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filterPrivacy="1" codeName="ThisWorkbook" hidePivotFieldList="1" defaultThemeVersion="166925"/>
  <xr:revisionPtr revIDLastSave="0" documentId="8_{BC402C9F-B3FF-4A8C-AF50-6277F440F744}" xr6:coauthVersionLast="47" xr6:coauthVersionMax="47" xr10:uidLastSave="{00000000-0000-0000-0000-000000000000}"/>
  <workbookProtection workbookAlgorithmName="SHA-512" workbookHashValue="12HVTf4N4NUyhtnNesNs0fI/zzjLZOlqt3KCN4MAbzSIcL9112Jkb+dYNOBtQNipNk58FZLpMDtJ0QsX+4ctmQ==" workbookSaltValue="LOyUM4mBujj2xL2ZEbxgng==" workbookSpinCount="100000" lockStructure="1"/>
  <bookViews>
    <workbookView xWindow="-120" yWindow="-120" windowWidth="29040" windowHeight="15720" tabRatio="761" xr2:uid="{3B3D97A5-5CFF-4916-A26C-CA1CA512776E}"/>
  </bookViews>
  <sheets>
    <sheet name="Output summary" sheetId="159" r:id="rId1"/>
    <sheet name="Input assumptions &gt;&gt;&gt;" sheetId="161" r:id="rId2"/>
    <sheet name="MACRO" sheetId="143" r:id="rId3"/>
    <sheet name="Inputs" sheetId="82" r:id="rId4"/>
    <sheet name="Inflation" sheetId="101" r:id="rId5"/>
    <sheet name="M30 (AR25)" sheetId="148" r:id="rId6"/>
    <sheet name="Calculations &gt;&gt;&gt;" sheetId="162" r:id="rId7"/>
    <sheet name="Revenue" sheetId="147" r:id="rId8"/>
    <sheet name="WCRS" sheetId="160" r:id="rId9"/>
    <sheet name="Operating costs" sheetId="100" r:id="rId10"/>
    <sheet name="PFI" sheetId="105" r:id="rId11"/>
    <sheet name="Debt &amp; interest" sheetId="99" r:id="rId12"/>
    <sheet name="Tax" sheetId="85" r:id="rId13"/>
    <sheet name="Investment" sheetId="150" r:id="rId14"/>
    <sheet name="Working capital" sheetId="163" r:id="rId15"/>
    <sheet name="Depreciation &amp; Book Value" sheetId="132" r:id="rId16"/>
    <sheet name="Profit &amp; Loss" sheetId="116" r:id="rId17"/>
    <sheet name="Cash Flow" sheetId="118" r:id="rId18"/>
    <sheet name="Balance Sheet" sheetId="115" r:id="rId19"/>
    <sheet name="Economic Depn" sheetId="138" r:id="rId20"/>
    <sheet name="Ratios" sheetId="149" r:id="rId21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localSheetId="5" hidden="1">8</definedName>
    <definedName name="_AtRisk_SimSetting_MultipleCPUManualCount" hidden="1">4</definedName>
    <definedName name="_AtRisk_SimSetting_MultipleCPUMode" hidden="1">2</definedName>
    <definedName name="_AtRisk_SimSetting_MultipleCPUModeV8" hidden="1">2</definedName>
    <definedName name="_AtRisk_SimSetting_RandomNumberGenerator" hidden="1">0</definedName>
    <definedName name="_AtRisk_SimSetting_ReportOptionCustomItemCumulativeOverlay01" hidden="1">0</definedName>
    <definedName name="_AtRisk_SimSetting_ReportOptionCustomItemCumulativeOverlay02" hidden="1">0</definedName>
    <definedName name="_AtRisk_SimSetting_ReportOptionCustomItemCumulativeOverlay03" hidden="1">0</definedName>
    <definedName name="_AtRisk_SimSetting_ReportOptionCustomItemCumulativeOverlay04" hidden="1">0</definedName>
    <definedName name="_AtRisk_SimSetting_ReportOptionCustomItemCumulativeOverlay05" hidden="1">0</definedName>
    <definedName name="_AtRisk_SimSetting_ReportOptionCustomItemCumulativeOverlay06" hidden="1">0</definedName>
    <definedName name="_AtRisk_SimSetting_ReportOptionCustomItemDistributionFormat01" hidden="1">1</definedName>
    <definedName name="_AtRisk_SimSetting_ReportOptionCustomItemDistributionFormat02" hidden="1">1</definedName>
    <definedName name="_AtRisk_SimSetting_ReportOptionCustomItemDistributionFormat03" hidden="1">4</definedName>
    <definedName name="_AtRisk_SimSetting_ReportOptionCustomItemDistributionFormat04" hidden="1">1</definedName>
    <definedName name="_AtRisk_SimSetting_ReportOptionCustomItemDistributionFormat05" hidden="1">1</definedName>
    <definedName name="_AtRisk_SimSetting_ReportOptionCustomItemDistributionFormat06" hidden="1">1</definedName>
    <definedName name="_AtRisk_SimSetting_ReportOptionCustomItemGraphFormat01" hidden="1">1</definedName>
    <definedName name="_AtRisk_SimSetting_ReportOptionCustomItemGraphFormat02" hidden="1">1</definedName>
    <definedName name="_AtRisk_SimSetting_ReportOptionCustomItemGraphFormat03" hidden="1">1</definedName>
    <definedName name="_AtRisk_SimSetting_ReportOptionCustomItemGraphFormat04" hidden="1">1</definedName>
    <definedName name="_AtRisk_SimSetting_ReportOptionCustomItemGraphFormat05" hidden="1">1</definedName>
    <definedName name="_AtRisk_SimSetting_ReportOptionCustomItemGraphFormat06" hidden="1">1</definedName>
    <definedName name="_AtRisk_SimSetting_ReportOptionCustomItemItemIndex01" hidden="1">0</definedName>
    <definedName name="_AtRisk_SimSetting_ReportOptionCustomItemItemIndex02" hidden="1">1</definedName>
    <definedName name="_AtRisk_SimSetting_ReportOptionCustomItemItemIndex03" hidden="1">2</definedName>
    <definedName name="_AtRisk_SimSetting_ReportOptionCustomItemItemIndex04" hidden="1">3</definedName>
    <definedName name="_AtRisk_SimSetting_ReportOptionCustomItemItemIndex05" hidden="1">4</definedName>
    <definedName name="_AtRisk_SimSetting_ReportOptionCustomItemItemIndex06" hidden="1">5</definedName>
    <definedName name="_AtRisk_SimSetting_ReportOptionCustomItemItemSize01" hidden="1">0</definedName>
    <definedName name="_AtRisk_SimSetting_ReportOptionCustomItemItemSize02" hidden="1">0</definedName>
    <definedName name="_AtRisk_SimSetting_ReportOptionCustomItemItemSize03" hidden="1">0</definedName>
    <definedName name="_AtRisk_SimSetting_ReportOptionCustomItemItemSize04" hidden="1">0</definedName>
    <definedName name="_AtRisk_SimSetting_ReportOptionCustomItemItemSize05" hidden="1">0</definedName>
    <definedName name="_AtRisk_SimSetting_ReportOptionCustomItemItemSize06" hidden="1">0</definedName>
    <definedName name="_AtRisk_SimSetting_ReportOptionCustomItemItemType01" hidden="1">1</definedName>
    <definedName name="_AtRisk_SimSetting_ReportOptionCustomItemItemType02" hidden="1">5</definedName>
    <definedName name="_AtRisk_SimSetting_ReportOptionCustomItemItemType03" hidden="1">1</definedName>
    <definedName name="_AtRisk_SimSetting_ReportOptionCustomItemItemType04" hidden="1">3</definedName>
    <definedName name="_AtRisk_SimSetting_ReportOptionCustomItemItemType05" hidden="1">2</definedName>
    <definedName name="_AtRisk_SimSetting_ReportOptionCustomItemItemType06" hidden="1">4</definedName>
    <definedName name="_AtRisk_SimSetting_ReportOptionCustomItemLegendType01" hidden="1">0</definedName>
    <definedName name="_AtRisk_SimSetting_ReportOptionCustomItemLegendType02" hidden="1">0</definedName>
    <definedName name="_AtRisk_SimSetting_ReportOptionCustomItemLegendType03" hidden="1">0</definedName>
    <definedName name="_AtRisk_SimSetting_ReportOptionCustomItemLegendType04" hidden="1">0</definedName>
    <definedName name="_AtRisk_SimSetting_ReportOptionCustomItemLegendType05" hidden="1">0</definedName>
    <definedName name="_AtRisk_SimSetting_ReportOptionCustomItemLegendType06" hidden="1">0</definedName>
    <definedName name="_AtRisk_SimSetting_ReportOptionCustomItemsCount" hidden="1">6</definedName>
    <definedName name="_AtRisk_SimSetting_ReportOptionCustomItemSensitivityFormat01" hidden="1">1</definedName>
    <definedName name="_AtRisk_SimSetting_ReportOptionCustomItemSensitivityFormat02" hidden="1">1</definedName>
    <definedName name="_AtRisk_SimSetting_ReportOptionCustomItemSensitivityFormat03" hidden="1">1</definedName>
    <definedName name="_AtRisk_SimSetting_ReportOptionCustomItemSensitivityFormat04" hidden="1">1</definedName>
    <definedName name="_AtRisk_SimSetting_ReportOptionCustomItemSensitivityFormat05" hidden="1">1</definedName>
    <definedName name="_AtRisk_SimSetting_ReportOptionCustomItemSensitivityFormat06" hidden="1">1</definedName>
    <definedName name="_AtRisk_SimSetting_ReportOptionCustomItemSummaryGraphType01" localSheetId="5" hidden="1">1</definedName>
    <definedName name="_AtRisk_SimSetting_ReportOptionCustomItemSummaryGraphType01" hidden="1">0</definedName>
    <definedName name="_AtRisk_SimSetting_ReportOptionCustomItemSummaryGraphType02" localSheetId="5" hidden="1">1</definedName>
    <definedName name="_AtRisk_SimSetting_ReportOptionCustomItemSummaryGraphType02" hidden="1">0</definedName>
    <definedName name="_AtRisk_SimSetting_ReportOptionCustomItemSummaryGraphType03" localSheetId="5" hidden="1">1</definedName>
    <definedName name="_AtRisk_SimSetting_ReportOptionCustomItemSummaryGraphType03" hidden="1">0</definedName>
    <definedName name="_AtRisk_SimSetting_ReportOptionCustomItemSummaryGraphType04" localSheetId="5" hidden="1">1</definedName>
    <definedName name="_AtRisk_SimSetting_ReportOptionCustomItemSummaryGraphType04" hidden="1">0</definedName>
    <definedName name="_AtRisk_SimSetting_ReportOptionCustomItemSummaryGraphType05" localSheetId="5" hidden="1">1</definedName>
    <definedName name="_AtRisk_SimSetting_ReportOptionCustomItemSummaryGraphType05" hidden="1">0</definedName>
    <definedName name="_AtRisk_SimSetting_ReportOptionCustomItemSummaryGraphType06" localSheetId="5" hidden="1">1</definedName>
    <definedName name="_AtRisk_SimSetting_ReportOptionCustomItemSummaryGraphType06" hidden="1">0</definedName>
    <definedName name="_AtRisk_SimSetting_ReportOptionDataMode" hidden="1">1</definedName>
    <definedName name="_AtRisk_SimSetting_ReportOptionReportMultiSimType" localSheetId="5" hidden="1">1</definedName>
    <definedName name="_AtRisk_SimSetting_ReportOptionReportMultiSimType" hidden="1">0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localSheetId="5" hidden="1">1</definedName>
    <definedName name="_AtRisk_SimSetting_ReportOptionReportStyle" hidden="1">2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_xlnm._FilterDatabase" localSheetId="5" hidden="1">'M30 (AR25)'!$A$6:$BC$337</definedName>
    <definedName name="_Order1" hidden="1">255</definedName>
    <definedName name="_Order2" hidden="1">255</definedName>
    <definedName name="balancing_item">MACRO!$F$5</definedName>
    <definedName name="borrowing_start">MACRO!$M$10</definedName>
    <definedName name="cash_start">MACRO!$M$14</definedName>
    <definedName name="difference_cash">MACRO!$M$12</definedName>
    <definedName name="difference_inv_bor">MACRO!$M$6</definedName>
    <definedName name="dsg" hidden="1">"$F$31"</definedName>
    <definedName name="dsga" hidden="1">1000</definedName>
    <definedName name="investment_start">MACRO!$M$8</definedName>
    <definedName name="iterations">MACRO!$D$16</definedName>
    <definedName name="Pal_Workbook_GUID" localSheetId="5" hidden="1">"XGDIM2DJ1D6LXTZ97BNZ1XL8"</definedName>
    <definedName name="Pal_Workbook_GUID" hidden="1">"JUZ3UXLZ1LY5MAXPH1MWLB8W"</definedName>
    <definedName name="RiskAfterRecalcMacro" hidden="1">""</definedName>
    <definedName name="RiskAfterSimMacro" hidden="1">""</definedName>
    <definedName name="riskATSSboxGraph" hidden="1">FALSE</definedName>
    <definedName name="riskATSSincludeSimtables" hidden="1">TRUE</definedName>
    <definedName name="riskATSSinputsGraphs" hidden="1">FALSE</definedName>
    <definedName name="riskATSSoutputStatistic" hidden="1">3</definedName>
    <definedName name="riskATSSpercentChangeGraph" hidden="1">TRUE</definedName>
    <definedName name="riskATSSpercentileGraph" hidden="1">TRUE</definedName>
    <definedName name="riskATSSpercentileValue" hidden="1">0.5</definedName>
    <definedName name="riskATSSprintReport" hidden="1">FALSE</definedName>
    <definedName name="riskATSSreportsInActiveBook" hidden="1">FALSE</definedName>
    <definedName name="riskATSSreportsSelected" hidden="1">TRUE</definedName>
    <definedName name="riskATSSsummaryReport" hidden="1">TRUE</definedName>
    <definedName name="riskATSStornadoGraph" hidden="1">TRUE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electedCell" hidden="1">"$I$22"</definedName>
    <definedName name="RiskSelectedNameCell1" hidden="1">"$C$22"</definedName>
    <definedName name="RiskSelectedNameCell2" hidden="1">"$I$3"</definedName>
    <definedName name="RiskStandardRecalc" hidden="1">0</definedName>
    <definedName name="RiskSwapState" hidden="1">TRUE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adg" hidden="1">"$J$31"</definedName>
    <definedName name="solution_test">MACRO!$F$16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9" i="159" l="1"/>
  <c r="I61" i="105"/>
  <c r="J61" i="105"/>
  <c r="K61" i="105"/>
  <c r="L61" i="105"/>
  <c r="M61" i="105"/>
  <c r="N61" i="105"/>
  <c r="O61" i="105"/>
  <c r="P61" i="105"/>
  <c r="Q61" i="105"/>
  <c r="R61" i="105"/>
  <c r="S61" i="105"/>
  <c r="T61" i="105"/>
  <c r="U61" i="105"/>
  <c r="V61" i="105"/>
  <c r="W61" i="105"/>
  <c r="X61" i="105"/>
  <c r="Y61" i="105"/>
  <c r="Z61" i="105"/>
  <c r="AA61" i="105"/>
  <c r="AB61" i="105"/>
  <c r="AC61" i="105"/>
  <c r="AD61" i="105"/>
  <c r="AE61" i="105"/>
  <c r="AF61" i="105"/>
  <c r="AG61" i="105"/>
  <c r="AH61" i="105"/>
  <c r="AI61" i="105"/>
  <c r="AJ61" i="105"/>
  <c r="AK61" i="105"/>
  <c r="AL61" i="105"/>
  <c r="AM61" i="105"/>
  <c r="AN61" i="105"/>
  <c r="AO61" i="105"/>
  <c r="AP61" i="105"/>
  <c r="AQ61" i="105"/>
  <c r="AR61" i="105"/>
  <c r="AS61" i="105"/>
  <c r="AT61" i="105"/>
  <c r="AU61" i="105"/>
  <c r="AV61" i="105"/>
  <c r="AW61" i="105"/>
  <c r="AX61" i="105"/>
  <c r="AY61" i="105"/>
  <c r="AZ61" i="105"/>
  <c r="BA61" i="105"/>
  <c r="BB61" i="105"/>
  <c r="BC61" i="105"/>
  <c r="BD61" i="105"/>
  <c r="BE61" i="105"/>
  <c r="BF61" i="105"/>
  <c r="BG61" i="105"/>
  <c r="BH61" i="105"/>
  <c r="BI61" i="105"/>
  <c r="BJ61" i="105"/>
  <c r="BK61" i="105"/>
  <c r="BL61" i="105"/>
  <c r="BM61" i="105"/>
  <c r="BN61" i="105"/>
  <c r="BO61" i="105"/>
  <c r="BP61" i="105"/>
  <c r="BQ61" i="105"/>
  <c r="BR61" i="105"/>
  <c r="BS61" i="105"/>
  <c r="BT61" i="105"/>
  <c r="BU61" i="105"/>
  <c r="BV61" i="105"/>
  <c r="BW61" i="105"/>
  <c r="BX61" i="105"/>
  <c r="BY61" i="105"/>
  <c r="BZ61" i="105"/>
  <c r="CA61" i="105"/>
  <c r="CB61" i="105"/>
  <c r="CC61" i="105"/>
  <c r="CD61" i="105"/>
  <c r="CE61" i="105"/>
  <c r="CF61" i="105"/>
  <c r="CG61" i="105"/>
  <c r="CH61" i="105"/>
  <c r="CI61" i="105"/>
  <c r="AH287" i="82"/>
  <c r="AI287" i="82" s="1"/>
  <c r="AJ287" i="82" s="1"/>
  <c r="AK287" i="82" s="1"/>
  <c r="AL287" i="82" s="1"/>
  <c r="AM287" i="82" s="1"/>
  <c r="AN287" i="82" s="1"/>
  <c r="AO287" i="82" s="1"/>
  <c r="AP287" i="82" s="1"/>
  <c r="AQ287" i="82" s="1"/>
  <c r="AR287" i="82" s="1"/>
  <c r="AS287" i="82" s="1"/>
  <c r="AT287" i="82" s="1"/>
  <c r="AU287" i="82" s="1"/>
  <c r="AV287" i="82" s="1"/>
  <c r="AW287" i="82" s="1"/>
  <c r="AX287" i="82" s="1"/>
  <c r="AY287" i="82" s="1"/>
  <c r="AZ287" i="82" s="1"/>
  <c r="BA287" i="82" s="1"/>
  <c r="BB287" i="82" s="1"/>
  <c r="BC287" i="82" s="1"/>
  <c r="BD287" i="82" s="1"/>
  <c r="BE287" i="82" s="1"/>
  <c r="BF287" i="82" s="1"/>
  <c r="BG287" i="82" s="1"/>
  <c r="BH287" i="82" s="1"/>
  <c r="BI287" i="82" s="1"/>
  <c r="BJ287" i="82" s="1"/>
  <c r="BK287" i="82" s="1"/>
  <c r="BL287" i="82" s="1"/>
  <c r="BM287" i="82" s="1"/>
  <c r="BN287" i="82" s="1"/>
  <c r="BO287" i="82" s="1"/>
  <c r="BP287" i="82" s="1"/>
  <c r="BQ287" i="82" s="1"/>
  <c r="BR287" i="82" s="1"/>
  <c r="BS287" i="82" s="1"/>
  <c r="BT287" i="82" s="1"/>
  <c r="BU287" i="82" s="1"/>
  <c r="BV287" i="82" s="1"/>
  <c r="BW287" i="82" s="1"/>
  <c r="BX287" i="82" s="1"/>
  <c r="BY287" i="82" s="1"/>
  <c r="BZ287" i="82" s="1"/>
  <c r="CA287" i="82" s="1"/>
  <c r="CB287" i="82" s="1"/>
  <c r="CC287" i="82" s="1"/>
  <c r="CD287" i="82" s="1"/>
  <c r="CE287" i="82" s="1"/>
  <c r="CF287" i="82" s="1"/>
  <c r="CG287" i="82" s="1"/>
  <c r="CH287" i="82" s="1"/>
  <c r="CI287" i="82" s="1"/>
  <c r="AG287" i="82"/>
  <c r="V287" i="82"/>
  <c r="W287" i="82" s="1"/>
  <c r="X287" i="82" s="1"/>
  <c r="Y287" i="82" s="1"/>
  <c r="Z287" i="82" s="1"/>
  <c r="AA287" i="82" s="1"/>
  <c r="AB287" i="82" s="1"/>
  <c r="AC287" i="82" s="1"/>
  <c r="AD287" i="82" s="1"/>
  <c r="AE287" i="82" s="1"/>
  <c r="AF287" i="82" s="1"/>
  <c r="U287" i="82"/>
  <c r="N262" i="82"/>
  <c r="M262" i="82"/>
  <c r="H39" i="163" l="1"/>
  <c r="I31" i="163" l="1"/>
  <c r="J31" i="163"/>
  <c r="K31" i="163"/>
  <c r="L31" i="163"/>
  <c r="M31" i="163"/>
  <c r="N31" i="163"/>
  <c r="O31" i="163"/>
  <c r="P31" i="163"/>
  <c r="Q31" i="163"/>
  <c r="R31" i="163"/>
  <c r="S31" i="163"/>
  <c r="T31" i="163"/>
  <c r="U31" i="163"/>
  <c r="V31" i="163"/>
  <c r="W31" i="163"/>
  <c r="X31" i="163"/>
  <c r="Y31" i="163"/>
  <c r="Z31" i="163"/>
  <c r="AA31" i="163"/>
  <c r="AB31" i="163"/>
  <c r="AC31" i="163"/>
  <c r="AD31" i="163"/>
  <c r="AE31" i="163"/>
  <c r="AF31" i="163"/>
  <c r="AG31" i="163"/>
  <c r="AH31" i="163"/>
  <c r="AI31" i="163"/>
  <c r="AJ31" i="163"/>
  <c r="AK31" i="163"/>
  <c r="AL31" i="163"/>
  <c r="AM31" i="163"/>
  <c r="AN31" i="163"/>
  <c r="AO31" i="163"/>
  <c r="AP31" i="163"/>
  <c r="AQ31" i="163"/>
  <c r="AR31" i="163"/>
  <c r="AS31" i="163"/>
  <c r="AT31" i="163"/>
  <c r="AU31" i="163"/>
  <c r="AV31" i="163"/>
  <c r="AW31" i="163"/>
  <c r="AX31" i="163"/>
  <c r="AY31" i="163"/>
  <c r="AZ31" i="163"/>
  <c r="BA31" i="163"/>
  <c r="BB31" i="163"/>
  <c r="BC31" i="163"/>
  <c r="BD31" i="163"/>
  <c r="BE31" i="163"/>
  <c r="BF31" i="163"/>
  <c r="BG31" i="163"/>
  <c r="BH31" i="163"/>
  <c r="BI31" i="163"/>
  <c r="BJ31" i="163"/>
  <c r="BK31" i="163"/>
  <c r="BL31" i="163"/>
  <c r="BM31" i="163"/>
  <c r="BN31" i="163"/>
  <c r="BO31" i="163"/>
  <c r="BP31" i="163"/>
  <c r="BQ31" i="163"/>
  <c r="BR31" i="163"/>
  <c r="BS31" i="163"/>
  <c r="BT31" i="163"/>
  <c r="BU31" i="163"/>
  <c r="BV31" i="163"/>
  <c r="BW31" i="163"/>
  <c r="BX31" i="163"/>
  <c r="BY31" i="163"/>
  <c r="BZ31" i="163"/>
  <c r="CA31" i="163"/>
  <c r="CB31" i="163"/>
  <c r="CC31" i="163"/>
  <c r="CD31" i="163"/>
  <c r="CE31" i="163"/>
  <c r="CF31" i="163"/>
  <c r="CG31" i="163"/>
  <c r="CH31" i="163"/>
  <c r="CI31" i="163"/>
  <c r="I32" i="163"/>
  <c r="I58" i="163" s="1"/>
  <c r="J32" i="163"/>
  <c r="J58" i="163" s="1"/>
  <c r="K32" i="163"/>
  <c r="K58" i="163" s="1"/>
  <c r="K76" i="163" s="1"/>
  <c r="K30" i="116" s="1"/>
  <c r="L32" i="163"/>
  <c r="L58" i="163" s="1"/>
  <c r="L76" i="163" s="1"/>
  <c r="L30" i="116" s="1"/>
  <c r="M32" i="163"/>
  <c r="M58" i="163" s="1"/>
  <c r="M76" i="163" s="1"/>
  <c r="M30" i="116" s="1"/>
  <c r="N32" i="163"/>
  <c r="N58" i="163" s="1"/>
  <c r="N76" i="163" s="1"/>
  <c r="N30" i="116" s="1"/>
  <c r="O32" i="163"/>
  <c r="O58" i="163" s="1"/>
  <c r="O76" i="163" s="1"/>
  <c r="O30" i="116" s="1"/>
  <c r="P32" i="163"/>
  <c r="P58" i="163" s="1"/>
  <c r="P76" i="163" s="1"/>
  <c r="P30" i="116" s="1"/>
  <c r="Q32" i="163"/>
  <c r="Q58" i="163" s="1"/>
  <c r="Q76" i="163" s="1"/>
  <c r="Q30" i="116" s="1"/>
  <c r="R32" i="163"/>
  <c r="R58" i="163" s="1"/>
  <c r="S32" i="163"/>
  <c r="S58" i="163" s="1"/>
  <c r="S76" i="163" s="1"/>
  <c r="S30" i="116" s="1"/>
  <c r="T32" i="163"/>
  <c r="T58" i="163" s="1"/>
  <c r="T76" i="163" s="1"/>
  <c r="T30" i="116" s="1"/>
  <c r="U32" i="163"/>
  <c r="U58" i="163" s="1"/>
  <c r="U76" i="163" s="1"/>
  <c r="U30" i="116" s="1"/>
  <c r="V32" i="163"/>
  <c r="V58" i="163" s="1"/>
  <c r="V76" i="163" s="1"/>
  <c r="V30" i="116" s="1"/>
  <c r="W32" i="163"/>
  <c r="W58" i="163" s="1"/>
  <c r="W76" i="163" s="1"/>
  <c r="W30" i="116" s="1"/>
  <c r="X32" i="163"/>
  <c r="X58" i="163" s="1"/>
  <c r="X76" i="163" s="1"/>
  <c r="X30" i="116" s="1"/>
  <c r="Y32" i="163"/>
  <c r="Y58" i="163" s="1"/>
  <c r="Y76" i="163" s="1"/>
  <c r="Y30" i="116" s="1"/>
  <c r="Z32" i="163"/>
  <c r="Z58" i="163" s="1"/>
  <c r="AA32" i="163"/>
  <c r="AA58" i="163" s="1"/>
  <c r="AA76" i="163" s="1"/>
  <c r="AA30" i="116" s="1"/>
  <c r="AB32" i="163"/>
  <c r="AB58" i="163" s="1"/>
  <c r="AB76" i="163" s="1"/>
  <c r="AB30" i="116" s="1"/>
  <c r="AC32" i="163"/>
  <c r="AC58" i="163" s="1"/>
  <c r="AC76" i="163" s="1"/>
  <c r="AC30" i="116" s="1"/>
  <c r="AD32" i="163"/>
  <c r="AD58" i="163" s="1"/>
  <c r="AD76" i="163" s="1"/>
  <c r="AD30" i="116" s="1"/>
  <c r="AE32" i="163"/>
  <c r="AE58" i="163" s="1"/>
  <c r="AE76" i="163" s="1"/>
  <c r="AE30" i="116" s="1"/>
  <c r="AF32" i="163"/>
  <c r="AF58" i="163" s="1"/>
  <c r="AF76" i="163" s="1"/>
  <c r="AF30" i="116" s="1"/>
  <c r="AG32" i="163"/>
  <c r="AG58" i="163" s="1"/>
  <c r="AG76" i="163" s="1"/>
  <c r="AG30" i="116" s="1"/>
  <c r="AH32" i="163"/>
  <c r="AH58" i="163" s="1"/>
  <c r="AI32" i="163"/>
  <c r="AI58" i="163" s="1"/>
  <c r="AI76" i="163" s="1"/>
  <c r="AI30" i="116" s="1"/>
  <c r="AJ32" i="163"/>
  <c r="AJ58" i="163" s="1"/>
  <c r="AK32" i="163"/>
  <c r="AK58" i="163" s="1"/>
  <c r="AK76" i="163" s="1"/>
  <c r="AK30" i="116" s="1"/>
  <c r="AL32" i="163"/>
  <c r="AL58" i="163" s="1"/>
  <c r="AL76" i="163" s="1"/>
  <c r="AL30" i="116" s="1"/>
  <c r="AM32" i="163"/>
  <c r="AM58" i="163" s="1"/>
  <c r="AM76" i="163" s="1"/>
  <c r="AM30" i="116" s="1"/>
  <c r="AN32" i="163"/>
  <c r="AN58" i="163" s="1"/>
  <c r="AN76" i="163" s="1"/>
  <c r="AN30" i="116" s="1"/>
  <c r="AO32" i="163"/>
  <c r="AO58" i="163" s="1"/>
  <c r="AO76" i="163" s="1"/>
  <c r="AO30" i="116" s="1"/>
  <c r="AP32" i="163"/>
  <c r="AP58" i="163" s="1"/>
  <c r="AQ32" i="163"/>
  <c r="AQ58" i="163" s="1"/>
  <c r="AQ76" i="163" s="1"/>
  <c r="AQ30" i="116" s="1"/>
  <c r="AR32" i="163"/>
  <c r="AR58" i="163" s="1"/>
  <c r="AR76" i="163" s="1"/>
  <c r="AR30" i="116" s="1"/>
  <c r="AS32" i="163"/>
  <c r="AS58" i="163" s="1"/>
  <c r="AS76" i="163" s="1"/>
  <c r="AS30" i="116" s="1"/>
  <c r="AT32" i="163"/>
  <c r="AT58" i="163" s="1"/>
  <c r="AT76" i="163" s="1"/>
  <c r="AT30" i="116" s="1"/>
  <c r="AU32" i="163"/>
  <c r="AU58" i="163" s="1"/>
  <c r="AU76" i="163" s="1"/>
  <c r="AU30" i="116" s="1"/>
  <c r="AV32" i="163"/>
  <c r="AV58" i="163" s="1"/>
  <c r="AV76" i="163" s="1"/>
  <c r="AV30" i="116" s="1"/>
  <c r="AW32" i="163"/>
  <c r="AW58" i="163" s="1"/>
  <c r="AW76" i="163" s="1"/>
  <c r="AW30" i="116" s="1"/>
  <c r="AX32" i="163"/>
  <c r="AX58" i="163" s="1"/>
  <c r="AY32" i="163"/>
  <c r="AY58" i="163" s="1"/>
  <c r="AY76" i="163" s="1"/>
  <c r="AY30" i="116" s="1"/>
  <c r="AZ32" i="163"/>
  <c r="AZ58" i="163" s="1"/>
  <c r="AZ76" i="163" s="1"/>
  <c r="AZ30" i="116" s="1"/>
  <c r="BA32" i="163"/>
  <c r="BA58" i="163" s="1"/>
  <c r="BA76" i="163" s="1"/>
  <c r="BA30" i="116" s="1"/>
  <c r="BB32" i="163"/>
  <c r="BB58" i="163" s="1"/>
  <c r="BB76" i="163" s="1"/>
  <c r="BB30" i="116" s="1"/>
  <c r="BC32" i="163"/>
  <c r="BC58" i="163" s="1"/>
  <c r="BC76" i="163" s="1"/>
  <c r="BC30" i="116" s="1"/>
  <c r="BD32" i="163"/>
  <c r="BD58" i="163" s="1"/>
  <c r="BD76" i="163" s="1"/>
  <c r="BD30" i="116" s="1"/>
  <c r="BE32" i="163"/>
  <c r="BE58" i="163" s="1"/>
  <c r="BE76" i="163" s="1"/>
  <c r="BE30" i="116" s="1"/>
  <c r="BF32" i="163"/>
  <c r="BF58" i="163" s="1"/>
  <c r="BG32" i="163"/>
  <c r="BG58" i="163" s="1"/>
  <c r="BG76" i="163" s="1"/>
  <c r="BG30" i="116" s="1"/>
  <c r="BH32" i="163"/>
  <c r="BH58" i="163" s="1"/>
  <c r="BH76" i="163" s="1"/>
  <c r="BH30" i="116" s="1"/>
  <c r="BI32" i="163"/>
  <c r="BI58" i="163" s="1"/>
  <c r="BI76" i="163" s="1"/>
  <c r="BI30" i="116" s="1"/>
  <c r="BJ32" i="163"/>
  <c r="BJ58" i="163" s="1"/>
  <c r="BJ76" i="163" s="1"/>
  <c r="BJ30" i="116" s="1"/>
  <c r="BK32" i="163"/>
  <c r="BK58" i="163" s="1"/>
  <c r="BK76" i="163" s="1"/>
  <c r="BK30" i="116" s="1"/>
  <c r="BL32" i="163"/>
  <c r="BL58" i="163" s="1"/>
  <c r="BL76" i="163" s="1"/>
  <c r="BL30" i="116" s="1"/>
  <c r="BM32" i="163"/>
  <c r="BM58" i="163" s="1"/>
  <c r="BM76" i="163" s="1"/>
  <c r="BM30" i="116" s="1"/>
  <c r="BN32" i="163"/>
  <c r="BN58" i="163" s="1"/>
  <c r="BO32" i="163"/>
  <c r="BO58" i="163" s="1"/>
  <c r="BO76" i="163" s="1"/>
  <c r="BO30" i="116" s="1"/>
  <c r="BP32" i="163"/>
  <c r="BP58" i="163" s="1"/>
  <c r="BP76" i="163" s="1"/>
  <c r="BP30" i="116" s="1"/>
  <c r="BQ32" i="163"/>
  <c r="BQ58" i="163" s="1"/>
  <c r="BQ76" i="163" s="1"/>
  <c r="BQ30" i="116" s="1"/>
  <c r="BR32" i="163"/>
  <c r="BR58" i="163" s="1"/>
  <c r="BR76" i="163" s="1"/>
  <c r="BR30" i="116" s="1"/>
  <c r="BS32" i="163"/>
  <c r="BS58" i="163" s="1"/>
  <c r="BS76" i="163" s="1"/>
  <c r="BS30" i="116" s="1"/>
  <c r="BT32" i="163"/>
  <c r="BT58" i="163" s="1"/>
  <c r="BT76" i="163" s="1"/>
  <c r="BT30" i="116" s="1"/>
  <c r="BU32" i="163"/>
  <c r="BU58" i="163" s="1"/>
  <c r="BU76" i="163" s="1"/>
  <c r="BU30" i="116" s="1"/>
  <c r="BV32" i="163"/>
  <c r="BV58" i="163" s="1"/>
  <c r="BW32" i="163"/>
  <c r="BW58" i="163" s="1"/>
  <c r="BW76" i="163" s="1"/>
  <c r="BW30" i="116" s="1"/>
  <c r="BX32" i="163"/>
  <c r="BX58" i="163" s="1"/>
  <c r="BX76" i="163" s="1"/>
  <c r="BX30" i="116" s="1"/>
  <c r="BY32" i="163"/>
  <c r="BY58" i="163" s="1"/>
  <c r="BY76" i="163" s="1"/>
  <c r="BY30" i="116" s="1"/>
  <c r="BZ32" i="163"/>
  <c r="BZ58" i="163" s="1"/>
  <c r="BZ76" i="163" s="1"/>
  <c r="BZ30" i="116" s="1"/>
  <c r="CA32" i="163"/>
  <c r="CA58" i="163" s="1"/>
  <c r="CA76" i="163" s="1"/>
  <c r="CA30" i="116" s="1"/>
  <c r="CB32" i="163"/>
  <c r="CB58" i="163" s="1"/>
  <c r="CB76" i="163" s="1"/>
  <c r="CB30" i="116" s="1"/>
  <c r="CC32" i="163"/>
  <c r="CC58" i="163" s="1"/>
  <c r="CC76" i="163" s="1"/>
  <c r="CC30" i="116" s="1"/>
  <c r="CD32" i="163"/>
  <c r="CD58" i="163" s="1"/>
  <c r="CE32" i="163"/>
  <c r="CE58" i="163" s="1"/>
  <c r="CE76" i="163" s="1"/>
  <c r="CE30" i="116" s="1"/>
  <c r="CF32" i="163"/>
  <c r="CF58" i="163" s="1"/>
  <c r="CF76" i="163" s="1"/>
  <c r="CF30" i="116" s="1"/>
  <c r="CG32" i="163"/>
  <c r="CG58" i="163" s="1"/>
  <c r="CG76" i="163" s="1"/>
  <c r="CG30" i="116" s="1"/>
  <c r="CH32" i="163"/>
  <c r="CH58" i="163" s="1"/>
  <c r="CH76" i="163" s="1"/>
  <c r="CH30" i="116" s="1"/>
  <c r="CI32" i="163"/>
  <c r="CI58" i="163" s="1"/>
  <c r="CI76" i="163" s="1"/>
  <c r="CI30" i="116" s="1"/>
  <c r="G32" i="163"/>
  <c r="G58" i="163" s="1"/>
  <c r="H32" i="163"/>
  <c r="H58" i="163" s="1"/>
  <c r="H76" i="163" s="1"/>
  <c r="H30" i="116" s="1"/>
  <c r="AJ76" i="163" l="1"/>
  <c r="AJ30" i="116" s="1"/>
  <c r="I76" i="163"/>
  <c r="I30" i="116" s="1"/>
  <c r="CD76" i="163"/>
  <c r="CD30" i="116" s="1"/>
  <c r="BV76" i="163"/>
  <c r="BV30" i="116" s="1"/>
  <c r="BN76" i="163"/>
  <c r="BN30" i="116" s="1"/>
  <c r="BF76" i="163"/>
  <c r="BF30" i="116" s="1"/>
  <c r="AX76" i="163"/>
  <c r="AX30" i="116" s="1"/>
  <c r="AP76" i="163"/>
  <c r="AP30" i="116" s="1"/>
  <c r="AH76" i="163"/>
  <c r="AH30" i="116" s="1"/>
  <c r="Z76" i="163"/>
  <c r="Z30" i="116" s="1"/>
  <c r="R76" i="163"/>
  <c r="R30" i="116" s="1"/>
  <c r="J76" i="163"/>
  <c r="J30" i="116" s="1"/>
  <c r="I30" i="163"/>
  <c r="I71" i="163" s="1"/>
  <c r="I17" i="116" s="1"/>
  <c r="J30" i="163"/>
  <c r="J71" i="163" s="1"/>
  <c r="J17" i="116" s="1"/>
  <c r="K30" i="163"/>
  <c r="K71" i="163" s="1"/>
  <c r="K17" i="116" s="1"/>
  <c r="L30" i="163"/>
  <c r="L71" i="163" s="1"/>
  <c r="L17" i="116" s="1"/>
  <c r="M30" i="163"/>
  <c r="M71" i="163" s="1"/>
  <c r="M17" i="116" s="1"/>
  <c r="N30" i="163"/>
  <c r="N71" i="163" s="1"/>
  <c r="N17" i="116" s="1"/>
  <c r="O30" i="163"/>
  <c r="O71" i="163" s="1"/>
  <c r="O17" i="116" s="1"/>
  <c r="P30" i="163"/>
  <c r="P71" i="163" s="1"/>
  <c r="P17" i="116" s="1"/>
  <c r="Q30" i="163"/>
  <c r="Q71" i="163" s="1"/>
  <c r="Q17" i="116" s="1"/>
  <c r="R30" i="163"/>
  <c r="R71" i="163" s="1"/>
  <c r="R17" i="116" s="1"/>
  <c r="S30" i="163"/>
  <c r="S71" i="163" s="1"/>
  <c r="S17" i="116" s="1"/>
  <c r="T30" i="163"/>
  <c r="T71" i="163" s="1"/>
  <c r="T17" i="116" s="1"/>
  <c r="U30" i="163"/>
  <c r="U71" i="163" s="1"/>
  <c r="U17" i="116" s="1"/>
  <c r="V30" i="163"/>
  <c r="V71" i="163" s="1"/>
  <c r="V17" i="116" s="1"/>
  <c r="W30" i="163"/>
  <c r="W71" i="163" s="1"/>
  <c r="W17" i="116" s="1"/>
  <c r="X30" i="163"/>
  <c r="X71" i="163" s="1"/>
  <c r="X17" i="116" s="1"/>
  <c r="Y30" i="163"/>
  <c r="Y71" i="163" s="1"/>
  <c r="Y17" i="116" s="1"/>
  <c r="Z30" i="163"/>
  <c r="Z71" i="163" s="1"/>
  <c r="Z17" i="116" s="1"/>
  <c r="AA30" i="163"/>
  <c r="AA71" i="163" s="1"/>
  <c r="AA17" i="116" s="1"/>
  <c r="AB30" i="163"/>
  <c r="AB71" i="163" s="1"/>
  <c r="AB17" i="116" s="1"/>
  <c r="AC30" i="163"/>
  <c r="AC71" i="163" s="1"/>
  <c r="AC17" i="116" s="1"/>
  <c r="AD30" i="163"/>
  <c r="AD71" i="163" s="1"/>
  <c r="AD17" i="116" s="1"/>
  <c r="AE30" i="163"/>
  <c r="AE71" i="163" s="1"/>
  <c r="AE17" i="116" s="1"/>
  <c r="AF30" i="163"/>
  <c r="AF71" i="163" s="1"/>
  <c r="AF17" i="116" s="1"/>
  <c r="AG30" i="163"/>
  <c r="AG71" i="163" s="1"/>
  <c r="AG17" i="116" s="1"/>
  <c r="AH30" i="163"/>
  <c r="AH71" i="163" s="1"/>
  <c r="AH17" i="116" s="1"/>
  <c r="AI30" i="163"/>
  <c r="AI71" i="163" s="1"/>
  <c r="AI17" i="116" s="1"/>
  <c r="AJ30" i="163"/>
  <c r="AJ71" i="163" s="1"/>
  <c r="AJ17" i="116" s="1"/>
  <c r="AK30" i="163"/>
  <c r="AK71" i="163" s="1"/>
  <c r="AK17" i="116" s="1"/>
  <c r="AL30" i="163"/>
  <c r="AL71" i="163" s="1"/>
  <c r="AL17" i="116" s="1"/>
  <c r="AM30" i="163"/>
  <c r="AM71" i="163" s="1"/>
  <c r="AM17" i="116" s="1"/>
  <c r="AN30" i="163"/>
  <c r="AN71" i="163" s="1"/>
  <c r="AN17" i="116" s="1"/>
  <c r="AO30" i="163"/>
  <c r="AO71" i="163" s="1"/>
  <c r="AO17" i="116" s="1"/>
  <c r="AP30" i="163"/>
  <c r="AP71" i="163" s="1"/>
  <c r="AP17" i="116" s="1"/>
  <c r="AQ30" i="163"/>
  <c r="AQ71" i="163" s="1"/>
  <c r="AQ17" i="116" s="1"/>
  <c r="AR30" i="163"/>
  <c r="AR71" i="163" s="1"/>
  <c r="AR17" i="116" s="1"/>
  <c r="AS30" i="163"/>
  <c r="AS71" i="163" s="1"/>
  <c r="AS17" i="116" s="1"/>
  <c r="AT30" i="163"/>
  <c r="AT71" i="163" s="1"/>
  <c r="AT17" i="116" s="1"/>
  <c r="AU30" i="163"/>
  <c r="AU71" i="163" s="1"/>
  <c r="AU17" i="116" s="1"/>
  <c r="AV30" i="163"/>
  <c r="AV71" i="163" s="1"/>
  <c r="AV17" i="116" s="1"/>
  <c r="AW30" i="163"/>
  <c r="AW71" i="163" s="1"/>
  <c r="AW17" i="116" s="1"/>
  <c r="AX30" i="163"/>
  <c r="AX71" i="163" s="1"/>
  <c r="AX17" i="116" s="1"/>
  <c r="AY30" i="163"/>
  <c r="AY71" i="163" s="1"/>
  <c r="AY17" i="116" s="1"/>
  <c r="AZ30" i="163"/>
  <c r="AZ71" i="163" s="1"/>
  <c r="AZ17" i="116" s="1"/>
  <c r="BA30" i="163"/>
  <c r="BA71" i="163" s="1"/>
  <c r="BA17" i="116" s="1"/>
  <c r="BB30" i="163"/>
  <c r="BB71" i="163" s="1"/>
  <c r="BB17" i="116" s="1"/>
  <c r="BC30" i="163"/>
  <c r="BC71" i="163" s="1"/>
  <c r="BC17" i="116" s="1"/>
  <c r="BD30" i="163"/>
  <c r="BD71" i="163" s="1"/>
  <c r="BD17" i="116" s="1"/>
  <c r="BE30" i="163"/>
  <c r="BE71" i="163" s="1"/>
  <c r="BE17" i="116" s="1"/>
  <c r="BF30" i="163"/>
  <c r="BF71" i="163" s="1"/>
  <c r="BF17" i="116" s="1"/>
  <c r="BG30" i="163"/>
  <c r="BG71" i="163" s="1"/>
  <c r="BG17" i="116" s="1"/>
  <c r="BH30" i="163"/>
  <c r="BH71" i="163" s="1"/>
  <c r="BH17" i="116" s="1"/>
  <c r="BI30" i="163"/>
  <c r="BI71" i="163" s="1"/>
  <c r="BI17" i="116" s="1"/>
  <c r="BJ30" i="163"/>
  <c r="BJ71" i="163" s="1"/>
  <c r="BJ17" i="116" s="1"/>
  <c r="BK30" i="163"/>
  <c r="BK71" i="163" s="1"/>
  <c r="BK17" i="116" s="1"/>
  <c r="BL30" i="163"/>
  <c r="BL71" i="163" s="1"/>
  <c r="BL17" i="116" s="1"/>
  <c r="BM30" i="163"/>
  <c r="BM71" i="163" s="1"/>
  <c r="BM17" i="116" s="1"/>
  <c r="BN30" i="163"/>
  <c r="BN71" i="163" s="1"/>
  <c r="BN17" i="116" s="1"/>
  <c r="BO30" i="163"/>
  <c r="BO71" i="163" s="1"/>
  <c r="BO17" i="116" s="1"/>
  <c r="BP30" i="163"/>
  <c r="BP71" i="163" s="1"/>
  <c r="BP17" i="116" s="1"/>
  <c r="BQ30" i="163"/>
  <c r="BQ71" i="163" s="1"/>
  <c r="BQ17" i="116" s="1"/>
  <c r="BR30" i="163"/>
  <c r="BR71" i="163" s="1"/>
  <c r="BR17" i="116" s="1"/>
  <c r="BS30" i="163"/>
  <c r="BS71" i="163" s="1"/>
  <c r="BS17" i="116" s="1"/>
  <c r="BT30" i="163"/>
  <c r="BT71" i="163" s="1"/>
  <c r="BT17" i="116" s="1"/>
  <c r="BU30" i="163"/>
  <c r="BU71" i="163" s="1"/>
  <c r="BU17" i="116" s="1"/>
  <c r="BV30" i="163"/>
  <c r="BV71" i="163" s="1"/>
  <c r="BV17" i="116" s="1"/>
  <c r="BW30" i="163"/>
  <c r="BW71" i="163" s="1"/>
  <c r="BW17" i="116" s="1"/>
  <c r="BX30" i="163"/>
  <c r="BX71" i="163" s="1"/>
  <c r="BX17" i="116" s="1"/>
  <c r="BY30" i="163"/>
  <c r="BY71" i="163" s="1"/>
  <c r="BY17" i="116" s="1"/>
  <c r="BZ30" i="163"/>
  <c r="BZ71" i="163" s="1"/>
  <c r="BZ17" i="116" s="1"/>
  <c r="CA30" i="163"/>
  <c r="CA71" i="163" s="1"/>
  <c r="CA17" i="116" s="1"/>
  <c r="CB30" i="163"/>
  <c r="CB71" i="163" s="1"/>
  <c r="CB17" i="116" s="1"/>
  <c r="CC30" i="163"/>
  <c r="CC71" i="163" s="1"/>
  <c r="CC17" i="116" s="1"/>
  <c r="CD30" i="163"/>
  <c r="CD71" i="163" s="1"/>
  <c r="CD17" i="116" s="1"/>
  <c r="CE30" i="163"/>
  <c r="CE71" i="163" s="1"/>
  <c r="CE17" i="116" s="1"/>
  <c r="CF30" i="163"/>
  <c r="CF71" i="163" s="1"/>
  <c r="CF17" i="116" s="1"/>
  <c r="CG30" i="163"/>
  <c r="CG71" i="163" s="1"/>
  <c r="CG17" i="116" s="1"/>
  <c r="CH30" i="163"/>
  <c r="CH71" i="163" s="1"/>
  <c r="CH17" i="116" s="1"/>
  <c r="CI30" i="163"/>
  <c r="CI71" i="163" s="1"/>
  <c r="CI17" i="116" s="1"/>
  <c r="I72" i="163"/>
  <c r="J72" i="163"/>
  <c r="K72" i="163"/>
  <c r="L72" i="163"/>
  <c r="M72" i="163"/>
  <c r="N72" i="163"/>
  <c r="O72" i="163"/>
  <c r="P72" i="163"/>
  <c r="Q72" i="163"/>
  <c r="R72" i="163"/>
  <c r="S72" i="163"/>
  <c r="T72" i="163"/>
  <c r="U72" i="163"/>
  <c r="V72" i="163"/>
  <c r="W72" i="163"/>
  <c r="X72" i="163"/>
  <c r="Y72" i="163"/>
  <c r="Z72" i="163"/>
  <c r="AA72" i="163"/>
  <c r="AB72" i="163"/>
  <c r="AC72" i="163"/>
  <c r="AD72" i="163"/>
  <c r="AE72" i="163"/>
  <c r="AF72" i="163"/>
  <c r="AG72" i="163"/>
  <c r="AH72" i="163"/>
  <c r="AI72" i="163"/>
  <c r="AJ72" i="163"/>
  <c r="AK72" i="163"/>
  <c r="AL72" i="163"/>
  <c r="AM72" i="163"/>
  <c r="AN72" i="163"/>
  <c r="AO72" i="163"/>
  <c r="AP72" i="163"/>
  <c r="AQ72" i="163"/>
  <c r="AR72" i="163"/>
  <c r="AS72" i="163"/>
  <c r="AT72" i="163"/>
  <c r="AU72" i="163"/>
  <c r="AV72" i="163"/>
  <c r="AW72" i="163"/>
  <c r="AX72" i="163"/>
  <c r="AY72" i="163"/>
  <c r="AZ72" i="163"/>
  <c r="BA72" i="163"/>
  <c r="BB72" i="163"/>
  <c r="BC72" i="163"/>
  <c r="BD72" i="163"/>
  <c r="BE72" i="163"/>
  <c r="BF72" i="163"/>
  <c r="BG72" i="163"/>
  <c r="BH72" i="163"/>
  <c r="BI72" i="163"/>
  <c r="BJ72" i="163"/>
  <c r="BK72" i="163"/>
  <c r="BL72" i="163"/>
  <c r="BM72" i="163"/>
  <c r="BN72" i="163"/>
  <c r="BO72" i="163"/>
  <c r="BP72" i="163"/>
  <c r="BQ72" i="163"/>
  <c r="BR72" i="163"/>
  <c r="BS72" i="163"/>
  <c r="BT72" i="163"/>
  <c r="BU72" i="163"/>
  <c r="BV72" i="163"/>
  <c r="BW72" i="163"/>
  <c r="BX72" i="163"/>
  <c r="BY72" i="163"/>
  <c r="BZ72" i="163"/>
  <c r="CA72" i="163"/>
  <c r="CB72" i="163"/>
  <c r="CC72" i="163"/>
  <c r="CD72" i="163"/>
  <c r="CE72" i="163"/>
  <c r="CF72" i="163"/>
  <c r="CG72" i="163"/>
  <c r="CH72" i="163"/>
  <c r="CI72" i="163"/>
  <c r="H31" i="163"/>
  <c r="H72" i="163" s="1"/>
  <c r="H30" i="163"/>
  <c r="H71" i="163" s="1"/>
  <c r="H17" i="116" s="1"/>
  <c r="H106" i="150" l="1"/>
  <c r="I106" i="150"/>
  <c r="I51" i="118" s="1"/>
  <c r="I115" i="150"/>
  <c r="J115" i="150"/>
  <c r="K115" i="150"/>
  <c r="L115" i="150"/>
  <c r="M115" i="150"/>
  <c r="N115" i="150"/>
  <c r="O115" i="150"/>
  <c r="P115" i="150"/>
  <c r="Q115" i="150"/>
  <c r="R115" i="150"/>
  <c r="S115" i="150"/>
  <c r="T115" i="150"/>
  <c r="U115" i="150"/>
  <c r="V115" i="150"/>
  <c r="W115" i="150"/>
  <c r="X115" i="150"/>
  <c r="Y115" i="150"/>
  <c r="Z115" i="150"/>
  <c r="AA115" i="150"/>
  <c r="AB115" i="150"/>
  <c r="AC115" i="150"/>
  <c r="AD115" i="150"/>
  <c r="AE115" i="150"/>
  <c r="AF115" i="150"/>
  <c r="AG115" i="150"/>
  <c r="AH115" i="150"/>
  <c r="AI115" i="150"/>
  <c r="AJ115" i="150"/>
  <c r="AK115" i="150"/>
  <c r="AL115" i="150"/>
  <c r="AM115" i="150"/>
  <c r="AN115" i="150"/>
  <c r="AO115" i="150"/>
  <c r="AP115" i="150"/>
  <c r="AQ115" i="150"/>
  <c r="AR115" i="150"/>
  <c r="AS115" i="150"/>
  <c r="AT115" i="150"/>
  <c r="AU115" i="150"/>
  <c r="AV115" i="150"/>
  <c r="AW115" i="150"/>
  <c r="AX115" i="150"/>
  <c r="AY115" i="150"/>
  <c r="AZ115" i="150"/>
  <c r="BA115" i="150"/>
  <c r="BB115" i="150"/>
  <c r="BC115" i="150"/>
  <c r="BD115" i="150"/>
  <c r="BE115" i="150"/>
  <c r="BF115" i="150"/>
  <c r="BG115" i="150"/>
  <c r="BH115" i="150"/>
  <c r="BI115" i="150"/>
  <c r="BJ115" i="150"/>
  <c r="BK115" i="150"/>
  <c r="BL115" i="150"/>
  <c r="BM115" i="150"/>
  <c r="BN115" i="150"/>
  <c r="BO115" i="150"/>
  <c r="BP115" i="150"/>
  <c r="BQ115" i="150"/>
  <c r="BR115" i="150"/>
  <c r="BS115" i="150"/>
  <c r="BT115" i="150"/>
  <c r="BU115" i="150"/>
  <c r="BV115" i="150"/>
  <c r="BW115" i="150"/>
  <c r="BX115" i="150"/>
  <c r="BY115" i="150"/>
  <c r="BZ115" i="150"/>
  <c r="CA115" i="150"/>
  <c r="CB115" i="150"/>
  <c r="CC115" i="150"/>
  <c r="CD115" i="150"/>
  <c r="CE115" i="150"/>
  <c r="CF115" i="150"/>
  <c r="CG115" i="150"/>
  <c r="CH115" i="150"/>
  <c r="CI115" i="150"/>
  <c r="M98" i="150"/>
  <c r="N98" i="150"/>
  <c r="O98" i="150"/>
  <c r="P98" i="150"/>
  <c r="Q98" i="150"/>
  <c r="R98" i="150"/>
  <c r="S98" i="150"/>
  <c r="T98" i="150"/>
  <c r="U98" i="150"/>
  <c r="V98" i="150"/>
  <c r="W98" i="150"/>
  <c r="X98" i="150"/>
  <c r="Y98" i="150"/>
  <c r="Z98" i="150"/>
  <c r="AA98" i="150"/>
  <c r="AB98" i="150"/>
  <c r="AC98" i="150"/>
  <c r="AD98" i="150"/>
  <c r="AE98" i="150"/>
  <c r="AF98" i="150"/>
  <c r="AG98" i="150"/>
  <c r="AH98" i="150"/>
  <c r="AI98" i="150"/>
  <c r="AJ98" i="150"/>
  <c r="AK98" i="150"/>
  <c r="AL98" i="150"/>
  <c r="AM98" i="150"/>
  <c r="AN98" i="150"/>
  <c r="AO98" i="150"/>
  <c r="AP98" i="150"/>
  <c r="AQ98" i="150"/>
  <c r="AR98" i="150"/>
  <c r="AS98" i="150"/>
  <c r="AT98" i="150"/>
  <c r="AU98" i="150"/>
  <c r="AV98" i="150"/>
  <c r="AW98" i="150"/>
  <c r="AX98" i="150"/>
  <c r="AY98" i="150"/>
  <c r="AZ98" i="150"/>
  <c r="BA98" i="150"/>
  <c r="BB98" i="150"/>
  <c r="BC98" i="150"/>
  <c r="BD98" i="150"/>
  <c r="BE98" i="150"/>
  <c r="BF98" i="150"/>
  <c r="BG98" i="150"/>
  <c r="BH98" i="150"/>
  <c r="BI98" i="150"/>
  <c r="BJ98" i="150"/>
  <c r="BK98" i="150"/>
  <c r="BL98" i="150"/>
  <c r="BM98" i="150"/>
  <c r="BN98" i="150"/>
  <c r="BO98" i="150"/>
  <c r="BP98" i="150"/>
  <c r="BQ98" i="150"/>
  <c r="BR98" i="150"/>
  <c r="BS98" i="150"/>
  <c r="BT98" i="150"/>
  <c r="BU98" i="150"/>
  <c r="BV98" i="150"/>
  <c r="BW98" i="150"/>
  <c r="BX98" i="150"/>
  <c r="BY98" i="150"/>
  <c r="BZ98" i="150"/>
  <c r="CA98" i="150"/>
  <c r="CB98" i="150"/>
  <c r="CC98" i="150"/>
  <c r="CD98" i="150"/>
  <c r="CE98" i="150"/>
  <c r="CF98" i="150"/>
  <c r="CG98" i="150"/>
  <c r="CH98" i="150"/>
  <c r="CI98" i="150"/>
  <c r="M99" i="150"/>
  <c r="N99" i="150"/>
  <c r="O99" i="150"/>
  <c r="P99" i="150"/>
  <c r="Q99" i="150"/>
  <c r="R99" i="150"/>
  <c r="S99" i="150"/>
  <c r="T99" i="150"/>
  <c r="U99" i="150"/>
  <c r="V99" i="150"/>
  <c r="W99" i="150"/>
  <c r="X99" i="150"/>
  <c r="Y99" i="150"/>
  <c r="Z99" i="150"/>
  <c r="AA99" i="150"/>
  <c r="AB99" i="150"/>
  <c r="AC99" i="150"/>
  <c r="AD99" i="150"/>
  <c r="AE99" i="150"/>
  <c r="AF99" i="150"/>
  <c r="AG99" i="150"/>
  <c r="AH99" i="150"/>
  <c r="AI99" i="150"/>
  <c r="AJ99" i="150"/>
  <c r="AK99" i="150"/>
  <c r="AL99" i="150"/>
  <c r="AM99" i="150"/>
  <c r="AN99" i="150"/>
  <c r="AO99" i="150"/>
  <c r="AP99" i="150"/>
  <c r="AQ99" i="150"/>
  <c r="AR99" i="150"/>
  <c r="AS99" i="150"/>
  <c r="AT99" i="150"/>
  <c r="AU99" i="150"/>
  <c r="AV99" i="150"/>
  <c r="AW99" i="150"/>
  <c r="AX99" i="150"/>
  <c r="AY99" i="150"/>
  <c r="AZ99" i="150"/>
  <c r="BA99" i="150"/>
  <c r="BB99" i="150"/>
  <c r="BC99" i="150"/>
  <c r="BD99" i="150"/>
  <c r="BE99" i="150"/>
  <c r="BF99" i="150"/>
  <c r="BG99" i="150"/>
  <c r="BH99" i="150"/>
  <c r="BI99" i="150"/>
  <c r="BJ99" i="150"/>
  <c r="BK99" i="150"/>
  <c r="BL99" i="150"/>
  <c r="BM99" i="150"/>
  <c r="BN99" i="150"/>
  <c r="BO99" i="150"/>
  <c r="BP99" i="150"/>
  <c r="BQ99" i="150"/>
  <c r="BR99" i="150"/>
  <c r="BS99" i="150"/>
  <c r="BT99" i="150"/>
  <c r="BU99" i="150"/>
  <c r="BV99" i="150"/>
  <c r="BW99" i="150"/>
  <c r="BX99" i="150"/>
  <c r="BY99" i="150"/>
  <c r="BZ99" i="150"/>
  <c r="CA99" i="150"/>
  <c r="CB99" i="150"/>
  <c r="CC99" i="150"/>
  <c r="CD99" i="150"/>
  <c r="CE99" i="150"/>
  <c r="CF99" i="150"/>
  <c r="CG99" i="150"/>
  <c r="CH99" i="150"/>
  <c r="CI99" i="150"/>
  <c r="M100" i="150"/>
  <c r="N100" i="150"/>
  <c r="O100" i="150"/>
  <c r="P100" i="150"/>
  <c r="Q100" i="150"/>
  <c r="R100" i="150"/>
  <c r="S100" i="150"/>
  <c r="T100" i="150"/>
  <c r="U100" i="150"/>
  <c r="V100" i="150"/>
  <c r="W100" i="150"/>
  <c r="X100" i="150"/>
  <c r="Y100" i="150"/>
  <c r="Z100" i="150"/>
  <c r="AA100" i="150"/>
  <c r="AB100" i="150"/>
  <c r="AC100" i="150"/>
  <c r="AD100" i="150"/>
  <c r="AE100" i="150"/>
  <c r="AF100" i="150"/>
  <c r="AG100" i="150"/>
  <c r="AH100" i="150"/>
  <c r="AI100" i="150"/>
  <c r="AJ100" i="150"/>
  <c r="AK100" i="150"/>
  <c r="AL100" i="150"/>
  <c r="AM100" i="150"/>
  <c r="AN100" i="150"/>
  <c r="AO100" i="150"/>
  <c r="AP100" i="150"/>
  <c r="AQ100" i="150"/>
  <c r="AR100" i="150"/>
  <c r="AS100" i="150"/>
  <c r="AT100" i="150"/>
  <c r="AU100" i="150"/>
  <c r="AV100" i="150"/>
  <c r="AW100" i="150"/>
  <c r="AX100" i="150"/>
  <c r="AY100" i="150"/>
  <c r="AZ100" i="150"/>
  <c r="BA100" i="150"/>
  <c r="BB100" i="150"/>
  <c r="BC100" i="150"/>
  <c r="BD100" i="150"/>
  <c r="BE100" i="150"/>
  <c r="BF100" i="150"/>
  <c r="BG100" i="150"/>
  <c r="BH100" i="150"/>
  <c r="BI100" i="150"/>
  <c r="BJ100" i="150"/>
  <c r="BK100" i="150"/>
  <c r="BL100" i="150"/>
  <c r="BM100" i="150"/>
  <c r="BN100" i="150"/>
  <c r="BO100" i="150"/>
  <c r="BP100" i="150"/>
  <c r="BQ100" i="150"/>
  <c r="BR100" i="150"/>
  <c r="BS100" i="150"/>
  <c r="BT100" i="150"/>
  <c r="BU100" i="150"/>
  <c r="BV100" i="150"/>
  <c r="BW100" i="150"/>
  <c r="BX100" i="150"/>
  <c r="BY100" i="150"/>
  <c r="BZ100" i="150"/>
  <c r="CA100" i="150"/>
  <c r="CB100" i="150"/>
  <c r="CC100" i="150"/>
  <c r="CD100" i="150"/>
  <c r="CE100" i="150"/>
  <c r="CF100" i="150"/>
  <c r="CG100" i="150"/>
  <c r="CH100" i="150"/>
  <c r="CI100" i="150"/>
  <c r="L101" i="150"/>
  <c r="M101" i="150"/>
  <c r="N101" i="150"/>
  <c r="O101" i="150"/>
  <c r="P101" i="150"/>
  <c r="Q101" i="150"/>
  <c r="R101" i="150"/>
  <c r="S101" i="150"/>
  <c r="T101" i="150"/>
  <c r="U101" i="150"/>
  <c r="V101" i="150"/>
  <c r="W101" i="150"/>
  <c r="X101" i="150"/>
  <c r="Y101" i="150"/>
  <c r="Z101" i="150"/>
  <c r="AA101" i="150"/>
  <c r="AB101" i="150"/>
  <c r="AC101" i="150"/>
  <c r="AD101" i="150"/>
  <c r="AE101" i="150"/>
  <c r="AF101" i="150"/>
  <c r="AG101" i="150"/>
  <c r="AH101" i="150"/>
  <c r="AI101" i="150"/>
  <c r="AJ101" i="150"/>
  <c r="AK101" i="150"/>
  <c r="AL101" i="150"/>
  <c r="AM101" i="150"/>
  <c r="AN101" i="150"/>
  <c r="AO101" i="150"/>
  <c r="AP101" i="150"/>
  <c r="AQ101" i="150"/>
  <c r="AR101" i="150"/>
  <c r="AS101" i="150"/>
  <c r="AT101" i="150"/>
  <c r="AU101" i="150"/>
  <c r="AV101" i="150"/>
  <c r="AW101" i="150"/>
  <c r="AX101" i="150"/>
  <c r="AY101" i="150"/>
  <c r="AZ101" i="150"/>
  <c r="BA101" i="150"/>
  <c r="BB101" i="150"/>
  <c r="BC101" i="150"/>
  <c r="BD101" i="150"/>
  <c r="BE101" i="150"/>
  <c r="BF101" i="150"/>
  <c r="BG101" i="150"/>
  <c r="BH101" i="150"/>
  <c r="BI101" i="150"/>
  <c r="BJ101" i="150"/>
  <c r="BK101" i="150"/>
  <c r="BL101" i="150"/>
  <c r="BM101" i="150"/>
  <c r="BN101" i="150"/>
  <c r="BO101" i="150"/>
  <c r="BP101" i="150"/>
  <c r="BQ101" i="150"/>
  <c r="BR101" i="150"/>
  <c r="BS101" i="150"/>
  <c r="BT101" i="150"/>
  <c r="BU101" i="150"/>
  <c r="BV101" i="150"/>
  <c r="BW101" i="150"/>
  <c r="BX101" i="150"/>
  <c r="BY101" i="150"/>
  <c r="BZ101" i="150"/>
  <c r="CA101" i="150"/>
  <c r="CB101" i="150"/>
  <c r="CC101" i="150"/>
  <c r="CD101" i="150"/>
  <c r="CE101" i="150"/>
  <c r="CF101" i="150"/>
  <c r="CG101" i="150"/>
  <c r="CH101" i="150"/>
  <c r="CI101" i="150"/>
  <c r="M102" i="150"/>
  <c r="N102" i="150"/>
  <c r="O102" i="150"/>
  <c r="P102" i="150"/>
  <c r="Q102" i="150"/>
  <c r="R102" i="150"/>
  <c r="S102" i="150"/>
  <c r="T102" i="150"/>
  <c r="U102" i="150"/>
  <c r="V102" i="150"/>
  <c r="W102" i="150"/>
  <c r="X102" i="150"/>
  <c r="Y102" i="150"/>
  <c r="Z102" i="150"/>
  <c r="AA102" i="150"/>
  <c r="AB102" i="150"/>
  <c r="AC102" i="150"/>
  <c r="AD102" i="150"/>
  <c r="AE102" i="150"/>
  <c r="AF102" i="150"/>
  <c r="AG102" i="150"/>
  <c r="AH102" i="150"/>
  <c r="AI102" i="150"/>
  <c r="AJ102" i="150"/>
  <c r="AK102" i="150"/>
  <c r="AL102" i="150"/>
  <c r="AM102" i="150"/>
  <c r="AN102" i="150"/>
  <c r="AO102" i="150"/>
  <c r="AP102" i="150"/>
  <c r="AQ102" i="150"/>
  <c r="AR102" i="150"/>
  <c r="AS102" i="150"/>
  <c r="AT102" i="150"/>
  <c r="AU102" i="150"/>
  <c r="AV102" i="150"/>
  <c r="AW102" i="150"/>
  <c r="AX102" i="150"/>
  <c r="AY102" i="150"/>
  <c r="AZ102" i="150"/>
  <c r="BA102" i="150"/>
  <c r="BB102" i="150"/>
  <c r="BC102" i="150"/>
  <c r="BD102" i="150"/>
  <c r="BE102" i="150"/>
  <c r="BF102" i="150"/>
  <c r="BG102" i="150"/>
  <c r="BH102" i="150"/>
  <c r="BI102" i="150"/>
  <c r="BJ102" i="150"/>
  <c r="BK102" i="150"/>
  <c r="BL102" i="150"/>
  <c r="BM102" i="150"/>
  <c r="BN102" i="150"/>
  <c r="BO102" i="150"/>
  <c r="BP102" i="150"/>
  <c r="BQ102" i="150"/>
  <c r="BR102" i="150"/>
  <c r="BS102" i="150"/>
  <c r="BT102" i="150"/>
  <c r="BU102" i="150"/>
  <c r="BV102" i="150"/>
  <c r="BW102" i="150"/>
  <c r="BX102" i="150"/>
  <c r="BY102" i="150"/>
  <c r="BZ102" i="150"/>
  <c r="CA102" i="150"/>
  <c r="CB102" i="150"/>
  <c r="CC102" i="150"/>
  <c r="CD102" i="150"/>
  <c r="CE102" i="150"/>
  <c r="CF102" i="150"/>
  <c r="CG102" i="150"/>
  <c r="CH102" i="150"/>
  <c r="CI102" i="150"/>
  <c r="L103" i="150"/>
  <c r="M103" i="150"/>
  <c r="N103" i="150"/>
  <c r="O103" i="150"/>
  <c r="P103" i="150"/>
  <c r="Q103" i="150"/>
  <c r="R103" i="150"/>
  <c r="S103" i="150"/>
  <c r="T103" i="150"/>
  <c r="U103" i="150"/>
  <c r="V103" i="150"/>
  <c r="W103" i="150"/>
  <c r="X103" i="150"/>
  <c r="Y103" i="150"/>
  <c r="Z103" i="150"/>
  <c r="AA103" i="150"/>
  <c r="AB103" i="150"/>
  <c r="AC103" i="150"/>
  <c r="AD103" i="150"/>
  <c r="AE103" i="150"/>
  <c r="AF103" i="150"/>
  <c r="AG103" i="150"/>
  <c r="AH103" i="150"/>
  <c r="AI103" i="150"/>
  <c r="AJ103" i="150"/>
  <c r="AK103" i="150"/>
  <c r="AL103" i="150"/>
  <c r="AM103" i="150"/>
  <c r="AN103" i="150"/>
  <c r="AO103" i="150"/>
  <c r="AP103" i="150"/>
  <c r="AQ103" i="150"/>
  <c r="AR103" i="150"/>
  <c r="AS103" i="150"/>
  <c r="AT103" i="150"/>
  <c r="AU103" i="150"/>
  <c r="AV103" i="150"/>
  <c r="AW103" i="150"/>
  <c r="AX103" i="150"/>
  <c r="AY103" i="150"/>
  <c r="AZ103" i="150"/>
  <c r="BA103" i="150"/>
  <c r="BB103" i="150"/>
  <c r="BC103" i="150"/>
  <c r="BD103" i="150"/>
  <c r="BE103" i="150"/>
  <c r="BF103" i="150"/>
  <c r="BG103" i="150"/>
  <c r="BH103" i="150"/>
  <c r="BI103" i="150"/>
  <c r="BJ103" i="150"/>
  <c r="BK103" i="150"/>
  <c r="BL103" i="150"/>
  <c r="BM103" i="150"/>
  <c r="BN103" i="150"/>
  <c r="BO103" i="150"/>
  <c r="BP103" i="150"/>
  <c r="BQ103" i="150"/>
  <c r="BR103" i="150"/>
  <c r="BS103" i="150"/>
  <c r="BT103" i="150"/>
  <c r="BU103" i="150"/>
  <c r="BV103" i="150"/>
  <c r="BW103" i="150"/>
  <c r="BX103" i="150"/>
  <c r="BY103" i="150"/>
  <c r="BZ103" i="150"/>
  <c r="CA103" i="150"/>
  <c r="CB103" i="150"/>
  <c r="CC103" i="150"/>
  <c r="CD103" i="150"/>
  <c r="CE103" i="150"/>
  <c r="CF103" i="150"/>
  <c r="CG103" i="150"/>
  <c r="CH103" i="150"/>
  <c r="CI103" i="150"/>
  <c r="L104" i="150"/>
  <c r="M104" i="150"/>
  <c r="N104" i="150"/>
  <c r="O104" i="150"/>
  <c r="P104" i="150"/>
  <c r="Q104" i="150"/>
  <c r="R104" i="150"/>
  <c r="S104" i="150"/>
  <c r="T104" i="150"/>
  <c r="U104" i="150"/>
  <c r="V104" i="150"/>
  <c r="W104" i="150"/>
  <c r="X104" i="150"/>
  <c r="Y104" i="150"/>
  <c r="Z104" i="150"/>
  <c r="AA104" i="150"/>
  <c r="AB104" i="150"/>
  <c r="AC104" i="150"/>
  <c r="AD104" i="150"/>
  <c r="AE104" i="150"/>
  <c r="AF104" i="150"/>
  <c r="AG104" i="150"/>
  <c r="AH104" i="150"/>
  <c r="AI104" i="150"/>
  <c r="AJ104" i="150"/>
  <c r="AK104" i="150"/>
  <c r="AL104" i="150"/>
  <c r="AM104" i="150"/>
  <c r="AN104" i="150"/>
  <c r="AO104" i="150"/>
  <c r="AP104" i="150"/>
  <c r="AQ104" i="150"/>
  <c r="AR104" i="150"/>
  <c r="AS104" i="150"/>
  <c r="AT104" i="150"/>
  <c r="AU104" i="150"/>
  <c r="AV104" i="150"/>
  <c r="AW104" i="150"/>
  <c r="AX104" i="150"/>
  <c r="AY104" i="150"/>
  <c r="AZ104" i="150"/>
  <c r="BA104" i="150"/>
  <c r="BB104" i="150"/>
  <c r="BC104" i="150"/>
  <c r="BD104" i="150"/>
  <c r="BE104" i="150"/>
  <c r="BF104" i="150"/>
  <c r="BG104" i="150"/>
  <c r="BH104" i="150"/>
  <c r="BI104" i="150"/>
  <c r="BJ104" i="150"/>
  <c r="BK104" i="150"/>
  <c r="BL104" i="150"/>
  <c r="BM104" i="150"/>
  <c r="BN104" i="150"/>
  <c r="BO104" i="150"/>
  <c r="BP104" i="150"/>
  <c r="BQ104" i="150"/>
  <c r="BR104" i="150"/>
  <c r="BS104" i="150"/>
  <c r="BT104" i="150"/>
  <c r="BU104" i="150"/>
  <c r="BV104" i="150"/>
  <c r="BW104" i="150"/>
  <c r="BX104" i="150"/>
  <c r="BY104" i="150"/>
  <c r="BZ104" i="150"/>
  <c r="CA104" i="150"/>
  <c r="CB104" i="150"/>
  <c r="CC104" i="150"/>
  <c r="CD104" i="150"/>
  <c r="CE104" i="150"/>
  <c r="CF104" i="150"/>
  <c r="CG104" i="150"/>
  <c r="CH104" i="150"/>
  <c r="CI104" i="150"/>
  <c r="L106" i="150"/>
  <c r="J101" i="150"/>
  <c r="K103" i="150"/>
  <c r="K104" i="150"/>
  <c r="J106" i="150"/>
  <c r="K106" i="150"/>
  <c r="H98" i="150"/>
  <c r="H99" i="150"/>
  <c r="H100" i="150"/>
  <c r="H101" i="150"/>
  <c r="H102" i="150"/>
  <c r="H103" i="150"/>
  <c r="H104" i="150"/>
  <c r="K52" i="118"/>
  <c r="L52" i="118"/>
  <c r="M52" i="118"/>
  <c r="N52" i="118"/>
  <c r="O52" i="118"/>
  <c r="P52" i="118"/>
  <c r="Q52" i="118"/>
  <c r="R52" i="118"/>
  <c r="S52" i="118"/>
  <c r="T52" i="118"/>
  <c r="U52" i="118"/>
  <c r="V52" i="118"/>
  <c r="W52" i="118"/>
  <c r="X52" i="118"/>
  <c r="Y52" i="118"/>
  <c r="Z52" i="118"/>
  <c r="AA52" i="118"/>
  <c r="AB52" i="118"/>
  <c r="AC52" i="118"/>
  <c r="AD52" i="118"/>
  <c r="AE52" i="118"/>
  <c r="AF52" i="118"/>
  <c r="AG52" i="118"/>
  <c r="AH52" i="118"/>
  <c r="AI52" i="118"/>
  <c r="AJ52" i="118"/>
  <c r="AK52" i="118"/>
  <c r="AL52" i="118"/>
  <c r="AM52" i="118"/>
  <c r="AN52" i="118"/>
  <c r="AO52" i="118"/>
  <c r="AP52" i="118"/>
  <c r="AQ52" i="118"/>
  <c r="AR52" i="118"/>
  <c r="AS52" i="118"/>
  <c r="AT52" i="118"/>
  <c r="AU52" i="118"/>
  <c r="AV52" i="118"/>
  <c r="AW52" i="118"/>
  <c r="AX52" i="118"/>
  <c r="AY52" i="118"/>
  <c r="AZ52" i="118"/>
  <c r="BA52" i="118"/>
  <c r="BB52" i="118"/>
  <c r="BC52" i="118"/>
  <c r="BD52" i="118"/>
  <c r="BE52" i="118"/>
  <c r="BF52" i="118"/>
  <c r="BG52" i="118"/>
  <c r="BH52" i="118"/>
  <c r="BI52" i="118"/>
  <c r="BJ52" i="118"/>
  <c r="BK52" i="118"/>
  <c r="BL52" i="118"/>
  <c r="BM52" i="118"/>
  <c r="BN52" i="118"/>
  <c r="BO52" i="118"/>
  <c r="BP52" i="118"/>
  <c r="BQ52" i="118"/>
  <c r="BR52" i="118"/>
  <c r="BS52" i="118"/>
  <c r="BT52" i="118"/>
  <c r="BU52" i="118"/>
  <c r="BV52" i="118"/>
  <c r="BW52" i="118"/>
  <c r="BX52" i="118"/>
  <c r="BY52" i="118"/>
  <c r="BZ52" i="118"/>
  <c r="CA52" i="118"/>
  <c r="CB52" i="118"/>
  <c r="CC52" i="118"/>
  <c r="CD52" i="118"/>
  <c r="CE52" i="118"/>
  <c r="CF52" i="118"/>
  <c r="CG52" i="118"/>
  <c r="CH52" i="118"/>
  <c r="CI52" i="118"/>
  <c r="J7" i="115"/>
  <c r="K7" i="115"/>
  <c r="L7" i="115"/>
  <c r="M7" i="115"/>
  <c r="N7" i="115"/>
  <c r="O7" i="115"/>
  <c r="P7" i="115"/>
  <c r="Q7" i="115"/>
  <c r="R7" i="115"/>
  <c r="S7" i="115"/>
  <c r="T7" i="115"/>
  <c r="U7" i="115"/>
  <c r="V7" i="115"/>
  <c r="W7" i="115"/>
  <c r="X7" i="115"/>
  <c r="Y7" i="115"/>
  <c r="Z7" i="115"/>
  <c r="AA7" i="115"/>
  <c r="AB7" i="115"/>
  <c r="AC7" i="115"/>
  <c r="AD7" i="115"/>
  <c r="AE7" i="115"/>
  <c r="AF7" i="115"/>
  <c r="AG7" i="115"/>
  <c r="AH7" i="115"/>
  <c r="AI7" i="115"/>
  <c r="AJ7" i="115"/>
  <c r="AK7" i="115"/>
  <c r="AL7" i="115"/>
  <c r="AM7" i="115"/>
  <c r="AN7" i="115"/>
  <c r="AO7" i="115"/>
  <c r="AP7" i="115"/>
  <c r="AQ7" i="115"/>
  <c r="AR7" i="115"/>
  <c r="AS7" i="115"/>
  <c r="AT7" i="115"/>
  <c r="AU7" i="115"/>
  <c r="AV7" i="115"/>
  <c r="AW7" i="115"/>
  <c r="AX7" i="115"/>
  <c r="AY7" i="115"/>
  <c r="AZ7" i="115"/>
  <c r="BA7" i="115"/>
  <c r="BB7" i="115"/>
  <c r="BC7" i="115"/>
  <c r="BD7" i="115"/>
  <c r="BE7" i="115"/>
  <c r="BF7" i="115"/>
  <c r="BG7" i="115"/>
  <c r="BH7" i="115"/>
  <c r="BI7" i="115"/>
  <c r="BJ7" i="115"/>
  <c r="BK7" i="115"/>
  <c r="BL7" i="115"/>
  <c r="BM7" i="115"/>
  <c r="BN7" i="115"/>
  <c r="BO7" i="115"/>
  <c r="BP7" i="115"/>
  <c r="BQ7" i="115"/>
  <c r="BR7" i="115"/>
  <c r="BS7" i="115"/>
  <c r="BT7" i="115"/>
  <c r="BU7" i="115"/>
  <c r="BV7" i="115"/>
  <c r="BW7" i="115"/>
  <c r="BX7" i="115"/>
  <c r="BY7" i="115"/>
  <c r="BZ7" i="115"/>
  <c r="CA7" i="115"/>
  <c r="CB7" i="115"/>
  <c r="CC7" i="115"/>
  <c r="CD7" i="115"/>
  <c r="CE7" i="115"/>
  <c r="CF7" i="115"/>
  <c r="CG7" i="115"/>
  <c r="CH7" i="115"/>
  <c r="CI7" i="115"/>
  <c r="I7" i="115"/>
  <c r="N8" i="118"/>
  <c r="T8" i="118"/>
  <c r="U8" i="118"/>
  <c r="V8" i="118"/>
  <c r="Z8" i="118"/>
  <c r="AC8" i="118"/>
  <c r="AH8" i="118"/>
  <c r="AI8" i="118"/>
  <c r="AJ8" i="118"/>
  <c r="AK8" i="118"/>
  <c r="AL8" i="118"/>
  <c r="AP8" i="118"/>
  <c r="AQ8" i="118"/>
  <c r="AR8" i="118"/>
  <c r="AS8" i="118"/>
  <c r="AT8" i="118"/>
  <c r="AY8" i="118"/>
  <c r="AZ8" i="118"/>
  <c r="BA8" i="118"/>
  <c r="BB8" i="118"/>
  <c r="BF8" i="118"/>
  <c r="BG8" i="118"/>
  <c r="BH8" i="118"/>
  <c r="BI8" i="118"/>
  <c r="BJ8" i="118"/>
  <c r="BQ8" i="118"/>
  <c r="BR8" i="118"/>
  <c r="BY8" i="118"/>
  <c r="CG8" i="118"/>
  <c r="CH8" i="118"/>
  <c r="H14" i="116"/>
  <c r="H8" i="118"/>
  <c r="I52" i="118"/>
  <c r="J52" i="118"/>
  <c r="N37" i="116"/>
  <c r="O37" i="116"/>
  <c r="P37" i="116"/>
  <c r="Q37" i="116"/>
  <c r="R37" i="116"/>
  <c r="S37" i="116"/>
  <c r="T37" i="116"/>
  <c r="U37" i="116"/>
  <c r="V37" i="116"/>
  <c r="W37" i="116"/>
  <c r="X37" i="116"/>
  <c r="Y37" i="116"/>
  <c r="Z37" i="116"/>
  <c r="AA37" i="116"/>
  <c r="AB37" i="116"/>
  <c r="AC37" i="116"/>
  <c r="AD37" i="116"/>
  <c r="AE37" i="116"/>
  <c r="AF37" i="116"/>
  <c r="AG37" i="116"/>
  <c r="AH37" i="116"/>
  <c r="AI37" i="116"/>
  <c r="AJ37" i="116"/>
  <c r="AK37" i="116"/>
  <c r="AL37" i="116"/>
  <c r="AM37" i="116"/>
  <c r="AN37" i="116"/>
  <c r="AO37" i="116"/>
  <c r="AP37" i="116"/>
  <c r="AQ37" i="116"/>
  <c r="AR37" i="116"/>
  <c r="AS37" i="116"/>
  <c r="AT37" i="116"/>
  <c r="AU37" i="116"/>
  <c r="AV37" i="116"/>
  <c r="AW37" i="116"/>
  <c r="AX37" i="116"/>
  <c r="AY37" i="116"/>
  <c r="AZ37" i="116"/>
  <c r="BA37" i="116"/>
  <c r="BB37" i="116"/>
  <c r="BC37" i="116"/>
  <c r="BD37" i="116"/>
  <c r="BE37" i="116"/>
  <c r="BF37" i="116"/>
  <c r="BG37" i="116"/>
  <c r="BH37" i="116"/>
  <c r="BI37" i="116"/>
  <c r="BJ37" i="116"/>
  <c r="BK37" i="116"/>
  <c r="BL37" i="116"/>
  <c r="BM37" i="116"/>
  <c r="BN37" i="116"/>
  <c r="BO37" i="116"/>
  <c r="BP37" i="116"/>
  <c r="BQ37" i="116"/>
  <c r="BR37" i="116"/>
  <c r="BS37" i="116"/>
  <c r="BT37" i="116"/>
  <c r="BU37" i="116"/>
  <c r="BV37" i="116"/>
  <c r="BW37" i="116"/>
  <c r="BX37" i="116"/>
  <c r="BY37" i="116"/>
  <c r="BZ37" i="116"/>
  <c r="CA37" i="116"/>
  <c r="CB37" i="116"/>
  <c r="CC37" i="116"/>
  <c r="CD37" i="116"/>
  <c r="CE37" i="116"/>
  <c r="CF37" i="116"/>
  <c r="CG37" i="116"/>
  <c r="CH37" i="116"/>
  <c r="CI37" i="116"/>
  <c r="N38" i="116"/>
  <c r="O38" i="116"/>
  <c r="P38" i="116"/>
  <c r="Q38" i="116"/>
  <c r="R38" i="116"/>
  <c r="S38" i="116"/>
  <c r="T38" i="116"/>
  <c r="U38" i="116"/>
  <c r="V38" i="116"/>
  <c r="W38" i="116"/>
  <c r="X38" i="116"/>
  <c r="Y38" i="116"/>
  <c r="Z38" i="116"/>
  <c r="AA38" i="116"/>
  <c r="AB38" i="116"/>
  <c r="AC38" i="116"/>
  <c r="AD38" i="116"/>
  <c r="AE38" i="116"/>
  <c r="AF38" i="116"/>
  <c r="AG38" i="116"/>
  <c r="AH38" i="116"/>
  <c r="AI38" i="116"/>
  <c r="AJ38" i="116"/>
  <c r="AK38" i="116"/>
  <c r="AL38" i="116"/>
  <c r="AM38" i="116"/>
  <c r="AN38" i="116"/>
  <c r="AO38" i="116"/>
  <c r="AP38" i="116"/>
  <c r="AQ38" i="116"/>
  <c r="AR38" i="116"/>
  <c r="AS38" i="116"/>
  <c r="AT38" i="116"/>
  <c r="AU38" i="116"/>
  <c r="AV38" i="116"/>
  <c r="AW38" i="116"/>
  <c r="AX38" i="116"/>
  <c r="AY38" i="116"/>
  <c r="AZ38" i="116"/>
  <c r="BA38" i="116"/>
  <c r="BB38" i="116"/>
  <c r="BC38" i="116"/>
  <c r="BD38" i="116"/>
  <c r="BE38" i="116"/>
  <c r="BF38" i="116"/>
  <c r="BG38" i="116"/>
  <c r="BH38" i="116"/>
  <c r="BI38" i="116"/>
  <c r="BJ38" i="116"/>
  <c r="BK38" i="116"/>
  <c r="BL38" i="116"/>
  <c r="BM38" i="116"/>
  <c r="BN38" i="116"/>
  <c r="BO38" i="116"/>
  <c r="BP38" i="116"/>
  <c r="BQ38" i="116"/>
  <c r="BR38" i="116"/>
  <c r="BS38" i="116"/>
  <c r="BT38" i="116"/>
  <c r="BU38" i="116"/>
  <c r="BV38" i="116"/>
  <c r="BW38" i="116"/>
  <c r="BX38" i="116"/>
  <c r="BY38" i="116"/>
  <c r="BZ38" i="116"/>
  <c r="CA38" i="116"/>
  <c r="CB38" i="116"/>
  <c r="CC38" i="116"/>
  <c r="CD38" i="116"/>
  <c r="CE38" i="116"/>
  <c r="CF38" i="116"/>
  <c r="CG38" i="116"/>
  <c r="CH38" i="116"/>
  <c r="CI38" i="116"/>
  <c r="N39" i="116"/>
  <c r="O39" i="116"/>
  <c r="P39" i="116"/>
  <c r="Q39" i="116"/>
  <c r="R39" i="116"/>
  <c r="S39" i="116"/>
  <c r="T39" i="116"/>
  <c r="U39" i="116"/>
  <c r="V39" i="116"/>
  <c r="W39" i="116"/>
  <c r="X39" i="116"/>
  <c r="Y39" i="116"/>
  <c r="Z39" i="116"/>
  <c r="AA39" i="116"/>
  <c r="AB39" i="116"/>
  <c r="AC39" i="116"/>
  <c r="AD39" i="116"/>
  <c r="AE39" i="116"/>
  <c r="AF39" i="116"/>
  <c r="AG39" i="116"/>
  <c r="AH39" i="116"/>
  <c r="AI39" i="116"/>
  <c r="AJ39" i="116"/>
  <c r="AK39" i="116"/>
  <c r="AL39" i="116"/>
  <c r="AM39" i="116"/>
  <c r="AN39" i="116"/>
  <c r="AO39" i="116"/>
  <c r="AP39" i="116"/>
  <c r="AQ39" i="116"/>
  <c r="AR39" i="116"/>
  <c r="AS39" i="116"/>
  <c r="AT39" i="116"/>
  <c r="AU39" i="116"/>
  <c r="AV39" i="116"/>
  <c r="AW39" i="116"/>
  <c r="AX39" i="116"/>
  <c r="AY39" i="116"/>
  <c r="AZ39" i="116"/>
  <c r="BA39" i="116"/>
  <c r="BB39" i="116"/>
  <c r="BC39" i="116"/>
  <c r="BD39" i="116"/>
  <c r="BE39" i="116"/>
  <c r="BF39" i="116"/>
  <c r="BG39" i="116"/>
  <c r="BH39" i="116"/>
  <c r="BI39" i="116"/>
  <c r="BJ39" i="116"/>
  <c r="BK39" i="116"/>
  <c r="BL39" i="116"/>
  <c r="BM39" i="116"/>
  <c r="BN39" i="116"/>
  <c r="BO39" i="116"/>
  <c r="BP39" i="116"/>
  <c r="BQ39" i="116"/>
  <c r="BR39" i="116"/>
  <c r="BS39" i="116"/>
  <c r="BT39" i="116"/>
  <c r="BU39" i="116"/>
  <c r="BV39" i="116"/>
  <c r="BW39" i="116"/>
  <c r="BX39" i="116"/>
  <c r="BY39" i="116"/>
  <c r="BZ39" i="116"/>
  <c r="CA39" i="116"/>
  <c r="CB39" i="116"/>
  <c r="CC39" i="116"/>
  <c r="CD39" i="116"/>
  <c r="CE39" i="116"/>
  <c r="CF39" i="116"/>
  <c r="CG39" i="116"/>
  <c r="CH39" i="116"/>
  <c r="CI39" i="116"/>
  <c r="N40" i="116"/>
  <c r="O40" i="116"/>
  <c r="P40" i="116"/>
  <c r="Q40" i="116"/>
  <c r="R40" i="116"/>
  <c r="S40" i="116"/>
  <c r="T40" i="116"/>
  <c r="U40" i="116"/>
  <c r="V40" i="116"/>
  <c r="W40" i="116"/>
  <c r="X40" i="116"/>
  <c r="Y40" i="116"/>
  <c r="Z40" i="116"/>
  <c r="AA40" i="116"/>
  <c r="AB40" i="116"/>
  <c r="AC40" i="116"/>
  <c r="AD40" i="116"/>
  <c r="AE40" i="116"/>
  <c r="AF40" i="116"/>
  <c r="AG40" i="116"/>
  <c r="AH40" i="116"/>
  <c r="AI40" i="116"/>
  <c r="AJ40" i="116"/>
  <c r="AK40" i="116"/>
  <c r="AL40" i="116"/>
  <c r="AM40" i="116"/>
  <c r="AN40" i="116"/>
  <c r="AO40" i="116"/>
  <c r="AP40" i="116"/>
  <c r="AQ40" i="116"/>
  <c r="AR40" i="116"/>
  <c r="AS40" i="116"/>
  <c r="AT40" i="116"/>
  <c r="AU40" i="116"/>
  <c r="AV40" i="116"/>
  <c r="AW40" i="116"/>
  <c r="AX40" i="116"/>
  <c r="AY40" i="116"/>
  <c r="AZ40" i="116"/>
  <c r="BA40" i="116"/>
  <c r="BB40" i="116"/>
  <c r="BC40" i="116"/>
  <c r="BD40" i="116"/>
  <c r="BE40" i="116"/>
  <c r="BF40" i="116"/>
  <c r="BG40" i="116"/>
  <c r="BH40" i="116"/>
  <c r="BI40" i="116"/>
  <c r="BJ40" i="116"/>
  <c r="BK40" i="116"/>
  <c r="BL40" i="116"/>
  <c r="BM40" i="116"/>
  <c r="BN40" i="116"/>
  <c r="BO40" i="116"/>
  <c r="BP40" i="116"/>
  <c r="BQ40" i="116"/>
  <c r="BR40" i="116"/>
  <c r="BS40" i="116"/>
  <c r="BT40" i="116"/>
  <c r="BU40" i="116"/>
  <c r="BV40" i="116"/>
  <c r="BW40" i="116"/>
  <c r="BX40" i="116"/>
  <c r="BY40" i="116"/>
  <c r="BZ40" i="116"/>
  <c r="CA40" i="116"/>
  <c r="CB40" i="116"/>
  <c r="CC40" i="116"/>
  <c r="CD40" i="116"/>
  <c r="CE40" i="116"/>
  <c r="CF40" i="116"/>
  <c r="CG40" i="116"/>
  <c r="CH40" i="116"/>
  <c r="CI40" i="116"/>
  <c r="N41" i="116"/>
  <c r="O41" i="116"/>
  <c r="P41" i="116"/>
  <c r="Q41" i="116"/>
  <c r="R41" i="116"/>
  <c r="S41" i="116"/>
  <c r="T41" i="116"/>
  <c r="U41" i="116"/>
  <c r="V41" i="116"/>
  <c r="W41" i="116"/>
  <c r="X41" i="116"/>
  <c r="Y41" i="116"/>
  <c r="Z41" i="116"/>
  <c r="AA41" i="116"/>
  <c r="AB41" i="116"/>
  <c r="AC41" i="116"/>
  <c r="AD41" i="116"/>
  <c r="AE41" i="116"/>
  <c r="AF41" i="116"/>
  <c r="AG41" i="116"/>
  <c r="AH41" i="116"/>
  <c r="AI41" i="116"/>
  <c r="AJ41" i="116"/>
  <c r="AK41" i="116"/>
  <c r="AL41" i="116"/>
  <c r="AM41" i="116"/>
  <c r="AN41" i="116"/>
  <c r="AO41" i="116"/>
  <c r="AP41" i="116"/>
  <c r="AQ41" i="116"/>
  <c r="AR41" i="116"/>
  <c r="AS41" i="116"/>
  <c r="AT41" i="116"/>
  <c r="AU41" i="116"/>
  <c r="AV41" i="116"/>
  <c r="AW41" i="116"/>
  <c r="AX41" i="116"/>
  <c r="AY41" i="116"/>
  <c r="AZ41" i="116"/>
  <c r="BA41" i="116"/>
  <c r="BB41" i="116"/>
  <c r="BC41" i="116"/>
  <c r="BD41" i="116"/>
  <c r="BE41" i="116"/>
  <c r="BF41" i="116"/>
  <c r="BG41" i="116"/>
  <c r="BH41" i="116"/>
  <c r="BI41" i="116"/>
  <c r="BJ41" i="116"/>
  <c r="BK41" i="116"/>
  <c r="BL41" i="116"/>
  <c r="BM41" i="116"/>
  <c r="BN41" i="116"/>
  <c r="BO41" i="116"/>
  <c r="BP41" i="116"/>
  <c r="BQ41" i="116"/>
  <c r="BR41" i="116"/>
  <c r="BS41" i="116"/>
  <c r="BT41" i="116"/>
  <c r="BU41" i="116"/>
  <c r="BV41" i="116"/>
  <c r="BW41" i="116"/>
  <c r="BX41" i="116"/>
  <c r="BY41" i="116"/>
  <c r="BZ41" i="116"/>
  <c r="CA41" i="116"/>
  <c r="CB41" i="116"/>
  <c r="CC41" i="116"/>
  <c r="CD41" i="116"/>
  <c r="CE41" i="116"/>
  <c r="CF41" i="116"/>
  <c r="CG41" i="116"/>
  <c r="CH41" i="116"/>
  <c r="CI41" i="116"/>
  <c r="N42" i="116"/>
  <c r="O42" i="116"/>
  <c r="P42" i="116"/>
  <c r="Q42" i="116"/>
  <c r="R42" i="116"/>
  <c r="S42" i="116"/>
  <c r="T42" i="116"/>
  <c r="U42" i="116"/>
  <c r="V42" i="116"/>
  <c r="W42" i="116"/>
  <c r="X42" i="116"/>
  <c r="Y42" i="116"/>
  <c r="Z42" i="116"/>
  <c r="AA42" i="116"/>
  <c r="AB42" i="116"/>
  <c r="AC42" i="116"/>
  <c r="AD42" i="116"/>
  <c r="AE42" i="116"/>
  <c r="AF42" i="116"/>
  <c r="AG42" i="116"/>
  <c r="AH42" i="116"/>
  <c r="AI42" i="116"/>
  <c r="AJ42" i="116"/>
  <c r="AK42" i="116"/>
  <c r="AL42" i="116"/>
  <c r="AM42" i="116"/>
  <c r="AN42" i="116"/>
  <c r="AO42" i="116"/>
  <c r="AP42" i="116"/>
  <c r="AQ42" i="116"/>
  <c r="AR42" i="116"/>
  <c r="AS42" i="116"/>
  <c r="AT42" i="116"/>
  <c r="AU42" i="116"/>
  <c r="AV42" i="116"/>
  <c r="AW42" i="116"/>
  <c r="AX42" i="116"/>
  <c r="AY42" i="116"/>
  <c r="AZ42" i="116"/>
  <c r="BA42" i="116"/>
  <c r="BB42" i="116"/>
  <c r="BC42" i="116"/>
  <c r="BD42" i="116"/>
  <c r="BE42" i="116"/>
  <c r="BF42" i="116"/>
  <c r="BG42" i="116"/>
  <c r="BH42" i="116"/>
  <c r="BI42" i="116"/>
  <c r="BJ42" i="116"/>
  <c r="BK42" i="116"/>
  <c r="BL42" i="116"/>
  <c r="BM42" i="116"/>
  <c r="BN42" i="116"/>
  <c r="BO42" i="116"/>
  <c r="BP42" i="116"/>
  <c r="BQ42" i="116"/>
  <c r="BR42" i="116"/>
  <c r="BS42" i="116"/>
  <c r="BT42" i="116"/>
  <c r="BU42" i="116"/>
  <c r="BV42" i="116"/>
  <c r="BW42" i="116"/>
  <c r="BX42" i="116"/>
  <c r="BY42" i="116"/>
  <c r="BZ42" i="116"/>
  <c r="CA42" i="116"/>
  <c r="CB42" i="116"/>
  <c r="CC42" i="116"/>
  <c r="CD42" i="116"/>
  <c r="CE42" i="116"/>
  <c r="CF42" i="116"/>
  <c r="CG42" i="116"/>
  <c r="CH42" i="116"/>
  <c r="CI42" i="116"/>
  <c r="N43" i="116"/>
  <c r="O43" i="116"/>
  <c r="P43" i="116"/>
  <c r="Q43" i="116"/>
  <c r="R43" i="116"/>
  <c r="S43" i="116"/>
  <c r="T43" i="116"/>
  <c r="U43" i="116"/>
  <c r="V43" i="116"/>
  <c r="W43" i="116"/>
  <c r="X43" i="116"/>
  <c r="Y43" i="116"/>
  <c r="Z43" i="116"/>
  <c r="AA43" i="116"/>
  <c r="AB43" i="116"/>
  <c r="AC43" i="116"/>
  <c r="AD43" i="116"/>
  <c r="AE43" i="116"/>
  <c r="AF43" i="116"/>
  <c r="AG43" i="116"/>
  <c r="AH43" i="116"/>
  <c r="AI43" i="116"/>
  <c r="AJ43" i="116"/>
  <c r="AK43" i="116"/>
  <c r="AL43" i="116"/>
  <c r="AM43" i="116"/>
  <c r="AN43" i="116"/>
  <c r="AO43" i="116"/>
  <c r="AP43" i="116"/>
  <c r="AQ43" i="116"/>
  <c r="AR43" i="116"/>
  <c r="AS43" i="116"/>
  <c r="AT43" i="116"/>
  <c r="AU43" i="116"/>
  <c r="AV43" i="116"/>
  <c r="AW43" i="116"/>
  <c r="AX43" i="116"/>
  <c r="AY43" i="116"/>
  <c r="AZ43" i="116"/>
  <c r="BA43" i="116"/>
  <c r="BB43" i="116"/>
  <c r="BC43" i="116"/>
  <c r="BD43" i="116"/>
  <c r="BE43" i="116"/>
  <c r="BF43" i="116"/>
  <c r="BG43" i="116"/>
  <c r="BH43" i="116"/>
  <c r="BI43" i="116"/>
  <c r="BJ43" i="116"/>
  <c r="BK43" i="116"/>
  <c r="BL43" i="116"/>
  <c r="BM43" i="116"/>
  <c r="BN43" i="116"/>
  <c r="BO43" i="116"/>
  <c r="BP43" i="116"/>
  <c r="BQ43" i="116"/>
  <c r="BR43" i="116"/>
  <c r="BS43" i="116"/>
  <c r="BT43" i="116"/>
  <c r="BU43" i="116"/>
  <c r="BV43" i="116"/>
  <c r="BW43" i="116"/>
  <c r="BX43" i="116"/>
  <c r="BY43" i="116"/>
  <c r="BZ43" i="116"/>
  <c r="CA43" i="116"/>
  <c r="CB43" i="116"/>
  <c r="CC43" i="116"/>
  <c r="CD43" i="116"/>
  <c r="CE43" i="116"/>
  <c r="CF43" i="116"/>
  <c r="CG43" i="116"/>
  <c r="CH43" i="116"/>
  <c r="CI43" i="116"/>
  <c r="N44" i="116"/>
  <c r="O44" i="116"/>
  <c r="P44" i="116"/>
  <c r="Q44" i="116"/>
  <c r="R44" i="116"/>
  <c r="S44" i="116"/>
  <c r="T44" i="116"/>
  <c r="U44" i="116"/>
  <c r="V44" i="116"/>
  <c r="W44" i="116"/>
  <c r="X44" i="116"/>
  <c r="Y44" i="116"/>
  <c r="Z44" i="116"/>
  <c r="AA44" i="116"/>
  <c r="AB44" i="116"/>
  <c r="AC44" i="116"/>
  <c r="AD44" i="116"/>
  <c r="AE44" i="116"/>
  <c r="AF44" i="116"/>
  <c r="AG44" i="116"/>
  <c r="AH44" i="116"/>
  <c r="AI44" i="116"/>
  <c r="AJ44" i="116"/>
  <c r="AK44" i="116"/>
  <c r="AL44" i="116"/>
  <c r="AM44" i="116"/>
  <c r="AN44" i="116"/>
  <c r="AO44" i="116"/>
  <c r="AP44" i="116"/>
  <c r="AQ44" i="116"/>
  <c r="AR44" i="116"/>
  <c r="AS44" i="116"/>
  <c r="AT44" i="116"/>
  <c r="AU44" i="116"/>
  <c r="AV44" i="116"/>
  <c r="AW44" i="116"/>
  <c r="AX44" i="116"/>
  <c r="AY44" i="116"/>
  <c r="AZ44" i="116"/>
  <c r="BA44" i="116"/>
  <c r="BB44" i="116"/>
  <c r="BC44" i="116"/>
  <c r="BD44" i="116"/>
  <c r="BE44" i="116"/>
  <c r="BF44" i="116"/>
  <c r="BG44" i="116"/>
  <c r="BH44" i="116"/>
  <c r="BI44" i="116"/>
  <c r="BJ44" i="116"/>
  <c r="BK44" i="116"/>
  <c r="BL44" i="116"/>
  <c r="BM44" i="116"/>
  <c r="BN44" i="116"/>
  <c r="BO44" i="116"/>
  <c r="BP44" i="116"/>
  <c r="BQ44" i="116"/>
  <c r="BR44" i="116"/>
  <c r="BS44" i="116"/>
  <c r="BT44" i="116"/>
  <c r="BU44" i="116"/>
  <c r="BV44" i="116"/>
  <c r="BW44" i="116"/>
  <c r="BX44" i="116"/>
  <c r="BY44" i="116"/>
  <c r="BZ44" i="116"/>
  <c r="CA44" i="116"/>
  <c r="CB44" i="116"/>
  <c r="CC44" i="116"/>
  <c r="CD44" i="116"/>
  <c r="CE44" i="116"/>
  <c r="CF44" i="116"/>
  <c r="CG44" i="116"/>
  <c r="CH44" i="116"/>
  <c r="CI44" i="116"/>
  <c r="N45" i="116"/>
  <c r="O45" i="116"/>
  <c r="P45" i="116"/>
  <c r="Q45" i="116"/>
  <c r="R45" i="116"/>
  <c r="S45" i="116"/>
  <c r="T45" i="116"/>
  <c r="U45" i="116"/>
  <c r="V45" i="116"/>
  <c r="W45" i="116"/>
  <c r="X45" i="116"/>
  <c r="Y45" i="116"/>
  <c r="Z45" i="116"/>
  <c r="AA45" i="116"/>
  <c r="AB45" i="116"/>
  <c r="AC45" i="116"/>
  <c r="AD45" i="116"/>
  <c r="AE45" i="116"/>
  <c r="AF45" i="116"/>
  <c r="AG45" i="116"/>
  <c r="AH45" i="116"/>
  <c r="AI45" i="116"/>
  <c r="AJ45" i="116"/>
  <c r="AK45" i="116"/>
  <c r="AL45" i="116"/>
  <c r="AM45" i="116"/>
  <c r="AN45" i="116"/>
  <c r="AO45" i="116"/>
  <c r="AP45" i="116"/>
  <c r="AQ45" i="116"/>
  <c r="AR45" i="116"/>
  <c r="AS45" i="116"/>
  <c r="AT45" i="116"/>
  <c r="AU45" i="116"/>
  <c r="AV45" i="116"/>
  <c r="AW45" i="116"/>
  <c r="AX45" i="116"/>
  <c r="AY45" i="116"/>
  <c r="AZ45" i="116"/>
  <c r="BA45" i="116"/>
  <c r="BB45" i="116"/>
  <c r="BC45" i="116"/>
  <c r="BD45" i="116"/>
  <c r="BE45" i="116"/>
  <c r="BF45" i="116"/>
  <c r="BG45" i="116"/>
  <c r="BH45" i="116"/>
  <c r="BI45" i="116"/>
  <c r="BJ45" i="116"/>
  <c r="BK45" i="116"/>
  <c r="BL45" i="116"/>
  <c r="BM45" i="116"/>
  <c r="BN45" i="116"/>
  <c r="BO45" i="116"/>
  <c r="BP45" i="116"/>
  <c r="BQ45" i="116"/>
  <c r="BR45" i="116"/>
  <c r="BS45" i="116"/>
  <c r="BT45" i="116"/>
  <c r="BU45" i="116"/>
  <c r="BV45" i="116"/>
  <c r="BW45" i="116"/>
  <c r="BX45" i="116"/>
  <c r="BY45" i="116"/>
  <c r="BZ45" i="116"/>
  <c r="CA45" i="116"/>
  <c r="CB45" i="116"/>
  <c r="CC45" i="116"/>
  <c r="CD45" i="116"/>
  <c r="CE45" i="116"/>
  <c r="CF45" i="116"/>
  <c r="CG45" i="116"/>
  <c r="CH45" i="116"/>
  <c r="CI45" i="116"/>
  <c r="J37" i="116"/>
  <c r="K37" i="116"/>
  <c r="J38" i="116"/>
  <c r="K38" i="116"/>
  <c r="J39" i="116"/>
  <c r="K39" i="116"/>
  <c r="J40" i="116"/>
  <c r="K40" i="116"/>
  <c r="J41" i="116"/>
  <c r="K41" i="116"/>
  <c r="J42" i="116"/>
  <c r="K42" i="116"/>
  <c r="L37" i="116"/>
  <c r="L38" i="116"/>
  <c r="L39" i="116"/>
  <c r="L40" i="116"/>
  <c r="L41" i="116"/>
  <c r="L42" i="116"/>
  <c r="L43" i="116"/>
  <c r="L44" i="116"/>
  <c r="L45" i="116"/>
  <c r="I62" i="118"/>
  <c r="J62" i="118"/>
  <c r="K62" i="118"/>
  <c r="L62" i="118"/>
  <c r="M62" i="118"/>
  <c r="N62" i="118"/>
  <c r="O62" i="118"/>
  <c r="P62" i="118"/>
  <c r="Q62" i="118"/>
  <c r="R62" i="118"/>
  <c r="S62" i="118"/>
  <c r="T62" i="118"/>
  <c r="U62" i="118"/>
  <c r="V62" i="118"/>
  <c r="W62" i="118"/>
  <c r="X62" i="118"/>
  <c r="Y62" i="118"/>
  <c r="Z62" i="118"/>
  <c r="AA62" i="118"/>
  <c r="AB62" i="118"/>
  <c r="AC62" i="118"/>
  <c r="AD62" i="118"/>
  <c r="AE62" i="118"/>
  <c r="AF62" i="118"/>
  <c r="AG62" i="118"/>
  <c r="AH62" i="118"/>
  <c r="AI62" i="118"/>
  <c r="AJ62" i="118"/>
  <c r="AK62" i="118"/>
  <c r="AL62" i="118"/>
  <c r="AM62" i="118"/>
  <c r="AN62" i="118"/>
  <c r="AO62" i="118"/>
  <c r="AP62" i="118"/>
  <c r="AQ62" i="118"/>
  <c r="AR62" i="118"/>
  <c r="AS62" i="118"/>
  <c r="AT62" i="118"/>
  <c r="AU62" i="118"/>
  <c r="AV62" i="118"/>
  <c r="AW62" i="118"/>
  <c r="AX62" i="118"/>
  <c r="AY62" i="118"/>
  <c r="AZ62" i="118"/>
  <c r="BA62" i="118"/>
  <c r="BB62" i="118"/>
  <c r="BC62" i="118"/>
  <c r="BD62" i="118"/>
  <c r="BE62" i="118"/>
  <c r="BF62" i="118"/>
  <c r="BG62" i="118"/>
  <c r="BH62" i="118"/>
  <c r="BI62" i="118"/>
  <c r="BJ62" i="118"/>
  <c r="BK62" i="118"/>
  <c r="BL62" i="118"/>
  <c r="BM62" i="118"/>
  <c r="BN62" i="118"/>
  <c r="BO62" i="118"/>
  <c r="BP62" i="118"/>
  <c r="BQ62" i="118"/>
  <c r="BR62" i="118"/>
  <c r="BS62" i="118"/>
  <c r="BT62" i="118"/>
  <c r="BU62" i="118"/>
  <c r="BV62" i="118"/>
  <c r="BW62" i="118"/>
  <c r="BX62" i="118"/>
  <c r="BY62" i="118"/>
  <c r="BZ62" i="118"/>
  <c r="CA62" i="118"/>
  <c r="CB62" i="118"/>
  <c r="CC62" i="118"/>
  <c r="CD62" i="118"/>
  <c r="CE62" i="118"/>
  <c r="CF62" i="118"/>
  <c r="CG62" i="118"/>
  <c r="CH62" i="118"/>
  <c r="CI62" i="118"/>
  <c r="I8" i="118"/>
  <c r="J8" i="118"/>
  <c r="K8" i="118"/>
  <c r="L8" i="118"/>
  <c r="M8" i="118"/>
  <c r="O8" i="118"/>
  <c r="P8" i="118"/>
  <c r="Q8" i="118"/>
  <c r="R8" i="118"/>
  <c r="S8" i="118"/>
  <c r="W8" i="118"/>
  <c r="X8" i="118"/>
  <c r="Y8" i="118"/>
  <c r="AA8" i="118"/>
  <c r="AB8" i="118"/>
  <c r="AD8" i="118"/>
  <c r="AE8" i="118"/>
  <c r="AF8" i="118"/>
  <c r="AG8" i="118"/>
  <c r="AM8" i="118"/>
  <c r="AN8" i="118"/>
  <c r="AO8" i="118"/>
  <c r="AU8" i="118"/>
  <c r="AV8" i="118"/>
  <c r="AW8" i="118"/>
  <c r="AX8" i="118"/>
  <c r="BC8" i="118"/>
  <c r="BD8" i="118"/>
  <c r="BE8" i="118"/>
  <c r="BK8" i="118"/>
  <c r="BL8" i="118"/>
  <c r="BM8" i="118"/>
  <c r="BN8" i="118"/>
  <c r="BO8" i="118"/>
  <c r="BP8" i="118"/>
  <c r="BS8" i="118"/>
  <c r="BT8" i="118"/>
  <c r="BU8" i="118"/>
  <c r="BV8" i="118"/>
  <c r="BW8" i="118"/>
  <c r="BX8" i="118"/>
  <c r="BZ8" i="118"/>
  <c r="CA8" i="118"/>
  <c r="CB8" i="118"/>
  <c r="CC8" i="118"/>
  <c r="CD8" i="118"/>
  <c r="CE8" i="118"/>
  <c r="CF8" i="118"/>
  <c r="CI8" i="118"/>
  <c r="I22" i="118"/>
  <c r="J22" i="118"/>
  <c r="K22" i="118"/>
  <c r="L22" i="118"/>
  <c r="M22" i="118"/>
  <c r="N22" i="118"/>
  <c r="O22" i="118"/>
  <c r="P22" i="118"/>
  <c r="Q22" i="118"/>
  <c r="R22" i="118"/>
  <c r="S22" i="118"/>
  <c r="T22" i="118"/>
  <c r="U22" i="118"/>
  <c r="V22" i="118"/>
  <c r="W22" i="118"/>
  <c r="X22" i="118"/>
  <c r="Y22" i="118"/>
  <c r="Z22" i="118"/>
  <c r="AA22" i="118"/>
  <c r="AB22" i="118"/>
  <c r="AC22" i="118"/>
  <c r="AD22" i="118"/>
  <c r="AE22" i="118"/>
  <c r="AF22" i="118"/>
  <c r="AG22" i="118"/>
  <c r="AH22" i="118"/>
  <c r="AI22" i="118"/>
  <c r="AJ22" i="118"/>
  <c r="AK22" i="118"/>
  <c r="AL22" i="118"/>
  <c r="AM22" i="118"/>
  <c r="AN22" i="118"/>
  <c r="AO22" i="118"/>
  <c r="AP22" i="118"/>
  <c r="AQ22" i="118"/>
  <c r="AR22" i="118"/>
  <c r="AS22" i="118"/>
  <c r="AT22" i="118"/>
  <c r="AU22" i="118"/>
  <c r="AV22" i="118"/>
  <c r="AW22" i="118"/>
  <c r="AX22" i="118"/>
  <c r="AY22" i="118"/>
  <c r="AZ22" i="118"/>
  <c r="BA22" i="118"/>
  <c r="BB22" i="118"/>
  <c r="BC22" i="118"/>
  <c r="BD22" i="118"/>
  <c r="BE22" i="118"/>
  <c r="BF22" i="118"/>
  <c r="BG22" i="118"/>
  <c r="BH22" i="118"/>
  <c r="BI22" i="118"/>
  <c r="BJ22" i="118"/>
  <c r="BK22" i="118"/>
  <c r="BL22" i="118"/>
  <c r="BM22" i="118"/>
  <c r="BN22" i="118"/>
  <c r="BO22" i="118"/>
  <c r="BP22" i="118"/>
  <c r="BQ22" i="118"/>
  <c r="BR22" i="118"/>
  <c r="BS22" i="118"/>
  <c r="BT22" i="118"/>
  <c r="BU22" i="118"/>
  <c r="BV22" i="118"/>
  <c r="BW22" i="118"/>
  <c r="BX22" i="118"/>
  <c r="BY22" i="118"/>
  <c r="BZ22" i="118"/>
  <c r="CA22" i="118"/>
  <c r="CB22" i="118"/>
  <c r="CC22" i="118"/>
  <c r="CD22" i="118"/>
  <c r="CE22" i="118"/>
  <c r="CF22" i="118"/>
  <c r="CG22" i="118"/>
  <c r="CH22" i="118"/>
  <c r="CI22" i="118"/>
  <c r="H22" i="118"/>
  <c r="J99" i="132"/>
  <c r="K99" i="132"/>
  <c r="L99" i="132"/>
  <c r="M99" i="132"/>
  <c r="N99" i="132"/>
  <c r="O99" i="132"/>
  <c r="P99" i="132"/>
  <c r="Q99" i="132"/>
  <c r="R99" i="132"/>
  <c r="S99" i="132"/>
  <c r="T99" i="132"/>
  <c r="U99" i="132"/>
  <c r="V99" i="132"/>
  <c r="W99" i="132"/>
  <c r="X99" i="132"/>
  <c r="Y99" i="132"/>
  <c r="Z99" i="132"/>
  <c r="AA99" i="132"/>
  <c r="AB99" i="132"/>
  <c r="AC99" i="132"/>
  <c r="AD99" i="132"/>
  <c r="AE99" i="132"/>
  <c r="AF99" i="132"/>
  <c r="AG99" i="132"/>
  <c r="AH99" i="132"/>
  <c r="AI99" i="132"/>
  <c r="AJ99" i="132"/>
  <c r="AK99" i="132"/>
  <c r="AL99" i="132"/>
  <c r="AM99" i="132"/>
  <c r="AN99" i="132"/>
  <c r="AO99" i="132"/>
  <c r="AP99" i="132"/>
  <c r="AQ99" i="132"/>
  <c r="AR99" i="132"/>
  <c r="AS99" i="132"/>
  <c r="AT99" i="132"/>
  <c r="AU99" i="132"/>
  <c r="AV99" i="132"/>
  <c r="AW99" i="132"/>
  <c r="AX99" i="132"/>
  <c r="AY99" i="132"/>
  <c r="AZ99" i="132"/>
  <c r="BA99" i="132"/>
  <c r="BB99" i="132"/>
  <c r="BC99" i="132"/>
  <c r="BD99" i="132"/>
  <c r="BE99" i="132"/>
  <c r="BF99" i="132"/>
  <c r="BG99" i="132"/>
  <c r="BH99" i="132"/>
  <c r="BI99" i="132"/>
  <c r="BJ99" i="132"/>
  <c r="BK99" i="132"/>
  <c r="BL99" i="132"/>
  <c r="BM99" i="132"/>
  <c r="BN99" i="132"/>
  <c r="BO99" i="132"/>
  <c r="BP99" i="132"/>
  <c r="BQ99" i="132"/>
  <c r="BR99" i="132"/>
  <c r="BS99" i="132"/>
  <c r="BT99" i="132"/>
  <c r="BU99" i="132"/>
  <c r="BV99" i="132"/>
  <c r="BW99" i="132"/>
  <c r="BX99" i="132"/>
  <c r="BY99" i="132"/>
  <c r="BZ99" i="132"/>
  <c r="CA99" i="132"/>
  <c r="CB99" i="132"/>
  <c r="CC99" i="132"/>
  <c r="CD99" i="132"/>
  <c r="CE99" i="132"/>
  <c r="CF99" i="132"/>
  <c r="CG99" i="132"/>
  <c r="CH99" i="132"/>
  <c r="CI99" i="132"/>
  <c r="J100" i="132"/>
  <c r="K100" i="132"/>
  <c r="L100" i="132"/>
  <c r="M100" i="132"/>
  <c r="N100" i="132"/>
  <c r="O100" i="132"/>
  <c r="P100" i="132"/>
  <c r="Q100" i="132"/>
  <c r="R100" i="132"/>
  <c r="S100" i="132"/>
  <c r="T100" i="132"/>
  <c r="U100" i="132"/>
  <c r="V100" i="132"/>
  <c r="W100" i="132"/>
  <c r="X100" i="132"/>
  <c r="Y100" i="132"/>
  <c r="Z100" i="132"/>
  <c r="AA100" i="132"/>
  <c r="AB100" i="132"/>
  <c r="AC100" i="132"/>
  <c r="AD100" i="132"/>
  <c r="AE100" i="132"/>
  <c r="AF100" i="132"/>
  <c r="AG100" i="132"/>
  <c r="AH100" i="132"/>
  <c r="AI100" i="132"/>
  <c r="AJ100" i="132"/>
  <c r="AK100" i="132"/>
  <c r="AL100" i="132"/>
  <c r="AM100" i="132"/>
  <c r="AN100" i="132"/>
  <c r="AO100" i="132"/>
  <c r="AP100" i="132"/>
  <c r="AQ100" i="132"/>
  <c r="AR100" i="132"/>
  <c r="AS100" i="132"/>
  <c r="AT100" i="132"/>
  <c r="AU100" i="132"/>
  <c r="AV100" i="132"/>
  <c r="AW100" i="132"/>
  <c r="AX100" i="132"/>
  <c r="AY100" i="132"/>
  <c r="AZ100" i="132"/>
  <c r="BA100" i="132"/>
  <c r="BB100" i="132"/>
  <c r="BC100" i="132"/>
  <c r="BD100" i="132"/>
  <c r="BE100" i="132"/>
  <c r="BF100" i="132"/>
  <c r="BG100" i="132"/>
  <c r="BH100" i="132"/>
  <c r="BI100" i="132"/>
  <c r="BJ100" i="132"/>
  <c r="BK100" i="132"/>
  <c r="BL100" i="132"/>
  <c r="BM100" i="132"/>
  <c r="BN100" i="132"/>
  <c r="BO100" i="132"/>
  <c r="BP100" i="132"/>
  <c r="BQ100" i="132"/>
  <c r="BR100" i="132"/>
  <c r="BS100" i="132"/>
  <c r="BT100" i="132"/>
  <c r="BU100" i="132"/>
  <c r="BV100" i="132"/>
  <c r="BW100" i="132"/>
  <c r="BX100" i="132"/>
  <c r="BY100" i="132"/>
  <c r="BZ100" i="132"/>
  <c r="CA100" i="132"/>
  <c r="CB100" i="132"/>
  <c r="CC100" i="132"/>
  <c r="CD100" i="132"/>
  <c r="CE100" i="132"/>
  <c r="CF100" i="132"/>
  <c r="CG100" i="132"/>
  <c r="CH100" i="132"/>
  <c r="CI100" i="132"/>
  <c r="J101" i="132"/>
  <c r="K101" i="132"/>
  <c r="L101" i="132"/>
  <c r="M101" i="132"/>
  <c r="N101" i="132"/>
  <c r="O101" i="132"/>
  <c r="P101" i="132"/>
  <c r="Q101" i="132"/>
  <c r="R101" i="132"/>
  <c r="S101" i="132"/>
  <c r="T101" i="132"/>
  <c r="U101" i="132"/>
  <c r="V101" i="132"/>
  <c r="W101" i="132"/>
  <c r="X101" i="132"/>
  <c r="Y101" i="132"/>
  <c r="Z101" i="132"/>
  <c r="AA101" i="132"/>
  <c r="AB101" i="132"/>
  <c r="AC101" i="132"/>
  <c r="AD101" i="132"/>
  <c r="AE101" i="132"/>
  <c r="AF101" i="132"/>
  <c r="AG101" i="132"/>
  <c r="AH101" i="132"/>
  <c r="AI101" i="132"/>
  <c r="AJ101" i="132"/>
  <c r="AK101" i="132"/>
  <c r="AL101" i="132"/>
  <c r="AM101" i="132"/>
  <c r="AN101" i="132"/>
  <c r="AO101" i="132"/>
  <c r="AP101" i="132"/>
  <c r="AQ101" i="132"/>
  <c r="AR101" i="132"/>
  <c r="AS101" i="132"/>
  <c r="AT101" i="132"/>
  <c r="AU101" i="132"/>
  <c r="AV101" i="132"/>
  <c r="AW101" i="132"/>
  <c r="AX101" i="132"/>
  <c r="AY101" i="132"/>
  <c r="AZ101" i="132"/>
  <c r="BA101" i="132"/>
  <c r="BB101" i="132"/>
  <c r="BC101" i="132"/>
  <c r="BD101" i="132"/>
  <c r="BE101" i="132"/>
  <c r="BF101" i="132"/>
  <c r="BG101" i="132"/>
  <c r="BH101" i="132"/>
  <c r="BI101" i="132"/>
  <c r="BJ101" i="132"/>
  <c r="BK101" i="132"/>
  <c r="BL101" i="132"/>
  <c r="BM101" i="132"/>
  <c r="BN101" i="132"/>
  <c r="BO101" i="132"/>
  <c r="BP101" i="132"/>
  <c r="BQ101" i="132"/>
  <c r="BR101" i="132"/>
  <c r="BS101" i="132"/>
  <c r="BT101" i="132"/>
  <c r="BU101" i="132"/>
  <c r="BV101" i="132"/>
  <c r="BW101" i="132"/>
  <c r="BX101" i="132"/>
  <c r="BY101" i="132"/>
  <c r="BZ101" i="132"/>
  <c r="CA101" i="132"/>
  <c r="CB101" i="132"/>
  <c r="CC101" i="132"/>
  <c r="CD101" i="132"/>
  <c r="CE101" i="132"/>
  <c r="CF101" i="132"/>
  <c r="CG101" i="132"/>
  <c r="CH101" i="132"/>
  <c r="CI101" i="132"/>
  <c r="J106" i="132"/>
  <c r="K106" i="132"/>
  <c r="L106" i="132"/>
  <c r="M106" i="132"/>
  <c r="N106" i="132"/>
  <c r="O106" i="132"/>
  <c r="P106" i="132"/>
  <c r="Q106" i="132"/>
  <c r="R106" i="132"/>
  <c r="S106" i="132"/>
  <c r="T106" i="132"/>
  <c r="U106" i="132"/>
  <c r="V106" i="132"/>
  <c r="W106" i="132"/>
  <c r="X106" i="132"/>
  <c r="Y106" i="132"/>
  <c r="Z106" i="132"/>
  <c r="AA106" i="132"/>
  <c r="AB106" i="132"/>
  <c r="AC106" i="132"/>
  <c r="AD106" i="132"/>
  <c r="AE106" i="132"/>
  <c r="AF106" i="132"/>
  <c r="AG106" i="132"/>
  <c r="AH106" i="132"/>
  <c r="AI106" i="132"/>
  <c r="AJ106" i="132"/>
  <c r="AK106" i="132"/>
  <c r="AL106" i="132"/>
  <c r="AM106" i="132"/>
  <c r="AN106" i="132"/>
  <c r="AO106" i="132"/>
  <c r="AP106" i="132"/>
  <c r="AQ106" i="132"/>
  <c r="AR106" i="132"/>
  <c r="AS106" i="132"/>
  <c r="AT106" i="132"/>
  <c r="AU106" i="132"/>
  <c r="AV106" i="132"/>
  <c r="AW106" i="132"/>
  <c r="AX106" i="132"/>
  <c r="AY106" i="132"/>
  <c r="AZ106" i="132"/>
  <c r="BA106" i="132"/>
  <c r="BB106" i="132"/>
  <c r="BC106" i="132"/>
  <c r="BD106" i="132"/>
  <c r="BE106" i="132"/>
  <c r="BF106" i="132"/>
  <c r="BG106" i="132"/>
  <c r="BH106" i="132"/>
  <c r="BI106" i="132"/>
  <c r="BJ106" i="132"/>
  <c r="BK106" i="132"/>
  <c r="BL106" i="132"/>
  <c r="BM106" i="132"/>
  <c r="BN106" i="132"/>
  <c r="BO106" i="132"/>
  <c r="BP106" i="132"/>
  <c r="BQ106" i="132"/>
  <c r="BR106" i="132"/>
  <c r="BS106" i="132"/>
  <c r="BT106" i="132"/>
  <c r="BU106" i="132"/>
  <c r="BV106" i="132"/>
  <c r="BW106" i="132"/>
  <c r="BX106" i="132"/>
  <c r="BY106" i="132"/>
  <c r="BZ106" i="132"/>
  <c r="CA106" i="132"/>
  <c r="CB106" i="132"/>
  <c r="CC106" i="132"/>
  <c r="CD106" i="132"/>
  <c r="CE106" i="132"/>
  <c r="CF106" i="132"/>
  <c r="CG106" i="132"/>
  <c r="CH106" i="132"/>
  <c r="CI106" i="132"/>
  <c r="I99" i="132"/>
  <c r="H99" i="132"/>
  <c r="H100" i="132"/>
  <c r="H101" i="132"/>
  <c r="H104" i="132"/>
  <c r="H106" i="132"/>
  <c r="I100" i="132"/>
  <c r="I101" i="132"/>
  <c r="I106" i="132"/>
  <c r="K29" i="132"/>
  <c r="I14" i="116"/>
  <c r="H52" i="118" l="1"/>
  <c r="I104" i="132"/>
  <c r="AB20" i="148" l="1"/>
  <c r="AC20" i="148"/>
  <c r="AD20" i="148"/>
  <c r="AE20" i="148"/>
  <c r="AF20" i="148"/>
  <c r="AG20" i="148"/>
  <c r="AH20" i="148"/>
  <c r="AI20" i="148"/>
  <c r="AJ20" i="148"/>
  <c r="AK20" i="148"/>
  <c r="AL20" i="148"/>
  <c r="AM20" i="148"/>
  <c r="AN20" i="148"/>
  <c r="AO20" i="148"/>
  <c r="AP20" i="148"/>
  <c r="AQ20" i="148"/>
  <c r="AR20" i="148"/>
  <c r="AS20" i="148"/>
  <c r="AT20" i="148"/>
  <c r="AU20" i="148"/>
  <c r="AV20" i="148"/>
  <c r="AW20" i="148"/>
  <c r="AX20" i="148"/>
  <c r="AY20" i="148"/>
  <c r="AZ20" i="148"/>
  <c r="BA20" i="148"/>
  <c r="BB20" i="148"/>
  <c r="BC20" i="148"/>
  <c r="BD20" i="148"/>
  <c r="BE20" i="148"/>
  <c r="BF20" i="148"/>
  <c r="BG20" i="148"/>
  <c r="BH20" i="148"/>
  <c r="BI20" i="148"/>
  <c r="BJ20" i="148"/>
  <c r="BK20" i="148"/>
  <c r="BL20" i="148"/>
  <c r="BM20" i="148"/>
  <c r="BN20" i="148"/>
  <c r="BO20" i="148"/>
  <c r="BP20" i="148"/>
  <c r="BQ20" i="148"/>
  <c r="BR20" i="148"/>
  <c r="BS20" i="148"/>
  <c r="BT20" i="148"/>
  <c r="BU20" i="148"/>
  <c r="BV20" i="148"/>
  <c r="BW20" i="148"/>
  <c r="BX20" i="148"/>
  <c r="BY20" i="148"/>
  <c r="BZ20" i="148"/>
  <c r="CA20" i="148"/>
  <c r="CB20" i="148"/>
  <c r="CC20" i="148"/>
  <c r="CD20" i="148"/>
  <c r="CE20" i="148"/>
  <c r="CF20" i="148"/>
  <c r="CG20" i="148"/>
  <c r="CH20" i="148"/>
  <c r="CI20" i="148"/>
  <c r="CJ20" i="148"/>
  <c r="CK20" i="148"/>
  <c r="CL20" i="148"/>
  <c r="CM20" i="148"/>
  <c r="CN20" i="148"/>
  <c r="CO20" i="148"/>
  <c r="CP20" i="148"/>
  <c r="CQ20" i="148"/>
  <c r="CR20" i="148"/>
  <c r="CS20" i="148"/>
  <c r="CT20" i="148"/>
  <c r="CU20" i="148"/>
  <c r="CV20" i="148"/>
  <c r="CW20" i="148"/>
  <c r="CX20" i="148"/>
  <c r="CY20" i="148"/>
  <c r="CZ20" i="148"/>
  <c r="AA20" i="148"/>
  <c r="H314" i="82" l="1"/>
  <c r="H27" i="163" s="1"/>
  <c r="H61" i="147"/>
  <c r="H97" i="147" s="1"/>
  <c r="J314" i="82"/>
  <c r="J27" i="163" s="1"/>
  <c r="J38" i="163" s="1"/>
  <c r="G6" i="163"/>
  <c r="G15" i="163"/>
  <c r="I20" i="163"/>
  <c r="I39" i="163" s="1"/>
  <c r="J20" i="163"/>
  <c r="K20" i="163"/>
  <c r="K39" i="163" s="1"/>
  <c r="L20" i="163"/>
  <c r="L39" i="163" s="1"/>
  <c r="M20" i="163"/>
  <c r="N20" i="163"/>
  <c r="O20" i="163"/>
  <c r="P20" i="163"/>
  <c r="Q20" i="163"/>
  <c r="R20" i="163"/>
  <c r="S20" i="163"/>
  <c r="T20" i="163"/>
  <c r="U20" i="163"/>
  <c r="V20" i="163"/>
  <c r="W20" i="163"/>
  <c r="X20" i="163"/>
  <c r="Y20" i="163"/>
  <c r="Z20" i="163"/>
  <c r="AA20" i="163"/>
  <c r="AB20" i="163"/>
  <c r="AC20" i="163"/>
  <c r="AD20" i="163"/>
  <c r="AE20" i="163"/>
  <c r="AF20" i="163"/>
  <c r="AG20" i="163"/>
  <c r="AH20" i="163"/>
  <c r="AI20" i="163"/>
  <c r="AJ20" i="163"/>
  <c r="AK20" i="163"/>
  <c r="AL20" i="163"/>
  <c r="AM20" i="163"/>
  <c r="AN20" i="163"/>
  <c r="AO20" i="163"/>
  <c r="AP20" i="163"/>
  <c r="AQ20" i="163"/>
  <c r="AR20" i="163"/>
  <c r="AS20" i="163"/>
  <c r="AT20" i="163"/>
  <c r="AU20" i="163"/>
  <c r="AV20" i="163"/>
  <c r="AW20" i="163"/>
  <c r="AX20" i="163"/>
  <c r="AY20" i="163"/>
  <c r="AZ20" i="163"/>
  <c r="BA20" i="163"/>
  <c r="BB20" i="163"/>
  <c r="BC20" i="163"/>
  <c r="BD20" i="163"/>
  <c r="BE20" i="163"/>
  <c r="BF20" i="163"/>
  <c r="BG20" i="163"/>
  <c r="BH20" i="163"/>
  <c r="BI20" i="163"/>
  <c r="BJ20" i="163"/>
  <c r="BK20" i="163"/>
  <c r="BL20" i="163"/>
  <c r="BM20" i="163"/>
  <c r="BN20" i="163"/>
  <c r="BO20" i="163"/>
  <c r="BP20" i="163"/>
  <c r="BQ20" i="163"/>
  <c r="BR20" i="163"/>
  <c r="BS20" i="163"/>
  <c r="BT20" i="163"/>
  <c r="BU20" i="163"/>
  <c r="BV20" i="163"/>
  <c r="BW20" i="163"/>
  <c r="BX20" i="163"/>
  <c r="BY20" i="163"/>
  <c r="BZ20" i="163"/>
  <c r="CA20" i="163"/>
  <c r="CB20" i="163"/>
  <c r="CC20" i="163"/>
  <c r="CD20" i="163"/>
  <c r="CE20" i="163"/>
  <c r="CF20" i="163"/>
  <c r="CG20" i="163"/>
  <c r="CH20" i="163"/>
  <c r="CI20" i="163"/>
  <c r="H20" i="163"/>
  <c r="I36" i="163" s="1"/>
  <c r="J39" i="163" l="1"/>
  <c r="J18" i="115" s="1"/>
  <c r="J36" i="163"/>
  <c r="I18" i="115"/>
  <c r="M36" i="163"/>
  <c r="L18" i="115"/>
  <c r="L36" i="163"/>
  <c r="K18" i="115"/>
  <c r="H18" i="115"/>
  <c r="K36" i="163"/>
  <c r="G16" i="163"/>
  <c r="J352" i="82"/>
  <c r="K352" i="82"/>
  <c r="L352" i="82"/>
  <c r="M352" i="82"/>
  <c r="N352" i="82"/>
  <c r="O352" i="82"/>
  <c r="P352" i="82"/>
  <c r="Q352" i="82"/>
  <c r="R352" i="82"/>
  <c r="S352" i="82"/>
  <c r="T352" i="82"/>
  <c r="U352" i="82"/>
  <c r="V352" i="82"/>
  <c r="W352" i="82"/>
  <c r="X352" i="82"/>
  <c r="Y352" i="82"/>
  <c r="Z352" i="82"/>
  <c r="AA352" i="82"/>
  <c r="AB352" i="82"/>
  <c r="AC352" i="82"/>
  <c r="AD352" i="82"/>
  <c r="AE352" i="82"/>
  <c r="AF352" i="82"/>
  <c r="AG352" i="82"/>
  <c r="AH352" i="82"/>
  <c r="AI352" i="82"/>
  <c r="AJ352" i="82"/>
  <c r="AK352" i="82"/>
  <c r="AL352" i="82"/>
  <c r="AM352" i="82"/>
  <c r="AN352" i="82"/>
  <c r="AO352" i="82"/>
  <c r="AP352" i="82"/>
  <c r="AQ352" i="82"/>
  <c r="AR352" i="82"/>
  <c r="AS352" i="82"/>
  <c r="AT352" i="82"/>
  <c r="AU352" i="82"/>
  <c r="AV352" i="82"/>
  <c r="AW352" i="82"/>
  <c r="AX352" i="82"/>
  <c r="AY352" i="82"/>
  <c r="AZ352" i="82"/>
  <c r="BA352" i="82"/>
  <c r="BB352" i="82"/>
  <c r="BC352" i="82"/>
  <c r="BD352" i="82"/>
  <c r="BE352" i="82"/>
  <c r="BF352" i="82"/>
  <c r="BG352" i="82"/>
  <c r="BH352" i="82"/>
  <c r="BI352" i="82"/>
  <c r="BJ352" i="82"/>
  <c r="BK352" i="82"/>
  <c r="BL352" i="82"/>
  <c r="BM352" i="82"/>
  <c r="BN352" i="82"/>
  <c r="BO352" i="82"/>
  <c r="BP352" i="82"/>
  <c r="BQ352" i="82"/>
  <c r="BR352" i="82"/>
  <c r="BS352" i="82"/>
  <c r="BT352" i="82"/>
  <c r="BU352" i="82"/>
  <c r="BV352" i="82"/>
  <c r="BW352" i="82"/>
  <c r="BX352" i="82"/>
  <c r="BY352" i="82"/>
  <c r="BZ352" i="82"/>
  <c r="CA352" i="82"/>
  <c r="CB352" i="82"/>
  <c r="CC352" i="82"/>
  <c r="CD352" i="82"/>
  <c r="CE352" i="82"/>
  <c r="CF352" i="82"/>
  <c r="CG352" i="82"/>
  <c r="CH352" i="82"/>
  <c r="CI352" i="82"/>
  <c r="I352" i="82"/>
  <c r="G434" i="82" l="1"/>
  <c r="H6" i="163" l="1"/>
  <c r="I6" i="163"/>
  <c r="J6" i="163"/>
  <c r="K6" i="163"/>
  <c r="L6" i="163"/>
  <c r="M6" i="163"/>
  <c r="N6" i="163"/>
  <c r="O6" i="163"/>
  <c r="P6" i="163"/>
  <c r="Q6" i="163"/>
  <c r="R6" i="163"/>
  <c r="S6" i="163"/>
  <c r="T6" i="163"/>
  <c r="U6" i="163"/>
  <c r="V6" i="163"/>
  <c r="W6" i="163"/>
  <c r="X6" i="163"/>
  <c r="Y6" i="163"/>
  <c r="Z6" i="163"/>
  <c r="AA6" i="163"/>
  <c r="AB6" i="163"/>
  <c r="AC6" i="163"/>
  <c r="AD6" i="163"/>
  <c r="AE6" i="163"/>
  <c r="AF6" i="163"/>
  <c r="AG6" i="163"/>
  <c r="AH6" i="163"/>
  <c r="AI6" i="163"/>
  <c r="AJ6" i="163"/>
  <c r="AK6" i="163"/>
  <c r="AL6" i="163"/>
  <c r="AM6" i="163"/>
  <c r="AN6" i="163"/>
  <c r="AO6" i="163"/>
  <c r="AP6" i="163"/>
  <c r="AQ6" i="163"/>
  <c r="AR6" i="163"/>
  <c r="AS6" i="163"/>
  <c r="AT6" i="163"/>
  <c r="AU6" i="163"/>
  <c r="AV6" i="163"/>
  <c r="AW6" i="163"/>
  <c r="AX6" i="163"/>
  <c r="AY6" i="163"/>
  <c r="AZ6" i="163"/>
  <c r="BA6" i="163"/>
  <c r="BB6" i="163"/>
  <c r="BC6" i="163"/>
  <c r="BD6" i="163"/>
  <c r="BE6" i="163"/>
  <c r="BF6" i="163"/>
  <c r="BG6" i="163"/>
  <c r="BH6" i="163"/>
  <c r="BI6" i="163"/>
  <c r="BJ6" i="163"/>
  <c r="BK6" i="163"/>
  <c r="BL6" i="163"/>
  <c r="BM6" i="163"/>
  <c r="BN6" i="163"/>
  <c r="BO6" i="163"/>
  <c r="BP6" i="163"/>
  <c r="BQ6" i="163"/>
  <c r="BR6" i="163"/>
  <c r="BS6" i="163"/>
  <c r="BT6" i="163"/>
  <c r="BU6" i="163"/>
  <c r="BV6" i="163"/>
  <c r="BW6" i="163"/>
  <c r="BX6" i="163"/>
  <c r="BY6" i="163"/>
  <c r="BZ6" i="163"/>
  <c r="CA6" i="163"/>
  <c r="CB6" i="163"/>
  <c r="CC6" i="163"/>
  <c r="CD6" i="163"/>
  <c r="CE6" i="163"/>
  <c r="CF6" i="163"/>
  <c r="CG6" i="163"/>
  <c r="CH6" i="163"/>
  <c r="CI6" i="163"/>
  <c r="H7" i="163"/>
  <c r="H43" i="163" s="1"/>
  <c r="I7" i="163"/>
  <c r="I43" i="163" s="1"/>
  <c r="J7" i="163"/>
  <c r="J43" i="163" s="1"/>
  <c r="K7" i="163"/>
  <c r="K43" i="163" s="1"/>
  <c r="L7" i="163"/>
  <c r="L43" i="163" s="1"/>
  <c r="M7" i="163"/>
  <c r="M43" i="163" s="1"/>
  <c r="N7" i="163"/>
  <c r="N43" i="163" s="1"/>
  <c r="O7" i="163"/>
  <c r="O43" i="163" s="1"/>
  <c r="P7" i="163"/>
  <c r="P43" i="163" s="1"/>
  <c r="Q7" i="163"/>
  <c r="Q43" i="163" s="1"/>
  <c r="R7" i="163"/>
  <c r="R43" i="163" s="1"/>
  <c r="S7" i="163"/>
  <c r="S43" i="163" s="1"/>
  <c r="T7" i="163"/>
  <c r="T43" i="163" s="1"/>
  <c r="U7" i="163"/>
  <c r="U43" i="163" s="1"/>
  <c r="V7" i="163"/>
  <c r="V43" i="163" s="1"/>
  <c r="W7" i="163"/>
  <c r="W43" i="163" s="1"/>
  <c r="X7" i="163"/>
  <c r="X43" i="163" s="1"/>
  <c r="Y7" i="163"/>
  <c r="Y43" i="163" s="1"/>
  <c r="Z7" i="163"/>
  <c r="Z43" i="163" s="1"/>
  <c r="AA7" i="163"/>
  <c r="AA43" i="163" s="1"/>
  <c r="AB7" i="163"/>
  <c r="AB43" i="163" s="1"/>
  <c r="AC7" i="163"/>
  <c r="AC43" i="163" s="1"/>
  <c r="AD7" i="163"/>
  <c r="AD43" i="163" s="1"/>
  <c r="AE7" i="163"/>
  <c r="AE43" i="163" s="1"/>
  <c r="AF7" i="163"/>
  <c r="AF43" i="163" s="1"/>
  <c r="AG7" i="163"/>
  <c r="AG43" i="163" s="1"/>
  <c r="AH7" i="163"/>
  <c r="AH43" i="163" s="1"/>
  <c r="AI7" i="163"/>
  <c r="AI43" i="163" s="1"/>
  <c r="AJ7" i="163"/>
  <c r="AJ43" i="163" s="1"/>
  <c r="AK7" i="163"/>
  <c r="AK43" i="163" s="1"/>
  <c r="AL7" i="163"/>
  <c r="AL43" i="163" s="1"/>
  <c r="AM7" i="163"/>
  <c r="AM43" i="163" s="1"/>
  <c r="AN7" i="163"/>
  <c r="AN43" i="163" s="1"/>
  <c r="AO7" i="163"/>
  <c r="AO43" i="163" s="1"/>
  <c r="AP7" i="163"/>
  <c r="AP43" i="163" s="1"/>
  <c r="AQ7" i="163"/>
  <c r="AQ43" i="163" s="1"/>
  <c r="AR7" i="163"/>
  <c r="AR43" i="163" s="1"/>
  <c r="AS7" i="163"/>
  <c r="AS43" i="163" s="1"/>
  <c r="AT7" i="163"/>
  <c r="AT43" i="163" s="1"/>
  <c r="AU7" i="163"/>
  <c r="AU43" i="163" s="1"/>
  <c r="AV7" i="163"/>
  <c r="AV43" i="163" s="1"/>
  <c r="AW7" i="163"/>
  <c r="AW43" i="163" s="1"/>
  <c r="AX7" i="163"/>
  <c r="AX43" i="163" s="1"/>
  <c r="AY7" i="163"/>
  <c r="AY43" i="163" s="1"/>
  <c r="AZ7" i="163"/>
  <c r="AZ43" i="163" s="1"/>
  <c r="BA7" i="163"/>
  <c r="BA43" i="163" s="1"/>
  <c r="BB7" i="163"/>
  <c r="BB43" i="163" s="1"/>
  <c r="BC7" i="163"/>
  <c r="BC43" i="163" s="1"/>
  <c r="BD7" i="163"/>
  <c r="BD43" i="163" s="1"/>
  <c r="BE7" i="163"/>
  <c r="BE43" i="163" s="1"/>
  <c r="BF7" i="163"/>
  <c r="BF43" i="163" s="1"/>
  <c r="BG7" i="163"/>
  <c r="BG43" i="163" s="1"/>
  <c r="BH7" i="163"/>
  <c r="BH43" i="163" s="1"/>
  <c r="BI7" i="163"/>
  <c r="BI43" i="163" s="1"/>
  <c r="BJ7" i="163"/>
  <c r="BJ43" i="163" s="1"/>
  <c r="BK7" i="163"/>
  <c r="BK43" i="163" s="1"/>
  <c r="BL7" i="163"/>
  <c r="BL43" i="163" s="1"/>
  <c r="BM7" i="163"/>
  <c r="BM43" i="163" s="1"/>
  <c r="BN7" i="163"/>
  <c r="BN43" i="163" s="1"/>
  <c r="BO7" i="163"/>
  <c r="BO43" i="163" s="1"/>
  <c r="BP7" i="163"/>
  <c r="BP43" i="163" s="1"/>
  <c r="BQ7" i="163"/>
  <c r="BQ43" i="163" s="1"/>
  <c r="BR7" i="163"/>
  <c r="BR43" i="163" s="1"/>
  <c r="BS7" i="163"/>
  <c r="BS43" i="163" s="1"/>
  <c r="BT7" i="163"/>
  <c r="BT43" i="163" s="1"/>
  <c r="BU7" i="163"/>
  <c r="BU43" i="163" s="1"/>
  <c r="BV7" i="163"/>
  <c r="BV43" i="163" s="1"/>
  <c r="BW7" i="163"/>
  <c r="BW43" i="163" s="1"/>
  <c r="BX7" i="163"/>
  <c r="BX43" i="163" s="1"/>
  <c r="BY7" i="163"/>
  <c r="BY43" i="163" s="1"/>
  <c r="BZ7" i="163"/>
  <c r="BZ43" i="163" s="1"/>
  <c r="CA7" i="163"/>
  <c r="CA43" i="163" s="1"/>
  <c r="CB7" i="163"/>
  <c r="CB43" i="163" s="1"/>
  <c r="CC7" i="163"/>
  <c r="CC43" i="163" s="1"/>
  <c r="CD7" i="163"/>
  <c r="CD43" i="163" s="1"/>
  <c r="CE7" i="163"/>
  <c r="CE43" i="163" s="1"/>
  <c r="CF7" i="163"/>
  <c r="CF43" i="163" s="1"/>
  <c r="CG7" i="163"/>
  <c r="CG43" i="163" s="1"/>
  <c r="CH7" i="163"/>
  <c r="CH43" i="163" s="1"/>
  <c r="CI7" i="163"/>
  <c r="CI43" i="163" s="1"/>
  <c r="H8" i="163"/>
  <c r="H44" i="163" s="1"/>
  <c r="I8" i="163"/>
  <c r="I44" i="163" s="1"/>
  <c r="J8" i="163"/>
  <c r="J44" i="163" s="1"/>
  <c r="K8" i="163"/>
  <c r="K44" i="163" s="1"/>
  <c r="L8" i="163"/>
  <c r="L44" i="163" s="1"/>
  <c r="M8" i="163"/>
  <c r="M44" i="163" s="1"/>
  <c r="N8" i="163"/>
  <c r="N44" i="163" s="1"/>
  <c r="O8" i="163"/>
  <c r="O44" i="163" s="1"/>
  <c r="P8" i="163"/>
  <c r="P44" i="163" s="1"/>
  <c r="Q8" i="163"/>
  <c r="Q44" i="163" s="1"/>
  <c r="R8" i="163"/>
  <c r="R44" i="163" s="1"/>
  <c r="S8" i="163"/>
  <c r="S44" i="163" s="1"/>
  <c r="T8" i="163"/>
  <c r="T44" i="163" s="1"/>
  <c r="U8" i="163"/>
  <c r="U44" i="163" s="1"/>
  <c r="V8" i="163"/>
  <c r="V44" i="163" s="1"/>
  <c r="W8" i="163"/>
  <c r="W44" i="163" s="1"/>
  <c r="X8" i="163"/>
  <c r="X44" i="163" s="1"/>
  <c r="Y8" i="163"/>
  <c r="Y44" i="163" s="1"/>
  <c r="Z8" i="163"/>
  <c r="Z44" i="163" s="1"/>
  <c r="AA8" i="163"/>
  <c r="AA44" i="163" s="1"/>
  <c r="AB8" i="163"/>
  <c r="AB44" i="163" s="1"/>
  <c r="AC8" i="163"/>
  <c r="AC44" i="163" s="1"/>
  <c r="AD8" i="163"/>
  <c r="AD44" i="163" s="1"/>
  <c r="AE8" i="163"/>
  <c r="AE44" i="163" s="1"/>
  <c r="AF8" i="163"/>
  <c r="AF44" i="163" s="1"/>
  <c r="AG8" i="163"/>
  <c r="AG44" i="163" s="1"/>
  <c r="AH8" i="163"/>
  <c r="AH44" i="163" s="1"/>
  <c r="AI8" i="163"/>
  <c r="AI44" i="163" s="1"/>
  <c r="AJ8" i="163"/>
  <c r="AJ44" i="163" s="1"/>
  <c r="AK8" i="163"/>
  <c r="AK44" i="163" s="1"/>
  <c r="AL8" i="163"/>
  <c r="AL44" i="163" s="1"/>
  <c r="AM8" i="163"/>
  <c r="AM44" i="163" s="1"/>
  <c r="AN8" i="163"/>
  <c r="AN44" i="163" s="1"/>
  <c r="AO8" i="163"/>
  <c r="AO44" i="163" s="1"/>
  <c r="AP8" i="163"/>
  <c r="AP44" i="163" s="1"/>
  <c r="AQ8" i="163"/>
  <c r="AQ44" i="163" s="1"/>
  <c r="AR8" i="163"/>
  <c r="AR44" i="163" s="1"/>
  <c r="AS8" i="163"/>
  <c r="AS44" i="163" s="1"/>
  <c r="AT8" i="163"/>
  <c r="AT44" i="163" s="1"/>
  <c r="AU8" i="163"/>
  <c r="AU44" i="163" s="1"/>
  <c r="AV8" i="163"/>
  <c r="AV44" i="163" s="1"/>
  <c r="AW8" i="163"/>
  <c r="AW44" i="163" s="1"/>
  <c r="AX8" i="163"/>
  <c r="AX44" i="163" s="1"/>
  <c r="AY8" i="163"/>
  <c r="AY44" i="163" s="1"/>
  <c r="AZ8" i="163"/>
  <c r="AZ44" i="163" s="1"/>
  <c r="BA8" i="163"/>
  <c r="BA44" i="163" s="1"/>
  <c r="BB8" i="163"/>
  <c r="BB44" i="163" s="1"/>
  <c r="BC8" i="163"/>
  <c r="BC44" i="163" s="1"/>
  <c r="BD8" i="163"/>
  <c r="BD44" i="163" s="1"/>
  <c r="BE8" i="163"/>
  <c r="BE44" i="163" s="1"/>
  <c r="BF8" i="163"/>
  <c r="BF44" i="163" s="1"/>
  <c r="BG8" i="163"/>
  <c r="BG44" i="163" s="1"/>
  <c r="BH8" i="163"/>
  <c r="BH44" i="163" s="1"/>
  <c r="BI8" i="163"/>
  <c r="BI44" i="163" s="1"/>
  <c r="BJ8" i="163"/>
  <c r="BJ44" i="163" s="1"/>
  <c r="BK8" i="163"/>
  <c r="BK44" i="163" s="1"/>
  <c r="BL8" i="163"/>
  <c r="BL44" i="163" s="1"/>
  <c r="BM8" i="163"/>
  <c r="BM44" i="163" s="1"/>
  <c r="BN8" i="163"/>
  <c r="BN44" i="163" s="1"/>
  <c r="BO8" i="163"/>
  <c r="BO44" i="163" s="1"/>
  <c r="BP8" i="163"/>
  <c r="BP44" i="163" s="1"/>
  <c r="BQ8" i="163"/>
  <c r="BQ44" i="163" s="1"/>
  <c r="BR8" i="163"/>
  <c r="BR44" i="163" s="1"/>
  <c r="BS8" i="163"/>
  <c r="BS44" i="163" s="1"/>
  <c r="BT8" i="163"/>
  <c r="BT44" i="163" s="1"/>
  <c r="BU8" i="163"/>
  <c r="BU44" i="163" s="1"/>
  <c r="BV8" i="163"/>
  <c r="BV44" i="163" s="1"/>
  <c r="BW8" i="163"/>
  <c r="BW44" i="163" s="1"/>
  <c r="BX8" i="163"/>
  <c r="BX44" i="163" s="1"/>
  <c r="BY8" i="163"/>
  <c r="BY44" i="163" s="1"/>
  <c r="BZ8" i="163"/>
  <c r="BZ44" i="163" s="1"/>
  <c r="CA8" i="163"/>
  <c r="CA44" i="163" s="1"/>
  <c r="CB8" i="163"/>
  <c r="CB44" i="163" s="1"/>
  <c r="CC8" i="163"/>
  <c r="CC44" i="163" s="1"/>
  <c r="CD8" i="163"/>
  <c r="CD44" i="163" s="1"/>
  <c r="CE8" i="163"/>
  <c r="CE44" i="163" s="1"/>
  <c r="CF8" i="163"/>
  <c r="CF44" i="163" s="1"/>
  <c r="CG8" i="163"/>
  <c r="CG44" i="163" s="1"/>
  <c r="CH8" i="163"/>
  <c r="CH44" i="163" s="1"/>
  <c r="CI8" i="163"/>
  <c r="CI44" i="163" s="1"/>
  <c r="H9" i="163"/>
  <c r="H45" i="163" s="1"/>
  <c r="I9" i="163"/>
  <c r="I45" i="163" s="1"/>
  <c r="J9" i="163"/>
  <c r="J45" i="163" s="1"/>
  <c r="K9" i="163"/>
  <c r="K45" i="163" s="1"/>
  <c r="L9" i="163"/>
  <c r="L45" i="163" s="1"/>
  <c r="M9" i="163"/>
  <c r="M45" i="163" s="1"/>
  <c r="N9" i="163"/>
  <c r="N45" i="163" s="1"/>
  <c r="O9" i="163"/>
  <c r="O45" i="163" s="1"/>
  <c r="P9" i="163"/>
  <c r="P45" i="163" s="1"/>
  <c r="Q9" i="163"/>
  <c r="Q45" i="163" s="1"/>
  <c r="R9" i="163"/>
  <c r="R45" i="163" s="1"/>
  <c r="S9" i="163"/>
  <c r="S45" i="163" s="1"/>
  <c r="T9" i="163"/>
  <c r="T45" i="163" s="1"/>
  <c r="U9" i="163"/>
  <c r="U45" i="163" s="1"/>
  <c r="V9" i="163"/>
  <c r="V45" i="163" s="1"/>
  <c r="W9" i="163"/>
  <c r="W45" i="163" s="1"/>
  <c r="X9" i="163"/>
  <c r="X45" i="163" s="1"/>
  <c r="Y9" i="163"/>
  <c r="Y45" i="163" s="1"/>
  <c r="Z9" i="163"/>
  <c r="Z45" i="163" s="1"/>
  <c r="AA9" i="163"/>
  <c r="AA45" i="163" s="1"/>
  <c r="AB9" i="163"/>
  <c r="AB45" i="163" s="1"/>
  <c r="AC9" i="163"/>
  <c r="AC45" i="163" s="1"/>
  <c r="AD9" i="163"/>
  <c r="AD45" i="163" s="1"/>
  <c r="AE9" i="163"/>
  <c r="AE45" i="163" s="1"/>
  <c r="AF9" i="163"/>
  <c r="AF45" i="163" s="1"/>
  <c r="AG9" i="163"/>
  <c r="AG45" i="163" s="1"/>
  <c r="AH9" i="163"/>
  <c r="AH45" i="163" s="1"/>
  <c r="AI9" i="163"/>
  <c r="AI45" i="163" s="1"/>
  <c r="AJ9" i="163"/>
  <c r="AJ45" i="163" s="1"/>
  <c r="AK9" i="163"/>
  <c r="AK45" i="163" s="1"/>
  <c r="AL9" i="163"/>
  <c r="AL45" i="163" s="1"/>
  <c r="AM9" i="163"/>
  <c r="AM45" i="163" s="1"/>
  <c r="AN9" i="163"/>
  <c r="AN45" i="163" s="1"/>
  <c r="AO9" i="163"/>
  <c r="AO45" i="163" s="1"/>
  <c r="AP9" i="163"/>
  <c r="AP45" i="163" s="1"/>
  <c r="AQ9" i="163"/>
  <c r="AQ45" i="163" s="1"/>
  <c r="AR9" i="163"/>
  <c r="AR45" i="163" s="1"/>
  <c r="AS9" i="163"/>
  <c r="AS45" i="163" s="1"/>
  <c r="AT9" i="163"/>
  <c r="AT45" i="163" s="1"/>
  <c r="AU9" i="163"/>
  <c r="AU45" i="163" s="1"/>
  <c r="AV9" i="163"/>
  <c r="AV45" i="163" s="1"/>
  <c r="AW9" i="163"/>
  <c r="AW45" i="163" s="1"/>
  <c r="AX9" i="163"/>
  <c r="AX45" i="163" s="1"/>
  <c r="AY9" i="163"/>
  <c r="AY45" i="163" s="1"/>
  <c r="AZ9" i="163"/>
  <c r="AZ45" i="163" s="1"/>
  <c r="BA9" i="163"/>
  <c r="BA45" i="163" s="1"/>
  <c r="BB9" i="163"/>
  <c r="BB45" i="163" s="1"/>
  <c r="BC9" i="163"/>
  <c r="BC45" i="163" s="1"/>
  <c r="BD9" i="163"/>
  <c r="BD45" i="163" s="1"/>
  <c r="BE9" i="163"/>
  <c r="BE45" i="163" s="1"/>
  <c r="BF9" i="163"/>
  <c r="BF45" i="163" s="1"/>
  <c r="BG9" i="163"/>
  <c r="BG45" i="163" s="1"/>
  <c r="BH9" i="163"/>
  <c r="BH45" i="163" s="1"/>
  <c r="BI9" i="163"/>
  <c r="BI45" i="163" s="1"/>
  <c r="BJ9" i="163"/>
  <c r="BJ45" i="163" s="1"/>
  <c r="BK9" i="163"/>
  <c r="BK45" i="163" s="1"/>
  <c r="BL9" i="163"/>
  <c r="BL45" i="163" s="1"/>
  <c r="BM9" i="163"/>
  <c r="BM45" i="163" s="1"/>
  <c r="BN9" i="163"/>
  <c r="BN45" i="163" s="1"/>
  <c r="BO9" i="163"/>
  <c r="BO45" i="163" s="1"/>
  <c r="BP9" i="163"/>
  <c r="BP45" i="163" s="1"/>
  <c r="BQ9" i="163"/>
  <c r="BQ45" i="163" s="1"/>
  <c r="BR9" i="163"/>
  <c r="BR45" i="163" s="1"/>
  <c r="BS9" i="163"/>
  <c r="BS45" i="163" s="1"/>
  <c r="BT9" i="163"/>
  <c r="BT45" i="163" s="1"/>
  <c r="BU9" i="163"/>
  <c r="BU45" i="163" s="1"/>
  <c r="BV9" i="163"/>
  <c r="BV45" i="163" s="1"/>
  <c r="BW9" i="163"/>
  <c r="BW45" i="163" s="1"/>
  <c r="BX9" i="163"/>
  <c r="BX45" i="163" s="1"/>
  <c r="BY9" i="163"/>
  <c r="BY45" i="163" s="1"/>
  <c r="BZ9" i="163"/>
  <c r="BZ45" i="163" s="1"/>
  <c r="CA9" i="163"/>
  <c r="CA45" i="163" s="1"/>
  <c r="CB9" i="163"/>
  <c r="CB45" i="163" s="1"/>
  <c r="CC9" i="163"/>
  <c r="CC45" i="163" s="1"/>
  <c r="CD9" i="163"/>
  <c r="CD45" i="163" s="1"/>
  <c r="CE9" i="163"/>
  <c r="CE45" i="163" s="1"/>
  <c r="CF9" i="163"/>
  <c r="CF45" i="163" s="1"/>
  <c r="CG9" i="163"/>
  <c r="CG45" i="163" s="1"/>
  <c r="CH9" i="163"/>
  <c r="CH45" i="163" s="1"/>
  <c r="CI9" i="163"/>
  <c r="CI45" i="163" s="1"/>
  <c r="H10" i="163"/>
  <c r="H46" i="163" s="1"/>
  <c r="I10" i="163"/>
  <c r="I46" i="163" s="1"/>
  <c r="J10" i="163"/>
  <c r="J46" i="163" s="1"/>
  <c r="K10" i="163"/>
  <c r="K46" i="163" s="1"/>
  <c r="L10" i="163"/>
  <c r="L46" i="163" s="1"/>
  <c r="M10" i="163"/>
  <c r="M46" i="163" s="1"/>
  <c r="N10" i="163"/>
  <c r="N46" i="163" s="1"/>
  <c r="O10" i="163"/>
  <c r="O46" i="163" s="1"/>
  <c r="P10" i="163"/>
  <c r="P46" i="163" s="1"/>
  <c r="Q10" i="163"/>
  <c r="Q46" i="163" s="1"/>
  <c r="R10" i="163"/>
  <c r="R46" i="163" s="1"/>
  <c r="S10" i="163"/>
  <c r="S46" i="163" s="1"/>
  <c r="T10" i="163"/>
  <c r="T46" i="163" s="1"/>
  <c r="U10" i="163"/>
  <c r="U46" i="163" s="1"/>
  <c r="V10" i="163"/>
  <c r="V46" i="163" s="1"/>
  <c r="W10" i="163"/>
  <c r="W46" i="163" s="1"/>
  <c r="X10" i="163"/>
  <c r="X46" i="163" s="1"/>
  <c r="Y10" i="163"/>
  <c r="Y46" i="163" s="1"/>
  <c r="Z10" i="163"/>
  <c r="Z46" i="163" s="1"/>
  <c r="AA10" i="163"/>
  <c r="AA46" i="163" s="1"/>
  <c r="AB10" i="163"/>
  <c r="AB46" i="163" s="1"/>
  <c r="AC10" i="163"/>
  <c r="AC46" i="163" s="1"/>
  <c r="AD10" i="163"/>
  <c r="AD46" i="163" s="1"/>
  <c r="AE10" i="163"/>
  <c r="AE46" i="163" s="1"/>
  <c r="AF10" i="163"/>
  <c r="AF46" i="163" s="1"/>
  <c r="AG10" i="163"/>
  <c r="AG46" i="163" s="1"/>
  <c r="AH10" i="163"/>
  <c r="AH46" i="163" s="1"/>
  <c r="AI10" i="163"/>
  <c r="AI46" i="163" s="1"/>
  <c r="AJ10" i="163"/>
  <c r="AJ46" i="163" s="1"/>
  <c r="AK10" i="163"/>
  <c r="AK46" i="163" s="1"/>
  <c r="AL10" i="163"/>
  <c r="AL46" i="163" s="1"/>
  <c r="AM10" i="163"/>
  <c r="AM46" i="163" s="1"/>
  <c r="AN10" i="163"/>
  <c r="AN46" i="163" s="1"/>
  <c r="AO10" i="163"/>
  <c r="AO46" i="163" s="1"/>
  <c r="AP10" i="163"/>
  <c r="AP46" i="163" s="1"/>
  <c r="AQ10" i="163"/>
  <c r="AQ46" i="163" s="1"/>
  <c r="AR10" i="163"/>
  <c r="AR46" i="163" s="1"/>
  <c r="AS10" i="163"/>
  <c r="AS46" i="163" s="1"/>
  <c r="AT10" i="163"/>
  <c r="AT46" i="163" s="1"/>
  <c r="AU10" i="163"/>
  <c r="AU46" i="163" s="1"/>
  <c r="AV10" i="163"/>
  <c r="AV46" i="163" s="1"/>
  <c r="AW10" i="163"/>
  <c r="AW46" i="163" s="1"/>
  <c r="AX10" i="163"/>
  <c r="AX46" i="163" s="1"/>
  <c r="AY10" i="163"/>
  <c r="AY46" i="163" s="1"/>
  <c r="AZ10" i="163"/>
  <c r="AZ46" i="163" s="1"/>
  <c r="BA10" i="163"/>
  <c r="BA46" i="163" s="1"/>
  <c r="BB10" i="163"/>
  <c r="BB46" i="163" s="1"/>
  <c r="BC10" i="163"/>
  <c r="BC46" i="163" s="1"/>
  <c r="BD10" i="163"/>
  <c r="BD46" i="163" s="1"/>
  <c r="BE10" i="163"/>
  <c r="BE46" i="163" s="1"/>
  <c r="BF10" i="163"/>
  <c r="BF46" i="163" s="1"/>
  <c r="BG10" i="163"/>
  <c r="BG46" i="163" s="1"/>
  <c r="BH10" i="163"/>
  <c r="BH46" i="163" s="1"/>
  <c r="BI10" i="163"/>
  <c r="BI46" i="163" s="1"/>
  <c r="BJ10" i="163"/>
  <c r="BJ46" i="163" s="1"/>
  <c r="BK10" i="163"/>
  <c r="BK46" i="163" s="1"/>
  <c r="BL10" i="163"/>
  <c r="BL46" i="163" s="1"/>
  <c r="BM10" i="163"/>
  <c r="BM46" i="163" s="1"/>
  <c r="BN10" i="163"/>
  <c r="BN46" i="163" s="1"/>
  <c r="BO10" i="163"/>
  <c r="BO46" i="163" s="1"/>
  <c r="BP10" i="163"/>
  <c r="BP46" i="163" s="1"/>
  <c r="BQ10" i="163"/>
  <c r="BQ46" i="163" s="1"/>
  <c r="BR10" i="163"/>
  <c r="BR46" i="163" s="1"/>
  <c r="BS10" i="163"/>
  <c r="BS46" i="163" s="1"/>
  <c r="BT10" i="163"/>
  <c r="BT46" i="163" s="1"/>
  <c r="BU10" i="163"/>
  <c r="BU46" i="163" s="1"/>
  <c r="BV10" i="163"/>
  <c r="BV46" i="163" s="1"/>
  <c r="BW10" i="163"/>
  <c r="BW46" i="163" s="1"/>
  <c r="BX10" i="163"/>
  <c r="BX46" i="163" s="1"/>
  <c r="BY10" i="163"/>
  <c r="BY46" i="163" s="1"/>
  <c r="BZ10" i="163"/>
  <c r="BZ46" i="163" s="1"/>
  <c r="CA10" i="163"/>
  <c r="CA46" i="163" s="1"/>
  <c r="CB10" i="163"/>
  <c r="CB46" i="163" s="1"/>
  <c r="CC10" i="163"/>
  <c r="CC46" i="163" s="1"/>
  <c r="CD10" i="163"/>
  <c r="CD46" i="163" s="1"/>
  <c r="CE10" i="163"/>
  <c r="CE46" i="163" s="1"/>
  <c r="CF10" i="163"/>
  <c r="CF46" i="163" s="1"/>
  <c r="CG10" i="163"/>
  <c r="CG46" i="163" s="1"/>
  <c r="CH10" i="163"/>
  <c r="CH46" i="163" s="1"/>
  <c r="CI10" i="163"/>
  <c r="CI46" i="163" s="1"/>
  <c r="H11" i="163"/>
  <c r="H47" i="163" s="1"/>
  <c r="I11" i="163"/>
  <c r="I47" i="163" s="1"/>
  <c r="J11" i="163"/>
  <c r="J47" i="163" s="1"/>
  <c r="K11" i="163"/>
  <c r="K47" i="163" s="1"/>
  <c r="L11" i="163"/>
  <c r="L47" i="163" s="1"/>
  <c r="M11" i="163"/>
  <c r="M47" i="163" s="1"/>
  <c r="N11" i="163"/>
  <c r="N47" i="163" s="1"/>
  <c r="O11" i="163"/>
  <c r="O47" i="163" s="1"/>
  <c r="P11" i="163"/>
  <c r="P47" i="163" s="1"/>
  <c r="Q11" i="163"/>
  <c r="Q47" i="163" s="1"/>
  <c r="R11" i="163"/>
  <c r="R47" i="163" s="1"/>
  <c r="S11" i="163"/>
  <c r="S47" i="163" s="1"/>
  <c r="T11" i="163"/>
  <c r="T47" i="163" s="1"/>
  <c r="U11" i="163"/>
  <c r="U47" i="163" s="1"/>
  <c r="V11" i="163"/>
  <c r="V47" i="163" s="1"/>
  <c r="W11" i="163"/>
  <c r="W47" i="163" s="1"/>
  <c r="X11" i="163"/>
  <c r="X47" i="163" s="1"/>
  <c r="Y11" i="163"/>
  <c r="Y47" i="163" s="1"/>
  <c r="Z11" i="163"/>
  <c r="Z47" i="163" s="1"/>
  <c r="AA11" i="163"/>
  <c r="AA47" i="163" s="1"/>
  <c r="AB11" i="163"/>
  <c r="AB47" i="163" s="1"/>
  <c r="AC11" i="163"/>
  <c r="AC47" i="163" s="1"/>
  <c r="AD11" i="163"/>
  <c r="AD47" i="163" s="1"/>
  <c r="AE11" i="163"/>
  <c r="AE47" i="163" s="1"/>
  <c r="AF11" i="163"/>
  <c r="AF47" i="163" s="1"/>
  <c r="AG11" i="163"/>
  <c r="AG47" i="163" s="1"/>
  <c r="AH11" i="163"/>
  <c r="AH47" i="163" s="1"/>
  <c r="AI11" i="163"/>
  <c r="AI47" i="163" s="1"/>
  <c r="AJ11" i="163"/>
  <c r="AJ47" i="163" s="1"/>
  <c r="AK11" i="163"/>
  <c r="AK47" i="163" s="1"/>
  <c r="AL11" i="163"/>
  <c r="AL47" i="163" s="1"/>
  <c r="AM11" i="163"/>
  <c r="AM47" i="163" s="1"/>
  <c r="AN11" i="163"/>
  <c r="AN47" i="163" s="1"/>
  <c r="AO11" i="163"/>
  <c r="AO47" i="163" s="1"/>
  <c r="AP11" i="163"/>
  <c r="AP47" i="163" s="1"/>
  <c r="AQ11" i="163"/>
  <c r="AQ47" i="163" s="1"/>
  <c r="AR11" i="163"/>
  <c r="AR47" i="163" s="1"/>
  <c r="AS11" i="163"/>
  <c r="AS47" i="163" s="1"/>
  <c r="AT11" i="163"/>
  <c r="AT47" i="163" s="1"/>
  <c r="AU11" i="163"/>
  <c r="AU47" i="163" s="1"/>
  <c r="AV11" i="163"/>
  <c r="AV47" i="163" s="1"/>
  <c r="AW11" i="163"/>
  <c r="AW47" i="163" s="1"/>
  <c r="AX11" i="163"/>
  <c r="AX47" i="163" s="1"/>
  <c r="AY11" i="163"/>
  <c r="AY47" i="163" s="1"/>
  <c r="AZ11" i="163"/>
  <c r="AZ47" i="163" s="1"/>
  <c r="BA11" i="163"/>
  <c r="BA47" i="163" s="1"/>
  <c r="BB11" i="163"/>
  <c r="BB47" i="163" s="1"/>
  <c r="BC11" i="163"/>
  <c r="BC47" i="163" s="1"/>
  <c r="BD11" i="163"/>
  <c r="BD47" i="163" s="1"/>
  <c r="BE11" i="163"/>
  <c r="BE47" i="163" s="1"/>
  <c r="BF11" i="163"/>
  <c r="BF47" i="163" s="1"/>
  <c r="BG11" i="163"/>
  <c r="BG47" i="163" s="1"/>
  <c r="BH11" i="163"/>
  <c r="BH47" i="163" s="1"/>
  <c r="BI11" i="163"/>
  <c r="BI47" i="163" s="1"/>
  <c r="BJ11" i="163"/>
  <c r="BJ47" i="163" s="1"/>
  <c r="BK11" i="163"/>
  <c r="BK47" i="163" s="1"/>
  <c r="BL11" i="163"/>
  <c r="BL47" i="163" s="1"/>
  <c r="BM11" i="163"/>
  <c r="BM47" i="163" s="1"/>
  <c r="BN11" i="163"/>
  <c r="BN47" i="163" s="1"/>
  <c r="BO11" i="163"/>
  <c r="BO47" i="163" s="1"/>
  <c r="BP11" i="163"/>
  <c r="BP47" i="163" s="1"/>
  <c r="BQ11" i="163"/>
  <c r="BQ47" i="163" s="1"/>
  <c r="BR11" i="163"/>
  <c r="BR47" i="163" s="1"/>
  <c r="BS11" i="163"/>
  <c r="BS47" i="163" s="1"/>
  <c r="BT11" i="163"/>
  <c r="BT47" i="163" s="1"/>
  <c r="BU11" i="163"/>
  <c r="BU47" i="163" s="1"/>
  <c r="BV11" i="163"/>
  <c r="BV47" i="163" s="1"/>
  <c r="BW11" i="163"/>
  <c r="BW47" i="163" s="1"/>
  <c r="BX11" i="163"/>
  <c r="BX47" i="163" s="1"/>
  <c r="BY11" i="163"/>
  <c r="BY47" i="163" s="1"/>
  <c r="BZ11" i="163"/>
  <c r="BZ47" i="163" s="1"/>
  <c r="CA11" i="163"/>
  <c r="CA47" i="163" s="1"/>
  <c r="CB11" i="163"/>
  <c r="CB47" i="163" s="1"/>
  <c r="CC11" i="163"/>
  <c r="CC47" i="163" s="1"/>
  <c r="CD11" i="163"/>
  <c r="CD47" i="163" s="1"/>
  <c r="CE11" i="163"/>
  <c r="CE47" i="163" s="1"/>
  <c r="CF11" i="163"/>
  <c r="CF47" i="163" s="1"/>
  <c r="CG11" i="163"/>
  <c r="CG47" i="163" s="1"/>
  <c r="CH11" i="163"/>
  <c r="CH47" i="163" s="1"/>
  <c r="CI11" i="163"/>
  <c r="CI47" i="163" s="1"/>
  <c r="H12" i="163"/>
  <c r="H48" i="163" s="1"/>
  <c r="I12" i="163"/>
  <c r="I48" i="163" s="1"/>
  <c r="J12" i="163"/>
  <c r="J48" i="163" s="1"/>
  <c r="K12" i="163"/>
  <c r="K48" i="163" s="1"/>
  <c r="L12" i="163"/>
  <c r="L48" i="163" s="1"/>
  <c r="M12" i="163"/>
  <c r="M48" i="163" s="1"/>
  <c r="N12" i="163"/>
  <c r="N48" i="163" s="1"/>
  <c r="O12" i="163"/>
  <c r="O48" i="163" s="1"/>
  <c r="P12" i="163"/>
  <c r="P48" i="163" s="1"/>
  <c r="Q12" i="163"/>
  <c r="Q48" i="163" s="1"/>
  <c r="R12" i="163"/>
  <c r="R48" i="163" s="1"/>
  <c r="S12" i="163"/>
  <c r="S48" i="163" s="1"/>
  <c r="T12" i="163"/>
  <c r="T48" i="163" s="1"/>
  <c r="U12" i="163"/>
  <c r="U48" i="163" s="1"/>
  <c r="V12" i="163"/>
  <c r="V48" i="163" s="1"/>
  <c r="W12" i="163"/>
  <c r="W48" i="163" s="1"/>
  <c r="X12" i="163"/>
  <c r="X48" i="163" s="1"/>
  <c r="Y12" i="163"/>
  <c r="Y48" i="163" s="1"/>
  <c r="Z12" i="163"/>
  <c r="Z48" i="163" s="1"/>
  <c r="AA12" i="163"/>
  <c r="AA48" i="163" s="1"/>
  <c r="AB12" i="163"/>
  <c r="AB48" i="163" s="1"/>
  <c r="AC12" i="163"/>
  <c r="AC48" i="163" s="1"/>
  <c r="AD12" i="163"/>
  <c r="AD48" i="163" s="1"/>
  <c r="AE12" i="163"/>
  <c r="AE48" i="163" s="1"/>
  <c r="AF12" i="163"/>
  <c r="AF48" i="163" s="1"/>
  <c r="AG12" i="163"/>
  <c r="AG48" i="163" s="1"/>
  <c r="AH12" i="163"/>
  <c r="AH48" i="163" s="1"/>
  <c r="AI12" i="163"/>
  <c r="AI48" i="163" s="1"/>
  <c r="AJ12" i="163"/>
  <c r="AJ48" i="163" s="1"/>
  <c r="AK12" i="163"/>
  <c r="AK48" i="163" s="1"/>
  <c r="AL12" i="163"/>
  <c r="AL48" i="163" s="1"/>
  <c r="AM12" i="163"/>
  <c r="AM48" i="163" s="1"/>
  <c r="AN12" i="163"/>
  <c r="AN48" i="163" s="1"/>
  <c r="AO12" i="163"/>
  <c r="AO48" i="163" s="1"/>
  <c r="AP12" i="163"/>
  <c r="AP48" i="163" s="1"/>
  <c r="AQ12" i="163"/>
  <c r="AQ48" i="163" s="1"/>
  <c r="AR12" i="163"/>
  <c r="AR48" i="163" s="1"/>
  <c r="AS12" i="163"/>
  <c r="AS48" i="163" s="1"/>
  <c r="AT12" i="163"/>
  <c r="AT48" i="163" s="1"/>
  <c r="AU12" i="163"/>
  <c r="AU48" i="163" s="1"/>
  <c r="AV12" i="163"/>
  <c r="AV48" i="163" s="1"/>
  <c r="AW12" i="163"/>
  <c r="AW48" i="163" s="1"/>
  <c r="AX12" i="163"/>
  <c r="AX48" i="163" s="1"/>
  <c r="AY12" i="163"/>
  <c r="AY48" i="163" s="1"/>
  <c r="AZ12" i="163"/>
  <c r="AZ48" i="163" s="1"/>
  <c r="BA12" i="163"/>
  <c r="BA48" i="163" s="1"/>
  <c r="BB12" i="163"/>
  <c r="BB48" i="163" s="1"/>
  <c r="BC12" i="163"/>
  <c r="BC48" i="163" s="1"/>
  <c r="BD12" i="163"/>
  <c r="BD48" i="163" s="1"/>
  <c r="BE12" i="163"/>
  <c r="BE48" i="163" s="1"/>
  <c r="BF12" i="163"/>
  <c r="BF48" i="163" s="1"/>
  <c r="BG12" i="163"/>
  <c r="BG48" i="163" s="1"/>
  <c r="BH12" i="163"/>
  <c r="BH48" i="163" s="1"/>
  <c r="BI12" i="163"/>
  <c r="BI48" i="163" s="1"/>
  <c r="BJ12" i="163"/>
  <c r="BJ48" i="163" s="1"/>
  <c r="BK12" i="163"/>
  <c r="BK48" i="163" s="1"/>
  <c r="BL12" i="163"/>
  <c r="BL48" i="163" s="1"/>
  <c r="BM12" i="163"/>
  <c r="BM48" i="163" s="1"/>
  <c r="BN12" i="163"/>
  <c r="BN48" i="163" s="1"/>
  <c r="BO12" i="163"/>
  <c r="BO48" i="163" s="1"/>
  <c r="BP12" i="163"/>
  <c r="BP48" i="163" s="1"/>
  <c r="BQ12" i="163"/>
  <c r="BQ48" i="163" s="1"/>
  <c r="BR12" i="163"/>
  <c r="BR48" i="163" s="1"/>
  <c r="BS12" i="163"/>
  <c r="BS48" i="163" s="1"/>
  <c r="BT12" i="163"/>
  <c r="BT48" i="163" s="1"/>
  <c r="BU12" i="163"/>
  <c r="BU48" i="163" s="1"/>
  <c r="BV12" i="163"/>
  <c r="BV48" i="163" s="1"/>
  <c r="BW12" i="163"/>
  <c r="BW48" i="163" s="1"/>
  <c r="BX12" i="163"/>
  <c r="BX48" i="163" s="1"/>
  <c r="BY12" i="163"/>
  <c r="BY48" i="163" s="1"/>
  <c r="BZ12" i="163"/>
  <c r="BZ48" i="163" s="1"/>
  <c r="CA12" i="163"/>
  <c r="CA48" i="163" s="1"/>
  <c r="CB12" i="163"/>
  <c r="CB48" i="163" s="1"/>
  <c r="CC12" i="163"/>
  <c r="CC48" i="163" s="1"/>
  <c r="CD12" i="163"/>
  <c r="CD48" i="163" s="1"/>
  <c r="CE12" i="163"/>
  <c r="CE48" i="163" s="1"/>
  <c r="CF12" i="163"/>
  <c r="CF48" i="163" s="1"/>
  <c r="CG12" i="163"/>
  <c r="CG48" i="163" s="1"/>
  <c r="CH12" i="163"/>
  <c r="CH48" i="163" s="1"/>
  <c r="CI12" i="163"/>
  <c r="CI48" i="163" s="1"/>
  <c r="H13" i="163"/>
  <c r="H49" i="163" s="1"/>
  <c r="I13" i="163"/>
  <c r="I49" i="163" s="1"/>
  <c r="J13" i="163"/>
  <c r="J49" i="163" s="1"/>
  <c r="K13" i="163"/>
  <c r="K49" i="163" s="1"/>
  <c r="L13" i="163"/>
  <c r="L49" i="163" s="1"/>
  <c r="M13" i="163"/>
  <c r="M49" i="163" s="1"/>
  <c r="N13" i="163"/>
  <c r="N49" i="163" s="1"/>
  <c r="O13" i="163"/>
  <c r="O49" i="163" s="1"/>
  <c r="P13" i="163"/>
  <c r="P49" i="163" s="1"/>
  <c r="Q13" i="163"/>
  <c r="Q49" i="163" s="1"/>
  <c r="R13" i="163"/>
  <c r="R49" i="163" s="1"/>
  <c r="S13" i="163"/>
  <c r="S49" i="163" s="1"/>
  <c r="T13" i="163"/>
  <c r="T49" i="163" s="1"/>
  <c r="U13" i="163"/>
  <c r="U49" i="163" s="1"/>
  <c r="V13" i="163"/>
  <c r="V49" i="163" s="1"/>
  <c r="W13" i="163"/>
  <c r="W49" i="163" s="1"/>
  <c r="X13" i="163"/>
  <c r="X49" i="163" s="1"/>
  <c r="Y13" i="163"/>
  <c r="Y49" i="163" s="1"/>
  <c r="Z13" i="163"/>
  <c r="Z49" i="163" s="1"/>
  <c r="AA13" i="163"/>
  <c r="AA49" i="163" s="1"/>
  <c r="AB13" i="163"/>
  <c r="AB49" i="163" s="1"/>
  <c r="AC13" i="163"/>
  <c r="AC49" i="163" s="1"/>
  <c r="AD13" i="163"/>
  <c r="AD49" i="163" s="1"/>
  <c r="AE13" i="163"/>
  <c r="AE49" i="163" s="1"/>
  <c r="AF13" i="163"/>
  <c r="AF49" i="163" s="1"/>
  <c r="AG13" i="163"/>
  <c r="AG49" i="163" s="1"/>
  <c r="AH13" i="163"/>
  <c r="AH49" i="163" s="1"/>
  <c r="AI13" i="163"/>
  <c r="AI49" i="163" s="1"/>
  <c r="AJ13" i="163"/>
  <c r="AJ49" i="163" s="1"/>
  <c r="AK13" i="163"/>
  <c r="AK49" i="163" s="1"/>
  <c r="AL13" i="163"/>
  <c r="AL49" i="163" s="1"/>
  <c r="AM13" i="163"/>
  <c r="AM49" i="163" s="1"/>
  <c r="AN13" i="163"/>
  <c r="AN49" i="163" s="1"/>
  <c r="AO13" i="163"/>
  <c r="AO49" i="163" s="1"/>
  <c r="AP13" i="163"/>
  <c r="AP49" i="163" s="1"/>
  <c r="AQ13" i="163"/>
  <c r="AQ49" i="163" s="1"/>
  <c r="AR13" i="163"/>
  <c r="AR49" i="163" s="1"/>
  <c r="AS13" i="163"/>
  <c r="AS49" i="163" s="1"/>
  <c r="AT13" i="163"/>
  <c r="AT49" i="163" s="1"/>
  <c r="AU13" i="163"/>
  <c r="AU49" i="163" s="1"/>
  <c r="AV13" i="163"/>
  <c r="AV49" i="163" s="1"/>
  <c r="AW13" i="163"/>
  <c r="AW49" i="163" s="1"/>
  <c r="AX13" i="163"/>
  <c r="AX49" i="163" s="1"/>
  <c r="AY13" i="163"/>
  <c r="AY49" i="163" s="1"/>
  <c r="AZ13" i="163"/>
  <c r="AZ49" i="163" s="1"/>
  <c r="BA13" i="163"/>
  <c r="BA49" i="163" s="1"/>
  <c r="BB13" i="163"/>
  <c r="BB49" i="163" s="1"/>
  <c r="BC13" i="163"/>
  <c r="BC49" i="163" s="1"/>
  <c r="BD13" i="163"/>
  <c r="BD49" i="163" s="1"/>
  <c r="BE13" i="163"/>
  <c r="BE49" i="163" s="1"/>
  <c r="BF13" i="163"/>
  <c r="BF49" i="163" s="1"/>
  <c r="BG13" i="163"/>
  <c r="BG49" i="163" s="1"/>
  <c r="BH13" i="163"/>
  <c r="BH49" i="163" s="1"/>
  <c r="BI13" i="163"/>
  <c r="BI49" i="163" s="1"/>
  <c r="BJ13" i="163"/>
  <c r="BJ49" i="163" s="1"/>
  <c r="BK13" i="163"/>
  <c r="BK49" i="163" s="1"/>
  <c r="BL13" i="163"/>
  <c r="BL49" i="163" s="1"/>
  <c r="BM13" i="163"/>
  <c r="BM49" i="163" s="1"/>
  <c r="BN13" i="163"/>
  <c r="BN49" i="163" s="1"/>
  <c r="BO13" i="163"/>
  <c r="BO49" i="163" s="1"/>
  <c r="BP13" i="163"/>
  <c r="BP49" i="163" s="1"/>
  <c r="BQ13" i="163"/>
  <c r="BQ49" i="163" s="1"/>
  <c r="BR13" i="163"/>
  <c r="BR49" i="163" s="1"/>
  <c r="BS13" i="163"/>
  <c r="BS49" i="163" s="1"/>
  <c r="BT13" i="163"/>
  <c r="BT49" i="163" s="1"/>
  <c r="BU13" i="163"/>
  <c r="BU49" i="163" s="1"/>
  <c r="BV13" i="163"/>
  <c r="BV49" i="163" s="1"/>
  <c r="BW13" i="163"/>
  <c r="BW49" i="163" s="1"/>
  <c r="BX13" i="163"/>
  <c r="BX49" i="163" s="1"/>
  <c r="BY13" i="163"/>
  <c r="BY49" i="163" s="1"/>
  <c r="BZ13" i="163"/>
  <c r="BZ49" i="163" s="1"/>
  <c r="CA13" i="163"/>
  <c r="CA49" i="163" s="1"/>
  <c r="CB13" i="163"/>
  <c r="CB49" i="163" s="1"/>
  <c r="CC13" i="163"/>
  <c r="CC49" i="163" s="1"/>
  <c r="CD13" i="163"/>
  <c r="CD49" i="163" s="1"/>
  <c r="CE13" i="163"/>
  <c r="CE49" i="163" s="1"/>
  <c r="CF13" i="163"/>
  <c r="CF49" i="163" s="1"/>
  <c r="CG13" i="163"/>
  <c r="CG49" i="163" s="1"/>
  <c r="CH13" i="163"/>
  <c r="CH49" i="163" s="1"/>
  <c r="CI13" i="163"/>
  <c r="CI49" i="163" s="1"/>
  <c r="H14" i="163"/>
  <c r="H53" i="163" s="1"/>
  <c r="I14" i="163"/>
  <c r="I53" i="163" s="1"/>
  <c r="J14" i="163"/>
  <c r="J53" i="163" s="1"/>
  <c r="K14" i="163"/>
  <c r="K53" i="163" s="1"/>
  <c r="L14" i="163"/>
  <c r="L53" i="163" s="1"/>
  <c r="M14" i="163"/>
  <c r="M53" i="163" s="1"/>
  <c r="N14" i="163"/>
  <c r="N53" i="163" s="1"/>
  <c r="O14" i="163"/>
  <c r="O53" i="163" s="1"/>
  <c r="P14" i="163"/>
  <c r="P53" i="163" s="1"/>
  <c r="Q14" i="163"/>
  <c r="R14" i="163"/>
  <c r="R53" i="163" s="1"/>
  <c r="S14" i="163"/>
  <c r="S53" i="163" s="1"/>
  <c r="T14" i="163"/>
  <c r="T53" i="163" s="1"/>
  <c r="U14" i="163"/>
  <c r="U53" i="163" s="1"/>
  <c r="V14" i="163"/>
  <c r="V53" i="163" s="1"/>
  <c r="W14" i="163"/>
  <c r="W53" i="163" s="1"/>
  <c r="X14" i="163"/>
  <c r="X53" i="163" s="1"/>
  <c r="Y14" i="163"/>
  <c r="Y53" i="163" s="1"/>
  <c r="Z14" i="163"/>
  <c r="Z53" i="163" s="1"/>
  <c r="AA14" i="163"/>
  <c r="AA53" i="163" s="1"/>
  <c r="AB14" i="163"/>
  <c r="AB53" i="163" s="1"/>
  <c r="AC14" i="163"/>
  <c r="AC53" i="163" s="1"/>
  <c r="AD14" i="163"/>
  <c r="AD53" i="163" s="1"/>
  <c r="AE14" i="163"/>
  <c r="AE53" i="163" s="1"/>
  <c r="AF14" i="163"/>
  <c r="AF53" i="163" s="1"/>
  <c r="AG14" i="163"/>
  <c r="AG53" i="163" s="1"/>
  <c r="AH14" i="163"/>
  <c r="AH53" i="163" s="1"/>
  <c r="AI14" i="163"/>
  <c r="AI53" i="163" s="1"/>
  <c r="AJ14" i="163"/>
  <c r="AK14" i="163"/>
  <c r="AK53" i="163" s="1"/>
  <c r="AL14" i="163"/>
  <c r="AL53" i="163" s="1"/>
  <c r="AM14" i="163"/>
  <c r="AM53" i="163" s="1"/>
  <c r="AN14" i="163"/>
  <c r="AN53" i="163" s="1"/>
  <c r="AO14" i="163"/>
  <c r="AO53" i="163" s="1"/>
  <c r="AP14" i="163"/>
  <c r="AP53" i="163" s="1"/>
  <c r="AQ14" i="163"/>
  <c r="AQ53" i="163" s="1"/>
  <c r="AR14" i="163"/>
  <c r="AR53" i="163" s="1"/>
  <c r="AS14" i="163"/>
  <c r="AS53" i="163" s="1"/>
  <c r="AT14" i="163"/>
  <c r="AT53" i="163" s="1"/>
  <c r="AU14" i="163"/>
  <c r="AU53" i="163" s="1"/>
  <c r="AV14" i="163"/>
  <c r="AV53" i="163" s="1"/>
  <c r="AW14" i="163"/>
  <c r="AW53" i="163" s="1"/>
  <c r="AX14" i="163"/>
  <c r="AX53" i="163" s="1"/>
  <c r="AY14" i="163"/>
  <c r="AY53" i="163" s="1"/>
  <c r="AZ14" i="163"/>
  <c r="AZ53" i="163" s="1"/>
  <c r="BA14" i="163"/>
  <c r="BA53" i="163" s="1"/>
  <c r="BB14" i="163"/>
  <c r="BB53" i="163" s="1"/>
  <c r="BC14" i="163"/>
  <c r="BC53" i="163" s="1"/>
  <c r="BD14" i="163"/>
  <c r="BD53" i="163" s="1"/>
  <c r="BE14" i="163"/>
  <c r="BE53" i="163" s="1"/>
  <c r="BF14" i="163"/>
  <c r="BF53" i="163" s="1"/>
  <c r="BG14" i="163"/>
  <c r="BG53" i="163" s="1"/>
  <c r="BH14" i="163"/>
  <c r="BH53" i="163" s="1"/>
  <c r="BI14" i="163"/>
  <c r="BI53" i="163" s="1"/>
  <c r="BJ14" i="163"/>
  <c r="BJ53" i="163" s="1"/>
  <c r="BK14" i="163"/>
  <c r="BK53" i="163" s="1"/>
  <c r="BL14" i="163"/>
  <c r="BL53" i="163" s="1"/>
  <c r="BM14" i="163"/>
  <c r="BM53" i="163" s="1"/>
  <c r="BN14" i="163"/>
  <c r="BN53" i="163" s="1"/>
  <c r="BO14" i="163"/>
  <c r="BO53" i="163" s="1"/>
  <c r="BP14" i="163"/>
  <c r="BP53" i="163" s="1"/>
  <c r="BQ14" i="163"/>
  <c r="BQ53" i="163" s="1"/>
  <c r="BR14" i="163"/>
  <c r="BR53" i="163" s="1"/>
  <c r="BS14" i="163"/>
  <c r="BS53" i="163" s="1"/>
  <c r="BT14" i="163"/>
  <c r="BT53" i="163" s="1"/>
  <c r="BU14" i="163"/>
  <c r="BU53" i="163" s="1"/>
  <c r="BV14" i="163"/>
  <c r="BV53" i="163" s="1"/>
  <c r="BW14" i="163"/>
  <c r="BW53" i="163" s="1"/>
  <c r="BX14" i="163"/>
  <c r="BX53" i="163" s="1"/>
  <c r="BY14" i="163"/>
  <c r="BY53" i="163" s="1"/>
  <c r="BZ14" i="163"/>
  <c r="BZ53" i="163" s="1"/>
  <c r="CA14" i="163"/>
  <c r="CA53" i="163" s="1"/>
  <c r="CB14" i="163"/>
  <c r="CB53" i="163" s="1"/>
  <c r="CC14" i="163"/>
  <c r="CC53" i="163" s="1"/>
  <c r="CD14" i="163"/>
  <c r="CD53" i="163" s="1"/>
  <c r="CE14" i="163"/>
  <c r="CE53" i="163" s="1"/>
  <c r="CF14" i="163"/>
  <c r="CF53" i="163" s="1"/>
  <c r="CG14" i="163"/>
  <c r="CG53" i="163" s="1"/>
  <c r="CH14" i="163"/>
  <c r="CH53" i="163" s="1"/>
  <c r="CI14" i="163"/>
  <c r="CI53" i="163" s="1"/>
  <c r="H15" i="163"/>
  <c r="H19" i="115" s="1"/>
  <c r="I15" i="163"/>
  <c r="I19" i="115" s="1"/>
  <c r="J15" i="163"/>
  <c r="J19" i="115" s="1"/>
  <c r="K15" i="163"/>
  <c r="K19" i="115" s="1"/>
  <c r="L15" i="163"/>
  <c r="L19" i="115" s="1"/>
  <c r="M15" i="163"/>
  <c r="M19" i="115" s="1"/>
  <c r="N15" i="163"/>
  <c r="N19" i="115" s="1"/>
  <c r="O15" i="163"/>
  <c r="O19" i="115" s="1"/>
  <c r="P15" i="163"/>
  <c r="P19" i="115" s="1"/>
  <c r="Q15" i="163"/>
  <c r="Q19" i="115" s="1"/>
  <c r="R15" i="163"/>
  <c r="R19" i="115" s="1"/>
  <c r="S15" i="163"/>
  <c r="S19" i="115" s="1"/>
  <c r="T15" i="163"/>
  <c r="T19" i="115" s="1"/>
  <c r="U15" i="163"/>
  <c r="U19" i="115" s="1"/>
  <c r="V15" i="163"/>
  <c r="V19" i="115" s="1"/>
  <c r="W15" i="163"/>
  <c r="W19" i="115" s="1"/>
  <c r="X15" i="163"/>
  <c r="X19" i="115" s="1"/>
  <c r="Y15" i="163"/>
  <c r="Y19" i="115" s="1"/>
  <c r="Z15" i="163"/>
  <c r="Z19" i="115" s="1"/>
  <c r="AA15" i="163"/>
  <c r="AA19" i="115" s="1"/>
  <c r="AB15" i="163"/>
  <c r="AB19" i="115" s="1"/>
  <c r="AC15" i="163"/>
  <c r="AC19" i="115" s="1"/>
  <c r="AD15" i="163"/>
  <c r="AD19" i="115" s="1"/>
  <c r="AE15" i="163"/>
  <c r="AE19" i="115" s="1"/>
  <c r="AF15" i="163"/>
  <c r="AF19" i="115" s="1"/>
  <c r="AG15" i="163"/>
  <c r="AG19" i="115" s="1"/>
  <c r="AH15" i="163"/>
  <c r="AH19" i="115" s="1"/>
  <c r="AI15" i="163"/>
  <c r="AI19" i="115" s="1"/>
  <c r="AJ15" i="163"/>
  <c r="AJ19" i="115" s="1"/>
  <c r="AK15" i="163"/>
  <c r="AK19" i="115" s="1"/>
  <c r="AL15" i="163"/>
  <c r="AL19" i="115" s="1"/>
  <c r="AM15" i="163"/>
  <c r="AM19" i="115" s="1"/>
  <c r="AN15" i="163"/>
  <c r="AN19" i="115" s="1"/>
  <c r="AO15" i="163"/>
  <c r="AO19" i="115" s="1"/>
  <c r="AP15" i="163"/>
  <c r="AP19" i="115" s="1"/>
  <c r="AQ15" i="163"/>
  <c r="AQ19" i="115" s="1"/>
  <c r="AR15" i="163"/>
  <c r="AR19" i="115" s="1"/>
  <c r="AS15" i="163"/>
  <c r="AS19" i="115" s="1"/>
  <c r="AT15" i="163"/>
  <c r="AT19" i="115" s="1"/>
  <c r="AU15" i="163"/>
  <c r="AU19" i="115" s="1"/>
  <c r="AV15" i="163"/>
  <c r="AV19" i="115" s="1"/>
  <c r="AW15" i="163"/>
  <c r="AW19" i="115" s="1"/>
  <c r="AX15" i="163"/>
  <c r="AX19" i="115" s="1"/>
  <c r="AY15" i="163"/>
  <c r="AY19" i="115" s="1"/>
  <c r="AZ15" i="163"/>
  <c r="AZ19" i="115" s="1"/>
  <c r="BA15" i="163"/>
  <c r="BA19" i="115" s="1"/>
  <c r="BB15" i="163"/>
  <c r="BB19" i="115" s="1"/>
  <c r="BC15" i="163"/>
  <c r="BC19" i="115" s="1"/>
  <c r="BD15" i="163"/>
  <c r="BD19" i="115" s="1"/>
  <c r="BE15" i="163"/>
  <c r="BE19" i="115" s="1"/>
  <c r="BF15" i="163"/>
  <c r="BF19" i="115" s="1"/>
  <c r="BG15" i="163"/>
  <c r="BG19" i="115" s="1"/>
  <c r="BH15" i="163"/>
  <c r="BH19" i="115" s="1"/>
  <c r="BI15" i="163"/>
  <c r="BI19" i="115" s="1"/>
  <c r="BJ15" i="163"/>
  <c r="BJ19" i="115" s="1"/>
  <c r="BK15" i="163"/>
  <c r="BK19" i="115" s="1"/>
  <c r="BL15" i="163"/>
  <c r="BL19" i="115" s="1"/>
  <c r="BM15" i="163"/>
  <c r="BM19" i="115" s="1"/>
  <c r="BN15" i="163"/>
  <c r="BN19" i="115" s="1"/>
  <c r="BO15" i="163"/>
  <c r="BO19" i="115" s="1"/>
  <c r="BP15" i="163"/>
  <c r="BP19" i="115" s="1"/>
  <c r="BQ15" i="163"/>
  <c r="BQ19" i="115" s="1"/>
  <c r="BR15" i="163"/>
  <c r="BR19" i="115" s="1"/>
  <c r="BS15" i="163"/>
  <c r="BS19" i="115" s="1"/>
  <c r="BT15" i="163"/>
  <c r="BT19" i="115" s="1"/>
  <c r="BU15" i="163"/>
  <c r="BU19" i="115" s="1"/>
  <c r="BV15" i="163"/>
  <c r="BV19" i="115" s="1"/>
  <c r="BW15" i="163"/>
  <c r="BW19" i="115" s="1"/>
  <c r="BX15" i="163"/>
  <c r="BX19" i="115" s="1"/>
  <c r="BY15" i="163"/>
  <c r="BY19" i="115" s="1"/>
  <c r="BZ15" i="163"/>
  <c r="BZ19" i="115" s="1"/>
  <c r="CA15" i="163"/>
  <c r="CA19" i="115" s="1"/>
  <c r="CB15" i="163"/>
  <c r="CB19" i="115" s="1"/>
  <c r="CC15" i="163"/>
  <c r="CC19" i="115" s="1"/>
  <c r="CD15" i="163"/>
  <c r="CD19" i="115" s="1"/>
  <c r="CE15" i="163"/>
  <c r="CE19" i="115" s="1"/>
  <c r="CF15" i="163"/>
  <c r="CF19" i="115" s="1"/>
  <c r="CG15" i="163"/>
  <c r="CG19" i="115" s="1"/>
  <c r="CH15" i="163"/>
  <c r="CH19" i="115" s="1"/>
  <c r="CI15" i="163"/>
  <c r="CI19" i="115" s="1"/>
  <c r="H16" i="163"/>
  <c r="H54" i="163" s="1"/>
  <c r="I16" i="163"/>
  <c r="I54" i="163" s="1"/>
  <c r="J16" i="163"/>
  <c r="J54" i="163" s="1"/>
  <c r="K16" i="163"/>
  <c r="K54" i="163" s="1"/>
  <c r="L16" i="163"/>
  <c r="L54" i="163" s="1"/>
  <c r="M16" i="163"/>
  <c r="M54" i="163" s="1"/>
  <c r="N16" i="163"/>
  <c r="N54" i="163" s="1"/>
  <c r="O16" i="163"/>
  <c r="O54" i="163" s="1"/>
  <c r="P16" i="163"/>
  <c r="P54" i="163" s="1"/>
  <c r="Q16" i="163"/>
  <c r="Q54" i="163" s="1"/>
  <c r="R16" i="163"/>
  <c r="R54" i="163" s="1"/>
  <c r="S16" i="163"/>
  <c r="S54" i="163" s="1"/>
  <c r="T16" i="163"/>
  <c r="T54" i="163" s="1"/>
  <c r="U16" i="163"/>
  <c r="U54" i="163" s="1"/>
  <c r="V16" i="163"/>
  <c r="V54" i="163" s="1"/>
  <c r="W16" i="163"/>
  <c r="W54" i="163" s="1"/>
  <c r="X16" i="163"/>
  <c r="X54" i="163" s="1"/>
  <c r="Y16" i="163"/>
  <c r="Y54" i="163" s="1"/>
  <c r="Z16" i="163"/>
  <c r="Z54" i="163" s="1"/>
  <c r="AA16" i="163"/>
  <c r="AA54" i="163" s="1"/>
  <c r="AB16" i="163"/>
  <c r="AB54" i="163" s="1"/>
  <c r="AC16" i="163"/>
  <c r="AC54" i="163" s="1"/>
  <c r="AD16" i="163"/>
  <c r="AD54" i="163" s="1"/>
  <c r="AE16" i="163"/>
  <c r="AE54" i="163" s="1"/>
  <c r="AF16" i="163"/>
  <c r="AF54" i="163" s="1"/>
  <c r="AG16" i="163"/>
  <c r="AG54" i="163" s="1"/>
  <c r="AH16" i="163"/>
  <c r="AH54" i="163" s="1"/>
  <c r="AI16" i="163"/>
  <c r="AI54" i="163" s="1"/>
  <c r="AJ16" i="163"/>
  <c r="AJ54" i="163" s="1"/>
  <c r="AK16" i="163"/>
  <c r="AK54" i="163" s="1"/>
  <c r="AL16" i="163"/>
  <c r="AL54" i="163" s="1"/>
  <c r="AM16" i="163"/>
  <c r="AM54" i="163" s="1"/>
  <c r="AN16" i="163"/>
  <c r="AN54" i="163" s="1"/>
  <c r="AO16" i="163"/>
  <c r="AO54" i="163" s="1"/>
  <c r="AP16" i="163"/>
  <c r="AP54" i="163" s="1"/>
  <c r="AQ16" i="163"/>
  <c r="AQ54" i="163" s="1"/>
  <c r="AR16" i="163"/>
  <c r="AR54" i="163" s="1"/>
  <c r="AS16" i="163"/>
  <c r="AS54" i="163" s="1"/>
  <c r="AT16" i="163"/>
  <c r="AT54" i="163" s="1"/>
  <c r="AU16" i="163"/>
  <c r="AU54" i="163" s="1"/>
  <c r="AV16" i="163"/>
  <c r="AV54" i="163" s="1"/>
  <c r="AW16" i="163"/>
  <c r="AW54" i="163" s="1"/>
  <c r="AX16" i="163"/>
  <c r="AX54" i="163" s="1"/>
  <c r="AY16" i="163"/>
  <c r="AY54" i="163" s="1"/>
  <c r="AZ16" i="163"/>
  <c r="AZ54" i="163" s="1"/>
  <c r="BA16" i="163"/>
  <c r="BA54" i="163" s="1"/>
  <c r="BB16" i="163"/>
  <c r="BB54" i="163" s="1"/>
  <c r="BC16" i="163"/>
  <c r="BC54" i="163" s="1"/>
  <c r="BD16" i="163"/>
  <c r="BD54" i="163" s="1"/>
  <c r="BE16" i="163"/>
  <c r="BE54" i="163" s="1"/>
  <c r="BF16" i="163"/>
  <c r="BF54" i="163" s="1"/>
  <c r="BG16" i="163"/>
  <c r="BG54" i="163" s="1"/>
  <c r="BH16" i="163"/>
  <c r="BH54" i="163" s="1"/>
  <c r="BI16" i="163"/>
  <c r="BI54" i="163" s="1"/>
  <c r="BJ16" i="163"/>
  <c r="BJ54" i="163" s="1"/>
  <c r="BK16" i="163"/>
  <c r="BK54" i="163" s="1"/>
  <c r="BL16" i="163"/>
  <c r="BL54" i="163" s="1"/>
  <c r="BM16" i="163"/>
  <c r="BM54" i="163" s="1"/>
  <c r="BN16" i="163"/>
  <c r="BN54" i="163" s="1"/>
  <c r="BO16" i="163"/>
  <c r="BO54" i="163" s="1"/>
  <c r="BP16" i="163"/>
  <c r="BP54" i="163" s="1"/>
  <c r="BQ16" i="163"/>
  <c r="BQ54" i="163" s="1"/>
  <c r="BR16" i="163"/>
  <c r="BR54" i="163" s="1"/>
  <c r="BS16" i="163"/>
  <c r="BS54" i="163" s="1"/>
  <c r="BT16" i="163"/>
  <c r="BT54" i="163" s="1"/>
  <c r="BU16" i="163"/>
  <c r="BU54" i="163" s="1"/>
  <c r="BV16" i="163"/>
  <c r="BV54" i="163" s="1"/>
  <c r="BW16" i="163"/>
  <c r="BW54" i="163" s="1"/>
  <c r="BX16" i="163"/>
  <c r="BX54" i="163" s="1"/>
  <c r="BY16" i="163"/>
  <c r="BY54" i="163" s="1"/>
  <c r="BZ16" i="163"/>
  <c r="BZ54" i="163" s="1"/>
  <c r="CA16" i="163"/>
  <c r="CA54" i="163" s="1"/>
  <c r="CB16" i="163"/>
  <c r="CB54" i="163" s="1"/>
  <c r="CC16" i="163"/>
  <c r="CC54" i="163" s="1"/>
  <c r="CD16" i="163"/>
  <c r="CD54" i="163" s="1"/>
  <c r="CE16" i="163"/>
  <c r="CE54" i="163" s="1"/>
  <c r="CF16" i="163"/>
  <c r="CF54" i="163" s="1"/>
  <c r="CG16" i="163"/>
  <c r="CG54" i="163" s="1"/>
  <c r="CH16" i="163"/>
  <c r="CH54" i="163" s="1"/>
  <c r="CI16" i="163"/>
  <c r="CI54" i="163" s="1"/>
  <c r="H17" i="163"/>
  <c r="H55" i="163" s="1"/>
  <c r="I17" i="163"/>
  <c r="I55" i="163" s="1"/>
  <c r="J17" i="163"/>
  <c r="J55" i="163" s="1"/>
  <c r="K17" i="163"/>
  <c r="K55" i="163" s="1"/>
  <c r="L17" i="163"/>
  <c r="L55" i="163" s="1"/>
  <c r="M17" i="163"/>
  <c r="M55" i="163" s="1"/>
  <c r="N17" i="163"/>
  <c r="N55" i="163" s="1"/>
  <c r="O17" i="163"/>
  <c r="O55" i="163" s="1"/>
  <c r="P17" i="163"/>
  <c r="P55" i="163" s="1"/>
  <c r="Q17" i="163"/>
  <c r="Q55" i="163" s="1"/>
  <c r="R17" i="163"/>
  <c r="R55" i="163" s="1"/>
  <c r="S17" i="163"/>
  <c r="S55" i="163" s="1"/>
  <c r="T17" i="163"/>
  <c r="T55" i="163" s="1"/>
  <c r="U17" i="163"/>
  <c r="U55" i="163" s="1"/>
  <c r="V17" i="163"/>
  <c r="V55" i="163" s="1"/>
  <c r="W17" i="163"/>
  <c r="W55" i="163" s="1"/>
  <c r="X17" i="163"/>
  <c r="X55" i="163" s="1"/>
  <c r="Y17" i="163"/>
  <c r="Y55" i="163" s="1"/>
  <c r="Z17" i="163"/>
  <c r="Z55" i="163" s="1"/>
  <c r="AA17" i="163"/>
  <c r="AA55" i="163" s="1"/>
  <c r="AB17" i="163"/>
  <c r="AB55" i="163" s="1"/>
  <c r="AC17" i="163"/>
  <c r="AC55" i="163" s="1"/>
  <c r="AD17" i="163"/>
  <c r="AD55" i="163" s="1"/>
  <c r="AE17" i="163"/>
  <c r="AE55" i="163" s="1"/>
  <c r="AF17" i="163"/>
  <c r="AF55" i="163" s="1"/>
  <c r="AG17" i="163"/>
  <c r="AG55" i="163" s="1"/>
  <c r="AH17" i="163"/>
  <c r="AH55" i="163" s="1"/>
  <c r="AI17" i="163"/>
  <c r="AI55" i="163" s="1"/>
  <c r="AJ17" i="163"/>
  <c r="AJ55" i="163" s="1"/>
  <c r="AK17" i="163"/>
  <c r="AK55" i="163" s="1"/>
  <c r="AL17" i="163"/>
  <c r="AL55" i="163" s="1"/>
  <c r="AM17" i="163"/>
  <c r="AM55" i="163" s="1"/>
  <c r="AN17" i="163"/>
  <c r="AN55" i="163" s="1"/>
  <c r="AO17" i="163"/>
  <c r="AO55" i="163" s="1"/>
  <c r="AP17" i="163"/>
  <c r="AP55" i="163" s="1"/>
  <c r="AQ17" i="163"/>
  <c r="AQ55" i="163" s="1"/>
  <c r="AR17" i="163"/>
  <c r="AR55" i="163" s="1"/>
  <c r="AS17" i="163"/>
  <c r="AS55" i="163" s="1"/>
  <c r="AT17" i="163"/>
  <c r="AT55" i="163" s="1"/>
  <c r="AU17" i="163"/>
  <c r="AU55" i="163" s="1"/>
  <c r="AV17" i="163"/>
  <c r="AV55" i="163" s="1"/>
  <c r="AW17" i="163"/>
  <c r="AW55" i="163" s="1"/>
  <c r="AX17" i="163"/>
  <c r="AX55" i="163" s="1"/>
  <c r="AY17" i="163"/>
  <c r="AY55" i="163" s="1"/>
  <c r="AZ17" i="163"/>
  <c r="AZ55" i="163" s="1"/>
  <c r="BA17" i="163"/>
  <c r="BA55" i="163" s="1"/>
  <c r="BB17" i="163"/>
  <c r="BB55" i="163" s="1"/>
  <c r="BC17" i="163"/>
  <c r="BC55" i="163" s="1"/>
  <c r="BD17" i="163"/>
  <c r="BD55" i="163" s="1"/>
  <c r="BE17" i="163"/>
  <c r="BE55" i="163" s="1"/>
  <c r="BF17" i="163"/>
  <c r="BF55" i="163" s="1"/>
  <c r="BG17" i="163"/>
  <c r="BG55" i="163" s="1"/>
  <c r="BH17" i="163"/>
  <c r="BH55" i="163" s="1"/>
  <c r="BI17" i="163"/>
  <c r="BI55" i="163" s="1"/>
  <c r="BJ17" i="163"/>
  <c r="BJ55" i="163" s="1"/>
  <c r="BK17" i="163"/>
  <c r="BK55" i="163" s="1"/>
  <c r="BL17" i="163"/>
  <c r="BL55" i="163" s="1"/>
  <c r="BM17" i="163"/>
  <c r="BM55" i="163" s="1"/>
  <c r="BN17" i="163"/>
  <c r="BN55" i="163" s="1"/>
  <c r="BO17" i="163"/>
  <c r="BO55" i="163" s="1"/>
  <c r="BP17" i="163"/>
  <c r="BP55" i="163" s="1"/>
  <c r="BQ17" i="163"/>
  <c r="BQ55" i="163" s="1"/>
  <c r="BR17" i="163"/>
  <c r="BR55" i="163" s="1"/>
  <c r="BS17" i="163"/>
  <c r="BS55" i="163" s="1"/>
  <c r="BT17" i="163"/>
  <c r="BT55" i="163" s="1"/>
  <c r="BU17" i="163"/>
  <c r="BU55" i="163" s="1"/>
  <c r="BV17" i="163"/>
  <c r="BV55" i="163" s="1"/>
  <c r="BW17" i="163"/>
  <c r="BW55" i="163" s="1"/>
  <c r="BX17" i="163"/>
  <c r="BX55" i="163" s="1"/>
  <c r="BY17" i="163"/>
  <c r="BY55" i="163" s="1"/>
  <c r="BZ17" i="163"/>
  <c r="BZ55" i="163" s="1"/>
  <c r="CA17" i="163"/>
  <c r="CA55" i="163" s="1"/>
  <c r="CB17" i="163"/>
  <c r="CB55" i="163" s="1"/>
  <c r="CC17" i="163"/>
  <c r="CC55" i="163" s="1"/>
  <c r="CD17" i="163"/>
  <c r="CD55" i="163" s="1"/>
  <c r="CE17" i="163"/>
  <c r="CE55" i="163" s="1"/>
  <c r="CF17" i="163"/>
  <c r="CF55" i="163" s="1"/>
  <c r="CG17" i="163"/>
  <c r="CG55" i="163" s="1"/>
  <c r="CH17" i="163"/>
  <c r="CH55" i="163" s="1"/>
  <c r="CI17" i="163"/>
  <c r="CI55" i="163" s="1"/>
  <c r="H18" i="163"/>
  <c r="H61" i="163" s="1"/>
  <c r="I18" i="163"/>
  <c r="I61" i="163" s="1"/>
  <c r="J18" i="163"/>
  <c r="J61" i="163" s="1"/>
  <c r="K18" i="163"/>
  <c r="K61" i="163" s="1"/>
  <c r="L18" i="163"/>
  <c r="L61" i="163" s="1"/>
  <c r="M18" i="163"/>
  <c r="M61" i="163" s="1"/>
  <c r="N18" i="163"/>
  <c r="N61" i="163" s="1"/>
  <c r="O18" i="163"/>
  <c r="O61" i="163" s="1"/>
  <c r="P18" i="163"/>
  <c r="P61" i="163" s="1"/>
  <c r="Q18" i="163"/>
  <c r="Q61" i="163" s="1"/>
  <c r="R18" i="163"/>
  <c r="R61" i="163" s="1"/>
  <c r="S18" i="163"/>
  <c r="S61" i="163" s="1"/>
  <c r="T18" i="163"/>
  <c r="T61" i="163" s="1"/>
  <c r="U18" i="163"/>
  <c r="U61" i="163" s="1"/>
  <c r="V18" i="163"/>
  <c r="V61" i="163" s="1"/>
  <c r="W18" i="163"/>
  <c r="W61" i="163" s="1"/>
  <c r="X18" i="163"/>
  <c r="X61" i="163" s="1"/>
  <c r="Y18" i="163"/>
  <c r="Y61" i="163" s="1"/>
  <c r="Z18" i="163"/>
  <c r="Z61" i="163" s="1"/>
  <c r="AA18" i="163"/>
  <c r="AA61" i="163" s="1"/>
  <c r="AB18" i="163"/>
  <c r="AB61" i="163" s="1"/>
  <c r="AC18" i="163"/>
  <c r="AC61" i="163" s="1"/>
  <c r="AD18" i="163"/>
  <c r="AD61" i="163" s="1"/>
  <c r="AE18" i="163"/>
  <c r="AE61" i="163" s="1"/>
  <c r="AF18" i="163"/>
  <c r="AF61" i="163" s="1"/>
  <c r="AG18" i="163"/>
  <c r="AG61" i="163" s="1"/>
  <c r="AH18" i="163"/>
  <c r="AH61" i="163" s="1"/>
  <c r="AI18" i="163"/>
  <c r="AI61" i="163" s="1"/>
  <c r="AJ18" i="163"/>
  <c r="AJ61" i="163" s="1"/>
  <c r="AK18" i="163"/>
  <c r="AK61" i="163" s="1"/>
  <c r="AL18" i="163"/>
  <c r="AL61" i="163" s="1"/>
  <c r="AM18" i="163"/>
  <c r="AM61" i="163" s="1"/>
  <c r="AN18" i="163"/>
  <c r="AN61" i="163" s="1"/>
  <c r="AO18" i="163"/>
  <c r="AO61" i="163" s="1"/>
  <c r="AP18" i="163"/>
  <c r="AP61" i="163" s="1"/>
  <c r="AQ18" i="163"/>
  <c r="AQ61" i="163" s="1"/>
  <c r="AR18" i="163"/>
  <c r="AR61" i="163" s="1"/>
  <c r="AS18" i="163"/>
  <c r="AS61" i="163" s="1"/>
  <c r="AT18" i="163"/>
  <c r="AT61" i="163" s="1"/>
  <c r="AU18" i="163"/>
  <c r="AU61" i="163" s="1"/>
  <c r="AV18" i="163"/>
  <c r="AV61" i="163" s="1"/>
  <c r="AW18" i="163"/>
  <c r="AW61" i="163" s="1"/>
  <c r="AX18" i="163"/>
  <c r="AX61" i="163" s="1"/>
  <c r="AY18" i="163"/>
  <c r="AY61" i="163" s="1"/>
  <c r="AZ18" i="163"/>
  <c r="AZ61" i="163" s="1"/>
  <c r="BA18" i="163"/>
  <c r="BA61" i="163" s="1"/>
  <c r="BB18" i="163"/>
  <c r="BB61" i="163" s="1"/>
  <c r="BC18" i="163"/>
  <c r="BC61" i="163" s="1"/>
  <c r="BD18" i="163"/>
  <c r="BD61" i="163" s="1"/>
  <c r="BE18" i="163"/>
  <c r="BE61" i="163" s="1"/>
  <c r="BF18" i="163"/>
  <c r="BF61" i="163" s="1"/>
  <c r="BG18" i="163"/>
  <c r="BG61" i="163" s="1"/>
  <c r="BH18" i="163"/>
  <c r="BH61" i="163" s="1"/>
  <c r="BI18" i="163"/>
  <c r="BI61" i="163" s="1"/>
  <c r="BJ18" i="163"/>
  <c r="BJ61" i="163" s="1"/>
  <c r="BK18" i="163"/>
  <c r="BK61" i="163" s="1"/>
  <c r="BL18" i="163"/>
  <c r="BL61" i="163" s="1"/>
  <c r="BM18" i="163"/>
  <c r="BM61" i="163" s="1"/>
  <c r="BN18" i="163"/>
  <c r="BN61" i="163" s="1"/>
  <c r="BO18" i="163"/>
  <c r="BO61" i="163" s="1"/>
  <c r="BP18" i="163"/>
  <c r="BP61" i="163" s="1"/>
  <c r="BQ18" i="163"/>
  <c r="BQ61" i="163" s="1"/>
  <c r="BR18" i="163"/>
  <c r="BR61" i="163" s="1"/>
  <c r="BS18" i="163"/>
  <c r="BS61" i="163" s="1"/>
  <c r="BT18" i="163"/>
  <c r="BT61" i="163" s="1"/>
  <c r="BU18" i="163"/>
  <c r="BU61" i="163" s="1"/>
  <c r="BV18" i="163"/>
  <c r="BV61" i="163" s="1"/>
  <c r="BW18" i="163"/>
  <c r="BW61" i="163" s="1"/>
  <c r="BX18" i="163"/>
  <c r="BX61" i="163" s="1"/>
  <c r="BY18" i="163"/>
  <c r="BY61" i="163" s="1"/>
  <c r="BZ18" i="163"/>
  <c r="BZ61" i="163" s="1"/>
  <c r="CA18" i="163"/>
  <c r="CA61" i="163" s="1"/>
  <c r="CB18" i="163"/>
  <c r="CB61" i="163" s="1"/>
  <c r="CC18" i="163"/>
  <c r="CC61" i="163" s="1"/>
  <c r="CD18" i="163"/>
  <c r="CD61" i="163" s="1"/>
  <c r="CE18" i="163"/>
  <c r="CE61" i="163" s="1"/>
  <c r="CF18" i="163"/>
  <c r="CF61" i="163" s="1"/>
  <c r="CG18" i="163"/>
  <c r="CG61" i="163" s="1"/>
  <c r="CH18" i="163"/>
  <c r="CH61" i="163" s="1"/>
  <c r="CI18" i="163"/>
  <c r="CI61" i="163" s="1"/>
  <c r="H19" i="163"/>
  <c r="H62" i="163" s="1"/>
  <c r="I19" i="163"/>
  <c r="I62" i="163" s="1"/>
  <c r="J19" i="163"/>
  <c r="J62" i="163" s="1"/>
  <c r="K19" i="163"/>
  <c r="K62" i="163" s="1"/>
  <c r="L19" i="163"/>
  <c r="L62" i="163" s="1"/>
  <c r="M19" i="163"/>
  <c r="M62" i="163" s="1"/>
  <c r="N19" i="163"/>
  <c r="N62" i="163" s="1"/>
  <c r="O19" i="163"/>
  <c r="O62" i="163" s="1"/>
  <c r="P19" i="163"/>
  <c r="P62" i="163" s="1"/>
  <c r="Q19" i="163"/>
  <c r="Q62" i="163" s="1"/>
  <c r="R19" i="163"/>
  <c r="R62" i="163" s="1"/>
  <c r="S19" i="163"/>
  <c r="S62" i="163" s="1"/>
  <c r="T19" i="163"/>
  <c r="T62" i="163" s="1"/>
  <c r="U19" i="163"/>
  <c r="U62" i="163" s="1"/>
  <c r="V19" i="163"/>
  <c r="V62" i="163" s="1"/>
  <c r="W19" i="163"/>
  <c r="W62" i="163" s="1"/>
  <c r="X19" i="163"/>
  <c r="X62" i="163" s="1"/>
  <c r="Y19" i="163"/>
  <c r="Y62" i="163" s="1"/>
  <c r="Z19" i="163"/>
  <c r="Z62" i="163" s="1"/>
  <c r="AA19" i="163"/>
  <c r="AA62" i="163" s="1"/>
  <c r="AB19" i="163"/>
  <c r="AB62" i="163" s="1"/>
  <c r="AC19" i="163"/>
  <c r="AC62" i="163" s="1"/>
  <c r="AD19" i="163"/>
  <c r="AD62" i="163" s="1"/>
  <c r="AE19" i="163"/>
  <c r="AE62" i="163" s="1"/>
  <c r="AF19" i="163"/>
  <c r="AF62" i="163" s="1"/>
  <c r="AG19" i="163"/>
  <c r="AG62" i="163" s="1"/>
  <c r="AH19" i="163"/>
  <c r="AH62" i="163" s="1"/>
  <c r="AI19" i="163"/>
  <c r="AI62" i="163" s="1"/>
  <c r="AJ19" i="163"/>
  <c r="AJ62" i="163" s="1"/>
  <c r="AK19" i="163"/>
  <c r="AK62" i="163" s="1"/>
  <c r="AL19" i="163"/>
  <c r="AL62" i="163" s="1"/>
  <c r="AM19" i="163"/>
  <c r="AM62" i="163" s="1"/>
  <c r="AN19" i="163"/>
  <c r="AN62" i="163" s="1"/>
  <c r="AO19" i="163"/>
  <c r="AO62" i="163" s="1"/>
  <c r="AP19" i="163"/>
  <c r="AP62" i="163" s="1"/>
  <c r="AQ19" i="163"/>
  <c r="AQ62" i="163" s="1"/>
  <c r="AR19" i="163"/>
  <c r="AR62" i="163" s="1"/>
  <c r="AS19" i="163"/>
  <c r="AS62" i="163" s="1"/>
  <c r="AT19" i="163"/>
  <c r="AT62" i="163" s="1"/>
  <c r="AU19" i="163"/>
  <c r="AU62" i="163" s="1"/>
  <c r="AV19" i="163"/>
  <c r="AV62" i="163" s="1"/>
  <c r="AW19" i="163"/>
  <c r="AW62" i="163" s="1"/>
  <c r="AX19" i="163"/>
  <c r="AX62" i="163" s="1"/>
  <c r="AY19" i="163"/>
  <c r="AY62" i="163" s="1"/>
  <c r="AZ19" i="163"/>
  <c r="AZ62" i="163" s="1"/>
  <c r="BA19" i="163"/>
  <c r="BA62" i="163" s="1"/>
  <c r="BB19" i="163"/>
  <c r="BB62" i="163" s="1"/>
  <c r="BC19" i="163"/>
  <c r="BC62" i="163" s="1"/>
  <c r="BD19" i="163"/>
  <c r="BD62" i="163" s="1"/>
  <c r="BE19" i="163"/>
  <c r="BE62" i="163" s="1"/>
  <c r="BF19" i="163"/>
  <c r="BF62" i="163" s="1"/>
  <c r="BG19" i="163"/>
  <c r="BG62" i="163" s="1"/>
  <c r="BH19" i="163"/>
  <c r="BH62" i="163" s="1"/>
  <c r="BI19" i="163"/>
  <c r="BI62" i="163" s="1"/>
  <c r="BJ19" i="163"/>
  <c r="BJ62" i="163" s="1"/>
  <c r="BK19" i="163"/>
  <c r="BK62" i="163" s="1"/>
  <c r="BL19" i="163"/>
  <c r="BL62" i="163" s="1"/>
  <c r="BM19" i="163"/>
  <c r="BM62" i="163" s="1"/>
  <c r="BN19" i="163"/>
  <c r="BN62" i="163" s="1"/>
  <c r="BO19" i="163"/>
  <c r="BO62" i="163" s="1"/>
  <c r="BP19" i="163"/>
  <c r="BP62" i="163" s="1"/>
  <c r="BQ19" i="163"/>
  <c r="BQ62" i="163" s="1"/>
  <c r="BR19" i="163"/>
  <c r="BR62" i="163" s="1"/>
  <c r="BS19" i="163"/>
  <c r="BS62" i="163" s="1"/>
  <c r="BT19" i="163"/>
  <c r="BT62" i="163" s="1"/>
  <c r="BU19" i="163"/>
  <c r="BU62" i="163" s="1"/>
  <c r="BV19" i="163"/>
  <c r="BV62" i="163" s="1"/>
  <c r="BW19" i="163"/>
  <c r="BW62" i="163" s="1"/>
  <c r="BX19" i="163"/>
  <c r="BX62" i="163" s="1"/>
  <c r="BY19" i="163"/>
  <c r="BY62" i="163" s="1"/>
  <c r="BZ19" i="163"/>
  <c r="BZ62" i="163" s="1"/>
  <c r="CA19" i="163"/>
  <c r="CA62" i="163" s="1"/>
  <c r="CB19" i="163"/>
  <c r="CB62" i="163" s="1"/>
  <c r="CC19" i="163"/>
  <c r="CC62" i="163" s="1"/>
  <c r="CD19" i="163"/>
  <c r="CD62" i="163" s="1"/>
  <c r="CE19" i="163"/>
  <c r="CE62" i="163" s="1"/>
  <c r="CF19" i="163"/>
  <c r="CF62" i="163" s="1"/>
  <c r="CG19" i="163"/>
  <c r="CG62" i="163" s="1"/>
  <c r="CH19" i="163"/>
  <c r="CH62" i="163" s="1"/>
  <c r="CI19" i="163"/>
  <c r="CI62" i="163" s="1"/>
  <c r="H21" i="163"/>
  <c r="H57" i="163" s="1"/>
  <c r="I21" i="163"/>
  <c r="I57" i="163" s="1"/>
  <c r="J21" i="163"/>
  <c r="J57" i="163" s="1"/>
  <c r="K21" i="163"/>
  <c r="K57" i="163" s="1"/>
  <c r="L21" i="163"/>
  <c r="L57" i="163" s="1"/>
  <c r="M21" i="163"/>
  <c r="M57" i="163" s="1"/>
  <c r="N21" i="163"/>
  <c r="N57" i="163" s="1"/>
  <c r="O21" i="163"/>
  <c r="O57" i="163" s="1"/>
  <c r="P21" i="163"/>
  <c r="P57" i="163" s="1"/>
  <c r="Q21" i="163"/>
  <c r="Q57" i="163" s="1"/>
  <c r="R21" i="163"/>
  <c r="R57" i="163" s="1"/>
  <c r="S21" i="163"/>
  <c r="S57" i="163" s="1"/>
  <c r="T21" i="163"/>
  <c r="T57" i="163" s="1"/>
  <c r="U21" i="163"/>
  <c r="U57" i="163" s="1"/>
  <c r="V21" i="163"/>
  <c r="V57" i="163" s="1"/>
  <c r="W21" i="163"/>
  <c r="W57" i="163" s="1"/>
  <c r="X21" i="163"/>
  <c r="X57" i="163" s="1"/>
  <c r="Y21" i="163"/>
  <c r="Y57" i="163" s="1"/>
  <c r="Z21" i="163"/>
  <c r="Z57" i="163" s="1"/>
  <c r="AA21" i="163"/>
  <c r="AA57" i="163" s="1"/>
  <c r="AB21" i="163"/>
  <c r="AB57" i="163" s="1"/>
  <c r="AC21" i="163"/>
  <c r="AC57" i="163" s="1"/>
  <c r="AD21" i="163"/>
  <c r="AD57" i="163" s="1"/>
  <c r="AE21" i="163"/>
  <c r="AE57" i="163" s="1"/>
  <c r="AF21" i="163"/>
  <c r="AF57" i="163" s="1"/>
  <c r="AG21" i="163"/>
  <c r="AG57" i="163" s="1"/>
  <c r="AH21" i="163"/>
  <c r="AH57" i="163" s="1"/>
  <c r="AI21" i="163"/>
  <c r="AI57" i="163" s="1"/>
  <c r="AJ21" i="163"/>
  <c r="AJ57" i="163" s="1"/>
  <c r="AK21" i="163"/>
  <c r="AK57" i="163" s="1"/>
  <c r="AL21" i="163"/>
  <c r="AL57" i="163" s="1"/>
  <c r="AM21" i="163"/>
  <c r="AM57" i="163" s="1"/>
  <c r="AN21" i="163"/>
  <c r="AN57" i="163" s="1"/>
  <c r="AO21" i="163"/>
  <c r="AO57" i="163" s="1"/>
  <c r="AP21" i="163"/>
  <c r="AP57" i="163" s="1"/>
  <c r="AQ21" i="163"/>
  <c r="AQ57" i="163" s="1"/>
  <c r="AR21" i="163"/>
  <c r="AR57" i="163" s="1"/>
  <c r="AS21" i="163"/>
  <c r="AS57" i="163" s="1"/>
  <c r="AT21" i="163"/>
  <c r="AT57" i="163" s="1"/>
  <c r="AU21" i="163"/>
  <c r="AU57" i="163" s="1"/>
  <c r="AV21" i="163"/>
  <c r="AV57" i="163" s="1"/>
  <c r="AW21" i="163"/>
  <c r="AW57" i="163" s="1"/>
  <c r="AX21" i="163"/>
  <c r="AX57" i="163" s="1"/>
  <c r="AY21" i="163"/>
  <c r="AY57" i="163" s="1"/>
  <c r="AZ21" i="163"/>
  <c r="AZ57" i="163" s="1"/>
  <c r="BA21" i="163"/>
  <c r="BA57" i="163" s="1"/>
  <c r="BB21" i="163"/>
  <c r="BB57" i="163" s="1"/>
  <c r="BC21" i="163"/>
  <c r="BC57" i="163" s="1"/>
  <c r="BD21" i="163"/>
  <c r="BD57" i="163" s="1"/>
  <c r="BE21" i="163"/>
  <c r="BE57" i="163" s="1"/>
  <c r="BF21" i="163"/>
  <c r="BF57" i="163" s="1"/>
  <c r="BG21" i="163"/>
  <c r="BG57" i="163" s="1"/>
  <c r="BH21" i="163"/>
  <c r="BH57" i="163" s="1"/>
  <c r="BI21" i="163"/>
  <c r="BI57" i="163" s="1"/>
  <c r="BJ21" i="163"/>
  <c r="BJ57" i="163" s="1"/>
  <c r="BK21" i="163"/>
  <c r="BK57" i="163" s="1"/>
  <c r="BL21" i="163"/>
  <c r="BL57" i="163" s="1"/>
  <c r="BM21" i="163"/>
  <c r="BM57" i="163" s="1"/>
  <c r="BN21" i="163"/>
  <c r="BN57" i="163" s="1"/>
  <c r="BO21" i="163"/>
  <c r="BO57" i="163" s="1"/>
  <c r="BP21" i="163"/>
  <c r="BP57" i="163" s="1"/>
  <c r="BQ21" i="163"/>
  <c r="BQ57" i="163" s="1"/>
  <c r="BR21" i="163"/>
  <c r="BR57" i="163" s="1"/>
  <c r="BS21" i="163"/>
  <c r="BS57" i="163" s="1"/>
  <c r="BT21" i="163"/>
  <c r="BT57" i="163" s="1"/>
  <c r="BU21" i="163"/>
  <c r="BU57" i="163" s="1"/>
  <c r="BV21" i="163"/>
  <c r="BV57" i="163" s="1"/>
  <c r="BW21" i="163"/>
  <c r="BW57" i="163" s="1"/>
  <c r="BX21" i="163"/>
  <c r="BX57" i="163" s="1"/>
  <c r="BY21" i="163"/>
  <c r="BY57" i="163" s="1"/>
  <c r="BZ21" i="163"/>
  <c r="BZ57" i="163" s="1"/>
  <c r="CA21" i="163"/>
  <c r="CA57" i="163" s="1"/>
  <c r="CB21" i="163"/>
  <c r="CB57" i="163" s="1"/>
  <c r="CC21" i="163"/>
  <c r="CC57" i="163" s="1"/>
  <c r="CD21" i="163"/>
  <c r="CD57" i="163" s="1"/>
  <c r="CE21" i="163"/>
  <c r="CE57" i="163" s="1"/>
  <c r="CF21" i="163"/>
  <c r="CF57" i="163" s="1"/>
  <c r="CG21" i="163"/>
  <c r="CG57" i="163" s="1"/>
  <c r="CH21" i="163"/>
  <c r="CH57" i="163" s="1"/>
  <c r="CI21" i="163"/>
  <c r="CI57" i="163" s="1"/>
  <c r="H22" i="163"/>
  <c r="H56" i="163" s="1"/>
  <c r="I22" i="163"/>
  <c r="I56" i="163" s="1"/>
  <c r="J22" i="163"/>
  <c r="J56" i="163" s="1"/>
  <c r="K22" i="163"/>
  <c r="K56" i="163" s="1"/>
  <c r="L22" i="163"/>
  <c r="L56" i="163" s="1"/>
  <c r="M22" i="163"/>
  <c r="M56" i="163" s="1"/>
  <c r="N22" i="163"/>
  <c r="N56" i="163" s="1"/>
  <c r="O22" i="163"/>
  <c r="O56" i="163" s="1"/>
  <c r="P22" i="163"/>
  <c r="P56" i="163" s="1"/>
  <c r="Q22" i="163"/>
  <c r="Q56" i="163" s="1"/>
  <c r="R22" i="163"/>
  <c r="R56" i="163" s="1"/>
  <c r="S22" i="163"/>
  <c r="S56" i="163" s="1"/>
  <c r="T22" i="163"/>
  <c r="T56" i="163" s="1"/>
  <c r="U22" i="163"/>
  <c r="U56" i="163" s="1"/>
  <c r="V22" i="163"/>
  <c r="V56" i="163" s="1"/>
  <c r="W22" i="163"/>
  <c r="W56" i="163" s="1"/>
  <c r="X22" i="163"/>
  <c r="X56" i="163" s="1"/>
  <c r="Y22" i="163"/>
  <c r="Y56" i="163" s="1"/>
  <c r="Z22" i="163"/>
  <c r="Z56" i="163" s="1"/>
  <c r="AA22" i="163"/>
  <c r="AA56" i="163" s="1"/>
  <c r="AB22" i="163"/>
  <c r="AB56" i="163" s="1"/>
  <c r="AC22" i="163"/>
  <c r="AC56" i="163" s="1"/>
  <c r="AD22" i="163"/>
  <c r="AD56" i="163" s="1"/>
  <c r="AE22" i="163"/>
  <c r="AE56" i="163" s="1"/>
  <c r="AF22" i="163"/>
  <c r="AF56" i="163" s="1"/>
  <c r="AG22" i="163"/>
  <c r="AG56" i="163" s="1"/>
  <c r="AH22" i="163"/>
  <c r="AH56" i="163" s="1"/>
  <c r="AI22" i="163"/>
  <c r="AI56" i="163" s="1"/>
  <c r="AJ22" i="163"/>
  <c r="AJ56" i="163" s="1"/>
  <c r="AK22" i="163"/>
  <c r="AK56" i="163" s="1"/>
  <c r="AL22" i="163"/>
  <c r="AL56" i="163" s="1"/>
  <c r="AM22" i="163"/>
  <c r="AM56" i="163" s="1"/>
  <c r="AN22" i="163"/>
  <c r="AN56" i="163" s="1"/>
  <c r="AO22" i="163"/>
  <c r="AO56" i="163" s="1"/>
  <c r="AP22" i="163"/>
  <c r="AP56" i="163" s="1"/>
  <c r="AQ22" i="163"/>
  <c r="AQ56" i="163" s="1"/>
  <c r="AR22" i="163"/>
  <c r="AR56" i="163" s="1"/>
  <c r="AS22" i="163"/>
  <c r="AS56" i="163" s="1"/>
  <c r="AT22" i="163"/>
  <c r="AT56" i="163" s="1"/>
  <c r="AU22" i="163"/>
  <c r="AU56" i="163" s="1"/>
  <c r="AV22" i="163"/>
  <c r="AV56" i="163" s="1"/>
  <c r="AW22" i="163"/>
  <c r="AW56" i="163" s="1"/>
  <c r="AX22" i="163"/>
  <c r="AX56" i="163" s="1"/>
  <c r="AY22" i="163"/>
  <c r="AY56" i="163" s="1"/>
  <c r="AZ22" i="163"/>
  <c r="AZ56" i="163" s="1"/>
  <c r="BA22" i="163"/>
  <c r="BA56" i="163" s="1"/>
  <c r="BB22" i="163"/>
  <c r="BB56" i="163" s="1"/>
  <c r="BC22" i="163"/>
  <c r="BC56" i="163" s="1"/>
  <c r="BD22" i="163"/>
  <c r="BD56" i="163" s="1"/>
  <c r="BE22" i="163"/>
  <c r="BE56" i="163" s="1"/>
  <c r="BF22" i="163"/>
  <c r="BF56" i="163" s="1"/>
  <c r="BG22" i="163"/>
  <c r="BG56" i="163" s="1"/>
  <c r="BH22" i="163"/>
  <c r="BH56" i="163" s="1"/>
  <c r="BI22" i="163"/>
  <c r="BI56" i="163" s="1"/>
  <c r="BJ22" i="163"/>
  <c r="BJ56" i="163" s="1"/>
  <c r="BK22" i="163"/>
  <c r="BK56" i="163" s="1"/>
  <c r="BL22" i="163"/>
  <c r="BL56" i="163" s="1"/>
  <c r="BM22" i="163"/>
  <c r="BM56" i="163" s="1"/>
  <c r="BN22" i="163"/>
  <c r="BN56" i="163" s="1"/>
  <c r="BO22" i="163"/>
  <c r="BO56" i="163" s="1"/>
  <c r="BP22" i="163"/>
  <c r="BP56" i="163" s="1"/>
  <c r="BQ22" i="163"/>
  <c r="BQ56" i="163" s="1"/>
  <c r="BR22" i="163"/>
  <c r="BR56" i="163" s="1"/>
  <c r="BS22" i="163"/>
  <c r="BS56" i="163" s="1"/>
  <c r="BT22" i="163"/>
  <c r="BT56" i="163" s="1"/>
  <c r="BU22" i="163"/>
  <c r="BU56" i="163" s="1"/>
  <c r="BV22" i="163"/>
  <c r="BV56" i="163" s="1"/>
  <c r="BW22" i="163"/>
  <c r="BW56" i="163" s="1"/>
  <c r="BX22" i="163"/>
  <c r="BX56" i="163" s="1"/>
  <c r="BY22" i="163"/>
  <c r="BY56" i="163" s="1"/>
  <c r="BZ22" i="163"/>
  <c r="BZ56" i="163" s="1"/>
  <c r="CA22" i="163"/>
  <c r="CA56" i="163" s="1"/>
  <c r="CB22" i="163"/>
  <c r="CB56" i="163" s="1"/>
  <c r="CC22" i="163"/>
  <c r="CC56" i="163" s="1"/>
  <c r="CD22" i="163"/>
  <c r="CD56" i="163" s="1"/>
  <c r="CE22" i="163"/>
  <c r="CE56" i="163" s="1"/>
  <c r="CF22" i="163"/>
  <c r="CF56" i="163" s="1"/>
  <c r="CG22" i="163"/>
  <c r="CG56" i="163" s="1"/>
  <c r="CH22" i="163"/>
  <c r="CH56" i="163" s="1"/>
  <c r="CI22" i="163"/>
  <c r="CI56" i="163" s="1"/>
  <c r="H23" i="163"/>
  <c r="H63" i="163" s="1"/>
  <c r="I23" i="163"/>
  <c r="I63" i="163" s="1"/>
  <c r="J23" i="163"/>
  <c r="J63" i="163" s="1"/>
  <c r="K23" i="163"/>
  <c r="K63" i="163" s="1"/>
  <c r="L23" i="163"/>
  <c r="L63" i="163" s="1"/>
  <c r="M23" i="163"/>
  <c r="M63" i="163" s="1"/>
  <c r="N23" i="163"/>
  <c r="N63" i="163" s="1"/>
  <c r="O23" i="163"/>
  <c r="O63" i="163" s="1"/>
  <c r="P23" i="163"/>
  <c r="P63" i="163" s="1"/>
  <c r="Q23" i="163"/>
  <c r="Q63" i="163" s="1"/>
  <c r="R23" i="163"/>
  <c r="R63" i="163" s="1"/>
  <c r="S23" i="163"/>
  <c r="S63" i="163" s="1"/>
  <c r="T23" i="163"/>
  <c r="T63" i="163" s="1"/>
  <c r="U23" i="163"/>
  <c r="U63" i="163" s="1"/>
  <c r="V23" i="163"/>
  <c r="V63" i="163" s="1"/>
  <c r="W23" i="163"/>
  <c r="W63" i="163" s="1"/>
  <c r="X23" i="163"/>
  <c r="X63" i="163" s="1"/>
  <c r="Y23" i="163"/>
  <c r="Y63" i="163" s="1"/>
  <c r="Z23" i="163"/>
  <c r="Z63" i="163" s="1"/>
  <c r="AA23" i="163"/>
  <c r="AA63" i="163" s="1"/>
  <c r="AB23" i="163"/>
  <c r="AB63" i="163" s="1"/>
  <c r="AC23" i="163"/>
  <c r="AC63" i="163" s="1"/>
  <c r="AD23" i="163"/>
  <c r="AD63" i="163" s="1"/>
  <c r="AE23" i="163"/>
  <c r="AE63" i="163" s="1"/>
  <c r="AF23" i="163"/>
  <c r="AF63" i="163" s="1"/>
  <c r="AG23" i="163"/>
  <c r="AG63" i="163" s="1"/>
  <c r="AH23" i="163"/>
  <c r="AH63" i="163" s="1"/>
  <c r="AI23" i="163"/>
  <c r="AI63" i="163" s="1"/>
  <c r="AJ23" i="163"/>
  <c r="AJ63" i="163" s="1"/>
  <c r="AK23" i="163"/>
  <c r="AK63" i="163" s="1"/>
  <c r="AL23" i="163"/>
  <c r="AL63" i="163" s="1"/>
  <c r="AM23" i="163"/>
  <c r="AM63" i="163" s="1"/>
  <c r="AN23" i="163"/>
  <c r="AN63" i="163" s="1"/>
  <c r="AO23" i="163"/>
  <c r="AO63" i="163" s="1"/>
  <c r="AP23" i="163"/>
  <c r="AP63" i="163" s="1"/>
  <c r="AQ23" i="163"/>
  <c r="AQ63" i="163" s="1"/>
  <c r="AR23" i="163"/>
  <c r="AR63" i="163" s="1"/>
  <c r="AS23" i="163"/>
  <c r="AS63" i="163" s="1"/>
  <c r="AT23" i="163"/>
  <c r="AT63" i="163" s="1"/>
  <c r="AU23" i="163"/>
  <c r="AU63" i="163" s="1"/>
  <c r="AV23" i="163"/>
  <c r="AV63" i="163" s="1"/>
  <c r="AW23" i="163"/>
  <c r="AW63" i="163" s="1"/>
  <c r="AX23" i="163"/>
  <c r="AX63" i="163" s="1"/>
  <c r="AY23" i="163"/>
  <c r="AY63" i="163" s="1"/>
  <c r="AZ23" i="163"/>
  <c r="AZ63" i="163" s="1"/>
  <c r="BA23" i="163"/>
  <c r="BA63" i="163" s="1"/>
  <c r="BB23" i="163"/>
  <c r="BB63" i="163" s="1"/>
  <c r="BC23" i="163"/>
  <c r="BC63" i="163" s="1"/>
  <c r="BD23" i="163"/>
  <c r="BD63" i="163" s="1"/>
  <c r="BE23" i="163"/>
  <c r="BE63" i="163" s="1"/>
  <c r="BF23" i="163"/>
  <c r="BF63" i="163" s="1"/>
  <c r="BG23" i="163"/>
  <c r="BG63" i="163" s="1"/>
  <c r="BH23" i="163"/>
  <c r="BH63" i="163" s="1"/>
  <c r="BI23" i="163"/>
  <c r="BI63" i="163" s="1"/>
  <c r="BJ23" i="163"/>
  <c r="BJ63" i="163" s="1"/>
  <c r="BK23" i="163"/>
  <c r="BK63" i="163" s="1"/>
  <c r="BL23" i="163"/>
  <c r="BL63" i="163" s="1"/>
  <c r="BM23" i="163"/>
  <c r="BM63" i="163" s="1"/>
  <c r="BN23" i="163"/>
  <c r="BN63" i="163" s="1"/>
  <c r="BO23" i="163"/>
  <c r="BO63" i="163" s="1"/>
  <c r="BP23" i="163"/>
  <c r="BP63" i="163" s="1"/>
  <c r="BQ23" i="163"/>
  <c r="BQ63" i="163" s="1"/>
  <c r="BR23" i="163"/>
  <c r="BR63" i="163" s="1"/>
  <c r="BS23" i="163"/>
  <c r="BS63" i="163" s="1"/>
  <c r="BT23" i="163"/>
  <c r="BT63" i="163" s="1"/>
  <c r="BU23" i="163"/>
  <c r="BU63" i="163" s="1"/>
  <c r="BV23" i="163"/>
  <c r="BV63" i="163" s="1"/>
  <c r="BW23" i="163"/>
  <c r="BW63" i="163" s="1"/>
  <c r="BX23" i="163"/>
  <c r="BX63" i="163" s="1"/>
  <c r="BY23" i="163"/>
  <c r="BY63" i="163" s="1"/>
  <c r="BZ23" i="163"/>
  <c r="BZ63" i="163" s="1"/>
  <c r="CA23" i="163"/>
  <c r="CA63" i="163" s="1"/>
  <c r="CB23" i="163"/>
  <c r="CB63" i="163" s="1"/>
  <c r="CC23" i="163"/>
  <c r="CC63" i="163" s="1"/>
  <c r="CD23" i="163"/>
  <c r="CD63" i="163" s="1"/>
  <c r="CE23" i="163"/>
  <c r="CE63" i="163" s="1"/>
  <c r="CF23" i="163"/>
  <c r="CF63" i="163" s="1"/>
  <c r="CG23" i="163"/>
  <c r="CG63" i="163" s="1"/>
  <c r="CH23" i="163"/>
  <c r="CH63" i="163" s="1"/>
  <c r="CI23" i="163"/>
  <c r="CI63" i="163" s="1"/>
  <c r="G7" i="163"/>
  <c r="G43" i="163" s="1"/>
  <c r="G8" i="163"/>
  <c r="G44" i="163" s="1"/>
  <c r="G9" i="163"/>
  <c r="G45" i="163" s="1"/>
  <c r="G10" i="163"/>
  <c r="G46" i="163" s="1"/>
  <c r="G11" i="163"/>
  <c r="G47" i="163" s="1"/>
  <c r="G12" i="163"/>
  <c r="G48" i="163" s="1"/>
  <c r="G13" i="163"/>
  <c r="G49" i="163" s="1"/>
  <c r="G14" i="163"/>
  <c r="G53" i="163" s="1"/>
  <c r="G54" i="163"/>
  <c r="G17" i="163"/>
  <c r="G55" i="163" s="1"/>
  <c r="G18" i="163"/>
  <c r="G61" i="163" s="1"/>
  <c r="G19" i="163"/>
  <c r="G62" i="163" s="1"/>
  <c r="G21" i="163"/>
  <c r="G57" i="163" s="1"/>
  <c r="G22" i="163"/>
  <c r="G56" i="163" s="1"/>
  <c r="G23" i="163"/>
  <c r="G63" i="163" s="1"/>
  <c r="F3" i="163"/>
  <c r="E3" i="163"/>
  <c r="D3" i="163"/>
  <c r="G2" i="163"/>
  <c r="CI1" i="163"/>
  <c r="CH1" i="163"/>
  <c r="CG1" i="163"/>
  <c r="CF1" i="163"/>
  <c r="CE1" i="163"/>
  <c r="CD1" i="163"/>
  <c r="CC1" i="163"/>
  <c r="CB1" i="163"/>
  <c r="CA1" i="163"/>
  <c r="BZ1" i="163"/>
  <c r="BY1" i="163"/>
  <c r="BX1" i="163"/>
  <c r="BW1" i="163"/>
  <c r="BV1" i="163"/>
  <c r="BU1" i="163"/>
  <c r="BT1" i="163"/>
  <c r="BS1" i="163"/>
  <c r="BR1" i="163"/>
  <c r="BQ1" i="163"/>
  <c r="BP1" i="163"/>
  <c r="BO1" i="163"/>
  <c r="BN1" i="163"/>
  <c r="BM1" i="163"/>
  <c r="BL1" i="163"/>
  <c r="BK1" i="163"/>
  <c r="BJ1" i="163"/>
  <c r="BI1" i="163"/>
  <c r="BH1" i="163"/>
  <c r="BG1" i="163"/>
  <c r="BF1" i="163"/>
  <c r="BE1" i="163"/>
  <c r="BD1" i="163"/>
  <c r="BC1" i="163"/>
  <c r="BB1" i="163"/>
  <c r="BA1" i="163"/>
  <c r="AZ1" i="163"/>
  <c r="AY1" i="163"/>
  <c r="AX1" i="163"/>
  <c r="AW1" i="163"/>
  <c r="AV1" i="163"/>
  <c r="AU1" i="163"/>
  <c r="AT1" i="163"/>
  <c r="AS1" i="163"/>
  <c r="AR1" i="163"/>
  <c r="AQ1" i="163"/>
  <c r="AP1" i="163"/>
  <c r="AO1" i="163"/>
  <c r="AN1" i="163"/>
  <c r="AM1" i="163"/>
  <c r="AL1" i="163"/>
  <c r="AK1" i="163"/>
  <c r="AJ1" i="163"/>
  <c r="AI1" i="163"/>
  <c r="AH1" i="163"/>
  <c r="AG1" i="163"/>
  <c r="AF1" i="163"/>
  <c r="AE1" i="163"/>
  <c r="AD1" i="163"/>
  <c r="AC1" i="163"/>
  <c r="AB1" i="163"/>
  <c r="AA1" i="163"/>
  <c r="Z1" i="163"/>
  <c r="Y1" i="163"/>
  <c r="X1" i="163"/>
  <c r="W1" i="163"/>
  <c r="V1" i="163"/>
  <c r="U1" i="163"/>
  <c r="T1" i="163"/>
  <c r="S1" i="163"/>
  <c r="R1" i="163"/>
  <c r="Q1" i="163"/>
  <c r="P1" i="163"/>
  <c r="O1" i="163"/>
  <c r="N1" i="163"/>
  <c r="M1" i="163"/>
  <c r="L1" i="163"/>
  <c r="K1" i="163"/>
  <c r="J1" i="163"/>
  <c r="I1" i="163"/>
  <c r="H1" i="163"/>
  <c r="G1" i="163"/>
  <c r="C1" i="163"/>
  <c r="BH64" i="163" l="1"/>
  <c r="AB64" i="163"/>
  <c r="AB17" i="115" s="1"/>
  <c r="BP59" i="163"/>
  <c r="CB64" i="163"/>
  <c r="CB17" i="115" s="1"/>
  <c r="AV64" i="163"/>
  <c r="AV17" i="115" s="1"/>
  <c r="AN64" i="163"/>
  <c r="AN17" i="115" s="1"/>
  <c r="P64" i="163"/>
  <c r="P17" i="115" s="1"/>
  <c r="BL59" i="163"/>
  <c r="BL16" i="115" s="1"/>
  <c r="AN59" i="163"/>
  <c r="H59" i="163"/>
  <c r="H16" i="115" s="1"/>
  <c r="CH64" i="163"/>
  <c r="BZ64" i="163"/>
  <c r="BZ17" i="115" s="1"/>
  <c r="BR64" i="163"/>
  <c r="BR17" i="115" s="1"/>
  <c r="BJ64" i="163"/>
  <c r="BJ17" i="115" s="1"/>
  <c r="BB64" i="163"/>
  <c r="BB17" i="115" s="1"/>
  <c r="AT64" i="163"/>
  <c r="AT17" i="115" s="1"/>
  <c r="AL64" i="163"/>
  <c r="AD64" i="163"/>
  <c r="AD17" i="115" s="1"/>
  <c r="V64" i="163"/>
  <c r="N64" i="163"/>
  <c r="N17" i="115" s="1"/>
  <c r="CH59" i="163"/>
  <c r="CH16" i="115" s="1"/>
  <c r="BZ59" i="163"/>
  <c r="BZ16" i="115" s="1"/>
  <c r="BR59" i="163"/>
  <c r="BR16" i="115" s="1"/>
  <c r="BJ59" i="163"/>
  <c r="BJ16" i="115" s="1"/>
  <c r="BB59" i="163"/>
  <c r="AT59" i="163"/>
  <c r="AT16" i="115" s="1"/>
  <c r="AL59" i="163"/>
  <c r="AL16" i="115" s="1"/>
  <c r="AD59" i="163"/>
  <c r="V59" i="163"/>
  <c r="V16" i="115" s="1"/>
  <c r="N59" i="163"/>
  <c r="N16" i="115" s="1"/>
  <c r="BX64" i="163"/>
  <c r="BX17" i="115" s="1"/>
  <c r="AJ64" i="163"/>
  <c r="AJ17" i="115" s="1"/>
  <c r="CF59" i="163"/>
  <c r="AR59" i="163"/>
  <c r="L59" i="163"/>
  <c r="BT64" i="163"/>
  <c r="BT17" i="115" s="1"/>
  <c r="BD64" i="163"/>
  <c r="BD17" i="115" s="1"/>
  <c r="AF64" i="163"/>
  <c r="AF17" i="115" s="1"/>
  <c r="H64" i="163"/>
  <c r="H17" i="115" s="1"/>
  <c r="BT59" i="163"/>
  <c r="BT16" i="115" s="1"/>
  <c r="AV59" i="163"/>
  <c r="X59" i="163"/>
  <c r="X16" i="115" s="1"/>
  <c r="CG64" i="163"/>
  <c r="BY64" i="163"/>
  <c r="BY17" i="115" s="1"/>
  <c r="BQ64" i="163"/>
  <c r="BQ17" i="115" s="1"/>
  <c r="BI64" i="163"/>
  <c r="BI17" i="115" s="1"/>
  <c r="BA64" i="163"/>
  <c r="BA17" i="115" s="1"/>
  <c r="AS64" i="163"/>
  <c r="AS17" i="115" s="1"/>
  <c r="AK64" i="163"/>
  <c r="AC64" i="163"/>
  <c r="U64" i="163"/>
  <c r="U17" i="115" s="1"/>
  <c r="M64" i="163"/>
  <c r="M17" i="115" s="1"/>
  <c r="CG59" i="163"/>
  <c r="BY59" i="163"/>
  <c r="BY16" i="115" s="1"/>
  <c r="BQ59" i="163"/>
  <c r="BQ16" i="115" s="1"/>
  <c r="BI59" i="163"/>
  <c r="BI16" i="115" s="1"/>
  <c r="BA59" i="163"/>
  <c r="AS59" i="163"/>
  <c r="AK59" i="163"/>
  <c r="AC59" i="163"/>
  <c r="AC16" i="115" s="1"/>
  <c r="U59" i="163"/>
  <c r="U16" i="115" s="1"/>
  <c r="M59" i="163"/>
  <c r="M16" i="115" s="1"/>
  <c r="BW59" i="163"/>
  <c r="BW16" i="115" s="1"/>
  <c r="BO59" i="163"/>
  <c r="BO16" i="115" s="1"/>
  <c r="BG59" i="163"/>
  <c r="AY59" i="163"/>
  <c r="AY16" i="115" s="1"/>
  <c r="AQ59" i="163"/>
  <c r="AI59" i="163"/>
  <c r="AA59" i="163"/>
  <c r="AA16" i="115" s="1"/>
  <c r="S59" i="163"/>
  <c r="S16" i="115" s="1"/>
  <c r="K59" i="163"/>
  <c r="K16" i="115" s="1"/>
  <c r="AZ64" i="163"/>
  <c r="AZ17" i="115" s="1"/>
  <c r="L64" i="163"/>
  <c r="BX59" i="163"/>
  <c r="AZ59" i="163"/>
  <c r="AB59" i="163"/>
  <c r="CE64" i="163"/>
  <c r="CE17" i="115" s="1"/>
  <c r="BO64" i="163"/>
  <c r="BO17" i="115" s="1"/>
  <c r="AY64" i="163"/>
  <c r="AY17" i="115" s="1"/>
  <c r="AI64" i="163"/>
  <c r="AI17" i="115" s="1"/>
  <c r="K64" i="163"/>
  <c r="CD64" i="163"/>
  <c r="BV64" i="163"/>
  <c r="BN64" i="163"/>
  <c r="BF64" i="163"/>
  <c r="BF17" i="115" s="1"/>
  <c r="AX64" i="163"/>
  <c r="AX17" i="115" s="1"/>
  <c r="AP64" i="163"/>
  <c r="AP17" i="115" s="1"/>
  <c r="AH64" i="163"/>
  <c r="AH17" i="115" s="1"/>
  <c r="Z64" i="163"/>
  <c r="R64" i="163"/>
  <c r="J64" i="163"/>
  <c r="CD59" i="163"/>
  <c r="CD16" i="115" s="1"/>
  <c r="BV59" i="163"/>
  <c r="BV16" i="115" s="1"/>
  <c r="BN59" i="163"/>
  <c r="BN16" i="115" s="1"/>
  <c r="BF59" i="163"/>
  <c r="BF16" i="115" s="1"/>
  <c r="AX59" i="163"/>
  <c r="AX16" i="115" s="1"/>
  <c r="AP59" i="163"/>
  <c r="AH59" i="163"/>
  <c r="Z59" i="163"/>
  <c r="R59" i="163"/>
  <c r="J59" i="163"/>
  <c r="J16" i="115" s="1"/>
  <c r="CF64" i="163"/>
  <c r="CF17" i="115" s="1"/>
  <c r="T64" i="163"/>
  <c r="T17" i="115" s="1"/>
  <c r="BH59" i="163"/>
  <c r="BH16" i="115" s="1"/>
  <c r="T59" i="163"/>
  <c r="BW64" i="163"/>
  <c r="BG64" i="163"/>
  <c r="BG17" i="115" s="1"/>
  <c r="AQ64" i="163"/>
  <c r="AQ17" i="115" s="1"/>
  <c r="AA64" i="163"/>
  <c r="AA17" i="115" s="1"/>
  <c r="S64" i="163"/>
  <c r="S17" i="115" s="1"/>
  <c r="CE59" i="163"/>
  <c r="CE16" i="115" s="1"/>
  <c r="CC64" i="163"/>
  <c r="CC17" i="115" s="1"/>
  <c r="BU64" i="163"/>
  <c r="BM64" i="163"/>
  <c r="BE64" i="163"/>
  <c r="AW64" i="163"/>
  <c r="AW17" i="115" s="1"/>
  <c r="AO64" i="163"/>
  <c r="AO17" i="115" s="1"/>
  <c r="AG64" i="163"/>
  <c r="AG17" i="115" s="1"/>
  <c r="Y64" i="163"/>
  <c r="Y17" i="115" s="1"/>
  <c r="Q64" i="163"/>
  <c r="Q17" i="115" s="1"/>
  <c r="I64" i="163"/>
  <c r="CC59" i="163"/>
  <c r="CC16" i="115" s="1"/>
  <c r="BU59" i="163"/>
  <c r="BM59" i="163"/>
  <c r="BM16" i="115" s="1"/>
  <c r="BE59" i="163"/>
  <c r="BE16" i="115" s="1"/>
  <c r="AW59" i="163"/>
  <c r="AW16" i="115" s="1"/>
  <c r="AO59" i="163"/>
  <c r="AO16" i="115" s="1"/>
  <c r="AG59" i="163"/>
  <c r="AG16" i="115" s="1"/>
  <c r="Y59" i="163"/>
  <c r="I59" i="163"/>
  <c r="AR64" i="163"/>
  <c r="BP64" i="163"/>
  <c r="BP17" i="115" s="1"/>
  <c r="BL64" i="163"/>
  <c r="BL17" i="115" s="1"/>
  <c r="X64" i="163"/>
  <c r="X17" i="115" s="1"/>
  <c r="CB59" i="163"/>
  <c r="CB16" i="115" s="1"/>
  <c r="BD59" i="163"/>
  <c r="BD16" i="115" s="1"/>
  <c r="AF59" i="163"/>
  <c r="P59" i="163"/>
  <c r="P16" i="115" s="1"/>
  <c r="CI64" i="163"/>
  <c r="CA64" i="163"/>
  <c r="CA17" i="115" s="1"/>
  <c r="BS64" i="163"/>
  <c r="BS17" i="115" s="1"/>
  <c r="BK64" i="163"/>
  <c r="BK17" i="115" s="1"/>
  <c r="BC64" i="163"/>
  <c r="BC17" i="115" s="1"/>
  <c r="AU64" i="163"/>
  <c r="AU17" i="115" s="1"/>
  <c r="AM64" i="163"/>
  <c r="AE64" i="163"/>
  <c r="AE17" i="115" s="1"/>
  <c r="W64" i="163"/>
  <c r="W17" i="115" s="1"/>
  <c r="O64" i="163"/>
  <c r="O17" i="115" s="1"/>
  <c r="CI59" i="163"/>
  <c r="CI16" i="115" s="1"/>
  <c r="CA59" i="163"/>
  <c r="CA16" i="115" s="1"/>
  <c r="BS59" i="163"/>
  <c r="BS16" i="115" s="1"/>
  <c r="BK59" i="163"/>
  <c r="BK16" i="115" s="1"/>
  <c r="BC59" i="163"/>
  <c r="AU59" i="163"/>
  <c r="AM59" i="163"/>
  <c r="AE59" i="163"/>
  <c r="AE16" i="115" s="1"/>
  <c r="W59" i="163"/>
  <c r="W16" i="115" s="1"/>
  <c r="O59" i="163"/>
  <c r="O16" i="115" s="1"/>
  <c r="BZ12" i="115"/>
  <c r="AL12" i="115"/>
  <c r="CF12" i="115"/>
  <c r="BX12" i="115"/>
  <c r="BP12" i="115"/>
  <c r="BH12" i="115"/>
  <c r="AZ12" i="115"/>
  <c r="AR12" i="115"/>
  <c r="AJ12" i="115"/>
  <c r="AB12" i="115"/>
  <c r="T12" i="115"/>
  <c r="L12" i="115"/>
  <c r="CE12" i="115"/>
  <c r="BW12" i="115"/>
  <c r="BO12" i="115"/>
  <c r="BG12" i="115"/>
  <c r="AY12" i="115"/>
  <c r="AQ12" i="115"/>
  <c r="AI12" i="115"/>
  <c r="AA12" i="115"/>
  <c r="S12" i="115"/>
  <c r="K12" i="115"/>
  <c r="BJ12" i="115"/>
  <c r="V12" i="115"/>
  <c r="CD12" i="115"/>
  <c r="BV12" i="115"/>
  <c r="BN12" i="115"/>
  <c r="BF12" i="115"/>
  <c r="AX12" i="115"/>
  <c r="AP12" i="115"/>
  <c r="AH12" i="115"/>
  <c r="Z12" i="115"/>
  <c r="R12" i="115"/>
  <c r="J12" i="115"/>
  <c r="BY12" i="115"/>
  <c r="BA12" i="115"/>
  <c r="AC12" i="115"/>
  <c r="CC12" i="115"/>
  <c r="BU12" i="115"/>
  <c r="BM12" i="115"/>
  <c r="BE12" i="115"/>
  <c r="AW12" i="115"/>
  <c r="AO12" i="115"/>
  <c r="AG12" i="115"/>
  <c r="Y12" i="115"/>
  <c r="Q12" i="115"/>
  <c r="I12" i="115"/>
  <c r="CH12" i="115"/>
  <c r="AT12" i="115"/>
  <c r="N12" i="115"/>
  <c r="CG12" i="115"/>
  <c r="BI12" i="115"/>
  <c r="AK12" i="115"/>
  <c r="M12" i="115"/>
  <c r="CB12" i="115"/>
  <c r="BT12" i="115"/>
  <c r="BL12" i="115"/>
  <c r="BD12" i="115"/>
  <c r="AV12" i="115"/>
  <c r="AN12" i="115"/>
  <c r="AF12" i="115"/>
  <c r="X12" i="115"/>
  <c r="P12" i="115"/>
  <c r="BR12" i="115"/>
  <c r="BB12" i="115"/>
  <c r="AD12" i="115"/>
  <c r="BQ12" i="115"/>
  <c r="AS12" i="115"/>
  <c r="U12" i="115"/>
  <c r="CI12" i="115"/>
  <c r="CA12" i="115"/>
  <c r="BS12" i="115"/>
  <c r="BK12" i="115"/>
  <c r="BC12" i="115"/>
  <c r="AU12" i="115"/>
  <c r="AM12" i="115"/>
  <c r="AE12" i="115"/>
  <c r="W12" i="115"/>
  <c r="O12" i="115"/>
  <c r="H12" i="115"/>
  <c r="AZ16" i="115"/>
  <c r="G59" i="163"/>
  <c r="AP16" i="115"/>
  <c r="AH16" i="115"/>
  <c r="Z16" i="115"/>
  <c r="R16" i="115"/>
  <c r="BU16" i="115"/>
  <c r="Y16" i="115"/>
  <c r="I16" i="115"/>
  <c r="AN16" i="115"/>
  <c r="BC16" i="115"/>
  <c r="AU16" i="115"/>
  <c r="AM16" i="115"/>
  <c r="AV16" i="115"/>
  <c r="CG16" i="115"/>
  <c r="BA16" i="115"/>
  <c r="AK16" i="115"/>
  <c r="AS16" i="115"/>
  <c r="CF16" i="115"/>
  <c r="BX16" i="115"/>
  <c r="BP16" i="115"/>
  <c r="AR16" i="115"/>
  <c r="AB16" i="115"/>
  <c r="T16" i="115"/>
  <c r="L16" i="115"/>
  <c r="BG16" i="115"/>
  <c r="AQ16" i="115"/>
  <c r="AF16" i="115"/>
  <c r="BB16" i="115"/>
  <c r="AD16" i="115"/>
  <c r="AI16" i="115"/>
  <c r="BJ50" i="163"/>
  <c r="BJ11" i="115" s="1"/>
  <c r="AL50" i="163"/>
  <c r="AL11" i="115" s="1"/>
  <c r="N50" i="163"/>
  <c r="N11" i="115" s="1"/>
  <c r="AJ53" i="163"/>
  <c r="AB50" i="163"/>
  <c r="AB11" i="115" s="1"/>
  <c r="AR50" i="163"/>
  <c r="AR11" i="115" s="1"/>
  <c r="BU50" i="163"/>
  <c r="BU11" i="115" s="1"/>
  <c r="Y50" i="163"/>
  <c r="Y11" i="115" s="1"/>
  <c r="BT50" i="163"/>
  <c r="BT11" i="115" s="1"/>
  <c r="H50" i="163"/>
  <c r="H11" i="115" s="1"/>
  <c r="G64" i="163"/>
  <c r="BB50" i="163"/>
  <c r="BB11" i="115" s="1"/>
  <c r="V50" i="163"/>
  <c r="V11" i="115" s="1"/>
  <c r="Q53" i="163"/>
  <c r="AJ50" i="163"/>
  <c r="AJ11" i="115" s="1"/>
  <c r="BW50" i="163"/>
  <c r="BW11" i="115" s="1"/>
  <c r="CI50" i="163"/>
  <c r="CI11" i="115" s="1"/>
  <c r="BS50" i="163"/>
  <c r="BS11" i="115" s="1"/>
  <c r="BC50" i="163"/>
  <c r="BC11" i="115" s="1"/>
  <c r="W50" i="163"/>
  <c r="W11" i="115" s="1"/>
  <c r="AM50" i="163"/>
  <c r="AM11" i="115" s="1"/>
  <c r="G50" i="163"/>
  <c r="L17" i="115"/>
  <c r="CF50" i="163"/>
  <c r="CF11" i="115" s="1"/>
  <c r="BW17" i="115"/>
  <c r="K17" i="115"/>
  <c r="AI50" i="163"/>
  <c r="AI11" i="115" s="1"/>
  <c r="K50" i="163"/>
  <c r="K11" i="115" s="1"/>
  <c r="M50" i="163"/>
  <c r="M11" i="115" s="1"/>
  <c r="BH17" i="115"/>
  <c r="CD17" i="115"/>
  <c r="BV17" i="115"/>
  <c r="BN17" i="115"/>
  <c r="Z17" i="115"/>
  <c r="R17" i="115"/>
  <c r="J17" i="115"/>
  <c r="BN50" i="163"/>
  <c r="BN11" i="115" s="1"/>
  <c r="BF50" i="163"/>
  <c r="BF11" i="115" s="1"/>
  <c r="AX50" i="163"/>
  <c r="AX11" i="115" s="1"/>
  <c r="AH50" i="163"/>
  <c r="AH11" i="115" s="1"/>
  <c r="Z50" i="163"/>
  <c r="Z11" i="115" s="1"/>
  <c r="L50" i="163"/>
  <c r="L11" i="115" s="1"/>
  <c r="CD50" i="163"/>
  <c r="CD11" i="115" s="1"/>
  <c r="AR17" i="115"/>
  <c r="BV50" i="163"/>
  <c r="BV11" i="115" s="1"/>
  <c r="BU17" i="115"/>
  <c r="BM17" i="115"/>
  <c r="BE17" i="115"/>
  <c r="I17" i="115"/>
  <c r="CC50" i="163"/>
  <c r="CC11" i="115" s="1"/>
  <c r="BM50" i="163"/>
  <c r="BM11" i="115" s="1"/>
  <c r="BE50" i="163"/>
  <c r="BE11" i="115" s="1"/>
  <c r="AW50" i="163"/>
  <c r="AW11" i="115" s="1"/>
  <c r="AO50" i="163"/>
  <c r="AO11" i="115" s="1"/>
  <c r="AG50" i="163"/>
  <c r="AG11" i="115" s="1"/>
  <c r="Q50" i="163"/>
  <c r="Q11" i="115" s="1"/>
  <c r="I50" i="163"/>
  <c r="I11" i="115" s="1"/>
  <c r="J50" i="163"/>
  <c r="J11" i="115" s="1"/>
  <c r="AK17" i="115"/>
  <c r="BQ50" i="163"/>
  <c r="BQ11" i="115" s="1"/>
  <c r="BP50" i="163"/>
  <c r="BP11" i="115" s="1"/>
  <c r="CB50" i="163"/>
  <c r="CB11" i="115" s="1"/>
  <c r="BL50" i="163"/>
  <c r="BL11" i="115" s="1"/>
  <c r="AV50" i="163"/>
  <c r="AV11" i="115" s="1"/>
  <c r="AC17" i="115"/>
  <c r="CG17" i="115"/>
  <c r="CI17" i="115"/>
  <c r="CA50" i="163"/>
  <c r="CA11" i="115" s="1"/>
  <c r="BK50" i="163"/>
  <c r="BK11" i="115" s="1"/>
  <c r="AU50" i="163"/>
  <c r="AU11" i="115" s="1"/>
  <c r="AE50" i="163"/>
  <c r="AE11" i="115" s="1"/>
  <c r="O50" i="163"/>
  <c r="O11" i="115" s="1"/>
  <c r="BH50" i="163"/>
  <c r="BH11" i="115" s="1"/>
  <c r="R50" i="163"/>
  <c r="R11" i="115" s="1"/>
  <c r="AZ50" i="163"/>
  <c r="AZ11" i="115" s="1"/>
  <c r="AP50" i="163"/>
  <c r="AP11" i="115" s="1"/>
  <c r="AM17" i="115"/>
  <c r="CH17" i="115"/>
  <c r="BZ50" i="163"/>
  <c r="BZ11" i="115" s="1"/>
  <c r="CH50" i="163"/>
  <c r="CH11" i="115" s="1"/>
  <c r="BD50" i="163"/>
  <c r="BD11" i="115" s="1"/>
  <c r="AN50" i="163"/>
  <c r="AN11" i="115" s="1"/>
  <c r="AF50" i="163"/>
  <c r="AF11" i="115" s="1"/>
  <c r="X50" i="163"/>
  <c r="X11" i="115" s="1"/>
  <c r="P50" i="163"/>
  <c r="P11" i="115" s="1"/>
  <c r="AL17" i="115"/>
  <c r="V17" i="115"/>
  <c r="BR50" i="163"/>
  <c r="BR11" i="115" s="1"/>
  <c r="AT50" i="163"/>
  <c r="AT11" i="115" s="1"/>
  <c r="CG50" i="163"/>
  <c r="CG11" i="115" s="1"/>
  <c r="BI50" i="163"/>
  <c r="BI11" i="115" s="1"/>
  <c r="BA50" i="163"/>
  <c r="BA11" i="115" s="1"/>
  <c r="AS50" i="163"/>
  <c r="AS11" i="115" s="1"/>
  <c r="AK50" i="163"/>
  <c r="AK11" i="115" s="1"/>
  <c r="AC50" i="163"/>
  <c r="AC11" i="115" s="1"/>
  <c r="U50" i="163"/>
  <c r="U11" i="115" s="1"/>
  <c r="BX50" i="163"/>
  <c r="BX11" i="115" s="1"/>
  <c r="T50" i="163"/>
  <c r="T11" i="115" s="1"/>
  <c r="CE50" i="163"/>
  <c r="CE11" i="115" s="1"/>
  <c r="BO50" i="163"/>
  <c r="BO11" i="115" s="1"/>
  <c r="BG50" i="163"/>
  <c r="BG11" i="115" s="1"/>
  <c r="AY50" i="163"/>
  <c r="AY11" i="115" s="1"/>
  <c r="AQ50" i="163"/>
  <c r="AQ11" i="115" s="1"/>
  <c r="AA50" i="163"/>
  <c r="AA11" i="115" s="1"/>
  <c r="S50" i="163"/>
  <c r="S11" i="115" s="1"/>
  <c r="BY50" i="163"/>
  <c r="BY11" i="115" s="1"/>
  <c r="AD50" i="163"/>
  <c r="AD11" i="115" s="1"/>
  <c r="Q59" i="163" l="1"/>
  <c r="Q16" i="115" s="1"/>
  <c r="AJ59" i="163"/>
  <c r="AJ16" i="115" s="1"/>
  <c r="H67" i="163"/>
  <c r="BG67" i="163"/>
  <c r="BO67" i="163"/>
  <c r="AN67" i="163"/>
  <c r="BM67" i="163"/>
  <c r="BX67" i="163"/>
  <c r="BI67" i="163"/>
  <c r="Z67" i="163"/>
  <c r="CA67" i="163"/>
  <c r="AG67" i="163"/>
  <c r="V67" i="163"/>
  <c r="BT67" i="163"/>
  <c r="BA67" i="163"/>
  <c r="O67" i="163"/>
  <c r="AU67" i="163"/>
  <c r="BQ67" i="163"/>
  <c r="L67" i="163"/>
  <c r="W67" i="163"/>
  <c r="BC67" i="163"/>
  <c r="CI67" i="163"/>
  <c r="AD67" i="163"/>
  <c r="AO67" i="163"/>
  <c r="CF67" i="163"/>
  <c r="X67" i="163"/>
  <c r="BD67" i="163"/>
  <c r="M67" i="163"/>
  <c r="N67" i="163"/>
  <c r="AW67" i="163"/>
  <c r="CC67" i="163"/>
  <c r="J67" i="163"/>
  <c r="AP67" i="163"/>
  <c r="BV67" i="163"/>
  <c r="K67" i="163"/>
  <c r="AQ67" i="163"/>
  <c r="BW67" i="163"/>
  <c r="BW69" i="163" s="1"/>
  <c r="BW74" i="163" s="1"/>
  <c r="AB67" i="163"/>
  <c r="BH67" i="163"/>
  <c r="AL67" i="163"/>
  <c r="CG67" i="163"/>
  <c r="BU67" i="163"/>
  <c r="AH67" i="163"/>
  <c r="BJ67" i="163"/>
  <c r="AZ67" i="163"/>
  <c r="G67" i="163"/>
  <c r="AE67" i="163"/>
  <c r="BK67" i="163"/>
  <c r="U67" i="163"/>
  <c r="BB67" i="163"/>
  <c r="BF67" i="163"/>
  <c r="AA67" i="163"/>
  <c r="AR67" i="163"/>
  <c r="P67" i="163"/>
  <c r="CB67" i="163"/>
  <c r="I67" i="163"/>
  <c r="BY67" i="163"/>
  <c r="BN67" i="163"/>
  <c r="T67" i="163"/>
  <c r="AF67" i="163"/>
  <c r="BL67" i="163"/>
  <c r="AK67" i="163"/>
  <c r="AT67" i="163"/>
  <c r="Y67" i="163"/>
  <c r="BE67" i="163"/>
  <c r="AC67" i="163"/>
  <c r="R67" i="163"/>
  <c r="AX67" i="163"/>
  <c r="CD67" i="163"/>
  <c r="S67" i="163"/>
  <c r="AY67" i="163"/>
  <c r="CE67" i="163"/>
  <c r="AJ67" i="163"/>
  <c r="BP67" i="163"/>
  <c r="BZ67" i="163"/>
  <c r="CH67" i="163"/>
  <c r="AV67" i="163"/>
  <c r="AI67" i="163"/>
  <c r="AM67" i="163"/>
  <c r="BS67" i="163"/>
  <c r="AS67" i="163"/>
  <c r="BR67" i="163"/>
  <c r="AH69" i="163" l="1"/>
  <c r="AH74" i="163" s="1"/>
  <c r="Q67" i="163"/>
  <c r="BE69" i="163"/>
  <c r="BE74" i="163" s="1"/>
  <c r="BE54" i="118" s="1"/>
  <c r="X69" i="163"/>
  <c r="X74" i="163" s="1"/>
  <c r="X14" i="118" s="1"/>
  <c r="AI69" i="163"/>
  <c r="BM69" i="163"/>
  <c r="BM74" i="163" s="1"/>
  <c r="BM54" i="118" s="1"/>
  <c r="BD69" i="163"/>
  <c r="BD74" i="163" s="1"/>
  <c r="BD54" i="118" s="1"/>
  <c r="CB69" i="163"/>
  <c r="CB74" i="163" s="1"/>
  <c r="H69" i="163"/>
  <c r="Y69" i="163"/>
  <c r="CH69" i="163"/>
  <c r="CH74" i="163" s="1"/>
  <c r="I69" i="163"/>
  <c r="I74" i="163" s="1"/>
  <c r="I14" i="118" s="1"/>
  <c r="BZ69" i="163"/>
  <c r="BZ74" i="163" s="1"/>
  <c r="AZ69" i="163"/>
  <c r="AZ74" i="163" s="1"/>
  <c r="AF69" i="163"/>
  <c r="AF74" i="163" s="1"/>
  <c r="BJ69" i="163"/>
  <c r="BJ74" i="163" s="1"/>
  <c r="BF69" i="163"/>
  <c r="BN69" i="163"/>
  <c r="BN74" i="163" s="1"/>
  <c r="BB69" i="163"/>
  <c r="BB74" i="163" s="1"/>
  <c r="AS69" i="163"/>
  <c r="AS74" i="163" s="1"/>
  <c r="Z69" i="163"/>
  <c r="Z74" i="163" s="1"/>
  <c r="AM69" i="163"/>
  <c r="AM74" i="163" s="1"/>
  <c r="Q69" i="163"/>
  <c r="Q74" i="163" s="1"/>
  <c r="AX69" i="163"/>
  <c r="AX74" i="163" s="1"/>
  <c r="N69" i="163"/>
  <c r="BT69" i="163"/>
  <c r="BT74" i="163" s="1"/>
  <c r="T69" i="163"/>
  <c r="T74" i="163" s="1"/>
  <c r="V69" i="163"/>
  <c r="V74" i="163" s="1"/>
  <c r="BO69" i="163"/>
  <c r="BO74" i="163" s="1"/>
  <c r="BR69" i="163"/>
  <c r="BR74" i="163" s="1"/>
  <c r="W69" i="163"/>
  <c r="W74" i="163" s="1"/>
  <c r="CG69" i="163"/>
  <c r="CG74" i="163" s="1"/>
  <c r="L69" i="163"/>
  <c r="L74" i="163" s="1"/>
  <c r="L14" i="118" s="1"/>
  <c r="AE69" i="163"/>
  <c r="AE74" i="163" s="1"/>
  <c r="BH69" i="163"/>
  <c r="BH74" i="163" s="1"/>
  <c r="CC69" i="163"/>
  <c r="CC74" i="163" s="1"/>
  <c r="AV69" i="163"/>
  <c r="AV74" i="163" s="1"/>
  <c r="BL69" i="163"/>
  <c r="BL74" i="163" s="1"/>
  <c r="AW69" i="163"/>
  <c r="AW74" i="163" s="1"/>
  <c r="AO69" i="163"/>
  <c r="AO74" i="163" s="1"/>
  <c r="AA69" i="163"/>
  <c r="AQ69" i="163"/>
  <c r="AQ74" i="163" s="1"/>
  <c r="O69" i="163"/>
  <c r="O74" i="163" s="1"/>
  <c r="BP69" i="163"/>
  <c r="BP74" i="163" s="1"/>
  <c r="R69" i="163"/>
  <c r="R74" i="163" s="1"/>
  <c r="AJ69" i="163"/>
  <c r="AJ74" i="163" s="1"/>
  <c r="BY69" i="163"/>
  <c r="BY74" i="163" s="1"/>
  <c r="BU69" i="163"/>
  <c r="BU74" i="163" s="1"/>
  <c r="BG69" i="163"/>
  <c r="BG74" i="163" s="1"/>
  <c r="BI69" i="163"/>
  <c r="BI74" i="163" s="1"/>
  <c r="CE69" i="163"/>
  <c r="CE74" i="163" s="1"/>
  <c r="AN69" i="163"/>
  <c r="AN74" i="163" s="1"/>
  <c r="M69" i="163"/>
  <c r="M74" i="163" s="1"/>
  <c r="AD69" i="163"/>
  <c r="AD74" i="163" s="1"/>
  <c r="AY69" i="163"/>
  <c r="AY74" i="163" s="1"/>
  <c r="AT69" i="163"/>
  <c r="AT74" i="163" s="1"/>
  <c r="BV69" i="163"/>
  <c r="BV74" i="163" s="1"/>
  <c r="CI69" i="163"/>
  <c r="CI74" i="163" s="1"/>
  <c r="BQ69" i="163"/>
  <c r="BQ74" i="163" s="1"/>
  <c r="AH14" i="118"/>
  <c r="AH54" i="118"/>
  <c r="AB69" i="163"/>
  <c r="AB74" i="163" s="1"/>
  <c r="AC69" i="163"/>
  <c r="AC74" i="163" s="1"/>
  <c r="BA69" i="163"/>
  <c r="BA74" i="163" s="1"/>
  <c r="S69" i="163"/>
  <c r="S74" i="163" s="1"/>
  <c r="AK69" i="163"/>
  <c r="AK74" i="163" s="1"/>
  <c r="P69" i="163"/>
  <c r="P74" i="163" s="1"/>
  <c r="U69" i="163"/>
  <c r="U74" i="163" s="1"/>
  <c r="AP69" i="163"/>
  <c r="AP74" i="163" s="1"/>
  <c r="BC69" i="163"/>
  <c r="BC74" i="163" s="1"/>
  <c r="CA69" i="163"/>
  <c r="CA74" i="163" s="1"/>
  <c r="BM14" i="118"/>
  <c r="BW14" i="118"/>
  <c r="BW54" i="118"/>
  <c r="BS69" i="163"/>
  <c r="BS74" i="163" s="1"/>
  <c r="AG69" i="163"/>
  <c r="AG74" i="163" s="1"/>
  <c r="I54" i="118"/>
  <c r="BX69" i="163"/>
  <c r="BX74" i="163" s="1"/>
  <c r="CD69" i="163"/>
  <c r="CD74" i="163" s="1"/>
  <c r="AR69" i="163"/>
  <c r="AR74" i="163" s="1"/>
  <c r="BK69" i="163"/>
  <c r="BK74" i="163" s="1"/>
  <c r="AL69" i="163"/>
  <c r="AL74" i="163" s="1"/>
  <c r="K69" i="163"/>
  <c r="K74" i="163" s="1"/>
  <c r="J69" i="163"/>
  <c r="J74" i="163" s="1"/>
  <c r="CF69" i="163"/>
  <c r="CF74" i="163" s="1"/>
  <c r="AU69" i="163"/>
  <c r="AU74" i="163" s="1"/>
  <c r="F25" i="115"/>
  <c r="D114" i="160"/>
  <c r="D96" i="160"/>
  <c r="G1" i="149"/>
  <c r="G2" i="149"/>
  <c r="G1" i="138"/>
  <c r="G2" i="138"/>
  <c r="G2" i="115"/>
  <c r="G2" i="118"/>
  <c r="G2" i="116"/>
  <c r="G1" i="132"/>
  <c r="G2" i="132"/>
  <c r="G1" i="150"/>
  <c r="G2" i="150"/>
  <c r="G1" i="85"/>
  <c r="G2" i="85"/>
  <c r="G1" i="99"/>
  <c r="G2" i="99"/>
  <c r="G14" i="105"/>
  <c r="G15" i="105"/>
  <c r="G16" i="105" s="1"/>
  <c r="G1" i="100"/>
  <c r="G2" i="100"/>
  <c r="G1" i="160"/>
  <c r="G2" i="160"/>
  <c r="G1" i="147"/>
  <c r="G2" i="147"/>
  <c r="G1" i="143"/>
  <c r="G2" i="143"/>
  <c r="D20" i="132"/>
  <c r="L18" i="150"/>
  <c r="L49" i="150" s="1"/>
  <c r="M18" i="150"/>
  <c r="M49" i="150" s="1"/>
  <c r="N18" i="150"/>
  <c r="N49" i="150" s="1"/>
  <c r="O18" i="150"/>
  <c r="O49" i="150" s="1"/>
  <c r="P18" i="150"/>
  <c r="P49" i="150" s="1"/>
  <c r="Q18" i="150"/>
  <c r="Q49" i="150" s="1"/>
  <c r="R18" i="150"/>
  <c r="R49" i="150" s="1"/>
  <c r="S18" i="150"/>
  <c r="S49" i="150" s="1"/>
  <c r="T18" i="150"/>
  <c r="T49" i="150" s="1"/>
  <c r="U18" i="150"/>
  <c r="U49" i="150" s="1"/>
  <c r="V18" i="150"/>
  <c r="V49" i="150" s="1"/>
  <c r="W18" i="150"/>
  <c r="W49" i="150" s="1"/>
  <c r="X18" i="150"/>
  <c r="X49" i="150" s="1"/>
  <c r="Y18" i="150"/>
  <c r="Y49" i="150" s="1"/>
  <c r="Z18" i="150"/>
  <c r="Z49" i="150" s="1"/>
  <c r="AA18" i="150"/>
  <c r="AA49" i="150" s="1"/>
  <c r="AB18" i="150"/>
  <c r="AB49" i="150" s="1"/>
  <c r="AC18" i="150"/>
  <c r="AC49" i="150" s="1"/>
  <c r="AD18" i="150"/>
  <c r="AD49" i="150" s="1"/>
  <c r="AE18" i="150"/>
  <c r="AE49" i="150" s="1"/>
  <c r="AF18" i="150"/>
  <c r="AF49" i="150" s="1"/>
  <c r="AG18" i="150"/>
  <c r="AG49" i="150" s="1"/>
  <c r="AH18" i="150"/>
  <c r="AH49" i="150" s="1"/>
  <c r="AI18" i="150"/>
  <c r="AI49" i="150" s="1"/>
  <c r="AJ18" i="150"/>
  <c r="AJ49" i="150" s="1"/>
  <c r="AK18" i="150"/>
  <c r="AK49" i="150" s="1"/>
  <c r="AL18" i="150"/>
  <c r="AL49" i="150" s="1"/>
  <c r="AM18" i="150"/>
  <c r="AM49" i="150" s="1"/>
  <c r="AN18" i="150"/>
  <c r="AN49" i="150" s="1"/>
  <c r="AO18" i="150"/>
  <c r="AO49" i="150" s="1"/>
  <c r="AP18" i="150"/>
  <c r="AP49" i="150" s="1"/>
  <c r="AQ18" i="150"/>
  <c r="AQ49" i="150" s="1"/>
  <c r="AR18" i="150"/>
  <c r="AR49" i="150" s="1"/>
  <c r="AS18" i="150"/>
  <c r="AS49" i="150" s="1"/>
  <c r="AT18" i="150"/>
  <c r="AT49" i="150" s="1"/>
  <c r="AU18" i="150"/>
  <c r="AU49" i="150" s="1"/>
  <c r="AV18" i="150"/>
  <c r="AV49" i="150" s="1"/>
  <c r="AW18" i="150"/>
  <c r="AW49" i="150" s="1"/>
  <c r="AX18" i="150"/>
  <c r="AX49" i="150" s="1"/>
  <c r="AY18" i="150"/>
  <c r="AY49" i="150" s="1"/>
  <c r="AZ18" i="150"/>
  <c r="AZ49" i="150" s="1"/>
  <c r="BA18" i="150"/>
  <c r="BA49" i="150" s="1"/>
  <c r="BB18" i="150"/>
  <c r="BB49" i="150" s="1"/>
  <c r="BC18" i="150"/>
  <c r="BC49" i="150" s="1"/>
  <c r="BD18" i="150"/>
  <c r="BD49" i="150" s="1"/>
  <c r="BE18" i="150"/>
  <c r="BE49" i="150" s="1"/>
  <c r="BF18" i="150"/>
  <c r="BF49" i="150" s="1"/>
  <c r="BG18" i="150"/>
  <c r="BG49" i="150" s="1"/>
  <c r="BH18" i="150"/>
  <c r="BH49" i="150" s="1"/>
  <c r="BI18" i="150"/>
  <c r="BI49" i="150" s="1"/>
  <c r="BJ18" i="150"/>
  <c r="BJ49" i="150" s="1"/>
  <c r="BK18" i="150"/>
  <c r="BK49" i="150" s="1"/>
  <c r="BL18" i="150"/>
  <c r="BL49" i="150" s="1"/>
  <c r="BM18" i="150"/>
  <c r="BM49" i="150" s="1"/>
  <c r="BN18" i="150"/>
  <c r="BN49" i="150" s="1"/>
  <c r="BO18" i="150"/>
  <c r="BO49" i="150" s="1"/>
  <c r="BP18" i="150"/>
  <c r="BP49" i="150" s="1"/>
  <c r="BQ18" i="150"/>
  <c r="BQ49" i="150" s="1"/>
  <c r="BR18" i="150"/>
  <c r="BR49" i="150" s="1"/>
  <c r="BS18" i="150"/>
  <c r="BS49" i="150" s="1"/>
  <c r="BT18" i="150"/>
  <c r="BT49" i="150" s="1"/>
  <c r="BU18" i="150"/>
  <c r="BU49" i="150" s="1"/>
  <c r="BV18" i="150"/>
  <c r="BV49" i="150" s="1"/>
  <c r="BW18" i="150"/>
  <c r="BW49" i="150" s="1"/>
  <c r="BX18" i="150"/>
  <c r="BX49" i="150" s="1"/>
  <c r="BY18" i="150"/>
  <c r="BY49" i="150" s="1"/>
  <c r="BZ18" i="150"/>
  <c r="BZ49" i="150" s="1"/>
  <c r="CA18" i="150"/>
  <c r="CA49" i="150" s="1"/>
  <c r="CB18" i="150"/>
  <c r="CB49" i="150" s="1"/>
  <c r="CC18" i="150"/>
  <c r="CC49" i="150" s="1"/>
  <c r="CD18" i="150"/>
  <c r="CD49" i="150" s="1"/>
  <c r="CE18" i="150"/>
  <c r="CE49" i="150" s="1"/>
  <c r="CF18" i="150"/>
  <c r="CF49" i="150" s="1"/>
  <c r="CG18" i="150"/>
  <c r="CG49" i="150" s="1"/>
  <c r="CH18" i="150"/>
  <c r="CH49" i="150" s="1"/>
  <c r="CI18" i="150"/>
  <c r="CI49" i="150" s="1"/>
  <c r="L19" i="150"/>
  <c r="L52" i="150" s="1"/>
  <c r="M19" i="150"/>
  <c r="M52" i="150" s="1"/>
  <c r="N19" i="150"/>
  <c r="N52" i="150" s="1"/>
  <c r="O19" i="150"/>
  <c r="O52" i="150" s="1"/>
  <c r="P19" i="150"/>
  <c r="P52" i="150" s="1"/>
  <c r="Q19" i="150"/>
  <c r="Q52" i="150" s="1"/>
  <c r="R19" i="150"/>
  <c r="R52" i="150" s="1"/>
  <c r="S19" i="150"/>
  <c r="S52" i="150" s="1"/>
  <c r="T19" i="150"/>
  <c r="T52" i="150" s="1"/>
  <c r="U19" i="150"/>
  <c r="U52" i="150" s="1"/>
  <c r="V19" i="150"/>
  <c r="V52" i="150" s="1"/>
  <c r="W19" i="150"/>
  <c r="W52" i="150" s="1"/>
  <c r="X19" i="150"/>
  <c r="X52" i="150" s="1"/>
  <c r="Y19" i="150"/>
  <c r="Y52" i="150" s="1"/>
  <c r="Z19" i="150"/>
  <c r="Z52" i="150" s="1"/>
  <c r="AA19" i="150"/>
  <c r="AA52" i="150" s="1"/>
  <c r="AB19" i="150"/>
  <c r="AB52" i="150" s="1"/>
  <c r="AC19" i="150"/>
  <c r="AC52" i="150" s="1"/>
  <c r="AD19" i="150"/>
  <c r="AD52" i="150" s="1"/>
  <c r="AE19" i="150"/>
  <c r="AE52" i="150" s="1"/>
  <c r="AF19" i="150"/>
  <c r="AF52" i="150" s="1"/>
  <c r="AG19" i="150"/>
  <c r="AG52" i="150" s="1"/>
  <c r="AH19" i="150"/>
  <c r="AH52" i="150" s="1"/>
  <c r="AI19" i="150"/>
  <c r="AI52" i="150" s="1"/>
  <c r="AJ19" i="150"/>
  <c r="AJ52" i="150" s="1"/>
  <c r="AK19" i="150"/>
  <c r="AK52" i="150" s="1"/>
  <c r="AL19" i="150"/>
  <c r="AL52" i="150" s="1"/>
  <c r="AM19" i="150"/>
  <c r="AM52" i="150" s="1"/>
  <c r="AN19" i="150"/>
  <c r="AN52" i="150" s="1"/>
  <c r="AO19" i="150"/>
  <c r="AO52" i="150" s="1"/>
  <c r="AP19" i="150"/>
  <c r="AP52" i="150" s="1"/>
  <c r="AQ19" i="150"/>
  <c r="AQ52" i="150" s="1"/>
  <c r="AR19" i="150"/>
  <c r="AR52" i="150" s="1"/>
  <c r="AS19" i="150"/>
  <c r="AS52" i="150" s="1"/>
  <c r="AT19" i="150"/>
  <c r="AT52" i="150" s="1"/>
  <c r="AU19" i="150"/>
  <c r="AU52" i="150" s="1"/>
  <c r="AV19" i="150"/>
  <c r="AV52" i="150" s="1"/>
  <c r="AW19" i="150"/>
  <c r="AW52" i="150" s="1"/>
  <c r="AX19" i="150"/>
  <c r="AX52" i="150" s="1"/>
  <c r="AY19" i="150"/>
  <c r="AY52" i="150" s="1"/>
  <c r="AZ19" i="150"/>
  <c r="AZ52" i="150" s="1"/>
  <c r="BA19" i="150"/>
  <c r="BA52" i="150" s="1"/>
  <c r="BB19" i="150"/>
  <c r="BB52" i="150" s="1"/>
  <c r="BC19" i="150"/>
  <c r="BC52" i="150" s="1"/>
  <c r="BD19" i="150"/>
  <c r="BD52" i="150" s="1"/>
  <c r="BE19" i="150"/>
  <c r="BE52" i="150" s="1"/>
  <c r="BF19" i="150"/>
  <c r="BF52" i="150" s="1"/>
  <c r="BG19" i="150"/>
  <c r="BG52" i="150" s="1"/>
  <c r="BH19" i="150"/>
  <c r="BH52" i="150" s="1"/>
  <c r="BI19" i="150"/>
  <c r="BI52" i="150" s="1"/>
  <c r="BJ19" i="150"/>
  <c r="BJ52" i="150" s="1"/>
  <c r="BK19" i="150"/>
  <c r="BK52" i="150" s="1"/>
  <c r="BL19" i="150"/>
  <c r="BL52" i="150" s="1"/>
  <c r="BM19" i="150"/>
  <c r="BM52" i="150" s="1"/>
  <c r="BN19" i="150"/>
  <c r="BN52" i="150" s="1"/>
  <c r="BO19" i="150"/>
  <c r="BO52" i="150" s="1"/>
  <c r="BP19" i="150"/>
  <c r="BP52" i="150" s="1"/>
  <c r="BQ19" i="150"/>
  <c r="BQ52" i="150" s="1"/>
  <c r="BR19" i="150"/>
  <c r="BR52" i="150" s="1"/>
  <c r="BS19" i="150"/>
  <c r="BS52" i="150" s="1"/>
  <c r="BT19" i="150"/>
  <c r="BT52" i="150" s="1"/>
  <c r="BU19" i="150"/>
  <c r="BU52" i="150" s="1"/>
  <c r="BV19" i="150"/>
  <c r="BV52" i="150" s="1"/>
  <c r="BW19" i="150"/>
  <c r="BW52" i="150" s="1"/>
  <c r="BX19" i="150"/>
  <c r="BX52" i="150" s="1"/>
  <c r="BY19" i="150"/>
  <c r="BY52" i="150" s="1"/>
  <c r="BZ19" i="150"/>
  <c r="BZ52" i="150" s="1"/>
  <c r="CA19" i="150"/>
  <c r="CA52" i="150" s="1"/>
  <c r="CB19" i="150"/>
  <c r="CB52" i="150" s="1"/>
  <c r="CC19" i="150"/>
  <c r="CC52" i="150" s="1"/>
  <c r="CD19" i="150"/>
  <c r="CD52" i="150" s="1"/>
  <c r="CE19" i="150"/>
  <c r="CE52" i="150" s="1"/>
  <c r="CF19" i="150"/>
  <c r="CF52" i="150" s="1"/>
  <c r="CG19" i="150"/>
  <c r="CG52" i="150" s="1"/>
  <c r="CH19" i="150"/>
  <c r="CH52" i="150" s="1"/>
  <c r="CI19" i="150"/>
  <c r="CI52" i="150" s="1"/>
  <c r="M375" i="82"/>
  <c r="N375" i="82"/>
  <c r="O375" i="82"/>
  <c r="P375" i="82"/>
  <c r="Q375" i="82"/>
  <c r="R375" i="82"/>
  <c r="S375" i="82"/>
  <c r="T375" i="82"/>
  <c r="U375" i="82"/>
  <c r="V375" i="82"/>
  <c r="W375" i="82"/>
  <c r="X375" i="82"/>
  <c r="Y375" i="82"/>
  <c r="Z375" i="82"/>
  <c r="AA375" i="82"/>
  <c r="AB375" i="82"/>
  <c r="AC375" i="82"/>
  <c r="AD375" i="82"/>
  <c r="AE375" i="82"/>
  <c r="AF375" i="82"/>
  <c r="AG375" i="82"/>
  <c r="AH375" i="82"/>
  <c r="AI375" i="82"/>
  <c r="AJ375" i="82"/>
  <c r="AK375" i="82"/>
  <c r="AL375" i="82"/>
  <c r="AM375" i="82"/>
  <c r="AN375" i="82"/>
  <c r="AO375" i="82"/>
  <c r="AP375" i="82"/>
  <c r="AQ375" i="82"/>
  <c r="AR375" i="82"/>
  <c r="AS375" i="82"/>
  <c r="AT375" i="82"/>
  <c r="AU375" i="82"/>
  <c r="AV375" i="82"/>
  <c r="AW375" i="82"/>
  <c r="AX375" i="82"/>
  <c r="AY375" i="82"/>
  <c r="AZ375" i="82"/>
  <c r="BA375" i="82"/>
  <c r="BB375" i="82"/>
  <c r="BC375" i="82"/>
  <c r="BD375" i="82"/>
  <c r="BE375" i="82"/>
  <c r="BF375" i="82"/>
  <c r="BG375" i="82"/>
  <c r="BH375" i="82"/>
  <c r="BI375" i="82"/>
  <c r="BJ375" i="82"/>
  <c r="BK375" i="82"/>
  <c r="BL375" i="82"/>
  <c r="BM375" i="82"/>
  <c r="BN375" i="82"/>
  <c r="BO375" i="82"/>
  <c r="BP375" i="82"/>
  <c r="BQ375" i="82"/>
  <c r="BR375" i="82"/>
  <c r="BS375" i="82"/>
  <c r="BT375" i="82"/>
  <c r="BU375" i="82"/>
  <c r="BV375" i="82"/>
  <c r="BW375" i="82"/>
  <c r="BX375" i="82"/>
  <c r="BY375" i="82"/>
  <c r="BZ375" i="82"/>
  <c r="CA375" i="82"/>
  <c r="CB375" i="82"/>
  <c r="CC375" i="82"/>
  <c r="CD375" i="82"/>
  <c r="CE375" i="82"/>
  <c r="CF375" i="82"/>
  <c r="CG375" i="82"/>
  <c r="CH375" i="82"/>
  <c r="CI375" i="82"/>
  <c r="J361" i="82"/>
  <c r="K361" i="82"/>
  <c r="L361" i="82"/>
  <c r="M361" i="82"/>
  <c r="N361" i="82"/>
  <c r="O361" i="82"/>
  <c r="P361" i="82"/>
  <c r="Q361" i="82"/>
  <c r="R361" i="82"/>
  <c r="S361" i="82"/>
  <c r="T361" i="82"/>
  <c r="U361" i="82"/>
  <c r="V361" i="82"/>
  <c r="W361" i="82"/>
  <c r="X361" i="82"/>
  <c r="Y361" i="82"/>
  <c r="Z361" i="82"/>
  <c r="AA361" i="82"/>
  <c r="AB361" i="82"/>
  <c r="AC361" i="82"/>
  <c r="AD361" i="82"/>
  <c r="AE361" i="82"/>
  <c r="AF361" i="82"/>
  <c r="AG361" i="82"/>
  <c r="AH361" i="82"/>
  <c r="AI361" i="82"/>
  <c r="AJ361" i="82"/>
  <c r="AK361" i="82"/>
  <c r="AL361" i="82"/>
  <c r="AM361" i="82"/>
  <c r="AN361" i="82"/>
  <c r="AO361" i="82"/>
  <c r="AP361" i="82"/>
  <c r="AQ361" i="82"/>
  <c r="AR361" i="82"/>
  <c r="AS361" i="82"/>
  <c r="AT361" i="82"/>
  <c r="AU361" i="82"/>
  <c r="AV361" i="82"/>
  <c r="AW361" i="82"/>
  <c r="AX361" i="82"/>
  <c r="AY361" i="82"/>
  <c r="AZ361" i="82"/>
  <c r="BA361" i="82"/>
  <c r="BB361" i="82"/>
  <c r="BC361" i="82"/>
  <c r="BD361" i="82"/>
  <c r="BE361" i="82"/>
  <c r="BF361" i="82"/>
  <c r="BG361" i="82"/>
  <c r="BH361" i="82"/>
  <c r="BI361" i="82"/>
  <c r="BJ361" i="82"/>
  <c r="BK361" i="82"/>
  <c r="BL361" i="82"/>
  <c r="BM361" i="82"/>
  <c r="BN361" i="82"/>
  <c r="BO361" i="82"/>
  <c r="BP361" i="82"/>
  <c r="BQ361" i="82"/>
  <c r="BR361" i="82"/>
  <c r="BS361" i="82"/>
  <c r="BT361" i="82"/>
  <c r="BU361" i="82"/>
  <c r="BV361" i="82"/>
  <c r="BW361" i="82"/>
  <c r="BX361" i="82"/>
  <c r="BY361" i="82"/>
  <c r="BZ361" i="82"/>
  <c r="CA361" i="82"/>
  <c r="CB361" i="82"/>
  <c r="CC361" i="82"/>
  <c r="CD361" i="82"/>
  <c r="CE361" i="82"/>
  <c r="CF361" i="82"/>
  <c r="CG361" i="82"/>
  <c r="CH361" i="82"/>
  <c r="CI361" i="82"/>
  <c r="N139" i="82"/>
  <c r="O139" i="82"/>
  <c r="P139" i="82"/>
  <c r="Q139" i="82"/>
  <c r="R139" i="82"/>
  <c r="S139" i="82"/>
  <c r="T139" i="82"/>
  <c r="U139" i="82"/>
  <c r="V139" i="82"/>
  <c r="W139" i="82"/>
  <c r="X139" i="82"/>
  <c r="Y139" i="82"/>
  <c r="Z139" i="82"/>
  <c r="AA139" i="82"/>
  <c r="AB139" i="82"/>
  <c r="AC139" i="82"/>
  <c r="AD139" i="82"/>
  <c r="AE139" i="82"/>
  <c r="AF139" i="82"/>
  <c r="AG139" i="82"/>
  <c r="AH139" i="82"/>
  <c r="AI139" i="82"/>
  <c r="AJ139" i="82"/>
  <c r="AK139" i="82"/>
  <c r="AL139" i="82"/>
  <c r="AM139" i="82"/>
  <c r="AN139" i="82"/>
  <c r="AO139" i="82"/>
  <c r="AP139" i="82"/>
  <c r="AQ139" i="82"/>
  <c r="AR139" i="82"/>
  <c r="AS139" i="82"/>
  <c r="AT139" i="82"/>
  <c r="AU139" i="82"/>
  <c r="AV139" i="82"/>
  <c r="AW139" i="82"/>
  <c r="AX139" i="82"/>
  <c r="AY139" i="82"/>
  <c r="AZ139" i="82"/>
  <c r="BA139" i="82"/>
  <c r="BB139" i="82"/>
  <c r="BC139" i="82"/>
  <c r="BD139" i="82"/>
  <c r="BE139" i="82"/>
  <c r="BF139" i="82"/>
  <c r="BG139" i="82"/>
  <c r="BH139" i="82"/>
  <c r="BI139" i="82"/>
  <c r="BJ139" i="82"/>
  <c r="BK139" i="82"/>
  <c r="BL139" i="82"/>
  <c r="BM139" i="82"/>
  <c r="BN139" i="82"/>
  <c r="BO139" i="82"/>
  <c r="BP139" i="82"/>
  <c r="BQ139" i="82"/>
  <c r="BR139" i="82"/>
  <c r="BS139" i="82"/>
  <c r="BT139" i="82"/>
  <c r="BU139" i="82"/>
  <c r="BV139" i="82"/>
  <c r="BW139" i="82"/>
  <c r="BX139" i="82"/>
  <c r="BY139" i="82"/>
  <c r="BZ139" i="82"/>
  <c r="CA139" i="82"/>
  <c r="CB139" i="82"/>
  <c r="CC139" i="82"/>
  <c r="CD139" i="82"/>
  <c r="CE139" i="82"/>
  <c r="CF139" i="82"/>
  <c r="CG139" i="82"/>
  <c r="CH139" i="82"/>
  <c r="CI139" i="82"/>
  <c r="N124" i="82"/>
  <c r="O124" i="82"/>
  <c r="P124" i="82"/>
  <c r="Q124" i="82"/>
  <c r="R124" i="82"/>
  <c r="S124" i="82"/>
  <c r="T124" i="82"/>
  <c r="U124" i="82"/>
  <c r="V124" i="82"/>
  <c r="W124" i="82"/>
  <c r="X124" i="82"/>
  <c r="Y124" i="82"/>
  <c r="Z124" i="82"/>
  <c r="AA124" i="82"/>
  <c r="AB124" i="82"/>
  <c r="AC124" i="82"/>
  <c r="AD124" i="82"/>
  <c r="AE124" i="82"/>
  <c r="AF124" i="82"/>
  <c r="AG124" i="82"/>
  <c r="AH124" i="82"/>
  <c r="AI124" i="82"/>
  <c r="AJ124" i="82"/>
  <c r="AK124" i="82"/>
  <c r="AL124" i="82"/>
  <c r="AM124" i="82"/>
  <c r="AN124" i="82"/>
  <c r="AO124" i="82"/>
  <c r="AP124" i="82"/>
  <c r="AQ124" i="82"/>
  <c r="AR124" i="82"/>
  <c r="AS124" i="82"/>
  <c r="AT124" i="82"/>
  <c r="AU124" i="82"/>
  <c r="AV124" i="82"/>
  <c r="AW124" i="82"/>
  <c r="AX124" i="82"/>
  <c r="AY124" i="82"/>
  <c r="AZ124" i="82"/>
  <c r="BA124" i="82"/>
  <c r="BB124" i="82"/>
  <c r="BC124" i="82"/>
  <c r="BD124" i="82"/>
  <c r="BE124" i="82"/>
  <c r="BF124" i="82"/>
  <c r="BG124" i="82"/>
  <c r="BH124" i="82"/>
  <c r="BI124" i="82"/>
  <c r="BJ124" i="82"/>
  <c r="BK124" i="82"/>
  <c r="BL124" i="82"/>
  <c r="BM124" i="82"/>
  <c r="BN124" i="82"/>
  <c r="BO124" i="82"/>
  <c r="BP124" i="82"/>
  <c r="BQ124" i="82"/>
  <c r="BR124" i="82"/>
  <c r="BS124" i="82"/>
  <c r="BT124" i="82"/>
  <c r="BU124" i="82"/>
  <c r="BV124" i="82"/>
  <c r="BW124" i="82"/>
  <c r="BX124" i="82"/>
  <c r="BY124" i="82"/>
  <c r="BZ124" i="82"/>
  <c r="CA124" i="82"/>
  <c r="CB124" i="82"/>
  <c r="CC124" i="82"/>
  <c r="CD124" i="82"/>
  <c r="CE124" i="82"/>
  <c r="CF124" i="82"/>
  <c r="CG124" i="82"/>
  <c r="CH124" i="82"/>
  <c r="CI124" i="82"/>
  <c r="L124" i="82"/>
  <c r="M112" i="82"/>
  <c r="N112" i="82"/>
  <c r="O112" i="82"/>
  <c r="P112" i="82"/>
  <c r="Q112" i="82"/>
  <c r="R112" i="82"/>
  <c r="S112" i="82"/>
  <c r="T112" i="82"/>
  <c r="U112" i="82"/>
  <c r="V112" i="82"/>
  <c r="W112" i="82"/>
  <c r="X112" i="82"/>
  <c r="Y112" i="82"/>
  <c r="Z112" i="82"/>
  <c r="AA112" i="82"/>
  <c r="AB112" i="82"/>
  <c r="AC112" i="82"/>
  <c r="AD112" i="82"/>
  <c r="AE112" i="82"/>
  <c r="AF112" i="82"/>
  <c r="AG112" i="82"/>
  <c r="AH112" i="82"/>
  <c r="AI112" i="82"/>
  <c r="AJ112" i="82"/>
  <c r="AK112" i="82"/>
  <c r="AL112" i="82"/>
  <c r="AM112" i="82"/>
  <c r="AN112" i="82"/>
  <c r="AO112" i="82"/>
  <c r="AP112" i="82"/>
  <c r="AQ112" i="82"/>
  <c r="AR112" i="82"/>
  <c r="AS112" i="82"/>
  <c r="AT112" i="82"/>
  <c r="AU112" i="82"/>
  <c r="AV112" i="82"/>
  <c r="AW112" i="82"/>
  <c r="AX112" i="82"/>
  <c r="AY112" i="82"/>
  <c r="AZ112" i="82"/>
  <c r="BA112" i="82"/>
  <c r="BB112" i="82"/>
  <c r="BC112" i="82"/>
  <c r="BD112" i="82"/>
  <c r="BE112" i="82"/>
  <c r="BF112" i="82"/>
  <c r="BG112" i="82"/>
  <c r="BH112" i="82"/>
  <c r="BI112" i="82"/>
  <c r="BJ112" i="82"/>
  <c r="BK112" i="82"/>
  <c r="BL112" i="82"/>
  <c r="BM112" i="82"/>
  <c r="BN112" i="82"/>
  <c r="BO112" i="82"/>
  <c r="BP112" i="82"/>
  <c r="BQ112" i="82"/>
  <c r="BR112" i="82"/>
  <c r="BS112" i="82"/>
  <c r="BT112" i="82"/>
  <c r="BU112" i="82"/>
  <c r="BV112" i="82"/>
  <c r="BW112" i="82"/>
  <c r="BX112" i="82"/>
  <c r="BY112" i="82"/>
  <c r="BZ112" i="82"/>
  <c r="CA112" i="82"/>
  <c r="CB112" i="82"/>
  <c r="CC112" i="82"/>
  <c r="CD112" i="82"/>
  <c r="CE112" i="82"/>
  <c r="CF112" i="82"/>
  <c r="CG112" i="82"/>
  <c r="CH112" i="82"/>
  <c r="CI112" i="82"/>
  <c r="D101" i="160"/>
  <c r="D102" i="160"/>
  <c r="D103" i="160"/>
  <c r="D104" i="160"/>
  <c r="D105" i="160"/>
  <c r="D106" i="160"/>
  <c r="D107" i="160"/>
  <c r="D108" i="160"/>
  <c r="D109" i="160"/>
  <c r="D110" i="160"/>
  <c r="D111" i="160"/>
  <c r="D112" i="160"/>
  <c r="D113" i="160"/>
  <c r="D100" i="160"/>
  <c r="D82" i="160"/>
  <c r="D83" i="160"/>
  <c r="D84" i="160"/>
  <c r="D85" i="160"/>
  <c r="D86" i="160"/>
  <c r="D87" i="160"/>
  <c r="D88" i="160"/>
  <c r="D89" i="160"/>
  <c r="D90" i="160"/>
  <c r="D91" i="160"/>
  <c r="D92" i="160"/>
  <c r="D93" i="160"/>
  <c r="D94" i="160"/>
  <c r="D95" i="160"/>
  <c r="F50" i="132"/>
  <c r="F51" i="132"/>
  <c r="F52" i="132"/>
  <c r="F53" i="132"/>
  <c r="F54" i="132"/>
  <c r="F49" i="132"/>
  <c r="F21" i="132"/>
  <c r="F22" i="132"/>
  <c r="F23" i="132"/>
  <c r="F24" i="132"/>
  <c r="F25" i="132"/>
  <c r="F20" i="132"/>
  <c r="F328" i="82"/>
  <c r="F329" i="82" s="1"/>
  <c r="M41" i="85"/>
  <c r="N41" i="85"/>
  <c r="O41" i="85"/>
  <c r="P41" i="85"/>
  <c r="Q41" i="85"/>
  <c r="R41" i="85"/>
  <c r="S41" i="85"/>
  <c r="T41" i="85"/>
  <c r="U41" i="85"/>
  <c r="V41" i="85"/>
  <c r="W41" i="85"/>
  <c r="X41" i="85"/>
  <c r="Y41" i="85"/>
  <c r="Z41" i="85"/>
  <c r="AA41" i="85"/>
  <c r="AB41" i="85"/>
  <c r="AC41" i="85"/>
  <c r="AD41" i="85"/>
  <c r="AE41" i="85"/>
  <c r="AF41" i="85"/>
  <c r="AG41" i="85"/>
  <c r="AH41" i="85"/>
  <c r="AI41" i="85"/>
  <c r="AJ41" i="85"/>
  <c r="AK41" i="85"/>
  <c r="AL41" i="85"/>
  <c r="AM41" i="85"/>
  <c r="AN41" i="85"/>
  <c r="AO41" i="85"/>
  <c r="AP41" i="85"/>
  <c r="AQ41" i="85"/>
  <c r="AR41" i="85"/>
  <c r="AS41" i="85"/>
  <c r="AT41" i="85"/>
  <c r="AU41" i="85"/>
  <c r="AV41" i="85"/>
  <c r="AW41" i="85"/>
  <c r="AX41" i="85"/>
  <c r="AY41" i="85"/>
  <c r="AZ41" i="85"/>
  <c r="BA41" i="85"/>
  <c r="BB41" i="85"/>
  <c r="BC41" i="85"/>
  <c r="BD41" i="85"/>
  <c r="BE41" i="85"/>
  <c r="BF41" i="85"/>
  <c r="BG41" i="85"/>
  <c r="BH41" i="85"/>
  <c r="BI41" i="85"/>
  <c r="BJ41" i="85"/>
  <c r="BK41" i="85"/>
  <c r="BL41" i="85"/>
  <c r="BM41" i="85"/>
  <c r="BN41" i="85"/>
  <c r="BO41" i="85"/>
  <c r="BP41" i="85"/>
  <c r="BQ41" i="85"/>
  <c r="BR41" i="85"/>
  <c r="BS41" i="85"/>
  <c r="BT41" i="85"/>
  <c r="BU41" i="85"/>
  <c r="BV41" i="85"/>
  <c r="BW41" i="85"/>
  <c r="BX41" i="85"/>
  <c r="BY41" i="85"/>
  <c r="BZ41" i="85"/>
  <c r="CA41" i="85"/>
  <c r="CB41" i="85"/>
  <c r="CC41" i="85"/>
  <c r="CD41" i="85"/>
  <c r="CE41" i="85"/>
  <c r="CF41" i="85"/>
  <c r="CG41" i="85"/>
  <c r="CH41" i="85"/>
  <c r="CI41" i="85"/>
  <c r="M42" i="85"/>
  <c r="N42" i="85"/>
  <c r="O42" i="85"/>
  <c r="P42" i="85"/>
  <c r="Q42" i="85"/>
  <c r="R42" i="85"/>
  <c r="S42" i="85"/>
  <c r="T42" i="85"/>
  <c r="U42" i="85"/>
  <c r="V42" i="85"/>
  <c r="W42" i="85"/>
  <c r="X42" i="85"/>
  <c r="Y42" i="85"/>
  <c r="Z42" i="85"/>
  <c r="AA42" i="85"/>
  <c r="AB42" i="85"/>
  <c r="AC42" i="85"/>
  <c r="AD42" i="85"/>
  <c r="AE42" i="85"/>
  <c r="AF42" i="85"/>
  <c r="AG42" i="85"/>
  <c r="AH42" i="85"/>
  <c r="AI42" i="85"/>
  <c r="AJ42" i="85"/>
  <c r="AK42" i="85"/>
  <c r="AL42" i="85"/>
  <c r="AM42" i="85"/>
  <c r="AN42" i="85"/>
  <c r="AO42" i="85"/>
  <c r="AP42" i="85"/>
  <c r="AQ42" i="85"/>
  <c r="AR42" i="85"/>
  <c r="AS42" i="85"/>
  <c r="AT42" i="85"/>
  <c r="AU42" i="85"/>
  <c r="AV42" i="85"/>
  <c r="AW42" i="85"/>
  <c r="AX42" i="85"/>
  <c r="AY42" i="85"/>
  <c r="AZ42" i="85"/>
  <c r="BA42" i="85"/>
  <c r="BB42" i="85"/>
  <c r="BC42" i="85"/>
  <c r="BD42" i="85"/>
  <c r="BE42" i="85"/>
  <c r="BF42" i="85"/>
  <c r="BG42" i="85"/>
  <c r="BH42" i="85"/>
  <c r="BI42" i="85"/>
  <c r="BJ42" i="85"/>
  <c r="BK42" i="85"/>
  <c r="BL42" i="85"/>
  <c r="BM42" i="85"/>
  <c r="BN42" i="85"/>
  <c r="BO42" i="85"/>
  <c r="BP42" i="85"/>
  <c r="BQ42" i="85"/>
  <c r="BR42" i="85"/>
  <c r="BS42" i="85"/>
  <c r="BT42" i="85"/>
  <c r="BU42" i="85"/>
  <c r="BV42" i="85"/>
  <c r="BW42" i="85"/>
  <c r="BX42" i="85"/>
  <c r="BY42" i="85"/>
  <c r="BZ42" i="85"/>
  <c r="CA42" i="85"/>
  <c r="CB42" i="85"/>
  <c r="CC42" i="85"/>
  <c r="CD42" i="85"/>
  <c r="CE42" i="85"/>
  <c r="CF42" i="85"/>
  <c r="CG42" i="85"/>
  <c r="CH42" i="85"/>
  <c r="CI42" i="85"/>
  <c r="M43" i="85"/>
  <c r="N43" i="85"/>
  <c r="O43" i="85"/>
  <c r="P43" i="85"/>
  <c r="Q43" i="85"/>
  <c r="R43" i="85"/>
  <c r="S43" i="85"/>
  <c r="T43" i="85"/>
  <c r="U43" i="85"/>
  <c r="V43" i="85"/>
  <c r="W43" i="85"/>
  <c r="X43" i="85"/>
  <c r="Y43" i="85"/>
  <c r="Z43" i="85"/>
  <c r="AA43" i="85"/>
  <c r="AB43" i="85"/>
  <c r="AC43" i="85"/>
  <c r="AD43" i="85"/>
  <c r="AE43" i="85"/>
  <c r="AF43" i="85"/>
  <c r="AG43" i="85"/>
  <c r="AH43" i="85"/>
  <c r="AI43" i="85"/>
  <c r="AJ43" i="85"/>
  <c r="AK43" i="85"/>
  <c r="AL43" i="85"/>
  <c r="AM43" i="85"/>
  <c r="AN43" i="85"/>
  <c r="AO43" i="85"/>
  <c r="AP43" i="85"/>
  <c r="AQ43" i="85"/>
  <c r="AR43" i="85"/>
  <c r="AS43" i="85"/>
  <c r="AT43" i="85"/>
  <c r="AU43" i="85"/>
  <c r="AV43" i="85"/>
  <c r="AW43" i="85"/>
  <c r="AX43" i="85"/>
  <c r="AY43" i="85"/>
  <c r="AZ43" i="85"/>
  <c r="BA43" i="85"/>
  <c r="BB43" i="85"/>
  <c r="BC43" i="85"/>
  <c r="BD43" i="85"/>
  <c r="BE43" i="85"/>
  <c r="BF43" i="85"/>
  <c r="BG43" i="85"/>
  <c r="BH43" i="85"/>
  <c r="BI43" i="85"/>
  <c r="BJ43" i="85"/>
  <c r="BK43" i="85"/>
  <c r="BL43" i="85"/>
  <c r="BM43" i="85"/>
  <c r="BN43" i="85"/>
  <c r="BO43" i="85"/>
  <c r="BP43" i="85"/>
  <c r="BQ43" i="85"/>
  <c r="BR43" i="85"/>
  <c r="BS43" i="85"/>
  <c r="BT43" i="85"/>
  <c r="BU43" i="85"/>
  <c r="BV43" i="85"/>
  <c r="BW43" i="85"/>
  <c r="BX43" i="85"/>
  <c r="BY43" i="85"/>
  <c r="BZ43" i="85"/>
  <c r="CA43" i="85"/>
  <c r="CB43" i="85"/>
  <c r="CC43" i="85"/>
  <c r="CD43" i="85"/>
  <c r="CE43" i="85"/>
  <c r="CF43" i="85"/>
  <c r="CG43" i="85"/>
  <c r="CH43" i="85"/>
  <c r="CI43" i="85"/>
  <c r="M44" i="85"/>
  <c r="N44" i="85"/>
  <c r="O44" i="85"/>
  <c r="P44" i="85"/>
  <c r="Q44" i="85"/>
  <c r="R44" i="85"/>
  <c r="S44" i="85"/>
  <c r="T44" i="85"/>
  <c r="U44" i="85"/>
  <c r="V44" i="85"/>
  <c r="W44" i="85"/>
  <c r="X44" i="85"/>
  <c r="Y44" i="85"/>
  <c r="Z44" i="85"/>
  <c r="AA44" i="85"/>
  <c r="AB44" i="85"/>
  <c r="AC44" i="85"/>
  <c r="AD44" i="85"/>
  <c r="AE44" i="85"/>
  <c r="AF44" i="85"/>
  <c r="AG44" i="85"/>
  <c r="AH44" i="85"/>
  <c r="AI44" i="85"/>
  <c r="AJ44" i="85"/>
  <c r="AK44" i="85"/>
  <c r="AL44" i="85"/>
  <c r="AM44" i="85"/>
  <c r="AN44" i="85"/>
  <c r="AO44" i="85"/>
  <c r="AP44" i="85"/>
  <c r="AQ44" i="85"/>
  <c r="AR44" i="85"/>
  <c r="AS44" i="85"/>
  <c r="AT44" i="85"/>
  <c r="AU44" i="85"/>
  <c r="AV44" i="85"/>
  <c r="AW44" i="85"/>
  <c r="AX44" i="85"/>
  <c r="AY44" i="85"/>
  <c r="AZ44" i="85"/>
  <c r="BA44" i="85"/>
  <c r="BB44" i="85"/>
  <c r="BC44" i="85"/>
  <c r="BD44" i="85"/>
  <c r="BE44" i="85"/>
  <c r="BF44" i="85"/>
  <c r="BG44" i="85"/>
  <c r="BH44" i="85"/>
  <c r="BI44" i="85"/>
  <c r="BJ44" i="85"/>
  <c r="BK44" i="85"/>
  <c r="BL44" i="85"/>
  <c r="BM44" i="85"/>
  <c r="BN44" i="85"/>
  <c r="BO44" i="85"/>
  <c r="BP44" i="85"/>
  <c r="BQ44" i="85"/>
  <c r="BR44" i="85"/>
  <c r="BS44" i="85"/>
  <c r="BT44" i="85"/>
  <c r="BU44" i="85"/>
  <c r="BV44" i="85"/>
  <c r="BW44" i="85"/>
  <c r="BX44" i="85"/>
  <c r="BY44" i="85"/>
  <c r="BZ44" i="85"/>
  <c r="CA44" i="85"/>
  <c r="CB44" i="85"/>
  <c r="CC44" i="85"/>
  <c r="CD44" i="85"/>
  <c r="CE44" i="85"/>
  <c r="CF44" i="85"/>
  <c r="CG44" i="85"/>
  <c r="CH44" i="85"/>
  <c r="CI44" i="85"/>
  <c r="J216" i="82"/>
  <c r="K216" i="82" s="1"/>
  <c r="L216" i="82" s="1"/>
  <c r="M216" i="82" s="1"/>
  <c r="J138" i="85"/>
  <c r="K138" i="85"/>
  <c r="L138" i="85"/>
  <c r="M138" i="85"/>
  <c r="N138" i="85"/>
  <c r="O138" i="85"/>
  <c r="P138" i="85"/>
  <c r="Q138" i="85"/>
  <c r="R138" i="85"/>
  <c r="S138" i="85"/>
  <c r="T138" i="85"/>
  <c r="U138" i="85"/>
  <c r="V138" i="85"/>
  <c r="W138" i="85"/>
  <c r="X138" i="85"/>
  <c r="Y138" i="85"/>
  <c r="Z138" i="85"/>
  <c r="AA138" i="85"/>
  <c r="AB138" i="85"/>
  <c r="AC138" i="85"/>
  <c r="AD138" i="85"/>
  <c r="AE138" i="85"/>
  <c r="AF138" i="85"/>
  <c r="AG138" i="85"/>
  <c r="AH138" i="85"/>
  <c r="AI138" i="85"/>
  <c r="AJ138" i="85"/>
  <c r="AK138" i="85"/>
  <c r="AL138" i="85"/>
  <c r="AM138" i="85"/>
  <c r="AN138" i="85"/>
  <c r="AO138" i="85"/>
  <c r="AP138" i="85"/>
  <c r="AQ138" i="85"/>
  <c r="AR138" i="85"/>
  <c r="AS138" i="85"/>
  <c r="AT138" i="85"/>
  <c r="AU138" i="85"/>
  <c r="AV138" i="85"/>
  <c r="AW138" i="85"/>
  <c r="AX138" i="85"/>
  <c r="AY138" i="85"/>
  <c r="AZ138" i="85"/>
  <c r="BA138" i="85"/>
  <c r="BB138" i="85"/>
  <c r="BC138" i="85"/>
  <c r="BD138" i="85"/>
  <c r="BE138" i="85"/>
  <c r="BF138" i="85"/>
  <c r="BG138" i="85"/>
  <c r="BH138" i="85"/>
  <c r="BI138" i="85"/>
  <c r="BJ138" i="85"/>
  <c r="BK138" i="85"/>
  <c r="BL138" i="85"/>
  <c r="BM138" i="85"/>
  <c r="BN138" i="85"/>
  <c r="BO138" i="85"/>
  <c r="BP138" i="85"/>
  <c r="BQ138" i="85"/>
  <c r="BR138" i="85"/>
  <c r="BS138" i="85"/>
  <c r="BT138" i="85"/>
  <c r="BU138" i="85"/>
  <c r="BV138" i="85"/>
  <c r="BW138" i="85"/>
  <c r="BX138" i="85"/>
  <c r="BY138" i="85"/>
  <c r="BZ138" i="85"/>
  <c r="CA138" i="85"/>
  <c r="CB138" i="85"/>
  <c r="CC138" i="85"/>
  <c r="CD138" i="85"/>
  <c r="CE138" i="85"/>
  <c r="CF138" i="85"/>
  <c r="CG138" i="85"/>
  <c r="CH138" i="85"/>
  <c r="CI138" i="85"/>
  <c r="F70" i="99"/>
  <c r="BD14" i="118" l="1"/>
  <c r="BE14" i="118"/>
  <c r="X54" i="118"/>
  <c r="P25" i="115"/>
  <c r="X25" i="115"/>
  <c r="AF25" i="115"/>
  <c r="AN25" i="115"/>
  <c r="AV25" i="115"/>
  <c r="BD25" i="115"/>
  <c r="BL25" i="115"/>
  <c r="BT25" i="115"/>
  <c r="CB25" i="115"/>
  <c r="Q25" i="115"/>
  <c r="Y25" i="115"/>
  <c r="AG25" i="115"/>
  <c r="AO25" i="115"/>
  <c r="AW25" i="115"/>
  <c r="BE25" i="115"/>
  <c r="BM25" i="115"/>
  <c r="BU25" i="115"/>
  <c r="CC25" i="115"/>
  <c r="J25" i="115"/>
  <c r="R25" i="115"/>
  <c r="Z25" i="115"/>
  <c r="AH25" i="115"/>
  <c r="AP25" i="115"/>
  <c r="AX25" i="115"/>
  <c r="BF25" i="115"/>
  <c r="BN25" i="115"/>
  <c r="BV25" i="115"/>
  <c r="CD25" i="115"/>
  <c r="L25" i="115"/>
  <c r="W25" i="115"/>
  <c r="AK25" i="115"/>
  <c r="AY25" i="115"/>
  <c r="BJ25" i="115"/>
  <c r="BX25" i="115"/>
  <c r="CI25" i="115"/>
  <c r="M25" i="115"/>
  <c r="AA25" i="115"/>
  <c r="AL25" i="115"/>
  <c r="AZ25" i="115"/>
  <c r="BK25" i="115"/>
  <c r="BY25" i="115"/>
  <c r="N25" i="115"/>
  <c r="AB25" i="115"/>
  <c r="AM25" i="115"/>
  <c r="BA25" i="115"/>
  <c r="BO25" i="115"/>
  <c r="BZ25" i="115"/>
  <c r="I25" i="115"/>
  <c r="K25" i="115"/>
  <c r="V25" i="115"/>
  <c r="AJ25" i="115"/>
  <c r="AU25" i="115"/>
  <c r="BI25" i="115"/>
  <c r="BW25" i="115"/>
  <c r="CH25" i="115"/>
  <c r="AC25" i="115"/>
  <c r="BB25" i="115"/>
  <c r="CA25" i="115"/>
  <c r="AD25" i="115"/>
  <c r="BC25" i="115"/>
  <c r="CE25" i="115"/>
  <c r="AI25" i="115"/>
  <c r="CG25" i="115"/>
  <c r="O25" i="115"/>
  <c r="BP25" i="115"/>
  <c r="AE25" i="115"/>
  <c r="BG25" i="115"/>
  <c r="CF25" i="115"/>
  <c r="BH25" i="115"/>
  <c r="AQ25" i="115"/>
  <c r="S25" i="115"/>
  <c r="AR25" i="115"/>
  <c r="BQ25" i="115"/>
  <c r="T25" i="115"/>
  <c r="AS25" i="115"/>
  <c r="BR25" i="115"/>
  <c r="U25" i="115"/>
  <c r="AT25" i="115"/>
  <c r="BS25" i="115"/>
  <c r="Y74" i="163"/>
  <c r="Y54" i="118" s="1"/>
  <c r="AA74" i="163"/>
  <c r="AA54" i="118" s="1"/>
  <c r="N74" i="163"/>
  <c r="N54" i="118" s="1"/>
  <c r="BF74" i="163"/>
  <c r="BF14" i="118" s="1"/>
  <c r="AI74" i="163"/>
  <c r="AI14" i="118" s="1"/>
  <c r="O54" i="118"/>
  <c r="BH54" i="118"/>
  <c r="T14" i="118"/>
  <c r="BB14" i="118"/>
  <c r="CH14" i="118"/>
  <c r="AQ14" i="118"/>
  <c r="AE54" i="118"/>
  <c r="BT14" i="118"/>
  <c r="BN14" i="118"/>
  <c r="H74" i="163"/>
  <c r="H14" i="118" s="1"/>
  <c r="L54" i="118"/>
  <c r="BU14" i="118"/>
  <c r="AO54" i="118"/>
  <c r="CG54" i="118"/>
  <c r="AX54" i="118"/>
  <c r="BJ54" i="118"/>
  <c r="CB14" i="118"/>
  <c r="BY54" i="118"/>
  <c r="AW54" i="118"/>
  <c r="W54" i="118"/>
  <c r="Q14" i="118"/>
  <c r="AF14" i="118"/>
  <c r="AJ14" i="118"/>
  <c r="BL54" i="118"/>
  <c r="BR54" i="118"/>
  <c r="AM14" i="118"/>
  <c r="AZ54" i="118"/>
  <c r="R54" i="118"/>
  <c r="AV14" i="118"/>
  <c r="BO54" i="118"/>
  <c r="Z14" i="118"/>
  <c r="BZ14" i="118"/>
  <c r="BP54" i="118"/>
  <c r="CC54" i="118"/>
  <c r="V54" i="118"/>
  <c r="AS54" i="118"/>
  <c r="BL14" i="118"/>
  <c r="BN54" i="118"/>
  <c r="AO14" i="118"/>
  <c r="O14" i="118"/>
  <c r="BH14" i="118"/>
  <c r="AQ54" i="118"/>
  <c r="AR54" i="118"/>
  <c r="AR14" i="118"/>
  <c r="AB54" i="118"/>
  <c r="AB14" i="118"/>
  <c r="CD14" i="118"/>
  <c r="CD54" i="118"/>
  <c r="CA54" i="118"/>
  <c r="CA14" i="118"/>
  <c r="AY54" i="118"/>
  <c r="AY14" i="118"/>
  <c r="BG14" i="118"/>
  <c r="BG54" i="118"/>
  <c r="BS54" i="118"/>
  <c r="BS14" i="118"/>
  <c r="AT14" i="118"/>
  <c r="AT54" i="118"/>
  <c r="AU14" i="118"/>
  <c r="AU54" i="118"/>
  <c r="BX54" i="118"/>
  <c r="BX14" i="118"/>
  <c r="BC54" i="118"/>
  <c r="BC14" i="118"/>
  <c r="AD14" i="118"/>
  <c r="AD54" i="118"/>
  <c r="AP14" i="118"/>
  <c r="AP54" i="118"/>
  <c r="M14" i="118"/>
  <c r="M54" i="118"/>
  <c r="J14" i="118"/>
  <c r="J54" i="118"/>
  <c r="U14" i="118"/>
  <c r="U54" i="118"/>
  <c r="AN54" i="118"/>
  <c r="AN14" i="118"/>
  <c r="CF54" i="118"/>
  <c r="CF14" i="118"/>
  <c r="K54" i="118"/>
  <c r="K14" i="118"/>
  <c r="P54" i="118"/>
  <c r="P14" i="118"/>
  <c r="BQ14" i="118"/>
  <c r="BQ54" i="118"/>
  <c r="CE14" i="118"/>
  <c r="CE54" i="118"/>
  <c r="AL54" i="118"/>
  <c r="AL14" i="118"/>
  <c r="AK14" i="118"/>
  <c r="AK54" i="118"/>
  <c r="BA14" i="118"/>
  <c r="BA54" i="118"/>
  <c r="CI14" i="118"/>
  <c r="CI54" i="118"/>
  <c r="BI14" i="118"/>
  <c r="BI54" i="118"/>
  <c r="BK54" i="118"/>
  <c r="BK14" i="118"/>
  <c r="AG54" i="118"/>
  <c r="AG14" i="118"/>
  <c r="S14" i="118"/>
  <c r="S54" i="118"/>
  <c r="AC14" i="118"/>
  <c r="AC54" i="118"/>
  <c r="BV14" i="118"/>
  <c r="BV54" i="118"/>
  <c r="H25" i="115"/>
  <c r="N216" i="82"/>
  <c r="O216" i="82" s="1"/>
  <c r="P216" i="82" s="1"/>
  <c r="Q216" i="82" s="1"/>
  <c r="R216" i="82" s="1"/>
  <c r="S216" i="82" s="1"/>
  <c r="T216" i="82" s="1"/>
  <c r="U216" i="82" s="1"/>
  <c r="V216" i="82" s="1"/>
  <c r="W216" i="82" s="1"/>
  <c r="X216" i="82" s="1"/>
  <c r="Y216" i="82" s="1"/>
  <c r="Z216" i="82" s="1"/>
  <c r="AA216" i="82" s="1"/>
  <c r="AB216" i="82" s="1"/>
  <c r="AC216" i="82" s="1"/>
  <c r="AD216" i="82" s="1"/>
  <c r="AE216" i="82" s="1"/>
  <c r="AF216" i="82" s="1"/>
  <c r="AG216" i="82" s="1"/>
  <c r="AH216" i="82" s="1"/>
  <c r="AI216" i="82" s="1"/>
  <c r="AJ216" i="82" s="1"/>
  <c r="AK216" i="82" s="1"/>
  <c r="AL216" i="82" s="1"/>
  <c r="AM216" i="82" s="1"/>
  <c r="AN216" i="82" s="1"/>
  <c r="AO216" i="82" s="1"/>
  <c r="AP216" i="82" s="1"/>
  <c r="AQ216" i="82" s="1"/>
  <c r="AR216" i="82" s="1"/>
  <c r="AS216" i="82" s="1"/>
  <c r="AT216" i="82" s="1"/>
  <c r="AU216" i="82" s="1"/>
  <c r="AV216" i="82" s="1"/>
  <c r="AW216" i="82" s="1"/>
  <c r="AX216" i="82" s="1"/>
  <c r="AY216" i="82" s="1"/>
  <c r="AZ216" i="82" s="1"/>
  <c r="BA216" i="82" s="1"/>
  <c r="BB216" i="82" s="1"/>
  <c r="BC216" i="82" s="1"/>
  <c r="BD216" i="82" s="1"/>
  <c r="BE216" i="82" s="1"/>
  <c r="BF216" i="82" s="1"/>
  <c r="BG216" i="82" s="1"/>
  <c r="BH216" i="82" s="1"/>
  <c r="BI216" i="82" s="1"/>
  <c r="BJ216" i="82" s="1"/>
  <c r="BK216" i="82" s="1"/>
  <c r="BL216" i="82" s="1"/>
  <c r="BM216" i="82" s="1"/>
  <c r="BN216" i="82" s="1"/>
  <c r="BO216" i="82" s="1"/>
  <c r="BP216" i="82" s="1"/>
  <c r="BQ216" i="82" s="1"/>
  <c r="BR216" i="82" s="1"/>
  <c r="BS216" i="82" s="1"/>
  <c r="BT216" i="82" s="1"/>
  <c r="BU216" i="82" s="1"/>
  <c r="BV216" i="82" s="1"/>
  <c r="BW216" i="82" s="1"/>
  <c r="BX216" i="82" s="1"/>
  <c r="BY216" i="82" s="1"/>
  <c r="BZ216" i="82" s="1"/>
  <c r="CA216" i="82" s="1"/>
  <c r="CB216" i="82" s="1"/>
  <c r="CC216" i="82" s="1"/>
  <c r="CD216" i="82" s="1"/>
  <c r="CE216" i="82" s="1"/>
  <c r="CF216" i="82" s="1"/>
  <c r="CG216" i="82" s="1"/>
  <c r="CH216" i="82" s="1"/>
  <c r="CI216" i="82" s="1"/>
  <c r="M132" i="85"/>
  <c r="Y14" i="118" l="1"/>
  <c r="AI54" i="118"/>
  <c r="N14" i="118"/>
  <c r="AA14" i="118"/>
  <c r="BF54" i="118"/>
  <c r="H54" i="118"/>
  <c r="AF54" i="118"/>
  <c r="AV54" i="118"/>
  <c r="CG14" i="118"/>
  <c r="Q54" i="118"/>
  <c r="AM54" i="118"/>
  <c r="BR14" i="118"/>
  <c r="CB54" i="118"/>
  <c r="AZ14" i="118"/>
  <c r="AW14" i="118"/>
  <c r="BY14" i="118"/>
  <c r="AJ54" i="118"/>
  <c r="BU54" i="118"/>
  <c r="BJ14" i="118"/>
  <c r="CH54" i="118"/>
  <c r="W14" i="118"/>
  <c r="CC14" i="118"/>
  <c r="AE14" i="118"/>
  <c r="AS14" i="118"/>
  <c r="BZ54" i="118"/>
  <c r="R14" i="118"/>
  <c r="BT54" i="118"/>
  <c r="BB54" i="118"/>
  <c r="V14" i="118"/>
  <c r="T54" i="118"/>
  <c r="AX14" i="118"/>
  <c r="Z54" i="118"/>
  <c r="BO14" i="118"/>
  <c r="BP14" i="118"/>
  <c r="M4" i="105"/>
  <c r="M5" i="105"/>
  <c r="M6" i="105"/>
  <c r="M7" i="105"/>
  <c r="M8" i="105"/>
  <c r="M9" i="105"/>
  <c r="M10" i="105"/>
  <c r="M11" i="105"/>
  <c r="M3" i="105"/>
  <c r="F4" i="105"/>
  <c r="F5" i="105"/>
  <c r="F6" i="105"/>
  <c r="F7" i="105"/>
  <c r="F8" i="105"/>
  <c r="F9" i="105"/>
  <c r="F10" i="105"/>
  <c r="F11" i="105"/>
  <c r="F3" i="105"/>
  <c r="D4" i="105"/>
  <c r="D5" i="105"/>
  <c r="D6" i="105"/>
  <c r="D7" i="105"/>
  <c r="D8" i="105"/>
  <c r="D9" i="105"/>
  <c r="D10" i="105"/>
  <c r="D11" i="105"/>
  <c r="D3" i="105"/>
  <c r="I309" i="82"/>
  <c r="J309" i="82"/>
  <c r="K309" i="82"/>
  <c r="L309" i="82"/>
  <c r="H309" i="82"/>
  <c r="H256" i="82"/>
  <c r="I256" i="82"/>
  <c r="J256" i="82"/>
  <c r="K256" i="82"/>
  <c r="L256" i="82"/>
  <c r="G20" i="115"/>
  <c r="L29" i="132"/>
  <c r="L30" i="132" s="1"/>
  <c r="L31" i="132" s="1"/>
  <c r="M29" i="132"/>
  <c r="M30" i="132" s="1"/>
  <c r="N29" i="132"/>
  <c r="N30" i="132" s="1"/>
  <c r="N31" i="132" s="1"/>
  <c r="O29" i="132"/>
  <c r="O30" i="132" s="1"/>
  <c r="O31" i="132" s="1"/>
  <c r="P29" i="132"/>
  <c r="P30" i="132" s="1"/>
  <c r="Q29" i="132"/>
  <c r="Q30" i="132" s="1"/>
  <c r="Q31" i="132" s="1"/>
  <c r="R29" i="132"/>
  <c r="S29" i="132"/>
  <c r="S30" i="132" s="1"/>
  <c r="S31" i="132" s="1"/>
  <c r="T29" i="132"/>
  <c r="T30" i="132" s="1"/>
  <c r="U29" i="132"/>
  <c r="U30" i="132" s="1"/>
  <c r="V29" i="132"/>
  <c r="V30" i="132" s="1"/>
  <c r="V31" i="132" s="1"/>
  <c r="W29" i="132"/>
  <c r="W30" i="132" s="1"/>
  <c r="W31" i="132" s="1"/>
  <c r="X29" i="132"/>
  <c r="X30" i="132" s="1"/>
  <c r="X31" i="132" s="1"/>
  <c r="Y29" i="132"/>
  <c r="Y30" i="132" s="1"/>
  <c r="Y31" i="132" s="1"/>
  <c r="Z29" i="132"/>
  <c r="Z30" i="132" s="1"/>
  <c r="AA29" i="132"/>
  <c r="AA30" i="132" s="1"/>
  <c r="AA31" i="132" s="1"/>
  <c r="AB29" i="132"/>
  <c r="AB30" i="132" s="1"/>
  <c r="AB31" i="132" s="1"/>
  <c r="AC29" i="132"/>
  <c r="AC30" i="132" s="1"/>
  <c r="AD29" i="132"/>
  <c r="AD30" i="132" s="1"/>
  <c r="AE29" i="132"/>
  <c r="AF29" i="132"/>
  <c r="AF30" i="132" s="1"/>
  <c r="AG29" i="132"/>
  <c r="AG30" i="132" s="1"/>
  <c r="AG31" i="132" s="1"/>
  <c r="AH29" i="132"/>
  <c r="AI29" i="132"/>
  <c r="AI30" i="132" s="1"/>
  <c r="AI31" i="132" s="1"/>
  <c r="AJ29" i="132"/>
  <c r="AJ30" i="132" s="1"/>
  <c r="AJ31" i="132" s="1"/>
  <c r="AK29" i="132"/>
  <c r="AK30" i="132" s="1"/>
  <c r="AK31" i="132" s="1"/>
  <c r="AL29" i="132"/>
  <c r="AL30" i="132" s="1"/>
  <c r="AL31" i="132" s="1"/>
  <c r="AM29" i="132"/>
  <c r="AM30" i="132" s="1"/>
  <c r="AM31" i="132" s="1"/>
  <c r="AN29" i="132"/>
  <c r="AO29" i="132"/>
  <c r="AO30" i="132" s="1"/>
  <c r="AP29" i="132"/>
  <c r="AP30" i="132" s="1"/>
  <c r="AQ29" i="132"/>
  <c r="AQ30" i="132" s="1"/>
  <c r="AQ31" i="132" s="1"/>
  <c r="AR29" i="132"/>
  <c r="AR30" i="132" s="1"/>
  <c r="AR31" i="132" s="1"/>
  <c r="AS29" i="132"/>
  <c r="AS30" i="132" s="1"/>
  <c r="AS31" i="132" s="1"/>
  <c r="AT29" i="132"/>
  <c r="AT30" i="132" s="1"/>
  <c r="AT31" i="132" s="1"/>
  <c r="AU29" i="132"/>
  <c r="AU30" i="132" s="1"/>
  <c r="AU31" i="132" s="1"/>
  <c r="AV29" i="132"/>
  <c r="AV30" i="132" s="1"/>
  <c r="AV31" i="132" s="1"/>
  <c r="AW29" i="132"/>
  <c r="AW30" i="132" s="1"/>
  <c r="AW31" i="132" s="1"/>
  <c r="AX29" i="132"/>
  <c r="AY29" i="132"/>
  <c r="AY30" i="132" s="1"/>
  <c r="AY31" i="132" s="1"/>
  <c r="AZ29" i="132"/>
  <c r="AZ30" i="132" s="1"/>
  <c r="AZ31" i="132" s="1"/>
  <c r="BA29" i="132"/>
  <c r="BB29" i="132"/>
  <c r="BB30" i="132" s="1"/>
  <c r="BB31" i="132" s="1"/>
  <c r="BC29" i="132"/>
  <c r="BC30" i="132" s="1"/>
  <c r="BD29" i="132"/>
  <c r="BD30" i="132" s="1"/>
  <c r="BD31" i="132" s="1"/>
  <c r="BE29" i="132"/>
  <c r="BE30" i="132" s="1"/>
  <c r="BE31" i="132" s="1"/>
  <c r="BF29" i="132"/>
  <c r="BF30" i="132" s="1"/>
  <c r="BF31" i="132" s="1"/>
  <c r="BG29" i="132"/>
  <c r="BG30" i="132" s="1"/>
  <c r="BG31" i="132" s="1"/>
  <c r="BH29" i="132"/>
  <c r="BH30" i="132" s="1"/>
  <c r="BI29" i="132"/>
  <c r="BI30" i="132" s="1"/>
  <c r="BJ29" i="132"/>
  <c r="BJ30" i="132" s="1"/>
  <c r="BJ31" i="132" s="1"/>
  <c r="BK29" i="132"/>
  <c r="BL29" i="132"/>
  <c r="BL30" i="132" s="1"/>
  <c r="BM29" i="132"/>
  <c r="BM30" i="132" s="1"/>
  <c r="BM31" i="132" s="1"/>
  <c r="BN29" i="132"/>
  <c r="BN30" i="132" s="1"/>
  <c r="BO29" i="132"/>
  <c r="BO30" i="132" s="1"/>
  <c r="BO31" i="132" s="1"/>
  <c r="BP29" i="132"/>
  <c r="BP30" i="132" s="1"/>
  <c r="BP31" i="132" s="1"/>
  <c r="BQ29" i="132"/>
  <c r="BQ30" i="132" s="1"/>
  <c r="BQ31" i="132" s="1"/>
  <c r="BR29" i="132"/>
  <c r="BR30" i="132" s="1"/>
  <c r="BR31" i="132" s="1"/>
  <c r="BS29" i="132"/>
  <c r="BS30" i="132" s="1"/>
  <c r="BS31" i="132" s="1"/>
  <c r="BT29" i="132"/>
  <c r="BT30" i="132" s="1"/>
  <c r="BT31" i="132" s="1"/>
  <c r="BU29" i="132"/>
  <c r="BU30" i="132" s="1"/>
  <c r="BU31" i="132" s="1"/>
  <c r="BV29" i="132"/>
  <c r="BV30" i="132" s="1"/>
  <c r="BV31" i="132" s="1"/>
  <c r="BW29" i="132"/>
  <c r="BW30" i="132" s="1"/>
  <c r="BW31" i="132" s="1"/>
  <c r="BX29" i="132"/>
  <c r="BX30" i="132" s="1"/>
  <c r="BX31" i="132" s="1"/>
  <c r="BY29" i="132"/>
  <c r="BZ29" i="132"/>
  <c r="BZ30" i="132" s="1"/>
  <c r="BZ31" i="132" s="1"/>
  <c r="CA29" i="132"/>
  <c r="CA30" i="132" s="1"/>
  <c r="CA31" i="132" s="1"/>
  <c r="CB29" i="132"/>
  <c r="CB30" i="132" s="1"/>
  <c r="CB31" i="132" s="1"/>
  <c r="CC29" i="132"/>
  <c r="CC30" i="132" s="1"/>
  <c r="CC31" i="132" s="1"/>
  <c r="CD29" i="132"/>
  <c r="CD30" i="132" s="1"/>
  <c r="CE29" i="132"/>
  <c r="CE30" i="132" s="1"/>
  <c r="CE31" i="132" s="1"/>
  <c r="CF29" i="132"/>
  <c r="CF30" i="132" s="1"/>
  <c r="CF31" i="132" s="1"/>
  <c r="CG29" i="132"/>
  <c r="CG30" i="132" s="1"/>
  <c r="CG31" i="132" s="1"/>
  <c r="CH29" i="132"/>
  <c r="CH30" i="132" s="1"/>
  <c r="CH31" i="132" s="1"/>
  <c r="CI29" i="132"/>
  <c r="I29" i="132"/>
  <c r="J29" i="132"/>
  <c r="H29" i="132"/>
  <c r="H30" i="132" s="1"/>
  <c r="H31" i="132" s="1"/>
  <c r="AO31" i="132" l="1"/>
  <c r="U31" i="132"/>
  <c r="BY30" i="132"/>
  <c r="BY31" i="132" s="1"/>
  <c r="T31" i="132"/>
  <c r="BC31" i="132"/>
  <c r="AE30" i="132"/>
  <c r="AE31" i="132" s="1"/>
  <c r="AF31" i="132"/>
  <c r="AD31" i="132"/>
  <c r="BK30" i="132"/>
  <c r="BK31" i="132" s="1"/>
  <c r="AC31" i="132"/>
  <c r="BL31" i="132"/>
  <c r="BI31" i="132"/>
  <c r="CI30" i="132"/>
  <c r="CI31" i="132" s="1"/>
  <c r="BA30" i="132"/>
  <c r="BA31" i="132" s="1"/>
  <c r="BH31" i="132"/>
  <c r="M31" i="132"/>
  <c r="AN30" i="132"/>
  <c r="AN31" i="132" s="1"/>
  <c r="P31" i="132"/>
  <c r="AP31" i="132"/>
  <c r="Z31" i="132"/>
  <c r="CD31" i="132"/>
  <c r="BN31" i="132"/>
  <c r="AX30" i="132"/>
  <c r="AX31" i="132" s="1"/>
  <c r="AH30" i="132"/>
  <c r="AH31" i="132" s="1"/>
  <c r="R30" i="132"/>
  <c r="R31" i="132" s="1"/>
  <c r="K30" i="132"/>
  <c r="K31" i="132" s="1"/>
  <c r="K8" i="99" l="1"/>
  <c r="K57" i="99" s="1"/>
  <c r="L8" i="99"/>
  <c r="L57" i="99" s="1"/>
  <c r="M8" i="99"/>
  <c r="M57" i="99" s="1"/>
  <c r="N8" i="99"/>
  <c r="N57" i="99" s="1"/>
  <c r="O8" i="99"/>
  <c r="O57" i="99" s="1"/>
  <c r="P8" i="99"/>
  <c r="P57" i="99" s="1"/>
  <c r="Q8" i="99"/>
  <c r="Q57" i="99" s="1"/>
  <c r="R8" i="99"/>
  <c r="R57" i="99" s="1"/>
  <c r="S8" i="99"/>
  <c r="S57" i="99" s="1"/>
  <c r="T8" i="99"/>
  <c r="T57" i="99" s="1"/>
  <c r="U8" i="99"/>
  <c r="U57" i="99" s="1"/>
  <c r="V8" i="99"/>
  <c r="V57" i="99" s="1"/>
  <c r="W8" i="99"/>
  <c r="W57" i="99" s="1"/>
  <c r="X8" i="99"/>
  <c r="X57" i="99" s="1"/>
  <c r="Y8" i="99"/>
  <c r="Y57" i="99" s="1"/>
  <c r="Z8" i="99"/>
  <c r="Z57" i="99" s="1"/>
  <c r="AA8" i="99"/>
  <c r="AA57" i="99" s="1"/>
  <c r="AB8" i="99"/>
  <c r="AB57" i="99" s="1"/>
  <c r="AC8" i="99"/>
  <c r="AC57" i="99" s="1"/>
  <c r="AD8" i="99"/>
  <c r="AD57" i="99" s="1"/>
  <c r="AE8" i="99"/>
  <c r="AE57" i="99" s="1"/>
  <c r="AF8" i="99"/>
  <c r="AF57" i="99" s="1"/>
  <c r="AG8" i="99"/>
  <c r="AG57" i="99" s="1"/>
  <c r="AH8" i="99"/>
  <c r="AH57" i="99" s="1"/>
  <c r="AI8" i="99"/>
  <c r="AI57" i="99" s="1"/>
  <c r="AJ8" i="99"/>
  <c r="AJ57" i="99" s="1"/>
  <c r="AK8" i="99"/>
  <c r="AK57" i="99" s="1"/>
  <c r="AL8" i="99"/>
  <c r="AL57" i="99" s="1"/>
  <c r="AM8" i="99"/>
  <c r="AM57" i="99" s="1"/>
  <c r="AN8" i="99"/>
  <c r="AN57" i="99" s="1"/>
  <c r="AO8" i="99"/>
  <c r="AO57" i="99" s="1"/>
  <c r="AP8" i="99"/>
  <c r="AP57" i="99" s="1"/>
  <c r="AQ8" i="99"/>
  <c r="AQ57" i="99" s="1"/>
  <c r="AR8" i="99"/>
  <c r="AR57" i="99" s="1"/>
  <c r="AS8" i="99"/>
  <c r="AS57" i="99" s="1"/>
  <c r="AT8" i="99"/>
  <c r="AT57" i="99" s="1"/>
  <c r="AU8" i="99"/>
  <c r="AU57" i="99" s="1"/>
  <c r="AV8" i="99"/>
  <c r="AV57" i="99" s="1"/>
  <c r="AW8" i="99"/>
  <c r="AW57" i="99" s="1"/>
  <c r="AX8" i="99"/>
  <c r="AX57" i="99" s="1"/>
  <c r="AY8" i="99"/>
  <c r="AY57" i="99" s="1"/>
  <c r="AZ8" i="99"/>
  <c r="AZ57" i="99" s="1"/>
  <c r="BA8" i="99"/>
  <c r="BA57" i="99" s="1"/>
  <c r="BB8" i="99"/>
  <c r="BB57" i="99" s="1"/>
  <c r="BC8" i="99"/>
  <c r="BC57" i="99" s="1"/>
  <c r="BD8" i="99"/>
  <c r="BD57" i="99" s="1"/>
  <c r="BE8" i="99"/>
  <c r="BE57" i="99" s="1"/>
  <c r="BF8" i="99"/>
  <c r="BF57" i="99" s="1"/>
  <c r="BG8" i="99"/>
  <c r="BG57" i="99" s="1"/>
  <c r="BH8" i="99"/>
  <c r="BH57" i="99" s="1"/>
  <c r="BI8" i="99"/>
  <c r="BI57" i="99" s="1"/>
  <c r="BJ8" i="99"/>
  <c r="BJ57" i="99" s="1"/>
  <c r="BK8" i="99"/>
  <c r="BK57" i="99" s="1"/>
  <c r="BL8" i="99"/>
  <c r="BL57" i="99" s="1"/>
  <c r="BM8" i="99"/>
  <c r="BM57" i="99" s="1"/>
  <c r="BN8" i="99"/>
  <c r="BN57" i="99" s="1"/>
  <c r="BO8" i="99"/>
  <c r="BO57" i="99" s="1"/>
  <c r="BP8" i="99"/>
  <c r="BP57" i="99" s="1"/>
  <c r="BQ8" i="99"/>
  <c r="BQ57" i="99" s="1"/>
  <c r="BR8" i="99"/>
  <c r="BR57" i="99" s="1"/>
  <c r="BS8" i="99"/>
  <c r="BS57" i="99" s="1"/>
  <c r="BT8" i="99"/>
  <c r="BT57" i="99" s="1"/>
  <c r="BU8" i="99"/>
  <c r="BU57" i="99" s="1"/>
  <c r="BV8" i="99"/>
  <c r="BV57" i="99" s="1"/>
  <c r="BW8" i="99"/>
  <c r="BW57" i="99" s="1"/>
  <c r="BX8" i="99"/>
  <c r="BX57" i="99" s="1"/>
  <c r="BY8" i="99"/>
  <c r="BY57" i="99" s="1"/>
  <c r="BZ8" i="99"/>
  <c r="BZ57" i="99" s="1"/>
  <c r="CA8" i="99"/>
  <c r="CA57" i="99" s="1"/>
  <c r="CB8" i="99"/>
  <c r="CB57" i="99" s="1"/>
  <c r="CC8" i="99"/>
  <c r="CC57" i="99" s="1"/>
  <c r="CD8" i="99"/>
  <c r="CD57" i="99" s="1"/>
  <c r="CE8" i="99"/>
  <c r="CE57" i="99" s="1"/>
  <c r="CF8" i="99"/>
  <c r="CF57" i="99" s="1"/>
  <c r="CG8" i="99"/>
  <c r="CG57" i="99" s="1"/>
  <c r="CH8" i="99"/>
  <c r="CH57" i="99" s="1"/>
  <c r="CI8" i="99"/>
  <c r="CI57" i="99" s="1"/>
  <c r="J8" i="99"/>
  <c r="J57" i="99" s="1"/>
  <c r="J32" i="99" l="1"/>
  <c r="J55" i="99" s="1"/>
  <c r="K32" i="99"/>
  <c r="K55" i="99" s="1"/>
  <c r="L32" i="99"/>
  <c r="L55" i="99" s="1"/>
  <c r="M32" i="99"/>
  <c r="M55" i="99" s="1"/>
  <c r="N32" i="99"/>
  <c r="N55" i="99" s="1"/>
  <c r="O32" i="99"/>
  <c r="O55" i="99" s="1"/>
  <c r="P32" i="99"/>
  <c r="P55" i="99" s="1"/>
  <c r="Q32" i="99"/>
  <c r="Q55" i="99" s="1"/>
  <c r="R32" i="99"/>
  <c r="R55" i="99" s="1"/>
  <c r="S32" i="99"/>
  <c r="S55" i="99" s="1"/>
  <c r="T32" i="99"/>
  <c r="T55" i="99" s="1"/>
  <c r="U32" i="99"/>
  <c r="U55" i="99" s="1"/>
  <c r="V32" i="99"/>
  <c r="V55" i="99" s="1"/>
  <c r="W32" i="99"/>
  <c r="W55" i="99" s="1"/>
  <c r="X32" i="99"/>
  <c r="X55" i="99" s="1"/>
  <c r="Y32" i="99"/>
  <c r="Y55" i="99" s="1"/>
  <c r="Z32" i="99"/>
  <c r="Z55" i="99" s="1"/>
  <c r="AA32" i="99"/>
  <c r="AA55" i="99" s="1"/>
  <c r="AB32" i="99"/>
  <c r="AB55" i="99" s="1"/>
  <c r="AC32" i="99"/>
  <c r="AC55" i="99" s="1"/>
  <c r="AD32" i="99"/>
  <c r="AD55" i="99" s="1"/>
  <c r="AE32" i="99"/>
  <c r="AE55" i="99" s="1"/>
  <c r="AF32" i="99"/>
  <c r="AF55" i="99" s="1"/>
  <c r="AG32" i="99"/>
  <c r="AG55" i="99" s="1"/>
  <c r="AH32" i="99"/>
  <c r="AH55" i="99" s="1"/>
  <c r="AI32" i="99"/>
  <c r="AI55" i="99" s="1"/>
  <c r="AJ32" i="99"/>
  <c r="AJ55" i="99" s="1"/>
  <c r="AK32" i="99"/>
  <c r="AK55" i="99" s="1"/>
  <c r="AL32" i="99"/>
  <c r="AL55" i="99" s="1"/>
  <c r="AM32" i="99"/>
  <c r="AM55" i="99" s="1"/>
  <c r="AN32" i="99"/>
  <c r="AN55" i="99" s="1"/>
  <c r="AO32" i="99"/>
  <c r="AO55" i="99" s="1"/>
  <c r="AP32" i="99"/>
  <c r="AP55" i="99" s="1"/>
  <c r="AQ32" i="99"/>
  <c r="AQ55" i="99" s="1"/>
  <c r="AR32" i="99"/>
  <c r="AR55" i="99" s="1"/>
  <c r="AS32" i="99"/>
  <c r="AS55" i="99" s="1"/>
  <c r="AT32" i="99"/>
  <c r="AT55" i="99" s="1"/>
  <c r="AU32" i="99"/>
  <c r="AU55" i="99" s="1"/>
  <c r="AV32" i="99"/>
  <c r="AV55" i="99" s="1"/>
  <c r="AW32" i="99"/>
  <c r="AW55" i="99" s="1"/>
  <c r="AX32" i="99"/>
  <c r="AX55" i="99" s="1"/>
  <c r="AY32" i="99"/>
  <c r="AY55" i="99" s="1"/>
  <c r="AZ32" i="99"/>
  <c r="AZ55" i="99" s="1"/>
  <c r="BA32" i="99"/>
  <c r="BA55" i="99" s="1"/>
  <c r="BB32" i="99"/>
  <c r="BB55" i="99" s="1"/>
  <c r="BC32" i="99"/>
  <c r="BC55" i="99" s="1"/>
  <c r="BD32" i="99"/>
  <c r="BD55" i="99" s="1"/>
  <c r="BE32" i="99"/>
  <c r="BE55" i="99" s="1"/>
  <c r="BF32" i="99"/>
  <c r="BF55" i="99" s="1"/>
  <c r="BG32" i="99"/>
  <c r="BG55" i="99" s="1"/>
  <c r="BH32" i="99"/>
  <c r="BH55" i="99" s="1"/>
  <c r="BI32" i="99"/>
  <c r="BI55" i="99" s="1"/>
  <c r="BJ32" i="99"/>
  <c r="BJ55" i="99" s="1"/>
  <c r="BK32" i="99"/>
  <c r="BK55" i="99" s="1"/>
  <c r="BL32" i="99"/>
  <c r="BL55" i="99" s="1"/>
  <c r="BM32" i="99"/>
  <c r="BM55" i="99" s="1"/>
  <c r="BN32" i="99"/>
  <c r="BN55" i="99" s="1"/>
  <c r="BO32" i="99"/>
  <c r="BO55" i="99" s="1"/>
  <c r="BP32" i="99"/>
  <c r="BP55" i="99" s="1"/>
  <c r="BQ32" i="99"/>
  <c r="BQ55" i="99" s="1"/>
  <c r="BR32" i="99"/>
  <c r="BR55" i="99" s="1"/>
  <c r="BS32" i="99"/>
  <c r="BS55" i="99" s="1"/>
  <c r="BT32" i="99"/>
  <c r="BT55" i="99" s="1"/>
  <c r="BU32" i="99"/>
  <c r="BU55" i="99" s="1"/>
  <c r="BV32" i="99"/>
  <c r="BV55" i="99" s="1"/>
  <c r="BW32" i="99"/>
  <c r="BW55" i="99" s="1"/>
  <c r="BX32" i="99"/>
  <c r="BX55" i="99" s="1"/>
  <c r="BY32" i="99"/>
  <c r="BY55" i="99" s="1"/>
  <c r="BZ32" i="99"/>
  <c r="BZ55" i="99" s="1"/>
  <c r="CA32" i="99"/>
  <c r="CA55" i="99" s="1"/>
  <c r="CB32" i="99"/>
  <c r="CB55" i="99" s="1"/>
  <c r="CC32" i="99"/>
  <c r="CC55" i="99" s="1"/>
  <c r="CD32" i="99"/>
  <c r="CD55" i="99" s="1"/>
  <c r="CE32" i="99"/>
  <c r="CE55" i="99" s="1"/>
  <c r="CF32" i="99"/>
  <c r="CF55" i="99" s="1"/>
  <c r="CG32" i="99"/>
  <c r="CG55" i="99" s="1"/>
  <c r="CH32" i="99"/>
  <c r="CH55" i="99" s="1"/>
  <c r="CI32" i="99"/>
  <c r="CI55" i="99" s="1"/>
  <c r="L46" i="143" l="1"/>
  <c r="L80" i="143" s="1"/>
  <c r="M46" i="143"/>
  <c r="N46" i="143"/>
  <c r="O46" i="143"/>
  <c r="P46" i="143"/>
  <c r="Q46" i="143"/>
  <c r="R46" i="143"/>
  <c r="S46" i="143"/>
  <c r="T46" i="143"/>
  <c r="U46" i="143"/>
  <c r="V46" i="143"/>
  <c r="W46" i="143"/>
  <c r="X46" i="143"/>
  <c r="Y46" i="143"/>
  <c r="Z46" i="143"/>
  <c r="AA46" i="143"/>
  <c r="AB46" i="143"/>
  <c r="AC46" i="143"/>
  <c r="AD46" i="143"/>
  <c r="AE46" i="143"/>
  <c r="AF46" i="143"/>
  <c r="AG46" i="143"/>
  <c r="AH46" i="143"/>
  <c r="AI46" i="143"/>
  <c r="AJ46" i="143"/>
  <c r="AK46" i="143"/>
  <c r="AL46" i="143"/>
  <c r="AM46" i="143"/>
  <c r="AN46" i="143"/>
  <c r="AO46" i="143"/>
  <c r="AP46" i="143"/>
  <c r="AQ46" i="143"/>
  <c r="AR46" i="143"/>
  <c r="AS46" i="143"/>
  <c r="AT46" i="143"/>
  <c r="AU46" i="143"/>
  <c r="AV46" i="143"/>
  <c r="AW46" i="143"/>
  <c r="AX46" i="143"/>
  <c r="AY46" i="143"/>
  <c r="AZ46" i="143"/>
  <c r="BA46" i="143"/>
  <c r="BB46" i="143"/>
  <c r="BC46" i="143"/>
  <c r="BD46" i="143"/>
  <c r="BE46" i="143"/>
  <c r="BF46" i="143"/>
  <c r="BG46" i="143"/>
  <c r="BH46" i="143"/>
  <c r="BI46" i="143"/>
  <c r="BJ46" i="143"/>
  <c r="BK46" i="143"/>
  <c r="BL46" i="143"/>
  <c r="BM46" i="143"/>
  <c r="BN46" i="143"/>
  <c r="BO46" i="143"/>
  <c r="BP46" i="143"/>
  <c r="BQ46" i="143"/>
  <c r="BR46" i="143"/>
  <c r="BS46" i="143"/>
  <c r="BT46" i="143"/>
  <c r="BU46" i="143"/>
  <c r="BV46" i="143"/>
  <c r="BW46" i="143"/>
  <c r="BX46" i="143"/>
  <c r="BY46" i="143"/>
  <c r="BZ46" i="143"/>
  <c r="CA46" i="143"/>
  <c r="CB46" i="143"/>
  <c r="CC46" i="143"/>
  <c r="CD46" i="143"/>
  <c r="CE46" i="143"/>
  <c r="CF46" i="143"/>
  <c r="CG46" i="143"/>
  <c r="CH46" i="143"/>
  <c r="CI46" i="143"/>
  <c r="K46" i="143"/>
  <c r="K80" i="143"/>
  <c r="H62" i="118" l="1"/>
  <c r="M37" i="116" l="1"/>
  <c r="M33" i="85" s="1"/>
  <c r="N33" i="85"/>
  <c r="O33" i="85"/>
  <c r="P33" i="85"/>
  <c r="Q33" i="85"/>
  <c r="R33" i="85"/>
  <c r="S33" i="85"/>
  <c r="T33" i="85"/>
  <c r="U33" i="85"/>
  <c r="V33" i="85"/>
  <c r="W33" i="85"/>
  <c r="X33" i="85"/>
  <c r="Y33" i="85"/>
  <c r="Z33" i="85"/>
  <c r="AA33" i="85"/>
  <c r="AB33" i="85"/>
  <c r="AC33" i="85"/>
  <c r="AD33" i="85"/>
  <c r="AE33" i="85"/>
  <c r="AF33" i="85"/>
  <c r="AG33" i="85"/>
  <c r="AH33" i="85"/>
  <c r="AI33" i="85"/>
  <c r="AJ33" i="85"/>
  <c r="AK33" i="85"/>
  <c r="AL33" i="85"/>
  <c r="AM33" i="85"/>
  <c r="AN33" i="85"/>
  <c r="AO33" i="85"/>
  <c r="AP33" i="85"/>
  <c r="AQ33" i="85"/>
  <c r="AR33" i="85"/>
  <c r="AS33" i="85"/>
  <c r="AT33" i="85"/>
  <c r="AU33" i="85"/>
  <c r="AV33" i="85"/>
  <c r="AW33" i="85"/>
  <c r="AX33" i="85"/>
  <c r="AY33" i="85"/>
  <c r="AZ33" i="85"/>
  <c r="BA33" i="85"/>
  <c r="BB33" i="85"/>
  <c r="BC33" i="85"/>
  <c r="BD33" i="85"/>
  <c r="BE33" i="85"/>
  <c r="BF33" i="85"/>
  <c r="BG33" i="85"/>
  <c r="BH33" i="85"/>
  <c r="BI33" i="85"/>
  <c r="BJ33" i="85"/>
  <c r="BK33" i="85"/>
  <c r="BL33" i="85"/>
  <c r="BM33" i="85"/>
  <c r="BN33" i="85"/>
  <c r="BO33" i="85"/>
  <c r="BP33" i="85"/>
  <c r="BQ33" i="85"/>
  <c r="BR33" i="85"/>
  <c r="BS33" i="85"/>
  <c r="BT33" i="85"/>
  <c r="BU33" i="85"/>
  <c r="BV33" i="85"/>
  <c r="BW33" i="85"/>
  <c r="BX33" i="85"/>
  <c r="BY33" i="85"/>
  <c r="BZ33" i="85"/>
  <c r="CA33" i="85"/>
  <c r="CB33" i="85"/>
  <c r="CC33" i="85"/>
  <c r="CD33" i="85"/>
  <c r="CE33" i="85"/>
  <c r="CF33" i="85"/>
  <c r="CG33" i="85"/>
  <c r="CH33" i="85"/>
  <c r="CI33" i="85"/>
  <c r="M38" i="116"/>
  <c r="M34" i="85" s="1"/>
  <c r="N34" i="85"/>
  <c r="O34" i="85"/>
  <c r="P34" i="85"/>
  <c r="Q34" i="85"/>
  <c r="R34" i="85"/>
  <c r="S34" i="85"/>
  <c r="T34" i="85"/>
  <c r="U34" i="85"/>
  <c r="V34" i="85"/>
  <c r="W34" i="85"/>
  <c r="X34" i="85"/>
  <c r="Y34" i="85"/>
  <c r="Z34" i="85"/>
  <c r="AA34" i="85"/>
  <c r="AB34" i="85"/>
  <c r="AC34" i="85"/>
  <c r="AD34" i="85"/>
  <c r="AE34" i="85"/>
  <c r="AF34" i="85"/>
  <c r="AG34" i="85"/>
  <c r="AH34" i="85"/>
  <c r="AI34" i="85"/>
  <c r="AJ34" i="85"/>
  <c r="AK34" i="85"/>
  <c r="AL34" i="85"/>
  <c r="AM34" i="85"/>
  <c r="AN34" i="85"/>
  <c r="AO34" i="85"/>
  <c r="AP34" i="85"/>
  <c r="AQ34" i="85"/>
  <c r="AR34" i="85"/>
  <c r="AS34" i="85"/>
  <c r="AT34" i="85"/>
  <c r="AU34" i="85"/>
  <c r="AV34" i="85"/>
  <c r="AW34" i="85"/>
  <c r="AX34" i="85"/>
  <c r="AY34" i="85"/>
  <c r="AZ34" i="85"/>
  <c r="BA34" i="85"/>
  <c r="BB34" i="85"/>
  <c r="BC34" i="85"/>
  <c r="BD34" i="85"/>
  <c r="BE34" i="85"/>
  <c r="BF34" i="85"/>
  <c r="BG34" i="85"/>
  <c r="BH34" i="85"/>
  <c r="BI34" i="85"/>
  <c r="BJ34" i="85"/>
  <c r="BK34" i="85"/>
  <c r="BL34" i="85"/>
  <c r="BM34" i="85"/>
  <c r="BN34" i="85"/>
  <c r="BO34" i="85"/>
  <c r="BP34" i="85"/>
  <c r="BQ34" i="85"/>
  <c r="BR34" i="85"/>
  <c r="BS34" i="85"/>
  <c r="BT34" i="85"/>
  <c r="BU34" i="85"/>
  <c r="BV34" i="85"/>
  <c r="BW34" i="85"/>
  <c r="BX34" i="85"/>
  <c r="BY34" i="85"/>
  <c r="BZ34" i="85"/>
  <c r="CA34" i="85"/>
  <c r="CB34" i="85"/>
  <c r="CC34" i="85"/>
  <c r="CD34" i="85"/>
  <c r="CE34" i="85"/>
  <c r="CF34" i="85"/>
  <c r="CG34" i="85"/>
  <c r="CH34" i="85"/>
  <c r="CI34" i="85"/>
  <c r="M39" i="116"/>
  <c r="M35" i="85" s="1"/>
  <c r="N35" i="85"/>
  <c r="O35" i="85"/>
  <c r="P35" i="85"/>
  <c r="Q35" i="85"/>
  <c r="R35" i="85"/>
  <c r="S35" i="85"/>
  <c r="T35" i="85"/>
  <c r="U35" i="85"/>
  <c r="V35" i="85"/>
  <c r="W35" i="85"/>
  <c r="X35" i="85"/>
  <c r="Y35" i="85"/>
  <c r="Z35" i="85"/>
  <c r="AA35" i="85"/>
  <c r="AB35" i="85"/>
  <c r="AC35" i="85"/>
  <c r="AD35" i="85"/>
  <c r="AE35" i="85"/>
  <c r="AF35" i="85"/>
  <c r="AG35" i="85"/>
  <c r="AH35" i="85"/>
  <c r="AI35" i="85"/>
  <c r="AJ35" i="85"/>
  <c r="AK35" i="85"/>
  <c r="AL35" i="85"/>
  <c r="AM35" i="85"/>
  <c r="AN35" i="85"/>
  <c r="AO35" i="85"/>
  <c r="AP35" i="85"/>
  <c r="AQ35" i="85"/>
  <c r="AR35" i="85"/>
  <c r="AS35" i="85"/>
  <c r="AT35" i="85"/>
  <c r="AU35" i="85"/>
  <c r="AV35" i="85"/>
  <c r="AW35" i="85"/>
  <c r="AX35" i="85"/>
  <c r="AY35" i="85"/>
  <c r="AZ35" i="85"/>
  <c r="BA35" i="85"/>
  <c r="BB35" i="85"/>
  <c r="BC35" i="85"/>
  <c r="BD35" i="85"/>
  <c r="BE35" i="85"/>
  <c r="BF35" i="85"/>
  <c r="BG35" i="85"/>
  <c r="BH35" i="85"/>
  <c r="BI35" i="85"/>
  <c r="BJ35" i="85"/>
  <c r="BK35" i="85"/>
  <c r="BL35" i="85"/>
  <c r="BM35" i="85"/>
  <c r="BN35" i="85"/>
  <c r="BO35" i="85"/>
  <c r="BP35" i="85"/>
  <c r="BQ35" i="85"/>
  <c r="BR35" i="85"/>
  <c r="BS35" i="85"/>
  <c r="BT35" i="85"/>
  <c r="BU35" i="85"/>
  <c r="BV35" i="85"/>
  <c r="BW35" i="85"/>
  <c r="BX35" i="85"/>
  <c r="BY35" i="85"/>
  <c r="BZ35" i="85"/>
  <c r="CA35" i="85"/>
  <c r="CB35" i="85"/>
  <c r="CC35" i="85"/>
  <c r="CD35" i="85"/>
  <c r="CE35" i="85"/>
  <c r="CF35" i="85"/>
  <c r="CG35" i="85"/>
  <c r="CH35" i="85"/>
  <c r="CI35" i="85"/>
  <c r="M40" i="116"/>
  <c r="M41" i="116"/>
  <c r="M36" i="85" s="1"/>
  <c r="N36" i="85"/>
  <c r="O36" i="85"/>
  <c r="P36" i="85"/>
  <c r="Q36" i="85"/>
  <c r="R36" i="85"/>
  <c r="S36" i="85"/>
  <c r="T36" i="85"/>
  <c r="U36" i="85"/>
  <c r="V36" i="85"/>
  <c r="W36" i="85"/>
  <c r="X36" i="85"/>
  <c r="Y36" i="85"/>
  <c r="Z36" i="85"/>
  <c r="AA36" i="85"/>
  <c r="AB36" i="85"/>
  <c r="AC36" i="85"/>
  <c r="AD36" i="85"/>
  <c r="AE36" i="85"/>
  <c r="AF36" i="85"/>
  <c r="AG36" i="85"/>
  <c r="AH36" i="85"/>
  <c r="AI36" i="85"/>
  <c r="AJ36" i="85"/>
  <c r="AK36" i="85"/>
  <c r="AL36" i="85"/>
  <c r="AM36" i="85"/>
  <c r="AN36" i="85"/>
  <c r="AO36" i="85"/>
  <c r="AP36" i="85"/>
  <c r="AQ36" i="85"/>
  <c r="AR36" i="85"/>
  <c r="AS36" i="85"/>
  <c r="AT36" i="85"/>
  <c r="AU36" i="85"/>
  <c r="AV36" i="85"/>
  <c r="AW36" i="85"/>
  <c r="AX36" i="85"/>
  <c r="AY36" i="85"/>
  <c r="AZ36" i="85"/>
  <c r="BA36" i="85"/>
  <c r="BB36" i="85"/>
  <c r="BC36" i="85"/>
  <c r="BD36" i="85"/>
  <c r="BE36" i="85"/>
  <c r="BF36" i="85"/>
  <c r="BG36" i="85"/>
  <c r="BH36" i="85"/>
  <c r="BI36" i="85"/>
  <c r="BJ36" i="85"/>
  <c r="BK36" i="85"/>
  <c r="BL36" i="85"/>
  <c r="BM36" i="85"/>
  <c r="BN36" i="85"/>
  <c r="BO36" i="85"/>
  <c r="BP36" i="85"/>
  <c r="BQ36" i="85"/>
  <c r="BR36" i="85"/>
  <c r="BS36" i="85"/>
  <c r="BT36" i="85"/>
  <c r="BU36" i="85"/>
  <c r="BV36" i="85"/>
  <c r="BW36" i="85"/>
  <c r="BX36" i="85"/>
  <c r="BY36" i="85"/>
  <c r="BZ36" i="85"/>
  <c r="CA36" i="85"/>
  <c r="CB36" i="85"/>
  <c r="CC36" i="85"/>
  <c r="CD36" i="85"/>
  <c r="CE36" i="85"/>
  <c r="CF36" i="85"/>
  <c r="CG36" i="85"/>
  <c r="CH36" i="85"/>
  <c r="CI36" i="85"/>
  <c r="M42" i="116"/>
  <c r="M37" i="85" s="1"/>
  <c r="N37" i="85"/>
  <c r="O37" i="85"/>
  <c r="P37" i="85"/>
  <c r="Q37" i="85"/>
  <c r="R37" i="85"/>
  <c r="S37" i="85"/>
  <c r="T37" i="85"/>
  <c r="U37" i="85"/>
  <c r="V37" i="85"/>
  <c r="W37" i="85"/>
  <c r="X37" i="85"/>
  <c r="Y37" i="85"/>
  <c r="Z37" i="85"/>
  <c r="AA37" i="85"/>
  <c r="AB37" i="85"/>
  <c r="AC37" i="85"/>
  <c r="AD37" i="85"/>
  <c r="AE37" i="85"/>
  <c r="AF37" i="85"/>
  <c r="AG37" i="85"/>
  <c r="AH37" i="85"/>
  <c r="AI37" i="85"/>
  <c r="AJ37" i="85"/>
  <c r="AK37" i="85"/>
  <c r="AL37" i="85"/>
  <c r="AM37" i="85"/>
  <c r="AN37" i="85"/>
  <c r="AO37" i="85"/>
  <c r="AP37" i="85"/>
  <c r="AQ37" i="85"/>
  <c r="AR37" i="85"/>
  <c r="AS37" i="85"/>
  <c r="AT37" i="85"/>
  <c r="AU37" i="85"/>
  <c r="AV37" i="85"/>
  <c r="AW37" i="85"/>
  <c r="AX37" i="85"/>
  <c r="AY37" i="85"/>
  <c r="AZ37" i="85"/>
  <c r="BA37" i="85"/>
  <c r="BB37" i="85"/>
  <c r="BC37" i="85"/>
  <c r="BD37" i="85"/>
  <c r="BE37" i="85"/>
  <c r="BF37" i="85"/>
  <c r="BG37" i="85"/>
  <c r="BH37" i="85"/>
  <c r="BI37" i="85"/>
  <c r="BJ37" i="85"/>
  <c r="BK37" i="85"/>
  <c r="BL37" i="85"/>
  <c r="BM37" i="85"/>
  <c r="BN37" i="85"/>
  <c r="BO37" i="85"/>
  <c r="BP37" i="85"/>
  <c r="BQ37" i="85"/>
  <c r="BR37" i="85"/>
  <c r="BS37" i="85"/>
  <c r="BT37" i="85"/>
  <c r="BU37" i="85"/>
  <c r="BV37" i="85"/>
  <c r="BW37" i="85"/>
  <c r="BX37" i="85"/>
  <c r="BY37" i="85"/>
  <c r="BZ37" i="85"/>
  <c r="CA37" i="85"/>
  <c r="CB37" i="85"/>
  <c r="CC37" i="85"/>
  <c r="CD37" i="85"/>
  <c r="CE37" i="85"/>
  <c r="CF37" i="85"/>
  <c r="CG37" i="85"/>
  <c r="CH37" i="85"/>
  <c r="CI37" i="85"/>
  <c r="M43" i="116"/>
  <c r="M38" i="85" s="1"/>
  <c r="N38" i="85"/>
  <c r="O38" i="85"/>
  <c r="P38" i="85"/>
  <c r="Q38" i="85"/>
  <c r="R38" i="85"/>
  <c r="S38" i="85"/>
  <c r="T38" i="85"/>
  <c r="U38" i="85"/>
  <c r="V38" i="85"/>
  <c r="W38" i="85"/>
  <c r="X38" i="85"/>
  <c r="Y38" i="85"/>
  <c r="Z38" i="85"/>
  <c r="AA38" i="85"/>
  <c r="AB38" i="85"/>
  <c r="AC38" i="85"/>
  <c r="AD38" i="85"/>
  <c r="AE38" i="85"/>
  <c r="AF38" i="85"/>
  <c r="AG38" i="85"/>
  <c r="AH38" i="85"/>
  <c r="AI38" i="85"/>
  <c r="AJ38" i="85"/>
  <c r="AK38" i="85"/>
  <c r="AL38" i="85"/>
  <c r="AM38" i="85"/>
  <c r="AN38" i="85"/>
  <c r="AO38" i="85"/>
  <c r="AP38" i="85"/>
  <c r="AQ38" i="85"/>
  <c r="AR38" i="85"/>
  <c r="AS38" i="85"/>
  <c r="AT38" i="85"/>
  <c r="AU38" i="85"/>
  <c r="AV38" i="85"/>
  <c r="AW38" i="85"/>
  <c r="AX38" i="85"/>
  <c r="AY38" i="85"/>
  <c r="AZ38" i="85"/>
  <c r="BA38" i="85"/>
  <c r="BB38" i="85"/>
  <c r="BC38" i="85"/>
  <c r="BD38" i="85"/>
  <c r="BE38" i="85"/>
  <c r="BF38" i="85"/>
  <c r="BG38" i="85"/>
  <c r="BH38" i="85"/>
  <c r="BI38" i="85"/>
  <c r="BJ38" i="85"/>
  <c r="BK38" i="85"/>
  <c r="BL38" i="85"/>
  <c r="BM38" i="85"/>
  <c r="BN38" i="85"/>
  <c r="BO38" i="85"/>
  <c r="BP38" i="85"/>
  <c r="BQ38" i="85"/>
  <c r="BR38" i="85"/>
  <c r="BS38" i="85"/>
  <c r="BT38" i="85"/>
  <c r="BU38" i="85"/>
  <c r="BV38" i="85"/>
  <c r="BW38" i="85"/>
  <c r="BX38" i="85"/>
  <c r="BY38" i="85"/>
  <c r="BZ38" i="85"/>
  <c r="CA38" i="85"/>
  <c r="CB38" i="85"/>
  <c r="CC38" i="85"/>
  <c r="CD38" i="85"/>
  <c r="CE38" i="85"/>
  <c r="CF38" i="85"/>
  <c r="CG38" i="85"/>
  <c r="CH38" i="85"/>
  <c r="CI38" i="85"/>
  <c r="M44" i="116"/>
  <c r="M45" i="116"/>
  <c r="M39" i="85" s="1"/>
  <c r="N39" i="85"/>
  <c r="O39" i="85"/>
  <c r="P39" i="85"/>
  <c r="Q39" i="85"/>
  <c r="R39" i="85"/>
  <c r="S39" i="85"/>
  <c r="T39" i="85"/>
  <c r="U39" i="85"/>
  <c r="V39" i="85"/>
  <c r="W39" i="85"/>
  <c r="X39" i="85"/>
  <c r="Y39" i="85"/>
  <c r="Z39" i="85"/>
  <c r="AA39" i="85"/>
  <c r="AB39" i="85"/>
  <c r="AC39" i="85"/>
  <c r="AD39" i="85"/>
  <c r="AE39" i="85"/>
  <c r="AF39" i="85"/>
  <c r="AG39" i="85"/>
  <c r="AH39" i="85"/>
  <c r="AI39" i="85"/>
  <c r="AJ39" i="85"/>
  <c r="AK39" i="85"/>
  <c r="AL39" i="85"/>
  <c r="AM39" i="85"/>
  <c r="AN39" i="85"/>
  <c r="AO39" i="85"/>
  <c r="AP39" i="85"/>
  <c r="AQ39" i="85"/>
  <c r="AR39" i="85"/>
  <c r="AS39" i="85"/>
  <c r="AT39" i="85"/>
  <c r="AU39" i="85"/>
  <c r="AV39" i="85"/>
  <c r="AW39" i="85"/>
  <c r="AX39" i="85"/>
  <c r="AY39" i="85"/>
  <c r="AZ39" i="85"/>
  <c r="BA39" i="85"/>
  <c r="BB39" i="85"/>
  <c r="BC39" i="85"/>
  <c r="BD39" i="85"/>
  <c r="BE39" i="85"/>
  <c r="BF39" i="85"/>
  <c r="BG39" i="85"/>
  <c r="BH39" i="85"/>
  <c r="BI39" i="85"/>
  <c r="BJ39" i="85"/>
  <c r="BK39" i="85"/>
  <c r="BL39" i="85"/>
  <c r="BM39" i="85"/>
  <c r="BN39" i="85"/>
  <c r="BO39" i="85"/>
  <c r="BP39" i="85"/>
  <c r="BQ39" i="85"/>
  <c r="BR39" i="85"/>
  <c r="BS39" i="85"/>
  <c r="BT39" i="85"/>
  <c r="BU39" i="85"/>
  <c r="BV39" i="85"/>
  <c r="BW39" i="85"/>
  <c r="BX39" i="85"/>
  <c r="BY39" i="85"/>
  <c r="BZ39" i="85"/>
  <c r="CA39" i="85"/>
  <c r="CB39" i="85"/>
  <c r="CC39" i="85"/>
  <c r="CD39" i="85"/>
  <c r="CE39" i="85"/>
  <c r="CF39" i="85"/>
  <c r="CG39" i="85"/>
  <c r="CH39" i="85"/>
  <c r="CI39" i="85"/>
  <c r="L34" i="85"/>
  <c r="L35" i="85"/>
  <c r="L36" i="85"/>
  <c r="L37" i="85"/>
  <c r="L38" i="85"/>
  <c r="L39" i="85"/>
  <c r="K33" i="85"/>
  <c r="L33" i="85"/>
  <c r="K34" i="85"/>
  <c r="K35" i="85"/>
  <c r="K36" i="85"/>
  <c r="K37" i="85"/>
  <c r="J34" i="85"/>
  <c r="J35" i="85"/>
  <c r="J36" i="85"/>
  <c r="J37" i="85"/>
  <c r="J33" i="85"/>
  <c r="I3" i="118"/>
  <c r="J3" i="118"/>
  <c r="K3" i="118"/>
  <c r="L3" i="118"/>
  <c r="M3" i="118"/>
  <c r="N3" i="118"/>
  <c r="O3" i="118"/>
  <c r="P3" i="118"/>
  <c r="Q3" i="118"/>
  <c r="R3" i="118"/>
  <c r="S3" i="118"/>
  <c r="T3" i="118"/>
  <c r="U3" i="118"/>
  <c r="V3" i="118"/>
  <c r="W3" i="118"/>
  <c r="X3" i="118"/>
  <c r="Y3" i="118"/>
  <c r="Z3" i="118"/>
  <c r="AA3" i="118"/>
  <c r="AB3" i="118"/>
  <c r="AC3" i="118"/>
  <c r="AD3" i="118"/>
  <c r="AE3" i="118"/>
  <c r="AF3" i="118"/>
  <c r="AG3" i="118"/>
  <c r="AH3" i="118"/>
  <c r="AI3" i="118"/>
  <c r="AJ3" i="118"/>
  <c r="AK3" i="118"/>
  <c r="AL3" i="118"/>
  <c r="AM3" i="118"/>
  <c r="AN3" i="118"/>
  <c r="AO3" i="118"/>
  <c r="AP3" i="118"/>
  <c r="AQ3" i="118"/>
  <c r="AR3" i="118"/>
  <c r="AS3" i="118"/>
  <c r="AT3" i="118"/>
  <c r="AU3" i="118"/>
  <c r="AV3" i="118"/>
  <c r="AW3" i="118"/>
  <c r="AX3" i="118"/>
  <c r="AY3" i="118"/>
  <c r="AZ3" i="118"/>
  <c r="BA3" i="118"/>
  <c r="BB3" i="118"/>
  <c r="BC3" i="118"/>
  <c r="BD3" i="118"/>
  <c r="BE3" i="118"/>
  <c r="BF3" i="118"/>
  <c r="BG3" i="118"/>
  <c r="BH3" i="118"/>
  <c r="BI3" i="118"/>
  <c r="BJ3" i="118"/>
  <c r="BK3" i="118"/>
  <c r="BL3" i="118"/>
  <c r="BM3" i="118"/>
  <c r="BN3" i="118"/>
  <c r="BO3" i="118"/>
  <c r="BP3" i="118"/>
  <c r="BQ3" i="118"/>
  <c r="BR3" i="118"/>
  <c r="BS3" i="118"/>
  <c r="BT3" i="118"/>
  <c r="BU3" i="118"/>
  <c r="BV3" i="118"/>
  <c r="BW3" i="118"/>
  <c r="BX3" i="118"/>
  <c r="BY3" i="118"/>
  <c r="BZ3" i="118"/>
  <c r="CA3" i="118"/>
  <c r="CB3" i="118"/>
  <c r="CC3" i="118"/>
  <c r="CD3" i="118"/>
  <c r="CE3" i="118"/>
  <c r="CF3" i="118"/>
  <c r="CG3" i="118"/>
  <c r="CH3" i="118"/>
  <c r="CI3" i="118"/>
  <c r="I3" i="115"/>
  <c r="J3" i="115"/>
  <c r="K3" i="115"/>
  <c r="L3" i="115"/>
  <c r="M3" i="115"/>
  <c r="N3" i="115"/>
  <c r="O3" i="115"/>
  <c r="P3" i="115"/>
  <c r="Q3" i="115"/>
  <c r="R3" i="115"/>
  <c r="S3" i="115"/>
  <c r="T3" i="115"/>
  <c r="U3" i="115"/>
  <c r="V3" i="115"/>
  <c r="W3" i="115"/>
  <c r="X3" i="115"/>
  <c r="Y3" i="115"/>
  <c r="Z3" i="115"/>
  <c r="AA3" i="115"/>
  <c r="AB3" i="115"/>
  <c r="AC3" i="115"/>
  <c r="AD3" i="115"/>
  <c r="AE3" i="115"/>
  <c r="AF3" i="115"/>
  <c r="AG3" i="115"/>
  <c r="AH3" i="115"/>
  <c r="AI3" i="115"/>
  <c r="AJ3" i="115"/>
  <c r="AK3" i="115"/>
  <c r="AL3" i="115"/>
  <c r="AM3" i="115"/>
  <c r="AN3" i="115"/>
  <c r="AO3" i="115"/>
  <c r="AP3" i="115"/>
  <c r="AQ3" i="115"/>
  <c r="AR3" i="115"/>
  <c r="AS3" i="115"/>
  <c r="AT3" i="115"/>
  <c r="AU3" i="115"/>
  <c r="AV3" i="115"/>
  <c r="AW3" i="115"/>
  <c r="AX3" i="115"/>
  <c r="AY3" i="115"/>
  <c r="AZ3" i="115"/>
  <c r="BA3" i="115"/>
  <c r="BB3" i="115"/>
  <c r="BC3" i="115"/>
  <c r="BD3" i="115"/>
  <c r="BE3" i="115"/>
  <c r="BF3" i="115"/>
  <c r="BG3" i="115"/>
  <c r="BH3" i="115"/>
  <c r="BI3" i="115"/>
  <c r="BJ3" i="115"/>
  <c r="BK3" i="115"/>
  <c r="BL3" i="115"/>
  <c r="BM3" i="115"/>
  <c r="BN3" i="115"/>
  <c r="BO3" i="115"/>
  <c r="BP3" i="115"/>
  <c r="BQ3" i="115"/>
  <c r="BR3" i="115"/>
  <c r="BS3" i="115"/>
  <c r="BT3" i="115"/>
  <c r="BU3" i="115"/>
  <c r="BV3" i="115"/>
  <c r="BW3" i="115"/>
  <c r="BX3" i="115"/>
  <c r="BY3" i="115"/>
  <c r="BZ3" i="115"/>
  <c r="CA3" i="115"/>
  <c r="CB3" i="115"/>
  <c r="CC3" i="115"/>
  <c r="CD3" i="115"/>
  <c r="CE3" i="115"/>
  <c r="CF3" i="115"/>
  <c r="CG3" i="115"/>
  <c r="CH3" i="115"/>
  <c r="CI3" i="115"/>
  <c r="H3" i="115"/>
  <c r="H3" i="118"/>
  <c r="I3" i="116"/>
  <c r="J3" i="116"/>
  <c r="K3" i="116"/>
  <c r="L3" i="116"/>
  <c r="M3" i="116"/>
  <c r="N3" i="116"/>
  <c r="O3" i="116"/>
  <c r="P3" i="116"/>
  <c r="Q3" i="116"/>
  <c r="R3" i="116"/>
  <c r="S3" i="116"/>
  <c r="T3" i="116"/>
  <c r="U3" i="116"/>
  <c r="V3" i="116"/>
  <c r="W3" i="116"/>
  <c r="X3" i="116"/>
  <c r="Y3" i="116"/>
  <c r="Z3" i="116"/>
  <c r="AA3" i="116"/>
  <c r="AB3" i="116"/>
  <c r="AC3" i="116"/>
  <c r="AD3" i="116"/>
  <c r="AE3" i="116"/>
  <c r="AF3" i="116"/>
  <c r="AG3" i="116"/>
  <c r="AH3" i="116"/>
  <c r="AI3" i="116"/>
  <c r="AJ3" i="116"/>
  <c r="AK3" i="116"/>
  <c r="AL3" i="116"/>
  <c r="AM3" i="116"/>
  <c r="AN3" i="116"/>
  <c r="AO3" i="116"/>
  <c r="AP3" i="116"/>
  <c r="AQ3" i="116"/>
  <c r="AR3" i="116"/>
  <c r="AS3" i="116"/>
  <c r="AT3" i="116"/>
  <c r="AU3" i="116"/>
  <c r="AV3" i="116"/>
  <c r="AW3" i="116"/>
  <c r="AX3" i="116"/>
  <c r="AY3" i="116"/>
  <c r="AZ3" i="116"/>
  <c r="BA3" i="116"/>
  <c r="BB3" i="116"/>
  <c r="BC3" i="116"/>
  <c r="BD3" i="116"/>
  <c r="BE3" i="116"/>
  <c r="BF3" i="116"/>
  <c r="BG3" i="116"/>
  <c r="BH3" i="116"/>
  <c r="BI3" i="116"/>
  <c r="BJ3" i="116"/>
  <c r="BK3" i="116"/>
  <c r="BL3" i="116"/>
  <c r="BM3" i="116"/>
  <c r="BN3" i="116"/>
  <c r="BO3" i="116"/>
  <c r="BP3" i="116"/>
  <c r="BQ3" i="116"/>
  <c r="BR3" i="116"/>
  <c r="BS3" i="116"/>
  <c r="BT3" i="116"/>
  <c r="BU3" i="116"/>
  <c r="BV3" i="116"/>
  <c r="BW3" i="116"/>
  <c r="BX3" i="116"/>
  <c r="BY3" i="116"/>
  <c r="BZ3" i="116"/>
  <c r="CA3" i="116"/>
  <c r="CB3" i="116"/>
  <c r="CC3" i="116"/>
  <c r="CD3" i="116"/>
  <c r="CE3" i="116"/>
  <c r="CF3" i="116"/>
  <c r="CG3" i="116"/>
  <c r="CH3" i="116"/>
  <c r="CI3" i="116"/>
  <c r="H3" i="116"/>
  <c r="J81" i="132"/>
  <c r="K81" i="132"/>
  <c r="L81" i="132"/>
  <c r="M81" i="132"/>
  <c r="J82" i="132"/>
  <c r="K82" i="132"/>
  <c r="L82" i="132"/>
  <c r="M82" i="132"/>
  <c r="J39" i="159" l="1"/>
  <c r="I39" i="159"/>
  <c r="H39" i="159"/>
  <c r="O39" i="159"/>
  <c r="N39" i="159"/>
  <c r="M39" i="159"/>
  <c r="L39" i="159"/>
  <c r="K39" i="159"/>
  <c r="G39" i="159"/>
  <c r="H115" i="150" l="1"/>
  <c r="L103" i="85"/>
  <c r="M103" i="85"/>
  <c r="N103" i="85"/>
  <c r="O103" i="85"/>
  <c r="P103" i="85"/>
  <c r="Q103" i="85"/>
  <c r="R103" i="85"/>
  <c r="S103" i="85"/>
  <c r="T103" i="85"/>
  <c r="U103" i="85"/>
  <c r="V103" i="85"/>
  <c r="W103" i="85"/>
  <c r="X103" i="85"/>
  <c r="Y103" i="85"/>
  <c r="Z103" i="85"/>
  <c r="AA103" i="85"/>
  <c r="AB103" i="85"/>
  <c r="AC103" i="85"/>
  <c r="AD103" i="85"/>
  <c r="AE103" i="85"/>
  <c r="AF103" i="85"/>
  <c r="AG103" i="85"/>
  <c r="AH103" i="85"/>
  <c r="AI103" i="85"/>
  <c r="AJ103" i="85"/>
  <c r="AK103" i="85"/>
  <c r="AL103" i="85"/>
  <c r="AM103" i="85"/>
  <c r="AN103" i="85"/>
  <c r="AO103" i="85"/>
  <c r="AP103" i="85"/>
  <c r="AQ103" i="85"/>
  <c r="AR103" i="85"/>
  <c r="AS103" i="85"/>
  <c r="AT103" i="85"/>
  <c r="AU103" i="85"/>
  <c r="AV103" i="85"/>
  <c r="AW103" i="85"/>
  <c r="AX103" i="85"/>
  <c r="AY103" i="85"/>
  <c r="AZ103" i="85"/>
  <c r="BA103" i="85"/>
  <c r="BB103" i="85"/>
  <c r="BC103" i="85"/>
  <c r="BD103" i="85"/>
  <c r="BE103" i="85"/>
  <c r="BF103" i="85"/>
  <c r="BG103" i="85"/>
  <c r="BH103" i="85"/>
  <c r="BI103" i="85"/>
  <c r="BJ103" i="85"/>
  <c r="BK103" i="85"/>
  <c r="BL103" i="85"/>
  <c r="BM103" i="85"/>
  <c r="BN103" i="85"/>
  <c r="BO103" i="85"/>
  <c r="BP103" i="85"/>
  <c r="BQ103" i="85"/>
  <c r="BR103" i="85"/>
  <c r="BS103" i="85"/>
  <c r="BT103" i="85"/>
  <c r="BU103" i="85"/>
  <c r="BV103" i="85"/>
  <c r="BW103" i="85"/>
  <c r="BX103" i="85"/>
  <c r="BY103" i="85"/>
  <c r="BZ103" i="85"/>
  <c r="CA103" i="85"/>
  <c r="CB103" i="85"/>
  <c r="CC103" i="85"/>
  <c r="CD103" i="85"/>
  <c r="CE103" i="85"/>
  <c r="CF103" i="85"/>
  <c r="CG103" i="85"/>
  <c r="CH103" i="85"/>
  <c r="CI103" i="85"/>
  <c r="I22" i="85"/>
  <c r="J22" i="85"/>
  <c r="K22" i="85"/>
  <c r="L22" i="85"/>
  <c r="L194" i="85" s="1"/>
  <c r="L29" i="116" s="1"/>
  <c r="M22" i="85"/>
  <c r="N22" i="85"/>
  <c r="O22" i="85"/>
  <c r="P22" i="85"/>
  <c r="Q22" i="85"/>
  <c r="R22" i="85"/>
  <c r="S22" i="85"/>
  <c r="T22" i="85"/>
  <c r="U22" i="85"/>
  <c r="V22" i="85"/>
  <c r="W22" i="85"/>
  <c r="X22" i="85"/>
  <c r="Y22" i="85"/>
  <c r="Z22" i="85"/>
  <c r="AA22" i="85"/>
  <c r="AB22" i="85"/>
  <c r="AC22" i="85"/>
  <c r="AD22" i="85"/>
  <c r="AE22" i="85"/>
  <c r="AF22" i="85"/>
  <c r="AG22" i="85"/>
  <c r="AH22" i="85"/>
  <c r="AI22" i="85"/>
  <c r="AJ22" i="85"/>
  <c r="AK22" i="85"/>
  <c r="AL22" i="85"/>
  <c r="AM22" i="85"/>
  <c r="AN22" i="85"/>
  <c r="AO22" i="85"/>
  <c r="AP22" i="85"/>
  <c r="AQ22" i="85"/>
  <c r="AR22" i="85"/>
  <c r="AS22" i="85"/>
  <c r="AT22" i="85"/>
  <c r="AU22" i="85"/>
  <c r="AV22" i="85"/>
  <c r="AW22" i="85"/>
  <c r="AX22" i="85"/>
  <c r="AY22" i="85"/>
  <c r="AZ22" i="85"/>
  <c r="BA22" i="85"/>
  <c r="BB22" i="85"/>
  <c r="BC22" i="85"/>
  <c r="BD22" i="85"/>
  <c r="BE22" i="85"/>
  <c r="BF22" i="85"/>
  <c r="BG22" i="85"/>
  <c r="BH22" i="85"/>
  <c r="BI22" i="85"/>
  <c r="BJ22" i="85"/>
  <c r="BK22" i="85"/>
  <c r="BL22" i="85"/>
  <c r="BM22" i="85"/>
  <c r="BN22" i="85"/>
  <c r="BO22" i="85"/>
  <c r="BP22" i="85"/>
  <c r="BQ22" i="85"/>
  <c r="BR22" i="85"/>
  <c r="BS22" i="85"/>
  <c r="BT22" i="85"/>
  <c r="BU22" i="85"/>
  <c r="BV22" i="85"/>
  <c r="BW22" i="85"/>
  <c r="BX22" i="85"/>
  <c r="BY22" i="85"/>
  <c r="BZ22" i="85"/>
  <c r="CA22" i="85"/>
  <c r="CB22" i="85"/>
  <c r="CC22" i="85"/>
  <c r="CD22" i="85"/>
  <c r="CE22" i="85"/>
  <c r="CF22" i="85"/>
  <c r="CG22" i="85"/>
  <c r="CH22" i="85"/>
  <c r="CI22" i="85"/>
  <c r="J15" i="85"/>
  <c r="J111" i="85" s="1"/>
  <c r="K15" i="85"/>
  <c r="K111" i="85" s="1"/>
  <c r="L15" i="85"/>
  <c r="L111" i="85" s="1"/>
  <c r="M15" i="85"/>
  <c r="N15" i="85"/>
  <c r="O15" i="85"/>
  <c r="P15" i="85"/>
  <c r="Q15" i="85"/>
  <c r="R15" i="85"/>
  <c r="S15" i="85"/>
  <c r="T15" i="85"/>
  <c r="U15" i="85"/>
  <c r="V15" i="85"/>
  <c r="W15" i="85"/>
  <c r="X15" i="85"/>
  <c r="Y15" i="85"/>
  <c r="Z15" i="85"/>
  <c r="AA15" i="85"/>
  <c r="AB15" i="85"/>
  <c r="AC15" i="85"/>
  <c r="AD15" i="85"/>
  <c r="AE15" i="85"/>
  <c r="AF15" i="85"/>
  <c r="AG15" i="85"/>
  <c r="AH15" i="85"/>
  <c r="AI15" i="85"/>
  <c r="AJ15" i="85"/>
  <c r="AK15" i="85"/>
  <c r="AL15" i="85"/>
  <c r="AM15" i="85"/>
  <c r="AN15" i="85"/>
  <c r="AO15" i="85"/>
  <c r="AP15" i="85"/>
  <c r="AQ15" i="85"/>
  <c r="AR15" i="85"/>
  <c r="AS15" i="85"/>
  <c r="AT15" i="85"/>
  <c r="AU15" i="85"/>
  <c r="AV15" i="85"/>
  <c r="AW15" i="85"/>
  <c r="AX15" i="85"/>
  <c r="AY15" i="85"/>
  <c r="AZ15" i="85"/>
  <c r="BA15" i="85"/>
  <c r="BB15" i="85"/>
  <c r="BC15" i="85"/>
  <c r="BD15" i="85"/>
  <c r="BE15" i="85"/>
  <c r="BF15" i="85"/>
  <c r="BG15" i="85"/>
  <c r="BH15" i="85"/>
  <c r="BI15" i="85"/>
  <c r="BJ15" i="85"/>
  <c r="BK15" i="85"/>
  <c r="BL15" i="85"/>
  <c r="BM15" i="85"/>
  <c r="BN15" i="85"/>
  <c r="BO15" i="85"/>
  <c r="BP15" i="85"/>
  <c r="BQ15" i="85"/>
  <c r="BR15" i="85"/>
  <c r="BS15" i="85"/>
  <c r="BT15" i="85"/>
  <c r="BU15" i="85"/>
  <c r="BV15" i="85"/>
  <c r="BW15" i="85"/>
  <c r="BX15" i="85"/>
  <c r="BY15" i="85"/>
  <c r="BZ15" i="85"/>
  <c r="CA15" i="85"/>
  <c r="CB15" i="85"/>
  <c r="CC15" i="85"/>
  <c r="CD15" i="85"/>
  <c r="CE15" i="85"/>
  <c r="CF15" i="85"/>
  <c r="CG15" i="85"/>
  <c r="CH15" i="85"/>
  <c r="CI15" i="85"/>
  <c r="J16" i="85"/>
  <c r="K16" i="85"/>
  <c r="L16" i="85"/>
  <c r="M16" i="85"/>
  <c r="N16" i="85"/>
  <c r="O16" i="85"/>
  <c r="P16" i="85"/>
  <c r="Q16" i="85"/>
  <c r="R16" i="85"/>
  <c r="S16" i="85"/>
  <c r="T16" i="85"/>
  <c r="U16" i="85"/>
  <c r="V16" i="85"/>
  <c r="W16" i="85"/>
  <c r="X16" i="85"/>
  <c r="Y16" i="85"/>
  <c r="Z16" i="85"/>
  <c r="AA16" i="85"/>
  <c r="AB16" i="85"/>
  <c r="AC16" i="85"/>
  <c r="AD16" i="85"/>
  <c r="AE16" i="85"/>
  <c r="AF16" i="85"/>
  <c r="AG16" i="85"/>
  <c r="AH16" i="85"/>
  <c r="AI16" i="85"/>
  <c r="AJ16" i="85"/>
  <c r="AK16" i="85"/>
  <c r="AL16" i="85"/>
  <c r="AM16" i="85"/>
  <c r="AN16" i="85"/>
  <c r="AO16" i="85"/>
  <c r="AP16" i="85"/>
  <c r="AQ16" i="85"/>
  <c r="AR16" i="85"/>
  <c r="AS16" i="85"/>
  <c r="AT16" i="85"/>
  <c r="AU16" i="85"/>
  <c r="AV16" i="85"/>
  <c r="AW16" i="85"/>
  <c r="AX16" i="85"/>
  <c r="AY16" i="85"/>
  <c r="AZ16" i="85"/>
  <c r="BA16" i="85"/>
  <c r="BB16" i="85"/>
  <c r="BC16" i="85"/>
  <c r="BD16" i="85"/>
  <c r="BE16" i="85"/>
  <c r="BF16" i="85"/>
  <c r="BG16" i="85"/>
  <c r="BH16" i="85"/>
  <c r="BI16" i="85"/>
  <c r="BJ16" i="85"/>
  <c r="BK16" i="85"/>
  <c r="BL16" i="85"/>
  <c r="BM16" i="85"/>
  <c r="BN16" i="85"/>
  <c r="BO16" i="85"/>
  <c r="BP16" i="85"/>
  <c r="BQ16" i="85"/>
  <c r="BR16" i="85"/>
  <c r="BS16" i="85"/>
  <c r="BT16" i="85"/>
  <c r="BU16" i="85"/>
  <c r="BV16" i="85"/>
  <c r="BW16" i="85"/>
  <c r="BX16" i="85"/>
  <c r="BY16" i="85"/>
  <c r="BZ16" i="85"/>
  <c r="CA16" i="85"/>
  <c r="CB16" i="85"/>
  <c r="CC16" i="85"/>
  <c r="CD16" i="85"/>
  <c r="CE16" i="85"/>
  <c r="CF16" i="85"/>
  <c r="CG16" i="85"/>
  <c r="CH16" i="85"/>
  <c r="CI16" i="85"/>
  <c r="J17" i="85"/>
  <c r="K17" i="85"/>
  <c r="L17" i="85"/>
  <c r="M17" i="85"/>
  <c r="N17" i="85"/>
  <c r="O17" i="85"/>
  <c r="P17" i="85"/>
  <c r="Q17" i="85"/>
  <c r="R17" i="85"/>
  <c r="S17" i="85"/>
  <c r="T17" i="85"/>
  <c r="U17" i="85"/>
  <c r="V17" i="85"/>
  <c r="W17" i="85"/>
  <c r="X17" i="85"/>
  <c r="Y17" i="85"/>
  <c r="Z17" i="85"/>
  <c r="AA17" i="85"/>
  <c r="AB17" i="85"/>
  <c r="AC17" i="85"/>
  <c r="AD17" i="85"/>
  <c r="AE17" i="85"/>
  <c r="AF17" i="85"/>
  <c r="AG17" i="85"/>
  <c r="AH17" i="85"/>
  <c r="AI17" i="85"/>
  <c r="AJ17" i="85"/>
  <c r="AK17" i="85"/>
  <c r="AL17" i="85"/>
  <c r="AM17" i="85"/>
  <c r="AN17" i="85"/>
  <c r="AO17" i="85"/>
  <c r="AP17" i="85"/>
  <c r="AQ17" i="85"/>
  <c r="AR17" i="85"/>
  <c r="AS17" i="85"/>
  <c r="AT17" i="85"/>
  <c r="AU17" i="85"/>
  <c r="AV17" i="85"/>
  <c r="AW17" i="85"/>
  <c r="AX17" i="85"/>
  <c r="AY17" i="85"/>
  <c r="AZ17" i="85"/>
  <c r="BA17" i="85"/>
  <c r="BB17" i="85"/>
  <c r="BC17" i="85"/>
  <c r="BD17" i="85"/>
  <c r="BE17" i="85"/>
  <c r="BF17" i="85"/>
  <c r="BG17" i="85"/>
  <c r="BH17" i="85"/>
  <c r="BI17" i="85"/>
  <c r="BJ17" i="85"/>
  <c r="BK17" i="85"/>
  <c r="BL17" i="85"/>
  <c r="BM17" i="85"/>
  <c r="BN17" i="85"/>
  <c r="BO17" i="85"/>
  <c r="BP17" i="85"/>
  <c r="BQ17" i="85"/>
  <c r="BR17" i="85"/>
  <c r="BS17" i="85"/>
  <c r="BT17" i="85"/>
  <c r="BU17" i="85"/>
  <c r="BV17" i="85"/>
  <c r="BW17" i="85"/>
  <c r="BX17" i="85"/>
  <c r="BY17" i="85"/>
  <c r="BZ17" i="85"/>
  <c r="CA17" i="85"/>
  <c r="CB17" i="85"/>
  <c r="CC17" i="85"/>
  <c r="CD17" i="85"/>
  <c r="CE17" i="85"/>
  <c r="CF17" i="85"/>
  <c r="CG17" i="85"/>
  <c r="CH17" i="85"/>
  <c r="CI17" i="85"/>
  <c r="J18" i="85"/>
  <c r="K18" i="85"/>
  <c r="L18" i="85"/>
  <c r="M18" i="85"/>
  <c r="N18" i="85"/>
  <c r="O18" i="85"/>
  <c r="P18" i="85"/>
  <c r="Q18" i="85"/>
  <c r="R18" i="85"/>
  <c r="S18" i="85"/>
  <c r="T18" i="85"/>
  <c r="U18" i="85"/>
  <c r="V18" i="85"/>
  <c r="W18" i="85"/>
  <c r="X18" i="85"/>
  <c r="Y18" i="85"/>
  <c r="Z18" i="85"/>
  <c r="AA18" i="85"/>
  <c r="AB18" i="85"/>
  <c r="AC18" i="85"/>
  <c r="AD18" i="85"/>
  <c r="AE18" i="85"/>
  <c r="AF18" i="85"/>
  <c r="AG18" i="85"/>
  <c r="AH18" i="85"/>
  <c r="AI18" i="85"/>
  <c r="AJ18" i="85"/>
  <c r="AK18" i="85"/>
  <c r="AL18" i="85"/>
  <c r="AM18" i="85"/>
  <c r="AN18" i="85"/>
  <c r="AO18" i="85"/>
  <c r="AP18" i="85"/>
  <c r="AQ18" i="85"/>
  <c r="AR18" i="85"/>
  <c r="AS18" i="85"/>
  <c r="AT18" i="85"/>
  <c r="AU18" i="85"/>
  <c r="AV18" i="85"/>
  <c r="AW18" i="85"/>
  <c r="AX18" i="85"/>
  <c r="AY18" i="85"/>
  <c r="AZ18" i="85"/>
  <c r="BA18" i="85"/>
  <c r="BB18" i="85"/>
  <c r="BC18" i="85"/>
  <c r="BD18" i="85"/>
  <c r="BE18" i="85"/>
  <c r="BF18" i="85"/>
  <c r="BG18" i="85"/>
  <c r="BH18" i="85"/>
  <c r="BI18" i="85"/>
  <c r="BJ18" i="85"/>
  <c r="BK18" i="85"/>
  <c r="BL18" i="85"/>
  <c r="BM18" i="85"/>
  <c r="BN18" i="85"/>
  <c r="BO18" i="85"/>
  <c r="BP18" i="85"/>
  <c r="BQ18" i="85"/>
  <c r="BR18" i="85"/>
  <c r="BS18" i="85"/>
  <c r="BT18" i="85"/>
  <c r="BU18" i="85"/>
  <c r="BV18" i="85"/>
  <c r="BW18" i="85"/>
  <c r="BX18" i="85"/>
  <c r="BY18" i="85"/>
  <c r="BZ18" i="85"/>
  <c r="CA18" i="85"/>
  <c r="CB18" i="85"/>
  <c r="CC18" i="85"/>
  <c r="CD18" i="85"/>
  <c r="CE18" i="85"/>
  <c r="CF18" i="85"/>
  <c r="CG18" i="85"/>
  <c r="CH18" i="85"/>
  <c r="CI18" i="85"/>
  <c r="J20" i="85"/>
  <c r="K20" i="85"/>
  <c r="L20" i="85"/>
  <c r="M20" i="85"/>
  <c r="N20" i="85"/>
  <c r="O20" i="85"/>
  <c r="P20" i="85"/>
  <c r="Q20" i="85"/>
  <c r="R20" i="85"/>
  <c r="S20" i="85"/>
  <c r="T20" i="85"/>
  <c r="U20" i="85"/>
  <c r="V20" i="85"/>
  <c r="W20" i="85"/>
  <c r="X20" i="85"/>
  <c r="Y20" i="85"/>
  <c r="Z20" i="85"/>
  <c r="AA20" i="85"/>
  <c r="AB20" i="85"/>
  <c r="AC20" i="85"/>
  <c r="AD20" i="85"/>
  <c r="AE20" i="85"/>
  <c r="AF20" i="85"/>
  <c r="AG20" i="85"/>
  <c r="AH20" i="85"/>
  <c r="AI20" i="85"/>
  <c r="AJ20" i="85"/>
  <c r="AK20" i="85"/>
  <c r="AL20" i="85"/>
  <c r="AM20" i="85"/>
  <c r="AN20" i="85"/>
  <c r="AO20" i="85"/>
  <c r="AP20" i="85"/>
  <c r="AQ20" i="85"/>
  <c r="AR20" i="85"/>
  <c r="AS20" i="85"/>
  <c r="AT20" i="85"/>
  <c r="AU20" i="85"/>
  <c r="AV20" i="85"/>
  <c r="AW20" i="85"/>
  <c r="AX20" i="85"/>
  <c r="AY20" i="85"/>
  <c r="AZ20" i="85"/>
  <c r="BA20" i="85"/>
  <c r="BB20" i="85"/>
  <c r="BC20" i="85"/>
  <c r="BD20" i="85"/>
  <c r="BE20" i="85"/>
  <c r="BF20" i="85"/>
  <c r="BG20" i="85"/>
  <c r="BH20" i="85"/>
  <c r="BI20" i="85"/>
  <c r="BJ20" i="85"/>
  <c r="BK20" i="85"/>
  <c r="BL20" i="85"/>
  <c r="BM20" i="85"/>
  <c r="BN20" i="85"/>
  <c r="BO20" i="85"/>
  <c r="BP20" i="85"/>
  <c r="BQ20" i="85"/>
  <c r="BR20" i="85"/>
  <c r="BS20" i="85"/>
  <c r="BT20" i="85"/>
  <c r="BU20" i="85"/>
  <c r="BV20" i="85"/>
  <c r="BW20" i="85"/>
  <c r="BX20" i="85"/>
  <c r="BY20" i="85"/>
  <c r="BZ20" i="85"/>
  <c r="CA20" i="85"/>
  <c r="CB20" i="85"/>
  <c r="CC20" i="85"/>
  <c r="CD20" i="85"/>
  <c r="CE20" i="85"/>
  <c r="CF20" i="85"/>
  <c r="CG20" i="85"/>
  <c r="CH20" i="85"/>
  <c r="CI20" i="85"/>
  <c r="I13" i="85"/>
  <c r="J13" i="85"/>
  <c r="K13" i="85"/>
  <c r="L13" i="85"/>
  <c r="M13" i="85"/>
  <c r="N13" i="85"/>
  <c r="O13" i="85"/>
  <c r="P13" i="85"/>
  <c r="Q13" i="85"/>
  <c r="R13" i="85"/>
  <c r="S13" i="85"/>
  <c r="T13" i="85"/>
  <c r="U13" i="85"/>
  <c r="V13" i="85"/>
  <c r="W13" i="85"/>
  <c r="X13" i="85"/>
  <c r="Y13" i="85"/>
  <c r="Z13" i="85"/>
  <c r="AA13" i="85"/>
  <c r="AB13" i="85"/>
  <c r="AC13" i="85"/>
  <c r="AD13" i="85"/>
  <c r="AE13" i="85"/>
  <c r="AF13" i="85"/>
  <c r="AG13" i="85"/>
  <c r="AH13" i="85"/>
  <c r="AI13" i="85"/>
  <c r="AJ13" i="85"/>
  <c r="AK13" i="85"/>
  <c r="AL13" i="85"/>
  <c r="AM13" i="85"/>
  <c r="AN13" i="85"/>
  <c r="AO13" i="85"/>
  <c r="AP13" i="85"/>
  <c r="AQ13" i="85"/>
  <c r="AR13" i="85"/>
  <c r="AS13" i="85"/>
  <c r="AT13" i="85"/>
  <c r="AU13" i="85"/>
  <c r="AV13" i="85"/>
  <c r="AW13" i="85"/>
  <c r="AX13" i="85"/>
  <c r="AY13" i="85"/>
  <c r="AZ13" i="85"/>
  <c r="BA13" i="85"/>
  <c r="BB13" i="85"/>
  <c r="BC13" i="85"/>
  <c r="BD13" i="85"/>
  <c r="BE13" i="85"/>
  <c r="BF13" i="85"/>
  <c r="BG13" i="85"/>
  <c r="BH13" i="85"/>
  <c r="BI13" i="85"/>
  <c r="BJ13" i="85"/>
  <c r="BK13" i="85"/>
  <c r="BL13" i="85"/>
  <c r="BM13" i="85"/>
  <c r="BN13" i="85"/>
  <c r="BO13" i="85"/>
  <c r="BP13" i="85"/>
  <c r="BQ13" i="85"/>
  <c r="BR13" i="85"/>
  <c r="BS13" i="85"/>
  <c r="BT13" i="85"/>
  <c r="BU13" i="85"/>
  <c r="BV13" i="85"/>
  <c r="BW13" i="85"/>
  <c r="BX13" i="85"/>
  <c r="BY13" i="85"/>
  <c r="BZ13" i="85"/>
  <c r="CA13" i="85"/>
  <c r="CB13" i="85"/>
  <c r="CC13" i="85"/>
  <c r="CD13" i="85"/>
  <c r="CE13" i="85"/>
  <c r="CF13" i="85"/>
  <c r="CG13" i="85"/>
  <c r="CH13" i="85"/>
  <c r="CI13" i="85"/>
  <c r="M14" i="99"/>
  <c r="N14" i="99"/>
  <c r="O14" i="99"/>
  <c r="P14" i="99"/>
  <c r="Q14" i="99"/>
  <c r="R14" i="99"/>
  <c r="S14" i="99"/>
  <c r="T14" i="99"/>
  <c r="U14" i="99"/>
  <c r="V14" i="99"/>
  <c r="W14" i="99"/>
  <c r="X14" i="99"/>
  <c r="Y14" i="99"/>
  <c r="Z14" i="99"/>
  <c r="AA14" i="99"/>
  <c r="AB14" i="99"/>
  <c r="AC14" i="99"/>
  <c r="AD14" i="99"/>
  <c r="AE14" i="99"/>
  <c r="AF14" i="99"/>
  <c r="AG14" i="99"/>
  <c r="AH14" i="99"/>
  <c r="AI14" i="99"/>
  <c r="AJ14" i="99"/>
  <c r="AK14" i="99"/>
  <c r="AL14" i="99"/>
  <c r="AM14" i="99"/>
  <c r="AN14" i="99"/>
  <c r="AO14" i="99"/>
  <c r="AP14" i="99"/>
  <c r="AQ14" i="99"/>
  <c r="AR14" i="99"/>
  <c r="AS14" i="99"/>
  <c r="AT14" i="99"/>
  <c r="AU14" i="99"/>
  <c r="AV14" i="99"/>
  <c r="AW14" i="99"/>
  <c r="AX14" i="99"/>
  <c r="AY14" i="99"/>
  <c r="AZ14" i="99"/>
  <c r="BA14" i="99"/>
  <c r="BB14" i="99"/>
  <c r="BC14" i="99"/>
  <c r="BD14" i="99"/>
  <c r="BE14" i="99"/>
  <c r="BF14" i="99"/>
  <c r="BG14" i="99"/>
  <c r="BH14" i="99"/>
  <c r="BI14" i="99"/>
  <c r="BJ14" i="99"/>
  <c r="BK14" i="99"/>
  <c r="BL14" i="99"/>
  <c r="BM14" i="99"/>
  <c r="BN14" i="99"/>
  <c r="BO14" i="99"/>
  <c r="BP14" i="99"/>
  <c r="BQ14" i="99"/>
  <c r="BR14" i="99"/>
  <c r="BS14" i="99"/>
  <c r="BT14" i="99"/>
  <c r="BU14" i="99"/>
  <c r="BV14" i="99"/>
  <c r="BW14" i="99"/>
  <c r="BX14" i="99"/>
  <c r="BY14" i="99"/>
  <c r="BZ14" i="99"/>
  <c r="CA14" i="99"/>
  <c r="CB14" i="99"/>
  <c r="CC14" i="99"/>
  <c r="CD14" i="99"/>
  <c r="CE14" i="99"/>
  <c r="CF14" i="99"/>
  <c r="CG14" i="99"/>
  <c r="CH14" i="99"/>
  <c r="CI14" i="99"/>
  <c r="K14" i="99"/>
  <c r="L14" i="99"/>
  <c r="K51" i="118" l="1"/>
  <c r="K14" i="116"/>
  <c r="K104" i="132"/>
  <c r="J14" i="116"/>
  <c r="J104" i="132"/>
  <c r="J51" i="118"/>
  <c r="L51" i="118"/>
  <c r="L14" i="116"/>
  <c r="L104" i="132"/>
  <c r="K31" i="85"/>
  <c r="J31" i="85"/>
  <c r="L31" i="85"/>
  <c r="H25" i="149"/>
  <c r="H51" i="118"/>
  <c r="K25" i="149"/>
  <c r="J25" i="149"/>
  <c r="I25" i="149"/>
  <c r="L25" i="149"/>
  <c r="I47" i="105"/>
  <c r="I64" i="105" s="1"/>
  <c r="J47" i="105"/>
  <c r="J64" i="105" s="1"/>
  <c r="K47" i="105"/>
  <c r="K64" i="105" s="1"/>
  <c r="L47" i="105"/>
  <c r="L64" i="105" s="1"/>
  <c r="M47" i="105"/>
  <c r="N47" i="105"/>
  <c r="O47" i="105"/>
  <c r="P47" i="105"/>
  <c r="Q47" i="105"/>
  <c r="R47" i="105"/>
  <c r="S47" i="105"/>
  <c r="T47" i="105"/>
  <c r="U47" i="105"/>
  <c r="V47" i="105"/>
  <c r="W47" i="105"/>
  <c r="X47" i="105"/>
  <c r="Y47" i="105"/>
  <c r="Z47" i="105"/>
  <c r="AA47" i="105"/>
  <c r="AB47" i="105"/>
  <c r="AC47" i="105"/>
  <c r="AD47" i="105"/>
  <c r="AE47" i="105"/>
  <c r="AF47" i="105"/>
  <c r="AG47" i="105"/>
  <c r="AH47" i="105"/>
  <c r="AI47" i="105"/>
  <c r="AJ47" i="105"/>
  <c r="AK47" i="105"/>
  <c r="AL47" i="105"/>
  <c r="AM47" i="105"/>
  <c r="AN47" i="105"/>
  <c r="AO47" i="105"/>
  <c r="AP47" i="105"/>
  <c r="AQ47" i="105"/>
  <c r="AR47" i="105"/>
  <c r="AS47" i="105"/>
  <c r="AT47" i="105"/>
  <c r="AU47" i="105"/>
  <c r="AV47" i="105"/>
  <c r="AW47" i="105"/>
  <c r="AX47" i="105"/>
  <c r="AY47" i="105"/>
  <c r="AZ47" i="105"/>
  <c r="BA47" i="105"/>
  <c r="BB47" i="105"/>
  <c r="BC47" i="105"/>
  <c r="BD47" i="105"/>
  <c r="BE47" i="105"/>
  <c r="BF47" i="105"/>
  <c r="BG47" i="105"/>
  <c r="BH47" i="105"/>
  <c r="BI47" i="105"/>
  <c r="BJ47" i="105"/>
  <c r="BK47" i="105"/>
  <c r="BL47" i="105"/>
  <c r="BM47" i="105"/>
  <c r="BN47" i="105"/>
  <c r="BO47" i="105"/>
  <c r="BP47" i="105"/>
  <c r="BQ47" i="105"/>
  <c r="BR47" i="105"/>
  <c r="BS47" i="105"/>
  <c r="BT47" i="105"/>
  <c r="BU47" i="105"/>
  <c r="BV47" i="105"/>
  <c r="BW47" i="105"/>
  <c r="BX47" i="105"/>
  <c r="BY47" i="105"/>
  <c r="BZ47" i="105"/>
  <c r="CA47" i="105"/>
  <c r="CB47" i="105"/>
  <c r="CC47" i="105"/>
  <c r="CD47" i="105"/>
  <c r="CE47" i="105"/>
  <c r="CF47" i="105"/>
  <c r="CG47" i="105"/>
  <c r="CH47" i="105"/>
  <c r="CI47" i="105"/>
  <c r="K40" i="147" l="1"/>
  <c r="L40" i="147"/>
  <c r="M40" i="147"/>
  <c r="N40" i="147"/>
  <c r="O40" i="147"/>
  <c r="P40" i="147"/>
  <c r="Q40" i="147"/>
  <c r="R40" i="147"/>
  <c r="S40" i="147"/>
  <c r="T40" i="147"/>
  <c r="U40" i="147"/>
  <c r="V40" i="147"/>
  <c r="W40" i="147"/>
  <c r="X40" i="147"/>
  <c r="Y40" i="147"/>
  <c r="Z40" i="147"/>
  <c r="AA40" i="147"/>
  <c r="AB40" i="147"/>
  <c r="AC40" i="147"/>
  <c r="AD40" i="147"/>
  <c r="AE40" i="147"/>
  <c r="AF40" i="147"/>
  <c r="AG40" i="147"/>
  <c r="AH40" i="147"/>
  <c r="AI40" i="147"/>
  <c r="AJ40" i="147"/>
  <c r="AK40" i="147"/>
  <c r="AL40" i="147"/>
  <c r="AM40" i="147"/>
  <c r="AN40" i="147"/>
  <c r="AO40" i="147"/>
  <c r="AP40" i="147"/>
  <c r="AQ40" i="147"/>
  <c r="AR40" i="147"/>
  <c r="AS40" i="147"/>
  <c r="AT40" i="147"/>
  <c r="AU40" i="147"/>
  <c r="AV40" i="147"/>
  <c r="AW40" i="147"/>
  <c r="AX40" i="147"/>
  <c r="AY40" i="147"/>
  <c r="AZ40" i="147"/>
  <c r="BA40" i="147"/>
  <c r="BB40" i="147"/>
  <c r="BC40" i="147"/>
  <c r="BD40" i="147"/>
  <c r="BE40" i="147"/>
  <c r="BF40" i="147"/>
  <c r="BG40" i="147"/>
  <c r="BH40" i="147"/>
  <c r="BI40" i="147"/>
  <c r="BJ40" i="147"/>
  <c r="BK40" i="147"/>
  <c r="BL40" i="147"/>
  <c r="BM40" i="147"/>
  <c r="BN40" i="147"/>
  <c r="BO40" i="147"/>
  <c r="BP40" i="147"/>
  <c r="BQ40" i="147"/>
  <c r="BR40" i="147"/>
  <c r="BS40" i="147"/>
  <c r="BT40" i="147"/>
  <c r="BU40" i="147"/>
  <c r="BV40" i="147"/>
  <c r="BW40" i="147"/>
  <c r="BX40" i="147"/>
  <c r="BY40" i="147"/>
  <c r="BZ40" i="147"/>
  <c r="CA40" i="147"/>
  <c r="CB40" i="147"/>
  <c r="CC40" i="147"/>
  <c r="CD40" i="147"/>
  <c r="CE40" i="147"/>
  <c r="CF40" i="147"/>
  <c r="CG40" i="147"/>
  <c r="CH40" i="147"/>
  <c r="CI40" i="147"/>
  <c r="K46" i="147"/>
  <c r="L46" i="147"/>
  <c r="M46" i="147"/>
  <c r="N46" i="147"/>
  <c r="O46" i="147"/>
  <c r="P46" i="147"/>
  <c r="Q46" i="147"/>
  <c r="R46" i="147"/>
  <c r="S46" i="147"/>
  <c r="T46" i="147"/>
  <c r="U46" i="147"/>
  <c r="V46" i="147"/>
  <c r="W46" i="147"/>
  <c r="X46" i="147"/>
  <c r="Y46" i="147"/>
  <c r="Z46" i="147"/>
  <c r="AA46" i="147"/>
  <c r="AB46" i="147"/>
  <c r="AC46" i="147"/>
  <c r="AD46" i="147"/>
  <c r="AE46" i="147"/>
  <c r="AF46" i="147"/>
  <c r="AG46" i="147"/>
  <c r="AH46" i="147"/>
  <c r="AI46" i="147"/>
  <c r="AJ46" i="147"/>
  <c r="AK46" i="147"/>
  <c r="AL46" i="147"/>
  <c r="AM46" i="147"/>
  <c r="AN46" i="147"/>
  <c r="AO46" i="147"/>
  <c r="AP46" i="147"/>
  <c r="AQ46" i="147"/>
  <c r="AR46" i="147"/>
  <c r="AS46" i="147"/>
  <c r="AT46" i="147"/>
  <c r="AU46" i="147"/>
  <c r="AV46" i="147"/>
  <c r="AW46" i="147"/>
  <c r="AX46" i="147"/>
  <c r="AY46" i="147"/>
  <c r="AZ46" i="147"/>
  <c r="BA46" i="147"/>
  <c r="BB46" i="147"/>
  <c r="BC46" i="147"/>
  <c r="BD46" i="147"/>
  <c r="BE46" i="147"/>
  <c r="BF46" i="147"/>
  <c r="BG46" i="147"/>
  <c r="BH46" i="147"/>
  <c r="BI46" i="147"/>
  <c r="BJ46" i="147"/>
  <c r="BK46" i="147"/>
  <c r="BL46" i="147"/>
  <c r="BM46" i="147"/>
  <c r="BN46" i="147"/>
  <c r="BO46" i="147"/>
  <c r="BP46" i="147"/>
  <c r="BQ46" i="147"/>
  <c r="BR46" i="147"/>
  <c r="BS46" i="147"/>
  <c r="BT46" i="147"/>
  <c r="BU46" i="147"/>
  <c r="BV46" i="147"/>
  <c r="BW46" i="147"/>
  <c r="BX46" i="147"/>
  <c r="BY46" i="147"/>
  <c r="BZ46" i="147"/>
  <c r="CA46" i="147"/>
  <c r="CB46" i="147"/>
  <c r="CC46" i="147"/>
  <c r="CD46" i="147"/>
  <c r="CE46" i="147"/>
  <c r="CF46" i="147"/>
  <c r="CG46" i="147"/>
  <c r="CH46" i="147"/>
  <c r="CI46" i="147"/>
  <c r="K47" i="147"/>
  <c r="L47" i="147"/>
  <c r="M47" i="147"/>
  <c r="N47" i="147"/>
  <c r="O47" i="147"/>
  <c r="P47" i="147"/>
  <c r="Q47" i="147"/>
  <c r="R47" i="147"/>
  <c r="S47" i="147"/>
  <c r="T47" i="147"/>
  <c r="U47" i="147"/>
  <c r="V47" i="147"/>
  <c r="W47" i="147"/>
  <c r="X47" i="147"/>
  <c r="Y47" i="147"/>
  <c r="Z47" i="147"/>
  <c r="AA47" i="147"/>
  <c r="AB47" i="147"/>
  <c r="AC47" i="147"/>
  <c r="AD47" i="147"/>
  <c r="AE47" i="147"/>
  <c r="AF47" i="147"/>
  <c r="AG47" i="147"/>
  <c r="AH47" i="147"/>
  <c r="AI47" i="147"/>
  <c r="AJ47" i="147"/>
  <c r="AK47" i="147"/>
  <c r="AL47" i="147"/>
  <c r="AM47" i="147"/>
  <c r="AN47" i="147"/>
  <c r="AO47" i="147"/>
  <c r="AP47" i="147"/>
  <c r="AQ47" i="147"/>
  <c r="AR47" i="147"/>
  <c r="AS47" i="147"/>
  <c r="AT47" i="147"/>
  <c r="AU47" i="147"/>
  <c r="AV47" i="147"/>
  <c r="AW47" i="147"/>
  <c r="AX47" i="147"/>
  <c r="AY47" i="147"/>
  <c r="AZ47" i="147"/>
  <c r="BA47" i="147"/>
  <c r="BB47" i="147"/>
  <c r="BC47" i="147"/>
  <c r="BD47" i="147"/>
  <c r="BE47" i="147"/>
  <c r="BF47" i="147"/>
  <c r="BG47" i="147"/>
  <c r="BH47" i="147"/>
  <c r="BI47" i="147"/>
  <c r="BJ47" i="147"/>
  <c r="BK47" i="147"/>
  <c r="BL47" i="147"/>
  <c r="BM47" i="147"/>
  <c r="BN47" i="147"/>
  <c r="BO47" i="147"/>
  <c r="BP47" i="147"/>
  <c r="BQ47" i="147"/>
  <c r="BR47" i="147"/>
  <c r="BS47" i="147"/>
  <c r="BT47" i="147"/>
  <c r="BU47" i="147"/>
  <c r="BV47" i="147"/>
  <c r="BW47" i="147"/>
  <c r="BX47" i="147"/>
  <c r="BY47" i="147"/>
  <c r="BZ47" i="147"/>
  <c r="CA47" i="147"/>
  <c r="CB47" i="147"/>
  <c r="CC47" i="147"/>
  <c r="CD47" i="147"/>
  <c r="CE47" i="147"/>
  <c r="CF47" i="147"/>
  <c r="CG47" i="147"/>
  <c r="CH47" i="147"/>
  <c r="CI47" i="147"/>
  <c r="K48" i="147"/>
  <c r="L48" i="147"/>
  <c r="M48" i="147"/>
  <c r="N48" i="147"/>
  <c r="O48" i="147"/>
  <c r="P48" i="147"/>
  <c r="Q48" i="147"/>
  <c r="R48" i="147"/>
  <c r="S48" i="147"/>
  <c r="T48" i="147"/>
  <c r="U48" i="147"/>
  <c r="V48" i="147"/>
  <c r="W48" i="147"/>
  <c r="X48" i="147"/>
  <c r="Y48" i="147"/>
  <c r="Z48" i="147"/>
  <c r="AA48" i="147"/>
  <c r="AB48" i="147"/>
  <c r="AC48" i="147"/>
  <c r="AD48" i="147"/>
  <c r="AE48" i="147"/>
  <c r="AF48" i="147"/>
  <c r="AG48" i="147"/>
  <c r="AH48" i="147"/>
  <c r="AI48" i="147"/>
  <c r="AJ48" i="147"/>
  <c r="AK48" i="147"/>
  <c r="AL48" i="147"/>
  <c r="AM48" i="147"/>
  <c r="AN48" i="147"/>
  <c r="AO48" i="147"/>
  <c r="AP48" i="147"/>
  <c r="AQ48" i="147"/>
  <c r="AR48" i="147"/>
  <c r="AS48" i="147"/>
  <c r="AT48" i="147"/>
  <c r="AU48" i="147"/>
  <c r="AV48" i="147"/>
  <c r="AW48" i="147"/>
  <c r="AX48" i="147"/>
  <c r="AY48" i="147"/>
  <c r="AZ48" i="147"/>
  <c r="BA48" i="147"/>
  <c r="BB48" i="147"/>
  <c r="BC48" i="147"/>
  <c r="BD48" i="147"/>
  <c r="BE48" i="147"/>
  <c r="BF48" i="147"/>
  <c r="BG48" i="147"/>
  <c r="BH48" i="147"/>
  <c r="BI48" i="147"/>
  <c r="BJ48" i="147"/>
  <c r="BK48" i="147"/>
  <c r="BL48" i="147"/>
  <c r="BM48" i="147"/>
  <c r="BN48" i="147"/>
  <c r="BO48" i="147"/>
  <c r="BP48" i="147"/>
  <c r="BQ48" i="147"/>
  <c r="BR48" i="147"/>
  <c r="BS48" i="147"/>
  <c r="BT48" i="147"/>
  <c r="BU48" i="147"/>
  <c r="BV48" i="147"/>
  <c r="BW48" i="147"/>
  <c r="BX48" i="147"/>
  <c r="BY48" i="147"/>
  <c r="BZ48" i="147"/>
  <c r="CA48" i="147"/>
  <c r="CB48" i="147"/>
  <c r="CC48" i="147"/>
  <c r="CD48" i="147"/>
  <c r="CE48" i="147"/>
  <c r="CF48" i="147"/>
  <c r="CG48" i="147"/>
  <c r="CH48" i="147"/>
  <c r="CI48" i="147"/>
  <c r="K49" i="147"/>
  <c r="L49" i="147"/>
  <c r="M49" i="147"/>
  <c r="N49" i="147"/>
  <c r="O49" i="147"/>
  <c r="P49" i="147"/>
  <c r="Q49" i="147"/>
  <c r="R49" i="147"/>
  <c r="S49" i="147"/>
  <c r="T49" i="147"/>
  <c r="U49" i="147"/>
  <c r="V49" i="147"/>
  <c r="W49" i="147"/>
  <c r="X49" i="147"/>
  <c r="Y49" i="147"/>
  <c r="Z49" i="147"/>
  <c r="AA49" i="147"/>
  <c r="AB49" i="147"/>
  <c r="AC49" i="147"/>
  <c r="AD49" i="147"/>
  <c r="AE49" i="147"/>
  <c r="AF49" i="147"/>
  <c r="AG49" i="147"/>
  <c r="AH49" i="147"/>
  <c r="AI49" i="147"/>
  <c r="AJ49" i="147"/>
  <c r="AK49" i="147"/>
  <c r="AL49" i="147"/>
  <c r="AM49" i="147"/>
  <c r="AN49" i="147"/>
  <c r="AO49" i="147"/>
  <c r="AP49" i="147"/>
  <c r="AQ49" i="147"/>
  <c r="AR49" i="147"/>
  <c r="AS49" i="147"/>
  <c r="AT49" i="147"/>
  <c r="AU49" i="147"/>
  <c r="AV49" i="147"/>
  <c r="AW49" i="147"/>
  <c r="AX49" i="147"/>
  <c r="AY49" i="147"/>
  <c r="AZ49" i="147"/>
  <c r="BA49" i="147"/>
  <c r="BB49" i="147"/>
  <c r="BC49" i="147"/>
  <c r="BD49" i="147"/>
  <c r="BE49" i="147"/>
  <c r="BF49" i="147"/>
  <c r="BG49" i="147"/>
  <c r="BH49" i="147"/>
  <c r="BI49" i="147"/>
  <c r="BJ49" i="147"/>
  <c r="BK49" i="147"/>
  <c r="BL49" i="147"/>
  <c r="BM49" i="147"/>
  <c r="BN49" i="147"/>
  <c r="BO49" i="147"/>
  <c r="BP49" i="147"/>
  <c r="BQ49" i="147"/>
  <c r="BR49" i="147"/>
  <c r="BS49" i="147"/>
  <c r="BT49" i="147"/>
  <c r="BU49" i="147"/>
  <c r="BV49" i="147"/>
  <c r="BW49" i="147"/>
  <c r="BX49" i="147"/>
  <c r="BY49" i="147"/>
  <c r="BZ49" i="147"/>
  <c r="CA49" i="147"/>
  <c r="CB49" i="147"/>
  <c r="CC49" i="147"/>
  <c r="CD49" i="147"/>
  <c r="CE49" i="147"/>
  <c r="CF49" i="147"/>
  <c r="CG49" i="147"/>
  <c r="CH49" i="147"/>
  <c r="CI49" i="147"/>
  <c r="K50" i="147"/>
  <c r="L50" i="147"/>
  <c r="M50" i="147"/>
  <c r="N50" i="147"/>
  <c r="O50" i="147"/>
  <c r="P50" i="147"/>
  <c r="Q50" i="147"/>
  <c r="R50" i="147"/>
  <c r="S50" i="147"/>
  <c r="T50" i="147"/>
  <c r="U50" i="147"/>
  <c r="V50" i="147"/>
  <c r="W50" i="147"/>
  <c r="X50" i="147"/>
  <c r="Y50" i="147"/>
  <c r="Z50" i="147"/>
  <c r="AA50" i="147"/>
  <c r="AB50" i="147"/>
  <c r="AC50" i="147"/>
  <c r="AD50" i="147"/>
  <c r="AE50" i="147"/>
  <c r="AF50" i="147"/>
  <c r="AG50" i="147"/>
  <c r="AH50" i="147"/>
  <c r="AI50" i="147"/>
  <c r="AJ50" i="147"/>
  <c r="AK50" i="147"/>
  <c r="AL50" i="147"/>
  <c r="AM50" i="147"/>
  <c r="AN50" i="147"/>
  <c r="AO50" i="147"/>
  <c r="AP50" i="147"/>
  <c r="AQ50" i="147"/>
  <c r="AR50" i="147"/>
  <c r="AS50" i="147"/>
  <c r="AT50" i="147"/>
  <c r="AU50" i="147"/>
  <c r="AV50" i="147"/>
  <c r="AW50" i="147"/>
  <c r="AX50" i="147"/>
  <c r="AY50" i="147"/>
  <c r="AZ50" i="147"/>
  <c r="BA50" i="147"/>
  <c r="BB50" i="147"/>
  <c r="BC50" i="147"/>
  <c r="BD50" i="147"/>
  <c r="BE50" i="147"/>
  <c r="BF50" i="147"/>
  <c r="BG50" i="147"/>
  <c r="BH50" i="147"/>
  <c r="BI50" i="147"/>
  <c r="BJ50" i="147"/>
  <c r="BK50" i="147"/>
  <c r="BL50" i="147"/>
  <c r="BM50" i="147"/>
  <c r="BN50" i="147"/>
  <c r="BO50" i="147"/>
  <c r="BP50" i="147"/>
  <c r="BQ50" i="147"/>
  <c r="BR50" i="147"/>
  <c r="BS50" i="147"/>
  <c r="BT50" i="147"/>
  <c r="BU50" i="147"/>
  <c r="BV50" i="147"/>
  <c r="BW50" i="147"/>
  <c r="BX50" i="147"/>
  <c r="BY50" i="147"/>
  <c r="BZ50" i="147"/>
  <c r="CA50" i="147"/>
  <c r="CB50" i="147"/>
  <c r="CC50" i="147"/>
  <c r="CD50" i="147"/>
  <c r="CE50" i="147"/>
  <c r="CF50" i="147"/>
  <c r="CG50" i="147"/>
  <c r="CH50" i="147"/>
  <c r="CI50" i="147"/>
  <c r="K51" i="147"/>
  <c r="L51" i="147"/>
  <c r="M51" i="147"/>
  <c r="N51" i="147"/>
  <c r="O51" i="147"/>
  <c r="P51" i="147"/>
  <c r="Q51" i="147"/>
  <c r="R51" i="147"/>
  <c r="S51" i="147"/>
  <c r="T51" i="147"/>
  <c r="U51" i="147"/>
  <c r="V51" i="147"/>
  <c r="W51" i="147"/>
  <c r="X51" i="147"/>
  <c r="Y51" i="147"/>
  <c r="Z51" i="147"/>
  <c r="AA51" i="147"/>
  <c r="AB51" i="147"/>
  <c r="AC51" i="147"/>
  <c r="AD51" i="147"/>
  <c r="AE51" i="147"/>
  <c r="AF51" i="147"/>
  <c r="AG51" i="147"/>
  <c r="AH51" i="147"/>
  <c r="AI51" i="147"/>
  <c r="AJ51" i="147"/>
  <c r="AK51" i="147"/>
  <c r="AL51" i="147"/>
  <c r="AM51" i="147"/>
  <c r="AN51" i="147"/>
  <c r="AO51" i="147"/>
  <c r="AP51" i="147"/>
  <c r="AQ51" i="147"/>
  <c r="AR51" i="147"/>
  <c r="AS51" i="147"/>
  <c r="AT51" i="147"/>
  <c r="AU51" i="147"/>
  <c r="AV51" i="147"/>
  <c r="AW51" i="147"/>
  <c r="AX51" i="147"/>
  <c r="AY51" i="147"/>
  <c r="AZ51" i="147"/>
  <c r="BA51" i="147"/>
  <c r="BB51" i="147"/>
  <c r="BC51" i="147"/>
  <c r="BD51" i="147"/>
  <c r="BE51" i="147"/>
  <c r="BF51" i="147"/>
  <c r="BG51" i="147"/>
  <c r="BH51" i="147"/>
  <c r="BI51" i="147"/>
  <c r="BJ51" i="147"/>
  <c r="BK51" i="147"/>
  <c r="BL51" i="147"/>
  <c r="BM51" i="147"/>
  <c r="BN51" i="147"/>
  <c r="BO51" i="147"/>
  <c r="BP51" i="147"/>
  <c r="BQ51" i="147"/>
  <c r="BR51" i="147"/>
  <c r="BS51" i="147"/>
  <c r="BT51" i="147"/>
  <c r="BU51" i="147"/>
  <c r="BV51" i="147"/>
  <c r="BW51" i="147"/>
  <c r="BX51" i="147"/>
  <c r="BY51" i="147"/>
  <c r="BZ51" i="147"/>
  <c r="CA51" i="147"/>
  <c r="CB51" i="147"/>
  <c r="CC51" i="147"/>
  <c r="CD51" i="147"/>
  <c r="CE51" i="147"/>
  <c r="CF51" i="147"/>
  <c r="CG51" i="147"/>
  <c r="CH51" i="147"/>
  <c r="CI51" i="147"/>
  <c r="K52" i="147"/>
  <c r="L52" i="147"/>
  <c r="M52" i="147"/>
  <c r="N52" i="147"/>
  <c r="O52" i="147"/>
  <c r="P52" i="147"/>
  <c r="Q52" i="147"/>
  <c r="R52" i="147"/>
  <c r="S52" i="147"/>
  <c r="T52" i="147"/>
  <c r="U52" i="147"/>
  <c r="V52" i="147"/>
  <c r="W52" i="147"/>
  <c r="X52" i="147"/>
  <c r="Y52" i="147"/>
  <c r="Z52" i="147"/>
  <c r="AA52" i="147"/>
  <c r="AB52" i="147"/>
  <c r="AC52" i="147"/>
  <c r="AD52" i="147"/>
  <c r="AE52" i="147"/>
  <c r="AF52" i="147"/>
  <c r="AG52" i="147"/>
  <c r="AH52" i="147"/>
  <c r="AI52" i="147"/>
  <c r="AJ52" i="147"/>
  <c r="AK52" i="147"/>
  <c r="AL52" i="147"/>
  <c r="AM52" i="147"/>
  <c r="AN52" i="147"/>
  <c r="AO52" i="147"/>
  <c r="AP52" i="147"/>
  <c r="AQ52" i="147"/>
  <c r="AR52" i="147"/>
  <c r="AS52" i="147"/>
  <c r="AT52" i="147"/>
  <c r="AU52" i="147"/>
  <c r="AV52" i="147"/>
  <c r="AW52" i="147"/>
  <c r="AX52" i="147"/>
  <c r="AY52" i="147"/>
  <c r="AZ52" i="147"/>
  <c r="BA52" i="147"/>
  <c r="BB52" i="147"/>
  <c r="BC52" i="147"/>
  <c r="BD52" i="147"/>
  <c r="BE52" i="147"/>
  <c r="BF52" i="147"/>
  <c r="BG52" i="147"/>
  <c r="BH52" i="147"/>
  <c r="BI52" i="147"/>
  <c r="BJ52" i="147"/>
  <c r="BK52" i="147"/>
  <c r="BL52" i="147"/>
  <c r="BM52" i="147"/>
  <c r="BN52" i="147"/>
  <c r="BO52" i="147"/>
  <c r="BP52" i="147"/>
  <c r="BQ52" i="147"/>
  <c r="BR52" i="147"/>
  <c r="BS52" i="147"/>
  <c r="BT52" i="147"/>
  <c r="BU52" i="147"/>
  <c r="BV52" i="147"/>
  <c r="BW52" i="147"/>
  <c r="BX52" i="147"/>
  <c r="BY52" i="147"/>
  <c r="BZ52" i="147"/>
  <c r="CA52" i="147"/>
  <c r="CB52" i="147"/>
  <c r="CC52" i="147"/>
  <c r="CD52" i="147"/>
  <c r="CE52" i="147"/>
  <c r="CF52" i="147"/>
  <c r="CG52" i="147"/>
  <c r="CH52" i="147"/>
  <c r="CI52" i="147"/>
  <c r="K54" i="147"/>
  <c r="L54" i="147"/>
  <c r="M54" i="147"/>
  <c r="N54" i="147"/>
  <c r="O54" i="147"/>
  <c r="P54" i="147"/>
  <c r="Q54" i="147"/>
  <c r="R54" i="147"/>
  <c r="S54" i="147"/>
  <c r="T54" i="147"/>
  <c r="U54" i="147"/>
  <c r="V54" i="147"/>
  <c r="W54" i="147"/>
  <c r="X54" i="147"/>
  <c r="Y54" i="147"/>
  <c r="Z54" i="147"/>
  <c r="AA54" i="147"/>
  <c r="AB54" i="147"/>
  <c r="AC54" i="147"/>
  <c r="AD54" i="147"/>
  <c r="AE54" i="147"/>
  <c r="AF54" i="147"/>
  <c r="AG54" i="147"/>
  <c r="AH54" i="147"/>
  <c r="AI54" i="147"/>
  <c r="AJ54" i="147"/>
  <c r="AK54" i="147"/>
  <c r="AL54" i="147"/>
  <c r="AM54" i="147"/>
  <c r="AN54" i="147"/>
  <c r="AO54" i="147"/>
  <c r="AP54" i="147"/>
  <c r="AQ54" i="147"/>
  <c r="AR54" i="147"/>
  <c r="AS54" i="147"/>
  <c r="AT54" i="147"/>
  <c r="AU54" i="147"/>
  <c r="AV54" i="147"/>
  <c r="AW54" i="147"/>
  <c r="AX54" i="147"/>
  <c r="AY54" i="147"/>
  <c r="AZ54" i="147"/>
  <c r="BA54" i="147"/>
  <c r="BB54" i="147"/>
  <c r="BC54" i="147"/>
  <c r="BD54" i="147"/>
  <c r="BE54" i="147"/>
  <c r="BF54" i="147"/>
  <c r="BG54" i="147"/>
  <c r="BH54" i="147"/>
  <c r="BI54" i="147"/>
  <c r="BJ54" i="147"/>
  <c r="BK54" i="147"/>
  <c r="BL54" i="147"/>
  <c r="BM54" i="147"/>
  <c r="BN54" i="147"/>
  <c r="BO54" i="147"/>
  <c r="BP54" i="147"/>
  <c r="BQ54" i="147"/>
  <c r="BR54" i="147"/>
  <c r="BS54" i="147"/>
  <c r="BT54" i="147"/>
  <c r="BU54" i="147"/>
  <c r="BV54" i="147"/>
  <c r="BW54" i="147"/>
  <c r="BX54" i="147"/>
  <c r="BY54" i="147"/>
  <c r="BZ54" i="147"/>
  <c r="CA54" i="147"/>
  <c r="CB54" i="147"/>
  <c r="CC54" i="147"/>
  <c r="CD54" i="147"/>
  <c r="CE54" i="147"/>
  <c r="CF54" i="147"/>
  <c r="CG54" i="147"/>
  <c r="CH54" i="147"/>
  <c r="CI54" i="147"/>
  <c r="K57" i="147"/>
  <c r="L57" i="147"/>
  <c r="M57" i="147"/>
  <c r="N57" i="147"/>
  <c r="O57" i="147"/>
  <c r="P57" i="147"/>
  <c r="Q57" i="147"/>
  <c r="R57" i="147"/>
  <c r="S57" i="147"/>
  <c r="T57" i="147"/>
  <c r="U57" i="147"/>
  <c r="V57" i="147"/>
  <c r="W57" i="147"/>
  <c r="X57" i="147"/>
  <c r="Y57" i="147"/>
  <c r="Z57" i="147"/>
  <c r="AA57" i="147"/>
  <c r="AB57" i="147"/>
  <c r="AC57" i="147"/>
  <c r="AD57" i="147"/>
  <c r="AE57" i="147"/>
  <c r="AF57" i="147"/>
  <c r="AG57" i="147"/>
  <c r="AH57" i="147"/>
  <c r="AI57" i="147"/>
  <c r="AJ57" i="147"/>
  <c r="AK57" i="147"/>
  <c r="AL57" i="147"/>
  <c r="AM57" i="147"/>
  <c r="AN57" i="147"/>
  <c r="AO57" i="147"/>
  <c r="AP57" i="147"/>
  <c r="AQ57" i="147"/>
  <c r="AR57" i="147"/>
  <c r="AS57" i="147"/>
  <c r="AT57" i="147"/>
  <c r="AU57" i="147"/>
  <c r="AV57" i="147"/>
  <c r="AW57" i="147"/>
  <c r="AX57" i="147"/>
  <c r="AY57" i="147"/>
  <c r="AZ57" i="147"/>
  <c r="BA57" i="147"/>
  <c r="BB57" i="147"/>
  <c r="BC57" i="147"/>
  <c r="BD57" i="147"/>
  <c r="BE57" i="147"/>
  <c r="BF57" i="147"/>
  <c r="BG57" i="147"/>
  <c r="BH57" i="147"/>
  <c r="BI57" i="147"/>
  <c r="BJ57" i="147"/>
  <c r="BK57" i="147"/>
  <c r="BL57" i="147"/>
  <c r="BM57" i="147"/>
  <c r="BN57" i="147"/>
  <c r="BO57" i="147"/>
  <c r="BP57" i="147"/>
  <c r="BQ57" i="147"/>
  <c r="BR57" i="147"/>
  <c r="BS57" i="147"/>
  <c r="BT57" i="147"/>
  <c r="BU57" i="147"/>
  <c r="BV57" i="147"/>
  <c r="BW57" i="147"/>
  <c r="BX57" i="147"/>
  <c r="BY57" i="147"/>
  <c r="BZ57" i="147"/>
  <c r="CA57" i="147"/>
  <c r="CB57" i="147"/>
  <c r="CC57" i="147"/>
  <c r="CD57" i="147"/>
  <c r="CE57" i="147"/>
  <c r="CF57" i="147"/>
  <c r="CG57" i="147"/>
  <c r="CH57" i="147"/>
  <c r="CI57" i="147"/>
  <c r="J57" i="147"/>
  <c r="J54" i="147"/>
  <c r="J47" i="147"/>
  <c r="J48" i="147"/>
  <c r="J49" i="147"/>
  <c r="J50" i="147"/>
  <c r="J51" i="147"/>
  <c r="J52" i="147"/>
  <c r="J46" i="147"/>
  <c r="J40" i="147"/>
  <c r="L58" i="147" l="1"/>
  <c r="K55" i="147"/>
  <c r="J58" i="147"/>
  <c r="J55" i="147"/>
  <c r="L55" i="147"/>
  <c r="K58" i="147"/>
  <c r="H31" i="101"/>
  <c r="K7" i="99"/>
  <c r="L7" i="99"/>
  <c r="M7" i="99"/>
  <c r="N7" i="99"/>
  <c r="O7" i="99"/>
  <c r="P7" i="99"/>
  <c r="Q7" i="99"/>
  <c r="R7" i="99"/>
  <c r="S7" i="99"/>
  <c r="T7" i="99"/>
  <c r="U7" i="99"/>
  <c r="V7" i="99"/>
  <c r="W7" i="99"/>
  <c r="X7" i="99"/>
  <c r="Y7" i="99"/>
  <c r="Z7" i="99"/>
  <c r="AA7" i="99"/>
  <c r="AB7" i="99"/>
  <c r="AC7" i="99"/>
  <c r="AD7" i="99"/>
  <c r="AE7" i="99"/>
  <c r="AF7" i="99"/>
  <c r="AG7" i="99"/>
  <c r="AH7" i="99"/>
  <c r="AI7" i="99"/>
  <c r="AJ7" i="99"/>
  <c r="AK7" i="99"/>
  <c r="AL7" i="99"/>
  <c r="AM7" i="99"/>
  <c r="AN7" i="99"/>
  <c r="AO7" i="99"/>
  <c r="AP7" i="99"/>
  <c r="AQ7" i="99"/>
  <c r="AR7" i="99"/>
  <c r="AS7" i="99"/>
  <c r="AT7" i="99"/>
  <c r="AU7" i="99"/>
  <c r="AV7" i="99"/>
  <c r="AW7" i="99"/>
  <c r="AX7" i="99"/>
  <c r="AY7" i="99"/>
  <c r="AZ7" i="99"/>
  <c r="BA7" i="99"/>
  <c r="BB7" i="99"/>
  <c r="BC7" i="99"/>
  <c r="BD7" i="99"/>
  <c r="BE7" i="99"/>
  <c r="BF7" i="99"/>
  <c r="BG7" i="99"/>
  <c r="BH7" i="99"/>
  <c r="BI7" i="99"/>
  <c r="BJ7" i="99"/>
  <c r="BK7" i="99"/>
  <c r="BL7" i="99"/>
  <c r="BM7" i="99"/>
  <c r="BN7" i="99"/>
  <c r="BO7" i="99"/>
  <c r="BP7" i="99"/>
  <c r="BQ7" i="99"/>
  <c r="BR7" i="99"/>
  <c r="BS7" i="99"/>
  <c r="BT7" i="99"/>
  <c r="BU7" i="99"/>
  <c r="BV7" i="99"/>
  <c r="BW7" i="99"/>
  <c r="BX7" i="99"/>
  <c r="BY7" i="99"/>
  <c r="BZ7" i="99"/>
  <c r="CA7" i="99"/>
  <c r="CB7" i="99"/>
  <c r="CC7" i="99"/>
  <c r="CD7" i="99"/>
  <c r="CE7" i="99"/>
  <c r="CF7" i="99"/>
  <c r="CG7" i="99"/>
  <c r="CH7" i="99"/>
  <c r="CI7" i="99"/>
  <c r="I361" i="82"/>
  <c r="C128" i="159" l="1"/>
  <c r="C127" i="159"/>
  <c r="C126" i="159"/>
  <c r="C124" i="159"/>
  <c r="C123" i="159"/>
  <c r="C122" i="159"/>
  <c r="C120" i="159"/>
  <c r="C119" i="159"/>
  <c r="C118" i="159"/>
  <c r="C117" i="159"/>
  <c r="C116" i="159"/>
  <c r="C115" i="159"/>
  <c r="C113" i="159"/>
  <c r="C112" i="159"/>
  <c r="C110" i="159"/>
  <c r="C109" i="159"/>
  <c r="C108" i="159"/>
  <c r="C107" i="159"/>
  <c r="C106" i="159"/>
  <c r="C104" i="159"/>
  <c r="C103" i="159"/>
  <c r="C101" i="159"/>
  <c r="C100" i="159"/>
  <c r="C99" i="159"/>
  <c r="C97" i="159"/>
  <c r="C96" i="159"/>
  <c r="C95" i="159"/>
  <c r="C94" i="159"/>
  <c r="C84" i="159"/>
  <c r="C83" i="159"/>
  <c r="C82" i="159"/>
  <c r="C80" i="159"/>
  <c r="C79" i="159"/>
  <c r="C78" i="159"/>
  <c r="C76" i="159"/>
  <c r="C75" i="159"/>
  <c r="C74" i="159"/>
  <c r="C73" i="159"/>
  <c r="C72" i="159"/>
  <c r="C71" i="159"/>
  <c r="C69" i="159"/>
  <c r="C68" i="159"/>
  <c r="C66" i="159"/>
  <c r="C65" i="159"/>
  <c r="C64" i="159"/>
  <c r="C63" i="159"/>
  <c r="C62" i="159"/>
  <c r="C60" i="159"/>
  <c r="C59" i="159"/>
  <c r="C57" i="159"/>
  <c r="C56" i="159"/>
  <c r="C55" i="159"/>
  <c r="C53" i="159"/>
  <c r="C52" i="159"/>
  <c r="C51" i="159"/>
  <c r="C50" i="159"/>
  <c r="F3" i="159"/>
  <c r="E3" i="159"/>
  <c r="D3" i="159"/>
  <c r="H1" i="159"/>
  <c r="I1" i="159"/>
  <c r="J1" i="159"/>
  <c r="K1" i="159"/>
  <c r="L1" i="159"/>
  <c r="M1" i="159"/>
  <c r="N1" i="159"/>
  <c r="O1" i="159"/>
  <c r="G1" i="159"/>
  <c r="C1" i="159"/>
  <c r="A1" i="161" l="1"/>
  <c r="A1" i="162"/>
  <c r="C1" i="147"/>
  <c r="L7" i="100" l="1"/>
  <c r="M119" i="85"/>
  <c r="K73" i="85"/>
  <c r="P56" i="85"/>
  <c r="Q56" i="85"/>
  <c r="R56" i="85"/>
  <c r="S56" i="85"/>
  <c r="T56" i="85"/>
  <c r="U56" i="85"/>
  <c r="V56" i="85"/>
  <c r="W56" i="85"/>
  <c r="X56" i="85"/>
  <c r="Y56" i="85"/>
  <c r="Z56" i="85"/>
  <c r="AA56" i="85"/>
  <c r="AB56" i="85"/>
  <c r="AC56" i="85"/>
  <c r="AD56" i="85"/>
  <c r="AE56" i="85"/>
  <c r="AF56" i="85"/>
  <c r="AG56" i="85"/>
  <c r="AH56" i="85"/>
  <c r="AI56" i="85"/>
  <c r="AJ56" i="85"/>
  <c r="AK56" i="85"/>
  <c r="AL56" i="85"/>
  <c r="AM56" i="85"/>
  <c r="AN56" i="85"/>
  <c r="AO56" i="85"/>
  <c r="AP56" i="85"/>
  <c r="AQ56" i="85"/>
  <c r="AR56" i="85"/>
  <c r="AS56" i="85"/>
  <c r="AT56" i="85"/>
  <c r="AU56" i="85"/>
  <c r="AV56" i="85"/>
  <c r="AW56" i="85"/>
  <c r="AX56" i="85"/>
  <c r="AY56" i="85"/>
  <c r="AZ56" i="85"/>
  <c r="BA56" i="85"/>
  <c r="BB56" i="85"/>
  <c r="BC56" i="85"/>
  <c r="BD56" i="85"/>
  <c r="BE56" i="85"/>
  <c r="BF56" i="85"/>
  <c r="BG56" i="85"/>
  <c r="BH56" i="85"/>
  <c r="BI56" i="85"/>
  <c r="BJ56" i="85"/>
  <c r="BK56" i="85"/>
  <c r="BL56" i="85"/>
  <c r="BM56" i="85"/>
  <c r="BN56" i="85"/>
  <c r="BO56" i="85"/>
  <c r="BP56" i="85"/>
  <c r="BQ56" i="85"/>
  <c r="BR56" i="85"/>
  <c r="BS56" i="85"/>
  <c r="BT56" i="85"/>
  <c r="BU56" i="85"/>
  <c r="BV56" i="85"/>
  <c r="BW56" i="85"/>
  <c r="BX56" i="85"/>
  <c r="BY56" i="85"/>
  <c r="BZ56" i="85"/>
  <c r="CA56" i="85"/>
  <c r="CB56" i="85"/>
  <c r="CC56" i="85"/>
  <c r="CD56" i="85"/>
  <c r="CE56" i="85"/>
  <c r="CF56" i="85"/>
  <c r="CG56" i="85"/>
  <c r="CH56" i="85"/>
  <c r="CI56" i="85"/>
  <c r="P57" i="85"/>
  <c r="Q57" i="85"/>
  <c r="R57" i="85"/>
  <c r="S57" i="85"/>
  <c r="T57" i="85"/>
  <c r="U57" i="85"/>
  <c r="V57" i="85"/>
  <c r="W57" i="85"/>
  <c r="X57" i="85"/>
  <c r="Y57" i="85"/>
  <c r="Z57" i="85"/>
  <c r="AA57" i="85"/>
  <c r="AB57" i="85"/>
  <c r="AC57" i="85"/>
  <c r="AD57" i="85"/>
  <c r="AE57" i="85"/>
  <c r="AF57" i="85"/>
  <c r="AG57" i="85"/>
  <c r="AH57" i="85"/>
  <c r="AI57" i="85"/>
  <c r="AJ57" i="85"/>
  <c r="AK57" i="85"/>
  <c r="AL57" i="85"/>
  <c r="AM57" i="85"/>
  <c r="AN57" i="85"/>
  <c r="AO57" i="85"/>
  <c r="AP57" i="85"/>
  <c r="AQ57" i="85"/>
  <c r="AR57" i="85"/>
  <c r="AS57" i="85"/>
  <c r="AT57" i="85"/>
  <c r="AU57" i="85"/>
  <c r="AV57" i="85"/>
  <c r="AW57" i="85"/>
  <c r="AX57" i="85"/>
  <c r="AY57" i="85"/>
  <c r="AZ57" i="85"/>
  <c r="BA57" i="85"/>
  <c r="BB57" i="85"/>
  <c r="BC57" i="85"/>
  <c r="BD57" i="85"/>
  <c r="BE57" i="85"/>
  <c r="BF57" i="85"/>
  <c r="BG57" i="85"/>
  <c r="BH57" i="85"/>
  <c r="BI57" i="85"/>
  <c r="BJ57" i="85"/>
  <c r="BK57" i="85"/>
  <c r="BL57" i="85"/>
  <c r="BM57" i="85"/>
  <c r="BN57" i="85"/>
  <c r="BO57" i="85"/>
  <c r="BP57" i="85"/>
  <c r="BQ57" i="85"/>
  <c r="BR57" i="85"/>
  <c r="BS57" i="85"/>
  <c r="BT57" i="85"/>
  <c r="BU57" i="85"/>
  <c r="BV57" i="85"/>
  <c r="BW57" i="85"/>
  <c r="BX57" i="85"/>
  <c r="BY57" i="85"/>
  <c r="BZ57" i="85"/>
  <c r="CA57" i="85"/>
  <c r="CB57" i="85"/>
  <c r="CC57" i="85"/>
  <c r="CD57" i="85"/>
  <c r="CE57" i="85"/>
  <c r="CF57" i="85"/>
  <c r="CG57" i="85"/>
  <c r="CH57" i="85"/>
  <c r="CI57" i="85"/>
  <c r="P58" i="85"/>
  <c r="Q58" i="85"/>
  <c r="R58" i="85"/>
  <c r="S58" i="85"/>
  <c r="T58" i="85"/>
  <c r="U58" i="85"/>
  <c r="V58" i="85"/>
  <c r="W58" i="85"/>
  <c r="X58" i="85"/>
  <c r="Y58" i="85"/>
  <c r="Z58" i="85"/>
  <c r="AA58" i="85"/>
  <c r="AB58" i="85"/>
  <c r="AC58" i="85"/>
  <c r="AD58" i="85"/>
  <c r="AE58" i="85"/>
  <c r="AF58" i="85"/>
  <c r="AG58" i="85"/>
  <c r="AH58" i="85"/>
  <c r="AI58" i="85"/>
  <c r="AJ58" i="85"/>
  <c r="AK58" i="85"/>
  <c r="AL58" i="85"/>
  <c r="AM58" i="85"/>
  <c r="AN58" i="85"/>
  <c r="AO58" i="85"/>
  <c r="AP58" i="85"/>
  <c r="AQ58" i="85"/>
  <c r="AR58" i="85"/>
  <c r="AS58" i="85"/>
  <c r="AT58" i="85"/>
  <c r="AU58" i="85"/>
  <c r="AV58" i="85"/>
  <c r="AW58" i="85"/>
  <c r="AX58" i="85"/>
  <c r="AY58" i="85"/>
  <c r="AZ58" i="85"/>
  <c r="BA58" i="85"/>
  <c r="BB58" i="85"/>
  <c r="BC58" i="85"/>
  <c r="BD58" i="85"/>
  <c r="BE58" i="85"/>
  <c r="BF58" i="85"/>
  <c r="BG58" i="85"/>
  <c r="BH58" i="85"/>
  <c r="BI58" i="85"/>
  <c r="BJ58" i="85"/>
  <c r="BK58" i="85"/>
  <c r="BL58" i="85"/>
  <c r="BM58" i="85"/>
  <c r="BN58" i="85"/>
  <c r="BO58" i="85"/>
  <c r="BP58" i="85"/>
  <c r="BQ58" i="85"/>
  <c r="BR58" i="85"/>
  <c r="BS58" i="85"/>
  <c r="BT58" i="85"/>
  <c r="BU58" i="85"/>
  <c r="BV58" i="85"/>
  <c r="BW58" i="85"/>
  <c r="BX58" i="85"/>
  <c r="BY58" i="85"/>
  <c r="BZ58" i="85"/>
  <c r="CA58" i="85"/>
  <c r="CB58" i="85"/>
  <c r="CC58" i="85"/>
  <c r="CD58" i="85"/>
  <c r="CE58" i="85"/>
  <c r="CF58" i="85"/>
  <c r="CG58" i="85"/>
  <c r="CH58" i="85"/>
  <c r="CI58" i="85"/>
  <c r="P59" i="85"/>
  <c r="Q59" i="85"/>
  <c r="R59" i="85"/>
  <c r="S59" i="85"/>
  <c r="T59" i="85"/>
  <c r="U59" i="85"/>
  <c r="V59" i="85"/>
  <c r="W59" i="85"/>
  <c r="X59" i="85"/>
  <c r="Y59" i="85"/>
  <c r="Z59" i="85"/>
  <c r="AA59" i="85"/>
  <c r="AB59" i="85"/>
  <c r="AC59" i="85"/>
  <c r="AD59" i="85"/>
  <c r="AE59" i="85"/>
  <c r="AF59" i="85"/>
  <c r="AG59" i="85"/>
  <c r="AH59" i="85"/>
  <c r="AI59" i="85"/>
  <c r="AJ59" i="85"/>
  <c r="AK59" i="85"/>
  <c r="AL59" i="85"/>
  <c r="AM59" i="85"/>
  <c r="AN59" i="85"/>
  <c r="AO59" i="85"/>
  <c r="AP59" i="85"/>
  <c r="AQ59" i="85"/>
  <c r="AR59" i="85"/>
  <c r="AS59" i="85"/>
  <c r="AT59" i="85"/>
  <c r="AU59" i="85"/>
  <c r="AV59" i="85"/>
  <c r="AW59" i="85"/>
  <c r="AX59" i="85"/>
  <c r="AY59" i="85"/>
  <c r="AZ59" i="85"/>
  <c r="BA59" i="85"/>
  <c r="BB59" i="85"/>
  <c r="BC59" i="85"/>
  <c r="BD59" i="85"/>
  <c r="BE59" i="85"/>
  <c r="BF59" i="85"/>
  <c r="BG59" i="85"/>
  <c r="BH59" i="85"/>
  <c r="BI59" i="85"/>
  <c r="BJ59" i="85"/>
  <c r="BK59" i="85"/>
  <c r="BL59" i="85"/>
  <c r="BM59" i="85"/>
  <c r="BN59" i="85"/>
  <c r="BO59" i="85"/>
  <c r="BP59" i="85"/>
  <c r="BQ59" i="85"/>
  <c r="BR59" i="85"/>
  <c r="BS59" i="85"/>
  <c r="BT59" i="85"/>
  <c r="BU59" i="85"/>
  <c r="BV59" i="85"/>
  <c r="BW59" i="85"/>
  <c r="BX59" i="85"/>
  <c r="BY59" i="85"/>
  <c r="BZ59" i="85"/>
  <c r="CA59" i="85"/>
  <c r="CB59" i="85"/>
  <c r="CC59" i="85"/>
  <c r="CD59" i="85"/>
  <c r="CE59" i="85"/>
  <c r="CF59" i="85"/>
  <c r="CG59" i="85"/>
  <c r="CH59" i="85"/>
  <c r="CI59" i="85"/>
  <c r="J57" i="85"/>
  <c r="J58" i="85"/>
  <c r="J59" i="85"/>
  <c r="J42" i="85"/>
  <c r="J43" i="85"/>
  <c r="J44" i="85"/>
  <c r="L56" i="85"/>
  <c r="L57" i="85"/>
  <c r="L58" i="85"/>
  <c r="L59" i="85"/>
  <c r="K41" i="85"/>
  <c r="K42" i="85"/>
  <c r="K43" i="85"/>
  <c r="K44" i="85"/>
  <c r="L41" i="85"/>
  <c r="L42" i="85"/>
  <c r="L43" i="85"/>
  <c r="L44" i="85"/>
  <c r="K56" i="85"/>
  <c r="M56" i="85"/>
  <c r="N56" i="85"/>
  <c r="O56" i="85"/>
  <c r="K57" i="85"/>
  <c r="M57" i="85"/>
  <c r="N57" i="85"/>
  <c r="O57" i="85"/>
  <c r="K58" i="85"/>
  <c r="M58" i="85"/>
  <c r="N58" i="85"/>
  <c r="O58" i="85"/>
  <c r="K59" i="85"/>
  <c r="M59" i="85"/>
  <c r="N59" i="85"/>
  <c r="O59" i="85"/>
  <c r="L88" i="132" l="1"/>
  <c r="L89" i="132"/>
  <c r="L25" i="118" l="1"/>
  <c r="L13" i="149" s="1"/>
  <c r="L65" i="118"/>
  <c r="L90" i="132"/>
  <c r="L19" i="116" s="1"/>
  <c r="L7" i="118" s="1"/>
  <c r="K295" i="82"/>
  <c r="K84" i="132" s="1"/>
  <c r="L54" i="85" l="1"/>
  <c r="K69" i="143"/>
  <c r="L25" i="143" l="1"/>
  <c r="L45" i="105"/>
  <c r="L130" i="85"/>
  <c r="M130" i="85"/>
  <c r="K130" i="85"/>
  <c r="N130" i="85"/>
  <c r="O130" i="85"/>
  <c r="P130" i="85"/>
  <c r="Q130" i="85"/>
  <c r="R130" i="85"/>
  <c r="S130" i="85"/>
  <c r="T130" i="85"/>
  <c r="U130" i="85"/>
  <c r="V130" i="85"/>
  <c r="W130" i="85"/>
  <c r="X130" i="85"/>
  <c r="Y130" i="85"/>
  <c r="Z130" i="85"/>
  <c r="AA130" i="85"/>
  <c r="AB130" i="85"/>
  <c r="AC130" i="85"/>
  <c r="AD130" i="85"/>
  <c r="AE130" i="85"/>
  <c r="AF130" i="85"/>
  <c r="AG130" i="85"/>
  <c r="AH130" i="85"/>
  <c r="AI130" i="85"/>
  <c r="AJ130" i="85"/>
  <c r="AK130" i="85"/>
  <c r="AL130" i="85"/>
  <c r="AM130" i="85"/>
  <c r="AN130" i="85"/>
  <c r="AO130" i="85"/>
  <c r="AP130" i="85"/>
  <c r="AQ130" i="85"/>
  <c r="AR130" i="85"/>
  <c r="AS130" i="85"/>
  <c r="AT130" i="85"/>
  <c r="AU130" i="85"/>
  <c r="AV130" i="85"/>
  <c r="AW130" i="85"/>
  <c r="AX130" i="85"/>
  <c r="AY130" i="85"/>
  <c r="AZ130" i="85"/>
  <c r="BA130" i="85"/>
  <c r="BB130" i="85"/>
  <c r="BC130" i="85"/>
  <c r="BD130" i="85"/>
  <c r="BE130" i="85"/>
  <c r="BF130" i="85"/>
  <c r="BG130" i="85"/>
  <c r="BH130" i="85"/>
  <c r="BI130" i="85"/>
  <c r="BJ130" i="85"/>
  <c r="BK130" i="85"/>
  <c r="BL130" i="85"/>
  <c r="BM130" i="85"/>
  <c r="BN130" i="85"/>
  <c r="BO130" i="85"/>
  <c r="BP130" i="85"/>
  <c r="BQ130" i="85"/>
  <c r="BR130" i="85"/>
  <c r="BS130" i="85"/>
  <c r="BT130" i="85"/>
  <c r="BU130" i="85"/>
  <c r="BV130" i="85"/>
  <c r="BW130" i="85"/>
  <c r="BX130" i="85"/>
  <c r="BY130" i="85"/>
  <c r="BZ130" i="85"/>
  <c r="CA130" i="85"/>
  <c r="CB130" i="85"/>
  <c r="CC130" i="85"/>
  <c r="CD130" i="85"/>
  <c r="CE130" i="85"/>
  <c r="CF130" i="85"/>
  <c r="CG130" i="85"/>
  <c r="CH130" i="85"/>
  <c r="CI130" i="85"/>
  <c r="J130" i="85"/>
  <c r="J151" i="85" s="1"/>
  <c r="O109" i="85" l="1"/>
  <c r="P109" i="85"/>
  <c r="Q109" i="85"/>
  <c r="R109" i="85"/>
  <c r="S109" i="85"/>
  <c r="T109" i="85"/>
  <c r="U109" i="85"/>
  <c r="V109" i="85"/>
  <c r="W109" i="85"/>
  <c r="X109" i="85"/>
  <c r="Y109" i="85"/>
  <c r="Z109" i="85"/>
  <c r="AA109" i="85"/>
  <c r="AB109" i="85"/>
  <c r="AC109" i="85"/>
  <c r="AD109" i="85"/>
  <c r="AE109" i="85"/>
  <c r="AF109" i="85"/>
  <c r="AG109" i="85"/>
  <c r="AH109" i="85"/>
  <c r="AI109" i="85"/>
  <c r="AJ109" i="85"/>
  <c r="AK109" i="85"/>
  <c r="AL109" i="85"/>
  <c r="AM109" i="85"/>
  <c r="AN109" i="85"/>
  <c r="AO109" i="85"/>
  <c r="AP109" i="85"/>
  <c r="AQ109" i="85"/>
  <c r="AR109" i="85"/>
  <c r="AS109" i="85"/>
  <c r="AT109" i="85"/>
  <c r="AU109" i="85"/>
  <c r="AV109" i="85"/>
  <c r="AW109" i="85"/>
  <c r="AX109" i="85"/>
  <c r="AY109" i="85"/>
  <c r="AZ109" i="85"/>
  <c r="BA109" i="85"/>
  <c r="BB109" i="85"/>
  <c r="BC109" i="85"/>
  <c r="BD109" i="85"/>
  <c r="BE109" i="85"/>
  <c r="BF109" i="85"/>
  <c r="BG109" i="85"/>
  <c r="BH109" i="85"/>
  <c r="BI109" i="85"/>
  <c r="BJ109" i="85"/>
  <c r="BK109" i="85"/>
  <c r="BL109" i="85"/>
  <c r="BM109" i="85"/>
  <c r="BN109" i="85"/>
  <c r="BO109" i="85"/>
  <c r="BP109" i="85"/>
  <c r="BQ109" i="85"/>
  <c r="BR109" i="85"/>
  <c r="BS109" i="85"/>
  <c r="BT109" i="85"/>
  <c r="BU109" i="85"/>
  <c r="BV109" i="85"/>
  <c r="BW109" i="85"/>
  <c r="BX109" i="85"/>
  <c r="BY109" i="85"/>
  <c r="BZ109" i="85"/>
  <c r="CA109" i="85"/>
  <c r="CB109" i="85"/>
  <c r="CC109" i="85"/>
  <c r="CD109" i="85"/>
  <c r="CE109" i="85"/>
  <c r="CF109" i="85"/>
  <c r="CG109" i="85"/>
  <c r="CH109" i="85"/>
  <c r="CI109" i="85"/>
  <c r="N109" i="85"/>
  <c r="M109" i="85"/>
  <c r="L109" i="85"/>
  <c r="K109" i="85"/>
  <c r="J109" i="85"/>
  <c r="L73" i="85"/>
  <c r="M73" i="85"/>
  <c r="N73" i="85"/>
  <c r="O73" i="85"/>
  <c r="P73" i="85"/>
  <c r="Q73" i="85"/>
  <c r="R73" i="85"/>
  <c r="S73" i="85"/>
  <c r="T73" i="85"/>
  <c r="U73" i="85"/>
  <c r="V73" i="85"/>
  <c r="W73" i="85"/>
  <c r="X73" i="85"/>
  <c r="Y73" i="85"/>
  <c r="Z73" i="85"/>
  <c r="AA73" i="85"/>
  <c r="AB73" i="85"/>
  <c r="AC73" i="85"/>
  <c r="AD73" i="85"/>
  <c r="AE73" i="85"/>
  <c r="AF73" i="85"/>
  <c r="AG73" i="85"/>
  <c r="AH73" i="85"/>
  <c r="AI73" i="85"/>
  <c r="AJ73" i="85"/>
  <c r="AK73" i="85"/>
  <c r="AL73" i="85"/>
  <c r="AM73" i="85"/>
  <c r="AN73" i="85"/>
  <c r="AO73" i="85"/>
  <c r="AP73" i="85"/>
  <c r="AQ73" i="85"/>
  <c r="AR73" i="85"/>
  <c r="AS73" i="85"/>
  <c r="AT73" i="85"/>
  <c r="AU73" i="85"/>
  <c r="AV73" i="85"/>
  <c r="AW73" i="85"/>
  <c r="AX73" i="85"/>
  <c r="AY73" i="85"/>
  <c r="AZ73" i="85"/>
  <c r="BA73" i="85"/>
  <c r="BB73" i="85"/>
  <c r="BC73" i="85"/>
  <c r="BD73" i="85"/>
  <c r="BE73" i="85"/>
  <c r="BF73" i="85"/>
  <c r="BG73" i="85"/>
  <c r="BH73" i="85"/>
  <c r="BI73" i="85"/>
  <c r="BJ73" i="85"/>
  <c r="BK73" i="85"/>
  <c r="BL73" i="85"/>
  <c r="BM73" i="85"/>
  <c r="BN73" i="85"/>
  <c r="BO73" i="85"/>
  <c r="BP73" i="85"/>
  <c r="BQ73" i="85"/>
  <c r="BR73" i="85"/>
  <c r="BS73" i="85"/>
  <c r="BT73" i="85"/>
  <c r="BU73" i="85"/>
  <c r="BV73" i="85"/>
  <c r="BW73" i="85"/>
  <c r="BX73" i="85"/>
  <c r="BY73" i="85"/>
  <c r="BZ73" i="85"/>
  <c r="CA73" i="85"/>
  <c r="CB73" i="85"/>
  <c r="CC73" i="85"/>
  <c r="CD73" i="85"/>
  <c r="CE73" i="85"/>
  <c r="CF73" i="85"/>
  <c r="CG73" i="85"/>
  <c r="CH73" i="85"/>
  <c r="CI73" i="85"/>
  <c r="J73" i="85"/>
  <c r="K151" i="85"/>
  <c r="L151" i="85"/>
  <c r="N145" i="85"/>
  <c r="K132" i="85"/>
  <c r="K140" i="85" s="1"/>
  <c r="L132" i="85"/>
  <c r="L140" i="85" s="1"/>
  <c r="M140" i="85"/>
  <c r="N132" i="85"/>
  <c r="N140" i="85" s="1"/>
  <c r="O132" i="85"/>
  <c r="O140" i="85" s="1"/>
  <c r="P132" i="85"/>
  <c r="P140" i="85" s="1"/>
  <c r="Q132" i="85"/>
  <c r="Q140" i="85" s="1"/>
  <c r="R132" i="85"/>
  <c r="R140" i="85" s="1"/>
  <c r="S132" i="85"/>
  <c r="S140" i="85" s="1"/>
  <c r="T132" i="85"/>
  <c r="T140" i="85" s="1"/>
  <c r="U132" i="85"/>
  <c r="U140" i="85" s="1"/>
  <c r="V132" i="85"/>
  <c r="V140" i="85" s="1"/>
  <c r="W132" i="85"/>
  <c r="W140" i="85" s="1"/>
  <c r="X132" i="85"/>
  <c r="X140" i="85" s="1"/>
  <c r="Y132" i="85"/>
  <c r="Y140" i="85" s="1"/>
  <c r="Z132" i="85"/>
  <c r="Z140" i="85" s="1"/>
  <c r="AA132" i="85"/>
  <c r="AA140" i="85" s="1"/>
  <c r="AB132" i="85"/>
  <c r="AB140" i="85" s="1"/>
  <c r="AC132" i="85"/>
  <c r="AC140" i="85" s="1"/>
  <c r="AD132" i="85"/>
  <c r="AD140" i="85" s="1"/>
  <c r="AE132" i="85"/>
  <c r="AE140" i="85" s="1"/>
  <c r="AF132" i="85"/>
  <c r="AF140" i="85" s="1"/>
  <c r="AG132" i="85"/>
  <c r="AG140" i="85" s="1"/>
  <c r="AH132" i="85"/>
  <c r="AH140" i="85" s="1"/>
  <c r="AI132" i="85"/>
  <c r="AI140" i="85" s="1"/>
  <c r="AJ132" i="85"/>
  <c r="AJ140" i="85" s="1"/>
  <c r="AK132" i="85"/>
  <c r="AK140" i="85" s="1"/>
  <c r="AL132" i="85"/>
  <c r="AL140" i="85" s="1"/>
  <c r="AM132" i="85"/>
  <c r="AM140" i="85" s="1"/>
  <c r="AN132" i="85"/>
  <c r="AN140" i="85" s="1"/>
  <c r="AO132" i="85"/>
  <c r="AO140" i="85" s="1"/>
  <c r="AP132" i="85"/>
  <c r="AP140" i="85" s="1"/>
  <c r="AQ132" i="85"/>
  <c r="AQ140" i="85" s="1"/>
  <c r="AR132" i="85"/>
  <c r="AR140" i="85" s="1"/>
  <c r="AS132" i="85"/>
  <c r="AS140" i="85" s="1"/>
  <c r="AT132" i="85"/>
  <c r="AT140" i="85" s="1"/>
  <c r="AU132" i="85"/>
  <c r="AU140" i="85" s="1"/>
  <c r="AV132" i="85"/>
  <c r="AV140" i="85" s="1"/>
  <c r="AW132" i="85"/>
  <c r="AW140" i="85" s="1"/>
  <c r="AX132" i="85"/>
  <c r="AX140" i="85" s="1"/>
  <c r="AY132" i="85"/>
  <c r="AY140" i="85" s="1"/>
  <c r="AZ132" i="85"/>
  <c r="AZ140" i="85" s="1"/>
  <c r="BA132" i="85"/>
  <c r="BA140" i="85" s="1"/>
  <c r="BB132" i="85"/>
  <c r="BB140" i="85" s="1"/>
  <c r="BC132" i="85"/>
  <c r="BC140" i="85" s="1"/>
  <c r="BD132" i="85"/>
  <c r="BD140" i="85" s="1"/>
  <c r="BE132" i="85"/>
  <c r="BE140" i="85" s="1"/>
  <c r="BF132" i="85"/>
  <c r="BF140" i="85" s="1"/>
  <c r="BG132" i="85"/>
  <c r="BG140" i="85" s="1"/>
  <c r="BH132" i="85"/>
  <c r="BH140" i="85" s="1"/>
  <c r="BI132" i="85"/>
  <c r="BI140" i="85" s="1"/>
  <c r="BJ132" i="85"/>
  <c r="BJ140" i="85" s="1"/>
  <c r="BK132" i="85"/>
  <c r="BK140" i="85" s="1"/>
  <c r="BL132" i="85"/>
  <c r="BL140" i="85" s="1"/>
  <c r="BM132" i="85"/>
  <c r="BM140" i="85" s="1"/>
  <c r="BN132" i="85"/>
  <c r="BN140" i="85" s="1"/>
  <c r="BO132" i="85"/>
  <c r="BO140" i="85" s="1"/>
  <c r="BP132" i="85"/>
  <c r="BP140" i="85" s="1"/>
  <c r="BQ132" i="85"/>
  <c r="BQ140" i="85" s="1"/>
  <c r="BR132" i="85"/>
  <c r="BR140" i="85" s="1"/>
  <c r="BS132" i="85"/>
  <c r="BS140" i="85" s="1"/>
  <c r="BT132" i="85"/>
  <c r="BT140" i="85" s="1"/>
  <c r="BU132" i="85"/>
  <c r="BU140" i="85" s="1"/>
  <c r="BV132" i="85"/>
  <c r="BV140" i="85" s="1"/>
  <c r="BW132" i="85"/>
  <c r="BW140" i="85" s="1"/>
  <c r="BX132" i="85"/>
  <c r="BX140" i="85" s="1"/>
  <c r="BY132" i="85"/>
  <c r="BY140" i="85" s="1"/>
  <c r="BZ132" i="85"/>
  <c r="BZ140" i="85" s="1"/>
  <c r="CA132" i="85"/>
  <c r="CA140" i="85" s="1"/>
  <c r="CB132" i="85"/>
  <c r="CB140" i="85" s="1"/>
  <c r="CC132" i="85"/>
  <c r="CC140" i="85" s="1"/>
  <c r="CD132" i="85"/>
  <c r="CD140" i="85" s="1"/>
  <c r="CE132" i="85"/>
  <c r="CE140" i="85" s="1"/>
  <c r="CF132" i="85"/>
  <c r="CF140" i="85" s="1"/>
  <c r="CG132" i="85"/>
  <c r="CG140" i="85" s="1"/>
  <c r="CH132" i="85"/>
  <c r="CH140" i="85" s="1"/>
  <c r="CI132" i="85"/>
  <c r="CI140" i="85" s="1"/>
  <c r="J132" i="85"/>
  <c r="J140" i="85" s="1"/>
  <c r="T141" i="85" l="1"/>
  <c r="AQ141" i="85"/>
  <c r="AQ142" i="85" s="1"/>
  <c r="AQ143" i="85" s="1"/>
  <c r="AI141" i="85"/>
  <c r="AA141" i="85"/>
  <c r="AA142" i="85" s="1"/>
  <c r="AA143" i="85" s="1"/>
  <c r="S141" i="85"/>
  <c r="K141" i="85"/>
  <c r="K142" i="85" s="1"/>
  <c r="K143" i="85" s="1"/>
  <c r="BH141" i="85"/>
  <c r="L141" i="85"/>
  <c r="L142" i="85" s="1"/>
  <c r="L143" i="85" s="1"/>
  <c r="CD141" i="85"/>
  <c r="R141" i="85"/>
  <c r="R142" i="85" s="1"/>
  <c r="BP141" i="85"/>
  <c r="BP142" i="85" s="1"/>
  <c r="BP143" i="85" s="1"/>
  <c r="CE141" i="85"/>
  <c r="BU141" i="85"/>
  <c r="AZ141" i="85"/>
  <c r="AY141" i="85"/>
  <c r="AY142" i="85" s="1"/>
  <c r="AX141" i="85"/>
  <c r="AX142" i="85" s="1"/>
  <c r="AX143" i="85" s="1"/>
  <c r="CC141" i="85"/>
  <c r="AO141" i="85"/>
  <c r="Q141" i="85"/>
  <c r="Q142" i="85" s="1"/>
  <c r="Q143" i="85" s="1"/>
  <c r="BT141" i="85"/>
  <c r="AV141" i="85"/>
  <c r="AF141" i="85"/>
  <c r="X141" i="85"/>
  <c r="P141" i="85"/>
  <c r="AB141" i="85"/>
  <c r="BO141" i="85"/>
  <c r="BV141" i="85"/>
  <c r="BV142" i="85" s="1"/>
  <c r="BV143" i="85" s="1"/>
  <c r="AH141" i="85"/>
  <c r="BE141" i="85"/>
  <c r="J141" i="85"/>
  <c r="J142" i="85" s="1"/>
  <c r="BD141" i="85"/>
  <c r="CA141" i="85"/>
  <c r="BS141" i="85"/>
  <c r="BK141" i="85"/>
  <c r="BC141" i="85"/>
  <c r="AU141" i="85"/>
  <c r="AM141" i="85"/>
  <c r="AE141" i="85"/>
  <c r="AE142" i="85" s="1"/>
  <c r="W141" i="85"/>
  <c r="O141" i="85"/>
  <c r="CF141" i="85"/>
  <c r="AR141" i="85"/>
  <c r="BW141" i="85"/>
  <c r="BW142" i="85" s="1"/>
  <c r="BW143" i="85" s="1"/>
  <c r="BN141" i="85"/>
  <c r="AP141" i="85"/>
  <c r="BM141" i="85"/>
  <c r="AG141" i="85"/>
  <c r="CB141" i="85"/>
  <c r="BL141" i="85"/>
  <c r="CI141" i="85"/>
  <c r="BZ141" i="85"/>
  <c r="BZ142" i="85" s="1"/>
  <c r="BZ143" i="85" s="1"/>
  <c r="BJ141" i="85"/>
  <c r="BJ142" i="85" s="1"/>
  <c r="BB141" i="85"/>
  <c r="BB142" i="85" s="1"/>
  <c r="AT141" i="85"/>
  <c r="AL141" i="85"/>
  <c r="AD141" i="85"/>
  <c r="V141" i="85"/>
  <c r="N141" i="85"/>
  <c r="BX141" i="85"/>
  <c r="AJ141" i="85"/>
  <c r="BG141" i="85"/>
  <c r="BF141" i="85"/>
  <c r="Z141" i="85"/>
  <c r="AW141" i="85"/>
  <c r="Y141" i="85"/>
  <c r="Y142" i="85" s="1"/>
  <c r="AN141" i="85"/>
  <c r="CH141" i="85"/>
  <c r="BR141" i="85"/>
  <c r="CG141" i="85"/>
  <c r="CG142" i="85" s="1"/>
  <c r="BY141" i="85"/>
  <c r="BY142" i="85" s="1"/>
  <c r="BQ141" i="85"/>
  <c r="BI141" i="85"/>
  <c r="BI142" i="85" s="1"/>
  <c r="BA141" i="85"/>
  <c r="BA142" i="85" s="1"/>
  <c r="BA143" i="85" s="1"/>
  <c r="AS141" i="85"/>
  <c r="AK141" i="85"/>
  <c r="AC141" i="85"/>
  <c r="U141" i="85"/>
  <c r="U142" i="85" s="1"/>
  <c r="U143" i="85" s="1"/>
  <c r="M141" i="85"/>
  <c r="O145" i="85"/>
  <c r="X142" i="85" l="1"/>
  <c r="X143" i="85" s="1"/>
  <c r="AY143" i="85"/>
  <c r="CB142" i="85"/>
  <c r="CB143" i="85" s="1"/>
  <c r="AE143" i="85"/>
  <c r="BK142" i="85"/>
  <c r="BK143" i="85" s="1"/>
  <c r="AZ142" i="85"/>
  <c r="AZ143" i="85" s="1"/>
  <c r="S142" i="85"/>
  <c r="AG142" i="85"/>
  <c r="AG143" i="85" s="1"/>
  <c r="AO142" i="85"/>
  <c r="AO143" i="85" s="1"/>
  <c r="BU142" i="85"/>
  <c r="BU143" i="85" s="1"/>
  <c r="AJ142" i="85"/>
  <c r="Y143" i="85"/>
  <c r="CA142" i="85"/>
  <c r="CA143" i="85" s="1"/>
  <c r="CC142" i="85"/>
  <c r="CC143" i="85" s="1"/>
  <c r="CG143" i="85"/>
  <c r="BX142" i="85"/>
  <c r="BX143" i="85" s="1"/>
  <c r="BI143" i="85"/>
  <c r="AW142" i="85"/>
  <c r="AW143" i="85" s="1"/>
  <c r="N142" i="85"/>
  <c r="N143" i="85" s="1"/>
  <c r="BJ143" i="85"/>
  <c r="BM142" i="85"/>
  <c r="BM143" i="85" s="1"/>
  <c r="AR142" i="85"/>
  <c r="AM142" i="85"/>
  <c r="AM143" i="85" s="1"/>
  <c r="BD142" i="85"/>
  <c r="BD143" i="85" s="1"/>
  <c r="BO142" i="85"/>
  <c r="BO143" i="85" s="1"/>
  <c r="V142" i="85"/>
  <c r="V143" i="85" s="1"/>
  <c r="AP142" i="85"/>
  <c r="AP143" i="85" s="1"/>
  <c r="CF142" i="85"/>
  <c r="CF143" i="85" s="1"/>
  <c r="AF142" i="85"/>
  <c r="AF143" i="85" s="1"/>
  <c r="AI142" i="85"/>
  <c r="AI143" i="85" s="1"/>
  <c r="M142" i="85"/>
  <c r="M143" i="85" s="1"/>
  <c r="BR142" i="85"/>
  <c r="BR143" i="85" s="1"/>
  <c r="AD142" i="85"/>
  <c r="AD143" i="85" s="1"/>
  <c r="O142" i="85"/>
  <c r="O143" i="85" s="1"/>
  <c r="BE142" i="85"/>
  <c r="BE143" i="85" s="1"/>
  <c r="AV142" i="85"/>
  <c r="AV143" i="85" s="1"/>
  <c r="BH142" i="85"/>
  <c r="BH143" i="85" s="1"/>
  <c r="BS142" i="85"/>
  <c r="BS143" i="85" s="1"/>
  <c r="AC142" i="85"/>
  <c r="AC143" i="85" s="1"/>
  <c r="AK142" i="85"/>
  <c r="AK143" i="85" s="1"/>
  <c r="BQ142" i="85"/>
  <c r="BQ143" i="85" s="1"/>
  <c r="CH142" i="85"/>
  <c r="CH143" i="85" s="1"/>
  <c r="Z142" i="85"/>
  <c r="Z143" i="85" s="1"/>
  <c r="AL142" i="85"/>
  <c r="CI142" i="85"/>
  <c r="CI143" i="85" s="1"/>
  <c r="AU142" i="85"/>
  <c r="AU143" i="85" s="1"/>
  <c r="AB142" i="85"/>
  <c r="BT142" i="85"/>
  <c r="BT143" i="85" s="1"/>
  <c r="R143" i="85"/>
  <c r="BB143" i="85"/>
  <c r="AS142" i="85"/>
  <c r="AS143" i="85" s="1"/>
  <c r="BY143" i="85"/>
  <c r="AN142" i="85"/>
  <c r="BF142" i="85"/>
  <c r="BF143" i="85" s="1"/>
  <c r="AT142" i="85"/>
  <c r="AT143" i="85" s="1"/>
  <c r="BL142" i="85"/>
  <c r="BL143" i="85" s="1"/>
  <c r="BN142" i="85"/>
  <c r="BN143" i="85" s="1"/>
  <c r="W142" i="85"/>
  <c r="W143" i="85" s="1"/>
  <c r="BC142" i="85"/>
  <c r="BC143" i="85" s="1"/>
  <c r="AH142" i="85"/>
  <c r="P142" i="85"/>
  <c r="P143" i="85" s="1"/>
  <c r="CD142" i="85"/>
  <c r="CD143" i="85" s="1"/>
  <c r="T142" i="85"/>
  <c r="J143" i="85"/>
  <c r="BG142" i="85"/>
  <c r="BG143" i="85" s="1"/>
  <c r="CE142" i="85"/>
  <c r="CE143" i="85" s="1"/>
  <c r="P145" i="85"/>
  <c r="AR143" i="85" l="1"/>
  <c r="AL143" i="85"/>
  <c r="T143" i="85"/>
  <c r="S143" i="85"/>
  <c r="AN143" i="85"/>
  <c r="AJ143" i="85"/>
  <c r="AH143" i="85"/>
  <c r="AB143" i="85"/>
  <c r="Q145" i="85"/>
  <c r="R145" i="85"/>
  <c r="S145" i="85" l="1"/>
  <c r="T145" i="85" l="1"/>
  <c r="U145" i="85" l="1"/>
  <c r="V145" i="85" l="1"/>
  <c r="W145" i="85" l="1"/>
  <c r="X145" i="85" l="1"/>
  <c r="Y145" i="85" l="1"/>
  <c r="Z145" i="85" l="1"/>
  <c r="AA145" i="85" l="1"/>
  <c r="AB145" i="85" l="1"/>
  <c r="AC145" i="85" l="1"/>
  <c r="AD145" i="85" l="1"/>
  <c r="AE145" i="85" l="1"/>
  <c r="AF145" i="85" l="1"/>
  <c r="AG145" i="85" l="1"/>
  <c r="AH145" i="85" l="1"/>
  <c r="AI145" i="85" l="1"/>
  <c r="AJ145" i="85" l="1"/>
  <c r="AK145" i="85" l="1"/>
  <c r="AL145" i="85" l="1"/>
  <c r="AM145" i="85" l="1"/>
  <c r="AN145" i="85" l="1"/>
  <c r="AO145" i="85" l="1"/>
  <c r="AP145" i="85" l="1"/>
  <c r="AQ145" i="85" l="1"/>
  <c r="AR145" i="85" l="1"/>
  <c r="AS145" i="85" l="1"/>
  <c r="AT145" i="85" l="1"/>
  <c r="AU145" i="85" l="1"/>
  <c r="AV145" i="85" l="1"/>
  <c r="AW145" i="85" l="1"/>
  <c r="AX145" i="85" l="1"/>
  <c r="AY145" i="85" l="1"/>
  <c r="AZ145" i="85" l="1"/>
  <c r="BA145" i="85" l="1"/>
  <c r="BB145" i="85" l="1"/>
  <c r="BC145" i="85" s="1"/>
  <c r="BD145" i="85" s="1"/>
  <c r="BE145" i="85" s="1"/>
  <c r="BF145" i="85" s="1"/>
  <c r="BG145" i="85" s="1"/>
  <c r="BH145" i="85" s="1"/>
  <c r="BI145" i="85" s="1"/>
  <c r="BJ145" i="85" s="1"/>
  <c r="BK145" i="85" s="1"/>
  <c r="BL145" i="85" s="1"/>
  <c r="BM145" i="85" s="1"/>
  <c r="BN145" i="85" s="1"/>
  <c r="BO145" i="85" s="1"/>
  <c r="BP145" i="85" s="1"/>
  <c r="BQ145" i="85" s="1"/>
  <c r="BR145" i="85" s="1"/>
  <c r="BS145" i="85" s="1"/>
  <c r="BT145" i="85" s="1"/>
  <c r="BU145" i="85" s="1"/>
  <c r="BV145" i="85" s="1"/>
  <c r="BW145" i="85" s="1"/>
  <c r="BX145" i="85" s="1"/>
  <c r="BY145" i="85" s="1"/>
  <c r="BZ145" i="85" s="1"/>
  <c r="CA145" i="85" s="1"/>
  <c r="CB145" i="85" s="1"/>
  <c r="CC145" i="85" s="1"/>
  <c r="CD145" i="85" s="1"/>
  <c r="CE145" i="85" s="1"/>
  <c r="CF145" i="85" s="1"/>
  <c r="CG145" i="85" s="1"/>
  <c r="CH145" i="85" s="1"/>
  <c r="CI145" i="85" s="1"/>
  <c r="R147" i="85" l="1"/>
  <c r="M147" i="85"/>
  <c r="S147" i="85"/>
  <c r="N147" i="85"/>
  <c r="O147" i="85"/>
  <c r="Q147" i="85"/>
  <c r="T147" i="85"/>
  <c r="M148" i="85"/>
  <c r="P147" i="85"/>
  <c r="W147" i="85"/>
  <c r="U147" i="85"/>
  <c r="X147" i="85"/>
  <c r="V147" i="85"/>
  <c r="Y147" i="85"/>
  <c r="Z147" i="85"/>
  <c r="AB147" i="85"/>
  <c r="AA147" i="85"/>
  <c r="AD147" i="85"/>
  <c r="AC147" i="85"/>
  <c r="AG147" i="85"/>
  <c r="AF147" i="85"/>
  <c r="AE147" i="85"/>
  <c r="AH147" i="85"/>
  <c r="AI147" i="85"/>
  <c r="AJ147" i="85"/>
  <c r="AL147" i="85"/>
  <c r="AN147" i="85"/>
  <c r="AM147" i="85"/>
  <c r="AK147" i="85"/>
  <c r="AP147" i="85"/>
  <c r="AR147" i="85"/>
  <c r="AO147" i="85"/>
  <c r="AQ147" i="85"/>
  <c r="AS147" i="85"/>
  <c r="J124" i="82"/>
  <c r="L341" i="82" l="1"/>
  <c r="K53" i="85" l="1"/>
  <c r="M139" i="82"/>
  <c r="M18" i="100" s="1"/>
  <c r="H124" i="82"/>
  <c r="M124" i="82"/>
  <c r="K124" i="82"/>
  <c r="I124" i="82"/>
  <c r="H112" i="82"/>
  <c r="K112" i="82"/>
  <c r="F26" i="82" l="1"/>
  <c r="G7" i="160" l="1"/>
  <c r="G8" i="160"/>
  <c r="G9" i="160"/>
  <c r="G10" i="160"/>
  <c r="G11" i="160"/>
  <c r="G12" i="160"/>
  <c r="G13" i="160"/>
  <c r="G14" i="160"/>
  <c r="G15" i="160"/>
  <c r="G16" i="160"/>
  <c r="G17" i="160"/>
  <c r="G18" i="160"/>
  <c r="G19" i="160"/>
  <c r="G20" i="160"/>
  <c r="F7" i="160"/>
  <c r="F8" i="160"/>
  <c r="F9" i="160"/>
  <c r="F10" i="160"/>
  <c r="F11" i="160"/>
  <c r="F12" i="160"/>
  <c r="F13" i="160"/>
  <c r="F14" i="160"/>
  <c r="F15" i="160"/>
  <c r="F16" i="160"/>
  <c r="F17" i="160"/>
  <c r="F18" i="160"/>
  <c r="F19" i="160"/>
  <c r="F20" i="160"/>
  <c r="G30" i="160" l="1"/>
  <c r="G48" i="160" s="1"/>
  <c r="G31" i="160"/>
  <c r="G66" i="160" s="1"/>
  <c r="G32" i="160"/>
  <c r="G50" i="160" s="1"/>
  <c r="G33" i="160"/>
  <c r="G68" i="160" s="1"/>
  <c r="G34" i="160"/>
  <c r="G69" i="160" s="1"/>
  <c r="G35" i="160"/>
  <c r="G70" i="160" s="1"/>
  <c r="G36" i="160"/>
  <c r="G54" i="160" s="1"/>
  <c r="G37" i="160"/>
  <c r="G72" i="160" s="1"/>
  <c r="G38" i="160"/>
  <c r="G73" i="160" s="1"/>
  <c r="G39" i="160"/>
  <c r="G74" i="160" s="1"/>
  <c r="G40" i="160"/>
  <c r="G75" i="160" s="1"/>
  <c r="G41" i="160"/>
  <c r="G59" i="160" s="1"/>
  <c r="G42" i="160"/>
  <c r="G77" i="160" s="1"/>
  <c r="G43" i="160"/>
  <c r="G78" i="160" s="1"/>
  <c r="F31" i="160"/>
  <c r="F66" i="160" s="1"/>
  <c r="F32" i="160"/>
  <c r="F50" i="160" s="1"/>
  <c r="F33" i="160"/>
  <c r="F68" i="160" s="1"/>
  <c r="F34" i="160"/>
  <c r="F69" i="160" s="1"/>
  <c r="F35" i="160"/>
  <c r="F53" i="160" s="1"/>
  <c r="F36" i="160"/>
  <c r="F71" i="160" s="1"/>
  <c r="F37" i="160"/>
  <c r="F55" i="160" s="1"/>
  <c r="F38" i="160"/>
  <c r="F73" i="160" s="1"/>
  <c r="F39" i="160"/>
  <c r="F74" i="160" s="1"/>
  <c r="F40" i="160"/>
  <c r="F75" i="160" s="1"/>
  <c r="F41" i="160"/>
  <c r="F59" i="160" s="1"/>
  <c r="F42" i="160"/>
  <c r="F60" i="160" s="1"/>
  <c r="F43" i="160"/>
  <c r="F61" i="160" s="1"/>
  <c r="F30" i="160"/>
  <c r="F65" i="160" s="1"/>
  <c r="F26" i="160"/>
  <c r="F24" i="160"/>
  <c r="F23" i="160"/>
  <c r="L9" i="147"/>
  <c r="M9" i="147"/>
  <c r="N9" i="147"/>
  <c r="O9" i="147"/>
  <c r="P9" i="147"/>
  <c r="Q9" i="147"/>
  <c r="R9" i="147"/>
  <c r="S9" i="147"/>
  <c r="T9" i="147"/>
  <c r="U9" i="147"/>
  <c r="V9" i="147"/>
  <c r="W9" i="147"/>
  <c r="X9" i="147"/>
  <c r="Y9" i="147"/>
  <c r="Z9" i="147"/>
  <c r="AA9" i="147"/>
  <c r="AB9" i="147"/>
  <c r="AC9" i="147"/>
  <c r="AD9" i="147"/>
  <c r="AE9" i="147"/>
  <c r="AF9" i="147"/>
  <c r="AG9" i="147"/>
  <c r="AH9" i="147"/>
  <c r="AI9" i="147"/>
  <c r="AJ9" i="147"/>
  <c r="AK9" i="147"/>
  <c r="AL9" i="147"/>
  <c r="AM9" i="147"/>
  <c r="AN9" i="147"/>
  <c r="AO9" i="147"/>
  <c r="AP9" i="147"/>
  <c r="AQ9" i="147"/>
  <c r="AR9" i="147"/>
  <c r="AS9" i="147"/>
  <c r="AT9" i="147"/>
  <c r="AU9" i="147"/>
  <c r="AV9" i="147"/>
  <c r="AW9" i="147"/>
  <c r="AX9" i="147"/>
  <c r="AY9" i="147"/>
  <c r="AZ9" i="147"/>
  <c r="BA9" i="147"/>
  <c r="BB9" i="147"/>
  <c r="BC9" i="147"/>
  <c r="BD9" i="147"/>
  <c r="BE9" i="147"/>
  <c r="BF9" i="147"/>
  <c r="BG9" i="147"/>
  <c r="BH9" i="147"/>
  <c r="BI9" i="147"/>
  <c r="BJ9" i="147"/>
  <c r="BK9" i="147"/>
  <c r="BL9" i="147"/>
  <c r="BM9" i="147"/>
  <c r="BN9" i="147"/>
  <c r="BO9" i="147"/>
  <c r="BP9" i="147"/>
  <c r="BQ9" i="147"/>
  <c r="BR9" i="147"/>
  <c r="BS9" i="147"/>
  <c r="BT9" i="147"/>
  <c r="BU9" i="147"/>
  <c r="BV9" i="147"/>
  <c r="BW9" i="147"/>
  <c r="BX9" i="147"/>
  <c r="BY9" i="147"/>
  <c r="BZ9" i="147"/>
  <c r="CA9" i="147"/>
  <c r="CB9" i="147"/>
  <c r="CC9" i="147"/>
  <c r="CD9" i="147"/>
  <c r="CE9" i="147"/>
  <c r="CF9" i="147"/>
  <c r="CG9" i="147"/>
  <c r="CH9" i="147"/>
  <c r="CI9" i="147"/>
  <c r="L10" i="147"/>
  <c r="M10" i="147"/>
  <c r="N10" i="147"/>
  <c r="O10" i="147"/>
  <c r="P10" i="147"/>
  <c r="Q10" i="147"/>
  <c r="R10" i="147"/>
  <c r="S10" i="147"/>
  <c r="T10" i="147"/>
  <c r="U10" i="147"/>
  <c r="V10" i="147"/>
  <c r="W10" i="147"/>
  <c r="X10" i="147"/>
  <c r="Y10" i="147"/>
  <c r="Z10" i="147"/>
  <c r="AA10" i="147"/>
  <c r="AB10" i="147"/>
  <c r="AC10" i="147"/>
  <c r="AD10" i="147"/>
  <c r="AE10" i="147"/>
  <c r="AF10" i="147"/>
  <c r="AG10" i="147"/>
  <c r="AH10" i="147"/>
  <c r="AI10" i="147"/>
  <c r="AJ10" i="147"/>
  <c r="AK10" i="147"/>
  <c r="AL10" i="147"/>
  <c r="AM10" i="147"/>
  <c r="AN10" i="147"/>
  <c r="AO10" i="147"/>
  <c r="AP10" i="147"/>
  <c r="AQ10" i="147"/>
  <c r="AR10" i="147"/>
  <c r="AS10" i="147"/>
  <c r="AT10" i="147"/>
  <c r="AU10" i="147"/>
  <c r="AV10" i="147"/>
  <c r="AW10" i="147"/>
  <c r="AX10" i="147"/>
  <c r="AY10" i="147"/>
  <c r="AZ10" i="147"/>
  <c r="BA10" i="147"/>
  <c r="BB10" i="147"/>
  <c r="BC10" i="147"/>
  <c r="BD10" i="147"/>
  <c r="BE10" i="147"/>
  <c r="BF10" i="147"/>
  <c r="BG10" i="147"/>
  <c r="BH10" i="147"/>
  <c r="BI10" i="147"/>
  <c r="BJ10" i="147"/>
  <c r="BK10" i="147"/>
  <c r="BL10" i="147"/>
  <c r="BM10" i="147"/>
  <c r="BN10" i="147"/>
  <c r="BO10" i="147"/>
  <c r="BP10" i="147"/>
  <c r="BQ10" i="147"/>
  <c r="BR10" i="147"/>
  <c r="BS10" i="147"/>
  <c r="BT10" i="147"/>
  <c r="BU10" i="147"/>
  <c r="BV10" i="147"/>
  <c r="BW10" i="147"/>
  <c r="BX10" i="147"/>
  <c r="BY10" i="147"/>
  <c r="BZ10" i="147"/>
  <c r="CA10" i="147"/>
  <c r="CB10" i="147"/>
  <c r="CC10" i="147"/>
  <c r="CD10" i="147"/>
  <c r="CE10" i="147"/>
  <c r="CF10" i="147"/>
  <c r="CG10" i="147"/>
  <c r="CH10" i="147"/>
  <c r="CI10" i="147"/>
  <c r="L11" i="147"/>
  <c r="M11" i="147"/>
  <c r="N11" i="147"/>
  <c r="O11" i="147"/>
  <c r="P11" i="147"/>
  <c r="Q11" i="147"/>
  <c r="R11" i="147"/>
  <c r="S11" i="147"/>
  <c r="T11" i="147"/>
  <c r="U11" i="147"/>
  <c r="V11" i="147"/>
  <c r="W11" i="147"/>
  <c r="X11" i="147"/>
  <c r="Y11" i="147"/>
  <c r="Z11" i="147"/>
  <c r="AA11" i="147"/>
  <c r="AB11" i="147"/>
  <c r="AC11" i="147"/>
  <c r="AD11" i="147"/>
  <c r="AE11" i="147"/>
  <c r="AF11" i="147"/>
  <c r="AG11" i="147"/>
  <c r="AH11" i="147"/>
  <c r="AI11" i="147"/>
  <c r="AJ11" i="147"/>
  <c r="AK11" i="147"/>
  <c r="AL11" i="147"/>
  <c r="AM11" i="147"/>
  <c r="AN11" i="147"/>
  <c r="AO11" i="147"/>
  <c r="AP11" i="147"/>
  <c r="AQ11" i="147"/>
  <c r="AR11" i="147"/>
  <c r="AS11" i="147"/>
  <c r="AT11" i="147"/>
  <c r="AU11" i="147"/>
  <c r="AV11" i="147"/>
  <c r="AW11" i="147"/>
  <c r="AX11" i="147"/>
  <c r="AY11" i="147"/>
  <c r="AZ11" i="147"/>
  <c r="BA11" i="147"/>
  <c r="BB11" i="147"/>
  <c r="BC11" i="147"/>
  <c r="BD11" i="147"/>
  <c r="BE11" i="147"/>
  <c r="BF11" i="147"/>
  <c r="BG11" i="147"/>
  <c r="BH11" i="147"/>
  <c r="BI11" i="147"/>
  <c r="BJ11" i="147"/>
  <c r="BK11" i="147"/>
  <c r="BL11" i="147"/>
  <c r="BM11" i="147"/>
  <c r="BN11" i="147"/>
  <c r="BO11" i="147"/>
  <c r="BP11" i="147"/>
  <c r="BQ11" i="147"/>
  <c r="BR11" i="147"/>
  <c r="BS11" i="147"/>
  <c r="BT11" i="147"/>
  <c r="BU11" i="147"/>
  <c r="BV11" i="147"/>
  <c r="BW11" i="147"/>
  <c r="BX11" i="147"/>
  <c r="BY11" i="147"/>
  <c r="BZ11" i="147"/>
  <c r="CA11" i="147"/>
  <c r="CB11" i="147"/>
  <c r="CC11" i="147"/>
  <c r="CD11" i="147"/>
  <c r="CE11" i="147"/>
  <c r="CF11" i="147"/>
  <c r="CG11" i="147"/>
  <c r="CH11" i="147"/>
  <c r="CI11" i="147"/>
  <c r="K10" i="147"/>
  <c r="K11" i="147"/>
  <c r="K9" i="147"/>
  <c r="F3" i="160"/>
  <c r="E3" i="160"/>
  <c r="D3" i="160"/>
  <c r="CI1" i="160"/>
  <c r="CH1" i="160"/>
  <c r="CG1" i="160"/>
  <c r="CF1" i="160"/>
  <c r="CE1" i="160"/>
  <c r="CD1" i="160"/>
  <c r="CC1" i="160"/>
  <c r="CB1" i="160"/>
  <c r="CA1" i="160"/>
  <c r="BZ1" i="160"/>
  <c r="BY1" i="160"/>
  <c r="BX1" i="160"/>
  <c r="BW1" i="160"/>
  <c r="BV1" i="160"/>
  <c r="BU1" i="160"/>
  <c r="BT1" i="160"/>
  <c r="BS1" i="160"/>
  <c r="BR1" i="160"/>
  <c r="BQ1" i="160"/>
  <c r="BP1" i="160"/>
  <c r="BO1" i="160"/>
  <c r="BN1" i="160"/>
  <c r="BM1" i="160"/>
  <c r="BL1" i="160"/>
  <c r="BK1" i="160"/>
  <c r="BJ1" i="160"/>
  <c r="BI1" i="160"/>
  <c r="BH1" i="160"/>
  <c r="BG1" i="160"/>
  <c r="BF1" i="160"/>
  <c r="BE1" i="160"/>
  <c r="BD1" i="160"/>
  <c r="BC1" i="160"/>
  <c r="BB1" i="160"/>
  <c r="BA1" i="160"/>
  <c r="AZ1" i="160"/>
  <c r="AY1" i="160"/>
  <c r="AX1" i="160"/>
  <c r="AW1" i="160"/>
  <c r="AV1" i="160"/>
  <c r="AU1" i="160"/>
  <c r="AT1" i="160"/>
  <c r="AS1" i="160"/>
  <c r="AR1" i="160"/>
  <c r="AQ1" i="160"/>
  <c r="AP1" i="160"/>
  <c r="AO1" i="160"/>
  <c r="AN1" i="160"/>
  <c r="AM1" i="160"/>
  <c r="AL1" i="160"/>
  <c r="AK1" i="160"/>
  <c r="AJ1" i="160"/>
  <c r="AI1" i="160"/>
  <c r="AH1" i="160"/>
  <c r="AG1" i="160"/>
  <c r="AF1" i="160"/>
  <c r="AE1" i="160"/>
  <c r="AD1" i="160"/>
  <c r="AC1" i="160"/>
  <c r="AB1" i="160"/>
  <c r="AA1" i="160"/>
  <c r="Z1" i="160"/>
  <c r="Y1" i="160"/>
  <c r="X1" i="160"/>
  <c r="W1" i="160"/>
  <c r="V1" i="160"/>
  <c r="U1" i="160"/>
  <c r="T1" i="160"/>
  <c r="S1" i="160"/>
  <c r="R1" i="160"/>
  <c r="Q1" i="160"/>
  <c r="P1" i="160"/>
  <c r="O1" i="160"/>
  <c r="N1" i="160"/>
  <c r="M1" i="160"/>
  <c r="L1" i="160"/>
  <c r="K1" i="160"/>
  <c r="J1" i="160"/>
  <c r="I1" i="160"/>
  <c r="H1" i="160"/>
  <c r="C1" i="160"/>
  <c r="H121" i="160" l="1"/>
  <c r="H120" i="160"/>
  <c r="F72" i="160"/>
  <c r="F52" i="160"/>
  <c r="F78" i="160"/>
  <c r="H78" i="160" s="1"/>
  <c r="I78" i="160" s="1"/>
  <c r="F77" i="160"/>
  <c r="H77" i="160" s="1"/>
  <c r="I77" i="160" s="1"/>
  <c r="G67" i="160"/>
  <c r="G58" i="160"/>
  <c r="G60" i="160"/>
  <c r="H60" i="160" s="1"/>
  <c r="I60" i="160" s="1"/>
  <c r="H68" i="160"/>
  <c r="I68" i="160" s="1"/>
  <c r="BF120" i="160"/>
  <c r="BF15" i="147" s="1"/>
  <c r="BF121" i="160"/>
  <c r="BF16" i="147" s="1"/>
  <c r="S120" i="160"/>
  <c r="S15" i="147" s="1"/>
  <c r="S121" i="160"/>
  <c r="S16" i="147" s="1"/>
  <c r="AA120" i="160"/>
  <c r="AA15" i="147" s="1"/>
  <c r="AA121" i="160"/>
  <c r="AA16" i="147" s="1"/>
  <c r="AI120" i="160"/>
  <c r="AI15" i="147" s="1"/>
  <c r="AI121" i="160"/>
  <c r="AI16" i="147" s="1"/>
  <c r="AQ120" i="160"/>
  <c r="AQ15" i="147" s="1"/>
  <c r="AQ121" i="160"/>
  <c r="AQ16" i="147" s="1"/>
  <c r="AY120" i="160"/>
  <c r="AY15" i="147" s="1"/>
  <c r="AY121" i="160"/>
  <c r="AY16" i="147" s="1"/>
  <c r="BG120" i="160"/>
  <c r="BG15" i="147" s="1"/>
  <c r="BG121" i="160"/>
  <c r="BG16" i="147" s="1"/>
  <c r="BO120" i="160"/>
  <c r="BO15" i="147" s="1"/>
  <c r="BO121" i="160"/>
  <c r="BO16" i="147" s="1"/>
  <c r="BW120" i="160"/>
  <c r="BW15" i="147" s="1"/>
  <c r="BW121" i="160"/>
  <c r="BW16" i="147" s="1"/>
  <c r="CE120" i="160"/>
  <c r="CE15" i="147" s="1"/>
  <c r="CE121" i="160"/>
  <c r="CE16" i="147" s="1"/>
  <c r="R120" i="160"/>
  <c r="R15" i="147" s="1"/>
  <c r="R121" i="160"/>
  <c r="R16" i="147" s="1"/>
  <c r="BV120" i="160"/>
  <c r="BV15" i="147" s="1"/>
  <c r="BV121" i="160"/>
  <c r="BV16" i="147" s="1"/>
  <c r="T121" i="160"/>
  <c r="T16" i="147" s="1"/>
  <c r="T120" i="160"/>
  <c r="T15" i="147" s="1"/>
  <c r="AJ121" i="160"/>
  <c r="AJ16" i="147" s="1"/>
  <c r="AJ120" i="160"/>
  <c r="AJ15" i="147" s="1"/>
  <c r="AR121" i="160"/>
  <c r="AR16" i="147" s="1"/>
  <c r="AR120" i="160"/>
  <c r="AR15" i="147" s="1"/>
  <c r="AZ121" i="160"/>
  <c r="AZ16" i="147" s="1"/>
  <c r="AZ120" i="160"/>
  <c r="AZ15" i="147" s="1"/>
  <c r="BH121" i="160"/>
  <c r="BH16" i="147" s="1"/>
  <c r="BH120" i="160"/>
  <c r="BH15" i="147" s="1"/>
  <c r="BP121" i="160"/>
  <c r="BP16" i="147" s="1"/>
  <c r="BP120" i="160"/>
  <c r="BP15" i="147" s="1"/>
  <c r="BX121" i="160"/>
  <c r="BX16" i="147" s="1"/>
  <c r="BX120" i="160"/>
  <c r="BX15" i="147" s="1"/>
  <c r="CF121" i="160"/>
  <c r="CF16" i="147" s="1"/>
  <c r="CF120" i="160"/>
  <c r="CF15" i="147" s="1"/>
  <c r="J120" i="160"/>
  <c r="J15" i="147" s="1"/>
  <c r="J121" i="160"/>
  <c r="J16" i="147" s="1"/>
  <c r="AH120" i="160"/>
  <c r="AH15" i="147" s="1"/>
  <c r="AH121" i="160"/>
  <c r="AH16" i="147" s="1"/>
  <c r="AP120" i="160"/>
  <c r="AP15" i="147" s="1"/>
  <c r="AP121" i="160"/>
  <c r="AP16" i="147" s="1"/>
  <c r="AX120" i="160"/>
  <c r="AX15" i="147" s="1"/>
  <c r="AX121" i="160"/>
  <c r="AX16" i="147" s="1"/>
  <c r="U120" i="160"/>
  <c r="U15" i="147" s="1"/>
  <c r="U121" i="160"/>
  <c r="U16" i="147" s="1"/>
  <c r="AS120" i="160"/>
  <c r="AS15" i="147" s="1"/>
  <c r="AS121" i="160"/>
  <c r="AS16" i="147" s="1"/>
  <c r="BA120" i="160"/>
  <c r="BA15" i="147" s="1"/>
  <c r="BA121" i="160"/>
  <c r="BA16" i="147" s="1"/>
  <c r="BI120" i="160"/>
  <c r="BI15" i="147" s="1"/>
  <c r="BI121" i="160"/>
  <c r="BI16" i="147" s="1"/>
  <c r="BQ120" i="160"/>
  <c r="BQ15" i="147" s="1"/>
  <c r="BQ121" i="160"/>
  <c r="BQ16" i="147" s="1"/>
  <c r="BY120" i="160"/>
  <c r="BY15" i="147" s="1"/>
  <c r="BY121" i="160"/>
  <c r="BY16" i="147" s="1"/>
  <c r="CG120" i="160"/>
  <c r="CG15" i="147" s="1"/>
  <c r="CG121" i="160"/>
  <c r="CG16" i="147" s="1"/>
  <c r="Z120" i="160"/>
  <c r="Z15" i="147" s="1"/>
  <c r="Z121" i="160"/>
  <c r="Z16" i="147" s="1"/>
  <c r="BN120" i="160"/>
  <c r="BN15" i="147" s="1"/>
  <c r="BN121" i="160"/>
  <c r="BN16" i="147" s="1"/>
  <c r="L120" i="160"/>
  <c r="L15" i="147" s="1"/>
  <c r="L121" i="160"/>
  <c r="L16" i="147" s="1"/>
  <c r="AK120" i="160"/>
  <c r="AK15" i="147" s="1"/>
  <c r="AK121" i="160"/>
  <c r="AK16" i="147" s="1"/>
  <c r="AD121" i="160"/>
  <c r="AD16" i="147" s="1"/>
  <c r="AD120" i="160"/>
  <c r="AD15" i="147" s="1"/>
  <c r="AL121" i="160"/>
  <c r="AL16" i="147" s="1"/>
  <c r="AL120" i="160"/>
  <c r="AL15" i="147" s="1"/>
  <c r="AT121" i="160"/>
  <c r="AT16" i="147" s="1"/>
  <c r="AT120" i="160"/>
  <c r="AT15" i="147" s="1"/>
  <c r="BB121" i="160"/>
  <c r="BB16" i="147" s="1"/>
  <c r="BB120" i="160"/>
  <c r="BB15" i="147" s="1"/>
  <c r="BJ121" i="160"/>
  <c r="BJ16" i="147" s="1"/>
  <c r="BJ120" i="160"/>
  <c r="BJ15" i="147" s="1"/>
  <c r="BR121" i="160"/>
  <c r="BR16" i="147" s="1"/>
  <c r="BR120" i="160"/>
  <c r="BR15" i="147" s="1"/>
  <c r="BZ121" i="160"/>
  <c r="BZ16" i="147" s="1"/>
  <c r="BZ120" i="160"/>
  <c r="BZ15" i="147" s="1"/>
  <c r="CH121" i="160"/>
  <c r="CH16" i="147" s="1"/>
  <c r="CH120" i="160"/>
  <c r="CH15" i="147" s="1"/>
  <c r="W121" i="160"/>
  <c r="W16" i="147" s="1"/>
  <c r="W120" i="160"/>
  <c r="W15" i="147" s="1"/>
  <c r="AE121" i="160"/>
  <c r="AE16" i="147" s="1"/>
  <c r="AE120" i="160"/>
  <c r="AE15" i="147" s="1"/>
  <c r="AM121" i="160"/>
  <c r="AM16" i="147" s="1"/>
  <c r="AM120" i="160"/>
  <c r="AM15" i="147" s="1"/>
  <c r="AU121" i="160"/>
  <c r="AU16" i="147" s="1"/>
  <c r="AU120" i="160"/>
  <c r="AU15" i="147" s="1"/>
  <c r="BC121" i="160"/>
  <c r="BC16" i="147" s="1"/>
  <c r="BC120" i="160"/>
  <c r="BC15" i="147" s="1"/>
  <c r="BK121" i="160"/>
  <c r="BK16" i="147" s="1"/>
  <c r="BK120" i="160"/>
  <c r="BK15" i="147" s="1"/>
  <c r="BS121" i="160"/>
  <c r="BS16" i="147" s="1"/>
  <c r="BS120" i="160"/>
  <c r="BS15" i="147" s="1"/>
  <c r="CA121" i="160"/>
  <c r="CA16" i="147" s="1"/>
  <c r="CA120" i="160"/>
  <c r="CA15" i="147" s="1"/>
  <c r="CI121" i="160"/>
  <c r="CI16" i="147" s="1"/>
  <c r="CI120" i="160"/>
  <c r="CI15" i="147" s="1"/>
  <c r="K121" i="160"/>
  <c r="K16" i="147" s="1"/>
  <c r="K120" i="160"/>
  <c r="K15" i="147" s="1"/>
  <c r="M121" i="160"/>
  <c r="M16" i="147" s="1"/>
  <c r="M120" i="160"/>
  <c r="M15" i="147" s="1"/>
  <c r="N121" i="160"/>
  <c r="N16" i="147" s="1"/>
  <c r="N120" i="160"/>
  <c r="N15" i="147" s="1"/>
  <c r="H16" i="147"/>
  <c r="H15" i="147"/>
  <c r="X121" i="160"/>
  <c r="X16" i="147" s="1"/>
  <c r="X120" i="160"/>
  <c r="X15" i="147" s="1"/>
  <c r="AF121" i="160"/>
  <c r="AF16" i="147" s="1"/>
  <c r="AF120" i="160"/>
  <c r="AF15" i="147" s="1"/>
  <c r="AN121" i="160"/>
  <c r="AN16" i="147" s="1"/>
  <c r="AN120" i="160"/>
  <c r="AN15" i="147" s="1"/>
  <c r="AV121" i="160"/>
  <c r="AV16" i="147" s="1"/>
  <c r="AV120" i="160"/>
  <c r="AV15" i="147" s="1"/>
  <c r="BD121" i="160"/>
  <c r="BD16" i="147" s="1"/>
  <c r="BD120" i="160"/>
  <c r="BD15" i="147" s="1"/>
  <c r="BL121" i="160"/>
  <c r="BL16" i="147" s="1"/>
  <c r="BL120" i="160"/>
  <c r="BL15" i="147" s="1"/>
  <c r="BT121" i="160"/>
  <c r="BT16" i="147" s="1"/>
  <c r="BT120" i="160"/>
  <c r="BT15" i="147" s="1"/>
  <c r="CB121" i="160"/>
  <c r="CB16" i="147" s="1"/>
  <c r="CB120" i="160"/>
  <c r="CB15" i="147" s="1"/>
  <c r="CD120" i="160"/>
  <c r="CD15" i="147" s="1"/>
  <c r="CD121" i="160"/>
  <c r="CD16" i="147" s="1"/>
  <c r="AB121" i="160"/>
  <c r="AB16" i="147" s="1"/>
  <c r="AB120" i="160"/>
  <c r="AB15" i="147" s="1"/>
  <c r="AC120" i="160"/>
  <c r="AC15" i="147" s="1"/>
  <c r="AC121" i="160"/>
  <c r="AC16" i="147" s="1"/>
  <c r="V121" i="160"/>
  <c r="V16" i="147" s="1"/>
  <c r="V120" i="160"/>
  <c r="V15" i="147" s="1"/>
  <c r="P121" i="160"/>
  <c r="P16" i="147" s="1"/>
  <c r="P120" i="160"/>
  <c r="P15" i="147" s="1"/>
  <c r="I120" i="160"/>
  <c r="I15" i="147" s="1"/>
  <c r="I121" i="160"/>
  <c r="I16" i="147" s="1"/>
  <c r="Q121" i="160"/>
  <c r="Q16" i="147" s="1"/>
  <c r="Q120" i="160"/>
  <c r="Q15" i="147" s="1"/>
  <c r="Y121" i="160"/>
  <c r="Y16" i="147" s="1"/>
  <c r="Y120" i="160"/>
  <c r="Y15" i="147" s="1"/>
  <c r="AG121" i="160"/>
  <c r="AG16" i="147" s="1"/>
  <c r="AG120" i="160"/>
  <c r="AG15" i="147" s="1"/>
  <c r="AO121" i="160"/>
  <c r="AO16" i="147" s="1"/>
  <c r="AO120" i="160"/>
  <c r="AO15" i="147" s="1"/>
  <c r="AW121" i="160"/>
  <c r="AW16" i="147" s="1"/>
  <c r="AW120" i="160"/>
  <c r="AW15" i="147" s="1"/>
  <c r="BE121" i="160"/>
  <c r="BE16" i="147" s="1"/>
  <c r="BE120" i="160"/>
  <c r="BE15" i="147" s="1"/>
  <c r="BM121" i="160"/>
  <c r="BM16" i="147" s="1"/>
  <c r="BM120" i="160"/>
  <c r="BM15" i="147" s="1"/>
  <c r="BU121" i="160"/>
  <c r="BU16" i="147" s="1"/>
  <c r="BU120" i="160"/>
  <c r="BU15" i="147" s="1"/>
  <c r="CC121" i="160"/>
  <c r="CC16" i="147" s="1"/>
  <c r="CC120" i="160"/>
  <c r="CC15" i="147" s="1"/>
  <c r="H50" i="160"/>
  <c r="I50" i="160" s="1"/>
  <c r="H59" i="160"/>
  <c r="I59" i="160" s="1"/>
  <c r="G71" i="160"/>
  <c r="H71" i="160" s="1"/>
  <c r="I71" i="160" s="1"/>
  <c r="H74" i="160"/>
  <c r="I74" i="160" s="1"/>
  <c r="H75" i="160"/>
  <c r="I75" i="160" s="1"/>
  <c r="H73" i="160"/>
  <c r="I73" i="160" s="1"/>
  <c r="H69" i="160"/>
  <c r="I69" i="160" s="1"/>
  <c r="H72" i="160"/>
  <c r="I72" i="160" s="1"/>
  <c r="H66" i="160"/>
  <c r="I66" i="160" s="1"/>
  <c r="G56" i="160"/>
  <c r="F49" i="160"/>
  <c r="G76" i="160"/>
  <c r="F58" i="160"/>
  <c r="F67" i="160"/>
  <c r="F56" i="160"/>
  <c r="G55" i="160"/>
  <c r="G61" i="160"/>
  <c r="F54" i="160"/>
  <c r="G51" i="160"/>
  <c r="F76" i="160"/>
  <c r="F57" i="160"/>
  <c r="F70" i="160"/>
  <c r="G49" i="160"/>
  <c r="G53" i="160"/>
  <c r="H53" i="160" s="1"/>
  <c r="I53" i="160" s="1"/>
  <c r="G65" i="160"/>
  <c r="H65" i="160" s="1"/>
  <c r="G57" i="160"/>
  <c r="G52" i="160"/>
  <c r="F51" i="160"/>
  <c r="F48" i="160"/>
  <c r="H48" i="160" s="1"/>
  <c r="H52" i="160" l="1"/>
  <c r="H58" i="160"/>
  <c r="I58" i="160" s="1"/>
  <c r="F92" i="160" s="1"/>
  <c r="H51" i="160"/>
  <c r="I51" i="160" s="1"/>
  <c r="G85" i="160" s="1"/>
  <c r="H49" i="160"/>
  <c r="I49" i="160" s="1"/>
  <c r="F83" i="160" s="1"/>
  <c r="H76" i="160"/>
  <c r="I76" i="160" s="1"/>
  <c r="G111" i="160" s="1"/>
  <c r="H57" i="160"/>
  <c r="I57" i="160" s="1"/>
  <c r="F91" i="160" s="1"/>
  <c r="H56" i="160"/>
  <c r="I56" i="160" s="1"/>
  <c r="H61" i="160"/>
  <c r="I61" i="160" s="1"/>
  <c r="I48" i="160"/>
  <c r="F82" i="160" s="1"/>
  <c r="H67" i="160"/>
  <c r="I67" i="160" s="1"/>
  <c r="G102" i="160" s="1"/>
  <c r="H70" i="160"/>
  <c r="I70" i="160" s="1"/>
  <c r="H55" i="160"/>
  <c r="I55" i="160" s="1"/>
  <c r="H54" i="160"/>
  <c r="I54" i="160" s="1"/>
  <c r="I65" i="160"/>
  <c r="G100" i="160" s="1"/>
  <c r="I52" i="160"/>
  <c r="F103" i="160"/>
  <c r="G103" i="160"/>
  <c r="F101" i="160"/>
  <c r="G101" i="160"/>
  <c r="G109" i="160"/>
  <c r="F109" i="160"/>
  <c r="F104" i="160"/>
  <c r="G104" i="160"/>
  <c r="F113" i="160"/>
  <c r="G113" i="160"/>
  <c r="G94" i="160"/>
  <c r="F94" i="160"/>
  <c r="G84" i="160"/>
  <c r="F84" i="160"/>
  <c r="G108" i="160"/>
  <c r="F108" i="160"/>
  <c r="F106" i="160"/>
  <c r="G106" i="160"/>
  <c r="G112" i="160"/>
  <c r="F112" i="160"/>
  <c r="F110" i="160"/>
  <c r="G110" i="160"/>
  <c r="F93" i="160"/>
  <c r="G93" i="160"/>
  <c r="F107" i="160"/>
  <c r="G107" i="160"/>
  <c r="G90" i="160" l="1"/>
  <c r="F90" i="160"/>
  <c r="F89" i="160"/>
  <c r="G89" i="160"/>
  <c r="G105" i="160"/>
  <c r="F105" i="160"/>
  <c r="F102" i="160"/>
  <c r="G88" i="160"/>
  <c r="F88" i="160"/>
  <c r="F95" i="160"/>
  <c r="G95" i="160"/>
  <c r="G82" i="160"/>
  <c r="G92" i="160"/>
  <c r="F100" i="160"/>
  <c r="F111" i="160"/>
  <c r="F87" i="160"/>
  <c r="G87" i="160"/>
  <c r="G86" i="160"/>
  <c r="F86" i="160"/>
  <c r="F85" i="160"/>
  <c r="G83" i="160"/>
  <c r="G91" i="160"/>
  <c r="G114" i="160"/>
  <c r="F114" i="160" l="1"/>
  <c r="F96" i="160"/>
  <c r="G96" i="160"/>
  <c r="G118" i="160" s="1"/>
  <c r="F118" i="160" l="1"/>
  <c r="O120" i="160" s="1"/>
  <c r="O15" i="147" s="1"/>
  <c r="O121" i="160"/>
  <c r="O16" i="147" s="1"/>
  <c r="K299" i="82"/>
  <c r="L299" i="82"/>
  <c r="H13" i="100" l="1"/>
  <c r="H23" i="100" s="1"/>
  <c r="I13" i="100"/>
  <c r="I33" i="100" s="1"/>
  <c r="J13" i="100"/>
  <c r="J33" i="100" s="1"/>
  <c r="K13" i="100"/>
  <c r="K33" i="100" s="1"/>
  <c r="K48" i="118" l="1"/>
  <c r="K11" i="116"/>
  <c r="I11" i="116"/>
  <c r="I48" i="118"/>
  <c r="J11" i="116"/>
  <c r="J48" i="118"/>
  <c r="K27" i="85"/>
  <c r="J27" i="85"/>
  <c r="K16" i="149"/>
  <c r="J16" i="149"/>
  <c r="I16" i="149"/>
  <c r="L269" i="82"/>
  <c r="L33" i="143" s="1"/>
  <c r="L76" i="143" s="1"/>
  <c r="L28" i="150" s="1"/>
  <c r="L64" i="150" s="1"/>
  <c r="L31" i="143"/>
  <c r="L54" i="143" s="1"/>
  <c r="M13" i="100"/>
  <c r="N13" i="100"/>
  <c r="O13" i="100"/>
  <c r="P13" i="100"/>
  <c r="Q13" i="100"/>
  <c r="R13" i="100"/>
  <c r="S13" i="100"/>
  <c r="T13" i="100"/>
  <c r="U13" i="100"/>
  <c r="V13" i="100"/>
  <c r="W13" i="100"/>
  <c r="X13" i="100"/>
  <c r="Y13" i="100"/>
  <c r="Z13" i="100"/>
  <c r="AA13" i="100"/>
  <c r="AB13" i="100"/>
  <c r="AC13" i="100"/>
  <c r="AD13" i="100"/>
  <c r="AE13" i="100"/>
  <c r="AF13" i="100"/>
  <c r="AG13" i="100"/>
  <c r="AH13" i="100"/>
  <c r="AI13" i="100"/>
  <c r="AJ13" i="100"/>
  <c r="AK13" i="100"/>
  <c r="AL13" i="100"/>
  <c r="AM13" i="100"/>
  <c r="AN13" i="100"/>
  <c r="AO13" i="100"/>
  <c r="AP13" i="100"/>
  <c r="AQ13" i="100"/>
  <c r="AR13" i="100"/>
  <c r="AS13" i="100"/>
  <c r="AT13" i="100"/>
  <c r="AU13" i="100"/>
  <c r="AV13" i="100"/>
  <c r="AW13" i="100"/>
  <c r="AX13" i="100"/>
  <c r="AY13" i="100"/>
  <c r="AZ13" i="100"/>
  <c r="BA13" i="100"/>
  <c r="BB13" i="100"/>
  <c r="BC13" i="100"/>
  <c r="BD13" i="100"/>
  <c r="BE13" i="100"/>
  <c r="BF13" i="100"/>
  <c r="BG13" i="100"/>
  <c r="BH13" i="100"/>
  <c r="BI13" i="100"/>
  <c r="BJ13" i="100"/>
  <c r="BK13" i="100"/>
  <c r="BL13" i="100"/>
  <c r="BM13" i="100"/>
  <c r="BN13" i="100"/>
  <c r="BO13" i="100"/>
  <c r="BP13" i="100"/>
  <c r="BQ13" i="100"/>
  <c r="BR13" i="100"/>
  <c r="BS13" i="100"/>
  <c r="BT13" i="100"/>
  <c r="BU13" i="100"/>
  <c r="BV13" i="100"/>
  <c r="BW13" i="100"/>
  <c r="BX13" i="100"/>
  <c r="BY13" i="100"/>
  <c r="BZ13" i="100"/>
  <c r="CA13" i="100"/>
  <c r="CB13" i="100"/>
  <c r="CC13" i="100"/>
  <c r="CD13" i="100"/>
  <c r="CE13" i="100"/>
  <c r="CF13" i="100"/>
  <c r="CG13" i="100"/>
  <c r="CH13" i="100"/>
  <c r="CI13" i="100"/>
  <c r="L13" i="100"/>
  <c r="BY10" i="100"/>
  <c r="CD10" i="100"/>
  <c r="M295" i="82"/>
  <c r="M84" i="132" s="1"/>
  <c r="AA12" i="148"/>
  <c r="AA17" i="148" s="1"/>
  <c r="AA11" i="148"/>
  <c r="AA16" i="148" s="1"/>
  <c r="R339" i="148"/>
  <c r="S339" i="148"/>
  <c r="L339" i="148"/>
  <c r="N339" i="148"/>
  <c r="J339" i="148"/>
  <c r="K339" i="148" s="1"/>
  <c r="R338" i="148"/>
  <c r="T338" i="148"/>
  <c r="U338" i="148" s="1"/>
  <c r="V338" i="148" s="1"/>
  <c r="W338" i="148" s="1"/>
  <c r="L338" i="148"/>
  <c r="M338" i="148" s="1"/>
  <c r="O338" i="148" s="1"/>
  <c r="J338" i="148"/>
  <c r="K338" i="148"/>
  <c r="R337" i="148"/>
  <c r="T337" i="148" s="1"/>
  <c r="U337" i="148" s="1"/>
  <c r="L337" i="148"/>
  <c r="M337" i="148" s="1"/>
  <c r="O337" i="148" s="1"/>
  <c r="J337" i="148"/>
  <c r="K337" i="148"/>
  <c r="S338" i="148"/>
  <c r="T339" i="148"/>
  <c r="U339" i="148"/>
  <c r="V339" i="148"/>
  <c r="M339" i="148"/>
  <c r="O339" i="148" s="1"/>
  <c r="P339" i="148" s="1"/>
  <c r="Q339" i="148" s="1"/>
  <c r="L295" i="82"/>
  <c r="L84" i="132" s="1"/>
  <c r="L29" i="143"/>
  <c r="L32" i="143"/>
  <c r="L75" i="143" s="1"/>
  <c r="L27" i="150" s="1"/>
  <c r="L60" i="150" s="1"/>
  <c r="L277" i="82"/>
  <c r="L99" i="150" s="1"/>
  <c r="L276" i="82"/>
  <c r="L98" i="150" s="1"/>
  <c r="CI64" i="147"/>
  <c r="CH64" i="147"/>
  <c r="CG64" i="147"/>
  <c r="CF64" i="147"/>
  <c r="CE64" i="147"/>
  <c r="CD64" i="147"/>
  <c r="CC64" i="147"/>
  <c r="CB64" i="147"/>
  <c r="CA64" i="147"/>
  <c r="BZ64" i="147"/>
  <c r="BY64" i="147"/>
  <c r="BX64" i="147"/>
  <c r="BW64" i="147"/>
  <c r="BV64" i="147"/>
  <c r="BU64" i="147"/>
  <c r="BT64" i="147"/>
  <c r="BS64" i="147"/>
  <c r="BR64" i="147"/>
  <c r="BQ64" i="147"/>
  <c r="BP64" i="147"/>
  <c r="BO64" i="147"/>
  <c r="BN64" i="147"/>
  <c r="BM64" i="147"/>
  <c r="BL64" i="147"/>
  <c r="BK64" i="147"/>
  <c r="BJ64" i="147"/>
  <c r="BI64" i="147"/>
  <c r="BH64" i="147"/>
  <c r="BG64" i="147"/>
  <c r="BF64" i="147"/>
  <c r="BE64" i="147"/>
  <c r="BD64" i="147"/>
  <c r="BC64" i="147"/>
  <c r="BB64" i="147"/>
  <c r="BA64" i="147"/>
  <c r="AZ64" i="147"/>
  <c r="AY64" i="147"/>
  <c r="AX64" i="147"/>
  <c r="AW64" i="147"/>
  <c r="AV64" i="147"/>
  <c r="AU64" i="147"/>
  <c r="AT64" i="147"/>
  <c r="AS64" i="147"/>
  <c r="AR64" i="147"/>
  <c r="AQ64" i="147"/>
  <c r="AP64" i="147"/>
  <c r="AO64" i="147"/>
  <c r="AN64" i="147"/>
  <c r="AM64" i="147"/>
  <c r="AL64" i="147"/>
  <c r="AK64" i="147"/>
  <c r="AJ64" i="147"/>
  <c r="AI64" i="147"/>
  <c r="AH64" i="147"/>
  <c r="AG64" i="147"/>
  <c r="AF64" i="147"/>
  <c r="AE64" i="147"/>
  <c r="AD64" i="147"/>
  <c r="AC64" i="147"/>
  <c r="AB64" i="147"/>
  <c r="AA64" i="147"/>
  <c r="Z64" i="147"/>
  <c r="Y64" i="147"/>
  <c r="X64" i="147"/>
  <c r="W64" i="147"/>
  <c r="V64" i="147"/>
  <c r="U64" i="147"/>
  <c r="T64" i="147"/>
  <c r="S64" i="147"/>
  <c r="R64" i="147"/>
  <c r="Q64" i="147"/>
  <c r="P64" i="147"/>
  <c r="O64" i="147"/>
  <c r="N64" i="147"/>
  <c r="M64" i="147"/>
  <c r="L64" i="147"/>
  <c r="L100" i="147" s="1"/>
  <c r="L105" i="147" s="1"/>
  <c r="K64" i="147"/>
  <c r="K100" i="147" s="1"/>
  <c r="K105" i="147" s="1"/>
  <c r="J64" i="147"/>
  <c r="J100" i="147" s="1"/>
  <c r="J105" i="147" s="1"/>
  <c r="I64" i="147"/>
  <c r="I100" i="147" s="1"/>
  <c r="I105" i="147" s="1"/>
  <c r="H64" i="147"/>
  <c r="K71" i="85"/>
  <c r="L280" i="82"/>
  <c r="L100" i="150" s="1"/>
  <c r="L282" i="82"/>
  <c r="L102" i="150" s="1"/>
  <c r="L264" i="82"/>
  <c r="L30" i="143" s="1"/>
  <c r="L53" i="143" s="1"/>
  <c r="L37" i="147"/>
  <c r="M37" i="147"/>
  <c r="N37" i="147"/>
  <c r="O37" i="147"/>
  <c r="P37" i="147"/>
  <c r="Q37" i="147"/>
  <c r="R37" i="147"/>
  <c r="L38" i="147"/>
  <c r="M38" i="147"/>
  <c r="M43" i="147" s="1"/>
  <c r="M82" i="147" s="1"/>
  <c r="N38" i="147"/>
  <c r="N43" i="147" s="1"/>
  <c r="O38" i="147"/>
  <c r="O43" i="147" s="1"/>
  <c r="P38" i="147"/>
  <c r="Q38" i="147"/>
  <c r="R38" i="147"/>
  <c r="R43" i="147" s="1"/>
  <c r="M21" i="147"/>
  <c r="M22" i="147"/>
  <c r="M23" i="147" s="1"/>
  <c r="L21" i="147"/>
  <c r="L71" i="147" s="1"/>
  <c r="L22" i="147"/>
  <c r="P23" i="101"/>
  <c r="N44" i="105" s="1"/>
  <c r="Q23" i="101"/>
  <c r="O44" i="105" s="1"/>
  <c r="T23" i="101"/>
  <c r="R44" i="105" s="1"/>
  <c r="U23" i="101"/>
  <c r="S44" i="105" s="1"/>
  <c r="V23" i="101"/>
  <c r="T44" i="105" s="1"/>
  <c r="W23" i="101"/>
  <c r="U44" i="105" s="1"/>
  <c r="X23" i="101"/>
  <c r="V44" i="105" s="1"/>
  <c r="AC23" i="101"/>
  <c r="AA44" i="105" s="1"/>
  <c r="AD23" i="101"/>
  <c r="AB44" i="105" s="1"/>
  <c r="AE23" i="101"/>
  <c r="AC44" i="105" s="1"/>
  <c r="AF23" i="101"/>
  <c r="AD44" i="105" s="1"/>
  <c r="AG23" i="101"/>
  <c r="AE44" i="105" s="1"/>
  <c r="AK23" i="101"/>
  <c r="AI44" i="105" s="1"/>
  <c r="AL23" i="101"/>
  <c r="AJ44" i="105" s="1"/>
  <c r="AM23" i="101"/>
  <c r="AK44" i="105" s="1"/>
  <c r="AN23" i="101"/>
  <c r="AL44" i="105" s="1"/>
  <c r="AO23" i="101"/>
  <c r="AM44" i="105" s="1"/>
  <c r="AR23" i="101"/>
  <c r="AP44" i="105" s="1"/>
  <c r="AS23" i="101"/>
  <c r="AQ44" i="105" s="1"/>
  <c r="AT23" i="101"/>
  <c r="AR44" i="105" s="1"/>
  <c r="AU23" i="101"/>
  <c r="AS44" i="105" s="1"/>
  <c r="AV23" i="101"/>
  <c r="AT44" i="105" s="1"/>
  <c r="AW23" i="101"/>
  <c r="AU44" i="105" s="1"/>
  <c r="AZ23" i="101"/>
  <c r="AX44" i="105" s="1"/>
  <c r="BA23" i="101"/>
  <c r="AY44" i="105" s="1"/>
  <c r="BB23" i="101"/>
  <c r="AZ44" i="105" s="1"/>
  <c r="BC23" i="101"/>
  <c r="BA44" i="105" s="1"/>
  <c r="BD23" i="101"/>
  <c r="BB44" i="105" s="1"/>
  <c r="BE23" i="101"/>
  <c r="BC44" i="105" s="1"/>
  <c r="BH23" i="101"/>
  <c r="BF44" i="105" s="1"/>
  <c r="BI23" i="101"/>
  <c r="BG44" i="105" s="1"/>
  <c r="BJ23" i="101"/>
  <c r="BH44" i="105" s="1"/>
  <c r="BK23" i="101"/>
  <c r="BI44" i="105" s="1"/>
  <c r="BL23" i="101"/>
  <c r="BJ44" i="105" s="1"/>
  <c r="BM23" i="101"/>
  <c r="BK44" i="105" s="1"/>
  <c r="BP23" i="101"/>
  <c r="BN44" i="105" s="1"/>
  <c r="BQ23" i="101"/>
  <c r="BO44" i="105" s="1"/>
  <c r="BR23" i="101"/>
  <c r="BP44" i="105" s="1"/>
  <c r="BS23" i="101"/>
  <c r="BQ44" i="105" s="1"/>
  <c r="BT23" i="101"/>
  <c r="BR44" i="105" s="1"/>
  <c r="BU23" i="101"/>
  <c r="BS44" i="105" s="1"/>
  <c r="BX23" i="101"/>
  <c r="BV44" i="105" s="1"/>
  <c r="BY23" i="101"/>
  <c r="BW44" i="105" s="1"/>
  <c r="BZ23" i="101"/>
  <c r="BX44" i="105" s="1"/>
  <c r="CA23" i="101"/>
  <c r="BY44" i="105" s="1"/>
  <c r="CB23" i="101"/>
  <c r="BZ44" i="105" s="1"/>
  <c r="CC23" i="101"/>
  <c r="CA44" i="105" s="1"/>
  <c r="CF23" i="101"/>
  <c r="CD44" i="105" s="1"/>
  <c r="CG23" i="101"/>
  <c r="CE44" i="105" s="1"/>
  <c r="CH23" i="101"/>
  <c r="CF44" i="105" s="1"/>
  <c r="CJ23" i="101"/>
  <c r="CH44" i="105" s="1"/>
  <c r="CK23" i="101"/>
  <c r="CI44" i="105" s="1"/>
  <c r="G127" i="159"/>
  <c r="G26" i="115"/>
  <c r="S10" i="100"/>
  <c r="CG10" i="100"/>
  <c r="BV10" i="100"/>
  <c r="BQ10" i="100"/>
  <c r="BN10" i="100"/>
  <c r="BI10" i="100"/>
  <c r="BF10" i="100"/>
  <c r="BA10" i="100"/>
  <c r="AX10" i="100"/>
  <c r="AS10" i="100"/>
  <c r="AP10" i="100"/>
  <c r="L59" i="143"/>
  <c r="L314" i="82"/>
  <c r="L27" i="163" s="1"/>
  <c r="L38" i="163" s="1"/>
  <c r="K21" i="150"/>
  <c r="K68" i="150" s="1"/>
  <c r="L21" i="150"/>
  <c r="L68" i="150" s="1"/>
  <c r="L91" i="150" s="1"/>
  <c r="N21" i="150"/>
  <c r="K19" i="150"/>
  <c r="K52" i="150" s="1"/>
  <c r="K79" i="150" s="1"/>
  <c r="K18" i="150"/>
  <c r="K49" i="150" s="1"/>
  <c r="K78" i="150" s="1"/>
  <c r="L78" i="150"/>
  <c r="M78" i="150"/>
  <c r="N78" i="150"/>
  <c r="O78" i="150"/>
  <c r="P78" i="150"/>
  <c r="Q78" i="150"/>
  <c r="R78" i="150"/>
  <c r="L79" i="150"/>
  <c r="M79" i="150"/>
  <c r="N79" i="150"/>
  <c r="O79" i="150"/>
  <c r="P79" i="150"/>
  <c r="Q79" i="150"/>
  <c r="R79" i="150"/>
  <c r="I16" i="150"/>
  <c r="I38" i="150" s="1"/>
  <c r="J16" i="150"/>
  <c r="J38" i="150" s="1"/>
  <c r="J72" i="150" s="1"/>
  <c r="K16" i="150"/>
  <c r="K38" i="150" s="1"/>
  <c r="K72" i="150" s="1"/>
  <c r="L16" i="150"/>
  <c r="L38" i="150" s="1"/>
  <c r="L72" i="150" s="1"/>
  <c r="N16" i="150"/>
  <c r="K29" i="143"/>
  <c r="K72" i="143" s="1"/>
  <c r="K24" i="150" s="1"/>
  <c r="K42" i="150" s="1"/>
  <c r="K73" i="150" s="1"/>
  <c r="K30" i="143"/>
  <c r="K73" i="143" s="1"/>
  <c r="K25" i="150" s="1"/>
  <c r="K45" i="150" s="1"/>
  <c r="K74" i="150" s="1"/>
  <c r="K31" i="143"/>
  <c r="K32" i="143"/>
  <c r="K75" i="143" s="1"/>
  <c r="K27" i="150" s="1"/>
  <c r="K60" i="150" s="1"/>
  <c r="K76" i="150" s="1"/>
  <c r="K33" i="143"/>
  <c r="K76" i="143" s="1"/>
  <c r="K28" i="150" s="1"/>
  <c r="K64" i="150" s="1"/>
  <c r="K77" i="150" s="1"/>
  <c r="M21" i="150"/>
  <c r="S37" i="147"/>
  <c r="T37" i="147"/>
  <c r="U37" i="147"/>
  <c r="V37" i="147"/>
  <c r="W37" i="147"/>
  <c r="X37" i="147"/>
  <c r="Y37" i="147"/>
  <c r="Z37" i="147"/>
  <c r="AA37" i="147"/>
  <c r="AB37" i="147"/>
  <c r="AC37" i="147"/>
  <c r="AD37" i="147"/>
  <c r="AE37" i="147"/>
  <c r="AF37" i="147"/>
  <c r="AG37" i="147"/>
  <c r="AH37" i="147"/>
  <c r="AI37" i="147"/>
  <c r="AJ37" i="147"/>
  <c r="AK37" i="147"/>
  <c r="AL37" i="147"/>
  <c r="AM37" i="147"/>
  <c r="AN37" i="147"/>
  <c r="AO37" i="147"/>
  <c r="AP37" i="147"/>
  <c r="AQ37" i="147"/>
  <c r="AR37" i="147"/>
  <c r="AS37" i="147"/>
  <c r="AT37" i="147"/>
  <c r="AU37" i="147"/>
  <c r="AV37" i="147"/>
  <c r="AW37" i="147"/>
  <c r="AX37" i="147"/>
  <c r="AY37" i="147"/>
  <c r="AZ37" i="147"/>
  <c r="BA37" i="147"/>
  <c r="BB37" i="147"/>
  <c r="BC37" i="147"/>
  <c r="BD37" i="147"/>
  <c r="BE37" i="147"/>
  <c r="BF37" i="147"/>
  <c r="BG37" i="147"/>
  <c r="BH37" i="147"/>
  <c r="BI37" i="147"/>
  <c r="BJ37" i="147"/>
  <c r="BK37" i="147"/>
  <c r="BL37" i="147"/>
  <c r="BM37" i="147"/>
  <c r="BN37" i="147"/>
  <c r="BO37" i="147"/>
  <c r="BP37" i="147"/>
  <c r="BQ37" i="147"/>
  <c r="BR37" i="147"/>
  <c r="BS37" i="147"/>
  <c r="BT37" i="147"/>
  <c r="BU37" i="147"/>
  <c r="BV37" i="147"/>
  <c r="BW37" i="147"/>
  <c r="BX37" i="147"/>
  <c r="BY37" i="147"/>
  <c r="BZ37" i="147"/>
  <c r="CA37" i="147"/>
  <c r="CB37" i="147"/>
  <c r="CC37" i="147"/>
  <c r="CD37" i="147"/>
  <c r="CE37" i="147"/>
  <c r="CF37" i="147"/>
  <c r="CG37" i="147"/>
  <c r="CH37" i="147"/>
  <c r="CI37" i="147"/>
  <c r="S38" i="147"/>
  <c r="T38" i="147"/>
  <c r="U38" i="147"/>
  <c r="V38" i="147"/>
  <c r="V43" i="147" s="1"/>
  <c r="V83" i="147" s="1"/>
  <c r="W38" i="147"/>
  <c r="W43" i="147" s="1"/>
  <c r="W81" i="147" s="1"/>
  <c r="X38" i="147"/>
  <c r="Y38" i="147"/>
  <c r="Y43" i="147" s="1"/>
  <c r="Z38" i="147"/>
  <c r="AA38" i="147"/>
  <c r="AB38" i="147"/>
  <c r="AB43" i="147" s="1"/>
  <c r="AC38" i="147"/>
  <c r="AD38" i="147"/>
  <c r="AE38" i="147"/>
  <c r="AE43" i="147" s="1"/>
  <c r="AF38" i="147"/>
  <c r="AF43" i="147" s="1"/>
  <c r="AG38" i="147"/>
  <c r="AH38" i="147"/>
  <c r="AH43" i="147" s="1"/>
  <c r="AI38" i="147"/>
  <c r="AI43" i="147" s="1"/>
  <c r="AJ38" i="147"/>
  <c r="AJ43" i="147" s="1"/>
  <c r="AK38" i="147"/>
  <c r="AL38" i="147"/>
  <c r="AM38" i="147"/>
  <c r="AM43" i="147" s="1"/>
  <c r="AN38" i="147"/>
  <c r="AN43" i="147" s="1"/>
  <c r="AO38" i="147"/>
  <c r="AP38" i="147"/>
  <c r="AQ38" i="147"/>
  <c r="AR38" i="147"/>
  <c r="AR43" i="147" s="1"/>
  <c r="AS38" i="147"/>
  <c r="AT38" i="147"/>
  <c r="AT43" i="147" s="1"/>
  <c r="AT82" i="147" s="1"/>
  <c r="AU38" i="147"/>
  <c r="AU43" i="147" s="1"/>
  <c r="AU83" i="147" s="1"/>
  <c r="AV38" i="147"/>
  <c r="AW38" i="147"/>
  <c r="AX38" i="147"/>
  <c r="AY38" i="147"/>
  <c r="AZ38" i="147"/>
  <c r="BA38" i="147"/>
  <c r="BB38" i="147"/>
  <c r="BB43" i="147" s="1"/>
  <c r="BB80" i="147" s="1"/>
  <c r="BC38" i="147"/>
  <c r="BD38" i="147"/>
  <c r="BD43" i="147" s="1"/>
  <c r="BE38" i="147"/>
  <c r="BF38" i="147"/>
  <c r="BG38" i="147"/>
  <c r="BG43" i="147" s="1"/>
  <c r="BH38" i="147"/>
  <c r="BI38" i="147"/>
  <c r="BJ38" i="147"/>
  <c r="BK38" i="147"/>
  <c r="BL38" i="147"/>
  <c r="BL43" i="147" s="1"/>
  <c r="BL81" i="147" s="1"/>
  <c r="BM38" i="147"/>
  <c r="BN38" i="147"/>
  <c r="BO38" i="147"/>
  <c r="BP38" i="147"/>
  <c r="BQ38" i="147"/>
  <c r="BR38" i="147"/>
  <c r="BR43" i="147" s="1"/>
  <c r="BS38" i="147"/>
  <c r="BT38" i="147"/>
  <c r="BU38" i="147"/>
  <c r="BU43" i="147" s="1"/>
  <c r="BV38" i="147"/>
  <c r="BV43" i="147" s="1"/>
  <c r="BW38" i="147"/>
  <c r="BW43" i="147" s="1"/>
  <c r="BX38" i="147"/>
  <c r="BX43" i="147" s="1"/>
  <c r="BY38" i="147"/>
  <c r="BZ38" i="147"/>
  <c r="CA38" i="147"/>
  <c r="CB38" i="147"/>
  <c r="CB43" i="147" s="1"/>
  <c r="CC38" i="147"/>
  <c r="CC43" i="147" s="1"/>
  <c r="CD38" i="147"/>
  <c r="CE38" i="147"/>
  <c r="CE43" i="147" s="1"/>
  <c r="CF38" i="147"/>
  <c r="CF43" i="147" s="1"/>
  <c r="CG38" i="147"/>
  <c r="CG43" i="147" s="1"/>
  <c r="CH38" i="147"/>
  <c r="CI38" i="147"/>
  <c r="CI22" i="147"/>
  <c r="CI24" i="147" s="1"/>
  <c r="CH22" i="147"/>
  <c r="CH23" i="147" s="1"/>
  <c r="CG22" i="147"/>
  <c r="CG24" i="147" s="1"/>
  <c r="CF22" i="147"/>
  <c r="CF24" i="147" s="1"/>
  <c r="CE22" i="147"/>
  <c r="CE23" i="147" s="1"/>
  <c r="CD22" i="147"/>
  <c r="CD23" i="147" s="1"/>
  <c r="CC22" i="147"/>
  <c r="CC23" i="147" s="1"/>
  <c r="CB22" i="147"/>
  <c r="CB23" i="147" s="1"/>
  <c r="CA22" i="147"/>
  <c r="CA24" i="147" s="1"/>
  <c r="BZ22" i="147"/>
  <c r="BZ23" i="147" s="1"/>
  <c r="BY22" i="147"/>
  <c r="BY23" i="147" s="1"/>
  <c r="BX22" i="147"/>
  <c r="BX24" i="147" s="1"/>
  <c r="BW22" i="147"/>
  <c r="BW23" i="147" s="1"/>
  <c r="BV22" i="147"/>
  <c r="BV23" i="147" s="1"/>
  <c r="BU22" i="147"/>
  <c r="BU23" i="147" s="1"/>
  <c r="BT22" i="147"/>
  <c r="BT23" i="147" s="1"/>
  <c r="BS22" i="147"/>
  <c r="BS24" i="147" s="1"/>
  <c r="BR22" i="147"/>
  <c r="BR23" i="147" s="1"/>
  <c r="BQ22" i="147"/>
  <c r="BQ24" i="147" s="1"/>
  <c r="BP22" i="147"/>
  <c r="BP23" i="147" s="1"/>
  <c r="BO22" i="147"/>
  <c r="BO23" i="147" s="1"/>
  <c r="BN22" i="147"/>
  <c r="BN23" i="147" s="1"/>
  <c r="BM22" i="147"/>
  <c r="BM24" i="147" s="1"/>
  <c r="BL22" i="147"/>
  <c r="BL24" i="147" s="1"/>
  <c r="BK22" i="147"/>
  <c r="BK24" i="147" s="1"/>
  <c r="BJ22" i="147"/>
  <c r="BJ24" i="147" s="1"/>
  <c r="BI22" i="147"/>
  <c r="BI24" i="147" s="1"/>
  <c r="BH22" i="147"/>
  <c r="BH23" i="147" s="1"/>
  <c r="BG22" i="147"/>
  <c r="BF22" i="147"/>
  <c r="BF24" i="147" s="1"/>
  <c r="BE22" i="147"/>
  <c r="BE23" i="147" s="1"/>
  <c r="BD22" i="147"/>
  <c r="BD24" i="147" s="1"/>
  <c r="BC22" i="147"/>
  <c r="BC23" i="147" s="1"/>
  <c r="BB22" i="147"/>
  <c r="BB24" i="147" s="1"/>
  <c r="BA22" i="147"/>
  <c r="AZ22" i="147"/>
  <c r="AZ24" i="147" s="1"/>
  <c r="AY22" i="147"/>
  <c r="AY24" i="147" s="1"/>
  <c r="AX22" i="147"/>
  <c r="AX23" i="147" s="1"/>
  <c r="AW22" i="147"/>
  <c r="AW23" i="147" s="1"/>
  <c r="AV22" i="147"/>
  <c r="AV23" i="147" s="1"/>
  <c r="AU22" i="147"/>
  <c r="AU23" i="147" s="1"/>
  <c r="AT22" i="147"/>
  <c r="AT23" i="147" s="1"/>
  <c r="AS22" i="147"/>
  <c r="AS24" i="147" s="1"/>
  <c r="AR22" i="147"/>
  <c r="AR23" i="147" s="1"/>
  <c r="AQ22" i="147"/>
  <c r="AQ24" i="147" s="1"/>
  <c r="AP22" i="147"/>
  <c r="AP24" i="147" s="1"/>
  <c r="AO22" i="147"/>
  <c r="AO24" i="147" s="1"/>
  <c r="AN22" i="147"/>
  <c r="AN23" i="147" s="1"/>
  <c r="AM22" i="147"/>
  <c r="AM23" i="147" s="1"/>
  <c r="AL22" i="147"/>
  <c r="AL24" i="147" s="1"/>
  <c r="AK22" i="147"/>
  <c r="AK24" i="147" s="1"/>
  <c r="AJ22" i="147"/>
  <c r="AJ24" i="147" s="1"/>
  <c r="AI22" i="147"/>
  <c r="AI24" i="147" s="1"/>
  <c r="AH22" i="147"/>
  <c r="AH23" i="147" s="1"/>
  <c r="AG22" i="147"/>
  <c r="AG24" i="147" s="1"/>
  <c r="AF22" i="147"/>
  <c r="AF24" i="147" s="1"/>
  <c r="AE22" i="147"/>
  <c r="AE23" i="147" s="1"/>
  <c r="AD22" i="147"/>
  <c r="AD24" i="147" s="1"/>
  <c r="AC22" i="147"/>
  <c r="AC24" i="147" s="1"/>
  <c r="AB22" i="147"/>
  <c r="AB23" i="147" s="1"/>
  <c r="AA22" i="147"/>
  <c r="AA24" i="147" s="1"/>
  <c r="Z22" i="147"/>
  <c r="Z23" i="147" s="1"/>
  <c r="Y22" i="147"/>
  <c r="Y23" i="147" s="1"/>
  <c r="X22" i="147"/>
  <c r="X23" i="147" s="1"/>
  <c r="W22" i="147"/>
  <c r="W24" i="147" s="1"/>
  <c r="V22" i="147"/>
  <c r="V24" i="147" s="1"/>
  <c r="U22" i="147"/>
  <c r="U24" i="147" s="1"/>
  <c r="T22" i="147"/>
  <c r="T23" i="147" s="1"/>
  <c r="S22" i="147"/>
  <c r="S24" i="147" s="1"/>
  <c r="R22" i="147"/>
  <c r="R23" i="147" s="1"/>
  <c r="Q22" i="147"/>
  <c r="Q24" i="147" s="1"/>
  <c r="P22" i="147"/>
  <c r="P24" i="147" s="1"/>
  <c r="O22" i="147"/>
  <c r="O24" i="147" s="1"/>
  <c r="N22" i="147"/>
  <c r="N23" i="147" s="1"/>
  <c r="CI21" i="147"/>
  <c r="CH21" i="147"/>
  <c r="CG21" i="147"/>
  <c r="CF21" i="147"/>
  <c r="CE21" i="147"/>
  <c r="CD21" i="147"/>
  <c r="CC21" i="147"/>
  <c r="CB21" i="147"/>
  <c r="CA21" i="147"/>
  <c r="BZ21" i="147"/>
  <c r="BY21" i="147"/>
  <c r="BX21" i="147"/>
  <c r="BW21" i="147"/>
  <c r="BV21" i="147"/>
  <c r="BU21" i="147"/>
  <c r="BT21" i="147"/>
  <c r="BS21" i="147"/>
  <c r="BR21" i="147"/>
  <c r="BQ21" i="147"/>
  <c r="BP21" i="147"/>
  <c r="BO21" i="147"/>
  <c r="BN21" i="147"/>
  <c r="BM21" i="147"/>
  <c r="BL21" i="147"/>
  <c r="BK21" i="147"/>
  <c r="BJ21" i="147"/>
  <c r="BI21" i="147"/>
  <c r="BH21" i="147"/>
  <c r="BG21" i="147"/>
  <c r="BF21" i="147"/>
  <c r="BE21" i="147"/>
  <c r="BD21" i="147"/>
  <c r="BC21" i="147"/>
  <c r="BB21" i="147"/>
  <c r="BA21" i="147"/>
  <c r="AZ21" i="147"/>
  <c r="AY21" i="147"/>
  <c r="AX21" i="147"/>
  <c r="AW21" i="147"/>
  <c r="AV21" i="147"/>
  <c r="AU21" i="147"/>
  <c r="AT21" i="147"/>
  <c r="AS21" i="147"/>
  <c r="AR21" i="147"/>
  <c r="AQ21" i="147"/>
  <c r="AP21" i="147"/>
  <c r="AO21" i="147"/>
  <c r="AN21" i="147"/>
  <c r="AM21" i="147"/>
  <c r="AL21" i="147"/>
  <c r="AK21" i="147"/>
  <c r="AJ21" i="147"/>
  <c r="AI21" i="147"/>
  <c r="AH21" i="147"/>
  <c r="AG21" i="147"/>
  <c r="AF21" i="147"/>
  <c r="AE21" i="147"/>
  <c r="AD21" i="147"/>
  <c r="AC21" i="147"/>
  <c r="AB21" i="147"/>
  <c r="AA21" i="147"/>
  <c r="Z21" i="147"/>
  <c r="Y21" i="147"/>
  <c r="X21" i="147"/>
  <c r="W21" i="147"/>
  <c r="V21" i="147"/>
  <c r="U21" i="147"/>
  <c r="T21" i="147"/>
  <c r="S21" i="147"/>
  <c r="R21" i="147"/>
  <c r="Q21" i="147"/>
  <c r="P21" i="147"/>
  <c r="O21" i="147"/>
  <c r="N21" i="147"/>
  <c r="CI33" i="143"/>
  <c r="CH33" i="143"/>
  <c r="CG33" i="143"/>
  <c r="CF33" i="143"/>
  <c r="CE33" i="143"/>
  <c r="CD33" i="143"/>
  <c r="CC33" i="143"/>
  <c r="CB33" i="143"/>
  <c r="CA33" i="143"/>
  <c r="BZ33" i="143"/>
  <c r="BY33" i="143"/>
  <c r="BX33" i="143"/>
  <c r="BW33" i="143"/>
  <c r="BV33" i="143"/>
  <c r="BU33" i="143"/>
  <c r="BT33" i="143"/>
  <c r="BS33" i="143"/>
  <c r="BR33" i="143"/>
  <c r="BQ33" i="143"/>
  <c r="BP33" i="143"/>
  <c r="BO33" i="143"/>
  <c r="BN33" i="143"/>
  <c r="BM33" i="143"/>
  <c r="BL33" i="143"/>
  <c r="BK33" i="143"/>
  <c r="BJ33" i="143"/>
  <c r="BI33" i="143"/>
  <c r="BH33" i="143"/>
  <c r="BG33" i="143"/>
  <c r="BF33" i="143"/>
  <c r="BE33" i="143"/>
  <c r="BD33" i="143"/>
  <c r="BC33" i="143"/>
  <c r="BB33" i="143"/>
  <c r="BA33" i="143"/>
  <c r="AZ33" i="143"/>
  <c r="AY33" i="143"/>
  <c r="AX33" i="143"/>
  <c r="AW33" i="143"/>
  <c r="AV33" i="143"/>
  <c r="AU33" i="143"/>
  <c r="AT33" i="143"/>
  <c r="AS33" i="143"/>
  <c r="AR33" i="143"/>
  <c r="AQ33" i="143"/>
  <c r="AP33" i="143"/>
  <c r="AO33" i="143"/>
  <c r="AN33" i="143"/>
  <c r="AM33" i="143"/>
  <c r="AL33" i="143"/>
  <c r="AK33" i="143"/>
  <c r="AJ33" i="143"/>
  <c r="AI33" i="143"/>
  <c r="AH33" i="143"/>
  <c r="AG33" i="143"/>
  <c r="AF33" i="143"/>
  <c r="AE33" i="143"/>
  <c r="AD33" i="143"/>
  <c r="AC33" i="143"/>
  <c r="AB33" i="143"/>
  <c r="AA33" i="143"/>
  <c r="Z33" i="143"/>
  <c r="Y33" i="143"/>
  <c r="X33" i="143"/>
  <c r="W33" i="143"/>
  <c r="V33" i="143"/>
  <c r="U33" i="143"/>
  <c r="T33" i="143"/>
  <c r="S33" i="143"/>
  <c r="R33" i="143"/>
  <c r="Q33" i="143"/>
  <c r="P33" i="143"/>
  <c r="O33" i="143"/>
  <c r="CI32" i="143"/>
  <c r="CH32" i="143"/>
  <c r="CG32" i="143"/>
  <c r="CF32" i="143"/>
  <c r="CE32" i="143"/>
  <c r="CD32" i="143"/>
  <c r="CC32" i="143"/>
  <c r="CB32" i="143"/>
  <c r="CA32" i="143"/>
  <c r="BZ32" i="143"/>
  <c r="BY32" i="143"/>
  <c r="BX32" i="143"/>
  <c r="BW32" i="143"/>
  <c r="BV32" i="143"/>
  <c r="BU32" i="143"/>
  <c r="BT32" i="143"/>
  <c r="BS32" i="143"/>
  <c r="BR32" i="143"/>
  <c r="BQ32" i="143"/>
  <c r="BP32" i="143"/>
  <c r="BO32" i="143"/>
  <c r="BN32" i="143"/>
  <c r="BM32" i="143"/>
  <c r="BL32" i="143"/>
  <c r="BK32" i="143"/>
  <c r="BJ32" i="143"/>
  <c r="BI32" i="143"/>
  <c r="BH32" i="143"/>
  <c r="BG32" i="143"/>
  <c r="BF32" i="143"/>
  <c r="BE32" i="143"/>
  <c r="BD32" i="143"/>
  <c r="BC32" i="143"/>
  <c r="BB32" i="143"/>
  <c r="BA32" i="143"/>
  <c r="AZ32" i="143"/>
  <c r="AY32" i="143"/>
  <c r="AX32" i="143"/>
  <c r="AW32" i="143"/>
  <c r="AV32" i="143"/>
  <c r="AU32" i="143"/>
  <c r="AT32" i="143"/>
  <c r="AS32" i="143"/>
  <c r="AR32" i="143"/>
  <c r="AQ32" i="143"/>
  <c r="AP32" i="143"/>
  <c r="AO32" i="143"/>
  <c r="AN32" i="143"/>
  <c r="AM32" i="143"/>
  <c r="AL32" i="143"/>
  <c r="AK32" i="143"/>
  <c r="AJ32" i="143"/>
  <c r="AI32" i="143"/>
  <c r="AH32" i="143"/>
  <c r="AG32" i="143"/>
  <c r="AF32" i="143"/>
  <c r="AE32" i="143"/>
  <c r="AD32" i="143"/>
  <c r="AC32" i="143"/>
  <c r="AB32" i="143"/>
  <c r="AA32" i="143"/>
  <c r="Z32" i="143"/>
  <c r="Y32" i="143"/>
  <c r="X32" i="143"/>
  <c r="W32" i="143"/>
  <c r="V32" i="143"/>
  <c r="U32" i="143"/>
  <c r="T32" i="143"/>
  <c r="S32" i="143"/>
  <c r="R32" i="143"/>
  <c r="Q32" i="143"/>
  <c r="P32" i="143"/>
  <c r="O32" i="143"/>
  <c r="CI31" i="143"/>
  <c r="CH31" i="143"/>
  <c r="CG31" i="143"/>
  <c r="CF31" i="143"/>
  <c r="CE31" i="143"/>
  <c r="CD31" i="143"/>
  <c r="CC31" i="143"/>
  <c r="CB31" i="143"/>
  <c r="CA31" i="143"/>
  <c r="BZ31" i="143"/>
  <c r="BY31" i="143"/>
  <c r="BX31" i="143"/>
  <c r="BW31" i="143"/>
  <c r="BV31" i="143"/>
  <c r="BU31" i="143"/>
  <c r="BT31" i="143"/>
  <c r="BS31" i="143"/>
  <c r="BR31" i="143"/>
  <c r="BQ31" i="143"/>
  <c r="BP31" i="143"/>
  <c r="BO31" i="143"/>
  <c r="BN31" i="143"/>
  <c r="BM31" i="143"/>
  <c r="BL31" i="143"/>
  <c r="BK31" i="143"/>
  <c r="BJ31" i="143"/>
  <c r="BI31" i="143"/>
  <c r="BH31" i="143"/>
  <c r="BG31" i="143"/>
  <c r="BF31" i="143"/>
  <c r="BE31" i="143"/>
  <c r="BD31" i="143"/>
  <c r="BC31" i="143"/>
  <c r="BB31" i="143"/>
  <c r="BA31" i="143"/>
  <c r="AZ31" i="143"/>
  <c r="AY31" i="143"/>
  <c r="AX31" i="143"/>
  <c r="AW31" i="143"/>
  <c r="AV31" i="143"/>
  <c r="AU31" i="143"/>
  <c r="AT31" i="143"/>
  <c r="AS31" i="143"/>
  <c r="AR31" i="143"/>
  <c r="AQ31" i="143"/>
  <c r="AP31" i="143"/>
  <c r="AO31" i="143"/>
  <c r="AN31" i="143"/>
  <c r="AM31" i="143"/>
  <c r="AL31" i="143"/>
  <c r="AK31" i="143"/>
  <c r="AJ31" i="143"/>
  <c r="AI31" i="143"/>
  <c r="AH31" i="143"/>
  <c r="AG31" i="143"/>
  <c r="AF31" i="143"/>
  <c r="AE31" i="143"/>
  <c r="AD31" i="143"/>
  <c r="AC31" i="143"/>
  <c r="AB31" i="143"/>
  <c r="AA31" i="143"/>
  <c r="Z31" i="143"/>
  <c r="Y31" i="143"/>
  <c r="X31" i="143"/>
  <c r="W31" i="143"/>
  <c r="V31" i="143"/>
  <c r="U31" i="143"/>
  <c r="T31" i="143"/>
  <c r="S31" i="143"/>
  <c r="R31" i="143"/>
  <c r="Q31" i="143"/>
  <c r="P31" i="143"/>
  <c r="O31" i="143"/>
  <c r="CI30" i="143"/>
  <c r="CH30" i="143"/>
  <c r="CG30" i="143"/>
  <c r="CF30" i="143"/>
  <c r="CE30" i="143"/>
  <c r="CD30" i="143"/>
  <c r="CC30" i="143"/>
  <c r="CB30" i="143"/>
  <c r="CA30" i="143"/>
  <c r="BZ30" i="143"/>
  <c r="BY30" i="143"/>
  <c r="BX30" i="143"/>
  <c r="BW30" i="143"/>
  <c r="BV30" i="143"/>
  <c r="BU30" i="143"/>
  <c r="BT30" i="143"/>
  <c r="BS30" i="143"/>
  <c r="BR30" i="143"/>
  <c r="BQ30" i="143"/>
  <c r="BP30" i="143"/>
  <c r="BO30" i="143"/>
  <c r="BN30" i="143"/>
  <c r="BM30" i="143"/>
  <c r="BL30" i="143"/>
  <c r="BK30" i="143"/>
  <c r="BJ30" i="143"/>
  <c r="BI30" i="143"/>
  <c r="BH30" i="143"/>
  <c r="BG30" i="143"/>
  <c r="BF30" i="143"/>
  <c r="BE30" i="143"/>
  <c r="BD30" i="143"/>
  <c r="BC30" i="143"/>
  <c r="BB30" i="143"/>
  <c r="BA30" i="143"/>
  <c r="AZ30" i="143"/>
  <c r="AY30" i="143"/>
  <c r="AX30" i="143"/>
  <c r="AW30" i="143"/>
  <c r="AV30" i="143"/>
  <c r="AU30" i="143"/>
  <c r="AT30" i="143"/>
  <c r="AS30" i="143"/>
  <c r="AR30" i="143"/>
  <c r="AQ30" i="143"/>
  <c r="AP30" i="143"/>
  <c r="AO30" i="143"/>
  <c r="AN30" i="143"/>
  <c r="AM30" i="143"/>
  <c r="AL30" i="143"/>
  <c r="AK30" i="143"/>
  <c r="AJ30" i="143"/>
  <c r="AI30" i="143"/>
  <c r="AH30" i="143"/>
  <c r="AG30" i="143"/>
  <c r="AF30" i="143"/>
  <c r="AE30" i="143"/>
  <c r="AD30" i="143"/>
  <c r="AC30" i="143"/>
  <c r="AB30" i="143"/>
  <c r="AA30" i="143"/>
  <c r="Z30" i="143"/>
  <c r="Y30" i="143"/>
  <c r="X30" i="143"/>
  <c r="W30" i="143"/>
  <c r="V30" i="143"/>
  <c r="U30" i="143"/>
  <c r="T30" i="143"/>
  <c r="S30" i="143"/>
  <c r="R30" i="143"/>
  <c r="Q30" i="143"/>
  <c r="P30" i="143"/>
  <c r="O30" i="143"/>
  <c r="CI29" i="143"/>
  <c r="CH29" i="143"/>
  <c r="CG29" i="143"/>
  <c r="CF29" i="143"/>
  <c r="CE29" i="143"/>
  <c r="CD29" i="143"/>
  <c r="CC29" i="143"/>
  <c r="CB29" i="143"/>
  <c r="CA29" i="143"/>
  <c r="BZ29" i="143"/>
  <c r="BY29" i="143"/>
  <c r="BX29" i="143"/>
  <c r="BW29" i="143"/>
  <c r="BV29" i="143"/>
  <c r="BU29" i="143"/>
  <c r="BT29" i="143"/>
  <c r="BS29" i="143"/>
  <c r="BR29" i="143"/>
  <c r="BQ29" i="143"/>
  <c r="BP29" i="143"/>
  <c r="BO29" i="143"/>
  <c r="BN29" i="143"/>
  <c r="BM29" i="143"/>
  <c r="BL29" i="143"/>
  <c r="BK29" i="143"/>
  <c r="BJ29" i="143"/>
  <c r="BI29" i="143"/>
  <c r="BH29" i="143"/>
  <c r="BG29" i="143"/>
  <c r="BF29" i="143"/>
  <c r="BE29" i="143"/>
  <c r="BD29" i="143"/>
  <c r="BC29" i="143"/>
  <c r="BB29" i="143"/>
  <c r="BA29" i="143"/>
  <c r="AZ29" i="143"/>
  <c r="AY29" i="143"/>
  <c r="AX29" i="143"/>
  <c r="AW29" i="143"/>
  <c r="AV29" i="143"/>
  <c r="AU29" i="143"/>
  <c r="AT29" i="143"/>
  <c r="AS29" i="143"/>
  <c r="AR29" i="143"/>
  <c r="AQ29" i="143"/>
  <c r="AP29" i="143"/>
  <c r="AO29" i="143"/>
  <c r="AN29" i="143"/>
  <c r="AM29" i="143"/>
  <c r="AL29" i="143"/>
  <c r="AK29" i="143"/>
  <c r="AJ29" i="143"/>
  <c r="AI29" i="143"/>
  <c r="AH29" i="143"/>
  <c r="AG29" i="143"/>
  <c r="AF29" i="143"/>
  <c r="AE29" i="143"/>
  <c r="AD29" i="143"/>
  <c r="AC29" i="143"/>
  <c r="AB29" i="143"/>
  <c r="AA29" i="143"/>
  <c r="Z29" i="143"/>
  <c r="Y29" i="143"/>
  <c r="X29" i="143"/>
  <c r="W29" i="143"/>
  <c r="V29" i="143"/>
  <c r="U29" i="143"/>
  <c r="T29" i="143"/>
  <c r="S29" i="143"/>
  <c r="R29" i="143"/>
  <c r="Q29" i="143"/>
  <c r="P29" i="143"/>
  <c r="O29" i="143"/>
  <c r="CI21" i="99"/>
  <c r="CH21" i="99"/>
  <c r="CG21" i="99"/>
  <c r="CF21" i="99"/>
  <c r="CE21" i="99"/>
  <c r="CD21" i="99"/>
  <c r="CC21" i="99"/>
  <c r="CB21" i="99"/>
  <c r="CA21" i="99"/>
  <c r="BZ21" i="99"/>
  <c r="BY21" i="99"/>
  <c r="BX21" i="99"/>
  <c r="BW21" i="99"/>
  <c r="BV21" i="99"/>
  <c r="BU21" i="99"/>
  <c r="BT21" i="99"/>
  <c r="BS21" i="99"/>
  <c r="BR21" i="99"/>
  <c r="BQ21" i="99"/>
  <c r="BP21" i="99"/>
  <c r="BO21" i="99"/>
  <c r="BN21" i="99"/>
  <c r="BM21" i="99"/>
  <c r="BL21" i="99"/>
  <c r="BK21" i="99"/>
  <c r="BJ21" i="99"/>
  <c r="BI21" i="99"/>
  <c r="BH21" i="99"/>
  <c r="BG21" i="99"/>
  <c r="BF21" i="99"/>
  <c r="BE21" i="99"/>
  <c r="BD21" i="99"/>
  <c r="BC21" i="99"/>
  <c r="BB21" i="99"/>
  <c r="BA21" i="99"/>
  <c r="AZ21" i="99"/>
  <c r="AY21" i="99"/>
  <c r="AX21" i="99"/>
  <c r="AW21" i="99"/>
  <c r="AV21" i="99"/>
  <c r="AU21" i="99"/>
  <c r="AT21" i="99"/>
  <c r="AS21" i="99"/>
  <c r="AR21" i="99"/>
  <c r="AQ21" i="99"/>
  <c r="AP21" i="99"/>
  <c r="AO21" i="99"/>
  <c r="AN21" i="99"/>
  <c r="AM21" i="99"/>
  <c r="AL21" i="99"/>
  <c r="AK21" i="99"/>
  <c r="AJ21" i="99"/>
  <c r="AI21" i="99"/>
  <c r="AH21" i="99"/>
  <c r="AG21" i="99"/>
  <c r="AF21" i="99"/>
  <c r="AE21" i="99"/>
  <c r="AD21" i="99"/>
  <c r="AC21" i="99"/>
  <c r="AB21" i="99"/>
  <c r="AA21" i="99"/>
  <c r="Z21" i="99"/>
  <c r="Y21" i="99"/>
  <c r="X21" i="99"/>
  <c r="W21" i="99"/>
  <c r="V21" i="99"/>
  <c r="U21" i="99"/>
  <c r="T21" i="99"/>
  <c r="S21" i="99"/>
  <c r="R21" i="99"/>
  <c r="Q21" i="99"/>
  <c r="P21" i="99"/>
  <c r="O21" i="99"/>
  <c r="N21" i="99"/>
  <c r="M21" i="99"/>
  <c r="CI19" i="99"/>
  <c r="CH19" i="99"/>
  <c r="CG19" i="99"/>
  <c r="CF19" i="99"/>
  <c r="CE19" i="99"/>
  <c r="CD19" i="99"/>
  <c r="CC19" i="99"/>
  <c r="CB19" i="99"/>
  <c r="CA19" i="99"/>
  <c r="BZ19" i="99"/>
  <c r="BY19" i="99"/>
  <c r="BX19" i="99"/>
  <c r="BW19" i="99"/>
  <c r="BV19" i="99"/>
  <c r="BU19" i="99"/>
  <c r="BT19" i="99"/>
  <c r="BS19" i="99"/>
  <c r="BR19" i="99"/>
  <c r="BQ19" i="99"/>
  <c r="BP19" i="99"/>
  <c r="BO19" i="99"/>
  <c r="BN19" i="99"/>
  <c r="BM19" i="99"/>
  <c r="BL19" i="99"/>
  <c r="BK19" i="99"/>
  <c r="BJ19" i="99"/>
  <c r="BI19" i="99"/>
  <c r="BH19" i="99"/>
  <c r="BG19" i="99"/>
  <c r="BF19" i="99"/>
  <c r="BE19" i="99"/>
  <c r="BD19" i="99"/>
  <c r="BC19" i="99"/>
  <c r="BB19" i="99"/>
  <c r="BA19" i="99"/>
  <c r="AZ19" i="99"/>
  <c r="AY19" i="99"/>
  <c r="AX19" i="99"/>
  <c r="AW19" i="99"/>
  <c r="AV19" i="99"/>
  <c r="AU19" i="99"/>
  <c r="AT19" i="99"/>
  <c r="AS19" i="99"/>
  <c r="AR19" i="99"/>
  <c r="AQ19" i="99"/>
  <c r="AP19" i="99"/>
  <c r="AO19" i="99"/>
  <c r="AN19" i="99"/>
  <c r="AM19" i="99"/>
  <c r="AL19" i="99"/>
  <c r="AK19" i="99"/>
  <c r="AJ19" i="99"/>
  <c r="AI19" i="99"/>
  <c r="AH19" i="99"/>
  <c r="AG19" i="99"/>
  <c r="AF19" i="99"/>
  <c r="AE19" i="99"/>
  <c r="AD19" i="99"/>
  <c r="AC19" i="99"/>
  <c r="AB19" i="99"/>
  <c r="AA19" i="99"/>
  <c r="Z19" i="99"/>
  <c r="Y19" i="99"/>
  <c r="X19" i="99"/>
  <c r="W19" i="99"/>
  <c r="V19" i="99"/>
  <c r="U19" i="99"/>
  <c r="T19" i="99"/>
  <c r="S19" i="99"/>
  <c r="R19" i="99"/>
  <c r="Q19" i="99"/>
  <c r="P19" i="99"/>
  <c r="O19" i="99"/>
  <c r="N19" i="99"/>
  <c r="M19" i="99"/>
  <c r="L19" i="99"/>
  <c r="CI18" i="99"/>
  <c r="CH18" i="99"/>
  <c r="CG18" i="99"/>
  <c r="CF18" i="99"/>
  <c r="CE18" i="99"/>
  <c r="CD18" i="99"/>
  <c r="CC18" i="99"/>
  <c r="CB18" i="99"/>
  <c r="CA18" i="99"/>
  <c r="BZ18" i="99"/>
  <c r="BY18" i="99"/>
  <c r="BX18" i="99"/>
  <c r="BW18" i="99"/>
  <c r="BV18" i="99"/>
  <c r="BU18" i="99"/>
  <c r="BT18" i="99"/>
  <c r="BS18" i="99"/>
  <c r="BR18" i="99"/>
  <c r="BQ18" i="99"/>
  <c r="BP18" i="99"/>
  <c r="BO18" i="99"/>
  <c r="BN18" i="99"/>
  <c r="BM18" i="99"/>
  <c r="BL18" i="99"/>
  <c r="BK18" i="99"/>
  <c r="BJ18" i="99"/>
  <c r="BI18" i="99"/>
  <c r="BH18" i="99"/>
  <c r="BG18" i="99"/>
  <c r="BF18" i="99"/>
  <c r="BE18" i="99"/>
  <c r="BD18" i="99"/>
  <c r="BC18" i="99"/>
  <c r="BB18" i="99"/>
  <c r="BA18" i="99"/>
  <c r="AZ18" i="99"/>
  <c r="AY18" i="99"/>
  <c r="AX18" i="99"/>
  <c r="AW18" i="99"/>
  <c r="AV18" i="99"/>
  <c r="AU18" i="99"/>
  <c r="AT18" i="99"/>
  <c r="AS18" i="99"/>
  <c r="AR18" i="99"/>
  <c r="AQ18" i="99"/>
  <c r="AP18" i="99"/>
  <c r="AO18" i="99"/>
  <c r="AN18" i="99"/>
  <c r="AM18" i="99"/>
  <c r="AL18" i="99"/>
  <c r="AK18" i="99"/>
  <c r="AJ18" i="99"/>
  <c r="AI18" i="99"/>
  <c r="AH18" i="99"/>
  <c r="AG18" i="99"/>
  <c r="AF18" i="99"/>
  <c r="AE18" i="99"/>
  <c r="AD18" i="99"/>
  <c r="AC18" i="99"/>
  <c r="AB18" i="99"/>
  <c r="AA18" i="99"/>
  <c r="Z18" i="99"/>
  <c r="Y18" i="99"/>
  <c r="X18" i="99"/>
  <c r="W18" i="99"/>
  <c r="V18" i="99"/>
  <c r="U18" i="99"/>
  <c r="T18" i="99"/>
  <c r="S18" i="99"/>
  <c r="R18" i="99"/>
  <c r="Q18" i="99"/>
  <c r="P18" i="99"/>
  <c r="O18" i="99"/>
  <c r="N18" i="99"/>
  <c r="M18" i="99"/>
  <c r="L18" i="99"/>
  <c r="L46" i="99" s="1"/>
  <c r="CI16" i="99"/>
  <c r="CH16" i="99"/>
  <c r="CG16" i="99"/>
  <c r="CF16" i="99"/>
  <c r="CE16" i="99"/>
  <c r="CD16" i="99"/>
  <c r="CC16" i="99"/>
  <c r="CB16" i="99"/>
  <c r="CA16" i="99"/>
  <c r="BZ16" i="99"/>
  <c r="BY16" i="99"/>
  <c r="BX16" i="99"/>
  <c r="BW16" i="99"/>
  <c r="BV16" i="99"/>
  <c r="BU16" i="99"/>
  <c r="BT16" i="99"/>
  <c r="BS16" i="99"/>
  <c r="BR16" i="99"/>
  <c r="BQ16" i="99"/>
  <c r="BP16" i="99"/>
  <c r="BO16" i="99"/>
  <c r="BN16" i="99"/>
  <c r="BM16" i="99"/>
  <c r="BL16" i="99"/>
  <c r="BK16" i="99"/>
  <c r="BJ16" i="99"/>
  <c r="BI16" i="99"/>
  <c r="BH16" i="99"/>
  <c r="BG16" i="99"/>
  <c r="BF16" i="99"/>
  <c r="BE16" i="99"/>
  <c r="BD16" i="99"/>
  <c r="BC16" i="99"/>
  <c r="BB16" i="99"/>
  <c r="BA16" i="99"/>
  <c r="AZ16" i="99"/>
  <c r="AY16" i="99"/>
  <c r="AX16" i="99"/>
  <c r="AW16" i="99"/>
  <c r="AV16" i="99"/>
  <c r="AU16" i="99"/>
  <c r="AT16" i="99"/>
  <c r="AS16" i="99"/>
  <c r="AR16" i="99"/>
  <c r="AQ16" i="99"/>
  <c r="AP16" i="99"/>
  <c r="AO16" i="99"/>
  <c r="AN16" i="99"/>
  <c r="AM16" i="99"/>
  <c r="AL16" i="99"/>
  <c r="AK16" i="99"/>
  <c r="AJ16" i="99"/>
  <c r="AI16" i="99"/>
  <c r="AH16" i="99"/>
  <c r="AG16" i="99"/>
  <c r="AF16" i="99"/>
  <c r="AE16" i="99"/>
  <c r="AD16" i="99"/>
  <c r="AC16" i="99"/>
  <c r="AB16" i="99"/>
  <c r="AA16" i="99"/>
  <c r="Z16" i="99"/>
  <c r="Y16" i="99"/>
  <c r="X16" i="99"/>
  <c r="W16" i="99"/>
  <c r="V16" i="99"/>
  <c r="U16" i="99"/>
  <c r="T16" i="99"/>
  <c r="S16" i="99"/>
  <c r="R16" i="99"/>
  <c r="Q16" i="99"/>
  <c r="P16" i="99"/>
  <c r="O16" i="99"/>
  <c r="N16" i="99"/>
  <c r="M16" i="99"/>
  <c r="L16" i="99"/>
  <c r="L40" i="118" s="1"/>
  <c r="CI13" i="99"/>
  <c r="CH13" i="99"/>
  <c r="CG13" i="99"/>
  <c r="CF13" i="99"/>
  <c r="CE13" i="99"/>
  <c r="CD13" i="99"/>
  <c r="CC13" i="99"/>
  <c r="CB13" i="99"/>
  <c r="CA13" i="99"/>
  <c r="BZ13" i="99"/>
  <c r="BY13" i="99"/>
  <c r="BX13" i="99"/>
  <c r="BW13" i="99"/>
  <c r="BV13" i="99"/>
  <c r="BU13" i="99"/>
  <c r="BT13" i="99"/>
  <c r="BS13" i="99"/>
  <c r="BR13" i="99"/>
  <c r="BQ13" i="99"/>
  <c r="BP13" i="99"/>
  <c r="BO13" i="99"/>
  <c r="BN13" i="99"/>
  <c r="BM13" i="99"/>
  <c r="BL13" i="99"/>
  <c r="BK13" i="99"/>
  <c r="BJ13" i="99"/>
  <c r="BI13" i="99"/>
  <c r="BH13" i="99"/>
  <c r="BG13" i="99"/>
  <c r="BF13" i="99"/>
  <c r="BE13" i="99"/>
  <c r="BD13" i="99"/>
  <c r="BC13" i="99"/>
  <c r="BB13" i="99"/>
  <c r="BA13" i="99"/>
  <c r="AZ13" i="99"/>
  <c r="AY13" i="99"/>
  <c r="AX13" i="99"/>
  <c r="AW13" i="99"/>
  <c r="AV13" i="99"/>
  <c r="AU13" i="99"/>
  <c r="AT13" i="99"/>
  <c r="AS13" i="99"/>
  <c r="AR13" i="99"/>
  <c r="AQ13" i="99"/>
  <c r="AP13" i="99"/>
  <c r="AO13" i="99"/>
  <c r="AN13" i="99"/>
  <c r="AM13" i="99"/>
  <c r="AL13" i="99"/>
  <c r="AK13" i="99"/>
  <c r="AJ13" i="99"/>
  <c r="AI13" i="99"/>
  <c r="AH13" i="99"/>
  <c r="AG13" i="99"/>
  <c r="AF13" i="99"/>
  <c r="AE13" i="99"/>
  <c r="AD13" i="99"/>
  <c r="AC13" i="99"/>
  <c r="AB13" i="99"/>
  <c r="AA13" i="99"/>
  <c r="Z13" i="99"/>
  <c r="Y13" i="99"/>
  <c r="X13" i="99"/>
  <c r="W13" i="99"/>
  <c r="V13" i="99"/>
  <c r="U13" i="99"/>
  <c r="T13" i="99"/>
  <c r="S13" i="99"/>
  <c r="R13" i="99"/>
  <c r="Q13" i="99"/>
  <c r="P13" i="99"/>
  <c r="O13" i="99"/>
  <c r="N13" i="99"/>
  <c r="M13" i="99"/>
  <c r="L13" i="99"/>
  <c r="L94" i="99" s="1"/>
  <c r="CI12" i="99"/>
  <c r="CH12" i="99"/>
  <c r="CG12" i="99"/>
  <c r="CF12" i="99"/>
  <c r="CE12" i="99"/>
  <c r="CD12" i="99"/>
  <c r="CC12" i="99"/>
  <c r="CB12" i="99"/>
  <c r="CA12" i="99"/>
  <c r="BZ12" i="99"/>
  <c r="BY12" i="99"/>
  <c r="BX12" i="99"/>
  <c r="BW12" i="99"/>
  <c r="BV12" i="99"/>
  <c r="BU12" i="99"/>
  <c r="BT12" i="99"/>
  <c r="BS12" i="99"/>
  <c r="BR12" i="99"/>
  <c r="BQ12" i="99"/>
  <c r="BP12" i="99"/>
  <c r="BO12" i="99"/>
  <c r="BN12" i="99"/>
  <c r="BM12" i="99"/>
  <c r="BL12" i="99"/>
  <c r="BK12" i="99"/>
  <c r="BJ12" i="99"/>
  <c r="BI12" i="99"/>
  <c r="BH12" i="99"/>
  <c r="BG12" i="99"/>
  <c r="BF12" i="99"/>
  <c r="BE12" i="99"/>
  <c r="BD12" i="99"/>
  <c r="BC12" i="99"/>
  <c r="BB12" i="99"/>
  <c r="BA12" i="99"/>
  <c r="AZ12" i="99"/>
  <c r="AY12" i="99"/>
  <c r="AX12" i="99"/>
  <c r="AW12" i="99"/>
  <c r="AV12" i="99"/>
  <c r="AU12" i="99"/>
  <c r="AT12" i="99"/>
  <c r="AS12" i="99"/>
  <c r="AR12" i="99"/>
  <c r="AQ12" i="99"/>
  <c r="AP12" i="99"/>
  <c r="AO12" i="99"/>
  <c r="AN12" i="99"/>
  <c r="AM12" i="99"/>
  <c r="AL12" i="99"/>
  <c r="AK12" i="99"/>
  <c r="AJ12" i="99"/>
  <c r="AI12" i="99"/>
  <c r="AH12" i="99"/>
  <c r="AG12" i="99"/>
  <c r="AF12" i="99"/>
  <c r="AE12" i="99"/>
  <c r="AD12" i="99"/>
  <c r="AC12" i="99"/>
  <c r="AB12" i="99"/>
  <c r="AA12" i="99"/>
  <c r="Z12" i="99"/>
  <c r="Y12" i="99"/>
  <c r="X12" i="99"/>
  <c r="W12" i="99"/>
  <c r="V12" i="99"/>
  <c r="U12" i="99"/>
  <c r="T12" i="99"/>
  <c r="S12" i="99"/>
  <c r="R12" i="99"/>
  <c r="Q12" i="99"/>
  <c r="P12" i="99"/>
  <c r="O12" i="99"/>
  <c r="N12" i="99"/>
  <c r="M12" i="99"/>
  <c r="L12" i="99"/>
  <c r="L93" i="99" s="1"/>
  <c r="CI11" i="99"/>
  <c r="CH11" i="99"/>
  <c r="CG11" i="99"/>
  <c r="CF11" i="99"/>
  <c r="CE11" i="99"/>
  <c r="CD11" i="99"/>
  <c r="CC11" i="99"/>
  <c r="CB11" i="99"/>
  <c r="CA11" i="99"/>
  <c r="BZ11" i="99"/>
  <c r="BY11" i="99"/>
  <c r="BX11" i="99"/>
  <c r="BW11" i="99"/>
  <c r="BV11" i="99"/>
  <c r="BU11" i="99"/>
  <c r="BT11" i="99"/>
  <c r="BS11" i="99"/>
  <c r="BR11" i="99"/>
  <c r="BQ11" i="99"/>
  <c r="BP11" i="99"/>
  <c r="BO11" i="99"/>
  <c r="BN11" i="99"/>
  <c r="BM11" i="99"/>
  <c r="BL11" i="99"/>
  <c r="BK11" i="99"/>
  <c r="BJ11" i="99"/>
  <c r="BI11" i="99"/>
  <c r="BH11" i="99"/>
  <c r="BG11" i="99"/>
  <c r="BF11" i="99"/>
  <c r="BE11" i="99"/>
  <c r="BD11" i="99"/>
  <c r="BC11" i="99"/>
  <c r="BB11" i="99"/>
  <c r="BA11" i="99"/>
  <c r="AZ11" i="99"/>
  <c r="AY11" i="99"/>
  <c r="AX11" i="99"/>
  <c r="AW11" i="99"/>
  <c r="AV11" i="99"/>
  <c r="AU11" i="99"/>
  <c r="AT11" i="99"/>
  <c r="AS11" i="99"/>
  <c r="AR11" i="99"/>
  <c r="AQ11" i="99"/>
  <c r="AP11" i="99"/>
  <c r="AO11" i="99"/>
  <c r="AN11" i="99"/>
  <c r="AM11" i="99"/>
  <c r="AL11" i="99"/>
  <c r="AK11" i="99"/>
  <c r="AJ11" i="99"/>
  <c r="AI11" i="99"/>
  <c r="AH11" i="99"/>
  <c r="AG11" i="99"/>
  <c r="AF11" i="99"/>
  <c r="AE11" i="99"/>
  <c r="AD11" i="99"/>
  <c r="AC11" i="99"/>
  <c r="AB11" i="99"/>
  <c r="AA11" i="99"/>
  <c r="Z11" i="99"/>
  <c r="Y11" i="99"/>
  <c r="X11" i="99"/>
  <c r="W11" i="99"/>
  <c r="V11" i="99"/>
  <c r="U11" i="99"/>
  <c r="T11" i="99"/>
  <c r="S11" i="99"/>
  <c r="R11" i="99"/>
  <c r="Q11" i="99"/>
  <c r="P11" i="99"/>
  <c r="O11" i="99"/>
  <c r="N11" i="99"/>
  <c r="M11" i="99"/>
  <c r="L11" i="99"/>
  <c r="L92" i="99" s="1"/>
  <c r="CI61" i="147"/>
  <c r="CH61" i="147"/>
  <c r="CG61" i="147"/>
  <c r="CF61" i="147"/>
  <c r="CE61" i="147"/>
  <c r="CD61" i="147"/>
  <c r="CC61" i="147"/>
  <c r="CB61" i="147"/>
  <c r="CA61" i="147"/>
  <c r="BZ61" i="147"/>
  <c r="BY61" i="147"/>
  <c r="BX61" i="147"/>
  <c r="BW61" i="147"/>
  <c r="BV61" i="147"/>
  <c r="BU61" i="147"/>
  <c r="BT61" i="147"/>
  <c r="BS61" i="147"/>
  <c r="BR61" i="147"/>
  <c r="BQ61" i="147"/>
  <c r="BP61" i="147"/>
  <c r="BO61" i="147"/>
  <c r="BN61" i="147"/>
  <c r="BM61" i="147"/>
  <c r="BL61" i="147"/>
  <c r="BK61" i="147"/>
  <c r="BJ61" i="147"/>
  <c r="BI61" i="147"/>
  <c r="BH61" i="147"/>
  <c r="BG61" i="147"/>
  <c r="BF61" i="147"/>
  <c r="BE61" i="147"/>
  <c r="BD61" i="147"/>
  <c r="BC61" i="147"/>
  <c r="BB61" i="147"/>
  <c r="BA61" i="147"/>
  <c r="AZ61" i="147"/>
  <c r="AY61" i="147"/>
  <c r="AX61" i="147"/>
  <c r="AW61" i="147"/>
  <c r="AV61" i="147"/>
  <c r="AU61" i="147"/>
  <c r="AT61" i="147"/>
  <c r="AS61" i="147"/>
  <c r="AR61" i="147"/>
  <c r="AQ61" i="147"/>
  <c r="AP61" i="147"/>
  <c r="AO61" i="147"/>
  <c r="AN61" i="147"/>
  <c r="AM61" i="147"/>
  <c r="AL61" i="147"/>
  <c r="AK61" i="147"/>
  <c r="AJ61" i="147"/>
  <c r="AI61" i="147"/>
  <c r="AH61" i="147"/>
  <c r="AG61" i="147"/>
  <c r="K37" i="147"/>
  <c r="K19" i="99"/>
  <c r="J295" i="82"/>
  <c r="J84" i="132" s="1"/>
  <c r="J21" i="99"/>
  <c r="J202" i="82"/>
  <c r="J74" i="85" s="1"/>
  <c r="M29" i="143"/>
  <c r="N29" i="143"/>
  <c r="K282" i="82"/>
  <c r="K102" i="150" s="1"/>
  <c r="K281" i="82"/>
  <c r="K101" i="150" s="1"/>
  <c r="K280" i="82"/>
  <c r="K100" i="150" s="1"/>
  <c r="K277" i="82"/>
  <c r="K99" i="150" s="1"/>
  <c r="K276" i="82"/>
  <c r="K98" i="150" s="1"/>
  <c r="K314" i="82"/>
  <c r="K27" i="163" s="1"/>
  <c r="K38" i="163" s="1"/>
  <c r="K341" i="82"/>
  <c r="K11" i="99" s="1"/>
  <c r="K92" i="99" s="1"/>
  <c r="CX15" i="148"/>
  <c r="CY15" i="148"/>
  <c r="CZ15" i="148"/>
  <c r="CI15" i="148"/>
  <c r="CJ15" i="148"/>
  <c r="CK15" i="148"/>
  <c r="CL15" i="148"/>
  <c r="CM15" i="148"/>
  <c r="CN15" i="148"/>
  <c r="CO15" i="148"/>
  <c r="CP15" i="148"/>
  <c r="CQ15" i="148"/>
  <c r="CR15" i="148"/>
  <c r="CS15" i="148"/>
  <c r="CT15" i="148"/>
  <c r="CU15" i="148"/>
  <c r="CV15" i="148"/>
  <c r="CW15" i="148"/>
  <c r="BF15" i="148"/>
  <c r="BG15" i="148"/>
  <c r="BH15" i="148"/>
  <c r="BI15" i="148"/>
  <c r="BJ15" i="148"/>
  <c r="BK15" i="148"/>
  <c r="BL15" i="148"/>
  <c r="BM15" i="148"/>
  <c r="BN15" i="148"/>
  <c r="BO15" i="148"/>
  <c r="BP15" i="148"/>
  <c r="BQ15" i="148"/>
  <c r="BR15" i="148"/>
  <c r="BS15" i="148"/>
  <c r="BT15" i="148"/>
  <c r="BU15" i="148"/>
  <c r="BV15" i="148"/>
  <c r="BW15" i="148"/>
  <c r="BX15" i="148"/>
  <c r="BY15" i="148"/>
  <c r="BZ15" i="148"/>
  <c r="CA15" i="148"/>
  <c r="CB15" i="148"/>
  <c r="CC15" i="148"/>
  <c r="CD15" i="148"/>
  <c r="CE15" i="148"/>
  <c r="CF15" i="148"/>
  <c r="CG15" i="148"/>
  <c r="CH15" i="148"/>
  <c r="BD15" i="148"/>
  <c r="BE15" i="148"/>
  <c r="AM1" i="149"/>
  <c r="AN1" i="149"/>
  <c r="AO1" i="149"/>
  <c r="AP1" i="149"/>
  <c r="AQ1" i="149"/>
  <c r="AR1" i="149"/>
  <c r="AS1" i="149"/>
  <c r="AT1" i="149"/>
  <c r="AU1" i="149"/>
  <c r="AV1" i="149"/>
  <c r="AW1" i="149"/>
  <c r="AX1" i="149"/>
  <c r="AY1" i="149"/>
  <c r="AZ1" i="149"/>
  <c r="BA1" i="149"/>
  <c r="BB1" i="149"/>
  <c r="BC1" i="149"/>
  <c r="BD1" i="149"/>
  <c r="BE1" i="149"/>
  <c r="BF1" i="149"/>
  <c r="BG1" i="149"/>
  <c r="BH1" i="149"/>
  <c r="BI1" i="149"/>
  <c r="BJ1" i="149"/>
  <c r="BK1" i="149"/>
  <c r="BL1" i="149"/>
  <c r="BM1" i="149"/>
  <c r="BN1" i="149"/>
  <c r="BO1" i="149"/>
  <c r="BP1" i="149"/>
  <c r="BQ1" i="149"/>
  <c r="BR1" i="149"/>
  <c r="BS1" i="149"/>
  <c r="BT1" i="149"/>
  <c r="BU1" i="149"/>
  <c r="BV1" i="149"/>
  <c r="BW1" i="149"/>
  <c r="BX1" i="149"/>
  <c r="BY1" i="149"/>
  <c r="BZ1" i="149"/>
  <c r="CA1" i="149"/>
  <c r="CB1" i="149"/>
  <c r="CC1" i="149"/>
  <c r="CD1" i="149"/>
  <c r="CE1" i="149"/>
  <c r="CF1" i="149"/>
  <c r="CG1" i="149"/>
  <c r="CH1" i="149"/>
  <c r="CI1" i="149"/>
  <c r="AM19" i="138"/>
  <c r="AN19" i="138"/>
  <c r="AO19" i="138"/>
  <c r="AP19" i="138"/>
  <c r="AQ19" i="138"/>
  <c r="AR19" i="138"/>
  <c r="AS19" i="138"/>
  <c r="AT19" i="138"/>
  <c r="AU19" i="138"/>
  <c r="AV19" i="138"/>
  <c r="AW19" i="138"/>
  <c r="AX19" i="138"/>
  <c r="AY19" i="138"/>
  <c r="AZ19" i="138"/>
  <c r="BA19" i="138"/>
  <c r="BB19" i="138"/>
  <c r="BC19" i="138"/>
  <c r="BD19" i="138"/>
  <c r="BE19" i="138"/>
  <c r="BF19" i="138"/>
  <c r="BG19" i="138"/>
  <c r="BH19" i="138"/>
  <c r="BI19" i="138"/>
  <c r="BJ19" i="138"/>
  <c r="BK19" i="138"/>
  <c r="BL19" i="138"/>
  <c r="BM19" i="138"/>
  <c r="BN19" i="138"/>
  <c r="BO19" i="138"/>
  <c r="BP19" i="138"/>
  <c r="BQ19" i="138"/>
  <c r="BR19" i="138"/>
  <c r="BS19" i="138"/>
  <c r="BT19" i="138"/>
  <c r="BU19" i="138"/>
  <c r="BV19" i="138"/>
  <c r="BW19" i="138"/>
  <c r="BX19" i="138"/>
  <c r="BY19" i="138"/>
  <c r="BZ19" i="138"/>
  <c r="CA19" i="138"/>
  <c r="CB19" i="138"/>
  <c r="CC19" i="138"/>
  <c r="CD19" i="138"/>
  <c r="CE19" i="138"/>
  <c r="CF19" i="138"/>
  <c r="CG19" i="138"/>
  <c r="CH19" i="138"/>
  <c r="CI19" i="138"/>
  <c r="AM1" i="138"/>
  <c r="AN1" i="138"/>
  <c r="AO1" i="138"/>
  <c r="AP1" i="138"/>
  <c r="AQ1" i="138"/>
  <c r="AR1" i="138"/>
  <c r="AS1" i="138"/>
  <c r="AT1" i="138"/>
  <c r="AU1" i="138"/>
  <c r="AV1" i="138"/>
  <c r="AW1" i="138"/>
  <c r="AX1" i="138"/>
  <c r="AY1" i="138"/>
  <c r="AZ1" i="138"/>
  <c r="BA1" i="138"/>
  <c r="BB1" i="138"/>
  <c r="BC1" i="138"/>
  <c r="BD1" i="138"/>
  <c r="BE1" i="138"/>
  <c r="BF1" i="138"/>
  <c r="BG1" i="138"/>
  <c r="BH1" i="138"/>
  <c r="BI1" i="138"/>
  <c r="BJ1" i="138"/>
  <c r="BK1" i="138"/>
  <c r="BL1" i="138"/>
  <c r="BM1" i="138"/>
  <c r="BN1" i="138"/>
  <c r="BO1" i="138"/>
  <c r="BP1" i="138"/>
  <c r="BQ1" i="138"/>
  <c r="BR1" i="138"/>
  <c r="BS1" i="138"/>
  <c r="BT1" i="138"/>
  <c r="BU1" i="138"/>
  <c r="BV1" i="138"/>
  <c r="BW1" i="138"/>
  <c r="BX1" i="138"/>
  <c r="BY1" i="138"/>
  <c r="BZ1" i="138"/>
  <c r="CA1" i="138"/>
  <c r="CB1" i="138"/>
  <c r="CC1" i="138"/>
  <c r="CD1" i="138"/>
  <c r="CE1" i="138"/>
  <c r="CF1" i="138"/>
  <c r="CG1" i="138"/>
  <c r="CH1" i="138"/>
  <c r="CI1" i="138"/>
  <c r="AM2" i="118"/>
  <c r="AN2" i="118"/>
  <c r="AO2" i="118"/>
  <c r="AP2" i="118"/>
  <c r="AQ2" i="118"/>
  <c r="AR2" i="118"/>
  <c r="AS2" i="118"/>
  <c r="AT2" i="118"/>
  <c r="AU2" i="118"/>
  <c r="AV2" i="118"/>
  <c r="AW2" i="118"/>
  <c r="AX2" i="118"/>
  <c r="AY2" i="118"/>
  <c r="AZ2" i="118"/>
  <c r="BA2" i="118"/>
  <c r="BB2" i="118"/>
  <c r="BC2" i="118"/>
  <c r="BD2" i="118"/>
  <c r="BE2" i="118"/>
  <c r="BF2" i="118"/>
  <c r="BG2" i="118"/>
  <c r="BH2" i="118"/>
  <c r="BI2" i="118"/>
  <c r="BJ2" i="118"/>
  <c r="BK2" i="118"/>
  <c r="BL2" i="118"/>
  <c r="BM2" i="118"/>
  <c r="BN2" i="118"/>
  <c r="BO2" i="118"/>
  <c r="BP2" i="118"/>
  <c r="BQ2" i="118"/>
  <c r="BR2" i="118"/>
  <c r="BS2" i="118"/>
  <c r="BT2" i="118"/>
  <c r="BU2" i="118"/>
  <c r="BV2" i="118"/>
  <c r="BW2" i="118"/>
  <c r="BX2" i="118"/>
  <c r="BY2" i="118"/>
  <c r="BZ2" i="118"/>
  <c r="CA2" i="118"/>
  <c r="CB2" i="118"/>
  <c r="CC2" i="118"/>
  <c r="CD2" i="118"/>
  <c r="CE2" i="118"/>
  <c r="CF2" i="118"/>
  <c r="CG2" i="118"/>
  <c r="CH2" i="118"/>
  <c r="CI2" i="118"/>
  <c r="AN2" i="115"/>
  <c r="AO2" i="115"/>
  <c r="AP2" i="115"/>
  <c r="AQ2" i="115"/>
  <c r="AR2" i="115"/>
  <c r="AS2" i="115"/>
  <c r="AT2" i="115"/>
  <c r="AU2" i="115"/>
  <c r="AV2" i="115"/>
  <c r="AW2" i="115"/>
  <c r="AX2" i="115"/>
  <c r="AY2" i="115"/>
  <c r="AZ2" i="115"/>
  <c r="BA2" i="115"/>
  <c r="BB2" i="115"/>
  <c r="BC2" i="115"/>
  <c r="BD2" i="115"/>
  <c r="BE2" i="115"/>
  <c r="BF2" i="115"/>
  <c r="BG2" i="115"/>
  <c r="BH2" i="115"/>
  <c r="BI2" i="115"/>
  <c r="BJ2" i="115"/>
  <c r="BK2" i="115"/>
  <c r="BL2" i="115"/>
  <c r="BM2" i="115"/>
  <c r="BN2" i="115"/>
  <c r="BO2" i="115"/>
  <c r="BP2" i="115"/>
  <c r="BQ2" i="115"/>
  <c r="BR2" i="115"/>
  <c r="BS2" i="115"/>
  <c r="BT2" i="115"/>
  <c r="BU2" i="115"/>
  <c r="BV2" i="115"/>
  <c r="BW2" i="115"/>
  <c r="BX2" i="115"/>
  <c r="BY2" i="115"/>
  <c r="BZ2" i="115"/>
  <c r="CA2" i="115"/>
  <c r="CB2" i="115"/>
  <c r="CC2" i="115"/>
  <c r="CD2" i="115"/>
  <c r="CE2" i="115"/>
  <c r="CF2" i="115"/>
  <c r="CG2" i="115"/>
  <c r="CH2" i="115"/>
  <c r="CI2" i="115"/>
  <c r="AM2" i="115"/>
  <c r="BG2" i="116"/>
  <c r="BH2" i="116"/>
  <c r="BI2" i="116"/>
  <c r="BJ2" i="116"/>
  <c r="BK2" i="116"/>
  <c r="BL2" i="116"/>
  <c r="BM2" i="116"/>
  <c r="BN2" i="116"/>
  <c r="BO2" i="116"/>
  <c r="BP2" i="116"/>
  <c r="BQ2" i="116"/>
  <c r="BR2" i="116"/>
  <c r="BS2" i="116"/>
  <c r="BT2" i="116"/>
  <c r="BU2" i="116"/>
  <c r="BV2" i="116"/>
  <c r="BW2" i="116"/>
  <c r="BX2" i="116"/>
  <c r="BY2" i="116"/>
  <c r="BZ2" i="116"/>
  <c r="CA2" i="116"/>
  <c r="CB2" i="116"/>
  <c r="CC2" i="116"/>
  <c r="CD2" i="116"/>
  <c r="CE2" i="116"/>
  <c r="CF2" i="116"/>
  <c r="CG2" i="116"/>
  <c r="CH2" i="116"/>
  <c r="CI2" i="116"/>
  <c r="AM2" i="116"/>
  <c r="AN2" i="116"/>
  <c r="AO2" i="116"/>
  <c r="AP2" i="116"/>
  <c r="AQ2" i="116"/>
  <c r="AR2" i="116"/>
  <c r="AS2" i="116"/>
  <c r="AT2" i="116"/>
  <c r="AU2" i="116"/>
  <c r="AV2" i="116"/>
  <c r="AW2" i="116"/>
  <c r="AX2" i="116"/>
  <c r="AY2" i="116"/>
  <c r="AZ2" i="116"/>
  <c r="BA2" i="116"/>
  <c r="BB2" i="116"/>
  <c r="BC2" i="116"/>
  <c r="BD2" i="116"/>
  <c r="BE2" i="116"/>
  <c r="BF2" i="116"/>
  <c r="AM37" i="99"/>
  <c r="AN37" i="99"/>
  <c r="AO37" i="99"/>
  <c r="AP37" i="99"/>
  <c r="AQ37" i="99"/>
  <c r="AR37" i="99"/>
  <c r="AS37" i="99"/>
  <c r="AT37" i="99"/>
  <c r="AU37" i="99"/>
  <c r="AV37" i="99"/>
  <c r="AW37" i="99"/>
  <c r="AX37" i="99"/>
  <c r="AY37" i="99"/>
  <c r="AZ37" i="99"/>
  <c r="BA37" i="99"/>
  <c r="BB37" i="99"/>
  <c r="BC37" i="99"/>
  <c r="BD37" i="99"/>
  <c r="BE37" i="99"/>
  <c r="BF37" i="99"/>
  <c r="BG37" i="99"/>
  <c r="BH37" i="99"/>
  <c r="BI37" i="99"/>
  <c r="BJ37" i="99"/>
  <c r="BK37" i="99"/>
  <c r="BL37" i="99"/>
  <c r="BM37" i="99"/>
  <c r="BN37" i="99"/>
  <c r="BO37" i="99"/>
  <c r="BP37" i="99"/>
  <c r="BQ37" i="99"/>
  <c r="BR37" i="99"/>
  <c r="BS37" i="99"/>
  <c r="BT37" i="99"/>
  <c r="BU37" i="99"/>
  <c r="BV37" i="99"/>
  <c r="BW37" i="99"/>
  <c r="BX37" i="99"/>
  <c r="BY37" i="99"/>
  <c r="BZ37" i="99"/>
  <c r="CA37" i="99"/>
  <c r="CB37" i="99"/>
  <c r="CC37" i="99"/>
  <c r="CD37" i="99"/>
  <c r="CE37" i="99"/>
  <c r="CF37" i="99"/>
  <c r="CG37" i="99"/>
  <c r="CH37" i="99"/>
  <c r="CI37" i="99"/>
  <c r="AM6" i="99"/>
  <c r="AM61" i="99" s="1"/>
  <c r="AN6" i="99"/>
  <c r="AN61" i="99" s="1"/>
  <c r="AO6" i="99"/>
  <c r="AO61" i="99" s="1"/>
  <c r="AP6" i="99"/>
  <c r="AP61" i="99" s="1"/>
  <c r="AQ6" i="99"/>
  <c r="AQ61" i="99" s="1"/>
  <c r="AR6" i="99"/>
  <c r="AR61" i="99" s="1"/>
  <c r="AS6" i="99"/>
  <c r="AS61" i="99" s="1"/>
  <c r="AT6" i="99"/>
  <c r="AT61" i="99" s="1"/>
  <c r="AU6" i="99"/>
  <c r="AU61" i="99" s="1"/>
  <c r="AV6" i="99"/>
  <c r="AV61" i="99" s="1"/>
  <c r="AW6" i="99"/>
  <c r="AW61" i="99" s="1"/>
  <c r="AX6" i="99"/>
  <c r="AX61" i="99" s="1"/>
  <c r="AY6" i="99"/>
  <c r="AY61" i="99" s="1"/>
  <c r="AZ6" i="99"/>
  <c r="AZ61" i="99" s="1"/>
  <c r="BA6" i="99"/>
  <c r="BA61" i="99" s="1"/>
  <c r="BB6" i="99"/>
  <c r="BB61" i="99" s="1"/>
  <c r="BC6" i="99"/>
  <c r="BC61" i="99" s="1"/>
  <c r="BD6" i="99"/>
  <c r="BD61" i="99" s="1"/>
  <c r="BE6" i="99"/>
  <c r="BE61" i="99" s="1"/>
  <c r="BF6" i="99"/>
  <c r="BF61" i="99" s="1"/>
  <c r="BG6" i="99"/>
  <c r="BG61" i="99" s="1"/>
  <c r="BH6" i="99"/>
  <c r="BH61" i="99" s="1"/>
  <c r="BI6" i="99"/>
  <c r="BI61" i="99" s="1"/>
  <c r="BJ6" i="99"/>
  <c r="BJ61" i="99" s="1"/>
  <c r="BK6" i="99"/>
  <c r="BK61" i="99" s="1"/>
  <c r="BL6" i="99"/>
  <c r="BL61" i="99" s="1"/>
  <c r="BM6" i="99"/>
  <c r="BM61" i="99" s="1"/>
  <c r="BN6" i="99"/>
  <c r="BN61" i="99" s="1"/>
  <c r="BO6" i="99"/>
  <c r="BO61" i="99" s="1"/>
  <c r="BP6" i="99"/>
  <c r="BP61" i="99" s="1"/>
  <c r="BQ6" i="99"/>
  <c r="BQ61" i="99" s="1"/>
  <c r="BR6" i="99"/>
  <c r="BR61" i="99" s="1"/>
  <c r="BS6" i="99"/>
  <c r="BS61" i="99" s="1"/>
  <c r="BT6" i="99"/>
  <c r="BT61" i="99" s="1"/>
  <c r="BU6" i="99"/>
  <c r="BU61" i="99" s="1"/>
  <c r="BV6" i="99"/>
  <c r="BV61" i="99" s="1"/>
  <c r="BW6" i="99"/>
  <c r="BW61" i="99" s="1"/>
  <c r="BX6" i="99"/>
  <c r="BX61" i="99" s="1"/>
  <c r="BY6" i="99"/>
  <c r="BY61" i="99" s="1"/>
  <c r="BZ6" i="99"/>
  <c r="BZ61" i="99" s="1"/>
  <c r="CA6" i="99"/>
  <c r="CA61" i="99" s="1"/>
  <c r="CB6" i="99"/>
  <c r="CB61" i="99" s="1"/>
  <c r="CC6" i="99"/>
  <c r="CC61" i="99" s="1"/>
  <c r="CD6" i="99"/>
  <c r="CD61" i="99" s="1"/>
  <c r="CE6" i="99"/>
  <c r="CE61" i="99" s="1"/>
  <c r="CF6" i="99"/>
  <c r="CF61" i="99" s="1"/>
  <c r="CG6" i="99"/>
  <c r="CG61" i="99" s="1"/>
  <c r="CH6" i="99"/>
  <c r="CH61" i="99" s="1"/>
  <c r="CI6" i="99"/>
  <c r="CI61" i="99" s="1"/>
  <c r="AM1" i="99"/>
  <c r="AN1" i="99"/>
  <c r="AO1" i="99"/>
  <c r="AP1" i="99"/>
  <c r="AQ1" i="99"/>
  <c r="AR1" i="99"/>
  <c r="AS1" i="99"/>
  <c r="AT1" i="99"/>
  <c r="AU1" i="99"/>
  <c r="AV1" i="99"/>
  <c r="AW1" i="99"/>
  <c r="AX1" i="99"/>
  <c r="AY1" i="99"/>
  <c r="AZ1" i="99"/>
  <c r="BA1" i="99"/>
  <c r="BB1" i="99"/>
  <c r="BC1" i="99"/>
  <c r="BD1" i="99"/>
  <c r="BE1" i="99"/>
  <c r="BF1" i="99"/>
  <c r="BG1" i="99"/>
  <c r="BH1" i="99"/>
  <c r="BI1" i="99"/>
  <c r="BJ1" i="99"/>
  <c r="BK1" i="99"/>
  <c r="BL1" i="99"/>
  <c r="BM1" i="99"/>
  <c r="BN1" i="99"/>
  <c r="BO1" i="99"/>
  <c r="BP1" i="99"/>
  <c r="BQ1" i="99"/>
  <c r="BR1" i="99"/>
  <c r="BS1" i="99"/>
  <c r="BT1" i="99"/>
  <c r="BU1" i="99"/>
  <c r="BV1" i="99"/>
  <c r="BW1" i="99"/>
  <c r="BX1" i="99"/>
  <c r="BY1" i="99"/>
  <c r="BZ1" i="99"/>
  <c r="CA1" i="99"/>
  <c r="CB1" i="99"/>
  <c r="CC1" i="99"/>
  <c r="CD1" i="99"/>
  <c r="CE1" i="99"/>
  <c r="CF1" i="99"/>
  <c r="CG1" i="99"/>
  <c r="CH1" i="99"/>
  <c r="CI1" i="99"/>
  <c r="AM88" i="132"/>
  <c r="AN88" i="132"/>
  <c r="AO88" i="132"/>
  <c r="AP88" i="132"/>
  <c r="AQ88" i="132"/>
  <c r="AR88" i="132"/>
  <c r="AS88" i="132"/>
  <c r="AT88" i="132"/>
  <c r="AU88" i="132"/>
  <c r="AV88" i="132"/>
  <c r="AW88" i="132"/>
  <c r="AX88" i="132"/>
  <c r="AY88" i="132"/>
  <c r="AZ88" i="132"/>
  <c r="BA88" i="132"/>
  <c r="BB88" i="132"/>
  <c r="BC88" i="132"/>
  <c r="BD88" i="132"/>
  <c r="BE88" i="132"/>
  <c r="BF88" i="132"/>
  <c r="BG88" i="132"/>
  <c r="BH88" i="132"/>
  <c r="BI88" i="132"/>
  <c r="BJ88" i="132"/>
  <c r="BK88" i="132"/>
  <c r="BL88" i="132"/>
  <c r="BM88" i="132"/>
  <c r="BN88" i="132"/>
  <c r="BO88" i="132"/>
  <c r="BP88" i="132"/>
  <c r="BQ88" i="132"/>
  <c r="BR88" i="132"/>
  <c r="BS88" i="132"/>
  <c r="BT88" i="132"/>
  <c r="BU88" i="132"/>
  <c r="BV88" i="132"/>
  <c r="BW88" i="132"/>
  <c r="BX88" i="132"/>
  <c r="BY88" i="132"/>
  <c r="BZ88" i="132"/>
  <c r="CA88" i="132"/>
  <c r="CB88" i="132"/>
  <c r="CC88" i="132"/>
  <c r="CD88" i="132"/>
  <c r="CE88" i="132"/>
  <c r="CF88" i="132"/>
  <c r="CG88" i="132"/>
  <c r="CH88" i="132"/>
  <c r="CI88" i="132"/>
  <c r="AM82" i="132"/>
  <c r="AN82" i="132"/>
  <c r="AO82" i="132"/>
  <c r="AP82" i="132"/>
  <c r="AQ82" i="132"/>
  <c r="AR82" i="132"/>
  <c r="AS82" i="132"/>
  <c r="AT82" i="132"/>
  <c r="AU82" i="132"/>
  <c r="AV82" i="132"/>
  <c r="AW82" i="132"/>
  <c r="AX82" i="132"/>
  <c r="AY82" i="132"/>
  <c r="AZ82" i="132"/>
  <c r="BA82" i="132"/>
  <c r="BB82" i="132"/>
  <c r="BC82" i="132"/>
  <c r="BD82" i="132"/>
  <c r="BE82" i="132"/>
  <c r="BF82" i="132"/>
  <c r="BG82" i="132"/>
  <c r="BH82" i="132"/>
  <c r="BI82" i="132"/>
  <c r="BJ82" i="132"/>
  <c r="BK82" i="132"/>
  <c r="BL82" i="132"/>
  <c r="BM82" i="132"/>
  <c r="BN82" i="132"/>
  <c r="BO82" i="132"/>
  <c r="BP82" i="132"/>
  <c r="BQ82" i="132"/>
  <c r="BR82" i="132"/>
  <c r="BS82" i="132"/>
  <c r="BT82" i="132"/>
  <c r="BU82" i="132"/>
  <c r="BV82" i="132"/>
  <c r="BW82" i="132"/>
  <c r="BX82" i="132"/>
  <c r="BY82" i="132"/>
  <c r="BZ82" i="132"/>
  <c r="CA82" i="132"/>
  <c r="CB82" i="132"/>
  <c r="CC82" i="132"/>
  <c r="CD82" i="132"/>
  <c r="CE82" i="132"/>
  <c r="CF82" i="132"/>
  <c r="CG82" i="132"/>
  <c r="CH82" i="132"/>
  <c r="CI82" i="132"/>
  <c r="AM84" i="132"/>
  <c r="AN84" i="132"/>
  <c r="AO84" i="132"/>
  <c r="AP84" i="132"/>
  <c r="AQ84" i="132"/>
  <c r="AR84" i="132"/>
  <c r="AS84" i="132"/>
  <c r="AT84" i="132"/>
  <c r="AU84" i="132"/>
  <c r="AV84" i="132"/>
  <c r="AW84" i="132"/>
  <c r="AX84" i="132"/>
  <c r="AY84" i="132"/>
  <c r="AZ84" i="132"/>
  <c r="BA84" i="132"/>
  <c r="BB84" i="132"/>
  <c r="BC84" i="132"/>
  <c r="BD84" i="132"/>
  <c r="BE84" i="132"/>
  <c r="BF84" i="132"/>
  <c r="BG84" i="132"/>
  <c r="BH84" i="132"/>
  <c r="BI84" i="132"/>
  <c r="BJ84" i="132"/>
  <c r="BK84" i="132"/>
  <c r="BL84" i="132"/>
  <c r="BM84" i="132"/>
  <c r="BN84" i="132"/>
  <c r="BO84" i="132"/>
  <c r="BP84" i="132"/>
  <c r="BQ84" i="132"/>
  <c r="BR84" i="132"/>
  <c r="BS84" i="132"/>
  <c r="BT84" i="132"/>
  <c r="BU84" i="132"/>
  <c r="BV84" i="132"/>
  <c r="BW84" i="132"/>
  <c r="BX84" i="132"/>
  <c r="BY84" i="132"/>
  <c r="BZ84" i="132"/>
  <c r="CA84" i="132"/>
  <c r="CB84" i="132"/>
  <c r="CC84" i="132"/>
  <c r="CD84" i="132"/>
  <c r="CE84" i="132"/>
  <c r="CF84" i="132"/>
  <c r="CG84" i="132"/>
  <c r="CH84" i="132"/>
  <c r="CI84" i="132"/>
  <c r="AM6" i="132"/>
  <c r="AN6" i="132"/>
  <c r="AO6" i="132"/>
  <c r="AP6" i="132"/>
  <c r="AQ6" i="132"/>
  <c r="AR6" i="132"/>
  <c r="AS6" i="132"/>
  <c r="AT6" i="132"/>
  <c r="AU6" i="132"/>
  <c r="AV6" i="132"/>
  <c r="AW6" i="132"/>
  <c r="AX6" i="132"/>
  <c r="AX94" i="132" s="1"/>
  <c r="AY6" i="132"/>
  <c r="AZ6" i="132"/>
  <c r="BA6" i="132"/>
  <c r="BB6" i="132"/>
  <c r="BC6" i="132"/>
  <c r="BD6" i="132"/>
  <c r="BE6" i="132"/>
  <c r="BF6" i="132"/>
  <c r="BG6" i="132"/>
  <c r="BH6" i="132"/>
  <c r="BI6" i="132"/>
  <c r="BJ6" i="132"/>
  <c r="BK6" i="132"/>
  <c r="BL6" i="132"/>
  <c r="BM6" i="132"/>
  <c r="BN6" i="132"/>
  <c r="BO6" i="132"/>
  <c r="BP6" i="132"/>
  <c r="BQ6" i="132"/>
  <c r="BR6" i="132"/>
  <c r="BS6" i="132"/>
  <c r="BT6" i="132"/>
  <c r="BU6" i="132"/>
  <c r="BV6" i="132"/>
  <c r="BW6" i="132"/>
  <c r="BX6" i="132"/>
  <c r="BY6" i="132"/>
  <c r="BZ6" i="132"/>
  <c r="CA6" i="132"/>
  <c r="CB6" i="132"/>
  <c r="CC6" i="132"/>
  <c r="CD6" i="132"/>
  <c r="CE6" i="132"/>
  <c r="CF6" i="132"/>
  <c r="CG6" i="132"/>
  <c r="CH6" i="132"/>
  <c r="CI6" i="132"/>
  <c r="AM7" i="132"/>
  <c r="AM109" i="132" s="1"/>
  <c r="AN7" i="132"/>
  <c r="AN109" i="132" s="1"/>
  <c r="AO7" i="132"/>
  <c r="AO109" i="132" s="1"/>
  <c r="AP7" i="132"/>
  <c r="AP109" i="132" s="1"/>
  <c r="AQ7" i="132"/>
  <c r="AQ109" i="132" s="1"/>
  <c r="AR7" i="132"/>
  <c r="AR109" i="132" s="1"/>
  <c r="AS7" i="132"/>
  <c r="AS109" i="132" s="1"/>
  <c r="AT7" i="132"/>
  <c r="AT109" i="132" s="1"/>
  <c r="AU7" i="132"/>
  <c r="AU109" i="132" s="1"/>
  <c r="AV7" i="132"/>
  <c r="AV109" i="132" s="1"/>
  <c r="AW7" i="132"/>
  <c r="AW109" i="132" s="1"/>
  <c r="AX7" i="132"/>
  <c r="AX109" i="132" s="1"/>
  <c r="AY7" i="132"/>
  <c r="AY109" i="132" s="1"/>
  <c r="AZ7" i="132"/>
  <c r="AZ109" i="132" s="1"/>
  <c r="BA7" i="132"/>
  <c r="BA109" i="132" s="1"/>
  <c r="BB7" i="132"/>
  <c r="BB109" i="132" s="1"/>
  <c r="BC7" i="132"/>
  <c r="BC109" i="132" s="1"/>
  <c r="BD7" i="132"/>
  <c r="BD109" i="132" s="1"/>
  <c r="BE7" i="132"/>
  <c r="BE109" i="132" s="1"/>
  <c r="BF7" i="132"/>
  <c r="BF109" i="132" s="1"/>
  <c r="BG7" i="132"/>
  <c r="BG109" i="132" s="1"/>
  <c r="BH7" i="132"/>
  <c r="BH109" i="132" s="1"/>
  <c r="BI7" i="132"/>
  <c r="BI109" i="132" s="1"/>
  <c r="BJ7" i="132"/>
  <c r="BJ109" i="132" s="1"/>
  <c r="BK7" i="132"/>
  <c r="BK109" i="132" s="1"/>
  <c r="BL7" i="132"/>
  <c r="BL109" i="132" s="1"/>
  <c r="BM7" i="132"/>
  <c r="BM109" i="132" s="1"/>
  <c r="BN7" i="132"/>
  <c r="BN109" i="132" s="1"/>
  <c r="BO7" i="132"/>
  <c r="BO109" i="132" s="1"/>
  <c r="BP7" i="132"/>
  <c r="BP109" i="132" s="1"/>
  <c r="BQ7" i="132"/>
  <c r="BQ109" i="132" s="1"/>
  <c r="BR7" i="132"/>
  <c r="BR109" i="132" s="1"/>
  <c r="BS7" i="132"/>
  <c r="BS109" i="132" s="1"/>
  <c r="BT7" i="132"/>
  <c r="BT109" i="132" s="1"/>
  <c r="BU7" i="132"/>
  <c r="BU109" i="132" s="1"/>
  <c r="BV7" i="132"/>
  <c r="BV109" i="132" s="1"/>
  <c r="BW7" i="132"/>
  <c r="BW109" i="132" s="1"/>
  <c r="BX7" i="132"/>
  <c r="BX109" i="132" s="1"/>
  <c r="BY7" i="132"/>
  <c r="BY109" i="132" s="1"/>
  <c r="BZ7" i="132"/>
  <c r="BZ109" i="132" s="1"/>
  <c r="CA7" i="132"/>
  <c r="CA109" i="132" s="1"/>
  <c r="CB7" i="132"/>
  <c r="CB109" i="132" s="1"/>
  <c r="CC7" i="132"/>
  <c r="CC109" i="132" s="1"/>
  <c r="CD7" i="132"/>
  <c r="CD109" i="132" s="1"/>
  <c r="CE7" i="132"/>
  <c r="CE109" i="132" s="1"/>
  <c r="CF7" i="132"/>
  <c r="CF109" i="132" s="1"/>
  <c r="CG7" i="132"/>
  <c r="CG109" i="132" s="1"/>
  <c r="CH7" i="132"/>
  <c r="CH109" i="132" s="1"/>
  <c r="CI7" i="132"/>
  <c r="CI109" i="132" s="1"/>
  <c r="CI1" i="132"/>
  <c r="CH1" i="132"/>
  <c r="CG1" i="132"/>
  <c r="CF1" i="132"/>
  <c r="CE1" i="132"/>
  <c r="CD1" i="132"/>
  <c r="CC1" i="132"/>
  <c r="CB1" i="132"/>
  <c r="CA1" i="132"/>
  <c r="BZ1" i="132"/>
  <c r="BY1" i="132"/>
  <c r="BX1" i="132"/>
  <c r="BW1" i="132"/>
  <c r="BV1" i="132"/>
  <c r="BU1" i="132"/>
  <c r="BT1" i="132"/>
  <c r="BS1" i="132"/>
  <c r="BR1" i="132"/>
  <c r="BQ1" i="132"/>
  <c r="BP1" i="132"/>
  <c r="BO1" i="132"/>
  <c r="BN1" i="132"/>
  <c r="BM1" i="132"/>
  <c r="BL1" i="132"/>
  <c r="BK1" i="132"/>
  <c r="BJ1" i="132"/>
  <c r="BI1" i="132"/>
  <c r="BH1" i="132"/>
  <c r="BG1" i="132"/>
  <c r="BF1" i="132"/>
  <c r="BE1" i="132"/>
  <c r="BD1" i="132"/>
  <c r="BC1" i="132"/>
  <c r="BB1" i="132"/>
  <c r="BA1" i="132"/>
  <c r="AZ1" i="132"/>
  <c r="AY1" i="132"/>
  <c r="AX1" i="132"/>
  <c r="AW1" i="132"/>
  <c r="AV1" i="132"/>
  <c r="AU1" i="132"/>
  <c r="AT1" i="132"/>
  <c r="AS1" i="132"/>
  <c r="AR1" i="132"/>
  <c r="AQ1" i="132"/>
  <c r="AP1" i="132"/>
  <c r="AO1" i="132"/>
  <c r="AN1" i="132"/>
  <c r="AM1" i="132"/>
  <c r="CI67" i="143"/>
  <c r="CH67" i="143"/>
  <c r="CG67" i="143"/>
  <c r="CF67" i="143"/>
  <c r="CE67" i="143"/>
  <c r="CD67" i="143"/>
  <c r="CC67" i="143"/>
  <c r="CB67" i="143"/>
  <c r="CA67" i="143"/>
  <c r="BZ67" i="143"/>
  <c r="BY67" i="143"/>
  <c r="BX67" i="143"/>
  <c r="BW67" i="143"/>
  <c r="BV67" i="143"/>
  <c r="BU67" i="143"/>
  <c r="BT67" i="143"/>
  <c r="BS67" i="143"/>
  <c r="BR67" i="143"/>
  <c r="BQ67" i="143"/>
  <c r="BP67" i="143"/>
  <c r="BO67" i="143"/>
  <c r="BN67" i="143"/>
  <c r="BM67" i="143"/>
  <c r="BL67" i="143"/>
  <c r="BK67" i="143"/>
  <c r="BJ67" i="143"/>
  <c r="BI67" i="143"/>
  <c r="BH67" i="143"/>
  <c r="BG67" i="143"/>
  <c r="BF67" i="143"/>
  <c r="BE67" i="143"/>
  <c r="BD67" i="143"/>
  <c r="BC67" i="143"/>
  <c r="BB67" i="143"/>
  <c r="BA67" i="143"/>
  <c r="AZ67" i="143"/>
  <c r="AY67" i="143"/>
  <c r="AX67" i="143"/>
  <c r="AW67" i="143"/>
  <c r="AV67" i="143"/>
  <c r="AU67" i="143"/>
  <c r="AT67" i="143"/>
  <c r="AS67" i="143"/>
  <c r="AR67" i="143"/>
  <c r="AQ67" i="143"/>
  <c r="AP67" i="143"/>
  <c r="AO67" i="143"/>
  <c r="AN67" i="143"/>
  <c r="AM67" i="143"/>
  <c r="CI59" i="143"/>
  <c r="CH59" i="143"/>
  <c r="CG59" i="143"/>
  <c r="CF59" i="143"/>
  <c r="CE59" i="143"/>
  <c r="CD59" i="143"/>
  <c r="CC59" i="143"/>
  <c r="CB59" i="143"/>
  <c r="CA59" i="143"/>
  <c r="BZ59" i="143"/>
  <c r="BY59" i="143"/>
  <c r="BX59" i="143"/>
  <c r="BW59" i="143"/>
  <c r="BV59" i="143"/>
  <c r="BU59" i="143"/>
  <c r="BT59" i="143"/>
  <c r="BS59" i="143"/>
  <c r="BR59" i="143"/>
  <c r="BQ59" i="143"/>
  <c r="BP59" i="143"/>
  <c r="BO59" i="143"/>
  <c r="BN59" i="143"/>
  <c r="BM59" i="143"/>
  <c r="BL59" i="143"/>
  <c r="BK59" i="143"/>
  <c r="BJ59" i="143"/>
  <c r="BI59" i="143"/>
  <c r="BH59" i="143"/>
  <c r="BG59" i="143"/>
  <c r="BF59" i="143"/>
  <c r="BE59" i="143"/>
  <c r="BD59" i="143"/>
  <c r="BC59" i="143"/>
  <c r="BB59" i="143"/>
  <c r="BA59" i="143"/>
  <c r="AZ59" i="143"/>
  <c r="AY59" i="143"/>
  <c r="AX59" i="143"/>
  <c r="AW59" i="143"/>
  <c r="AV59" i="143"/>
  <c r="AU59" i="143"/>
  <c r="AT59" i="143"/>
  <c r="AS59" i="143"/>
  <c r="AR59" i="143"/>
  <c r="AQ59" i="143"/>
  <c r="AP59" i="143"/>
  <c r="AO59" i="143"/>
  <c r="AN59" i="143"/>
  <c r="AM59" i="143"/>
  <c r="CI43" i="143"/>
  <c r="CH43" i="143"/>
  <c r="CG43" i="143"/>
  <c r="CF43" i="143"/>
  <c r="CE43" i="143"/>
  <c r="CD43" i="143"/>
  <c r="CC43" i="143"/>
  <c r="CB43" i="143"/>
  <c r="CB78" i="143" s="1"/>
  <c r="CB24" i="99" s="1"/>
  <c r="CA43" i="143"/>
  <c r="BZ43" i="143"/>
  <c r="BY43" i="143"/>
  <c r="BX43" i="143"/>
  <c r="BW43" i="143"/>
  <c r="BV43" i="143"/>
  <c r="BU43" i="143"/>
  <c r="BT43" i="143"/>
  <c r="BS43" i="143"/>
  <c r="BR43" i="143"/>
  <c r="BQ43" i="143"/>
  <c r="BP43" i="143"/>
  <c r="BO43" i="143"/>
  <c r="BN43" i="143"/>
  <c r="BM43" i="143"/>
  <c r="BL43" i="143"/>
  <c r="BK43" i="143"/>
  <c r="BJ43" i="143"/>
  <c r="BI43" i="143"/>
  <c r="BH43" i="143"/>
  <c r="BG43" i="143"/>
  <c r="BF43" i="143"/>
  <c r="BF78" i="143" s="1"/>
  <c r="BF24" i="99" s="1"/>
  <c r="BE43" i="143"/>
  <c r="BD43" i="143"/>
  <c r="BC43" i="143"/>
  <c r="BB43" i="143"/>
  <c r="BA43" i="143"/>
  <c r="AZ43" i="143"/>
  <c r="AY43" i="143"/>
  <c r="AX43" i="143"/>
  <c r="AX78" i="143" s="1"/>
  <c r="AX24" i="99" s="1"/>
  <c r="AW43" i="143"/>
  <c r="AV43" i="143"/>
  <c r="AU43" i="143"/>
  <c r="AT43" i="143"/>
  <c r="AS43" i="143"/>
  <c r="AR43" i="143"/>
  <c r="AQ43" i="143"/>
  <c r="AP43" i="143"/>
  <c r="AO43" i="143"/>
  <c r="AN43" i="143"/>
  <c r="AM43" i="143"/>
  <c r="CI40" i="143"/>
  <c r="CH40" i="143"/>
  <c r="CG40" i="143"/>
  <c r="CF40" i="143"/>
  <c r="CE40" i="143"/>
  <c r="CD40" i="143"/>
  <c r="CC40" i="143"/>
  <c r="CB40" i="143"/>
  <c r="CA40" i="143"/>
  <c r="BZ40" i="143"/>
  <c r="BY40" i="143"/>
  <c r="BX40" i="143"/>
  <c r="BW40" i="143"/>
  <c r="BV40" i="143"/>
  <c r="BU40" i="143"/>
  <c r="BT40" i="143"/>
  <c r="BS40" i="143"/>
  <c r="BR40" i="143"/>
  <c r="BQ40" i="143"/>
  <c r="BP40" i="143"/>
  <c r="BO40" i="143"/>
  <c r="BN40" i="143"/>
  <c r="BM40" i="143"/>
  <c r="BL40" i="143"/>
  <c r="BK40" i="143"/>
  <c r="BJ40" i="143"/>
  <c r="BI40" i="143"/>
  <c r="BH40" i="143"/>
  <c r="BG40" i="143"/>
  <c r="BF40" i="143"/>
  <c r="BE40" i="143"/>
  <c r="BD40" i="143"/>
  <c r="BC40" i="143"/>
  <c r="BB40" i="143"/>
  <c r="BA40" i="143"/>
  <c r="AZ40" i="143"/>
  <c r="AY40" i="143"/>
  <c r="AX40" i="143"/>
  <c r="AW40" i="143"/>
  <c r="AV40" i="143"/>
  <c r="AU40" i="143"/>
  <c r="AT40" i="143"/>
  <c r="AS40" i="143"/>
  <c r="AR40" i="143"/>
  <c r="AQ40" i="143"/>
  <c r="AP40" i="143"/>
  <c r="AO40" i="143"/>
  <c r="AN40" i="143"/>
  <c r="AM40" i="143"/>
  <c r="CI39" i="143"/>
  <c r="CH39" i="143"/>
  <c r="CG39" i="143"/>
  <c r="CF39" i="143"/>
  <c r="CE39" i="143"/>
  <c r="CD39" i="143"/>
  <c r="CC39" i="143"/>
  <c r="CB39" i="143"/>
  <c r="CA39" i="143"/>
  <c r="BZ39" i="143"/>
  <c r="BY39" i="143"/>
  <c r="BX39" i="143"/>
  <c r="BW39" i="143"/>
  <c r="BV39" i="143"/>
  <c r="BU39" i="143"/>
  <c r="BT39" i="143"/>
  <c r="BS39" i="143"/>
  <c r="BR39" i="143"/>
  <c r="BQ39" i="143"/>
  <c r="BP39" i="143"/>
  <c r="BO39" i="143"/>
  <c r="BN39" i="143"/>
  <c r="BM39" i="143"/>
  <c r="BL39" i="143"/>
  <c r="BK39" i="143"/>
  <c r="BJ39" i="143"/>
  <c r="BI39" i="143"/>
  <c r="BH39" i="143"/>
  <c r="BG39" i="143"/>
  <c r="BF39" i="143"/>
  <c r="BE39" i="143"/>
  <c r="BD39" i="143"/>
  <c r="BC39" i="143"/>
  <c r="BB39" i="143"/>
  <c r="BA39" i="143"/>
  <c r="AZ39" i="143"/>
  <c r="AY39" i="143"/>
  <c r="AX39" i="143"/>
  <c r="AW39" i="143"/>
  <c r="AV39" i="143"/>
  <c r="AU39" i="143"/>
  <c r="AT39" i="143"/>
  <c r="AS39" i="143"/>
  <c r="AR39" i="143"/>
  <c r="AQ39" i="143"/>
  <c r="AP39" i="143"/>
  <c r="AO39" i="143"/>
  <c r="AN39" i="143"/>
  <c r="AM39" i="143"/>
  <c r="CI37" i="143"/>
  <c r="CH37" i="143"/>
  <c r="CG37" i="143"/>
  <c r="CF37" i="143"/>
  <c r="CE37" i="143"/>
  <c r="CD37" i="143"/>
  <c r="CC37" i="143"/>
  <c r="CB37" i="143"/>
  <c r="CA37" i="143"/>
  <c r="BZ37" i="143"/>
  <c r="BY37" i="143"/>
  <c r="BX37" i="143"/>
  <c r="BW37" i="143"/>
  <c r="BV37" i="143"/>
  <c r="BU37" i="143"/>
  <c r="BT37" i="143"/>
  <c r="BS37" i="143"/>
  <c r="BR37" i="143"/>
  <c r="BQ37" i="143"/>
  <c r="BP37" i="143"/>
  <c r="BO37" i="143"/>
  <c r="BN37" i="143"/>
  <c r="BM37" i="143"/>
  <c r="BL37" i="143"/>
  <c r="BK37" i="143"/>
  <c r="BJ37" i="143"/>
  <c r="BI37" i="143"/>
  <c r="BH37" i="143"/>
  <c r="BG37" i="143"/>
  <c r="BF37" i="143"/>
  <c r="BE37" i="143"/>
  <c r="BD37" i="143"/>
  <c r="BC37" i="143"/>
  <c r="BB37" i="143"/>
  <c r="BA37" i="143"/>
  <c r="AZ37" i="143"/>
  <c r="AY37" i="143"/>
  <c r="AX37" i="143"/>
  <c r="AW37" i="143"/>
  <c r="AV37" i="143"/>
  <c r="AU37" i="143"/>
  <c r="AT37" i="143"/>
  <c r="AS37" i="143"/>
  <c r="AR37" i="143"/>
  <c r="AQ37" i="143"/>
  <c r="AP37" i="143"/>
  <c r="AO37" i="143"/>
  <c r="AN37" i="143"/>
  <c r="AM37" i="143"/>
  <c r="CI36" i="143"/>
  <c r="CH36" i="143"/>
  <c r="CG36" i="143"/>
  <c r="CF36" i="143"/>
  <c r="CE36" i="143"/>
  <c r="CD36" i="143"/>
  <c r="CC36" i="143"/>
  <c r="CB36" i="143"/>
  <c r="CA36" i="143"/>
  <c r="BZ36" i="143"/>
  <c r="BY36" i="143"/>
  <c r="BX36" i="143"/>
  <c r="BW36" i="143"/>
  <c r="BV36" i="143"/>
  <c r="BU36" i="143"/>
  <c r="BT36" i="143"/>
  <c r="BS36" i="143"/>
  <c r="BR36" i="143"/>
  <c r="BQ36" i="143"/>
  <c r="BP36" i="143"/>
  <c r="BO36" i="143"/>
  <c r="BN36" i="143"/>
  <c r="BM36" i="143"/>
  <c r="BL36" i="143"/>
  <c r="BK36" i="143"/>
  <c r="BJ36" i="143"/>
  <c r="BI36" i="143"/>
  <c r="BH36" i="143"/>
  <c r="BG36" i="143"/>
  <c r="BF36" i="143"/>
  <c r="BE36" i="143"/>
  <c r="BD36" i="143"/>
  <c r="BC36" i="143"/>
  <c r="BB36" i="143"/>
  <c r="BA36" i="143"/>
  <c r="AZ36" i="143"/>
  <c r="AY36" i="143"/>
  <c r="AX36" i="143"/>
  <c r="AW36" i="143"/>
  <c r="AV36" i="143"/>
  <c r="AU36" i="143"/>
  <c r="AT36" i="143"/>
  <c r="AS36" i="143"/>
  <c r="AR36" i="143"/>
  <c r="AQ36" i="143"/>
  <c r="AP36" i="143"/>
  <c r="AO36" i="143"/>
  <c r="AN36" i="143"/>
  <c r="AM36" i="143"/>
  <c r="CI69" i="143"/>
  <c r="CI80" i="143" s="1"/>
  <c r="CI26" i="99" s="1"/>
  <c r="CH69" i="143"/>
  <c r="CH80" i="143" s="1"/>
  <c r="CH26" i="99" s="1"/>
  <c r="CG69" i="143"/>
  <c r="CG80" i="143" s="1"/>
  <c r="CF69" i="143"/>
  <c r="CF80" i="143" s="1"/>
  <c r="CE69" i="143"/>
  <c r="CE80" i="143" s="1"/>
  <c r="CD69" i="143"/>
  <c r="CD80" i="143" s="1"/>
  <c r="CC69" i="143"/>
  <c r="CC80" i="143" s="1"/>
  <c r="CB69" i="143"/>
  <c r="CB80" i="143" s="1"/>
  <c r="CA69" i="143"/>
  <c r="CA80" i="143" s="1"/>
  <c r="CA26" i="99" s="1"/>
  <c r="BZ69" i="143"/>
  <c r="BZ80" i="143" s="1"/>
  <c r="BY69" i="143"/>
  <c r="BY80" i="143" s="1"/>
  <c r="BX69" i="143"/>
  <c r="BX80" i="143" s="1"/>
  <c r="BW69" i="143"/>
  <c r="BW80" i="143" s="1"/>
  <c r="BV69" i="143"/>
  <c r="BV80" i="143" s="1"/>
  <c r="BU69" i="143"/>
  <c r="BU80" i="143" s="1"/>
  <c r="BT69" i="143"/>
  <c r="BT80" i="143" s="1"/>
  <c r="BS69" i="143"/>
  <c r="BS80" i="143" s="1"/>
  <c r="BR69" i="143"/>
  <c r="BR80" i="143" s="1"/>
  <c r="BR26" i="99" s="1"/>
  <c r="BQ69" i="143"/>
  <c r="BQ80" i="143" s="1"/>
  <c r="BP69" i="143"/>
  <c r="BP80" i="143" s="1"/>
  <c r="BO69" i="143"/>
  <c r="BO80" i="143" s="1"/>
  <c r="BN69" i="143"/>
  <c r="BN80" i="143" s="1"/>
  <c r="BM69" i="143"/>
  <c r="BM80" i="143" s="1"/>
  <c r="BL69" i="143"/>
  <c r="BL80" i="143" s="1"/>
  <c r="BK69" i="143"/>
  <c r="BK80" i="143" s="1"/>
  <c r="BK26" i="99" s="1"/>
  <c r="BJ69" i="143"/>
  <c r="BJ80" i="143" s="1"/>
  <c r="BJ26" i="99" s="1"/>
  <c r="BI69" i="143"/>
  <c r="BI80" i="143" s="1"/>
  <c r="BI26" i="99" s="1"/>
  <c r="BH69" i="143"/>
  <c r="BH80" i="143" s="1"/>
  <c r="BG69" i="143"/>
  <c r="BG80" i="143" s="1"/>
  <c r="BF69" i="143"/>
  <c r="BF80" i="143" s="1"/>
  <c r="BE69" i="143"/>
  <c r="BE80" i="143" s="1"/>
  <c r="BE26" i="99" s="1"/>
  <c r="BD69" i="143"/>
  <c r="BD80" i="143" s="1"/>
  <c r="BC69" i="143"/>
  <c r="BC80" i="143" s="1"/>
  <c r="BC26" i="99" s="1"/>
  <c r="BB69" i="143"/>
  <c r="BB80" i="143" s="1"/>
  <c r="BA69" i="143"/>
  <c r="BA80" i="143" s="1"/>
  <c r="AZ69" i="143"/>
  <c r="AZ80" i="143" s="1"/>
  <c r="AY69" i="143"/>
  <c r="AY80" i="143" s="1"/>
  <c r="AX69" i="143"/>
  <c r="AX80" i="143" s="1"/>
  <c r="AW69" i="143"/>
  <c r="AW80" i="143" s="1"/>
  <c r="AV69" i="143"/>
  <c r="AV80" i="143" s="1"/>
  <c r="AU69" i="143"/>
  <c r="AU80" i="143" s="1"/>
  <c r="AU26" i="99" s="1"/>
  <c r="AT69" i="143"/>
  <c r="AT80" i="143" s="1"/>
  <c r="AT26" i="99" s="1"/>
  <c r="AS69" i="143"/>
  <c r="AS80" i="143" s="1"/>
  <c r="AR69" i="143"/>
  <c r="AR80" i="143" s="1"/>
  <c r="AQ69" i="143"/>
  <c r="AQ80" i="143" s="1"/>
  <c r="AP69" i="143"/>
  <c r="AP80" i="143" s="1"/>
  <c r="AO69" i="143"/>
  <c r="AO80" i="143" s="1"/>
  <c r="AN69" i="143"/>
  <c r="AN80" i="143" s="1"/>
  <c r="AM69" i="143"/>
  <c r="AM80" i="143" s="1"/>
  <c r="AM26" i="99" s="1"/>
  <c r="CI1" i="143"/>
  <c r="CH1" i="143"/>
  <c r="CG1" i="143"/>
  <c r="CF1" i="143"/>
  <c r="CE1" i="143"/>
  <c r="CD1" i="143"/>
  <c r="CC1" i="143"/>
  <c r="CB1" i="143"/>
  <c r="CA1" i="143"/>
  <c r="BZ1" i="143"/>
  <c r="BY1" i="143"/>
  <c r="BX1" i="143"/>
  <c r="BW1" i="143"/>
  <c r="BV1" i="143"/>
  <c r="BU1" i="143"/>
  <c r="BT1" i="143"/>
  <c r="BS1" i="143"/>
  <c r="BR1" i="143"/>
  <c r="BQ1" i="143"/>
  <c r="BP1" i="143"/>
  <c r="BO1" i="143"/>
  <c r="BN1" i="143"/>
  <c r="BM1" i="143"/>
  <c r="BL1" i="143"/>
  <c r="BK1" i="143"/>
  <c r="BJ1" i="143"/>
  <c r="BI1" i="143"/>
  <c r="BH1" i="143"/>
  <c r="BG1" i="143"/>
  <c r="BF1" i="143"/>
  <c r="BE1" i="143"/>
  <c r="BD1" i="143"/>
  <c r="BC1" i="143"/>
  <c r="BB1" i="143"/>
  <c r="BA1" i="143"/>
  <c r="AZ1" i="143"/>
  <c r="AY1" i="143"/>
  <c r="AX1" i="143"/>
  <c r="AW1" i="143"/>
  <c r="AV1" i="143"/>
  <c r="AU1" i="143"/>
  <c r="AT1" i="143"/>
  <c r="AS1" i="143"/>
  <c r="AR1" i="143"/>
  <c r="AQ1" i="143"/>
  <c r="AP1" i="143"/>
  <c r="AO1" i="143"/>
  <c r="AN1" i="143"/>
  <c r="AM1" i="143"/>
  <c r="AM94" i="150"/>
  <c r="AM117" i="150" s="1"/>
  <c r="AN94" i="150"/>
  <c r="AN117" i="150" s="1"/>
  <c r="AO94" i="150"/>
  <c r="AO117" i="150" s="1"/>
  <c r="AP94" i="150"/>
  <c r="AP117" i="150" s="1"/>
  <c r="AQ94" i="150"/>
  <c r="AQ117" i="150" s="1"/>
  <c r="AR94" i="150"/>
  <c r="AR117" i="150" s="1"/>
  <c r="AS94" i="150"/>
  <c r="AS117" i="150" s="1"/>
  <c r="AT94" i="150"/>
  <c r="AT117" i="150" s="1"/>
  <c r="AU94" i="150"/>
  <c r="AU117" i="150" s="1"/>
  <c r="AV94" i="150"/>
  <c r="AV117" i="150" s="1"/>
  <c r="AW94" i="150"/>
  <c r="AW117" i="150" s="1"/>
  <c r="AX94" i="150"/>
  <c r="AX117" i="150" s="1"/>
  <c r="AY94" i="150"/>
  <c r="AY117" i="150" s="1"/>
  <c r="AZ94" i="150"/>
  <c r="AZ117" i="150" s="1"/>
  <c r="BA94" i="150"/>
  <c r="BA117" i="150" s="1"/>
  <c r="BB94" i="150"/>
  <c r="BB117" i="150" s="1"/>
  <c r="BC94" i="150"/>
  <c r="BC117" i="150" s="1"/>
  <c r="BD94" i="150"/>
  <c r="BD117" i="150" s="1"/>
  <c r="BE94" i="150"/>
  <c r="BE117" i="150" s="1"/>
  <c r="BF94" i="150"/>
  <c r="BF117" i="150" s="1"/>
  <c r="BG94" i="150"/>
  <c r="BG117" i="150" s="1"/>
  <c r="BH94" i="150"/>
  <c r="BH117" i="150" s="1"/>
  <c r="BI94" i="150"/>
  <c r="BI117" i="150" s="1"/>
  <c r="BJ94" i="150"/>
  <c r="BJ117" i="150" s="1"/>
  <c r="BK94" i="150"/>
  <c r="BK117" i="150" s="1"/>
  <c r="BL94" i="150"/>
  <c r="BL117" i="150" s="1"/>
  <c r="BM94" i="150"/>
  <c r="BM117" i="150" s="1"/>
  <c r="BN94" i="150"/>
  <c r="BN117" i="150" s="1"/>
  <c r="BO94" i="150"/>
  <c r="BO117" i="150" s="1"/>
  <c r="BP94" i="150"/>
  <c r="BP117" i="150" s="1"/>
  <c r="BQ94" i="150"/>
  <c r="BQ117" i="150" s="1"/>
  <c r="BR94" i="150"/>
  <c r="BR117" i="150" s="1"/>
  <c r="BS94" i="150"/>
  <c r="BS117" i="150" s="1"/>
  <c r="BT94" i="150"/>
  <c r="BT117" i="150" s="1"/>
  <c r="BU94" i="150"/>
  <c r="BU117" i="150" s="1"/>
  <c r="BV94" i="150"/>
  <c r="BV117" i="150" s="1"/>
  <c r="BW94" i="150"/>
  <c r="BW117" i="150" s="1"/>
  <c r="BX94" i="150"/>
  <c r="BX117" i="150" s="1"/>
  <c r="BY94" i="150"/>
  <c r="BY117" i="150" s="1"/>
  <c r="BZ94" i="150"/>
  <c r="BZ117" i="150" s="1"/>
  <c r="CA94" i="150"/>
  <c r="CA117" i="150" s="1"/>
  <c r="CB94" i="150"/>
  <c r="CB117" i="150" s="1"/>
  <c r="CC94" i="150"/>
  <c r="CC117" i="150" s="1"/>
  <c r="CD94" i="150"/>
  <c r="CD117" i="150" s="1"/>
  <c r="CE94" i="150"/>
  <c r="CE117" i="150" s="1"/>
  <c r="CF94" i="150"/>
  <c r="CF117" i="150" s="1"/>
  <c r="CG94" i="150"/>
  <c r="CG117" i="150" s="1"/>
  <c r="CH94" i="150"/>
  <c r="CH117" i="150" s="1"/>
  <c r="CI94" i="150"/>
  <c r="CI117" i="150" s="1"/>
  <c r="AM31" i="150"/>
  <c r="AN31" i="150"/>
  <c r="AO31" i="150"/>
  <c r="AP31" i="150"/>
  <c r="AQ31" i="150"/>
  <c r="AR31" i="150"/>
  <c r="AS31" i="150"/>
  <c r="AT31" i="150"/>
  <c r="AU31" i="150"/>
  <c r="AV31" i="150"/>
  <c r="AW31" i="150"/>
  <c r="AX31" i="150"/>
  <c r="AY31" i="150"/>
  <c r="AZ31" i="150"/>
  <c r="BA31" i="150"/>
  <c r="BB31" i="150"/>
  <c r="BC31" i="150"/>
  <c r="BD31" i="150"/>
  <c r="BE31" i="150"/>
  <c r="BF31" i="150"/>
  <c r="BG31" i="150"/>
  <c r="BH31" i="150"/>
  <c r="BI31" i="150"/>
  <c r="BJ31" i="150"/>
  <c r="BK31" i="150"/>
  <c r="BL31" i="150"/>
  <c r="BM31" i="150"/>
  <c r="BN31" i="150"/>
  <c r="BO31" i="150"/>
  <c r="BP31" i="150"/>
  <c r="BQ31" i="150"/>
  <c r="BR31" i="150"/>
  <c r="BS31" i="150"/>
  <c r="BT31" i="150"/>
  <c r="BU31" i="150"/>
  <c r="BV31" i="150"/>
  <c r="BW31" i="150"/>
  <c r="BX31" i="150"/>
  <c r="BY31" i="150"/>
  <c r="BZ31" i="150"/>
  <c r="CA31" i="150"/>
  <c r="CB31" i="150"/>
  <c r="CC31" i="150"/>
  <c r="CD31" i="150"/>
  <c r="CE31" i="150"/>
  <c r="CF31" i="150"/>
  <c r="CG31" i="150"/>
  <c r="CH31" i="150"/>
  <c r="CI31" i="150"/>
  <c r="CH1" i="150"/>
  <c r="CI1" i="150"/>
  <c r="CH9" i="150"/>
  <c r="CI9" i="150"/>
  <c r="CH12" i="150"/>
  <c r="CI12" i="150"/>
  <c r="CH16" i="150"/>
  <c r="CI16" i="150"/>
  <c r="CH78" i="150"/>
  <c r="CI78" i="150"/>
  <c r="CH79" i="150"/>
  <c r="CI79" i="150"/>
  <c r="CH21" i="150"/>
  <c r="CI21" i="150"/>
  <c r="AM1" i="150"/>
  <c r="AN1" i="150"/>
  <c r="AO1" i="150"/>
  <c r="AP1" i="150"/>
  <c r="AQ1" i="150"/>
  <c r="AR1" i="150"/>
  <c r="AS1" i="150"/>
  <c r="AT1" i="150"/>
  <c r="AU1" i="150"/>
  <c r="AV1" i="150"/>
  <c r="AW1" i="150"/>
  <c r="AX1" i="150"/>
  <c r="AY1" i="150"/>
  <c r="AZ1" i="150"/>
  <c r="BA1" i="150"/>
  <c r="BB1" i="150"/>
  <c r="BC1" i="150"/>
  <c r="BD1" i="150"/>
  <c r="BE1" i="150"/>
  <c r="BF1" i="150"/>
  <c r="BG1" i="150"/>
  <c r="BH1" i="150"/>
  <c r="BI1" i="150"/>
  <c r="BJ1" i="150"/>
  <c r="BK1" i="150"/>
  <c r="BL1" i="150"/>
  <c r="BM1" i="150"/>
  <c r="BN1" i="150"/>
  <c r="BO1" i="150"/>
  <c r="BP1" i="150"/>
  <c r="BQ1" i="150"/>
  <c r="BR1" i="150"/>
  <c r="BS1" i="150"/>
  <c r="BT1" i="150"/>
  <c r="BU1" i="150"/>
  <c r="BV1" i="150"/>
  <c r="BW1" i="150"/>
  <c r="BX1" i="150"/>
  <c r="BY1" i="150"/>
  <c r="BZ1" i="150"/>
  <c r="CA1" i="150"/>
  <c r="CB1" i="150"/>
  <c r="CC1" i="150"/>
  <c r="CD1" i="150"/>
  <c r="CE1" i="150"/>
  <c r="CF1" i="150"/>
  <c r="CG1" i="150"/>
  <c r="AM9" i="150"/>
  <c r="AN9" i="150"/>
  <c r="AO9" i="150"/>
  <c r="AP9" i="150"/>
  <c r="AQ9" i="150"/>
  <c r="AR9" i="150"/>
  <c r="AS9" i="150"/>
  <c r="AT9" i="150"/>
  <c r="AU9" i="150"/>
  <c r="AV9" i="150"/>
  <c r="AW9" i="150"/>
  <c r="AX9" i="150"/>
  <c r="AY9" i="150"/>
  <c r="AZ9" i="150"/>
  <c r="BA9" i="150"/>
  <c r="BB9" i="150"/>
  <c r="BC9" i="150"/>
  <c r="BD9" i="150"/>
  <c r="BE9" i="150"/>
  <c r="BF9" i="150"/>
  <c r="BG9" i="150"/>
  <c r="BH9" i="150"/>
  <c r="BI9" i="150"/>
  <c r="BJ9" i="150"/>
  <c r="BK9" i="150"/>
  <c r="BL9" i="150"/>
  <c r="BM9" i="150"/>
  <c r="BN9" i="150"/>
  <c r="BO9" i="150"/>
  <c r="BP9" i="150"/>
  <c r="BQ9" i="150"/>
  <c r="BR9" i="150"/>
  <c r="BS9" i="150"/>
  <c r="BT9" i="150"/>
  <c r="BU9" i="150"/>
  <c r="BV9" i="150"/>
  <c r="BW9" i="150"/>
  <c r="BX9" i="150"/>
  <c r="BY9" i="150"/>
  <c r="BZ9" i="150"/>
  <c r="CA9" i="150"/>
  <c r="CB9" i="150"/>
  <c r="CC9" i="150"/>
  <c r="CD9" i="150"/>
  <c r="CE9" i="150"/>
  <c r="CF9" i="150"/>
  <c r="CG9" i="150"/>
  <c r="AM12" i="150"/>
  <c r="AN12" i="150"/>
  <c r="AO12" i="150"/>
  <c r="AP12" i="150"/>
  <c r="AQ12" i="150"/>
  <c r="AR12" i="150"/>
  <c r="AS12" i="150"/>
  <c r="AT12" i="150"/>
  <c r="AU12" i="150"/>
  <c r="AV12" i="150"/>
  <c r="AW12" i="150"/>
  <c r="AX12" i="150"/>
  <c r="AY12" i="150"/>
  <c r="AZ12" i="150"/>
  <c r="BA12" i="150"/>
  <c r="BB12" i="150"/>
  <c r="BC12" i="150"/>
  <c r="BD12" i="150"/>
  <c r="BE12" i="150"/>
  <c r="BF12" i="150"/>
  <c r="BG12" i="150"/>
  <c r="BH12" i="150"/>
  <c r="BI12" i="150"/>
  <c r="BJ12" i="150"/>
  <c r="BK12" i="150"/>
  <c r="BL12" i="150"/>
  <c r="BM12" i="150"/>
  <c r="BN12" i="150"/>
  <c r="BO12" i="150"/>
  <c r="BP12" i="150"/>
  <c r="BQ12" i="150"/>
  <c r="BR12" i="150"/>
  <c r="BS12" i="150"/>
  <c r="BT12" i="150"/>
  <c r="BU12" i="150"/>
  <c r="BV12" i="150"/>
  <c r="BW12" i="150"/>
  <c r="BX12" i="150"/>
  <c r="BY12" i="150"/>
  <c r="BZ12" i="150"/>
  <c r="CA12" i="150"/>
  <c r="CB12" i="150"/>
  <c r="CC12" i="150"/>
  <c r="CD12" i="150"/>
  <c r="CE12" i="150"/>
  <c r="CF12" i="150"/>
  <c r="CG12" i="150"/>
  <c r="AM16" i="150"/>
  <c r="AN16" i="150"/>
  <c r="AO16" i="150"/>
  <c r="AP16" i="150"/>
  <c r="AQ16" i="150"/>
  <c r="AR16" i="150"/>
  <c r="AS16" i="150"/>
  <c r="AT16" i="150"/>
  <c r="AU16" i="150"/>
  <c r="AV16" i="150"/>
  <c r="AW16" i="150"/>
  <c r="AX16" i="150"/>
  <c r="AY16" i="150"/>
  <c r="AZ16" i="150"/>
  <c r="BA16" i="150"/>
  <c r="BB16" i="150"/>
  <c r="BC16" i="150"/>
  <c r="BD16" i="150"/>
  <c r="BE16" i="150"/>
  <c r="BF16" i="150"/>
  <c r="BG16" i="150"/>
  <c r="BH16" i="150"/>
  <c r="BI16" i="150"/>
  <c r="BJ16" i="150"/>
  <c r="BK16" i="150"/>
  <c r="BL16" i="150"/>
  <c r="BM16" i="150"/>
  <c r="BN16" i="150"/>
  <c r="BO16" i="150"/>
  <c r="BP16" i="150"/>
  <c r="BQ16" i="150"/>
  <c r="BR16" i="150"/>
  <c r="BS16" i="150"/>
  <c r="BT16" i="150"/>
  <c r="BU16" i="150"/>
  <c r="BV16" i="150"/>
  <c r="BW16" i="150"/>
  <c r="BX16" i="150"/>
  <c r="BY16" i="150"/>
  <c r="BZ16" i="150"/>
  <c r="CA16" i="150"/>
  <c r="CB16" i="150"/>
  <c r="CC16" i="150"/>
  <c r="CD16" i="150"/>
  <c r="CE16" i="150"/>
  <c r="CF16" i="150"/>
  <c r="CG16" i="150"/>
  <c r="AM78" i="150"/>
  <c r="AN78" i="150"/>
  <c r="AO78" i="150"/>
  <c r="AP78" i="150"/>
  <c r="AQ78" i="150"/>
  <c r="AR78" i="150"/>
  <c r="AS78" i="150"/>
  <c r="AT78" i="150"/>
  <c r="AU78" i="150"/>
  <c r="AV78" i="150"/>
  <c r="AW78" i="150"/>
  <c r="AX78" i="150"/>
  <c r="AY78" i="150"/>
  <c r="AZ78" i="150"/>
  <c r="BA78" i="150"/>
  <c r="BB78" i="150"/>
  <c r="BC78" i="150"/>
  <c r="BD78" i="150"/>
  <c r="BE78" i="150"/>
  <c r="BF78" i="150"/>
  <c r="BG78" i="150"/>
  <c r="BH78" i="150"/>
  <c r="BI78" i="150"/>
  <c r="BJ78" i="150"/>
  <c r="BK78" i="150"/>
  <c r="BL78" i="150"/>
  <c r="BM78" i="150"/>
  <c r="BN78" i="150"/>
  <c r="BO78" i="150"/>
  <c r="BP78" i="150"/>
  <c r="BQ78" i="150"/>
  <c r="BR78" i="150"/>
  <c r="BS78" i="150"/>
  <c r="BT78" i="150"/>
  <c r="BU78" i="150"/>
  <c r="BV78" i="150"/>
  <c r="BW78" i="150"/>
  <c r="BX78" i="150"/>
  <c r="BY78" i="150"/>
  <c r="BZ78" i="150"/>
  <c r="CA78" i="150"/>
  <c r="CB78" i="150"/>
  <c r="CC78" i="150"/>
  <c r="CD78" i="150"/>
  <c r="CE78" i="150"/>
  <c r="CF78" i="150"/>
  <c r="CG78" i="150"/>
  <c r="AM79" i="150"/>
  <c r="AN79" i="150"/>
  <c r="AO79" i="150"/>
  <c r="AP79" i="150"/>
  <c r="AQ79" i="150"/>
  <c r="AR79" i="150"/>
  <c r="AS79" i="150"/>
  <c r="AT79" i="150"/>
  <c r="AU79" i="150"/>
  <c r="AV79" i="150"/>
  <c r="AW79" i="150"/>
  <c r="AX79" i="150"/>
  <c r="AY79" i="150"/>
  <c r="AZ79" i="150"/>
  <c r="BA79" i="150"/>
  <c r="BB79" i="150"/>
  <c r="BC79" i="150"/>
  <c r="BD79" i="150"/>
  <c r="BE79" i="150"/>
  <c r="BF79" i="150"/>
  <c r="BG79" i="150"/>
  <c r="BH79" i="150"/>
  <c r="BI79" i="150"/>
  <c r="BJ79" i="150"/>
  <c r="BK79" i="150"/>
  <c r="BL79" i="150"/>
  <c r="BM79" i="150"/>
  <c r="BN79" i="150"/>
  <c r="BO79" i="150"/>
  <c r="BP79" i="150"/>
  <c r="BQ79" i="150"/>
  <c r="BR79" i="150"/>
  <c r="BS79" i="150"/>
  <c r="BT79" i="150"/>
  <c r="BU79" i="150"/>
  <c r="BV79" i="150"/>
  <c r="BW79" i="150"/>
  <c r="BX79" i="150"/>
  <c r="BY79" i="150"/>
  <c r="BZ79" i="150"/>
  <c r="CA79" i="150"/>
  <c r="CB79" i="150"/>
  <c r="CC79" i="150"/>
  <c r="CD79" i="150"/>
  <c r="CE79" i="150"/>
  <c r="CF79" i="150"/>
  <c r="CG79" i="150"/>
  <c r="AM21" i="150"/>
  <c r="AN21" i="150"/>
  <c r="AO21" i="150"/>
  <c r="AP21" i="150"/>
  <c r="AQ21" i="150"/>
  <c r="AR21" i="150"/>
  <c r="AS21" i="150"/>
  <c r="AT21" i="150"/>
  <c r="AU21" i="150"/>
  <c r="AV21" i="150"/>
  <c r="AW21" i="150"/>
  <c r="AX21" i="150"/>
  <c r="AY21" i="150"/>
  <c r="AZ21" i="150"/>
  <c r="BA21" i="150"/>
  <c r="BB21" i="150"/>
  <c r="BC21" i="150"/>
  <c r="BD21" i="150"/>
  <c r="BE21" i="150"/>
  <c r="BF21" i="150"/>
  <c r="BG21" i="150"/>
  <c r="BH21" i="150"/>
  <c r="BI21" i="150"/>
  <c r="BJ21" i="150"/>
  <c r="BK21" i="150"/>
  <c r="BL21" i="150"/>
  <c r="BM21" i="150"/>
  <c r="BN21" i="150"/>
  <c r="BO21" i="150"/>
  <c r="BP21" i="150"/>
  <c r="BQ21" i="150"/>
  <c r="BR21" i="150"/>
  <c r="BS21" i="150"/>
  <c r="BT21" i="150"/>
  <c r="BU21" i="150"/>
  <c r="BV21" i="150"/>
  <c r="BW21" i="150"/>
  <c r="BX21" i="150"/>
  <c r="BY21" i="150"/>
  <c r="BZ21" i="150"/>
  <c r="CA21" i="150"/>
  <c r="CB21" i="150"/>
  <c r="CC21" i="150"/>
  <c r="CD21" i="150"/>
  <c r="CE21" i="150"/>
  <c r="CF21" i="150"/>
  <c r="CG21" i="150"/>
  <c r="AM192" i="85"/>
  <c r="AN192" i="85"/>
  <c r="AO192" i="85"/>
  <c r="AP192" i="85"/>
  <c r="AQ192" i="85"/>
  <c r="AR192" i="85"/>
  <c r="AS192" i="85"/>
  <c r="AT192" i="85"/>
  <c r="AU192" i="85"/>
  <c r="AV192" i="85"/>
  <c r="AW192" i="85"/>
  <c r="AX192" i="85"/>
  <c r="AY192" i="85"/>
  <c r="AZ192" i="85"/>
  <c r="BA192" i="85"/>
  <c r="BB192" i="85"/>
  <c r="BC192" i="85"/>
  <c r="BD192" i="85"/>
  <c r="BE192" i="85"/>
  <c r="BF192" i="85"/>
  <c r="BG192" i="85"/>
  <c r="BH192" i="85"/>
  <c r="BI192" i="85"/>
  <c r="BJ192" i="85"/>
  <c r="BK192" i="85"/>
  <c r="BL192" i="85"/>
  <c r="BM192" i="85"/>
  <c r="BN192" i="85"/>
  <c r="BO192" i="85"/>
  <c r="BP192" i="85"/>
  <c r="BQ192" i="85"/>
  <c r="BR192" i="85"/>
  <c r="BS192" i="85"/>
  <c r="BT192" i="85"/>
  <c r="BU192" i="85"/>
  <c r="BV192" i="85"/>
  <c r="BW192" i="85"/>
  <c r="BX192" i="85"/>
  <c r="BY192" i="85"/>
  <c r="BZ192" i="85"/>
  <c r="CA192" i="85"/>
  <c r="CB192" i="85"/>
  <c r="CC192" i="85"/>
  <c r="CD192" i="85"/>
  <c r="CE192" i="85"/>
  <c r="CF192" i="85"/>
  <c r="CG192" i="85"/>
  <c r="CH192" i="85"/>
  <c r="CI192" i="85"/>
  <c r="AM184" i="85"/>
  <c r="AN184" i="85"/>
  <c r="AO184" i="85"/>
  <c r="AP184" i="85"/>
  <c r="AQ184" i="85"/>
  <c r="AR184" i="85"/>
  <c r="AS184" i="85"/>
  <c r="AT184" i="85"/>
  <c r="AU184" i="85"/>
  <c r="AV184" i="85"/>
  <c r="AW184" i="85"/>
  <c r="AX184" i="85"/>
  <c r="AY184" i="85"/>
  <c r="AZ184" i="85"/>
  <c r="BA184" i="85"/>
  <c r="BB184" i="85"/>
  <c r="BC184" i="85"/>
  <c r="BD184" i="85"/>
  <c r="BE184" i="85"/>
  <c r="BF184" i="85"/>
  <c r="BG184" i="85"/>
  <c r="BH184" i="85"/>
  <c r="BI184" i="85"/>
  <c r="BJ184" i="85"/>
  <c r="BK184" i="85"/>
  <c r="BL184" i="85"/>
  <c r="BM184" i="85"/>
  <c r="BN184" i="85"/>
  <c r="BO184" i="85"/>
  <c r="BP184" i="85"/>
  <c r="BQ184" i="85"/>
  <c r="BR184" i="85"/>
  <c r="BS184" i="85"/>
  <c r="BT184" i="85"/>
  <c r="BU184" i="85"/>
  <c r="BV184" i="85"/>
  <c r="BW184" i="85"/>
  <c r="BX184" i="85"/>
  <c r="BY184" i="85"/>
  <c r="BZ184" i="85"/>
  <c r="CA184" i="85"/>
  <c r="CB184" i="85"/>
  <c r="CC184" i="85"/>
  <c r="CD184" i="85"/>
  <c r="CE184" i="85"/>
  <c r="CF184" i="85"/>
  <c r="CG184" i="85"/>
  <c r="CH184" i="85"/>
  <c r="CI184" i="85"/>
  <c r="AM176" i="85"/>
  <c r="AN176" i="85"/>
  <c r="AO176" i="85"/>
  <c r="AP176" i="85"/>
  <c r="AQ176" i="85"/>
  <c r="AR176" i="85"/>
  <c r="AS176" i="85"/>
  <c r="AT176" i="85"/>
  <c r="AU176" i="85"/>
  <c r="AV176" i="85"/>
  <c r="AW176" i="85"/>
  <c r="AX176" i="85"/>
  <c r="AY176" i="85"/>
  <c r="AZ176" i="85"/>
  <c r="BA176" i="85"/>
  <c r="BB176" i="85"/>
  <c r="BC176" i="85"/>
  <c r="BD176" i="85"/>
  <c r="BE176" i="85"/>
  <c r="BF176" i="85"/>
  <c r="BG176" i="85"/>
  <c r="BH176" i="85"/>
  <c r="BI176" i="85"/>
  <c r="BJ176" i="85"/>
  <c r="BK176" i="85"/>
  <c r="BL176" i="85"/>
  <c r="BM176" i="85"/>
  <c r="BN176" i="85"/>
  <c r="BO176" i="85"/>
  <c r="BP176" i="85"/>
  <c r="BQ176" i="85"/>
  <c r="BR176" i="85"/>
  <c r="BS176" i="85"/>
  <c r="BT176" i="85"/>
  <c r="BU176" i="85"/>
  <c r="BV176" i="85"/>
  <c r="BW176" i="85"/>
  <c r="BX176" i="85"/>
  <c r="BY176" i="85"/>
  <c r="BZ176" i="85"/>
  <c r="CA176" i="85"/>
  <c r="CB176" i="85"/>
  <c r="CC176" i="85"/>
  <c r="CD176" i="85"/>
  <c r="CE176" i="85"/>
  <c r="CF176" i="85"/>
  <c r="CG176" i="85"/>
  <c r="CH176" i="85"/>
  <c r="CI176" i="85"/>
  <c r="CI154" i="85"/>
  <c r="CH154" i="85"/>
  <c r="CG154" i="85"/>
  <c r="CF154" i="85"/>
  <c r="CE154" i="85"/>
  <c r="CD154" i="85"/>
  <c r="CC154" i="85"/>
  <c r="CB154" i="85"/>
  <c r="CA154" i="85"/>
  <c r="BZ154" i="85"/>
  <c r="BY154" i="85"/>
  <c r="BX154" i="85"/>
  <c r="BW154" i="85"/>
  <c r="BV154" i="85"/>
  <c r="BU154" i="85"/>
  <c r="BT154" i="85"/>
  <c r="BS154" i="85"/>
  <c r="BR154" i="85"/>
  <c r="BQ154" i="85"/>
  <c r="BP154" i="85"/>
  <c r="BO154" i="85"/>
  <c r="BN154" i="85"/>
  <c r="BM154" i="85"/>
  <c r="BL154" i="85"/>
  <c r="BK154" i="85"/>
  <c r="BJ154" i="85"/>
  <c r="BI154" i="85"/>
  <c r="BH154" i="85"/>
  <c r="BG154" i="85"/>
  <c r="BF154" i="85"/>
  <c r="BE154" i="85"/>
  <c r="BD154" i="85"/>
  <c r="BC154" i="85"/>
  <c r="BB154" i="85"/>
  <c r="BA154" i="85"/>
  <c r="AZ154" i="85"/>
  <c r="AY154" i="85"/>
  <c r="AX154" i="85"/>
  <c r="AW154" i="85"/>
  <c r="AV154" i="85"/>
  <c r="AU154" i="85"/>
  <c r="AT154" i="85"/>
  <c r="AS154" i="85"/>
  <c r="AR154" i="85"/>
  <c r="AQ154" i="85"/>
  <c r="AP154" i="85"/>
  <c r="AO154" i="85"/>
  <c r="AN154" i="85"/>
  <c r="AM154" i="85"/>
  <c r="CI120" i="85"/>
  <c r="CH120" i="85"/>
  <c r="CG120" i="85"/>
  <c r="CF120" i="85"/>
  <c r="CE120" i="85"/>
  <c r="CD120" i="85"/>
  <c r="CC120" i="85"/>
  <c r="CB120" i="85"/>
  <c r="CA120" i="85"/>
  <c r="BZ120" i="85"/>
  <c r="BY120" i="85"/>
  <c r="BX120" i="85"/>
  <c r="BW120" i="85"/>
  <c r="BV120" i="85"/>
  <c r="BU120" i="85"/>
  <c r="BT120" i="85"/>
  <c r="BS120" i="85"/>
  <c r="BR120" i="85"/>
  <c r="BQ120" i="85"/>
  <c r="BP120" i="85"/>
  <c r="BO120" i="85"/>
  <c r="BN120" i="85"/>
  <c r="BM120" i="85"/>
  <c r="BL120" i="85"/>
  <c r="BK120" i="85"/>
  <c r="BJ120" i="85"/>
  <c r="BI120" i="85"/>
  <c r="BH120" i="85"/>
  <c r="BG120" i="85"/>
  <c r="BF120" i="85"/>
  <c r="BE120" i="85"/>
  <c r="BD120" i="85"/>
  <c r="BC120" i="85"/>
  <c r="BB120" i="85"/>
  <c r="BA120" i="85"/>
  <c r="AZ120" i="85"/>
  <c r="AY120" i="85"/>
  <c r="AX120" i="85"/>
  <c r="AW120" i="85"/>
  <c r="AV120" i="85"/>
  <c r="AU120" i="85"/>
  <c r="AT120" i="85"/>
  <c r="AS120" i="85"/>
  <c r="AR120" i="85"/>
  <c r="AQ120" i="85"/>
  <c r="AP120" i="85"/>
  <c r="AO120" i="85"/>
  <c r="AN120" i="85"/>
  <c r="AM120" i="85"/>
  <c r="CI119" i="85"/>
  <c r="CH119" i="85"/>
  <c r="CG119" i="85"/>
  <c r="CF119" i="85"/>
  <c r="CE119" i="85"/>
  <c r="CD119" i="85"/>
  <c r="CC119" i="85"/>
  <c r="CB119" i="85"/>
  <c r="CA119" i="85"/>
  <c r="BZ119" i="85"/>
  <c r="BY119" i="85"/>
  <c r="BX119" i="85"/>
  <c r="BW119" i="85"/>
  <c r="BV119" i="85"/>
  <c r="BU119" i="85"/>
  <c r="BT119" i="85"/>
  <c r="BS119" i="85"/>
  <c r="BR119" i="85"/>
  <c r="BQ119" i="85"/>
  <c r="BP119" i="85"/>
  <c r="BO119" i="85"/>
  <c r="BN119" i="85"/>
  <c r="BM119" i="85"/>
  <c r="BL119" i="85"/>
  <c r="BK119" i="85"/>
  <c r="BJ119" i="85"/>
  <c r="BI119" i="85"/>
  <c r="BH119" i="85"/>
  <c r="BG119" i="85"/>
  <c r="BF119" i="85"/>
  <c r="BE119" i="85"/>
  <c r="BD119" i="85"/>
  <c r="BC119" i="85"/>
  <c r="BB119" i="85"/>
  <c r="BA119" i="85"/>
  <c r="AZ119" i="85"/>
  <c r="AY119" i="85"/>
  <c r="AX119" i="85"/>
  <c r="AW119" i="85"/>
  <c r="AV119" i="85"/>
  <c r="AU119" i="85"/>
  <c r="AT119" i="85"/>
  <c r="AS119" i="85"/>
  <c r="AR119" i="85"/>
  <c r="AQ119" i="85"/>
  <c r="AP119" i="85"/>
  <c r="AO119" i="85"/>
  <c r="AN119" i="85"/>
  <c r="AM119" i="85"/>
  <c r="CI108" i="85"/>
  <c r="CH108" i="85"/>
  <c r="CG108" i="85"/>
  <c r="CF108" i="85"/>
  <c r="CE108" i="85"/>
  <c r="CD108" i="85"/>
  <c r="CC108" i="85"/>
  <c r="CB108" i="85"/>
  <c r="CA108" i="85"/>
  <c r="BZ108" i="85"/>
  <c r="BY108" i="85"/>
  <c r="BX108" i="85"/>
  <c r="BW108" i="85"/>
  <c r="BV108" i="85"/>
  <c r="BU108" i="85"/>
  <c r="BT108" i="85"/>
  <c r="BS108" i="85"/>
  <c r="BR108" i="85"/>
  <c r="BQ108" i="85"/>
  <c r="BP108" i="85"/>
  <c r="BO108" i="85"/>
  <c r="BN108" i="85"/>
  <c r="BM108" i="85"/>
  <c r="BL108" i="85"/>
  <c r="BK108" i="85"/>
  <c r="BJ108" i="85"/>
  <c r="BI108" i="85"/>
  <c r="BH108" i="85"/>
  <c r="BG108" i="85"/>
  <c r="BF108" i="85"/>
  <c r="BE108" i="85"/>
  <c r="BD108" i="85"/>
  <c r="BC108" i="85"/>
  <c r="BB108" i="85"/>
  <c r="BA108" i="85"/>
  <c r="AZ108" i="85"/>
  <c r="AY108" i="85"/>
  <c r="AX108" i="85"/>
  <c r="AW108" i="85"/>
  <c r="AV108" i="85"/>
  <c r="AU108" i="85"/>
  <c r="AT108" i="85"/>
  <c r="AS108" i="85"/>
  <c r="AR108" i="85"/>
  <c r="AQ108" i="85"/>
  <c r="AP108" i="85"/>
  <c r="AO108" i="85"/>
  <c r="AN108" i="85"/>
  <c r="AM108" i="85"/>
  <c r="CI81" i="85"/>
  <c r="CH81" i="85"/>
  <c r="CG81" i="85"/>
  <c r="CF81" i="85"/>
  <c r="CE81" i="85"/>
  <c r="CD81" i="85"/>
  <c r="CC81" i="85"/>
  <c r="CB81" i="85"/>
  <c r="CA81" i="85"/>
  <c r="BZ81" i="85"/>
  <c r="BY81" i="85"/>
  <c r="BX81" i="85"/>
  <c r="BW81" i="85"/>
  <c r="BV81" i="85"/>
  <c r="BU81" i="85"/>
  <c r="BT81" i="85"/>
  <c r="BS81" i="85"/>
  <c r="BR81" i="85"/>
  <c r="BQ81" i="85"/>
  <c r="BP81" i="85"/>
  <c r="BO81" i="85"/>
  <c r="BN81" i="85"/>
  <c r="BM81" i="85"/>
  <c r="BL81" i="85"/>
  <c r="BK81" i="85"/>
  <c r="BJ81" i="85"/>
  <c r="BI81" i="85"/>
  <c r="BH81" i="85"/>
  <c r="BG81" i="85"/>
  <c r="BF81" i="85"/>
  <c r="BE81" i="85"/>
  <c r="BD81" i="85"/>
  <c r="BC81" i="85"/>
  <c r="BB81" i="85"/>
  <c r="BA81" i="85"/>
  <c r="AZ81" i="85"/>
  <c r="AY81" i="85"/>
  <c r="AX81" i="85"/>
  <c r="AW81" i="85"/>
  <c r="AV81" i="85"/>
  <c r="AU81" i="85"/>
  <c r="AT81" i="85"/>
  <c r="AS81" i="85"/>
  <c r="AR81" i="85"/>
  <c r="AQ81" i="85"/>
  <c r="AP81" i="85"/>
  <c r="AO81" i="85"/>
  <c r="AN81" i="85"/>
  <c r="AM81" i="85"/>
  <c r="CI80" i="85"/>
  <c r="CH80" i="85"/>
  <c r="CG80" i="85"/>
  <c r="CF80" i="85"/>
  <c r="CE80" i="85"/>
  <c r="CD80" i="85"/>
  <c r="CC80" i="85"/>
  <c r="CB80" i="85"/>
  <c r="CA80" i="85"/>
  <c r="BZ80" i="85"/>
  <c r="BY80" i="85"/>
  <c r="BX80" i="85"/>
  <c r="BW80" i="85"/>
  <c r="BV80" i="85"/>
  <c r="BU80" i="85"/>
  <c r="BT80" i="85"/>
  <c r="BS80" i="85"/>
  <c r="BR80" i="85"/>
  <c r="BQ80" i="85"/>
  <c r="BP80" i="85"/>
  <c r="BO80" i="85"/>
  <c r="BN80" i="85"/>
  <c r="BM80" i="85"/>
  <c r="BL80" i="85"/>
  <c r="BK80" i="85"/>
  <c r="BJ80" i="85"/>
  <c r="BI80" i="85"/>
  <c r="BH80" i="85"/>
  <c r="BG80" i="85"/>
  <c r="BF80" i="85"/>
  <c r="BE80" i="85"/>
  <c r="BD80" i="85"/>
  <c r="BC80" i="85"/>
  <c r="BB80" i="85"/>
  <c r="BA80" i="85"/>
  <c r="AZ80" i="85"/>
  <c r="AY80" i="85"/>
  <c r="AX80" i="85"/>
  <c r="AW80" i="85"/>
  <c r="AV80" i="85"/>
  <c r="AU80" i="85"/>
  <c r="AT80" i="85"/>
  <c r="AS80" i="85"/>
  <c r="AR80" i="85"/>
  <c r="AQ80" i="85"/>
  <c r="AP80" i="85"/>
  <c r="AO80" i="85"/>
  <c r="AN80" i="85"/>
  <c r="AM80" i="85"/>
  <c r="CI79" i="85"/>
  <c r="CH79" i="85"/>
  <c r="CG79" i="85"/>
  <c r="CF79" i="85"/>
  <c r="CE79" i="85"/>
  <c r="CD79" i="85"/>
  <c r="CC79" i="85"/>
  <c r="CB79" i="85"/>
  <c r="CA79" i="85"/>
  <c r="BZ79" i="85"/>
  <c r="BY79" i="85"/>
  <c r="BX79" i="85"/>
  <c r="BW79" i="85"/>
  <c r="BV79" i="85"/>
  <c r="BU79" i="85"/>
  <c r="BT79" i="85"/>
  <c r="BS79" i="85"/>
  <c r="BR79" i="85"/>
  <c r="BQ79" i="85"/>
  <c r="BP79" i="85"/>
  <c r="BO79" i="85"/>
  <c r="BN79" i="85"/>
  <c r="BM79" i="85"/>
  <c r="BL79" i="85"/>
  <c r="BK79" i="85"/>
  <c r="BJ79" i="85"/>
  <c r="BI79" i="85"/>
  <c r="BH79" i="85"/>
  <c r="BG79" i="85"/>
  <c r="BF79" i="85"/>
  <c r="BE79" i="85"/>
  <c r="BD79" i="85"/>
  <c r="BC79" i="85"/>
  <c r="BB79" i="85"/>
  <c r="BA79" i="85"/>
  <c r="AZ79" i="85"/>
  <c r="AY79" i="85"/>
  <c r="AX79" i="85"/>
  <c r="AW79" i="85"/>
  <c r="AV79" i="85"/>
  <c r="AU79" i="85"/>
  <c r="AT79" i="85"/>
  <c r="AS79" i="85"/>
  <c r="AR79" i="85"/>
  <c r="AQ79" i="85"/>
  <c r="AP79" i="85"/>
  <c r="AO79" i="85"/>
  <c r="AN79" i="85"/>
  <c r="AM79" i="85"/>
  <c r="CI78" i="85"/>
  <c r="CH78" i="85"/>
  <c r="CG78" i="85"/>
  <c r="CF78" i="85"/>
  <c r="CE78" i="85"/>
  <c r="CD78" i="85"/>
  <c r="CC78" i="85"/>
  <c r="CB78" i="85"/>
  <c r="CA78" i="85"/>
  <c r="BZ78" i="85"/>
  <c r="BY78" i="85"/>
  <c r="BX78" i="85"/>
  <c r="BW78" i="85"/>
  <c r="BV78" i="85"/>
  <c r="BU78" i="85"/>
  <c r="BT78" i="85"/>
  <c r="BS78" i="85"/>
  <c r="BR78" i="85"/>
  <c r="BQ78" i="85"/>
  <c r="BP78" i="85"/>
  <c r="BO78" i="85"/>
  <c r="BN78" i="85"/>
  <c r="BM78" i="85"/>
  <c r="BL78" i="85"/>
  <c r="BK78" i="85"/>
  <c r="BJ78" i="85"/>
  <c r="BI78" i="85"/>
  <c r="BH78" i="85"/>
  <c r="BG78" i="85"/>
  <c r="BF78" i="85"/>
  <c r="BE78" i="85"/>
  <c r="BD78" i="85"/>
  <c r="BC78" i="85"/>
  <c r="BB78" i="85"/>
  <c r="BA78" i="85"/>
  <c r="AZ78" i="85"/>
  <c r="AY78" i="85"/>
  <c r="AX78" i="85"/>
  <c r="AW78" i="85"/>
  <c r="AV78" i="85"/>
  <c r="AU78" i="85"/>
  <c r="AT78" i="85"/>
  <c r="AS78" i="85"/>
  <c r="AR78" i="85"/>
  <c r="AQ78" i="85"/>
  <c r="AP78" i="85"/>
  <c r="AO78" i="85"/>
  <c r="AN78" i="85"/>
  <c r="AM78" i="85"/>
  <c r="CI77" i="85"/>
  <c r="CH77" i="85"/>
  <c r="CG77" i="85"/>
  <c r="CF77" i="85"/>
  <c r="CE77" i="85"/>
  <c r="CD77" i="85"/>
  <c r="CC77" i="85"/>
  <c r="CB77" i="85"/>
  <c r="CA77" i="85"/>
  <c r="BZ77" i="85"/>
  <c r="BY77" i="85"/>
  <c r="BX77" i="85"/>
  <c r="BW77" i="85"/>
  <c r="BV77" i="85"/>
  <c r="BU77" i="85"/>
  <c r="BT77" i="85"/>
  <c r="BS77" i="85"/>
  <c r="BR77" i="85"/>
  <c r="BQ77" i="85"/>
  <c r="BP77" i="85"/>
  <c r="BO77" i="85"/>
  <c r="BN77" i="85"/>
  <c r="BM77" i="85"/>
  <c r="BL77" i="85"/>
  <c r="BK77" i="85"/>
  <c r="BJ77" i="85"/>
  <c r="BI77" i="85"/>
  <c r="BH77" i="85"/>
  <c r="BG77" i="85"/>
  <c r="BF77" i="85"/>
  <c r="BE77" i="85"/>
  <c r="BD77" i="85"/>
  <c r="BC77" i="85"/>
  <c r="BB77" i="85"/>
  <c r="BA77" i="85"/>
  <c r="AZ77" i="85"/>
  <c r="AY77" i="85"/>
  <c r="AX77" i="85"/>
  <c r="AW77" i="85"/>
  <c r="AV77" i="85"/>
  <c r="AU77" i="85"/>
  <c r="AT77" i="85"/>
  <c r="AS77" i="85"/>
  <c r="AR77" i="85"/>
  <c r="AQ77" i="85"/>
  <c r="AP77" i="85"/>
  <c r="AO77" i="85"/>
  <c r="AN77" i="85"/>
  <c r="AM77" i="85"/>
  <c r="CI76" i="85"/>
  <c r="CH76" i="85"/>
  <c r="CG76" i="85"/>
  <c r="CF76" i="85"/>
  <c r="CE76" i="85"/>
  <c r="CD76" i="85"/>
  <c r="CC76" i="85"/>
  <c r="CB76" i="85"/>
  <c r="CA76" i="85"/>
  <c r="BZ76" i="85"/>
  <c r="BY76" i="85"/>
  <c r="BX76" i="85"/>
  <c r="BW76" i="85"/>
  <c r="BV76" i="85"/>
  <c r="BU76" i="85"/>
  <c r="BT76" i="85"/>
  <c r="BS76" i="85"/>
  <c r="BR76" i="85"/>
  <c r="BQ76" i="85"/>
  <c r="BP76" i="85"/>
  <c r="BO76" i="85"/>
  <c r="BN76" i="85"/>
  <c r="BM76" i="85"/>
  <c r="BL76" i="85"/>
  <c r="BK76" i="85"/>
  <c r="BJ76" i="85"/>
  <c r="BI76" i="85"/>
  <c r="BH76" i="85"/>
  <c r="BG76" i="85"/>
  <c r="BF76" i="85"/>
  <c r="BE76" i="85"/>
  <c r="BD76" i="85"/>
  <c r="BC76" i="85"/>
  <c r="BB76" i="85"/>
  <c r="BA76" i="85"/>
  <c r="AZ76" i="85"/>
  <c r="AY76" i="85"/>
  <c r="AX76" i="85"/>
  <c r="AW76" i="85"/>
  <c r="AV76" i="85"/>
  <c r="AU76" i="85"/>
  <c r="AT76" i="85"/>
  <c r="AS76" i="85"/>
  <c r="AR76" i="85"/>
  <c r="AQ76" i="85"/>
  <c r="AP76" i="85"/>
  <c r="AO76" i="85"/>
  <c r="AN76" i="85"/>
  <c r="AM76" i="85"/>
  <c r="CI75" i="85"/>
  <c r="CH75" i="85"/>
  <c r="CG75" i="85"/>
  <c r="CF75" i="85"/>
  <c r="CE75" i="85"/>
  <c r="CD75" i="85"/>
  <c r="CC75" i="85"/>
  <c r="CB75" i="85"/>
  <c r="CA75" i="85"/>
  <c r="BZ75" i="85"/>
  <c r="BY75" i="85"/>
  <c r="BX75" i="85"/>
  <c r="BW75" i="85"/>
  <c r="BV75" i="85"/>
  <c r="BU75" i="85"/>
  <c r="BT75" i="85"/>
  <c r="BS75" i="85"/>
  <c r="BR75" i="85"/>
  <c r="BQ75" i="85"/>
  <c r="BP75" i="85"/>
  <c r="BO75" i="85"/>
  <c r="BN75" i="85"/>
  <c r="BM75" i="85"/>
  <c r="BL75" i="85"/>
  <c r="BK75" i="85"/>
  <c r="BJ75" i="85"/>
  <c r="BI75" i="85"/>
  <c r="BH75" i="85"/>
  <c r="BG75" i="85"/>
  <c r="BF75" i="85"/>
  <c r="BE75" i="85"/>
  <c r="BD75" i="85"/>
  <c r="BC75" i="85"/>
  <c r="BB75" i="85"/>
  <c r="BA75" i="85"/>
  <c r="AZ75" i="85"/>
  <c r="AY75" i="85"/>
  <c r="AX75" i="85"/>
  <c r="AW75" i="85"/>
  <c r="AV75" i="85"/>
  <c r="AU75" i="85"/>
  <c r="AT75" i="85"/>
  <c r="AS75" i="85"/>
  <c r="AR75" i="85"/>
  <c r="AQ75" i="85"/>
  <c r="AP75" i="85"/>
  <c r="AO75" i="85"/>
  <c r="AN75" i="85"/>
  <c r="AM75" i="85"/>
  <c r="CI74" i="85"/>
  <c r="CH74" i="85"/>
  <c r="CG74" i="85"/>
  <c r="CF74" i="85"/>
  <c r="CE74" i="85"/>
  <c r="CD74" i="85"/>
  <c r="CC74" i="85"/>
  <c r="CB74" i="85"/>
  <c r="CA74" i="85"/>
  <c r="BZ74" i="85"/>
  <c r="BY74" i="85"/>
  <c r="BX74" i="85"/>
  <c r="BW74" i="85"/>
  <c r="BV74" i="85"/>
  <c r="BU74" i="85"/>
  <c r="BT74" i="85"/>
  <c r="BS74" i="85"/>
  <c r="BR74" i="85"/>
  <c r="BQ74" i="85"/>
  <c r="BP74" i="85"/>
  <c r="BO74" i="85"/>
  <c r="BN74" i="85"/>
  <c r="BM74" i="85"/>
  <c r="BL74" i="85"/>
  <c r="BK74" i="85"/>
  <c r="BJ74" i="85"/>
  <c r="BI74" i="85"/>
  <c r="BH74" i="85"/>
  <c r="BG74" i="85"/>
  <c r="BF74" i="85"/>
  <c r="BE74" i="85"/>
  <c r="BD74" i="85"/>
  <c r="BC74" i="85"/>
  <c r="BB74" i="85"/>
  <c r="BA74" i="85"/>
  <c r="AZ74" i="85"/>
  <c r="AY74" i="85"/>
  <c r="AX74" i="85"/>
  <c r="AW74" i="85"/>
  <c r="AV74" i="85"/>
  <c r="AU74" i="85"/>
  <c r="AT74" i="85"/>
  <c r="AS74" i="85"/>
  <c r="AR74" i="85"/>
  <c r="AQ74" i="85"/>
  <c r="AP74" i="85"/>
  <c r="AO74" i="85"/>
  <c r="AN74" i="85"/>
  <c r="AM74" i="85"/>
  <c r="CI72" i="85"/>
  <c r="CH72" i="85"/>
  <c r="CG72" i="85"/>
  <c r="CF72" i="85"/>
  <c r="CE72" i="85"/>
  <c r="CD72" i="85"/>
  <c r="CC72" i="85"/>
  <c r="CB72" i="85"/>
  <c r="CA72" i="85"/>
  <c r="BZ72" i="85"/>
  <c r="BY72" i="85"/>
  <c r="BX72" i="85"/>
  <c r="BW72" i="85"/>
  <c r="BV72" i="85"/>
  <c r="BU72" i="85"/>
  <c r="BT72" i="85"/>
  <c r="BS72" i="85"/>
  <c r="BR72" i="85"/>
  <c r="BQ72" i="85"/>
  <c r="BP72" i="85"/>
  <c r="BO72" i="85"/>
  <c r="BN72" i="85"/>
  <c r="BM72" i="85"/>
  <c r="BL72" i="85"/>
  <c r="BK72" i="85"/>
  <c r="BJ72" i="85"/>
  <c r="BI72" i="85"/>
  <c r="BH72" i="85"/>
  <c r="BG72" i="85"/>
  <c r="BF72" i="85"/>
  <c r="BE72" i="85"/>
  <c r="BD72" i="85"/>
  <c r="BC72" i="85"/>
  <c r="BB72" i="85"/>
  <c r="BA72" i="85"/>
  <c r="AZ72" i="85"/>
  <c r="AY72" i="85"/>
  <c r="AX72" i="85"/>
  <c r="AW72" i="85"/>
  <c r="AV72" i="85"/>
  <c r="AU72" i="85"/>
  <c r="AT72" i="85"/>
  <c r="AS72" i="85"/>
  <c r="AR72" i="85"/>
  <c r="AQ72" i="85"/>
  <c r="AP72" i="85"/>
  <c r="AO72" i="85"/>
  <c r="AN72" i="85"/>
  <c r="AM72" i="85"/>
  <c r="CI71" i="85"/>
  <c r="CH71" i="85"/>
  <c r="CG71" i="85"/>
  <c r="CF71" i="85"/>
  <c r="CE71" i="85"/>
  <c r="CD71" i="85"/>
  <c r="CC71" i="85"/>
  <c r="CB71" i="85"/>
  <c r="CA71" i="85"/>
  <c r="BZ71" i="85"/>
  <c r="BY71" i="85"/>
  <c r="BX71" i="85"/>
  <c r="BW71" i="85"/>
  <c r="BV71" i="85"/>
  <c r="BU71" i="85"/>
  <c r="BT71" i="85"/>
  <c r="BS71" i="85"/>
  <c r="BR71" i="85"/>
  <c r="BQ71" i="85"/>
  <c r="BP71" i="85"/>
  <c r="BO71" i="85"/>
  <c r="BN71" i="85"/>
  <c r="BM71" i="85"/>
  <c r="BL71" i="85"/>
  <c r="BK71" i="85"/>
  <c r="BJ71" i="85"/>
  <c r="BI71" i="85"/>
  <c r="BH71" i="85"/>
  <c r="BG71" i="85"/>
  <c r="BF71" i="85"/>
  <c r="BE71" i="85"/>
  <c r="BD71" i="85"/>
  <c r="BC71" i="85"/>
  <c r="BB71" i="85"/>
  <c r="BA71" i="85"/>
  <c r="AZ71" i="85"/>
  <c r="AY71" i="85"/>
  <c r="AX71" i="85"/>
  <c r="AW71" i="85"/>
  <c r="AV71" i="85"/>
  <c r="AU71" i="85"/>
  <c r="AT71" i="85"/>
  <c r="AS71" i="85"/>
  <c r="AR71" i="85"/>
  <c r="AQ71" i="85"/>
  <c r="AP71" i="85"/>
  <c r="AO71" i="85"/>
  <c r="AN71" i="85"/>
  <c r="AM71" i="85"/>
  <c r="CI10" i="85"/>
  <c r="CH10" i="85"/>
  <c r="CG10" i="85"/>
  <c r="CF10" i="85"/>
  <c r="CE10" i="85"/>
  <c r="CD10" i="85"/>
  <c r="CC10" i="85"/>
  <c r="CB10" i="85"/>
  <c r="CA10" i="85"/>
  <c r="BZ10" i="85"/>
  <c r="BY10" i="85"/>
  <c r="BX10" i="85"/>
  <c r="BW10" i="85"/>
  <c r="BV10" i="85"/>
  <c r="BU10" i="85"/>
  <c r="BT10" i="85"/>
  <c r="BS10" i="85"/>
  <c r="BR10" i="85"/>
  <c r="BQ10" i="85"/>
  <c r="BP10" i="85"/>
  <c r="BO10" i="85"/>
  <c r="BN10" i="85"/>
  <c r="BM10" i="85"/>
  <c r="BL10" i="85"/>
  <c r="BK10" i="85"/>
  <c r="BJ10" i="85"/>
  <c r="BI10" i="85"/>
  <c r="BH10" i="85"/>
  <c r="BG10" i="85"/>
  <c r="BF10" i="85"/>
  <c r="BE10" i="85"/>
  <c r="BD10" i="85"/>
  <c r="BC10" i="85"/>
  <c r="BB10" i="85"/>
  <c r="BA10" i="85"/>
  <c r="AZ10" i="85"/>
  <c r="AY10" i="85"/>
  <c r="AX10" i="85"/>
  <c r="AW10" i="85"/>
  <c r="AV10" i="85"/>
  <c r="AU10" i="85"/>
  <c r="AT10" i="85"/>
  <c r="AS10" i="85"/>
  <c r="AR10" i="85"/>
  <c r="AQ10" i="85"/>
  <c r="AP10" i="85"/>
  <c r="AO10" i="85"/>
  <c r="AN10" i="85"/>
  <c r="AM10" i="85"/>
  <c r="CI1" i="85"/>
  <c r="CH1" i="85"/>
  <c r="CG1" i="85"/>
  <c r="CF1" i="85"/>
  <c r="CE1" i="85"/>
  <c r="CD1" i="85"/>
  <c r="CC1" i="85"/>
  <c r="CB1" i="85"/>
  <c r="CA1" i="85"/>
  <c r="BZ1" i="85"/>
  <c r="BY1" i="85"/>
  <c r="BX1" i="85"/>
  <c r="BW1" i="85"/>
  <c r="BV1" i="85"/>
  <c r="BU1" i="85"/>
  <c r="BT1" i="85"/>
  <c r="BS1" i="85"/>
  <c r="BR1" i="85"/>
  <c r="BQ1" i="85"/>
  <c r="BP1" i="85"/>
  <c r="BO1" i="85"/>
  <c r="BN1" i="85"/>
  <c r="BM1" i="85"/>
  <c r="BL1" i="85"/>
  <c r="BK1" i="85"/>
  <c r="BJ1" i="85"/>
  <c r="BI1" i="85"/>
  <c r="BH1" i="85"/>
  <c r="BG1" i="85"/>
  <c r="BF1" i="85"/>
  <c r="BE1" i="85"/>
  <c r="BD1" i="85"/>
  <c r="BC1" i="85"/>
  <c r="BB1" i="85"/>
  <c r="BA1" i="85"/>
  <c r="AZ1" i="85"/>
  <c r="AY1" i="85"/>
  <c r="AX1" i="85"/>
  <c r="AW1" i="85"/>
  <c r="AV1" i="85"/>
  <c r="AU1" i="85"/>
  <c r="AT1" i="85"/>
  <c r="AS1" i="85"/>
  <c r="AR1" i="85"/>
  <c r="AQ1" i="85"/>
  <c r="AP1" i="85"/>
  <c r="AO1" i="85"/>
  <c r="AN1" i="85"/>
  <c r="AM1" i="85"/>
  <c r="CG14" i="105"/>
  <c r="CH14" i="105"/>
  <c r="CI14" i="105"/>
  <c r="AM14" i="105"/>
  <c r="AN14" i="105"/>
  <c r="AO14" i="105"/>
  <c r="AP14" i="105"/>
  <c r="AQ14" i="105"/>
  <c r="AR14" i="105"/>
  <c r="AS14" i="105"/>
  <c r="AT14" i="105"/>
  <c r="AU14" i="105"/>
  <c r="AV14" i="105"/>
  <c r="AW14" i="105"/>
  <c r="AX14" i="105"/>
  <c r="AY14" i="105"/>
  <c r="AZ14" i="105"/>
  <c r="BA14" i="105"/>
  <c r="BB14" i="105"/>
  <c r="BC14" i="105"/>
  <c r="BD14" i="105"/>
  <c r="BE14" i="105"/>
  <c r="BF14" i="105"/>
  <c r="BG14" i="105"/>
  <c r="BH14" i="105"/>
  <c r="BI14" i="105"/>
  <c r="BJ14" i="105"/>
  <c r="BK14" i="105"/>
  <c r="BL14" i="105"/>
  <c r="BM14" i="105"/>
  <c r="BN14" i="105"/>
  <c r="BO14" i="105"/>
  <c r="BP14" i="105"/>
  <c r="BQ14" i="105"/>
  <c r="BR14" i="105"/>
  <c r="BS14" i="105"/>
  <c r="BT14" i="105"/>
  <c r="BU14" i="105"/>
  <c r="BV14" i="105"/>
  <c r="BW14" i="105"/>
  <c r="BX14" i="105"/>
  <c r="BY14" i="105"/>
  <c r="BZ14" i="105"/>
  <c r="CA14" i="105"/>
  <c r="CB14" i="105"/>
  <c r="CC14" i="105"/>
  <c r="CD14" i="105"/>
  <c r="CE14" i="105"/>
  <c r="CF14" i="105"/>
  <c r="AM10" i="100"/>
  <c r="AN10" i="100"/>
  <c r="AO10" i="100"/>
  <c r="AQ10" i="100"/>
  <c r="AR10" i="100"/>
  <c r="AT10" i="100"/>
  <c r="AU10" i="100"/>
  <c r="AV10" i="100"/>
  <c r="AW10" i="100"/>
  <c r="AY10" i="100"/>
  <c r="AZ10" i="100"/>
  <c r="BB10" i="100"/>
  <c r="BC10" i="100"/>
  <c r="BD10" i="100"/>
  <c r="BE10" i="100"/>
  <c r="BG10" i="100"/>
  <c r="BH10" i="100"/>
  <c r="BJ10" i="100"/>
  <c r="BK10" i="100"/>
  <c r="BL10" i="100"/>
  <c r="BM10" i="100"/>
  <c r="BO10" i="100"/>
  <c r="BP10" i="100"/>
  <c r="BR10" i="100"/>
  <c r="BS10" i="100"/>
  <c r="BT10" i="100"/>
  <c r="BU10" i="100"/>
  <c r="BW10" i="100"/>
  <c r="BX10" i="100"/>
  <c r="BZ10" i="100"/>
  <c r="CA10" i="100"/>
  <c r="CB10" i="100"/>
  <c r="CC10" i="100"/>
  <c r="CE10" i="100"/>
  <c r="CF10" i="100"/>
  <c r="CH10" i="100"/>
  <c r="CI10" i="100"/>
  <c r="CH1" i="100"/>
  <c r="CI1" i="100"/>
  <c r="AM1" i="100"/>
  <c r="AN1" i="100"/>
  <c r="AO1" i="100"/>
  <c r="AP1" i="100"/>
  <c r="AQ1" i="100"/>
  <c r="AR1" i="100"/>
  <c r="AS1" i="100"/>
  <c r="AT1" i="100"/>
  <c r="AU1" i="100"/>
  <c r="AV1" i="100"/>
  <c r="AW1" i="100"/>
  <c r="AX1" i="100"/>
  <c r="AY1" i="100"/>
  <c r="AZ1" i="100"/>
  <c r="BA1" i="100"/>
  <c r="BB1" i="100"/>
  <c r="BC1" i="100"/>
  <c r="BD1" i="100"/>
  <c r="BE1" i="100"/>
  <c r="BF1" i="100"/>
  <c r="BG1" i="100"/>
  <c r="BH1" i="100"/>
  <c r="BI1" i="100"/>
  <c r="BJ1" i="100"/>
  <c r="BK1" i="100"/>
  <c r="BL1" i="100"/>
  <c r="BM1" i="100"/>
  <c r="BN1" i="100"/>
  <c r="BO1" i="100"/>
  <c r="BP1" i="100"/>
  <c r="BQ1" i="100"/>
  <c r="BR1" i="100"/>
  <c r="BS1" i="100"/>
  <c r="BT1" i="100"/>
  <c r="BU1" i="100"/>
  <c r="BV1" i="100"/>
  <c r="BW1" i="100"/>
  <c r="BX1" i="100"/>
  <c r="BY1" i="100"/>
  <c r="BZ1" i="100"/>
  <c r="CA1" i="100"/>
  <c r="CB1" i="100"/>
  <c r="CC1" i="100"/>
  <c r="CD1" i="100"/>
  <c r="CE1" i="100"/>
  <c r="CF1" i="100"/>
  <c r="CG1" i="100"/>
  <c r="AM67" i="147"/>
  <c r="AN67" i="147"/>
  <c r="AO67" i="147"/>
  <c r="AP67" i="147"/>
  <c r="AQ67" i="147"/>
  <c r="AR67" i="147"/>
  <c r="AS67" i="147"/>
  <c r="AT67" i="147"/>
  <c r="AU67" i="147"/>
  <c r="AV67" i="147"/>
  <c r="AW67" i="147"/>
  <c r="AX67" i="147"/>
  <c r="AY67" i="147"/>
  <c r="AZ67" i="147"/>
  <c r="BA67" i="147"/>
  <c r="BB67" i="147"/>
  <c r="BC67" i="147"/>
  <c r="BD67" i="147"/>
  <c r="BE67" i="147"/>
  <c r="BF67" i="147"/>
  <c r="BG67" i="147"/>
  <c r="BH67" i="147"/>
  <c r="BI67" i="147"/>
  <c r="BJ67" i="147"/>
  <c r="BK67" i="147"/>
  <c r="BL67" i="147"/>
  <c r="BM67" i="147"/>
  <c r="BN67" i="147"/>
  <c r="BO67" i="147"/>
  <c r="BP67" i="147"/>
  <c r="BQ67" i="147"/>
  <c r="BR67" i="147"/>
  <c r="BS67" i="147"/>
  <c r="BT67" i="147"/>
  <c r="BU67" i="147"/>
  <c r="BV67" i="147"/>
  <c r="BW67" i="147"/>
  <c r="BX67" i="147"/>
  <c r="BY67" i="147"/>
  <c r="BZ67" i="147"/>
  <c r="CA67" i="147"/>
  <c r="CB67" i="147"/>
  <c r="CC67" i="147"/>
  <c r="CD67" i="147"/>
  <c r="CE67" i="147"/>
  <c r="CF67" i="147"/>
  <c r="CG67" i="147"/>
  <c r="CH67" i="147"/>
  <c r="CI67" i="147"/>
  <c r="AM65" i="147"/>
  <c r="AN65" i="147"/>
  <c r="AO65" i="147"/>
  <c r="AP65" i="147"/>
  <c r="AQ65" i="147"/>
  <c r="AR65" i="147"/>
  <c r="AS65" i="147"/>
  <c r="AT65" i="147"/>
  <c r="AU65" i="147"/>
  <c r="AV65" i="147"/>
  <c r="AW65" i="147"/>
  <c r="AX65" i="147"/>
  <c r="AY65" i="147"/>
  <c r="AZ65" i="147"/>
  <c r="BA65" i="147"/>
  <c r="BB65" i="147"/>
  <c r="BC65" i="147"/>
  <c r="BD65" i="147"/>
  <c r="BE65" i="147"/>
  <c r="BF65" i="147"/>
  <c r="BG65" i="147"/>
  <c r="BH65" i="147"/>
  <c r="BI65" i="147"/>
  <c r="BJ65" i="147"/>
  <c r="BK65" i="147"/>
  <c r="BL65" i="147"/>
  <c r="BM65" i="147"/>
  <c r="BN65" i="147"/>
  <c r="BO65" i="147"/>
  <c r="BP65" i="147"/>
  <c r="BQ65" i="147"/>
  <c r="BR65" i="147"/>
  <c r="BS65" i="147"/>
  <c r="BT65" i="147"/>
  <c r="BU65" i="147"/>
  <c r="BV65" i="147"/>
  <c r="BW65" i="147"/>
  <c r="BX65" i="147"/>
  <c r="BY65" i="147"/>
  <c r="BZ65" i="147"/>
  <c r="CA65" i="147"/>
  <c r="CB65" i="147"/>
  <c r="CC65" i="147"/>
  <c r="CD65" i="147"/>
  <c r="CE65" i="147"/>
  <c r="CF65" i="147"/>
  <c r="CG65" i="147"/>
  <c r="CH65" i="147"/>
  <c r="CI65" i="147"/>
  <c r="AM27" i="147"/>
  <c r="AN27" i="147"/>
  <c r="AO27" i="147"/>
  <c r="AP27" i="147"/>
  <c r="AQ27" i="147"/>
  <c r="AR27" i="147"/>
  <c r="AS27" i="147"/>
  <c r="AT27" i="147"/>
  <c r="AU27" i="147"/>
  <c r="AV27" i="147"/>
  <c r="AW27" i="147"/>
  <c r="AX27" i="147"/>
  <c r="AY27" i="147"/>
  <c r="AZ27" i="147"/>
  <c r="BA27" i="147"/>
  <c r="BB27" i="147"/>
  <c r="BC27" i="147"/>
  <c r="BD27" i="147"/>
  <c r="BE27" i="147"/>
  <c r="BF27" i="147"/>
  <c r="BG27" i="147"/>
  <c r="BH27" i="147"/>
  <c r="BI27" i="147"/>
  <c r="BJ27" i="147"/>
  <c r="BK27" i="147"/>
  <c r="BL27" i="147"/>
  <c r="BM27" i="147"/>
  <c r="BN27" i="147"/>
  <c r="BO27" i="147"/>
  <c r="BP27" i="147"/>
  <c r="BQ27" i="147"/>
  <c r="BR27" i="147"/>
  <c r="BS27" i="147"/>
  <c r="BT27" i="147"/>
  <c r="BU27" i="147"/>
  <c r="BV27" i="147"/>
  <c r="BW27" i="147"/>
  <c r="BX27" i="147"/>
  <c r="BY27" i="147"/>
  <c r="BZ27" i="147"/>
  <c r="CA27" i="147"/>
  <c r="CB27" i="147"/>
  <c r="CC27" i="147"/>
  <c r="CD27" i="147"/>
  <c r="CE27" i="147"/>
  <c r="CF27" i="147"/>
  <c r="CG27" i="147"/>
  <c r="CH27" i="147"/>
  <c r="CI27" i="147"/>
  <c r="AM28" i="147"/>
  <c r="AN28" i="147"/>
  <c r="AO28" i="147"/>
  <c r="AP28" i="147"/>
  <c r="AQ28" i="147"/>
  <c r="AR28" i="147"/>
  <c r="AS28" i="147"/>
  <c r="AT28" i="147"/>
  <c r="AU28" i="147"/>
  <c r="AV28" i="147"/>
  <c r="AW28" i="147"/>
  <c r="AX28" i="147"/>
  <c r="AY28" i="147"/>
  <c r="AZ28" i="147"/>
  <c r="BA28" i="147"/>
  <c r="BB28" i="147"/>
  <c r="BC28" i="147"/>
  <c r="BD28" i="147"/>
  <c r="BE28" i="147"/>
  <c r="BF28" i="147"/>
  <c r="BG28" i="147"/>
  <c r="BH28" i="147"/>
  <c r="BI28" i="147"/>
  <c r="BJ28" i="147"/>
  <c r="BK28" i="147"/>
  <c r="BL28" i="147"/>
  <c r="BM28" i="147"/>
  <c r="BN28" i="147"/>
  <c r="BO28" i="147"/>
  <c r="BP28" i="147"/>
  <c r="BQ28" i="147"/>
  <c r="BR28" i="147"/>
  <c r="BS28" i="147"/>
  <c r="BT28" i="147"/>
  <c r="BU28" i="147"/>
  <c r="BV28" i="147"/>
  <c r="BW28" i="147"/>
  <c r="BX28" i="147"/>
  <c r="BY28" i="147"/>
  <c r="BZ28" i="147"/>
  <c r="CA28" i="147"/>
  <c r="CB28" i="147"/>
  <c r="CC28" i="147"/>
  <c r="CD28" i="147"/>
  <c r="CE28" i="147"/>
  <c r="CF28" i="147"/>
  <c r="CG28" i="147"/>
  <c r="CH28" i="147"/>
  <c r="CI28" i="147"/>
  <c r="AM29" i="147"/>
  <c r="AN29" i="147"/>
  <c r="AO29" i="147"/>
  <c r="AP29" i="147"/>
  <c r="AQ29" i="147"/>
  <c r="AR29" i="147"/>
  <c r="AS29" i="147"/>
  <c r="AT29" i="147"/>
  <c r="AU29" i="147"/>
  <c r="AV29" i="147"/>
  <c r="AW29" i="147"/>
  <c r="AX29" i="147"/>
  <c r="AY29" i="147"/>
  <c r="AZ29" i="147"/>
  <c r="BA29" i="147"/>
  <c r="BB29" i="147"/>
  <c r="BC29" i="147"/>
  <c r="BD29" i="147"/>
  <c r="BE29" i="147"/>
  <c r="BF29" i="147"/>
  <c r="BG29" i="147"/>
  <c r="BH29" i="147"/>
  <c r="BI29" i="147"/>
  <c r="BJ29" i="147"/>
  <c r="BK29" i="147"/>
  <c r="BL29" i="147"/>
  <c r="BM29" i="147"/>
  <c r="BN29" i="147"/>
  <c r="BO29" i="147"/>
  <c r="BP29" i="147"/>
  <c r="BQ29" i="147"/>
  <c r="BR29" i="147"/>
  <c r="BS29" i="147"/>
  <c r="BT29" i="147"/>
  <c r="BU29" i="147"/>
  <c r="BV29" i="147"/>
  <c r="BW29" i="147"/>
  <c r="BX29" i="147"/>
  <c r="BY29" i="147"/>
  <c r="BZ29" i="147"/>
  <c r="CA29" i="147"/>
  <c r="CB29" i="147"/>
  <c r="CC29" i="147"/>
  <c r="CD29" i="147"/>
  <c r="CE29" i="147"/>
  <c r="CF29" i="147"/>
  <c r="CG29" i="147"/>
  <c r="CH29" i="147"/>
  <c r="CI29" i="147"/>
  <c r="AM30" i="147"/>
  <c r="AN30" i="147"/>
  <c r="AO30" i="147"/>
  <c r="AP30" i="147"/>
  <c r="AQ30" i="147"/>
  <c r="AR30" i="147"/>
  <c r="AS30" i="147"/>
  <c r="AT30" i="147"/>
  <c r="AU30" i="147"/>
  <c r="AV30" i="147"/>
  <c r="AW30" i="147"/>
  <c r="AX30" i="147"/>
  <c r="AY30" i="147"/>
  <c r="AZ30" i="147"/>
  <c r="BA30" i="147"/>
  <c r="BB30" i="147"/>
  <c r="BC30" i="147"/>
  <c r="BD30" i="147"/>
  <c r="BE30" i="147"/>
  <c r="BF30" i="147"/>
  <c r="BG30" i="147"/>
  <c r="BH30" i="147"/>
  <c r="BI30" i="147"/>
  <c r="BJ30" i="147"/>
  <c r="BK30" i="147"/>
  <c r="BL30" i="147"/>
  <c r="BM30" i="147"/>
  <c r="BN30" i="147"/>
  <c r="BO30" i="147"/>
  <c r="BP30" i="147"/>
  <c r="BQ30" i="147"/>
  <c r="BR30" i="147"/>
  <c r="BS30" i="147"/>
  <c r="BT30" i="147"/>
  <c r="BU30" i="147"/>
  <c r="BV30" i="147"/>
  <c r="BW30" i="147"/>
  <c r="BX30" i="147"/>
  <c r="BY30" i="147"/>
  <c r="BZ30" i="147"/>
  <c r="CA30" i="147"/>
  <c r="CB30" i="147"/>
  <c r="CC30" i="147"/>
  <c r="CD30" i="147"/>
  <c r="CE30" i="147"/>
  <c r="CF30" i="147"/>
  <c r="CG30" i="147"/>
  <c r="CH30" i="147"/>
  <c r="CI30" i="147"/>
  <c r="AM31" i="147"/>
  <c r="AN31" i="147"/>
  <c r="AO31" i="147"/>
  <c r="AP31" i="147"/>
  <c r="AQ31" i="147"/>
  <c r="AR31" i="147"/>
  <c r="AS31" i="147"/>
  <c r="AT31" i="147"/>
  <c r="AU31" i="147"/>
  <c r="AV31" i="147"/>
  <c r="AW31" i="147"/>
  <c r="AX31" i="147"/>
  <c r="AY31" i="147"/>
  <c r="AZ31" i="147"/>
  <c r="BA31" i="147"/>
  <c r="BB31" i="147"/>
  <c r="BC31" i="147"/>
  <c r="BD31" i="147"/>
  <c r="BE31" i="147"/>
  <c r="BF31" i="147"/>
  <c r="BG31" i="147"/>
  <c r="BH31" i="147"/>
  <c r="BI31" i="147"/>
  <c r="BJ31" i="147"/>
  <c r="BK31" i="147"/>
  <c r="BL31" i="147"/>
  <c r="BM31" i="147"/>
  <c r="BN31" i="147"/>
  <c r="BO31" i="147"/>
  <c r="BP31" i="147"/>
  <c r="BQ31" i="147"/>
  <c r="BR31" i="147"/>
  <c r="BS31" i="147"/>
  <c r="BT31" i="147"/>
  <c r="BU31" i="147"/>
  <c r="BV31" i="147"/>
  <c r="BW31" i="147"/>
  <c r="BX31" i="147"/>
  <c r="BY31" i="147"/>
  <c r="BZ31" i="147"/>
  <c r="CA31" i="147"/>
  <c r="CB31" i="147"/>
  <c r="CC31" i="147"/>
  <c r="CD31" i="147"/>
  <c r="CE31" i="147"/>
  <c r="CF31" i="147"/>
  <c r="CG31" i="147"/>
  <c r="CH31" i="147"/>
  <c r="CI31" i="147"/>
  <c r="AM33" i="147"/>
  <c r="AN33" i="147"/>
  <c r="AO33" i="147"/>
  <c r="AP33" i="147"/>
  <c r="AQ33" i="147"/>
  <c r="AR33" i="147"/>
  <c r="AS33" i="147"/>
  <c r="AT33" i="147"/>
  <c r="AU33" i="147"/>
  <c r="AV33" i="147"/>
  <c r="AW33" i="147"/>
  <c r="AX33" i="147"/>
  <c r="AY33" i="147"/>
  <c r="AZ33" i="147"/>
  <c r="BA33" i="147"/>
  <c r="BB33" i="147"/>
  <c r="BC33" i="147"/>
  <c r="BD33" i="147"/>
  <c r="BE33" i="147"/>
  <c r="BF33" i="147"/>
  <c r="BG33" i="147"/>
  <c r="BH33" i="147"/>
  <c r="BI33" i="147"/>
  <c r="BJ33" i="147"/>
  <c r="BK33" i="147"/>
  <c r="BL33" i="147"/>
  <c r="BM33" i="147"/>
  <c r="BN33" i="147"/>
  <c r="BO33" i="147"/>
  <c r="BP33" i="147"/>
  <c r="BQ33" i="147"/>
  <c r="BR33" i="147"/>
  <c r="BS33" i="147"/>
  <c r="BT33" i="147"/>
  <c r="BU33" i="147"/>
  <c r="BV33" i="147"/>
  <c r="BW33" i="147"/>
  <c r="BX33" i="147"/>
  <c r="BY33" i="147"/>
  <c r="BZ33" i="147"/>
  <c r="CA33" i="147"/>
  <c r="CB33" i="147"/>
  <c r="CC33" i="147"/>
  <c r="CD33" i="147"/>
  <c r="CE33" i="147"/>
  <c r="CF33" i="147"/>
  <c r="CG33" i="147"/>
  <c r="CH33" i="147"/>
  <c r="CI33" i="147"/>
  <c r="AM34" i="147"/>
  <c r="AN34" i="147"/>
  <c r="AO34" i="147"/>
  <c r="AP34" i="147"/>
  <c r="AQ34" i="147"/>
  <c r="AR34" i="147"/>
  <c r="AS34" i="147"/>
  <c r="AT34" i="147"/>
  <c r="AU34" i="147"/>
  <c r="AV34" i="147"/>
  <c r="AW34" i="147"/>
  <c r="AX34" i="147"/>
  <c r="AY34" i="147"/>
  <c r="AZ34" i="147"/>
  <c r="BA34" i="147"/>
  <c r="BB34" i="147"/>
  <c r="BC34" i="147"/>
  <c r="BD34" i="147"/>
  <c r="BE34" i="147"/>
  <c r="BF34" i="147"/>
  <c r="BG34" i="147"/>
  <c r="BH34" i="147"/>
  <c r="BI34" i="147"/>
  <c r="BJ34" i="147"/>
  <c r="BK34" i="147"/>
  <c r="BL34" i="147"/>
  <c r="BM34" i="147"/>
  <c r="BN34" i="147"/>
  <c r="BO34" i="147"/>
  <c r="BP34" i="147"/>
  <c r="BQ34" i="147"/>
  <c r="BR34" i="147"/>
  <c r="BS34" i="147"/>
  <c r="BT34" i="147"/>
  <c r="BU34" i="147"/>
  <c r="BV34" i="147"/>
  <c r="BW34" i="147"/>
  <c r="BX34" i="147"/>
  <c r="BY34" i="147"/>
  <c r="BZ34" i="147"/>
  <c r="CA34" i="147"/>
  <c r="CB34" i="147"/>
  <c r="CC34" i="147"/>
  <c r="CD34" i="147"/>
  <c r="CE34" i="147"/>
  <c r="CF34" i="147"/>
  <c r="CG34" i="147"/>
  <c r="CH34" i="147"/>
  <c r="CI34" i="147"/>
  <c r="AM13" i="147"/>
  <c r="AN13" i="147"/>
  <c r="AO13" i="147"/>
  <c r="AP13" i="147"/>
  <c r="AQ13" i="147"/>
  <c r="AR13" i="147"/>
  <c r="AS13" i="147"/>
  <c r="AT13" i="147"/>
  <c r="AU13" i="147"/>
  <c r="AV13" i="147"/>
  <c r="AW13" i="147"/>
  <c r="AX13" i="147"/>
  <c r="AY13" i="147"/>
  <c r="AZ13" i="147"/>
  <c r="BA13" i="147"/>
  <c r="BB13" i="147"/>
  <c r="BC13" i="147"/>
  <c r="BD13" i="147"/>
  <c r="BE13" i="147"/>
  <c r="BF13" i="147"/>
  <c r="BG13" i="147"/>
  <c r="BH13" i="147"/>
  <c r="BI13" i="147"/>
  <c r="BJ13" i="147"/>
  <c r="BK13" i="147"/>
  <c r="BL13" i="147"/>
  <c r="BM13" i="147"/>
  <c r="BN13" i="147"/>
  <c r="BO13" i="147"/>
  <c r="BP13" i="147"/>
  <c r="BQ13" i="147"/>
  <c r="BR13" i="147"/>
  <c r="BS13" i="147"/>
  <c r="BT13" i="147"/>
  <c r="BU13" i="147"/>
  <c r="BV13" i="147"/>
  <c r="BW13" i="147"/>
  <c r="BX13" i="147"/>
  <c r="BY13" i="147"/>
  <c r="BZ13" i="147"/>
  <c r="CA13" i="147"/>
  <c r="CB13" i="147"/>
  <c r="CC13" i="147"/>
  <c r="CD13" i="147"/>
  <c r="CE13" i="147"/>
  <c r="CF13" i="147"/>
  <c r="CG13" i="147"/>
  <c r="CH13" i="147"/>
  <c r="CI13" i="147"/>
  <c r="CI1" i="147"/>
  <c r="CH1" i="147"/>
  <c r="CG1" i="147"/>
  <c r="CF1" i="147"/>
  <c r="CE1" i="147"/>
  <c r="CD1" i="147"/>
  <c r="CC1" i="147"/>
  <c r="CB1" i="147"/>
  <c r="CA1" i="147"/>
  <c r="BZ1" i="147"/>
  <c r="BY1" i="147"/>
  <c r="BX1" i="147"/>
  <c r="BW1" i="147"/>
  <c r="BV1" i="147"/>
  <c r="BU1" i="147"/>
  <c r="BT1" i="147"/>
  <c r="BS1" i="147"/>
  <c r="BR1" i="147"/>
  <c r="BQ1" i="147"/>
  <c r="BP1" i="147"/>
  <c r="BO1" i="147"/>
  <c r="BN1" i="147"/>
  <c r="BM1" i="147"/>
  <c r="BL1" i="147"/>
  <c r="BK1" i="147"/>
  <c r="BJ1" i="147"/>
  <c r="BI1" i="147"/>
  <c r="BH1" i="147"/>
  <c r="BG1" i="147"/>
  <c r="BF1" i="147"/>
  <c r="BE1" i="147"/>
  <c r="BD1" i="147"/>
  <c r="BC1" i="147"/>
  <c r="BB1" i="147"/>
  <c r="BA1" i="147"/>
  <c r="AZ1" i="147"/>
  <c r="AY1" i="147"/>
  <c r="AX1" i="147"/>
  <c r="AW1" i="147"/>
  <c r="AV1" i="147"/>
  <c r="AU1" i="147"/>
  <c r="AT1" i="147"/>
  <c r="AS1" i="147"/>
  <c r="AR1" i="147"/>
  <c r="AQ1" i="147"/>
  <c r="AP1" i="147"/>
  <c r="AO1" i="147"/>
  <c r="AN1" i="147"/>
  <c r="AM1" i="147"/>
  <c r="CI23" i="101"/>
  <c r="CG44" i="105" s="1"/>
  <c r="CE23" i="101"/>
  <c r="CD23" i="101"/>
  <c r="CB44" i="105" s="1"/>
  <c r="BW23" i="101"/>
  <c r="BU44" i="105" s="1"/>
  <c r="BV23" i="101"/>
  <c r="BT44" i="105" s="1"/>
  <c r="BO23" i="101"/>
  <c r="BM44" i="105" s="1"/>
  <c r="BN23" i="101"/>
  <c r="BL44" i="105" s="1"/>
  <c r="BG23" i="101"/>
  <c r="BE44" i="105" s="1"/>
  <c r="BF23" i="101"/>
  <c r="BD44" i="105" s="1"/>
  <c r="AY23" i="101"/>
  <c r="AX23" i="101"/>
  <c r="AV44" i="105" s="1"/>
  <c r="AQ23" i="101"/>
  <c r="AO44" i="105" s="1"/>
  <c r="AP23" i="101"/>
  <c r="AN44" i="105" s="1"/>
  <c r="CK15" i="101"/>
  <c r="CI6" i="100" s="1"/>
  <c r="CJ15" i="101"/>
  <c r="CJ31" i="101" s="1"/>
  <c r="CI15" i="101"/>
  <c r="CG6" i="150" s="1"/>
  <c r="CH15" i="101"/>
  <c r="CG15" i="101"/>
  <c r="CF15" i="101"/>
  <c r="CF31" i="101" s="1"/>
  <c r="CE15" i="101"/>
  <c r="CE31" i="101" s="1"/>
  <c r="CD15" i="101"/>
  <c r="CD31" i="101" s="1"/>
  <c r="CC15" i="101"/>
  <c r="CA6" i="150" s="1"/>
  <c r="CB15" i="101"/>
  <c r="CB31" i="101"/>
  <c r="CA15" i="101"/>
  <c r="BZ15" i="101"/>
  <c r="BZ31" i="101" s="1"/>
  <c r="BY15" i="101"/>
  <c r="BW6" i="100" s="1"/>
  <c r="BX15" i="101"/>
  <c r="BX31" i="101" s="1"/>
  <c r="BW15" i="101"/>
  <c r="BV15" i="101"/>
  <c r="BV31" i="101" s="1"/>
  <c r="BU15" i="101"/>
  <c r="BS6" i="100" s="1"/>
  <c r="BT15" i="101"/>
  <c r="BT31" i="101" s="1"/>
  <c r="BS15" i="101"/>
  <c r="BS31" i="101" s="1"/>
  <c r="BR15" i="101"/>
  <c r="BR31" i="101" s="1"/>
  <c r="BQ15" i="101"/>
  <c r="BO6" i="150" s="1"/>
  <c r="BP15" i="101"/>
  <c r="BP31" i="101" s="1"/>
  <c r="BO15" i="101"/>
  <c r="BO31" i="101" s="1"/>
  <c r="BN15" i="101"/>
  <c r="BN31" i="101" s="1"/>
  <c r="BM15" i="101"/>
  <c r="BK6" i="100" s="1"/>
  <c r="BL15" i="101"/>
  <c r="BL31" i="101" s="1"/>
  <c r="BK15" i="101"/>
  <c r="BJ15" i="101"/>
  <c r="BJ31" i="101" s="1"/>
  <c r="BI15" i="101"/>
  <c r="BI31" i="101" s="1"/>
  <c r="BH15" i="101"/>
  <c r="BH31" i="101" s="1"/>
  <c r="BG15" i="101"/>
  <c r="BG31" i="101" s="1"/>
  <c r="BF15" i="101"/>
  <c r="BF31" i="101" s="1"/>
  <c r="BE15" i="101"/>
  <c r="BD15" i="101"/>
  <c r="BD31" i="101" s="1"/>
  <c r="BC15" i="101"/>
  <c r="BA6" i="100" s="1"/>
  <c r="BB15" i="101"/>
  <c r="BA15" i="101"/>
  <c r="AZ15" i="101"/>
  <c r="AZ31" i="101" s="1"/>
  <c r="AY15" i="101"/>
  <c r="AY31" i="101" s="1"/>
  <c r="AX15" i="101"/>
  <c r="AX31" i="101" s="1"/>
  <c r="AW15" i="101"/>
  <c r="AW31" i="101" s="1"/>
  <c r="AV15" i="101"/>
  <c r="AV31" i="101" s="1"/>
  <c r="AU15" i="101"/>
  <c r="AU31" i="101" s="1"/>
  <c r="AT15" i="101"/>
  <c r="AR6" i="100" s="1"/>
  <c r="AS15" i="101"/>
  <c r="AR15" i="101"/>
  <c r="AP6" i="100" s="1"/>
  <c r="AQ15" i="101"/>
  <c r="AP15" i="101"/>
  <c r="AO15" i="101"/>
  <c r="AO9" i="101"/>
  <c r="AM6" i="147" s="1"/>
  <c r="AP9" i="101"/>
  <c r="AN6" i="147" s="1"/>
  <c r="AQ9" i="101"/>
  <c r="AO6" i="147" s="1"/>
  <c r="AR9" i="101"/>
  <c r="AP6" i="147" s="1"/>
  <c r="AS9" i="101"/>
  <c r="AQ6" i="147" s="1"/>
  <c r="AT9" i="101"/>
  <c r="AR6" i="147" s="1"/>
  <c r="AU9" i="101"/>
  <c r="AV9" i="101"/>
  <c r="AW9" i="101"/>
  <c r="AX9" i="101"/>
  <c r="AV6" i="147" s="1"/>
  <c r="AY9" i="101"/>
  <c r="AZ9" i="101"/>
  <c r="AX6" i="147" s="1"/>
  <c r="BA9" i="101"/>
  <c r="AY6" i="147" s="1"/>
  <c r="BB9" i="101"/>
  <c r="AZ6" i="147" s="1"/>
  <c r="BC9" i="101"/>
  <c r="BD9" i="101"/>
  <c r="BE9" i="101"/>
  <c r="BC6" i="147" s="1"/>
  <c r="BF9" i="101"/>
  <c r="BD6" i="147" s="1"/>
  <c r="BG9" i="101"/>
  <c r="BE6" i="147" s="1"/>
  <c r="BH9" i="101"/>
  <c r="BF6" i="147" s="1"/>
  <c r="BI9" i="101"/>
  <c r="BG6" i="147" s="1"/>
  <c r="BJ9" i="101"/>
  <c r="BH6" i="147" s="1"/>
  <c r="BK9" i="101"/>
  <c r="BL9" i="101"/>
  <c r="BM9" i="101"/>
  <c r="BN9" i="101"/>
  <c r="BL6" i="147" s="1"/>
  <c r="BO9" i="101"/>
  <c r="BM6" i="147" s="1"/>
  <c r="BP9" i="101"/>
  <c r="BN6" i="147" s="1"/>
  <c r="BQ9" i="101"/>
  <c r="BO6" i="147" s="1"/>
  <c r="BR9" i="101"/>
  <c r="BP6" i="147" s="1"/>
  <c r="BS9" i="101"/>
  <c r="BT9" i="101"/>
  <c r="BU9" i="101"/>
  <c r="BV9" i="101"/>
  <c r="BT6" i="147" s="1"/>
  <c r="BW9" i="101"/>
  <c r="BU6" i="147" s="1"/>
  <c r="BX9" i="101"/>
  <c r="BV6" i="147" s="1"/>
  <c r="BY9" i="101"/>
  <c r="BW6" i="147" s="1"/>
  <c r="BZ9" i="101"/>
  <c r="CA9" i="101"/>
  <c r="CB9" i="101"/>
  <c r="CC9" i="101"/>
  <c r="CD9" i="101"/>
  <c r="CB6" i="147" s="1"/>
  <c r="CE9" i="101"/>
  <c r="CC6" i="147" s="1"/>
  <c r="CF9" i="101"/>
  <c r="CD6" i="147" s="1"/>
  <c r="CG9" i="101"/>
  <c r="CE6" i="147" s="1"/>
  <c r="CH9" i="101"/>
  <c r="CF6" i="147" s="1"/>
  <c r="CI9" i="101"/>
  <c r="CJ9" i="101"/>
  <c r="CK9" i="101"/>
  <c r="CA1" i="101"/>
  <c r="CB1" i="101"/>
  <c r="CC1" i="101"/>
  <c r="CD1" i="101"/>
  <c r="CE1" i="101"/>
  <c r="CF1" i="101"/>
  <c r="CG1" i="101"/>
  <c r="CH1" i="101"/>
  <c r="CI1" i="101"/>
  <c r="CJ1" i="101"/>
  <c r="CK1" i="101"/>
  <c r="AO1" i="101"/>
  <c r="AP1" i="101"/>
  <c r="AQ1" i="101"/>
  <c r="AR1" i="101"/>
  <c r="AS1" i="101"/>
  <c r="AT1" i="101"/>
  <c r="AU1" i="101"/>
  <c r="AV1" i="101"/>
  <c r="AW1" i="101"/>
  <c r="AX1" i="101"/>
  <c r="AY1" i="101"/>
  <c r="AZ1" i="101"/>
  <c r="BA1" i="101"/>
  <c r="BB1" i="101"/>
  <c r="BC1" i="101"/>
  <c r="BD1" i="101"/>
  <c r="BE1" i="101"/>
  <c r="BF1" i="101"/>
  <c r="BG1" i="101"/>
  <c r="BH1" i="101"/>
  <c r="BI1" i="101"/>
  <c r="BJ1" i="101"/>
  <c r="BK1" i="101"/>
  <c r="BL1" i="101"/>
  <c r="BM1" i="101"/>
  <c r="BN1" i="101"/>
  <c r="BO1" i="101"/>
  <c r="BP1" i="101"/>
  <c r="BQ1" i="101"/>
  <c r="BR1" i="101"/>
  <c r="BS1" i="101"/>
  <c r="BT1" i="101"/>
  <c r="BU1" i="101"/>
  <c r="BV1" i="101"/>
  <c r="BW1" i="101"/>
  <c r="BX1" i="101"/>
  <c r="BY1" i="101"/>
  <c r="BZ1" i="101"/>
  <c r="CI54" i="99"/>
  <c r="CH54" i="99"/>
  <c r="CG54" i="99"/>
  <c r="CF54" i="99"/>
  <c r="CE54" i="99"/>
  <c r="CD54" i="99"/>
  <c r="CB54" i="99"/>
  <c r="CA54" i="99"/>
  <c r="BZ54" i="99"/>
  <c r="BY54" i="99"/>
  <c r="BX54" i="99"/>
  <c r="BW54" i="99"/>
  <c r="BU54" i="99"/>
  <c r="BS54" i="99"/>
  <c r="BR54" i="99"/>
  <c r="BQ54" i="99"/>
  <c r="BP54" i="99"/>
  <c r="BO54" i="99"/>
  <c r="BN54" i="99"/>
  <c r="BM54" i="99"/>
  <c r="BL54" i="99"/>
  <c r="BK54" i="99"/>
  <c r="BJ54" i="99"/>
  <c r="BI54" i="99"/>
  <c r="BH54" i="99"/>
  <c r="BG54" i="99"/>
  <c r="BE54" i="99"/>
  <c r="BD54" i="99"/>
  <c r="BC54" i="99"/>
  <c r="BB54" i="99"/>
  <c r="BA54" i="99"/>
  <c r="AZ54" i="99"/>
  <c r="AX54" i="99"/>
  <c r="AW54" i="99"/>
  <c r="AU54" i="99"/>
  <c r="AT54" i="99"/>
  <c r="AS54" i="99"/>
  <c r="AR54" i="99"/>
  <c r="AQ54" i="99"/>
  <c r="AO54" i="99"/>
  <c r="AN54" i="99"/>
  <c r="CI17" i="100"/>
  <c r="CI32" i="100" s="1"/>
  <c r="CH17" i="100"/>
  <c r="CH32" i="100" s="1"/>
  <c r="CG17" i="100"/>
  <c r="CG32" i="100" s="1"/>
  <c r="CF17" i="100"/>
  <c r="CF32" i="100" s="1"/>
  <c r="CE17" i="100"/>
  <c r="CE32" i="100" s="1"/>
  <c r="CD17" i="100"/>
  <c r="CD32" i="100" s="1"/>
  <c r="CC17" i="100"/>
  <c r="CC32" i="100" s="1"/>
  <c r="CB17" i="100"/>
  <c r="CB32" i="100" s="1"/>
  <c r="CA17" i="100"/>
  <c r="CA32" i="100" s="1"/>
  <c r="BZ17" i="100"/>
  <c r="BZ32" i="100" s="1"/>
  <c r="BY17" i="100"/>
  <c r="BY32" i="100" s="1"/>
  <c r="BX17" i="100"/>
  <c r="BX32" i="100" s="1"/>
  <c r="BW17" i="100"/>
  <c r="BW32" i="100" s="1"/>
  <c r="BV17" i="100"/>
  <c r="BV32" i="100" s="1"/>
  <c r="BU17" i="100"/>
  <c r="BU32" i="100" s="1"/>
  <c r="BT17" i="100"/>
  <c r="BT32" i="100" s="1"/>
  <c r="BS17" i="100"/>
  <c r="BS32" i="100" s="1"/>
  <c r="BR17" i="100"/>
  <c r="BR32" i="100" s="1"/>
  <c r="BQ17" i="100"/>
  <c r="BQ32" i="100" s="1"/>
  <c r="BP17" i="100"/>
  <c r="BP32" i="100" s="1"/>
  <c r="BO17" i="100"/>
  <c r="BO32" i="100" s="1"/>
  <c r="BN17" i="100"/>
  <c r="BN32" i="100" s="1"/>
  <c r="BM17" i="100"/>
  <c r="BM32" i="100" s="1"/>
  <c r="BL17" i="100"/>
  <c r="BL32" i="100" s="1"/>
  <c r="BK17" i="100"/>
  <c r="BK32" i="100" s="1"/>
  <c r="BJ17" i="100"/>
  <c r="BJ32" i="100" s="1"/>
  <c r="BI17" i="100"/>
  <c r="BI32" i="100" s="1"/>
  <c r="BH17" i="100"/>
  <c r="BH32" i="100" s="1"/>
  <c r="BG17" i="100"/>
  <c r="BG32" i="100" s="1"/>
  <c r="BF17" i="100"/>
  <c r="BF32" i="100" s="1"/>
  <c r="BE17" i="100"/>
  <c r="BE32" i="100" s="1"/>
  <c r="BD17" i="100"/>
  <c r="BD32" i="100" s="1"/>
  <c r="BC17" i="100"/>
  <c r="BC32" i="100" s="1"/>
  <c r="BB17" i="100"/>
  <c r="BB32" i="100" s="1"/>
  <c r="BA17" i="100"/>
  <c r="BA32" i="100" s="1"/>
  <c r="AZ17" i="100"/>
  <c r="AZ32" i="100" s="1"/>
  <c r="AY17" i="100"/>
  <c r="AY32" i="100" s="1"/>
  <c r="AX17" i="100"/>
  <c r="AX32" i="100" s="1"/>
  <c r="AW17" i="100"/>
  <c r="AW32" i="100" s="1"/>
  <c r="AV17" i="100"/>
  <c r="AV32" i="100" s="1"/>
  <c r="AU17" i="100"/>
  <c r="AU32" i="100" s="1"/>
  <c r="AT17" i="100"/>
  <c r="AT32" i="100" s="1"/>
  <c r="AS17" i="100"/>
  <c r="AS32" i="100" s="1"/>
  <c r="AR17" i="100"/>
  <c r="AR32" i="100" s="1"/>
  <c r="AQ17" i="100"/>
  <c r="AQ32" i="100" s="1"/>
  <c r="AP17" i="100"/>
  <c r="AP32" i="100" s="1"/>
  <c r="AO17" i="100"/>
  <c r="AO32" i="100" s="1"/>
  <c r="AN17" i="100"/>
  <c r="AN32" i="100" s="1"/>
  <c r="AM17" i="100"/>
  <c r="AM32" i="100" s="1"/>
  <c r="CI14" i="100"/>
  <c r="CI24" i="100" s="1"/>
  <c r="CH14" i="100"/>
  <c r="CH24" i="100" s="1"/>
  <c r="CG14" i="100"/>
  <c r="CG24" i="100" s="1"/>
  <c r="CF14" i="100"/>
  <c r="CF24" i="100" s="1"/>
  <c r="CE14" i="100"/>
  <c r="CE24" i="100" s="1"/>
  <c r="CD14" i="100"/>
  <c r="CD24" i="100" s="1"/>
  <c r="CC14" i="100"/>
  <c r="CC24" i="100" s="1"/>
  <c r="CB14" i="100"/>
  <c r="CB24" i="100" s="1"/>
  <c r="CA14" i="100"/>
  <c r="CA24" i="100" s="1"/>
  <c r="BZ14" i="100"/>
  <c r="BZ24" i="100" s="1"/>
  <c r="BY14" i="100"/>
  <c r="BY24" i="100" s="1"/>
  <c r="BX14" i="100"/>
  <c r="BX24" i="100" s="1"/>
  <c r="BW14" i="100"/>
  <c r="BW24" i="100" s="1"/>
  <c r="BV14" i="100"/>
  <c r="BV24" i="100" s="1"/>
  <c r="BU14" i="100"/>
  <c r="BU24" i="100" s="1"/>
  <c r="BT14" i="100"/>
  <c r="BT24" i="100" s="1"/>
  <c r="BS14" i="100"/>
  <c r="BS24" i="100" s="1"/>
  <c r="BR14" i="100"/>
  <c r="BR24" i="100" s="1"/>
  <c r="BQ14" i="100"/>
  <c r="BQ24" i="100" s="1"/>
  <c r="BP14" i="100"/>
  <c r="BP24" i="100" s="1"/>
  <c r="BO14" i="100"/>
  <c r="BO24" i="100" s="1"/>
  <c r="BN14" i="100"/>
  <c r="BN24" i="100" s="1"/>
  <c r="BM14" i="100"/>
  <c r="BM24" i="100" s="1"/>
  <c r="BL14" i="100"/>
  <c r="BL24" i="100" s="1"/>
  <c r="BK14" i="100"/>
  <c r="BK24" i="100" s="1"/>
  <c r="BJ14" i="100"/>
  <c r="BJ24" i="100" s="1"/>
  <c r="BI14" i="100"/>
  <c r="BI24" i="100" s="1"/>
  <c r="BH14" i="100"/>
  <c r="BH24" i="100" s="1"/>
  <c r="BG14" i="100"/>
  <c r="BG24" i="100" s="1"/>
  <c r="BF14" i="100"/>
  <c r="BF24" i="100" s="1"/>
  <c r="BE14" i="100"/>
  <c r="BE24" i="100" s="1"/>
  <c r="BD14" i="100"/>
  <c r="BD24" i="100" s="1"/>
  <c r="BC14" i="100"/>
  <c r="BC24" i="100" s="1"/>
  <c r="BB14" i="100"/>
  <c r="BB24" i="100" s="1"/>
  <c r="BA14" i="100"/>
  <c r="BA24" i="100" s="1"/>
  <c r="AZ14" i="100"/>
  <c r="AZ24" i="100" s="1"/>
  <c r="AY14" i="100"/>
  <c r="AY24" i="100" s="1"/>
  <c r="AX14" i="100"/>
  <c r="AX24" i="100" s="1"/>
  <c r="AW14" i="100"/>
  <c r="AW24" i="100" s="1"/>
  <c r="AV14" i="100"/>
  <c r="AV24" i="100" s="1"/>
  <c r="AU14" i="100"/>
  <c r="AU24" i="100" s="1"/>
  <c r="AT14" i="100"/>
  <c r="AT24" i="100" s="1"/>
  <c r="AS14" i="100"/>
  <c r="AS24" i="100" s="1"/>
  <c r="AR14" i="100"/>
  <c r="AR24" i="100" s="1"/>
  <c r="AQ14" i="100"/>
  <c r="AQ24" i="100" s="1"/>
  <c r="AP14" i="100"/>
  <c r="AP24" i="100" s="1"/>
  <c r="AO14" i="100"/>
  <c r="AO24" i="100" s="1"/>
  <c r="AN14" i="100"/>
  <c r="AN24" i="100" s="1"/>
  <c r="AM14" i="100"/>
  <c r="AM24" i="100" s="1"/>
  <c r="J270" i="82"/>
  <c r="J21" i="150" s="1"/>
  <c r="J68" i="150" s="1"/>
  <c r="K14" i="100"/>
  <c r="K24" i="100" s="1"/>
  <c r="L112" i="82"/>
  <c r="L14" i="100" s="1"/>
  <c r="L24" i="100" s="1"/>
  <c r="M14" i="100"/>
  <c r="M24" i="100" s="1"/>
  <c r="N14" i="100"/>
  <c r="N24" i="100" s="1"/>
  <c r="O14" i="100"/>
  <c r="O24" i="100" s="1"/>
  <c r="P14" i="100"/>
  <c r="P24" i="100" s="1"/>
  <c r="Q14" i="100"/>
  <c r="Q24" i="100" s="1"/>
  <c r="R14" i="100"/>
  <c r="R24" i="100" s="1"/>
  <c r="S14" i="100"/>
  <c r="S24" i="100" s="1"/>
  <c r="T14" i="100"/>
  <c r="T24" i="100" s="1"/>
  <c r="U14" i="100"/>
  <c r="U24" i="100" s="1"/>
  <c r="V14" i="100"/>
  <c r="V24" i="100" s="1"/>
  <c r="W14" i="100"/>
  <c r="W24" i="100" s="1"/>
  <c r="X14" i="100"/>
  <c r="X24" i="100" s="1"/>
  <c r="Y14" i="100"/>
  <c r="Y24" i="100" s="1"/>
  <c r="Z14" i="100"/>
  <c r="Z24" i="100" s="1"/>
  <c r="AA14" i="100"/>
  <c r="AA24" i="100" s="1"/>
  <c r="AB14" i="100"/>
  <c r="AB24" i="100" s="1"/>
  <c r="AC14" i="100"/>
  <c r="AC24" i="100" s="1"/>
  <c r="AD14" i="100"/>
  <c r="AD24" i="100" s="1"/>
  <c r="AE14" i="100"/>
  <c r="AE24" i="100" s="1"/>
  <c r="AF14" i="100"/>
  <c r="AF24" i="100" s="1"/>
  <c r="AG14" i="100"/>
  <c r="AG24" i="100" s="1"/>
  <c r="AH14" i="100"/>
  <c r="AH24" i="100" s="1"/>
  <c r="AI14" i="100"/>
  <c r="AI24" i="100" s="1"/>
  <c r="AJ14" i="100"/>
  <c r="AJ24" i="100" s="1"/>
  <c r="AK14" i="100"/>
  <c r="AK24" i="100" s="1"/>
  <c r="AL14" i="100"/>
  <c r="AL24" i="100" s="1"/>
  <c r="O10" i="100"/>
  <c r="H14" i="100"/>
  <c r="H24" i="100" s="1"/>
  <c r="I112" i="82"/>
  <c r="I14" i="100" s="1"/>
  <c r="I24" i="100" s="1"/>
  <c r="J112" i="82"/>
  <c r="J14" i="100" s="1"/>
  <c r="J24" i="100" s="1"/>
  <c r="R8" i="148"/>
  <c r="R9" i="148"/>
  <c r="T9" i="148" s="1"/>
  <c r="U9" i="148" s="1"/>
  <c r="R10" i="148"/>
  <c r="S10" i="148"/>
  <c r="R11" i="148"/>
  <c r="R12" i="148"/>
  <c r="S12" i="148" s="1"/>
  <c r="R13" i="148"/>
  <c r="T13" i="148" s="1"/>
  <c r="U13" i="148" s="1"/>
  <c r="R14" i="148"/>
  <c r="S14" i="148"/>
  <c r="R15" i="148"/>
  <c r="T15" i="148" s="1"/>
  <c r="U15" i="148" s="1"/>
  <c r="R16" i="148"/>
  <c r="S16" i="148" s="1"/>
  <c r="R17" i="148"/>
  <c r="S17" i="148" s="1"/>
  <c r="R18" i="148"/>
  <c r="R19" i="148"/>
  <c r="S19" i="148" s="1"/>
  <c r="R20" i="148"/>
  <c r="S20" i="148" s="1"/>
  <c r="R21" i="148"/>
  <c r="S21" i="148"/>
  <c r="R22" i="148"/>
  <c r="R23" i="148"/>
  <c r="T23" i="148"/>
  <c r="U23" i="148" s="1"/>
  <c r="R24" i="148"/>
  <c r="S24" i="148" s="1"/>
  <c r="R25" i="148"/>
  <c r="S25" i="148"/>
  <c r="R26" i="148"/>
  <c r="R27" i="148"/>
  <c r="S27" i="148"/>
  <c r="R28" i="148"/>
  <c r="S28" i="148"/>
  <c r="R29" i="148"/>
  <c r="S29" i="148" s="1"/>
  <c r="R30" i="148"/>
  <c r="R31" i="148"/>
  <c r="T31" i="148"/>
  <c r="U31" i="148"/>
  <c r="R32" i="148"/>
  <c r="R33" i="148"/>
  <c r="R34" i="148"/>
  <c r="T34" i="148" s="1"/>
  <c r="U34" i="148" s="1"/>
  <c r="R35" i="148"/>
  <c r="S35" i="148"/>
  <c r="R36" i="148"/>
  <c r="S36" i="148" s="1"/>
  <c r="R37" i="148"/>
  <c r="S37" i="148" s="1"/>
  <c r="R38" i="148"/>
  <c r="R39" i="148"/>
  <c r="S39" i="148" s="1"/>
  <c r="R40" i="148"/>
  <c r="R41" i="148"/>
  <c r="S41" i="148" s="1"/>
  <c r="R42" i="148"/>
  <c r="S42" i="148" s="1"/>
  <c r="R43" i="148"/>
  <c r="S43" i="148"/>
  <c r="R44" i="148"/>
  <c r="T44" i="148"/>
  <c r="U44" i="148"/>
  <c r="R45" i="148"/>
  <c r="T45" i="148"/>
  <c r="U45" i="148" s="1"/>
  <c r="R46" i="148"/>
  <c r="R47" i="148"/>
  <c r="S47" i="148" s="1"/>
  <c r="R48" i="148"/>
  <c r="T48" i="148"/>
  <c r="U48" i="148" s="1"/>
  <c r="S48" i="148"/>
  <c r="R49" i="148"/>
  <c r="T49" i="148" s="1"/>
  <c r="U49" i="148" s="1"/>
  <c r="R50" i="148"/>
  <c r="S50" i="148"/>
  <c r="R51" i="148"/>
  <c r="S51" i="148" s="1"/>
  <c r="R52" i="148"/>
  <c r="S52" i="148" s="1"/>
  <c r="R53" i="148"/>
  <c r="S53" i="148"/>
  <c r="R54" i="148"/>
  <c r="S54" i="148"/>
  <c r="R55" i="148"/>
  <c r="R56" i="148"/>
  <c r="R57" i="148"/>
  <c r="S57" i="148" s="1"/>
  <c r="R58" i="148"/>
  <c r="S58" i="148"/>
  <c r="R59" i="148"/>
  <c r="S59" i="148"/>
  <c r="R60" i="148"/>
  <c r="S60" i="148" s="1"/>
  <c r="R61" i="148"/>
  <c r="S61" i="148" s="1"/>
  <c r="R62" i="148"/>
  <c r="R63" i="148"/>
  <c r="S63" i="148" s="1"/>
  <c r="R64" i="148"/>
  <c r="T64" i="148"/>
  <c r="U64" i="148" s="1"/>
  <c r="R65" i="148"/>
  <c r="T65" i="148" s="1"/>
  <c r="U65" i="148" s="1"/>
  <c r="R66" i="148"/>
  <c r="R67" i="148"/>
  <c r="T67" i="148" s="1"/>
  <c r="U67" i="148" s="1"/>
  <c r="R68" i="148"/>
  <c r="R69" i="148"/>
  <c r="S69" i="148" s="1"/>
  <c r="R70" i="148"/>
  <c r="R71" i="148"/>
  <c r="S71" i="148" s="1"/>
  <c r="R72" i="148"/>
  <c r="T72" i="148"/>
  <c r="U72" i="148" s="1"/>
  <c r="R73" i="148"/>
  <c r="S73" i="148" s="1"/>
  <c r="R74" i="148"/>
  <c r="S74" i="148"/>
  <c r="R75" i="148"/>
  <c r="T75" i="148"/>
  <c r="U75" i="148"/>
  <c r="R76" i="148"/>
  <c r="S76" i="148"/>
  <c r="R77" i="148"/>
  <c r="T77" i="148" s="1"/>
  <c r="U77" i="148" s="1"/>
  <c r="R78" i="148"/>
  <c r="R79" i="148"/>
  <c r="S79" i="148"/>
  <c r="R80" i="148"/>
  <c r="R81" i="148"/>
  <c r="T81" i="148" s="1"/>
  <c r="U81" i="148" s="1"/>
  <c r="R82" i="148"/>
  <c r="T82" i="148" s="1"/>
  <c r="U82" i="148" s="1"/>
  <c r="R83" i="148"/>
  <c r="S83" i="148" s="1"/>
  <c r="R84" i="148"/>
  <c r="S84" i="148" s="1"/>
  <c r="R85" i="148"/>
  <c r="T85" i="148"/>
  <c r="U85" i="148" s="1"/>
  <c r="R86" i="148"/>
  <c r="S86" i="148"/>
  <c r="R87" i="148"/>
  <c r="T87" i="148"/>
  <c r="U87" i="148" s="1"/>
  <c r="R88" i="148"/>
  <c r="R89" i="148"/>
  <c r="R90" i="148"/>
  <c r="S90" i="148" s="1"/>
  <c r="R91" i="148"/>
  <c r="T91" i="148" s="1"/>
  <c r="U91" i="148" s="1"/>
  <c r="R92" i="148"/>
  <c r="S92" i="148" s="1"/>
  <c r="R93" i="148"/>
  <c r="S93" i="148" s="1"/>
  <c r="R94" i="148"/>
  <c r="R95" i="148"/>
  <c r="R96" i="148"/>
  <c r="T96" i="148"/>
  <c r="U96" i="148" s="1"/>
  <c r="R97" i="148"/>
  <c r="S97" i="148"/>
  <c r="R98" i="148"/>
  <c r="S98" i="148" s="1"/>
  <c r="R99" i="148"/>
  <c r="S99" i="148" s="1"/>
  <c r="R100" i="148"/>
  <c r="S100" i="148" s="1"/>
  <c r="R101" i="148"/>
  <c r="S101" i="148"/>
  <c r="R102" i="148"/>
  <c r="R103" i="148"/>
  <c r="R104" i="148"/>
  <c r="T104" i="148" s="1"/>
  <c r="U104" i="148" s="1"/>
  <c r="R105" i="148"/>
  <c r="T105" i="148" s="1"/>
  <c r="U105" i="148" s="1"/>
  <c r="R106" i="148"/>
  <c r="R107" i="148"/>
  <c r="S107" i="148"/>
  <c r="R108" i="148"/>
  <c r="S108" i="148"/>
  <c r="R109" i="148"/>
  <c r="S109" i="148" s="1"/>
  <c r="R110" i="148"/>
  <c r="R111" i="148"/>
  <c r="R112" i="148"/>
  <c r="R113" i="148"/>
  <c r="T113" i="148" s="1"/>
  <c r="U113" i="148" s="1"/>
  <c r="R114" i="148"/>
  <c r="T114" i="148" s="1"/>
  <c r="U114" i="148" s="1"/>
  <c r="R115" i="148"/>
  <c r="S115" i="148"/>
  <c r="R116" i="148"/>
  <c r="S116" i="148" s="1"/>
  <c r="R117" i="148"/>
  <c r="R118" i="148"/>
  <c r="S118" i="148" s="1"/>
  <c r="R119" i="148"/>
  <c r="S119" i="148" s="1"/>
  <c r="R120" i="148"/>
  <c r="S120" i="148"/>
  <c r="R121" i="148"/>
  <c r="S121" i="148"/>
  <c r="R122" i="148"/>
  <c r="S122" i="148" s="1"/>
  <c r="R123" i="148"/>
  <c r="S123" i="148" s="1"/>
  <c r="R124" i="148"/>
  <c r="T124" i="148"/>
  <c r="U124" i="148" s="1"/>
  <c r="R125" i="148"/>
  <c r="S125" i="148" s="1"/>
  <c r="R126" i="148"/>
  <c r="T126" i="148"/>
  <c r="U126" i="148" s="1"/>
  <c r="R127" i="148"/>
  <c r="S127" i="148"/>
  <c r="R128" i="148"/>
  <c r="R129" i="148"/>
  <c r="T129" i="148" s="1"/>
  <c r="U129" i="148" s="1"/>
  <c r="R130" i="148"/>
  <c r="S130" i="148" s="1"/>
  <c r="R131" i="148"/>
  <c r="S131" i="148"/>
  <c r="R132" i="148"/>
  <c r="T132" i="148"/>
  <c r="U132" i="148" s="1"/>
  <c r="R133" i="148"/>
  <c r="R134" i="148"/>
  <c r="R135" i="148"/>
  <c r="S135" i="148"/>
  <c r="R136" i="148"/>
  <c r="S136" i="148" s="1"/>
  <c r="R137" i="148"/>
  <c r="T137" i="148" s="1"/>
  <c r="U137" i="148" s="1"/>
  <c r="R138" i="148"/>
  <c r="S138" i="148" s="1"/>
  <c r="R139" i="148"/>
  <c r="S139" i="148"/>
  <c r="R140" i="148"/>
  <c r="S140" i="148"/>
  <c r="R141" i="148"/>
  <c r="S141" i="148" s="1"/>
  <c r="R142" i="148"/>
  <c r="T142" i="148" s="1"/>
  <c r="U142" i="148" s="1"/>
  <c r="R143" i="148"/>
  <c r="S143" i="148" s="1"/>
  <c r="R144" i="148"/>
  <c r="R145" i="148"/>
  <c r="T145" i="148" s="1"/>
  <c r="U145" i="148" s="1"/>
  <c r="R146" i="148"/>
  <c r="S146" i="148"/>
  <c r="R147" i="148"/>
  <c r="S147" i="148" s="1"/>
  <c r="R148" i="148"/>
  <c r="S148" i="148" s="1"/>
  <c r="R149" i="148"/>
  <c r="T149" i="148"/>
  <c r="U149" i="148" s="1"/>
  <c r="R150" i="148"/>
  <c r="T150" i="148"/>
  <c r="U150" i="148" s="1"/>
  <c r="R151" i="148"/>
  <c r="S151" i="148" s="1"/>
  <c r="R152" i="148"/>
  <c r="R153" i="148"/>
  <c r="S153" i="148" s="1"/>
  <c r="R154" i="148"/>
  <c r="S154" i="148"/>
  <c r="R155" i="148"/>
  <c r="S155" i="148"/>
  <c r="R156" i="148"/>
  <c r="S156" i="148" s="1"/>
  <c r="R157" i="148"/>
  <c r="R158" i="148"/>
  <c r="S158" i="148"/>
  <c r="R159" i="148"/>
  <c r="S159" i="148" s="1"/>
  <c r="R160" i="148"/>
  <c r="R161" i="148"/>
  <c r="T161" i="148" s="1"/>
  <c r="U161" i="148" s="1"/>
  <c r="R162" i="148"/>
  <c r="S162" i="148"/>
  <c r="R163" i="148"/>
  <c r="T163" i="148" s="1"/>
  <c r="U163" i="148" s="1"/>
  <c r="R164" i="148"/>
  <c r="R165" i="148"/>
  <c r="S165" i="148"/>
  <c r="R166" i="148"/>
  <c r="T166" i="148"/>
  <c r="U166" i="148"/>
  <c r="R167" i="148"/>
  <c r="T167" i="148"/>
  <c r="U167" i="148" s="1"/>
  <c r="R168" i="148"/>
  <c r="R169" i="148"/>
  <c r="S169" i="148" s="1"/>
  <c r="R170" i="148"/>
  <c r="S170" i="148"/>
  <c r="R171" i="148"/>
  <c r="S171" i="148"/>
  <c r="R172" i="148"/>
  <c r="T172" i="148" s="1"/>
  <c r="U172" i="148" s="1"/>
  <c r="R173" i="148"/>
  <c r="R174" i="148"/>
  <c r="S174" i="148"/>
  <c r="R175" i="148"/>
  <c r="T175" i="148"/>
  <c r="U175" i="148" s="1"/>
  <c r="R176" i="148"/>
  <c r="R177" i="148"/>
  <c r="R178" i="148"/>
  <c r="T178" i="148"/>
  <c r="U178" i="148"/>
  <c r="R179" i="148"/>
  <c r="S179" i="148"/>
  <c r="R180" i="148"/>
  <c r="R181" i="148"/>
  <c r="T181" i="148"/>
  <c r="U181" i="148" s="1"/>
  <c r="R182" i="148"/>
  <c r="S182" i="148"/>
  <c r="R183" i="148"/>
  <c r="S183" i="148"/>
  <c r="R184" i="148"/>
  <c r="R185" i="148"/>
  <c r="T185" i="148"/>
  <c r="U185" i="148" s="1"/>
  <c r="R186" i="148"/>
  <c r="S186" i="148"/>
  <c r="R187" i="148"/>
  <c r="T187" i="148"/>
  <c r="U187" i="148" s="1"/>
  <c r="R188" i="148"/>
  <c r="R189" i="148"/>
  <c r="T189" i="148" s="1"/>
  <c r="U189" i="148" s="1"/>
  <c r="R190" i="148"/>
  <c r="T190" i="148" s="1"/>
  <c r="U190" i="148" s="1"/>
  <c r="R191" i="148"/>
  <c r="T191" i="148" s="1"/>
  <c r="U191" i="148" s="1"/>
  <c r="R192" i="148"/>
  <c r="T192" i="148"/>
  <c r="U192" i="148"/>
  <c r="R193" i="148"/>
  <c r="T193" i="148"/>
  <c r="U193" i="148" s="1"/>
  <c r="R194" i="148"/>
  <c r="T194" i="148"/>
  <c r="U194" i="148" s="1"/>
  <c r="R195" i="148"/>
  <c r="T195" i="148"/>
  <c r="U195" i="148" s="1"/>
  <c r="R196" i="148"/>
  <c r="R197" i="148"/>
  <c r="S197" i="148" s="1"/>
  <c r="R198" i="148"/>
  <c r="R199" i="148"/>
  <c r="T199" i="148"/>
  <c r="U199" i="148"/>
  <c r="R200" i="148"/>
  <c r="R201" i="148"/>
  <c r="T201" i="148" s="1"/>
  <c r="U201" i="148" s="1"/>
  <c r="R202" i="148"/>
  <c r="S202" i="148" s="1"/>
  <c r="R203" i="148"/>
  <c r="T203" i="148"/>
  <c r="U203" i="148" s="1"/>
  <c r="R204" i="148"/>
  <c r="S204" i="148" s="1"/>
  <c r="R205" i="148"/>
  <c r="S205" i="148"/>
  <c r="R206" i="148"/>
  <c r="S206" i="148"/>
  <c r="R207" i="148"/>
  <c r="S207" i="148" s="1"/>
  <c r="R208" i="148"/>
  <c r="S208" i="148" s="1"/>
  <c r="R209" i="148"/>
  <c r="S209" i="148"/>
  <c r="R210" i="148"/>
  <c r="S210" i="148"/>
  <c r="R211" i="148"/>
  <c r="R212" i="148"/>
  <c r="T212" i="148"/>
  <c r="U212" i="148" s="1"/>
  <c r="R213" i="148"/>
  <c r="S213" i="148"/>
  <c r="R214" i="148"/>
  <c r="S214" i="148"/>
  <c r="R215" i="148"/>
  <c r="T215" i="148" s="1"/>
  <c r="U215" i="148" s="1"/>
  <c r="R216" i="148"/>
  <c r="R217" i="148"/>
  <c r="S217" i="148"/>
  <c r="R218" i="148"/>
  <c r="R219" i="148"/>
  <c r="R220" i="148"/>
  <c r="T220" i="148" s="1"/>
  <c r="U220" i="148" s="1"/>
  <c r="R221" i="148"/>
  <c r="S221" i="148" s="1"/>
  <c r="R222" i="148"/>
  <c r="T222" i="148" s="1"/>
  <c r="U222" i="148" s="1"/>
  <c r="R223" i="148"/>
  <c r="T223" i="148" s="1"/>
  <c r="U223" i="148" s="1"/>
  <c r="R224" i="148"/>
  <c r="R225" i="148"/>
  <c r="R226" i="148"/>
  <c r="S226" i="148" s="1"/>
  <c r="R227" i="148"/>
  <c r="R228" i="148"/>
  <c r="T228" i="148" s="1"/>
  <c r="U228" i="148" s="1"/>
  <c r="R229" i="148"/>
  <c r="S229" i="148" s="1"/>
  <c r="R230" i="148"/>
  <c r="S230" i="148" s="1"/>
  <c r="R231" i="148"/>
  <c r="S231" i="148"/>
  <c r="R232" i="148"/>
  <c r="S232" i="148"/>
  <c r="R233" i="148"/>
  <c r="R234" i="148"/>
  <c r="S234" i="148"/>
  <c r="R235" i="148"/>
  <c r="S235" i="148"/>
  <c r="R236" i="148"/>
  <c r="S236" i="148" s="1"/>
  <c r="R237" i="148"/>
  <c r="R238" i="148"/>
  <c r="T238" i="148" s="1"/>
  <c r="U238" i="148" s="1"/>
  <c r="R239" i="148"/>
  <c r="T239" i="148"/>
  <c r="U239" i="148"/>
  <c r="R240" i="148"/>
  <c r="S240" i="148"/>
  <c r="R241" i="148"/>
  <c r="S241" i="148" s="1"/>
  <c r="R242" i="148"/>
  <c r="T242" i="148" s="1"/>
  <c r="U242" i="148" s="1"/>
  <c r="R243" i="148"/>
  <c r="R244" i="148"/>
  <c r="T244" i="148"/>
  <c r="U244" i="148" s="1"/>
  <c r="R245" i="148"/>
  <c r="S245" i="148"/>
  <c r="R246" i="148"/>
  <c r="S246" i="148"/>
  <c r="R247" i="148"/>
  <c r="T247" i="148" s="1"/>
  <c r="U247" i="148" s="1"/>
  <c r="R248" i="148"/>
  <c r="S248" i="148" s="1"/>
  <c r="R249" i="148"/>
  <c r="S249" i="148" s="1"/>
  <c r="R250" i="148"/>
  <c r="T250" i="148"/>
  <c r="U250" i="148" s="1"/>
  <c r="R251" i="148"/>
  <c r="T251" i="148" s="1"/>
  <c r="U251" i="148" s="1"/>
  <c r="R252" i="148"/>
  <c r="S252" i="148" s="1"/>
  <c r="R253" i="148"/>
  <c r="S253" i="148"/>
  <c r="R254" i="148"/>
  <c r="R255" i="148"/>
  <c r="T255" i="148" s="1"/>
  <c r="U255" i="148" s="1"/>
  <c r="R256" i="148"/>
  <c r="R257" i="148"/>
  <c r="T257" i="148"/>
  <c r="U257" i="148"/>
  <c r="R258" i="148"/>
  <c r="T258" i="148"/>
  <c r="U258" i="148" s="1"/>
  <c r="R259" i="148"/>
  <c r="S259" i="148"/>
  <c r="R260" i="148"/>
  <c r="S260" i="148"/>
  <c r="R261" i="148"/>
  <c r="S261" i="148" s="1"/>
  <c r="R262" i="148"/>
  <c r="S262" i="148" s="1"/>
  <c r="R263" i="148"/>
  <c r="S263" i="148"/>
  <c r="R264" i="148"/>
  <c r="R265" i="148"/>
  <c r="S265" i="148"/>
  <c r="R266" i="148"/>
  <c r="S266" i="148"/>
  <c r="R267" i="148"/>
  <c r="R268" i="148"/>
  <c r="S268" i="148"/>
  <c r="R269" i="148"/>
  <c r="S269" i="148"/>
  <c r="R270" i="148"/>
  <c r="T270" i="148" s="1"/>
  <c r="U270" i="148" s="1"/>
  <c r="R271" i="148"/>
  <c r="T271" i="148" s="1"/>
  <c r="U271" i="148" s="1"/>
  <c r="R272" i="148"/>
  <c r="R273" i="148"/>
  <c r="R274" i="148"/>
  <c r="S274" i="148" s="1"/>
  <c r="R275" i="148"/>
  <c r="T275" i="148" s="1"/>
  <c r="U275" i="148" s="1"/>
  <c r="R276" i="148"/>
  <c r="T276" i="148" s="1"/>
  <c r="U276" i="148" s="1"/>
  <c r="R277" i="148"/>
  <c r="S277" i="148" s="1"/>
  <c r="R278" i="148"/>
  <c r="S278" i="148" s="1"/>
  <c r="R279" i="148"/>
  <c r="S279" i="148"/>
  <c r="R280" i="148"/>
  <c r="S280" i="148"/>
  <c r="R281" i="148"/>
  <c r="R282" i="148"/>
  <c r="R283" i="148"/>
  <c r="S283" i="148" s="1"/>
  <c r="R284" i="148"/>
  <c r="R285" i="148"/>
  <c r="T285" i="148" s="1"/>
  <c r="U285" i="148" s="1"/>
  <c r="R286" i="148"/>
  <c r="R287" i="148"/>
  <c r="T287" i="148"/>
  <c r="U287" i="148" s="1"/>
  <c r="R288" i="148"/>
  <c r="S288" i="148"/>
  <c r="R289" i="148"/>
  <c r="S289" i="148"/>
  <c r="R290" i="148"/>
  <c r="R291" i="148"/>
  <c r="S291" i="148"/>
  <c r="R292" i="148"/>
  <c r="T292" i="148" s="1"/>
  <c r="U292" i="148" s="1"/>
  <c r="R293" i="148"/>
  <c r="S293" i="148"/>
  <c r="R294" i="148"/>
  <c r="R295" i="148"/>
  <c r="S295" i="148"/>
  <c r="R296" i="148"/>
  <c r="S296" i="148" s="1"/>
  <c r="R297" i="148"/>
  <c r="S297" i="148" s="1"/>
  <c r="R298" i="148"/>
  <c r="S298" i="148"/>
  <c r="R299" i="148"/>
  <c r="R300" i="148"/>
  <c r="S300" i="148" s="1"/>
  <c r="R301" i="148"/>
  <c r="T301" i="148"/>
  <c r="U301" i="148" s="1"/>
  <c r="R302" i="148"/>
  <c r="S302" i="148"/>
  <c r="R303" i="148"/>
  <c r="T303" i="148"/>
  <c r="U303" i="148" s="1"/>
  <c r="R304" i="148"/>
  <c r="S304" i="148"/>
  <c r="R305" i="148"/>
  <c r="S305" i="148"/>
  <c r="R306" i="148"/>
  <c r="S306" i="148" s="1"/>
  <c r="R307" i="148"/>
  <c r="R308" i="148"/>
  <c r="R309" i="148"/>
  <c r="S309" i="148"/>
  <c r="R310" i="148"/>
  <c r="T310" i="148"/>
  <c r="U310" i="148"/>
  <c r="R311" i="148"/>
  <c r="R312" i="148"/>
  <c r="T312" i="148" s="1"/>
  <c r="U312" i="148" s="1"/>
  <c r="R313" i="148"/>
  <c r="R314" i="148"/>
  <c r="S314" i="148"/>
  <c r="R315" i="148"/>
  <c r="T315" i="148" s="1"/>
  <c r="U315" i="148" s="1"/>
  <c r="R316" i="148"/>
  <c r="R317" i="148"/>
  <c r="T317" i="148"/>
  <c r="U317" i="148" s="1"/>
  <c r="R318" i="148"/>
  <c r="R319" i="148"/>
  <c r="R320" i="148"/>
  <c r="S320" i="148"/>
  <c r="R321" i="148"/>
  <c r="S321" i="148" s="1"/>
  <c r="R322" i="148"/>
  <c r="T322" i="148" s="1"/>
  <c r="U322" i="148" s="1"/>
  <c r="R323" i="148"/>
  <c r="S323" i="148" s="1"/>
  <c r="R324" i="148"/>
  <c r="S324" i="148" s="1"/>
  <c r="R325" i="148"/>
  <c r="T325" i="148"/>
  <c r="U325" i="148" s="1"/>
  <c r="R326" i="148"/>
  <c r="T326" i="148"/>
  <c r="U326" i="148" s="1"/>
  <c r="R327" i="148"/>
  <c r="S327" i="148" s="1"/>
  <c r="R328" i="148"/>
  <c r="S328" i="148"/>
  <c r="R329" i="148"/>
  <c r="R330" i="148"/>
  <c r="S330" i="148"/>
  <c r="R331" i="148"/>
  <c r="S331" i="148"/>
  <c r="R332" i="148"/>
  <c r="R333" i="148"/>
  <c r="T333" i="148"/>
  <c r="U333" i="148" s="1"/>
  <c r="R334" i="148"/>
  <c r="T334" i="148"/>
  <c r="U334" i="148" s="1"/>
  <c r="R335" i="148"/>
  <c r="T335" i="148" s="1"/>
  <c r="U335" i="148" s="1"/>
  <c r="R336" i="148"/>
  <c r="T336" i="148" s="1"/>
  <c r="U336" i="148" s="1"/>
  <c r="R7" i="148"/>
  <c r="S7" i="148" s="1"/>
  <c r="L34" i="148"/>
  <c r="N34" i="148" s="1"/>
  <c r="S64" i="148"/>
  <c r="T24" i="148"/>
  <c r="U24" i="148" s="1"/>
  <c r="V24" i="148" s="1"/>
  <c r="T25" i="148"/>
  <c r="U25" i="148" s="1"/>
  <c r="S9" i="148"/>
  <c r="S65" i="148"/>
  <c r="T16" i="148"/>
  <c r="U16" i="148"/>
  <c r="V16" i="148" s="1"/>
  <c r="S128" i="148"/>
  <c r="T128" i="148"/>
  <c r="U128" i="148" s="1"/>
  <c r="T170" i="148"/>
  <c r="U170" i="148" s="1"/>
  <c r="T10" i="148"/>
  <c r="U10" i="148"/>
  <c r="V10" i="148" s="1"/>
  <c r="R59" i="143"/>
  <c r="N295" i="82"/>
  <c r="N84" i="132" s="1"/>
  <c r="J7" i="99"/>
  <c r="O36" i="143"/>
  <c r="K1" i="100"/>
  <c r="M17" i="100"/>
  <c r="M32" i="100" s="1"/>
  <c r="N17" i="100"/>
  <c r="N32" i="100" s="1"/>
  <c r="O17" i="100"/>
  <c r="O32" i="100" s="1"/>
  <c r="P17" i="100"/>
  <c r="P32" i="100" s="1"/>
  <c r="Q17" i="100"/>
  <c r="Q32" i="100" s="1"/>
  <c r="R17" i="100"/>
  <c r="R32" i="100" s="1"/>
  <c r="S17" i="100"/>
  <c r="S32" i="100" s="1"/>
  <c r="T17" i="100"/>
  <c r="T32" i="100" s="1"/>
  <c r="U17" i="100"/>
  <c r="U32" i="100" s="1"/>
  <c r="V17" i="100"/>
  <c r="V32" i="100" s="1"/>
  <c r="W17" i="100"/>
  <c r="W32" i="100" s="1"/>
  <c r="X17" i="100"/>
  <c r="X32" i="100" s="1"/>
  <c r="Y17" i="100"/>
  <c r="Y32" i="100" s="1"/>
  <c r="Z17" i="100"/>
  <c r="Z32" i="100" s="1"/>
  <c r="AA17" i="100"/>
  <c r="AA32" i="100" s="1"/>
  <c r="AB17" i="100"/>
  <c r="AB32" i="100" s="1"/>
  <c r="AC17" i="100"/>
  <c r="AC32" i="100" s="1"/>
  <c r="AD17" i="100"/>
  <c r="AD32" i="100" s="1"/>
  <c r="AE17" i="100"/>
  <c r="AE32" i="100" s="1"/>
  <c r="AF17" i="100"/>
  <c r="AF32" i="100" s="1"/>
  <c r="AG17" i="100"/>
  <c r="AG32" i="100" s="1"/>
  <c r="AH17" i="100"/>
  <c r="AH32" i="100" s="1"/>
  <c r="AI17" i="100"/>
  <c r="AI32" i="100" s="1"/>
  <c r="AJ17" i="100"/>
  <c r="AJ32" i="100" s="1"/>
  <c r="AK17" i="100"/>
  <c r="AK32" i="100" s="1"/>
  <c r="AL17" i="100"/>
  <c r="AL32" i="100" s="1"/>
  <c r="AL65" i="147"/>
  <c r="AK65" i="147"/>
  <c r="AJ65" i="147"/>
  <c r="AI65" i="147"/>
  <c r="AH65" i="147"/>
  <c r="AG65" i="147"/>
  <c r="AF65" i="147"/>
  <c r="AE65" i="147"/>
  <c r="AD65" i="147"/>
  <c r="AC65" i="147"/>
  <c r="AB65" i="147"/>
  <c r="AA65" i="147"/>
  <c r="Z65" i="147"/>
  <c r="Y65" i="147"/>
  <c r="X65" i="147"/>
  <c r="W65" i="147"/>
  <c r="V65" i="147"/>
  <c r="U65" i="147"/>
  <c r="T65" i="147"/>
  <c r="S65" i="147"/>
  <c r="R65" i="147"/>
  <c r="Q65" i="147"/>
  <c r="P65" i="147"/>
  <c r="O65" i="147"/>
  <c r="N65" i="147"/>
  <c r="M65" i="147"/>
  <c r="L65" i="147"/>
  <c r="K65" i="147"/>
  <c r="J65" i="147"/>
  <c r="I65" i="147"/>
  <c r="H65" i="147"/>
  <c r="N34" i="147"/>
  <c r="L69" i="143"/>
  <c r="Y67" i="143"/>
  <c r="I270" i="82"/>
  <c r="I21" i="150" s="1"/>
  <c r="I68" i="150" s="1"/>
  <c r="G72" i="118"/>
  <c r="H71" i="118" s="1"/>
  <c r="G39" i="118"/>
  <c r="G95" i="132"/>
  <c r="J94" i="150"/>
  <c r="J117" i="150" s="1"/>
  <c r="I78" i="85"/>
  <c r="J154" i="85"/>
  <c r="I314" i="82"/>
  <c r="I27" i="163" s="1"/>
  <c r="I38" i="163" s="1"/>
  <c r="I6" i="132"/>
  <c r="J6" i="132"/>
  <c r="K6" i="132"/>
  <c r="L6" i="132"/>
  <c r="M6" i="132"/>
  <c r="N6" i="132"/>
  <c r="O6" i="132"/>
  <c r="P6" i="132"/>
  <c r="Q6" i="132"/>
  <c r="R6" i="132"/>
  <c r="S6" i="132"/>
  <c r="T6" i="132"/>
  <c r="U6" i="132"/>
  <c r="V6" i="132"/>
  <c r="W6" i="132"/>
  <c r="X6" i="132"/>
  <c r="Y6" i="132"/>
  <c r="Z6" i="132"/>
  <c r="AA6" i="132"/>
  <c r="AB6" i="132"/>
  <c r="AC6" i="132"/>
  <c r="AD6" i="132"/>
  <c r="AE6" i="132"/>
  <c r="AF6" i="132"/>
  <c r="AG6" i="132"/>
  <c r="AH6" i="132"/>
  <c r="AI6" i="132"/>
  <c r="AJ6" i="132"/>
  <c r="AK6" i="132"/>
  <c r="AL6" i="132"/>
  <c r="H6" i="132"/>
  <c r="H21" i="118" s="1"/>
  <c r="H2" i="82"/>
  <c r="H2" i="163" s="1"/>
  <c r="H2" i="101"/>
  <c r="H3" i="101" s="1"/>
  <c r="I21" i="99"/>
  <c r="H21" i="99"/>
  <c r="H48" i="99" s="1"/>
  <c r="H98" i="132"/>
  <c r="AL82" i="132"/>
  <c r="AK82" i="132"/>
  <c r="AJ82" i="132"/>
  <c r="AI82" i="132"/>
  <c r="AH82" i="132"/>
  <c r="AG82" i="132"/>
  <c r="AF82" i="132"/>
  <c r="AE82" i="132"/>
  <c r="AD82" i="132"/>
  <c r="AC82" i="132"/>
  <c r="AB82" i="132"/>
  <c r="AA82" i="132"/>
  <c r="Z82" i="132"/>
  <c r="Y82" i="132"/>
  <c r="X82" i="132"/>
  <c r="W82" i="132"/>
  <c r="V82" i="132"/>
  <c r="U82" i="132"/>
  <c r="T82" i="132"/>
  <c r="S82" i="132"/>
  <c r="R82" i="132"/>
  <c r="Q82" i="132"/>
  <c r="P82" i="132"/>
  <c r="O82" i="132"/>
  <c r="N82" i="132"/>
  <c r="I82" i="132"/>
  <c r="H82" i="132"/>
  <c r="I295" i="82"/>
  <c r="I84" i="132" s="1"/>
  <c r="H295" i="82"/>
  <c r="H84" i="132" s="1"/>
  <c r="J341" i="82"/>
  <c r="J11" i="99" s="1"/>
  <c r="J92" i="99" s="1"/>
  <c r="L156" i="85"/>
  <c r="K156" i="85"/>
  <c r="J156" i="85"/>
  <c r="I18" i="85"/>
  <c r="AL154" i="85"/>
  <c r="AK154" i="85"/>
  <c r="AJ154" i="85"/>
  <c r="AI154" i="85"/>
  <c r="AH154" i="85"/>
  <c r="AG154" i="85"/>
  <c r="AF154" i="85"/>
  <c r="AE154" i="85"/>
  <c r="AD154" i="85"/>
  <c r="AC154" i="85"/>
  <c r="AB154" i="85"/>
  <c r="AA154" i="85"/>
  <c r="Z154" i="85"/>
  <c r="Y154" i="85"/>
  <c r="X154" i="85"/>
  <c r="W154" i="85"/>
  <c r="V154" i="85"/>
  <c r="U154" i="85"/>
  <c r="T154" i="85"/>
  <c r="S154" i="85"/>
  <c r="R154" i="85"/>
  <c r="Q154" i="85"/>
  <c r="P154" i="85"/>
  <c r="O154" i="85"/>
  <c r="N154" i="85"/>
  <c r="M154" i="85"/>
  <c r="L154" i="85"/>
  <c r="K154" i="85"/>
  <c r="AL81" i="85"/>
  <c r="AK81" i="85"/>
  <c r="AJ81" i="85"/>
  <c r="AI81" i="85"/>
  <c r="AH81" i="85"/>
  <c r="AG81" i="85"/>
  <c r="AF81" i="85"/>
  <c r="AE81" i="85"/>
  <c r="AD81" i="85"/>
  <c r="AC81" i="85"/>
  <c r="AB81" i="85"/>
  <c r="AA81" i="85"/>
  <c r="Z81" i="85"/>
  <c r="Y81" i="85"/>
  <c r="X81" i="85"/>
  <c r="W81" i="85"/>
  <c r="V81" i="85"/>
  <c r="U81" i="85"/>
  <c r="T81" i="85"/>
  <c r="S81" i="85"/>
  <c r="R81" i="85"/>
  <c r="Q81" i="85"/>
  <c r="P81" i="85"/>
  <c r="O81" i="85"/>
  <c r="N81" i="85"/>
  <c r="M81" i="85"/>
  <c r="L81" i="85"/>
  <c r="K81" i="85"/>
  <c r="AL80" i="85"/>
  <c r="AK80" i="85"/>
  <c r="AJ80" i="85"/>
  <c r="AI80" i="85"/>
  <c r="AH80" i="85"/>
  <c r="AG80" i="85"/>
  <c r="AF80" i="85"/>
  <c r="AE80" i="85"/>
  <c r="AD80" i="85"/>
  <c r="AC80" i="85"/>
  <c r="AB80" i="85"/>
  <c r="AA80" i="85"/>
  <c r="Z80" i="85"/>
  <c r="Y80" i="85"/>
  <c r="X80" i="85"/>
  <c r="W80" i="85"/>
  <c r="V80" i="85"/>
  <c r="U80" i="85"/>
  <c r="T80" i="85"/>
  <c r="S80" i="85"/>
  <c r="R80" i="85"/>
  <c r="Q80" i="85"/>
  <c r="P80" i="85"/>
  <c r="O80" i="85"/>
  <c r="N80" i="85"/>
  <c r="M80" i="85"/>
  <c r="L80" i="85"/>
  <c r="K80" i="85"/>
  <c r="J80" i="85"/>
  <c r="AL79" i="85"/>
  <c r="AK79" i="85"/>
  <c r="AJ79" i="85"/>
  <c r="AI79" i="85"/>
  <c r="AH79" i="85"/>
  <c r="AG79" i="85"/>
  <c r="AF79" i="85"/>
  <c r="AE79" i="85"/>
  <c r="AD79" i="85"/>
  <c r="AC79" i="85"/>
  <c r="AB79" i="85"/>
  <c r="AA79" i="85"/>
  <c r="Z79" i="85"/>
  <c r="Y79" i="85"/>
  <c r="X79" i="85"/>
  <c r="W79" i="85"/>
  <c r="V79" i="85"/>
  <c r="U79" i="85"/>
  <c r="T79" i="85"/>
  <c r="S79" i="85"/>
  <c r="R79" i="85"/>
  <c r="Q79" i="85"/>
  <c r="P79" i="85"/>
  <c r="O79" i="85"/>
  <c r="N79" i="85"/>
  <c r="M79" i="85"/>
  <c r="L79" i="85"/>
  <c r="K79" i="85"/>
  <c r="J79" i="85"/>
  <c r="J81" i="85"/>
  <c r="J268" i="82"/>
  <c r="J32" i="143" s="1"/>
  <c r="J75" i="143" s="1"/>
  <c r="J27" i="150" s="1"/>
  <c r="J60" i="150" s="1"/>
  <c r="J263" i="82"/>
  <c r="J29" i="143" s="1"/>
  <c r="J72" i="143" s="1"/>
  <c r="J24" i="150" s="1"/>
  <c r="J42" i="150" s="1"/>
  <c r="J73" i="150" s="1"/>
  <c r="F57" i="132"/>
  <c r="I268" i="82"/>
  <c r="I32" i="143" s="1"/>
  <c r="I75" i="143" s="1"/>
  <c r="I27" i="150" s="1"/>
  <c r="I60" i="150" s="1"/>
  <c r="I341" i="82"/>
  <c r="I11" i="99" s="1"/>
  <c r="I92" i="99" s="1"/>
  <c r="H196" i="82"/>
  <c r="H22" i="85" s="1"/>
  <c r="H194" i="85" s="1"/>
  <c r="H341" i="82"/>
  <c r="H11" i="99" s="1"/>
  <c r="H92" i="99" s="1"/>
  <c r="H89" i="132"/>
  <c r="H25" i="118" s="1"/>
  <c r="H269" i="82"/>
  <c r="H33" i="143" s="1"/>
  <c r="H76" i="143" s="1"/>
  <c r="H28" i="150" s="1"/>
  <c r="J299" i="82"/>
  <c r="J7" i="132" s="1"/>
  <c r="J109" i="132" s="1"/>
  <c r="I299" i="82"/>
  <c r="I7" i="132" s="1"/>
  <c r="I109" i="132" s="1"/>
  <c r="H299" i="82"/>
  <c r="H7" i="132" s="1"/>
  <c r="H109" i="132" s="1"/>
  <c r="H7" i="115"/>
  <c r="L67" i="143"/>
  <c r="I94" i="150"/>
  <c r="I117" i="150" s="1"/>
  <c r="K94" i="150"/>
  <c r="K117" i="150" s="1"/>
  <c r="L94" i="150"/>
  <c r="M94" i="150"/>
  <c r="N94" i="150"/>
  <c r="O94" i="150"/>
  <c r="P94" i="150"/>
  <c r="Q94" i="150"/>
  <c r="R94" i="150"/>
  <c r="S94" i="150"/>
  <c r="T94" i="150"/>
  <c r="U94" i="150"/>
  <c r="U117" i="150" s="1"/>
  <c r="V94" i="150"/>
  <c r="V117" i="150" s="1"/>
  <c r="W94" i="150"/>
  <c r="W117" i="150" s="1"/>
  <c r="X94" i="150"/>
  <c r="X117" i="150" s="1"/>
  <c r="Y94" i="150"/>
  <c r="Y117" i="150" s="1"/>
  <c r="Z94" i="150"/>
  <c r="Z117" i="150" s="1"/>
  <c r="AA94" i="150"/>
  <c r="AA117" i="150" s="1"/>
  <c r="AB94" i="150"/>
  <c r="AB117" i="150" s="1"/>
  <c r="AC94" i="150"/>
  <c r="AC117" i="150" s="1"/>
  <c r="AD94" i="150"/>
  <c r="AD117" i="150" s="1"/>
  <c r="AE94" i="150"/>
  <c r="AE117" i="150" s="1"/>
  <c r="AF94" i="150"/>
  <c r="AF117" i="150" s="1"/>
  <c r="AG94" i="150"/>
  <c r="AG117" i="150" s="1"/>
  <c r="AH94" i="150"/>
  <c r="AH117" i="150" s="1"/>
  <c r="AI94" i="150"/>
  <c r="AI117" i="150" s="1"/>
  <c r="AJ94" i="150"/>
  <c r="AJ117" i="150" s="1"/>
  <c r="AK94" i="150"/>
  <c r="AK117" i="150" s="1"/>
  <c r="AL94" i="150"/>
  <c r="AL117" i="150" s="1"/>
  <c r="H94" i="150"/>
  <c r="H117" i="150" s="1"/>
  <c r="H31" i="150"/>
  <c r="I31" i="150"/>
  <c r="J31" i="150"/>
  <c r="K31" i="150"/>
  <c r="L31" i="150"/>
  <c r="M31" i="150"/>
  <c r="N31" i="150"/>
  <c r="O31" i="150"/>
  <c r="P31" i="150"/>
  <c r="Q31" i="150"/>
  <c r="R31" i="150"/>
  <c r="S31" i="150"/>
  <c r="T31" i="150"/>
  <c r="U31" i="150"/>
  <c r="V31" i="150"/>
  <c r="W31" i="150"/>
  <c r="X31" i="150"/>
  <c r="Y31" i="150"/>
  <c r="Z31" i="150"/>
  <c r="AA31" i="150"/>
  <c r="AB31" i="150"/>
  <c r="AC31" i="150"/>
  <c r="AD31" i="150"/>
  <c r="AE31" i="150"/>
  <c r="AF31" i="150"/>
  <c r="AG31" i="150"/>
  <c r="AH31" i="150"/>
  <c r="AI31" i="150"/>
  <c r="AJ31" i="150"/>
  <c r="AK31" i="150"/>
  <c r="AL31" i="150"/>
  <c r="O21" i="150"/>
  <c r="O68" i="150" s="1"/>
  <c r="O91" i="150" s="1"/>
  <c r="J25" i="159" s="1"/>
  <c r="P21" i="150"/>
  <c r="Q21" i="150"/>
  <c r="Q68" i="150" s="1"/>
  <c r="Q91" i="150" s="1"/>
  <c r="L25" i="159" s="1"/>
  <c r="R21" i="150"/>
  <c r="S21" i="150"/>
  <c r="T21" i="150"/>
  <c r="U21" i="150"/>
  <c r="V21" i="150"/>
  <c r="W21" i="150"/>
  <c r="X21" i="150"/>
  <c r="X68" i="150" s="1"/>
  <c r="X91" i="150" s="1"/>
  <c r="Y21" i="150"/>
  <c r="Z21" i="150"/>
  <c r="AA21" i="150"/>
  <c r="AB21" i="150"/>
  <c r="AC21" i="150"/>
  <c r="AD21" i="150"/>
  <c r="AE21" i="150"/>
  <c r="AE68" i="150" s="1"/>
  <c r="AE80" i="150" s="1"/>
  <c r="AF21" i="150"/>
  <c r="AG21" i="150"/>
  <c r="AH21" i="150"/>
  <c r="AI21" i="150"/>
  <c r="AJ21" i="150"/>
  <c r="AJ68" i="150" s="1"/>
  <c r="AJ91" i="150" s="1"/>
  <c r="AK21" i="150"/>
  <c r="AL21" i="150"/>
  <c r="H21" i="150"/>
  <c r="H68" i="150" s="1"/>
  <c r="H91" i="150" s="1"/>
  <c r="H19" i="150"/>
  <c r="H52" i="150" s="1"/>
  <c r="O88" i="132"/>
  <c r="P88" i="132"/>
  <c r="Q88" i="132"/>
  <c r="R88" i="132"/>
  <c r="S88" i="132"/>
  <c r="T88" i="132"/>
  <c r="U88" i="132"/>
  <c r="V88" i="132"/>
  <c r="W88" i="132"/>
  <c r="X88" i="132"/>
  <c r="Y88" i="132"/>
  <c r="Z88" i="132"/>
  <c r="AA88" i="132"/>
  <c r="AB88" i="132"/>
  <c r="AC88" i="132"/>
  <c r="AD88" i="132"/>
  <c r="AE88" i="132"/>
  <c r="AF88" i="132"/>
  <c r="AG88" i="132"/>
  <c r="AH88" i="132"/>
  <c r="AI88" i="132"/>
  <c r="AJ88" i="132"/>
  <c r="AK88" i="132"/>
  <c r="AL88" i="132"/>
  <c r="N88" i="132"/>
  <c r="I93" i="132"/>
  <c r="I18" i="116" s="1"/>
  <c r="I12" i="118" s="1"/>
  <c r="J93" i="132"/>
  <c r="J18" i="116" s="1"/>
  <c r="J12" i="118" s="1"/>
  <c r="K93" i="132"/>
  <c r="K18" i="116" s="1"/>
  <c r="K12" i="118" s="1"/>
  <c r="L93" i="132"/>
  <c r="L18" i="116" s="1"/>
  <c r="L12" i="118" s="1"/>
  <c r="M93" i="132"/>
  <c r="M18" i="116" s="1"/>
  <c r="M12" i="118" s="1"/>
  <c r="N93" i="132"/>
  <c r="N18" i="116" s="1"/>
  <c r="N12" i="118" s="1"/>
  <c r="O93" i="132"/>
  <c r="O18" i="116" s="1"/>
  <c r="O12" i="118" s="1"/>
  <c r="P93" i="132"/>
  <c r="P18" i="116" s="1"/>
  <c r="P12" i="118" s="1"/>
  <c r="Q93" i="132"/>
  <c r="Q18" i="116" s="1"/>
  <c r="Q12" i="118" s="1"/>
  <c r="R93" i="132"/>
  <c r="R18" i="116" s="1"/>
  <c r="R12" i="118" s="1"/>
  <c r="H93" i="132"/>
  <c r="H18" i="116" s="1"/>
  <c r="H12" i="118" s="1"/>
  <c r="I194" i="85"/>
  <c r="I29" i="116" s="1"/>
  <c r="J194" i="85"/>
  <c r="K194" i="85"/>
  <c r="K29" i="116" s="1"/>
  <c r="H18" i="150"/>
  <c r="H49" i="150" s="1"/>
  <c r="H268" i="82"/>
  <c r="H32" i="143" s="1"/>
  <c r="H75" i="143" s="1"/>
  <c r="H27" i="150" s="1"/>
  <c r="H16" i="99"/>
  <c r="H40" i="118" s="1"/>
  <c r="I18" i="99"/>
  <c r="I46" i="99" s="1"/>
  <c r="J18" i="99"/>
  <c r="K18" i="99"/>
  <c r="K46" i="99" s="1"/>
  <c r="I19" i="99"/>
  <c r="J19" i="99"/>
  <c r="H18" i="99"/>
  <c r="H51" i="99" s="1"/>
  <c r="H29" i="118" s="1"/>
  <c r="H34" i="150"/>
  <c r="H116" i="150" s="1"/>
  <c r="J34" i="150"/>
  <c r="J116" i="150" s="1"/>
  <c r="K34" i="150"/>
  <c r="K116" i="150" s="1"/>
  <c r="L34" i="150"/>
  <c r="I34" i="150"/>
  <c r="I116" i="150" s="1"/>
  <c r="I12" i="132"/>
  <c r="I108" i="132" s="1"/>
  <c r="J12" i="132"/>
  <c r="J108" i="132" s="1"/>
  <c r="K12" i="132"/>
  <c r="K108" i="132" s="1"/>
  <c r="L12" i="132"/>
  <c r="L108" i="132" s="1"/>
  <c r="H12" i="132"/>
  <c r="H108" i="132" s="1"/>
  <c r="K22" i="147"/>
  <c r="K21" i="147"/>
  <c r="K71" i="147" s="1"/>
  <c r="K12" i="99"/>
  <c r="K93" i="99" s="1"/>
  <c r="K13" i="99"/>
  <c r="K94" i="99" s="1"/>
  <c r="H372" i="82"/>
  <c r="H19" i="99" s="1"/>
  <c r="H12" i="99"/>
  <c r="H93" i="99" s="1"/>
  <c r="H13" i="99"/>
  <c r="H94" i="99" s="1"/>
  <c r="H14" i="99"/>
  <c r="H33" i="100"/>
  <c r="H11" i="116" s="1"/>
  <c r="H13" i="85"/>
  <c r="H187" i="85" s="1"/>
  <c r="I21" i="147"/>
  <c r="I71" i="147" s="1"/>
  <c r="J21" i="147"/>
  <c r="J71" i="147" s="1"/>
  <c r="I22" i="147"/>
  <c r="J22" i="147"/>
  <c r="H22" i="147"/>
  <c r="H21" i="147"/>
  <c r="H71" i="147" s="1"/>
  <c r="I37" i="147"/>
  <c r="J37" i="147"/>
  <c r="I38" i="147"/>
  <c r="J38" i="147"/>
  <c r="K38" i="147"/>
  <c r="H38" i="147"/>
  <c r="H37" i="147"/>
  <c r="I61" i="147"/>
  <c r="J61" i="147"/>
  <c r="J97" i="147" s="1"/>
  <c r="J313" i="82" s="1"/>
  <c r="K61" i="147"/>
  <c r="K97" i="147" s="1"/>
  <c r="K313" i="82" s="1"/>
  <c r="L61" i="147"/>
  <c r="L97" i="147" s="1"/>
  <c r="U61" i="147"/>
  <c r="V61" i="147"/>
  <c r="W61" i="147"/>
  <c r="X61" i="147"/>
  <c r="Y61" i="147"/>
  <c r="Z61" i="147"/>
  <c r="AA61" i="147"/>
  <c r="AB61" i="147"/>
  <c r="AC61" i="147"/>
  <c r="AD61" i="147"/>
  <c r="AE61" i="147"/>
  <c r="AF61" i="147"/>
  <c r="F6" i="138"/>
  <c r="D6" i="138" s="1"/>
  <c r="F178" i="85"/>
  <c r="AG59" i="143"/>
  <c r="AH59" i="143"/>
  <c r="AI59" i="143"/>
  <c r="AJ59" i="143"/>
  <c r="AK59" i="143"/>
  <c r="AL59" i="143"/>
  <c r="AG67" i="143"/>
  <c r="AH67" i="143"/>
  <c r="AI67" i="143"/>
  <c r="AJ67" i="143"/>
  <c r="AK67" i="143"/>
  <c r="AL67" i="143"/>
  <c r="AG43" i="143"/>
  <c r="AH43" i="143"/>
  <c r="AI43" i="143"/>
  <c r="AJ43" i="143"/>
  <c r="AK43" i="143"/>
  <c r="AL43" i="143"/>
  <c r="AG36" i="143"/>
  <c r="AH36" i="143"/>
  <c r="AI36" i="143"/>
  <c r="AJ36" i="143"/>
  <c r="AK36" i="143"/>
  <c r="AL36" i="143"/>
  <c r="AG37" i="143"/>
  <c r="AH37" i="143"/>
  <c r="AI37" i="143"/>
  <c r="AJ37" i="143"/>
  <c r="AK37" i="143"/>
  <c r="AL37" i="143"/>
  <c r="AG38" i="143"/>
  <c r="AH38" i="143"/>
  <c r="AI38" i="143"/>
  <c r="AJ38" i="143"/>
  <c r="AK38" i="143"/>
  <c r="AG39" i="143"/>
  <c r="AH39" i="143"/>
  <c r="AI39" i="143"/>
  <c r="AJ39" i="143"/>
  <c r="AK39" i="143"/>
  <c r="AL39" i="143"/>
  <c r="AG40" i="143"/>
  <c r="AH40" i="143"/>
  <c r="AI40" i="143"/>
  <c r="AJ40" i="143"/>
  <c r="AK40" i="143"/>
  <c r="AL40" i="143"/>
  <c r="AG69" i="143"/>
  <c r="AG80" i="143" s="1"/>
  <c r="AH69" i="143"/>
  <c r="AI69" i="143"/>
  <c r="AI80" i="143" s="1"/>
  <c r="AJ69" i="143"/>
  <c r="AJ80" i="143" s="1"/>
  <c r="AK69" i="143"/>
  <c r="AK80" i="143" s="1"/>
  <c r="AL69" i="143"/>
  <c r="AL80" i="143" s="1"/>
  <c r="AG84" i="132"/>
  <c r="AH84" i="132"/>
  <c r="AI84" i="132"/>
  <c r="AJ84" i="132"/>
  <c r="AK84" i="132"/>
  <c r="AL84" i="132"/>
  <c r="AG19" i="138"/>
  <c r="AH19" i="138"/>
  <c r="AI19" i="138"/>
  <c r="AJ19" i="138"/>
  <c r="AK19" i="138"/>
  <c r="AL19" i="138"/>
  <c r="AG37" i="99"/>
  <c r="AH37" i="99"/>
  <c r="AI37" i="99"/>
  <c r="AJ37" i="99"/>
  <c r="AK37" i="99"/>
  <c r="AL37" i="99"/>
  <c r="AG6" i="99"/>
  <c r="AG61" i="99" s="1"/>
  <c r="AH6" i="99"/>
  <c r="AH61" i="99" s="1"/>
  <c r="AI6" i="99"/>
  <c r="AI61" i="99" s="1"/>
  <c r="AJ6" i="99"/>
  <c r="AJ61" i="99" s="1"/>
  <c r="AK6" i="99"/>
  <c r="AK61" i="99" s="1"/>
  <c r="AL6" i="99"/>
  <c r="AL61" i="99" s="1"/>
  <c r="AG7" i="132"/>
  <c r="AG109" i="132" s="1"/>
  <c r="AH7" i="132"/>
  <c r="AH109" i="132" s="1"/>
  <c r="AI7" i="132"/>
  <c r="AI109" i="132" s="1"/>
  <c r="AJ7" i="132"/>
  <c r="AJ109" i="132" s="1"/>
  <c r="AK7" i="132"/>
  <c r="AK109" i="132" s="1"/>
  <c r="AL7" i="132"/>
  <c r="AL109" i="132" s="1"/>
  <c r="AG16" i="150"/>
  <c r="AH16" i="150"/>
  <c r="AI16" i="150"/>
  <c r="AJ16" i="150"/>
  <c r="AK16" i="150"/>
  <c r="AL16" i="150"/>
  <c r="AG78" i="150"/>
  <c r="AH78" i="150"/>
  <c r="AI78" i="150"/>
  <c r="AJ78" i="150"/>
  <c r="AK78" i="150"/>
  <c r="AL78" i="150"/>
  <c r="AG79" i="150"/>
  <c r="AH79" i="150"/>
  <c r="AI79" i="150"/>
  <c r="AJ79" i="150"/>
  <c r="AK79" i="150"/>
  <c r="AL79" i="150"/>
  <c r="AG9" i="150"/>
  <c r="AH9" i="150"/>
  <c r="AI9" i="150"/>
  <c r="AJ9" i="150"/>
  <c r="AK9" i="150"/>
  <c r="AL9" i="150"/>
  <c r="AG12" i="150"/>
  <c r="AH12" i="150"/>
  <c r="AI12" i="150"/>
  <c r="AJ12" i="150"/>
  <c r="AK12" i="150"/>
  <c r="AL12" i="150"/>
  <c r="AG176" i="85"/>
  <c r="AH176" i="85"/>
  <c r="AI176" i="85"/>
  <c r="AJ176" i="85"/>
  <c r="AK176" i="85"/>
  <c r="AL176" i="85"/>
  <c r="AG184" i="85"/>
  <c r="AH184" i="85"/>
  <c r="AI184" i="85"/>
  <c r="AJ184" i="85"/>
  <c r="AK184" i="85"/>
  <c r="AL184" i="85"/>
  <c r="AG192" i="85"/>
  <c r="AH192" i="85"/>
  <c r="AI192" i="85"/>
  <c r="AJ192" i="85"/>
  <c r="AK192" i="85"/>
  <c r="AL192" i="85"/>
  <c r="AG108" i="85"/>
  <c r="AH108" i="85"/>
  <c r="AI108" i="85"/>
  <c r="AJ108" i="85"/>
  <c r="AK108" i="85"/>
  <c r="AL108" i="85"/>
  <c r="AG119" i="85"/>
  <c r="AH119" i="85"/>
  <c r="AI119" i="85"/>
  <c r="AJ119" i="85"/>
  <c r="AK119" i="85"/>
  <c r="AL119" i="85"/>
  <c r="AG120" i="85"/>
  <c r="AH120" i="85"/>
  <c r="AI120" i="85"/>
  <c r="AJ120" i="85"/>
  <c r="AK120" i="85"/>
  <c r="AL120" i="85"/>
  <c r="AG72" i="85"/>
  <c r="AH72" i="85"/>
  <c r="AI72" i="85"/>
  <c r="AJ72" i="85"/>
  <c r="AK72" i="85"/>
  <c r="AL72" i="85"/>
  <c r="AG77" i="85"/>
  <c r="AH77" i="85"/>
  <c r="AI77" i="85"/>
  <c r="AJ77" i="85"/>
  <c r="AK77" i="85"/>
  <c r="AL77" i="85"/>
  <c r="AG78" i="85"/>
  <c r="AH78" i="85"/>
  <c r="AI78" i="85"/>
  <c r="AJ78" i="85"/>
  <c r="AK78" i="85"/>
  <c r="AL78" i="85"/>
  <c r="AG10" i="85"/>
  <c r="AH10" i="85"/>
  <c r="AI10" i="85"/>
  <c r="AJ10" i="85"/>
  <c r="AK10" i="85"/>
  <c r="AL10" i="85"/>
  <c r="AG10" i="100"/>
  <c r="AH10" i="100"/>
  <c r="AI10" i="100"/>
  <c r="AJ10" i="100"/>
  <c r="AK10" i="100"/>
  <c r="AL10" i="100"/>
  <c r="AG33" i="147"/>
  <c r="AH33" i="147"/>
  <c r="AI33" i="147"/>
  <c r="AJ33" i="147"/>
  <c r="AK33" i="147"/>
  <c r="AL33" i="147"/>
  <c r="AG34" i="147"/>
  <c r="AH34" i="147"/>
  <c r="AI34" i="147"/>
  <c r="AJ34" i="147"/>
  <c r="AK34" i="147"/>
  <c r="AL34" i="147"/>
  <c r="AG13" i="147"/>
  <c r="AH13" i="147"/>
  <c r="AI13" i="147"/>
  <c r="AJ13" i="147"/>
  <c r="AK13" i="147"/>
  <c r="AL13" i="147"/>
  <c r="AG71" i="85"/>
  <c r="AH71" i="85"/>
  <c r="AI71" i="85"/>
  <c r="AJ71" i="85"/>
  <c r="AK71" i="85"/>
  <c r="AL71" i="85"/>
  <c r="AG74" i="85"/>
  <c r="AH74" i="85"/>
  <c r="AI74" i="85"/>
  <c r="AJ74" i="85"/>
  <c r="AK74" i="85"/>
  <c r="AL74" i="85"/>
  <c r="AG75" i="85"/>
  <c r="AH75" i="85"/>
  <c r="AI75" i="85"/>
  <c r="AJ75" i="85"/>
  <c r="AK75" i="85"/>
  <c r="AL75" i="85"/>
  <c r="AG76" i="85"/>
  <c r="AH76" i="85"/>
  <c r="AI76" i="85"/>
  <c r="AJ76" i="85"/>
  <c r="AK76" i="85"/>
  <c r="AL76" i="85"/>
  <c r="AH54" i="99"/>
  <c r="AJ54" i="99"/>
  <c r="AL54" i="99"/>
  <c r="AF15" i="148"/>
  <c r="AG15" i="148"/>
  <c r="AH15" i="148"/>
  <c r="AI15" i="148"/>
  <c r="AJ15" i="148"/>
  <c r="AK15" i="148"/>
  <c r="AL15" i="148"/>
  <c r="AM15" i="148"/>
  <c r="AN15" i="148"/>
  <c r="AO15" i="148"/>
  <c r="AP15" i="148"/>
  <c r="AQ15" i="148"/>
  <c r="AR15" i="148"/>
  <c r="AS15" i="148"/>
  <c r="AT15" i="148"/>
  <c r="AU15" i="148"/>
  <c r="AV15" i="148"/>
  <c r="AW15" i="148"/>
  <c r="AX15" i="148"/>
  <c r="AY15" i="148"/>
  <c r="AZ15" i="148"/>
  <c r="BA15" i="148"/>
  <c r="BB15" i="148"/>
  <c r="BC15" i="148"/>
  <c r="AB15" i="148"/>
  <c r="AC15" i="148"/>
  <c r="AD15" i="148"/>
  <c r="AE15" i="148"/>
  <c r="AA15" i="148"/>
  <c r="AI23" i="101"/>
  <c r="AG44" i="105" s="1"/>
  <c r="AJ23" i="101"/>
  <c r="AH44" i="105" s="1"/>
  <c r="AI15" i="101"/>
  <c r="AG6" i="150" s="1"/>
  <c r="AJ15" i="101"/>
  <c r="AJ31" i="101" s="1"/>
  <c r="AK15" i="101"/>
  <c r="AK31" i="101" s="1"/>
  <c r="AL15" i="101"/>
  <c r="AM15" i="101"/>
  <c r="AK6" i="100" s="1"/>
  <c r="AN15" i="101"/>
  <c r="AN9" i="101"/>
  <c r="AI9" i="101"/>
  <c r="AJ9" i="101"/>
  <c r="AH6" i="147" s="1"/>
  <c r="AK9" i="101"/>
  <c r="AI6" i="147" s="1"/>
  <c r="AL9" i="101"/>
  <c r="AM9" i="101"/>
  <c r="AK6" i="147" s="1"/>
  <c r="AG1" i="143"/>
  <c r="AH1" i="143"/>
  <c r="AI1" i="143"/>
  <c r="AJ1" i="143"/>
  <c r="AK1" i="143"/>
  <c r="AL1" i="143"/>
  <c r="AG1" i="149"/>
  <c r="AH1" i="149"/>
  <c r="AI1" i="149"/>
  <c r="AJ1" i="149"/>
  <c r="AK1" i="149"/>
  <c r="AL1" i="149"/>
  <c r="AG1" i="138"/>
  <c r="AH1" i="138"/>
  <c r="AI1" i="138"/>
  <c r="AJ1" i="138"/>
  <c r="AK1" i="138"/>
  <c r="AL1" i="138"/>
  <c r="AG2" i="118"/>
  <c r="AH2" i="118"/>
  <c r="AI2" i="118"/>
  <c r="AJ2" i="118"/>
  <c r="AK2" i="118"/>
  <c r="AL2" i="118"/>
  <c r="H2" i="118"/>
  <c r="I2" i="118"/>
  <c r="J2" i="118"/>
  <c r="K2" i="118"/>
  <c r="L2" i="118"/>
  <c r="M2" i="118"/>
  <c r="N2" i="118"/>
  <c r="O2" i="118"/>
  <c r="P2" i="118"/>
  <c r="Q2" i="118"/>
  <c r="R2" i="118"/>
  <c r="S2" i="118"/>
  <c r="T2" i="118"/>
  <c r="U2" i="118"/>
  <c r="V2" i="118"/>
  <c r="W2" i="118"/>
  <c r="X2" i="118"/>
  <c r="Y2" i="118"/>
  <c r="Z2" i="118"/>
  <c r="AA2" i="118"/>
  <c r="AB2" i="118"/>
  <c r="AC2" i="118"/>
  <c r="AD2" i="118"/>
  <c r="AE2" i="118"/>
  <c r="AF2" i="118"/>
  <c r="H2" i="115"/>
  <c r="I2" i="115"/>
  <c r="J2" i="115"/>
  <c r="K2" i="115"/>
  <c r="L2" i="115"/>
  <c r="M2" i="115"/>
  <c r="N2" i="115"/>
  <c r="O2" i="115"/>
  <c r="P2" i="115"/>
  <c r="Q2" i="115"/>
  <c r="R2" i="115"/>
  <c r="S2" i="115"/>
  <c r="T2" i="115"/>
  <c r="U2" i="115"/>
  <c r="V2" i="115"/>
  <c r="W2" i="115"/>
  <c r="X2" i="115"/>
  <c r="Y2" i="115"/>
  <c r="Z2" i="115"/>
  <c r="AA2" i="115"/>
  <c r="AB2" i="115"/>
  <c r="AC2" i="115"/>
  <c r="AD2" i="115"/>
  <c r="AE2" i="115"/>
  <c r="AF2" i="115"/>
  <c r="AG2" i="115"/>
  <c r="AH2" i="115"/>
  <c r="AI2" i="115"/>
  <c r="AJ2" i="115"/>
  <c r="AK2" i="115"/>
  <c r="AL2" i="115"/>
  <c r="H2" i="116"/>
  <c r="I2" i="116"/>
  <c r="J2" i="116"/>
  <c r="K2" i="116"/>
  <c r="L2" i="116"/>
  <c r="M2" i="116"/>
  <c r="N2" i="116"/>
  <c r="O2" i="116"/>
  <c r="P2" i="116"/>
  <c r="Q2" i="116"/>
  <c r="R2" i="116"/>
  <c r="S2" i="116"/>
  <c r="T2" i="116"/>
  <c r="U2" i="116"/>
  <c r="V2" i="116"/>
  <c r="W2" i="116"/>
  <c r="X2" i="116"/>
  <c r="Y2" i="116"/>
  <c r="Z2" i="116"/>
  <c r="AA2" i="116"/>
  <c r="AB2" i="116"/>
  <c r="AC2" i="116"/>
  <c r="AD2" i="116"/>
  <c r="AE2" i="116"/>
  <c r="AF2" i="116"/>
  <c r="AG2" i="116"/>
  <c r="AH2" i="116"/>
  <c r="AI2" i="116"/>
  <c r="AJ2" i="116"/>
  <c r="AK2" i="116"/>
  <c r="AL2" i="116"/>
  <c r="AG1" i="99"/>
  <c r="AH1" i="99"/>
  <c r="AI1" i="99"/>
  <c r="AJ1" i="99"/>
  <c r="AK1" i="99"/>
  <c r="AL1" i="99"/>
  <c r="AG1" i="132"/>
  <c r="AH1" i="132"/>
  <c r="AI1" i="132"/>
  <c r="AJ1" i="132"/>
  <c r="AK1" i="132"/>
  <c r="AL1" i="132"/>
  <c r="AG1" i="150"/>
  <c r="AH1" i="150"/>
  <c r="AI1" i="150"/>
  <c r="AJ1" i="150"/>
  <c r="AK1" i="150"/>
  <c r="AL1" i="150"/>
  <c r="AG1" i="85"/>
  <c r="AH1" i="85"/>
  <c r="AI1" i="85"/>
  <c r="AJ1" i="85"/>
  <c r="AK1" i="85"/>
  <c r="AL1" i="85"/>
  <c r="H14" i="105"/>
  <c r="I14" i="105"/>
  <c r="J14" i="105"/>
  <c r="K14" i="105"/>
  <c r="L14" i="105"/>
  <c r="M14" i="105"/>
  <c r="N14" i="105"/>
  <c r="O14" i="105"/>
  <c r="P14" i="105"/>
  <c r="Q14" i="105"/>
  <c r="R14" i="105"/>
  <c r="S14" i="105"/>
  <c r="T14" i="105"/>
  <c r="U14" i="105"/>
  <c r="V14" i="105"/>
  <c r="W14" i="105"/>
  <c r="X14" i="105"/>
  <c r="Y14" i="105"/>
  <c r="Z14" i="105"/>
  <c r="AA14" i="105"/>
  <c r="AB14" i="105"/>
  <c r="AC14" i="105"/>
  <c r="AD14" i="105"/>
  <c r="AE14" i="105"/>
  <c r="AF14" i="105"/>
  <c r="AG14" i="105"/>
  <c r="AH14" i="105"/>
  <c r="AI14" i="105"/>
  <c r="AJ14" i="105"/>
  <c r="AK14" i="105"/>
  <c r="AL14" i="105"/>
  <c r="AG1" i="100"/>
  <c r="AH1" i="100"/>
  <c r="AI1" i="100"/>
  <c r="AJ1" i="100"/>
  <c r="AK1" i="100"/>
  <c r="AL1" i="100"/>
  <c r="AG1" i="147"/>
  <c r="AH1" i="147"/>
  <c r="AI1" i="147"/>
  <c r="AJ1" i="147"/>
  <c r="AK1" i="147"/>
  <c r="AL1" i="147"/>
  <c r="AF1" i="147"/>
  <c r="AN1" i="101"/>
  <c r="AI1" i="101"/>
  <c r="AJ1" i="101"/>
  <c r="AK1" i="101"/>
  <c r="AL1" i="101"/>
  <c r="AM1" i="101"/>
  <c r="AR70" i="99"/>
  <c r="F71" i="99"/>
  <c r="AU71" i="99" s="1"/>
  <c r="M59" i="143"/>
  <c r="N59" i="143"/>
  <c r="O59" i="143"/>
  <c r="P59" i="143"/>
  <c r="Q59" i="143"/>
  <c r="S59" i="143"/>
  <c r="T59" i="143"/>
  <c r="U59" i="143"/>
  <c r="V59" i="143"/>
  <c r="W59" i="143"/>
  <c r="X59" i="143"/>
  <c r="Y59" i="143"/>
  <c r="Z59" i="143"/>
  <c r="AA59" i="143"/>
  <c r="AB59" i="143"/>
  <c r="AC59" i="143"/>
  <c r="AD59" i="143"/>
  <c r="AE59" i="143"/>
  <c r="AF59" i="143"/>
  <c r="M67" i="143"/>
  <c r="N67" i="143"/>
  <c r="O67" i="143"/>
  <c r="P67" i="143"/>
  <c r="Q67" i="143"/>
  <c r="R67" i="143"/>
  <c r="S67" i="143"/>
  <c r="T67" i="143"/>
  <c r="U67" i="143"/>
  <c r="V67" i="143"/>
  <c r="W67" i="143"/>
  <c r="X67" i="143"/>
  <c r="Z67" i="143"/>
  <c r="AA67" i="143"/>
  <c r="AB67" i="143"/>
  <c r="AC67" i="143"/>
  <c r="AD67" i="143"/>
  <c r="AE67" i="143"/>
  <c r="AF67" i="143"/>
  <c r="N37" i="143"/>
  <c r="P36" i="143"/>
  <c r="Q36" i="143"/>
  <c r="R36" i="143"/>
  <c r="S36" i="143"/>
  <c r="T36" i="143"/>
  <c r="U36" i="143"/>
  <c r="V36" i="143"/>
  <c r="W36" i="143"/>
  <c r="X36" i="143"/>
  <c r="Y36" i="143"/>
  <c r="Z36" i="143"/>
  <c r="AA36" i="143"/>
  <c r="AB36" i="143"/>
  <c r="AC36" i="143"/>
  <c r="AD36" i="143"/>
  <c r="AE36" i="143"/>
  <c r="AF36" i="143"/>
  <c r="M37" i="143"/>
  <c r="O37" i="143"/>
  <c r="P37" i="143"/>
  <c r="Q37" i="143"/>
  <c r="R37" i="143"/>
  <c r="S37" i="143"/>
  <c r="T37" i="143"/>
  <c r="U37" i="143"/>
  <c r="V37" i="143"/>
  <c r="W37" i="143"/>
  <c r="X37" i="143"/>
  <c r="Y37" i="143"/>
  <c r="Z37" i="143"/>
  <c r="AA37" i="143"/>
  <c r="AB37" i="143"/>
  <c r="AC37" i="143"/>
  <c r="AD37" i="143"/>
  <c r="AE37" i="143"/>
  <c r="AF37" i="143"/>
  <c r="H29" i="143"/>
  <c r="H72" i="143" s="1"/>
  <c r="H24" i="150" s="1"/>
  <c r="H42" i="150" s="1"/>
  <c r="I29" i="143"/>
  <c r="I72" i="143" s="1"/>
  <c r="I24" i="150" s="1"/>
  <c r="I42" i="150" s="1"/>
  <c r="I73" i="150" s="1"/>
  <c r="H30" i="143"/>
  <c r="H73" i="143" s="1"/>
  <c r="H25" i="150" s="1"/>
  <c r="H45" i="150" s="1"/>
  <c r="H74" i="150" s="1"/>
  <c r="I30" i="143"/>
  <c r="I73" i="143" s="1"/>
  <c r="I25" i="150" s="1"/>
  <c r="I45" i="150" s="1"/>
  <c r="I74" i="150" s="1"/>
  <c r="J30" i="143"/>
  <c r="J73" i="143" s="1"/>
  <c r="J25" i="150" s="1"/>
  <c r="J45" i="150" s="1"/>
  <c r="J74" i="150" s="1"/>
  <c r="M30" i="143"/>
  <c r="N30" i="143"/>
  <c r="L34" i="147"/>
  <c r="M34" i="147"/>
  <c r="H47" i="105"/>
  <c r="G6" i="105"/>
  <c r="I6" i="105" s="1"/>
  <c r="G4" i="105"/>
  <c r="J4" i="105" s="1"/>
  <c r="G5" i="105"/>
  <c r="J5" i="105" s="1"/>
  <c r="G7" i="105"/>
  <c r="H7" i="105" s="1"/>
  <c r="G8" i="105"/>
  <c r="J8" i="105" s="1"/>
  <c r="G9" i="105"/>
  <c r="H9" i="105" s="1"/>
  <c r="G10" i="105"/>
  <c r="H10" i="105" s="1"/>
  <c r="G11" i="105"/>
  <c r="I11" i="105" s="1"/>
  <c r="G3" i="105"/>
  <c r="I3" i="105" s="1"/>
  <c r="I23" i="100"/>
  <c r="J23" i="100"/>
  <c r="K103" i="85"/>
  <c r="J103" i="85"/>
  <c r="I17" i="85"/>
  <c r="AG54" i="99"/>
  <c r="AE54" i="99"/>
  <c r="AD54" i="99"/>
  <c r="AC54" i="99"/>
  <c r="AB54" i="99"/>
  <c r="AA54" i="99"/>
  <c r="Z54" i="99"/>
  <c r="W54" i="99"/>
  <c r="U54" i="99"/>
  <c r="T54" i="99"/>
  <c r="R54" i="99"/>
  <c r="Q54" i="99"/>
  <c r="P54" i="99"/>
  <c r="O54" i="99"/>
  <c r="M54" i="99"/>
  <c r="L54" i="99"/>
  <c r="I32" i="99"/>
  <c r="I55" i="99" s="1"/>
  <c r="AF120" i="85"/>
  <c r="AE120" i="85"/>
  <c r="AD120" i="85"/>
  <c r="AC120" i="85"/>
  <c r="AB120" i="85"/>
  <c r="AA120" i="85"/>
  <c r="Z120" i="85"/>
  <c r="Y120" i="85"/>
  <c r="X120" i="85"/>
  <c r="W120" i="85"/>
  <c r="V120" i="85"/>
  <c r="U120" i="85"/>
  <c r="T120" i="85"/>
  <c r="S120" i="85"/>
  <c r="R120" i="85"/>
  <c r="Q120" i="85"/>
  <c r="P120" i="85"/>
  <c r="O120" i="85"/>
  <c r="N120" i="85"/>
  <c r="M120" i="85"/>
  <c r="L120" i="85"/>
  <c r="K120" i="85"/>
  <c r="J120" i="85"/>
  <c r="AF75" i="85"/>
  <c r="AE75" i="85"/>
  <c r="AD75" i="85"/>
  <c r="AC75" i="85"/>
  <c r="AB75" i="85"/>
  <c r="AA75" i="85"/>
  <c r="Z75" i="85"/>
  <c r="Y75" i="85"/>
  <c r="X75" i="85"/>
  <c r="W75" i="85"/>
  <c r="V75" i="85"/>
  <c r="U75" i="85"/>
  <c r="T75" i="85"/>
  <c r="S75" i="85"/>
  <c r="R75" i="85"/>
  <c r="Q75" i="85"/>
  <c r="P75" i="85"/>
  <c r="O75" i="85"/>
  <c r="N75" i="85"/>
  <c r="M75" i="85"/>
  <c r="L75" i="85"/>
  <c r="K75" i="85"/>
  <c r="J75" i="85"/>
  <c r="AF72" i="85"/>
  <c r="AE72" i="85"/>
  <c r="AD72" i="85"/>
  <c r="AC72" i="85"/>
  <c r="AB72" i="85"/>
  <c r="AA72" i="85"/>
  <c r="Z72" i="85"/>
  <c r="Y72" i="85"/>
  <c r="X72" i="85"/>
  <c r="W72" i="85"/>
  <c r="V72" i="85"/>
  <c r="U72" i="85"/>
  <c r="T72" i="85"/>
  <c r="S72" i="85"/>
  <c r="R72" i="85"/>
  <c r="Q72" i="85"/>
  <c r="P72" i="85"/>
  <c r="O72" i="85"/>
  <c r="N72" i="85"/>
  <c r="M72" i="85"/>
  <c r="L72" i="85"/>
  <c r="K72" i="85"/>
  <c r="J72" i="85"/>
  <c r="I104" i="150"/>
  <c r="I103" i="150"/>
  <c r="I102" i="150"/>
  <c r="I101" i="150"/>
  <c r="I100" i="150"/>
  <c r="I99" i="150"/>
  <c r="I98" i="150"/>
  <c r="F62" i="132"/>
  <c r="J280" i="82"/>
  <c r="J100" i="150" s="1"/>
  <c r="J276" i="82"/>
  <c r="J98" i="150" s="1"/>
  <c r="J277" i="82"/>
  <c r="J99" i="150" s="1"/>
  <c r="J278" i="82"/>
  <c r="J103" i="150" s="1"/>
  <c r="J279" i="82"/>
  <c r="J104" i="150" s="1"/>
  <c r="J282" i="82"/>
  <c r="J102" i="150" s="1"/>
  <c r="Q69" i="143"/>
  <c r="Q80" i="143" s="1"/>
  <c r="AF79" i="150"/>
  <c r="AE79" i="150"/>
  <c r="AD79" i="150"/>
  <c r="AC79" i="150"/>
  <c r="AB79" i="150"/>
  <c r="AA79" i="150"/>
  <c r="Z79" i="150"/>
  <c r="Y79" i="150"/>
  <c r="X79" i="150"/>
  <c r="W79" i="150"/>
  <c r="V79" i="150"/>
  <c r="U79" i="150"/>
  <c r="T79" i="150"/>
  <c r="S79" i="150"/>
  <c r="J19" i="150"/>
  <c r="J52" i="150" s="1"/>
  <c r="J79" i="150" s="1"/>
  <c r="I19" i="150"/>
  <c r="I52" i="150" s="1"/>
  <c r="I79" i="150" s="1"/>
  <c r="AF78" i="150"/>
  <c r="AE78" i="150"/>
  <c r="AD78" i="150"/>
  <c r="AC78" i="150"/>
  <c r="AB78" i="150"/>
  <c r="AA78" i="150"/>
  <c r="Z78" i="150"/>
  <c r="Y78" i="150"/>
  <c r="X78" i="150"/>
  <c r="W78" i="150"/>
  <c r="V78" i="150"/>
  <c r="U78" i="150"/>
  <c r="T78" i="150"/>
  <c r="S78" i="150"/>
  <c r="J18" i="150"/>
  <c r="J49" i="150" s="1"/>
  <c r="J78" i="150" s="1"/>
  <c r="I18" i="150"/>
  <c r="I49" i="150" s="1"/>
  <c r="I78" i="150" s="1"/>
  <c r="M15" i="101"/>
  <c r="K6" i="100" s="1"/>
  <c r="M31" i="101"/>
  <c r="L43" i="143"/>
  <c r="L78" i="143" s="1"/>
  <c r="L24" i="99" s="1"/>
  <c r="M43" i="143"/>
  <c r="M78" i="143" s="1"/>
  <c r="M24" i="99" s="1"/>
  <c r="N43" i="143"/>
  <c r="O43" i="143"/>
  <c r="P43" i="143"/>
  <c r="Q43" i="143"/>
  <c r="Q78" i="143" s="1"/>
  <c r="Q24" i="99" s="1"/>
  <c r="R43" i="143"/>
  <c r="S43" i="143"/>
  <c r="T43" i="143"/>
  <c r="U43" i="143"/>
  <c r="V43" i="143"/>
  <c r="W43" i="143"/>
  <c r="X43" i="143"/>
  <c r="Y43" i="143"/>
  <c r="Z43" i="143"/>
  <c r="AA43" i="143"/>
  <c r="AB43" i="143"/>
  <c r="AC43" i="143"/>
  <c r="AD43" i="143"/>
  <c r="AE43" i="143"/>
  <c r="AF43" i="143"/>
  <c r="J187" i="85"/>
  <c r="J28" i="116" s="1"/>
  <c r="K187" i="85"/>
  <c r="K28" i="116" s="1"/>
  <c r="L187" i="85"/>
  <c r="L28" i="116" s="1"/>
  <c r="J175" i="85"/>
  <c r="K175" i="85"/>
  <c r="I20" i="85"/>
  <c r="J122" i="85"/>
  <c r="K122" i="85"/>
  <c r="L122" i="85"/>
  <c r="I16" i="85"/>
  <c r="I15" i="85"/>
  <c r="J71" i="85"/>
  <c r="L71" i="85"/>
  <c r="M71" i="85"/>
  <c r="N71" i="85"/>
  <c r="O71" i="85"/>
  <c r="P71" i="85"/>
  <c r="Q71" i="85"/>
  <c r="R71" i="85"/>
  <c r="S71" i="85"/>
  <c r="T71" i="85"/>
  <c r="U71" i="85"/>
  <c r="V71" i="85"/>
  <c r="W71" i="85"/>
  <c r="X71" i="85"/>
  <c r="Y71" i="85"/>
  <c r="Z71" i="85"/>
  <c r="AA71" i="85"/>
  <c r="AB71" i="85"/>
  <c r="AC71" i="85"/>
  <c r="AD71" i="85"/>
  <c r="AE71" i="85"/>
  <c r="AF71" i="85"/>
  <c r="K74" i="85"/>
  <c r="L74" i="85"/>
  <c r="M74" i="85"/>
  <c r="N74" i="85"/>
  <c r="O74" i="85"/>
  <c r="P74" i="85"/>
  <c r="Q74" i="85"/>
  <c r="R74" i="85"/>
  <c r="S74" i="85"/>
  <c r="T74" i="85"/>
  <c r="U74" i="85"/>
  <c r="V74" i="85"/>
  <c r="W74" i="85"/>
  <c r="X74" i="85"/>
  <c r="Y74" i="85"/>
  <c r="Z74" i="85"/>
  <c r="AA74" i="85"/>
  <c r="AB74" i="85"/>
  <c r="AC74" i="85"/>
  <c r="AD74" i="85"/>
  <c r="AE74" i="85"/>
  <c r="AF74" i="85"/>
  <c r="J76" i="85"/>
  <c r="K76" i="85"/>
  <c r="L76" i="85"/>
  <c r="M76" i="85"/>
  <c r="N76" i="85"/>
  <c r="O76" i="85"/>
  <c r="P76" i="85"/>
  <c r="Q76" i="85"/>
  <c r="R76" i="85"/>
  <c r="S76" i="85"/>
  <c r="T76" i="85"/>
  <c r="U76" i="85"/>
  <c r="V76" i="85"/>
  <c r="W76" i="85"/>
  <c r="X76" i="85"/>
  <c r="Y76" i="85"/>
  <c r="Z76" i="85"/>
  <c r="AA76" i="85"/>
  <c r="AB76" i="85"/>
  <c r="AC76" i="85"/>
  <c r="AD76" i="85"/>
  <c r="AE76" i="85"/>
  <c r="AF76" i="85"/>
  <c r="J77" i="85"/>
  <c r="K77" i="85"/>
  <c r="L77" i="85"/>
  <c r="M77" i="85"/>
  <c r="N77" i="85"/>
  <c r="O77" i="85"/>
  <c r="P77" i="85"/>
  <c r="Q77" i="85"/>
  <c r="R77" i="85"/>
  <c r="S77" i="85"/>
  <c r="T77" i="85"/>
  <c r="U77" i="85"/>
  <c r="V77" i="85"/>
  <c r="W77" i="85"/>
  <c r="X77" i="85"/>
  <c r="Y77" i="85"/>
  <c r="Z77" i="85"/>
  <c r="AA77" i="85"/>
  <c r="AB77" i="85"/>
  <c r="AC77" i="85"/>
  <c r="AD77" i="85"/>
  <c r="AE77" i="85"/>
  <c r="AF77" i="85"/>
  <c r="J78" i="85"/>
  <c r="K78" i="85"/>
  <c r="L78" i="85"/>
  <c r="M78" i="85"/>
  <c r="N78" i="85"/>
  <c r="O78" i="85"/>
  <c r="P78" i="85"/>
  <c r="Q78" i="85"/>
  <c r="R78" i="85"/>
  <c r="S78" i="85"/>
  <c r="T78" i="85"/>
  <c r="U78" i="85"/>
  <c r="V78" i="85"/>
  <c r="W78" i="85"/>
  <c r="X78" i="85"/>
  <c r="Y78" i="85"/>
  <c r="Z78" i="85"/>
  <c r="AA78" i="85"/>
  <c r="AB78" i="85"/>
  <c r="AC78" i="85"/>
  <c r="AD78" i="85"/>
  <c r="AE78" i="85"/>
  <c r="AF78" i="85"/>
  <c r="D3" i="100"/>
  <c r="I187" i="85"/>
  <c r="I12" i="99"/>
  <c r="I93" i="99" s="1"/>
  <c r="I13" i="99"/>
  <c r="I94" i="99" s="1"/>
  <c r="I14" i="99"/>
  <c r="J12" i="99"/>
  <c r="J93" i="99" s="1"/>
  <c r="J13" i="99"/>
  <c r="J94" i="99" s="1"/>
  <c r="C1" i="143"/>
  <c r="J31" i="143"/>
  <c r="J74" i="143" s="1"/>
  <c r="J26" i="150" s="1"/>
  <c r="J56" i="150" s="1"/>
  <c r="J75" i="150" s="1"/>
  <c r="J33" i="143"/>
  <c r="J76" i="143" s="1"/>
  <c r="J28" i="150" s="1"/>
  <c r="J64" i="150" s="1"/>
  <c r="H31" i="143"/>
  <c r="H74" i="143" s="1"/>
  <c r="H26" i="150" s="1"/>
  <c r="H56" i="150" s="1"/>
  <c r="H75" i="150" s="1"/>
  <c r="I31" i="143"/>
  <c r="I74" i="143" s="1"/>
  <c r="I26" i="150" s="1"/>
  <c r="I56" i="150" s="1"/>
  <c r="M31" i="143"/>
  <c r="N31" i="143"/>
  <c r="M32" i="143"/>
  <c r="N32" i="143"/>
  <c r="I33" i="143"/>
  <c r="I76" i="143" s="1"/>
  <c r="I28" i="150" s="1"/>
  <c r="I64" i="150" s="1"/>
  <c r="M33" i="143"/>
  <c r="N33" i="143"/>
  <c r="N38" i="143"/>
  <c r="O38" i="143"/>
  <c r="P38" i="143"/>
  <c r="Q38" i="143"/>
  <c r="R38" i="143"/>
  <c r="S38" i="143"/>
  <c r="T38" i="143"/>
  <c r="U38" i="143"/>
  <c r="V38" i="143"/>
  <c r="W38" i="143"/>
  <c r="X38" i="143"/>
  <c r="Y38" i="143"/>
  <c r="Z38" i="143"/>
  <c r="AA38" i="143"/>
  <c r="AB38" i="143"/>
  <c r="AC38" i="143"/>
  <c r="AD38" i="143"/>
  <c r="AE38" i="143"/>
  <c r="M39" i="143"/>
  <c r="N39" i="143"/>
  <c r="O39" i="143"/>
  <c r="P39" i="143"/>
  <c r="Q39" i="143"/>
  <c r="R39" i="143"/>
  <c r="S39" i="143"/>
  <c r="T39" i="143"/>
  <c r="U39" i="143"/>
  <c r="V39" i="143"/>
  <c r="W39" i="143"/>
  <c r="X39" i="143"/>
  <c r="Y39" i="143"/>
  <c r="Z39" i="143"/>
  <c r="AA39" i="143"/>
  <c r="AB39" i="143"/>
  <c r="AC39" i="143"/>
  <c r="AD39" i="143"/>
  <c r="AE39" i="143"/>
  <c r="N40" i="143"/>
  <c r="O40" i="143"/>
  <c r="P40" i="143"/>
  <c r="Q40" i="143"/>
  <c r="R40" i="143"/>
  <c r="S40" i="143"/>
  <c r="T40" i="143"/>
  <c r="U40" i="143"/>
  <c r="V40" i="143"/>
  <c r="W40" i="143"/>
  <c r="X40" i="143"/>
  <c r="Y40" i="143"/>
  <c r="Z40" i="143"/>
  <c r="AA40" i="143"/>
  <c r="AB40" i="143"/>
  <c r="AC40" i="143"/>
  <c r="AD40" i="143"/>
  <c r="AE40" i="143"/>
  <c r="K12" i="150"/>
  <c r="L12" i="150"/>
  <c r="M12" i="150"/>
  <c r="N12" i="150"/>
  <c r="O12" i="150"/>
  <c r="P12" i="150"/>
  <c r="Q12" i="150"/>
  <c r="R12" i="150"/>
  <c r="S12" i="150"/>
  <c r="T12" i="150"/>
  <c r="U12" i="150"/>
  <c r="V12" i="150"/>
  <c r="W12" i="150"/>
  <c r="X12" i="150"/>
  <c r="K9" i="150"/>
  <c r="L9" i="150"/>
  <c r="M9" i="150"/>
  <c r="N9" i="150"/>
  <c r="O9" i="150"/>
  <c r="P9" i="150"/>
  <c r="Q9" i="150"/>
  <c r="R9" i="150"/>
  <c r="S9" i="150"/>
  <c r="T9" i="150"/>
  <c r="U9" i="150"/>
  <c r="V9" i="150"/>
  <c r="Y12" i="150"/>
  <c r="Z12" i="150"/>
  <c r="AA12" i="150"/>
  <c r="AB12" i="150"/>
  <c r="AC12" i="150"/>
  <c r="AD12" i="150"/>
  <c r="AE12" i="150"/>
  <c r="AF12" i="150"/>
  <c r="W9" i="150"/>
  <c r="X9" i="150"/>
  <c r="Y9" i="150"/>
  <c r="Z9" i="150"/>
  <c r="AA9" i="150"/>
  <c r="AB9" i="150"/>
  <c r="AC9" i="150"/>
  <c r="AD9" i="150"/>
  <c r="AE9" i="150"/>
  <c r="AF9" i="150"/>
  <c r="H16" i="150"/>
  <c r="H38" i="150" s="1"/>
  <c r="H39" i="150" s="1"/>
  <c r="O16" i="150"/>
  <c r="P16" i="150"/>
  <c r="Q16" i="150"/>
  <c r="R16" i="150"/>
  <c r="S16" i="150"/>
  <c r="T16" i="150"/>
  <c r="U16" i="150"/>
  <c r="V16" i="150"/>
  <c r="W16" i="150"/>
  <c r="X16" i="150"/>
  <c r="Y16" i="150"/>
  <c r="Z16" i="150"/>
  <c r="AA16" i="150"/>
  <c r="AB16" i="150"/>
  <c r="AC16" i="150"/>
  <c r="AD16" i="150"/>
  <c r="AE16" i="150"/>
  <c r="AF16" i="150"/>
  <c r="J9" i="150"/>
  <c r="I9" i="150"/>
  <c r="I10" i="150" s="1"/>
  <c r="J12" i="150"/>
  <c r="I12" i="150"/>
  <c r="I13" i="150" s="1"/>
  <c r="AF1" i="150"/>
  <c r="AE1" i="150"/>
  <c r="AD1" i="150"/>
  <c r="AC1" i="150"/>
  <c r="AB1" i="150"/>
  <c r="AA1" i="150"/>
  <c r="Z1" i="150"/>
  <c r="Y1" i="150"/>
  <c r="X1" i="150"/>
  <c r="W1" i="150"/>
  <c r="V1" i="150"/>
  <c r="U1" i="150"/>
  <c r="T1" i="150"/>
  <c r="S1" i="150"/>
  <c r="R1" i="150"/>
  <c r="Q1" i="150"/>
  <c r="P1" i="150"/>
  <c r="O1" i="150"/>
  <c r="N1" i="150"/>
  <c r="M1" i="150"/>
  <c r="L1" i="150"/>
  <c r="K1" i="150"/>
  <c r="J1" i="150"/>
  <c r="I1" i="150"/>
  <c r="H1" i="150"/>
  <c r="C1" i="150"/>
  <c r="F58" i="132"/>
  <c r="C1" i="149"/>
  <c r="F3" i="149"/>
  <c r="E3" i="149"/>
  <c r="D3" i="149"/>
  <c r="AF1" i="149"/>
  <c r="AE1" i="149"/>
  <c r="AD1" i="149"/>
  <c r="AC1" i="149"/>
  <c r="AB1" i="149"/>
  <c r="AA1" i="149"/>
  <c r="Z1" i="149"/>
  <c r="Y1" i="149"/>
  <c r="X1" i="149"/>
  <c r="W1" i="149"/>
  <c r="V1" i="149"/>
  <c r="U1" i="149"/>
  <c r="T1" i="149"/>
  <c r="S1" i="149"/>
  <c r="R1" i="149"/>
  <c r="Q1" i="149"/>
  <c r="P1" i="149"/>
  <c r="O1" i="149"/>
  <c r="N1" i="149"/>
  <c r="M1" i="149"/>
  <c r="L1" i="149"/>
  <c r="K1" i="149"/>
  <c r="J1" i="149"/>
  <c r="I1" i="149"/>
  <c r="H1" i="149"/>
  <c r="J19" i="138"/>
  <c r="K19" i="138"/>
  <c r="L19" i="138"/>
  <c r="M19" i="138"/>
  <c r="N19" i="138"/>
  <c r="O19" i="138"/>
  <c r="P19" i="138"/>
  <c r="Q19" i="138"/>
  <c r="R19" i="138"/>
  <c r="S19" i="138"/>
  <c r="T19" i="138"/>
  <c r="U19" i="138"/>
  <c r="V19" i="138"/>
  <c r="W19" i="138"/>
  <c r="X19" i="138"/>
  <c r="Y19" i="138"/>
  <c r="Z19" i="138"/>
  <c r="AA19" i="138"/>
  <c r="AB19" i="138"/>
  <c r="AC19" i="138"/>
  <c r="AD19" i="138"/>
  <c r="AE19" i="138"/>
  <c r="AF19" i="138"/>
  <c r="I19" i="138"/>
  <c r="F5" i="143"/>
  <c r="D3" i="143"/>
  <c r="E3" i="143"/>
  <c r="F3" i="143"/>
  <c r="D3" i="101"/>
  <c r="E3" i="101"/>
  <c r="F3" i="101"/>
  <c r="O69" i="143"/>
  <c r="O80" i="143" s="1"/>
  <c r="O26" i="99" s="1"/>
  <c r="M69" i="143"/>
  <c r="M80" i="143" s="1"/>
  <c r="U69" i="143"/>
  <c r="U80" i="143" s="1"/>
  <c r="N69" i="143"/>
  <c r="N80" i="143" s="1"/>
  <c r="P69" i="143"/>
  <c r="P80" i="143" s="1"/>
  <c r="R69" i="143"/>
  <c r="R80" i="143" s="1"/>
  <c r="S69" i="143"/>
  <c r="S80" i="143" s="1"/>
  <c r="T69" i="143"/>
  <c r="T80" i="143" s="1"/>
  <c r="V69" i="143"/>
  <c r="V80" i="143" s="1"/>
  <c r="W69" i="143"/>
  <c r="W80" i="143" s="1"/>
  <c r="X69" i="143"/>
  <c r="X80" i="143" s="1"/>
  <c r="Y69" i="143"/>
  <c r="Y80" i="143" s="1"/>
  <c r="Z69" i="143"/>
  <c r="Z80" i="143" s="1"/>
  <c r="AA69" i="143"/>
  <c r="AA80" i="143" s="1"/>
  <c r="AB69" i="143"/>
  <c r="AB80" i="143" s="1"/>
  <c r="AC69" i="143"/>
  <c r="AC80" i="143" s="1"/>
  <c r="AC26" i="99" s="1"/>
  <c r="AD69" i="143"/>
  <c r="AD80" i="143" s="1"/>
  <c r="AE69" i="143"/>
  <c r="AE80" i="143" s="1"/>
  <c r="AF69" i="143"/>
  <c r="AF80" i="143" s="1"/>
  <c r="L26" i="99"/>
  <c r="J16" i="99"/>
  <c r="J40" i="118" s="1"/>
  <c r="K16" i="99"/>
  <c r="K40" i="118" s="1"/>
  <c r="I16" i="99"/>
  <c r="I40" i="118" s="1"/>
  <c r="J14" i="99"/>
  <c r="L8" i="148"/>
  <c r="N8" i="148" s="1"/>
  <c r="L9" i="148"/>
  <c r="M9" i="148" s="1"/>
  <c r="O9" i="148" s="1"/>
  <c r="L10" i="148"/>
  <c r="M10" i="148" s="1"/>
  <c r="O10" i="148" s="1"/>
  <c r="L11" i="148"/>
  <c r="M11" i="148" s="1"/>
  <c r="O11" i="148"/>
  <c r="L12" i="148"/>
  <c r="M12" i="148" s="1"/>
  <c r="O12" i="148" s="1"/>
  <c r="L13" i="148"/>
  <c r="M13" i="148" s="1"/>
  <c r="O13" i="148" s="1"/>
  <c r="L14" i="148"/>
  <c r="N14" i="148"/>
  <c r="L15" i="148"/>
  <c r="L16" i="148"/>
  <c r="N16" i="148"/>
  <c r="L17" i="148"/>
  <c r="L18" i="148"/>
  <c r="M18" i="148"/>
  <c r="O18" i="148" s="1"/>
  <c r="L19" i="148"/>
  <c r="M19" i="148" s="1"/>
  <c r="O19" i="148" s="1"/>
  <c r="L20" i="148"/>
  <c r="N20" i="148" s="1"/>
  <c r="L21" i="148"/>
  <c r="M21" i="148"/>
  <c r="O21" i="148" s="1"/>
  <c r="L22" i="148"/>
  <c r="L23" i="148"/>
  <c r="N23" i="148" s="1"/>
  <c r="L24" i="148"/>
  <c r="L25" i="148"/>
  <c r="M25" i="148" s="1"/>
  <c r="O25" i="148"/>
  <c r="L26" i="148"/>
  <c r="M26" i="148"/>
  <c r="O26" i="148" s="1"/>
  <c r="L27" i="148"/>
  <c r="N27" i="148"/>
  <c r="L28" i="148"/>
  <c r="N28" i="148" s="1"/>
  <c r="L29" i="148"/>
  <c r="L30" i="148"/>
  <c r="N30" i="148"/>
  <c r="L31" i="148"/>
  <c r="L32" i="148"/>
  <c r="M32" i="148"/>
  <c r="O32" i="148" s="1"/>
  <c r="L33" i="148"/>
  <c r="M33" i="148"/>
  <c r="O33" i="148" s="1"/>
  <c r="L35" i="148"/>
  <c r="M35" i="148" s="1"/>
  <c r="O35" i="148" s="1"/>
  <c r="L36" i="148"/>
  <c r="N36" i="148" s="1"/>
  <c r="L37" i="148"/>
  <c r="L38" i="148"/>
  <c r="N38" i="148" s="1"/>
  <c r="L39" i="148"/>
  <c r="L40" i="148"/>
  <c r="M40" i="148" s="1"/>
  <c r="O40" i="148" s="1"/>
  <c r="L41" i="148"/>
  <c r="M41" i="148" s="1"/>
  <c r="O41" i="148"/>
  <c r="L42" i="148"/>
  <c r="N42" i="148"/>
  <c r="L43" i="148"/>
  <c r="M43" i="148" s="1"/>
  <c r="O43" i="148" s="1"/>
  <c r="L44" i="148"/>
  <c r="N44" i="148" s="1"/>
  <c r="L45" i="148"/>
  <c r="M45" i="148" s="1"/>
  <c r="O45" i="148"/>
  <c r="L46" i="148"/>
  <c r="M46" i="148" s="1"/>
  <c r="O46" i="148" s="1"/>
  <c r="L47" i="148"/>
  <c r="N47" i="148" s="1"/>
  <c r="L48" i="148"/>
  <c r="M48" i="148" s="1"/>
  <c r="O48" i="148" s="1"/>
  <c r="L49" i="148"/>
  <c r="M49" i="148" s="1"/>
  <c r="O49" i="148" s="1"/>
  <c r="L50" i="148"/>
  <c r="L51" i="148"/>
  <c r="M51" i="148"/>
  <c r="O51" i="148" s="1"/>
  <c r="L52" i="148"/>
  <c r="M52" i="148" s="1"/>
  <c r="O52" i="148" s="1"/>
  <c r="L53" i="148"/>
  <c r="M53" i="148" s="1"/>
  <c r="O53" i="148" s="1"/>
  <c r="L54" i="148"/>
  <c r="N54" i="148" s="1"/>
  <c r="L55" i="148"/>
  <c r="N55" i="148" s="1"/>
  <c r="L56" i="148"/>
  <c r="M56" i="148"/>
  <c r="O56" i="148" s="1"/>
  <c r="L57" i="148"/>
  <c r="M57" i="148"/>
  <c r="O57" i="148" s="1"/>
  <c r="L58" i="148"/>
  <c r="L59" i="148"/>
  <c r="M59" i="148" s="1"/>
  <c r="O59" i="148" s="1"/>
  <c r="L60" i="148"/>
  <c r="L61" i="148"/>
  <c r="L62" i="148"/>
  <c r="N62" i="148" s="1"/>
  <c r="L63" i="148"/>
  <c r="N63" i="148" s="1"/>
  <c r="L64" i="148"/>
  <c r="M64" i="148"/>
  <c r="O64" i="148" s="1"/>
  <c r="L65" i="148"/>
  <c r="M65" i="148"/>
  <c r="O65" i="148" s="1"/>
  <c r="L66" i="148"/>
  <c r="M66" i="148" s="1"/>
  <c r="O66" i="148" s="1"/>
  <c r="L67" i="148"/>
  <c r="N67" i="148" s="1"/>
  <c r="L68" i="148"/>
  <c r="L69" i="148"/>
  <c r="M69" i="148" s="1"/>
  <c r="O69" i="148" s="1"/>
  <c r="L70" i="148"/>
  <c r="N70" i="148"/>
  <c r="L71" i="148"/>
  <c r="N71" i="148" s="1"/>
  <c r="L72" i="148"/>
  <c r="M72" i="148" s="1"/>
  <c r="O72" i="148" s="1"/>
  <c r="L73" i="148"/>
  <c r="L74" i="148"/>
  <c r="M74" i="148"/>
  <c r="O74" i="148" s="1"/>
  <c r="L75" i="148"/>
  <c r="M75" i="148"/>
  <c r="O75" i="148" s="1"/>
  <c r="L76" i="148"/>
  <c r="L77" i="148"/>
  <c r="M77" i="148" s="1"/>
  <c r="O77" i="148" s="1"/>
  <c r="L78" i="148"/>
  <c r="L79" i="148"/>
  <c r="N79" i="148"/>
  <c r="L80" i="148"/>
  <c r="M80" i="148"/>
  <c r="O80" i="148" s="1"/>
  <c r="L81" i="148"/>
  <c r="N81" i="148"/>
  <c r="L82" i="148"/>
  <c r="M82" i="148" s="1"/>
  <c r="O82" i="148"/>
  <c r="L83" i="148"/>
  <c r="L84" i="148"/>
  <c r="N84" i="148" s="1"/>
  <c r="L85" i="148"/>
  <c r="M85" i="148"/>
  <c r="O85" i="148" s="1"/>
  <c r="L86" i="148"/>
  <c r="M86" i="148"/>
  <c r="O86" i="148" s="1"/>
  <c r="L87" i="148"/>
  <c r="N87" i="148" s="1"/>
  <c r="L88" i="148"/>
  <c r="L89" i="148"/>
  <c r="M89" i="148" s="1"/>
  <c r="O89" i="148" s="1"/>
  <c r="L90" i="148"/>
  <c r="L91" i="148"/>
  <c r="M91" i="148"/>
  <c r="O91" i="148" s="1"/>
  <c r="L92" i="148"/>
  <c r="N92" i="148"/>
  <c r="L93" i="148"/>
  <c r="M93" i="148" s="1"/>
  <c r="O93" i="148" s="1"/>
  <c r="L94" i="148"/>
  <c r="N94" i="148"/>
  <c r="L95" i="148"/>
  <c r="N95" i="148" s="1"/>
  <c r="L96" i="148"/>
  <c r="L97" i="148"/>
  <c r="L98" i="148"/>
  <c r="M98" i="148"/>
  <c r="O98" i="148" s="1"/>
  <c r="L99" i="148"/>
  <c r="M99" i="148" s="1"/>
  <c r="O99" i="148" s="1"/>
  <c r="L100" i="148"/>
  <c r="N100" i="148" s="1"/>
  <c r="L101" i="148"/>
  <c r="M101" i="148"/>
  <c r="O101" i="148" s="1"/>
  <c r="L102" i="148"/>
  <c r="N102" i="148" s="1"/>
  <c r="L103" i="148"/>
  <c r="M103" i="148"/>
  <c r="O103" i="148" s="1"/>
  <c r="L104" i="148"/>
  <c r="M104" i="148"/>
  <c r="O104" i="148" s="1"/>
  <c r="L105" i="148"/>
  <c r="L106" i="148"/>
  <c r="N106" i="148" s="1"/>
  <c r="L107" i="148"/>
  <c r="M107" i="148" s="1"/>
  <c r="O107" i="148" s="1"/>
  <c r="L108" i="148"/>
  <c r="M108" i="148" s="1"/>
  <c r="O108" i="148" s="1"/>
  <c r="L109" i="148"/>
  <c r="L110" i="148"/>
  <c r="N110" i="148"/>
  <c r="L111" i="148"/>
  <c r="M111" i="148" s="1"/>
  <c r="O111" i="148" s="1"/>
  <c r="L112" i="148"/>
  <c r="L113" i="148"/>
  <c r="M113" i="148" s="1"/>
  <c r="L114" i="148"/>
  <c r="M114" i="148"/>
  <c r="O114" i="148" s="1"/>
  <c r="L115" i="148"/>
  <c r="M115" i="148"/>
  <c r="O115" i="148" s="1"/>
  <c r="L116" i="148"/>
  <c r="N116" i="148" s="1"/>
  <c r="L117" i="148"/>
  <c r="L118" i="148"/>
  <c r="N118" i="148" s="1"/>
  <c r="L119" i="148"/>
  <c r="N119" i="148"/>
  <c r="L120" i="148"/>
  <c r="L121" i="148"/>
  <c r="N121" i="148" s="1"/>
  <c r="L122" i="148"/>
  <c r="N122" i="148"/>
  <c r="L123" i="148"/>
  <c r="M123" i="148" s="1"/>
  <c r="O123" i="148"/>
  <c r="L124" i="148"/>
  <c r="N124" i="148"/>
  <c r="L125" i="148"/>
  <c r="M125" i="148" s="1"/>
  <c r="O125" i="148" s="1"/>
  <c r="L126" i="148"/>
  <c r="N126" i="148" s="1"/>
  <c r="L127" i="148"/>
  <c r="N127" i="148" s="1"/>
  <c r="L128" i="148"/>
  <c r="L129" i="148"/>
  <c r="M129" i="148" s="1"/>
  <c r="O129" i="148"/>
  <c r="L130" i="148"/>
  <c r="M130" i="148" s="1"/>
  <c r="O130" i="148"/>
  <c r="L131" i="148"/>
  <c r="N131" i="148"/>
  <c r="L132" i="148"/>
  <c r="N132" i="148" s="1"/>
  <c r="L133" i="148"/>
  <c r="L134" i="148"/>
  <c r="N134" i="148" s="1"/>
  <c r="L135" i="148"/>
  <c r="N135" i="148" s="1"/>
  <c r="L136" i="148"/>
  <c r="M136" i="148" s="1"/>
  <c r="L137" i="148"/>
  <c r="M137" i="148"/>
  <c r="O137" i="148" s="1"/>
  <c r="L138" i="148"/>
  <c r="M138" i="148"/>
  <c r="O138" i="148" s="1"/>
  <c r="L139" i="148"/>
  <c r="N139" i="148" s="1"/>
  <c r="L140" i="148"/>
  <c r="L141" i="148"/>
  <c r="M141" i="148" s="1"/>
  <c r="O141" i="148" s="1"/>
  <c r="L142" i="148"/>
  <c r="N142" i="148" s="1"/>
  <c r="L143" i="148"/>
  <c r="N143" i="148" s="1"/>
  <c r="L144" i="148"/>
  <c r="L145" i="148"/>
  <c r="M145" i="148" s="1"/>
  <c r="O145" i="148" s="1"/>
  <c r="L146" i="148"/>
  <c r="M146" i="148" s="1"/>
  <c r="O146" i="148" s="1"/>
  <c r="L147" i="148"/>
  <c r="M147" i="148" s="1"/>
  <c r="O147" i="148"/>
  <c r="L148" i="148"/>
  <c r="M148" i="148" s="1"/>
  <c r="O148" i="148"/>
  <c r="L149" i="148"/>
  <c r="M149" i="148"/>
  <c r="O149" i="148" s="1"/>
  <c r="L150" i="148"/>
  <c r="N150" i="148"/>
  <c r="L151" i="148"/>
  <c r="N151" i="148" s="1"/>
  <c r="L152" i="148"/>
  <c r="M152" i="148" s="1"/>
  <c r="O152" i="148" s="1"/>
  <c r="L153" i="148"/>
  <c r="L154" i="148"/>
  <c r="M154" i="148"/>
  <c r="O154" i="148" s="1"/>
  <c r="L155" i="148"/>
  <c r="L156" i="148"/>
  <c r="M156" i="148" s="1"/>
  <c r="O156" i="148"/>
  <c r="L157" i="148"/>
  <c r="M157" i="148" s="1"/>
  <c r="O157" i="148" s="1"/>
  <c r="L158" i="148"/>
  <c r="M158" i="148" s="1"/>
  <c r="O158" i="148" s="1"/>
  <c r="L159" i="148"/>
  <c r="N159" i="148"/>
  <c r="L160" i="148"/>
  <c r="L161" i="148"/>
  <c r="L162" i="148"/>
  <c r="L163" i="148"/>
  <c r="M163" i="148" s="1"/>
  <c r="O163" i="148"/>
  <c r="L164" i="148"/>
  <c r="N164" i="148"/>
  <c r="L165" i="148"/>
  <c r="M165" i="148" s="1"/>
  <c r="O165" i="148" s="1"/>
  <c r="L166" i="148"/>
  <c r="N166" i="148" s="1"/>
  <c r="L167" i="148"/>
  <c r="N167" i="148" s="1"/>
  <c r="L168" i="148"/>
  <c r="N168" i="148" s="1"/>
  <c r="L169" i="148"/>
  <c r="L170" i="148"/>
  <c r="N170" i="148"/>
  <c r="L171" i="148"/>
  <c r="N171" i="148"/>
  <c r="L172" i="148"/>
  <c r="N172" i="148"/>
  <c r="L173" i="148"/>
  <c r="N173" i="148" s="1"/>
  <c r="L174" i="148"/>
  <c r="N174" i="148" s="1"/>
  <c r="L175" i="148"/>
  <c r="N175" i="148"/>
  <c r="L176" i="148"/>
  <c r="L177" i="148"/>
  <c r="L178" i="148"/>
  <c r="M178" i="148" s="1"/>
  <c r="O178" i="148" s="1"/>
  <c r="L179" i="148"/>
  <c r="M179" i="148" s="1"/>
  <c r="O179" i="148" s="1"/>
  <c r="L180" i="148"/>
  <c r="M180" i="148"/>
  <c r="O180" i="148" s="1"/>
  <c r="L181" i="148"/>
  <c r="L182" i="148"/>
  <c r="L183" i="148"/>
  <c r="N183" i="148" s="1"/>
  <c r="L184" i="148"/>
  <c r="N184" i="148" s="1"/>
  <c r="L185" i="148"/>
  <c r="M185" i="148" s="1"/>
  <c r="O185" i="148" s="1"/>
  <c r="L186" i="148"/>
  <c r="M186" i="148"/>
  <c r="O186" i="148" s="1"/>
  <c r="L187" i="148"/>
  <c r="N187" i="148" s="1"/>
  <c r="L188" i="148"/>
  <c r="N188" i="148" s="1"/>
  <c r="L189" i="148"/>
  <c r="M189" i="148"/>
  <c r="O189" i="148" s="1"/>
  <c r="L190" i="148"/>
  <c r="N190" i="148"/>
  <c r="L191" i="148"/>
  <c r="N191" i="148"/>
  <c r="L192" i="148"/>
  <c r="L193" i="148"/>
  <c r="M193" i="148"/>
  <c r="O193" i="148" s="1"/>
  <c r="L194" i="148"/>
  <c r="N194" i="148"/>
  <c r="L195" i="148"/>
  <c r="M195" i="148"/>
  <c r="O195" i="148" s="1"/>
  <c r="L196" i="148"/>
  <c r="N196" i="148"/>
  <c r="L197" i="148"/>
  <c r="M197" i="148" s="1"/>
  <c r="O197" i="148" s="1"/>
  <c r="L198" i="148"/>
  <c r="N198" i="148"/>
  <c r="L199" i="148"/>
  <c r="N199" i="148" s="1"/>
  <c r="L200" i="148"/>
  <c r="N200" i="148" s="1"/>
  <c r="L201" i="148"/>
  <c r="M201" i="148"/>
  <c r="O201" i="148" s="1"/>
  <c r="L202" i="148"/>
  <c r="N202" i="148" s="1"/>
  <c r="L203" i="148"/>
  <c r="N203" i="148"/>
  <c r="L204" i="148"/>
  <c r="N204" i="148" s="1"/>
  <c r="L205" i="148"/>
  <c r="N205" i="148" s="1"/>
  <c r="L206" i="148"/>
  <c r="N206" i="148" s="1"/>
  <c r="L207" i="148"/>
  <c r="M207" i="148"/>
  <c r="O207" i="148" s="1"/>
  <c r="L208" i="148"/>
  <c r="L209" i="148"/>
  <c r="M209" i="148" s="1"/>
  <c r="O209" i="148"/>
  <c r="L210" i="148"/>
  <c r="N210" i="148" s="1"/>
  <c r="L211" i="148"/>
  <c r="L212" i="148"/>
  <c r="M212" i="148"/>
  <c r="O212" i="148" s="1"/>
  <c r="L213" i="148"/>
  <c r="M213" i="148"/>
  <c r="O213" i="148" s="1"/>
  <c r="L214" i="148"/>
  <c r="L215" i="148"/>
  <c r="L216" i="148"/>
  <c r="N216" i="148"/>
  <c r="L217" i="148"/>
  <c r="N217" i="148" s="1"/>
  <c r="L218" i="148"/>
  <c r="N218" i="148" s="1"/>
  <c r="L219" i="148"/>
  <c r="M219" i="148"/>
  <c r="O219" i="148"/>
  <c r="L220" i="148"/>
  <c r="N220" i="148" s="1"/>
  <c r="L221" i="148"/>
  <c r="M221" i="148"/>
  <c r="O221" i="148" s="1"/>
  <c r="L222" i="148"/>
  <c r="N222" i="148"/>
  <c r="L223" i="148"/>
  <c r="N223" i="148"/>
  <c r="L224" i="148"/>
  <c r="M224" i="148" s="1"/>
  <c r="O224" i="148" s="1"/>
  <c r="L225" i="148"/>
  <c r="M225" i="148" s="1"/>
  <c r="O225" i="148"/>
  <c r="L226" i="148"/>
  <c r="M226" i="148"/>
  <c r="O226" i="148" s="1"/>
  <c r="L227" i="148"/>
  <c r="M227" i="148"/>
  <c r="O227" i="148" s="1"/>
  <c r="L228" i="148"/>
  <c r="N228" i="148"/>
  <c r="L229" i="148"/>
  <c r="M229" i="148" s="1"/>
  <c r="O229" i="148" s="1"/>
  <c r="L230" i="148"/>
  <c r="L231" i="148"/>
  <c r="L232" i="148"/>
  <c r="L233" i="148"/>
  <c r="M233" i="148"/>
  <c r="O233" i="148"/>
  <c r="L234" i="148"/>
  <c r="M234" i="148"/>
  <c r="O234" i="148" s="1"/>
  <c r="L235" i="148"/>
  <c r="M235" i="148" s="1"/>
  <c r="O235" i="148" s="1"/>
  <c r="L236" i="148"/>
  <c r="N236" i="148"/>
  <c r="L237" i="148"/>
  <c r="M237" i="148"/>
  <c r="O237" i="148" s="1"/>
  <c r="L238" i="148"/>
  <c r="N238" i="148" s="1"/>
  <c r="L239" i="148"/>
  <c r="N239" i="148"/>
  <c r="L240" i="148"/>
  <c r="L241" i="148"/>
  <c r="M241" i="148"/>
  <c r="O241" i="148" s="1"/>
  <c r="L242" i="148"/>
  <c r="L243" i="148"/>
  <c r="M243" i="148" s="1"/>
  <c r="O243" i="148"/>
  <c r="L244" i="148"/>
  <c r="N244" i="148"/>
  <c r="L245" i="148"/>
  <c r="M245" i="148" s="1"/>
  <c r="O245" i="148"/>
  <c r="L246" i="148"/>
  <c r="M246" i="148" s="1"/>
  <c r="O246" i="148" s="1"/>
  <c r="L247" i="148"/>
  <c r="N247" i="148"/>
  <c r="L248" i="148"/>
  <c r="N248" i="148" s="1"/>
  <c r="L249" i="148"/>
  <c r="N249" i="148" s="1"/>
  <c r="L250" i="148"/>
  <c r="L251" i="148"/>
  <c r="N251" i="148"/>
  <c r="L252" i="148"/>
  <c r="N252" i="148"/>
  <c r="L253" i="148"/>
  <c r="M253" i="148"/>
  <c r="O253" i="148" s="1"/>
  <c r="L254" i="148"/>
  <c r="M254" i="148"/>
  <c r="O254" i="148"/>
  <c r="L255" i="148"/>
  <c r="M255" i="148" s="1"/>
  <c r="O255" i="148" s="1"/>
  <c r="L256" i="148"/>
  <c r="N256" i="148" s="1"/>
  <c r="L257" i="148"/>
  <c r="M257" i="148"/>
  <c r="O257" i="148"/>
  <c r="L258" i="148"/>
  <c r="N258" i="148"/>
  <c r="L259" i="148"/>
  <c r="M259" i="148"/>
  <c r="O259" i="148" s="1"/>
  <c r="L260" i="148"/>
  <c r="N260" i="148"/>
  <c r="L261" i="148"/>
  <c r="L262" i="148"/>
  <c r="N262" i="148" s="1"/>
  <c r="L263" i="148"/>
  <c r="N263" i="148"/>
  <c r="L264" i="148"/>
  <c r="M264" i="148" s="1"/>
  <c r="O264" i="148"/>
  <c r="L265" i="148"/>
  <c r="N265" i="148" s="1"/>
  <c r="L266" i="148"/>
  <c r="M266" i="148" s="1"/>
  <c r="O266" i="148" s="1"/>
  <c r="L267" i="148"/>
  <c r="M267" i="148" s="1"/>
  <c r="O267" i="148"/>
  <c r="L268" i="148"/>
  <c r="N268" i="148"/>
  <c r="L269" i="148"/>
  <c r="L270" i="148"/>
  <c r="M270" i="148"/>
  <c r="O270" i="148" s="1"/>
  <c r="L271" i="148"/>
  <c r="N271" i="148"/>
  <c r="L272" i="148"/>
  <c r="N272" i="148" s="1"/>
  <c r="L273" i="148"/>
  <c r="M273" i="148" s="1"/>
  <c r="O273" i="148" s="1"/>
  <c r="L274" i="148"/>
  <c r="L275" i="148"/>
  <c r="M275" i="148"/>
  <c r="O275" i="148"/>
  <c r="L276" i="148"/>
  <c r="L277" i="148"/>
  <c r="N277" i="148" s="1"/>
  <c r="L278" i="148"/>
  <c r="M278" i="148" s="1"/>
  <c r="O278" i="148" s="1"/>
  <c r="L279" i="148"/>
  <c r="N279" i="148" s="1"/>
  <c r="L280" i="148"/>
  <c r="L281" i="148"/>
  <c r="M281" i="148" s="1"/>
  <c r="O281" i="148"/>
  <c r="L282" i="148"/>
  <c r="N282" i="148" s="1"/>
  <c r="L283" i="148"/>
  <c r="L284" i="148"/>
  <c r="M284" i="148" s="1"/>
  <c r="O284" i="148" s="1"/>
  <c r="L285" i="148"/>
  <c r="M285" i="148"/>
  <c r="O285" i="148" s="1"/>
  <c r="L286" i="148"/>
  <c r="L287" i="148"/>
  <c r="M287" i="148" s="1"/>
  <c r="O287" i="148" s="1"/>
  <c r="L288" i="148"/>
  <c r="M288" i="148" s="1"/>
  <c r="O288" i="148" s="1"/>
  <c r="L289" i="148"/>
  <c r="M289" i="148" s="1"/>
  <c r="O289" i="148" s="1"/>
  <c r="L290" i="148"/>
  <c r="M290" i="148"/>
  <c r="O290" i="148" s="1"/>
  <c r="L291" i="148"/>
  <c r="M291" i="148"/>
  <c r="O291" i="148" s="1"/>
  <c r="L292" i="148"/>
  <c r="N292" i="148"/>
  <c r="L293" i="148"/>
  <c r="M293" i="148"/>
  <c r="O293" i="148"/>
  <c r="L294" i="148"/>
  <c r="L295" i="148"/>
  <c r="M295" i="148" s="1"/>
  <c r="O295" i="148" s="1"/>
  <c r="L296" i="148"/>
  <c r="L297" i="148"/>
  <c r="M297" i="148"/>
  <c r="O297" i="148" s="1"/>
  <c r="L298" i="148"/>
  <c r="M298" i="148"/>
  <c r="O298" i="148" s="1"/>
  <c r="L299" i="148"/>
  <c r="L300" i="148"/>
  <c r="L301" i="148"/>
  <c r="N301" i="148" s="1"/>
  <c r="L302" i="148"/>
  <c r="L303" i="148"/>
  <c r="N303" i="148"/>
  <c r="L304" i="148"/>
  <c r="M304" i="148" s="1"/>
  <c r="L305" i="148"/>
  <c r="N305" i="148"/>
  <c r="L306" i="148"/>
  <c r="N306" i="148" s="1"/>
  <c r="L307" i="148"/>
  <c r="M307" i="148"/>
  <c r="O307" i="148"/>
  <c r="L308" i="148"/>
  <c r="N308" i="148"/>
  <c r="L309" i="148"/>
  <c r="M309" i="148" s="1"/>
  <c r="O309" i="148" s="1"/>
  <c r="L310" i="148"/>
  <c r="M310" i="148"/>
  <c r="O310" i="148"/>
  <c r="L311" i="148"/>
  <c r="N311" i="148"/>
  <c r="L312" i="148"/>
  <c r="L313" i="148"/>
  <c r="N313" i="148" s="1"/>
  <c r="L314" i="148"/>
  <c r="N314" i="148"/>
  <c r="L315" i="148"/>
  <c r="L316" i="148"/>
  <c r="L317" i="148"/>
  <c r="M317" i="148"/>
  <c r="O317" i="148" s="1"/>
  <c r="L318" i="148"/>
  <c r="N318" i="148" s="1"/>
  <c r="L319" i="148"/>
  <c r="N319" i="148" s="1"/>
  <c r="L320" i="148"/>
  <c r="L321" i="148"/>
  <c r="M321" i="148" s="1"/>
  <c r="O321" i="148" s="1"/>
  <c r="L322" i="148"/>
  <c r="N322" i="148" s="1"/>
  <c r="L323" i="148"/>
  <c r="L324" i="148"/>
  <c r="L325" i="148"/>
  <c r="L326" i="148"/>
  <c r="L327" i="148"/>
  <c r="N327" i="148" s="1"/>
  <c r="L328" i="148"/>
  <c r="L329" i="148"/>
  <c r="M329" i="148"/>
  <c r="O329" i="148"/>
  <c r="L330" i="148"/>
  <c r="M330" i="148"/>
  <c r="O330" i="148"/>
  <c r="L331" i="148"/>
  <c r="N331" i="148"/>
  <c r="L332" i="148"/>
  <c r="N332" i="148"/>
  <c r="L333" i="148"/>
  <c r="N333" i="148" s="1"/>
  <c r="L334" i="148"/>
  <c r="N334" i="148"/>
  <c r="L335" i="148"/>
  <c r="N335" i="148" s="1"/>
  <c r="L336" i="148"/>
  <c r="N336" i="148"/>
  <c r="L7" i="148"/>
  <c r="AB8" i="148"/>
  <c r="AB7" i="148"/>
  <c r="AC7" i="148"/>
  <c r="AD7" i="148"/>
  <c r="AE7" i="148" s="1"/>
  <c r="AF7" i="148" s="1"/>
  <c r="AG7" i="148" s="1"/>
  <c r="AH7" i="148" s="1"/>
  <c r="AI7" i="148" s="1"/>
  <c r="AJ7" i="148" s="1"/>
  <c r="AK7" i="148" s="1"/>
  <c r="AL7" i="148" s="1"/>
  <c r="AM7" i="148" s="1"/>
  <c r="AN7" i="148" s="1"/>
  <c r="AO7" i="148" s="1"/>
  <c r="AP7" i="148" s="1"/>
  <c r="AQ7" i="148" s="1"/>
  <c r="AR7" i="148" s="1"/>
  <c r="AS7" i="148" s="1"/>
  <c r="AT7" i="148" s="1"/>
  <c r="AU7" i="148" s="1"/>
  <c r="AV7" i="148" s="1"/>
  <c r="AW7" i="148" s="1"/>
  <c r="AX7" i="148" s="1"/>
  <c r="AY7" i="148" s="1"/>
  <c r="AZ7" i="148" s="1"/>
  <c r="BA7" i="148" s="1"/>
  <c r="BB7" i="148" s="1"/>
  <c r="BC7" i="148" s="1"/>
  <c r="BD7" i="148" s="1"/>
  <c r="BE7" i="148" s="1"/>
  <c r="BF7" i="148" s="1"/>
  <c r="BG7" i="148" s="1"/>
  <c r="BH7" i="148" s="1"/>
  <c r="BI7" i="148" s="1"/>
  <c r="BJ7" i="148" s="1"/>
  <c r="BK7" i="148" s="1"/>
  <c r="BL7" i="148" s="1"/>
  <c r="BM7" i="148" s="1"/>
  <c r="BN7" i="148" s="1"/>
  <c r="BO7" i="148" s="1"/>
  <c r="BP7" i="148" s="1"/>
  <c r="BQ7" i="148" s="1"/>
  <c r="BR7" i="148" s="1"/>
  <c r="BS7" i="148" s="1"/>
  <c r="BT7" i="148" s="1"/>
  <c r="BU7" i="148" s="1"/>
  <c r="BV7" i="148" s="1"/>
  <c r="BW7" i="148" s="1"/>
  <c r="BX7" i="148" s="1"/>
  <c r="BY7" i="148" s="1"/>
  <c r="BZ7" i="148" s="1"/>
  <c r="CA7" i="148" s="1"/>
  <c r="CB7" i="148" s="1"/>
  <c r="CC7" i="148" s="1"/>
  <c r="CD7" i="148" s="1"/>
  <c r="CE7" i="148" s="1"/>
  <c r="CF7" i="148" s="1"/>
  <c r="CG7" i="148" s="1"/>
  <c r="CH7" i="148" s="1"/>
  <c r="CI7" i="148" s="1"/>
  <c r="CJ7" i="148" s="1"/>
  <c r="CK7" i="148" s="1"/>
  <c r="CL7" i="148" s="1"/>
  <c r="CM7" i="148" s="1"/>
  <c r="CN7" i="148" s="1"/>
  <c r="CO7" i="148" s="1"/>
  <c r="CP7" i="148" s="1"/>
  <c r="CQ7" i="148" s="1"/>
  <c r="CR7" i="148" s="1"/>
  <c r="CS7" i="148" s="1"/>
  <c r="CT7" i="148" s="1"/>
  <c r="CU7" i="148" s="1"/>
  <c r="CV7" i="148" s="1"/>
  <c r="CW7" i="148" s="1"/>
  <c r="CX7" i="148" s="1"/>
  <c r="CY7" i="148" s="1"/>
  <c r="CZ7" i="148" s="1"/>
  <c r="AB9" i="148"/>
  <c r="J18" i="148"/>
  <c r="K18" i="148" s="1"/>
  <c r="J19" i="148"/>
  <c r="K19" i="148" s="1"/>
  <c r="J20" i="148"/>
  <c r="K20" i="148"/>
  <c r="J21" i="148"/>
  <c r="K21" i="148"/>
  <c r="J22" i="148"/>
  <c r="K22" i="148" s="1"/>
  <c r="J23" i="148"/>
  <c r="K23" i="148"/>
  <c r="J24" i="148"/>
  <c r="K24" i="148" s="1"/>
  <c r="J25" i="148"/>
  <c r="K25" i="148"/>
  <c r="J26" i="148"/>
  <c r="K26" i="148" s="1"/>
  <c r="J27" i="148"/>
  <c r="K27" i="148" s="1"/>
  <c r="J28" i="148"/>
  <c r="K28" i="148" s="1"/>
  <c r="J29" i="148"/>
  <c r="K29" i="148"/>
  <c r="J30" i="148"/>
  <c r="K30" i="148" s="1"/>
  <c r="J31" i="148"/>
  <c r="K31" i="148"/>
  <c r="J32" i="148"/>
  <c r="K32" i="148"/>
  <c r="J33" i="148"/>
  <c r="K33" i="148"/>
  <c r="J34" i="148"/>
  <c r="K34" i="148" s="1"/>
  <c r="J35" i="148"/>
  <c r="K35" i="148"/>
  <c r="J36" i="148"/>
  <c r="K36" i="148" s="1"/>
  <c r="J37" i="148"/>
  <c r="K37" i="148"/>
  <c r="J38" i="148"/>
  <c r="K38" i="148" s="1"/>
  <c r="J39" i="148"/>
  <c r="K39" i="148" s="1"/>
  <c r="J40" i="148"/>
  <c r="K40" i="148"/>
  <c r="J41" i="148"/>
  <c r="K41" i="148"/>
  <c r="J42" i="148"/>
  <c r="K42" i="148" s="1"/>
  <c r="J43" i="148"/>
  <c r="K43" i="148"/>
  <c r="J44" i="148"/>
  <c r="K44" i="148"/>
  <c r="J45" i="148"/>
  <c r="K45" i="148"/>
  <c r="J46" i="148"/>
  <c r="K46" i="148" s="1"/>
  <c r="J47" i="148"/>
  <c r="K47" i="148" s="1"/>
  <c r="J48" i="148"/>
  <c r="K48" i="148" s="1"/>
  <c r="J49" i="148"/>
  <c r="K49" i="148"/>
  <c r="J50" i="148"/>
  <c r="K50" i="148" s="1"/>
  <c r="J51" i="148"/>
  <c r="K51" i="148" s="1"/>
  <c r="J52" i="148"/>
  <c r="K52" i="148"/>
  <c r="J53" i="148"/>
  <c r="K53" i="148"/>
  <c r="J54" i="148"/>
  <c r="K54" i="148" s="1"/>
  <c r="J55" i="148"/>
  <c r="K55" i="148"/>
  <c r="J56" i="148"/>
  <c r="K56" i="148" s="1"/>
  <c r="J57" i="148"/>
  <c r="K57" i="148"/>
  <c r="J58" i="148"/>
  <c r="K58" i="148" s="1"/>
  <c r="J59" i="148"/>
  <c r="K59" i="148" s="1"/>
  <c r="J60" i="148"/>
  <c r="K60" i="148" s="1"/>
  <c r="J61" i="148"/>
  <c r="K61" i="148"/>
  <c r="J62" i="148"/>
  <c r="K62" i="148" s="1"/>
  <c r="J63" i="148"/>
  <c r="K63" i="148"/>
  <c r="J64" i="148"/>
  <c r="K64" i="148"/>
  <c r="J65" i="148"/>
  <c r="K65" i="148"/>
  <c r="J66" i="148"/>
  <c r="K66" i="148" s="1"/>
  <c r="J67" i="148"/>
  <c r="K67" i="148"/>
  <c r="J68" i="148"/>
  <c r="K68" i="148" s="1"/>
  <c r="J69" i="148"/>
  <c r="K69" i="148"/>
  <c r="J70" i="148"/>
  <c r="K70" i="148" s="1"/>
  <c r="J71" i="148"/>
  <c r="K71" i="148" s="1"/>
  <c r="J72" i="148"/>
  <c r="K72" i="148"/>
  <c r="J73" i="148"/>
  <c r="K73" i="148"/>
  <c r="J74" i="148"/>
  <c r="K74" i="148" s="1"/>
  <c r="J75" i="148"/>
  <c r="K75" i="148" s="1"/>
  <c r="J76" i="148"/>
  <c r="K76" i="148"/>
  <c r="J77" i="148"/>
  <c r="K77" i="148"/>
  <c r="J78" i="148"/>
  <c r="K78" i="148" s="1"/>
  <c r="J79" i="148"/>
  <c r="K79" i="148" s="1"/>
  <c r="J80" i="148"/>
  <c r="K80" i="148"/>
  <c r="J81" i="148"/>
  <c r="K81" i="148"/>
  <c r="J82" i="148"/>
  <c r="K82" i="148" s="1"/>
  <c r="J83" i="148"/>
  <c r="K83" i="148" s="1"/>
  <c r="J84" i="148"/>
  <c r="K84" i="148"/>
  <c r="J85" i="148"/>
  <c r="K85" i="148"/>
  <c r="J86" i="148"/>
  <c r="K86" i="148" s="1"/>
  <c r="J87" i="148"/>
  <c r="K87" i="148" s="1"/>
  <c r="J88" i="148"/>
  <c r="K88" i="148"/>
  <c r="J89" i="148"/>
  <c r="K89" i="148"/>
  <c r="J90" i="148"/>
  <c r="K90" i="148" s="1"/>
  <c r="J91" i="148"/>
  <c r="K91" i="148" s="1"/>
  <c r="J92" i="148"/>
  <c r="K92" i="148"/>
  <c r="J93" i="148"/>
  <c r="K93" i="148"/>
  <c r="J94" i="148"/>
  <c r="K94" i="148" s="1"/>
  <c r="J95" i="148"/>
  <c r="K95" i="148" s="1"/>
  <c r="J96" i="148"/>
  <c r="K96" i="148"/>
  <c r="J97" i="148"/>
  <c r="K97" i="148"/>
  <c r="J98" i="148"/>
  <c r="K98" i="148" s="1"/>
  <c r="J99" i="148"/>
  <c r="K99" i="148" s="1"/>
  <c r="J100" i="148"/>
  <c r="K100" i="148"/>
  <c r="J101" i="148"/>
  <c r="K101" i="148"/>
  <c r="J102" i="148"/>
  <c r="K102" i="148" s="1"/>
  <c r="J103" i="148"/>
  <c r="K103" i="148" s="1"/>
  <c r="J104" i="148"/>
  <c r="K104" i="148"/>
  <c r="J105" i="148"/>
  <c r="K105" i="148"/>
  <c r="J106" i="148"/>
  <c r="K106" i="148" s="1"/>
  <c r="J107" i="148"/>
  <c r="K107" i="148" s="1"/>
  <c r="J108" i="148"/>
  <c r="K108" i="148"/>
  <c r="J109" i="148"/>
  <c r="K109" i="148"/>
  <c r="J110" i="148"/>
  <c r="K110" i="148" s="1"/>
  <c r="J111" i="148"/>
  <c r="K111" i="148" s="1"/>
  <c r="J112" i="148"/>
  <c r="K112" i="148"/>
  <c r="J113" i="148"/>
  <c r="K113" i="148"/>
  <c r="J114" i="148"/>
  <c r="K114" i="148" s="1"/>
  <c r="J115" i="148"/>
  <c r="K115" i="148" s="1"/>
  <c r="J116" i="148"/>
  <c r="K116" i="148"/>
  <c r="J117" i="148"/>
  <c r="K117" i="148"/>
  <c r="J118" i="148"/>
  <c r="K118" i="148" s="1"/>
  <c r="J119" i="148"/>
  <c r="K119" i="148" s="1"/>
  <c r="J120" i="148"/>
  <c r="K120" i="148"/>
  <c r="J121" i="148"/>
  <c r="K121" i="148"/>
  <c r="J122" i="148"/>
  <c r="K122" i="148" s="1"/>
  <c r="J123" i="148"/>
  <c r="K123" i="148" s="1"/>
  <c r="J124" i="148"/>
  <c r="K124" i="148"/>
  <c r="J125" i="148"/>
  <c r="K125" i="148"/>
  <c r="J126" i="148"/>
  <c r="K126" i="148" s="1"/>
  <c r="J127" i="148"/>
  <c r="K127" i="148" s="1"/>
  <c r="J128" i="148"/>
  <c r="K128" i="148"/>
  <c r="J129" i="148"/>
  <c r="K129" i="148"/>
  <c r="J130" i="148"/>
  <c r="K130" i="148" s="1"/>
  <c r="J131" i="148"/>
  <c r="K131" i="148" s="1"/>
  <c r="J132" i="148"/>
  <c r="K132" i="148"/>
  <c r="J133" i="148"/>
  <c r="K133" i="148"/>
  <c r="J134" i="148"/>
  <c r="K134" i="148" s="1"/>
  <c r="J135" i="148"/>
  <c r="K135" i="148" s="1"/>
  <c r="J136" i="148"/>
  <c r="K136" i="148"/>
  <c r="J137" i="148"/>
  <c r="K137" i="148"/>
  <c r="J138" i="148"/>
  <c r="K138" i="148" s="1"/>
  <c r="J139" i="148"/>
  <c r="K139" i="148" s="1"/>
  <c r="J140" i="148"/>
  <c r="K140" i="148"/>
  <c r="J141" i="148"/>
  <c r="K141" i="148"/>
  <c r="J142" i="148"/>
  <c r="K142" i="148" s="1"/>
  <c r="J143" i="148"/>
  <c r="K143" i="148" s="1"/>
  <c r="J144" i="148"/>
  <c r="K144" i="148"/>
  <c r="J145" i="148"/>
  <c r="K145" i="148"/>
  <c r="J146" i="148"/>
  <c r="K146" i="148" s="1"/>
  <c r="J147" i="148"/>
  <c r="K147" i="148" s="1"/>
  <c r="J148" i="148"/>
  <c r="K148" i="148"/>
  <c r="J149" i="148"/>
  <c r="K149" i="148"/>
  <c r="J150" i="148"/>
  <c r="K150" i="148" s="1"/>
  <c r="J151" i="148"/>
  <c r="K151" i="148" s="1"/>
  <c r="J152" i="148"/>
  <c r="K152" i="148"/>
  <c r="J153" i="148"/>
  <c r="K153" i="148"/>
  <c r="J154" i="148"/>
  <c r="K154" i="148" s="1"/>
  <c r="J155" i="148"/>
  <c r="K155" i="148" s="1"/>
  <c r="J156" i="148"/>
  <c r="K156" i="148"/>
  <c r="J157" i="148"/>
  <c r="K157" i="148"/>
  <c r="J158" i="148"/>
  <c r="K158" i="148" s="1"/>
  <c r="J159" i="148"/>
  <c r="K159" i="148" s="1"/>
  <c r="J160" i="148"/>
  <c r="K160" i="148"/>
  <c r="J161" i="148"/>
  <c r="K161" i="148"/>
  <c r="J162" i="148"/>
  <c r="K162" i="148" s="1"/>
  <c r="J163" i="148"/>
  <c r="K163" i="148" s="1"/>
  <c r="J164" i="148"/>
  <c r="K164" i="148"/>
  <c r="J165" i="148"/>
  <c r="K165" i="148"/>
  <c r="J166" i="148"/>
  <c r="K166" i="148" s="1"/>
  <c r="J167" i="148"/>
  <c r="K167" i="148" s="1"/>
  <c r="J168" i="148"/>
  <c r="K168" i="148"/>
  <c r="J169" i="148"/>
  <c r="K169" i="148"/>
  <c r="J170" i="148"/>
  <c r="K170" i="148" s="1"/>
  <c r="J171" i="148"/>
  <c r="K171" i="148" s="1"/>
  <c r="J172" i="148"/>
  <c r="K172" i="148"/>
  <c r="J173" i="148"/>
  <c r="K173" i="148"/>
  <c r="J174" i="148"/>
  <c r="K174" i="148" s="1"/>
  <c r="J175" i="148"/>
  <c r="K175" i="148" s="1"/>
  <c r="J176" i="148"/>
  <c r="K176" i="148"/>
  <c r="J177" i="148"/>
  <c r="K177" i="148"/>
  <c r="J178" i="148"/>
  <c r="K178" i="148" s="1"/>
  <c r="J179" i="148"/>
  <c r="K179" i="148" s="1"/>
  <c r="J180" i="148"/>
  <c r="K180" i="148"/>
  <c r="J181" i="148"/>
  <c r="K181" i="148"/>
  <c r="J182" i="148"/>
  <c r="K182" i="148" s="1"/>
  <c r="J183" i="148"/>
  <c r="K183" i="148" s="1"/>
  <c r="J184" i="148"/>
  <c r="K184" i="148"/>
  <c r="J185" i="148"/>
  <c r="K185" i="148"/>
  <c r="J186" i="148"/>
  <c r="K186" i="148" s="1"/>
  <c r="J187" i="148"/>
  <c r="K187" i="148" s="1"/>
  <c r="J188" i="148"/>
  <c r="K188" i="148"/>
  <c r="J189" i="148"/>
  <c r="K189" i="148"/>
  <c r="J190" i="148"/>
  <c r="K190" i="148" s="1"/>
  <c r="J191" i="148"/>
  <c r="K191" i="148" s="1"/>
  <c r="J192" i="148"/>
  <c r="K192" i="148"/>
  <c r="J193" i="148"/>
  <c r="K193" i="148"/>
  <c r="J194" i="148"/>
  <c r="K194" i="148" s="1"/>
  <c r="J195" i="148"/>
  <c r="K195" i="148" s="1"/>
  <c r="J196" i="148"/>
  <c r="K196" i="148"/>
  <c r="J197" i="148"/>
  <c r="K197" i="148"/>
  <c r="J198" i="148"/>
  <c r="K198" i="148" s="1"/>
  <c r="J199" i="148"/>
  <c r="K199" i="148" s="1"/>
  <c r="J200" i="148"/>
  <c r="K200" i="148"/>
  <c r="J201" i="148"/>
  <c r="K201" i="148"/>
  <c r="J202" i="148"/>
  <c r="K202" i="148" s="1"/>
  <c r="J203" i="148"/>
  <c r="K203" i="148" s="1"/>
  <c r="J204" i="148"/>
  <c r="K204" i="148"/>
  <c r="J205" i="148"/>
  <c r="K205" i="148"/>
  <c r="J206" i="148"/>
  <c r="K206" i="148" s="1"/>
  <c r="J207" i="148"/>
  <c r="K207" i="148" s="1"/>
  <c r="J208" i="148"/>
  <c r="K208" i="148"/>
  <c r="J209" i="148"/>
  <c r="K209" i="148"/>
  <c r="J210" i="148"/>
  <c r="K210" i="148" s="1"/>
  <c r="J211" i="148"/>
  <c r="K211" i="148" s="1"/>
  <c r="J212" i="148"/>
  <c r="K212" i="148"/>
  <c r="J213" i="148"/>
  <c r="K213" i="148"/>
  <c r="J214" i="148"/>
  <c r="K214" i="148" s="1"/>
  <c r="J215" i="148"/>
  <c r="K215" i="148" s="1"/>
  <c r="J216" i="148"/>
  <c r="K216" i="148"/>
  <c r="J217" i="148"/>
  <c r="K217" i="148"/>
  <c r="J218" i="148"/>
  <c r="K218" i="148" s="1"/>
  <c r="J219" i="148"/>
  <c r="K219" i="148" s="1"/>
  <c r="J220" i="148"/>
  <c r="K220" i="148"/>
  <c r="J221" i="148"/>
  <c r="K221" i="148"/>
  <c r="J222" i="148"/>
  <c r="K222" i="148" s="1"/>
  <c r="J223" i="148"/>
  <c r="K223" i="148" s="1"/>
  <c r="J224" i="148"/>
  <c r="K224" i="148"/>
  <c r="J225" i="148"/>
  <c r="K225" i="148"/>
  <c r="J226" i="148"/>
  <c r="K226" i="148" s="1"/>
  <c r="J227" i="148"/>
  <c r="K227" i="148" s="1"/>
  <c r="J228" i="148"/>
  <c r="K228" i="148"/>
  <c r="J229" i="148"/>
  <c r="K229" i="148"/>
  <c r="J230" i="148"/>
  <c r="K230" i="148" s="1"/>
  <c r="J231" i="148"/>
  <c r="K231" i="148" s="1"/>
  <c r="J232" i="148"/>
  <c r="K232" i="148"/>
  <c r="J233" i="148"/>
  <c r="K233" i="148"/>
  <c r="J234" i="148"/>
  <c r="K234" i="148" s="1"/>
  <c r="J235" i="148"/>
  <c r="K235" i="148" s="1"/>
  <c r="J236" i="148"/>
  <c r="K236" i="148"/>
  <c r="J237" i="148"/>
  <c r="K237" i="148"/>
  <c r="J238" i="148"/>
  <c r="K238" i="148" s="1"/>
  <c r="J239" i="148"/>
  <c r="K239" i="148" s="1"/>
  <c r="J240" i="148"/>
  <c r="K240" i="148"/>
  <c r="J241" i="148"/>
  <c r="K241" i="148"/>
  <c r="J242" i="148"/>
  <c r="K242" i="148" s="1"/>
  <c r="J243" i="148"/>
  <c r="K243" i="148" s="1"/>
  <c r="J244" i="148"/>
  <c r="K244" i="148"/>
  <c r="J245" i="148"/>
  <c r="K245" i="148"/>
  <c r="J246" i="148"/>
  <c r="K246" i="148" s="1"/>
  <c r="J247" i="148"/>
  <c r="K247" i="148" s="1"/>
  <c r="J248" i="148"/>
  <c r="K248" i="148"/>
  <c r="J249" i="148"/>
  <c r="K249" i="148"/>
  <c r="J250" i="148"/>
  <c r="K250" i="148" s="1"/>
  <c r="J251" i="148"/>
  <c r="K251" i="148" s="1"/>
  <c r="J252" i="148"/>
  <c r="K252" i="148"/>
  <c r="J253" i="148"/>
  <c r="K253" i="148"/>
  <c r="J254" i="148"/>
  <c r="K254" i="148" s="1"/>
  <c r="J255" i="148"/>
  <c r="K255" i="148" s="1"/>
  <c r="J256" i="148"/>
  <c r="K256" i="148"/>
  <c r="J257" i="148"/>
  <c r="K257" i="148"/>
  <c r="J258" i="148"/>
  <c r="K258" i="148" s="1"/>
  <c r="J259" i="148"/>
  <c r="K259" i="148" s="1"/>
  <c r="J260" i="148"/>
  <c r="K260" i="148"/>
  <c r="J261" i="148"/>
  <c r="K261" i="148"/>
  <c r="J262" i="148"/>
  <c r="K262" i="148" s="1"/>
  <c r="J263" i="148"/>
  <c r="K263" i="148" s="1"/>
  <c r="J264" i="148"/>
  <c r="K264" i="148"/>
  <c r="J265" i="148"/>
  <c r="K265" i="148"/>
  <c r="J266" i="148"/>
  <c r="K266" i="148" s="1"/>
  <c r="J267" i="148"/>
  <c r="K267" i="148" s="1"/>
  <c r="J268" i="148"/>
  <c r="K268" i="148"/>
  <c r="J269" i="148"/>
  <c r="K269" i="148"/>
  <c r="J270" i="148"/>
  <c r="K270" i="148" s="1"/>
  <c r="J271" i="148"/>
  <c r="K271" i="148" s="1"/>
  <c r="J272" i="148"/>
  <c r="K272" i="148"/>
  <c r="J273" i="148"/>
  <c r="K273" i="148"/>
  <c r="J274" i="148"/>
  <c r="K274" i="148" s="1"/>
  <c r="J275" i="148"/>
  <c r="K275" i="148" s="1"/>
  <c r="J276" i="148"/>
  <c r="K276" i="148"/>
  <c r="J277" i="148"/>
  <c r="K277" i="148"/>
  <c r="J278" i="148"/>
  <c r="K278" i="148" s="1"/>
  <c r="J279" i="148"/>
  <c r="K279" i="148" s="1"/>
  <c r="J280" i="148"/>
  <c r="K280" i="148"/>
  <c r="J281" i="148"/>
  <c r="K281" i="148"/>
  <c r="J282" i="148"/>
  <c r="K282" i="148" s="1"/>
  <c r="J283" i="148"/>
  <c r="K283" i="148" s="1"/>
  <c r="J284" i="148"/>
  <c r="K284" i="148"/>
  <c r="J285" i="148"/>
  <c r="K285" i="148"/>
  <c r="J286" i="148"/>
  <c r="K286" i="148" s="1"/>
  <c r="J287" i="148"/>
  <c r="K287" i="148" s="1"/>
  <c r="J288" i="148"/>
  <c r="K288" i="148"/>
  <c r="J289" i="148"/>
  <c r="K289" i="148"/>
  <c r="J290" i="148"/>
  <c r="K290" i="148" s="1"/>
  <c r="J291" i="148"/>
  <c r="K291" i="148" s="1"/>
  <c r="J292" i="148"/>
  <c r="K292" i="148"/>
  <c r="J293" i="148"/>
  <c r="K293" i="148"/>
  <c r="J294" i="148"/>
  <c r="K294" i="148" s="1"/>
  <c r="J295" i="148"/>
  <c r="K295" i="148" s="1"/>
  <c r="J296" i="148"/>
  <c r="K296" i="148"/>
  <c r="J297" i="148"/>
  <c r="K297" i="148"/>
  <c r="J298" i="148"/>
  <c r="K298" i="148" s="1"/>
  <c r="J299" i="148"/>
  <c r="K299" i="148" s="1"/>
  <c r="J300" i="148"/>
  <c r="K300" i="148"/>
  <c r="J301" i="148"/>
  <c r="K301" i="148"/>
  <c r="J302" i="148"/>
  <c r="K302" i="148" s="1"/>
  <c r="J303" i="148"/>
  <c r="K303" i="148" s="1"/>
  <c r="J304" i="148"/>
  <c r="K304" i="148"/>
  <c r="J305" i="148"/>
  <c r="K305" i="148"/>
  <c r="J306" i="148"/>
  <c r="K306" i="148" s="1"/>
  <c r="J307" i="148"/>
  <c r="K307" i="148" s="1"/>
  <c r="J308" i="148"/>
  <c r="K308" i="148"/>
  <c r="J309" i="148"/>
  <c r="K309" i="148"/>
  <c r="J310" i="148"/>
  <c r="K310" i="148" s="1"/>
  <c r="J311" i="148"/>
  <c r="K311" i="148" s="1"/>
  <c r="J312" i="148"/>
  <c r="K312" i="148"/>
  <c r="J313" i="148"/>
  <c r="K313" i="148"/>
  <c r="J314" i="148"/>
  <c r="K314" i="148" s="1"/>
  <c r="J315" i="148"/>
  <c r="K315" i="148" s="1"/>
  <c r="J316" i="148"/>
  <c r="K316" i="148"/>
  <c r="J317" i="148"/>
  <c r="K317" i="148"/>
  <c r="J318" i="148"/>
  <c r="K318" i="148" s="1"/>
  <c r="J319" i="148"/>
  <c r="K319" i="148" s="1"/>
  <c r="J320" i="148"/>
  <c r="K320" i="148"/>
  <c r="J321" i="148"/>
  <c r="K321" i="148"/>
  <c r="J322" i="148"/>
  <c r="K322" i="148" s="1"/>
  <c r="J323" i="148"/>
  <c r="K323" i="148" s="1"/>
  <c r="J324" i="148"/>
  <c r="K324" i="148"/>
  <c r="J325" i="148"/>
  <c r="K325" i="148"/>
  <c r="J326" i="148"/>
  <c r="K326" i="148" s="1"/>
  <c r="J327" i="148"/>
  <c r="K327" i="148" s="1"/>
  <c r="J328" i="148"/>
  <c r="K328" i="148"/>
  <c r="J329" i="148"/>
  <c r="K329" i="148"/>
  <c r="J330" i="148"/>
  <c r="K330" i="148" s="1"/>
  <c r="J331" i="148"/>
  <c r="K331" i="148" s="1"/>
  <c r="J332" i="148"/>
  <c r="K332" i="148"/>
  <c r="J333" i="148"/>
  <c r="K333" i="148"/>
  <c r="J334" i="148"/>
  <c r="K334" i="148" s="1"/>
  <c r="J335" i="148"/>
  <c r="K335" i="148" s="1"/>
  <c r="J336" i="148"/>
  <c r="K336" i="148"/>
  <c r="J8" i="148"/>
  <c r="K8" i="148"/>
  <c r="J9" i="148"/>
  <c r="K9" i="148" s="1"/>
  <c r="J10" i="148"/>
  <c r="K10" i="148" s="1"/>
  <c r="W10" i="148" s="1"/>
  <c r="J11" i="148"/>
  <c r="K11" i="148" s="1"/>
  <c r="J12" i="148"/>
  <c r="K12" i="148" s="1"/>
  <c r="J13" i="148"/>
  <c r="K13" i="148"/>
  <c r="J14" i="148"/>
  <c r="K14" i="148"/>
  <c r="J15" i="148"/>
  <c r="K15" i="148" s="1"/>
  <c r="J16" i="148"/>
  <c r="K16" i="148" s="1"/>
  <c r="J17" i="148"/>
  <c r="K17" i="148"/>
  <c r="J7" i="148"/>
  <c r="K7" i="148"/>
  <c r="L67" i="147"/>
  <c r="M67" i="147"/>
  <c r="N67" i="147"/>
  <c r="O67" i="147"/>
  <c r="K67" i="147"/>
  <c r="P67" i="147"/>
  <c r="L27" i="147"/>
  <c r="M27" i="147"/>
  <c r="N27" i="147"/>
  <c r="O27" i="147"/>
  <c r="L28" i="147"/>
  <c r="M28" i="147"/>
  <c r="N28" i="147"/>
  <c r="O28" i="147"/>
  <c r="L29" i="147"/>
  <c r="M29" i="147"/>
  <c r="N29" i="147"/>
  <c r="O29" i="147"/>
  <c r="L30" i="147"/>
  <c r="M30" i="147"/>
  <c r="N30" i="147"/>
  <c r="O30" i="147"/>
  <c r="L31" i="147"/>
  <c r="M31" i="147"/>
  <c r="N31" i="147"/>
  <c r="O31" i="147"/>
  <c r="K28" i="147"/>
  <c r="K29" i="147"/>
  <c r="K30" i="147"/>
  <c r="K31" i="147"/>
  <c r="K27" i="147"/>
  <c r="P30" i="147"/>
  <c r="P31" i="147"/>
  <c r="H33" i="101"/>
  <c r="I31" i="101"/>
  <c r="J31" i="101"/>
  <c r="J23" i="101"/>
  <c r="H44" i="105" s="1"/>
  <c r="K23" i="101"/>
  <c r="I44" i="105" s="1"/>
  <c r="L23" i="101"/>
  <c r="J44" i="105" s="1"/>
  <c r="M23" i="101"/>
  <c r="N23" i="101"/>
  <c r="L44" i="105" s="1"/>
  <c r="O23" i="101"/>
  <c r="O25" i="101" s="1"/>
  <c r="M45" i="105" s="1"/>
  <c r="R23" i="101"/>
  <c r="P44" i="105" s="1"/>
  <c r="S23" i="101"/>
  <c r="Q44" i="105" s="1"/>
  <c r="Y23" i="101"/>
  <c r="W44" i="105" s="1"/>
  <c r="Z23" i="101"/>
  <c r="X44" i="105" s="1"/>
  <c r="AA23" i="101"/>
  <c r="Y44" i="105" s="1"/>
  <c r="AB23" i="101"/>
  <c r="Z44" i="105" s="1"/>
  <c r="AH23" i="101"/>
  <c r="AF44" i="105" s="1"/>
  <c r="I15" i="101"/>
  <c r="J15" i="101"/>
  <c r="K15" i="101"/>
  <c r="I6" i="150" s="1"/>
  <c r="L15" i="101"/>
  <c r="J6" i="150" s="1"/>
  <c r="L31" i="101"/>
  <c r="N15" i="101"/>
  <c r="L6" i="100" s="1"/>
  <c r="O15" i="101"/>
  <c r="H90" i="159" s="1"/>
  <c r="P15" i="101"/>
  <c r="I90" i="159" s="1"/>
  <c r="Q15" i="101"/>
  <c r="J90" i="159" s="1"/>
  <c r="R15" i="101"/>
  <c r="S15" i="101"/>
  <c r="L90" i="159" s="1"/>
  <c r="T15" i="101"/>
  <c r="R6" i="100" s="1"/>
  <c r="U15" i="101"/>
  <c r="V15" i="101"/>
  <c r="W15" i="101"/>
  <c r="U6" i="150" s="1"/>
  <c r="X15" i="101"/>
  <c r="X31" i="101" s="1"/>
  <c r="Y15" i="101"/>
  <c r="W6" i="150" s="1"/>
  <c r="Z15" i="101"/>
  <c r="X6" i="100" s="1"/>
  <c r="AA15" i="101"/>
  <c r="Y6" i="150" s="1"/>
  <c r="AB15" i="101"/>
  <c r="AC15" i="101"/>
  <c r="AD15" i="101"/>
  <c r="AE15" i="101"/>
  <c r="AC6" i="100" s="1"/>
  <c r="AF15" i="101"/>
  <c r="AG15" i="101"/>
  <c r="AE6" i="100" s="1"/>
  <c r="AH15" i="101"/>
  <c r="AH31" i="101" s="1"/>
  <c r="H15" i="101"/>
  <c r="AH9" i="101"/>
  <c r="J9" i="101"/>
  <c r="K9" i="101"/>
  <c r="L9" i="101"/>
  <c r="M9" i="101"/>
  <c r="N9" i="101"/>
  <c r="O9" i="101"/>
  <c r="M6" i="147" s="1"/>
  <c r="P9" i="101"/>
  <c r="Q9" i="101"/>
  <c r="R9" i="101"/>
  <c r="P6" i="147" s="1"/>
  <c r="S9" i="101"/>
  <c r="T9" i="101"/>
  <c r="U9" i="101"/>
  <c r="S6" i="147" s="1"/>
  <c r="V9" i="101"/>
  <c r="T6" i="147" s="1"/>
  <c r="W9" i="101"/>
  <c r="U6" i="147" s="1"/>
  <c r="X9" i="101"/>
  <c r="Y9" i="101"/>
  <c r="Z9" i="101"/>
  <c r="X6" i="147" s="1"/>
  <c r="AA9" i="101"/>
  <c r="Y6" i="147" s="1"/>
  <c r="AB9" i="101"/>
  <c r="Z6" i="147" s="1"/>
  <c r="AC9" i="101"/>
  <c r="AD9" i="101"/>
  <c r="AB6" i="147" s="1"/>
  <c r="AE9" i="101"/>
  <c r="AC6" i="147" s="1"/>
  <c r="AF9" i="101"/>
  <c r="AG9" i="101"/>
  <c r="AE6" i="147" s="1"/>
  <c r="K34" i="147"/>
  <c r="L33" i="147"/>
  <c r="M33" i="147"/>
  <c r="N33" i="147"/>
  <c r="O33" i="147"/>
  <c r="P33" i="147"/>
  <c r="Q33" i="147"/>
  <c r="R33" i="147"/>
  <c r="S33" i="147"/>
  <c r="T33" i="147"/>
  <c r="U33" i="147"/>
  <c r="V33" i="147"/>
  <c r="W33" i="147"/>
  <c r="X33" i="147"/>
  <c r="Y33" i="147"/>
  <c r="Z33" i="147"/>
  <c r="AA33" i="147"/>
  <c r="AB33" i="147"/>
  <c r="AC33" i="147"/>
  <c r="AD33" i="147"/>
  <c r="AE33" i="147"/>
  <c r="AF33" i="147"/>
  <c r="K33" i="147"/>
  <c r="O34" i="147"/>
  <c r="P34" i="147"/>
  <c r="Q34" i="147"/>
  <c r="R34" i="147"/>
  <c r="S34" i="147"/>
  <c r="T34" i="147"/>
  <c r="U34" i="147"/>
  <c r="V34" i="147"/>
  <c r="W34" i="147"/>
  <c r="X34" i="147"/>
  <c r="Y34" i="147"/>
  <c r="Z34" i="147"/>
  <c r="AA34" i="147"/>
  <c r="AB34" i="147"/>
  <c r="AC34" i="147"/>
  <c r="AD34" i="147"/>
  <c r="AE34" i="147"/>
  <c r="AF34" i="147"/>
  <c r="K13" i="147"/>
  <c r="L13" i="147"/>
  <c r="M13" i="147"/>
  <c r="N13" i="147"/>
  <c r="O13" i="147"/>
  <c r="P13" i="147"/>
  <c r="Q13" i="147"/>
  <c r="R13" i="147"/>
  <c r="S13" i="147"/>
  <c r="T13" i="147"/>
  <c r="U13" i="147"/>
  <c r="V13" i="147"/>
  <c r="W13" i="147"/>
  <c r="X13" i="147"/>
  <c r="Y13" i="147"/>
  <c r="Z13" i="147"/>
  <c r="AA13" i="147"/>
  <c r="AB13" i="147"/>
  <c r="AC13" i="147"/>
  <c r="AD13" i="147"/>
  <c r="AE13" i="147"/>
  <c r="AF13" i="147"/>
  <c r="J13" i="147"/>
  <c r="F3" i="147"/>
  <c r="E3" i="147"/>
  <c r="D3" i="147"/>
  <c r="AE1" i="147"/>
  <c r="AD1" i="147"/>
  <c r="AC1" i="147"/>
  <c r="AB1" i="147"/>
  <c r="AA1" i="147"/>
  <c r="Z1" i="147"/>
  <c r="Y1" i="147"/>
  <c r="X1" i="147"/>
  <c r="W1" i="147"/>
  <c r="V1" i="147"/>
  <c r="U1" i="147"/>
  <c r="T1" i="147"/>
  <c r="S1" i="147"/>
  <c r="R1" i="147"/>
  <c r="Q1" i="147"/>
  <c r="P1" i="147"/>
  <c r="O1" i="147"/>
  <c r="N1" i="147"/>
  <c r="M1" i="147"/>
  <c r="L1" i="147"/>
  <c r="K1" i="147"/>
  <c r="J1" i="147"/>
  <c r="I1" i="147"/>
  <c r="H1" i="147"/>
  <c r="K24" i="99"/>
  <c r="AE1" i="143"/>
  <c r="AF1" i="143"/>
  <c r="AD1" i="143"/>
  <c r="AC1" i="143"/>
  <c r="AB1" i="143"/>
  <c r="AA1" i="143"/>
  <c r="Z1" i="143"/>
  <c r="Y1" i="143"/>
  <c r="X1" i="143"/>
  <c r="W1" i="143"/>
  <c r="V1" i="143"/>
  <c r="U1" i="143"/>
  <c r="T1" i="143"/>
  <c r="S1" i="143"/>
  <c r="R1" i="143"/>
  <c r="Q1" i="143"/>
  <c r="P1" i="143"/>
  <c r="O1" i="143"/>
  <c r="N1" i="143"/>
  <c r="M1" i="143"/>
  <c r="L1" i="143"/>
  <c r="K1" i="143"/>
  <c r="J1" i="143"/>
  <c r="I1" i="143"/>
  <c r="H1" i="143"/>
  <c r="N81" i="132"/>
  <c r="I81" i="132"/>
  <c r="H81" i="132"/>
  <c r="AF84" i="132"/>
  <c r="AE84" i="132"/>
  <c r="AD84" i="132"/>
  <c r="AC84" i="132"/>
  <c r="AB84" i="132"/>
  <c r="AA84" i="132"/>
  <c r="Z84" i="132"/>
  <c r="Y84" i="132"/>
  <c r="X84" i="132"/>
  <c r="W84" i="132"/>
  <c r="V84" i="132"/>
  <c r="U84" i="132"/>
  <c r="T84" i="132"/>
  <c r="S84" i="132"/>
  <c r="R84" i="132"/>
  <c r="Q84" i="132"/>
  <c r="P84" i="132"/>
  <c r="O84" i="132"/>
  <c r="F26" i="132"/>
  <c r="F59" i="132"/>
  <c r="F60" i="132"/>
  <c r="F61" i="132"/>
  <c r="AF119" i="85"/>
  <c r="AE119" i="85"/>
  <c r="AD119" i="85"/>
  <c r="AC119" i="85"/>
  <c r="AB119" i="85"/>
  <c r="AA119" i="85"/>
  <c r="Z119" i="85"/>
  <c r="Y119" i="85"/>
  <c r="X119" i="85"/>
  <c r="W119" i="85"/>
  <c r="V119" i="85"/>
  <c r="U119" i="85"/>
  <c r="T119" i="85"/>
  <c r="S119" i="85"/>
  <c r="R119" i="85"/>
  <c r="Q119" i="85"/>
  <c r="P119" i="85"/>
  <c r="O119" i="85"/>
  <c r="N119" i="85"/>
  <c r="L119" i="85"/>
  <c r="K119" i="85"/>
  <c r="J119" i="85"/>
  <c r="AF108" i="85"/>
  <c r="AE108" i="85"/>
  <c r="AD108" i="85"/>
  <c r="AC108" i="85"/>
  <c r="AB108" i="85"/>
  <c r="AA108" i="85"/>
  <c r="Z108" i="85"/>
  <c r="Y108" i="85"/>
  <c r="X108" i="85"/>
  <c r="W108" i="85"/>
  <c r="V108" i="85"/>
  <c r="U108" i="85"/>
  <c r="T108" i="85"/>
  <c r="S108" i="85"/>
  <c r="R108" i="85"/>
  <c r="Q108" i="85"/>
  <c r="P108" i="85"/>
  <c r="O108" i="85"/>
  <c r="N108" i="85"/>
  <c r="M108" i="85"/>
  <c r="L108" i="85"/>
  <c r="K108" i="85"/>
  <c r="J108" i="85"/>
  <c r="AF7" i="132"/>
  <c r="AF109" i="132" s="1"/>
  <c r="AE7" i="132"/>
  <c r="AE109" i="132" s="1"/>
  <c r="AD7" i="132"/>
  <c r="AD109" i="132" s="1"/>
  <c r="AC7" i="132"/>
  <c r="AC109" i="132" s="1"/>
  <c r="AB7" i="132"/>
  <c r="AB109" i="132" s="1"/>
  <c r="AA7" i="132"/>
  <c r="AA109" i="132" s="1"/>
  <c r="Z7" i="132"/>
  <c r="Z109" i="132" s="1"/>
  <c r="Y7" i="132"/>
  <c r="Y109" i="132" s="1"/>
  <c r="X7" i="132"/>
  <c r="X109" i="132" s="1"/>
  <c r="W7" i="132"/>
  <c r="W109" i="132" s="1"/>
  <c r="V7" i="132"/>
  <c r="V109" i="132" s="1"/>
  <c r="U7" i="132"/>
  <c r="U109" i="132" s="1"/>
  <c r="T7" i="132"/>
  <c r="T109" i="132" s="1"/>
  <c r="S7" i="132"/>
  <c r="S109" i="132" s="1"/>
  <c r="R7" i="132"/>
  <c r="R109" i="132" s="1"/>
  <c r="Q7" i="132"/>
  <c r="Q109" i="132" s="1"/>
  <c r="P7" i="132"/>
  <c r="P109" i="132" s="1"/>
  <c r="O7" i="132"/>
  <c r="O109" i="132" s="1"/>
  <c r="N7" i="132"/>
  <c r="N109" i="132" s="1"/>
  <c r="M7" i="132"/>
  <c r="M109" i="132" s="1"/>
  <c r="L7" i="132"/>
  <c r="L109" i="132" s="1"/>
  <c r="K7" i="132"/>
  <c r="K109" i="132" s="1"/>
  <c r="AF37" i="99"/>
  <c r="AE37" i="99"/>
  <c r="AD37" i="99"/>
  <c r="AC37" i="99"/>
  <c r="AB37" i="99"/>
  <c r="AA37" i="99"/>
  <c r="Z37" i="99"/>
  <c r="Y37" i="99"/>
  <c r="X37" i="99"/>
  <c r="W37" i="99"/>
  <c r="V37" i="99"/>
  <c r="U37" i="99"/>
  <c r="T37" i="99"/>
  <c r="S37" i="99"/>
  <c r="R37" i="99"/>
  <c r="Q37" i="99"/>
  <c r="P37" i="99"/>
  <c r="O37" i="99"/>
  <c r="N37" i="99"/>
  <c r="M37" i="99"/>
  <c r="F3" i="99"/>
  <c r="E3" i="99"/>
  <c r="D3" i="99"/>
  <c r="AF176" i="85"/>
  <c r="AE176" i="85"/>
  <c r="AD176" i="85"/>
  <c r="AC176" i="85"/>
  <c r="AB176" i="85"/>
  <c r="AA176" i="85"/>
  <c r="Z176" i="85"/>
  <c r="Y176" i="85"/>
  <c r="X176" i="85"/>
  <c r="W176" i="85"/>
  <c r="V176" i="85"/>
  <c r="U176" i="85"/>
  <c r="T176" i="85"/>
  <c r="S176" i="85"/>
  <c r="R176" i="85"/>
  <c r="Q176" i="85"/>
  <c r="P176" i="85"/>
  <c r="O176" i="85"/>
  <c r="N176" i="85"/>
  <c r="M176" i="85"/>
  <c r="L176" i="85"/>
  <c r="K176" i="85"/>
  <c r="J176" i="85"/>
  <c r="AF6" i="99"/>
  <c r="AF61" i="99" s="1"/>
  <c r="AE6" i="99"/>
  <c r="AE61" i="99" s="1"/>
  <c r="AD6" i="99"/>
  <c r="AD61" i="99" s="1"/>
  <c r="AC6" i="99"/>
  <c r="AC61" i="99" s="1"/>
  <c r="AB6" i="99"/>
  <c r="AB61" i="99" s="1"/>
  <c r="AA6" i="99"/>
  <c r="AA61" i="99" s="1"/>
  <c r="Z6" i="99"/>
  <c r="Z61" i="99" s="1"/>
  <c r="Y6" i="99"/>
  <c r="Y61" i="99" s="1"/>
  <c r="X6" i="99"/>
  <c r="X61" i="99" s="1"/>
  <c r="W6" i="99"/>
  <c r="W61" i="99" s="1"/>
  <c r="V6" i="99"/>
  <c r="V61" i="99" s="1"/>
  <c r="U6" i="99"/>
  <c r="U61" i="99" s="1"/>
  <c r="T6" i="99"/>
  <c r="T61" i="99" s="1"/>
  <c r="S6" i="99"/>
  <c r="S61" i="99" s="1"/>
  <c r="R6" i="99"/>
  <c r="R61" i="99" s="1"/>
  <c r="Q6" i="99"/>
  <c r="Q61" i="99" s="1"/>
  <c r="P6" i="99"/>
  <c r="P61" i="99" s="1"/>
  <c r="O6" i="99"/>
  <c r="O61" i="99" s="1"/>
  <c r="N6" i="99"/>
  <c r="N61" i="99" s="1"/>
  <c r="M6" i="99"/>
  <c r="M61" i="99" s="1"/>
  <c r="L6" i="99"/>
  <c r="L61" i="99" s="1"/>
  <c r="K6" i="99"/>
  <c r="K61" i="99" s="1"/>
  <c r="J6" i="99"/>
  <c r="J61" i="99" s="1"/>
  <c r="I6" i="99"/>
  <c r="AF10" i="100"/>
  <c r="AE10" i="100"/>
  <c r="AD10" i="100"/>
  <c r="AC10" i="100"/>
  <c r="AB10" i="100"/>
  <c r="AA10" i="100"/>
  <c r="Z10" i="100"/>
  <c r="Y10" i="100"/>
  <c r="X10" i="100"/>
  <c r="W10" i="100"/>
  <c r="V10" i="100"/>
  <c r="U10" i="100"/>
  <c r="T10" i="100"/>
  <c r="R10" i="100"/>
  <c r="Q10" i="100"/>
  <c r="P10" i="100"/>
  <c r="N10" i="100"/>
  <c r="M10" i="100"/>
  <c r="F16" i="138"/>
  <c r="F15" i="138"/>
  <c r="F12" i="138"/>
  <c r="F11" i="138"/>
  <c r="F8" i="138"/>
  <c r="F7" i="138"/>
  <c r="F3" i="138"/>
  <c r="E3" i="138"/>
  <c r="D3" i="138"/>
  <c r="AF1" i="138"/>
  <c r="AE1" i="138"/>
  <c r="AD1" i="138"/>
  <c r="AC1" i="138"/>
  <c r="AB1" i="138"/>
  <c r="AA1" i="138"/>
  <c r="Z1" i="138"/>
  <c r="Y1" i="138"/>
  <c r="X1" i="138"/>
  <c r="W1" i="138"/>
  <c r="V1" i="138"/>
  <c r="U1" i="138"/>
  <c r="T1" i="138"/>
  <c r="S1" i="138"/>
  <c r="R1" i="138"/>
  <c r="Q1" i="138"/>
  <c r="P1" i="138"/>
  <c r="O1" i="138"/>
  <c r="N1" i="138"/>
  <c r="M1" i="138"/>
  <c r="L1" i="138"/>
  <c r="K1" i="138"/>
  <c r="J1" i="138"/>
  <c r="I1" i="138"/>
  <c r="H1" i="138"/>
  <c r="C1" i="138"/>
  <c r="C1" i="105"/>
  <c r="AF192" i="85"/>
  <c r="AE192" i="85"/>
  <c r="AD192" i="85"/>
  <c r="AC192" i="85"/>
  <c r="AB192" i="85"/>
  <c r="AA192" i="85"/>
  <c r="Z192" i="85"/>
  <c r="Y192" i="85"/>
  <c r="X192" i="85"/>
  <c r="W192" i="85"/>
  <c r="V192" i="85"/>
  <c r="U192" i="85"/>
  <c r="T192" i="85"/>
  <c r="S192" i="85"/>
  <c r="R192" i="85"/>
  <c r="Q192" i="85"/>
  <c r="P192" i="85"/>
  <c r="O192" i="85"/>
  <c r="N192" i="85"/>
  <c r="M192" i="85"/>
  <c r="L192" i="85"/>
  <c r="K192" i="85"/>
  <c r="J192" i="85"/>
  <c r="F3" i="100"/>
  <c r="E3" i="100"/>
  <c r="F3" i="85"/>
  <c r="E3" i="85"/>
  <c r="D3" i="85"/>
  <c r="AF1" i="85"/>
  <c r="AE1" i="85"/>
  <c r="AD1" i="85"/>
  <c r="AC1" i="85"/>
  <c r="AB1" i="85"/>
  <c r="AA1" i="85"/>
  <c r="Z1" i="85"/>
  <c r="Y1" i="85"/>
  <c r="X1" i="85"/>
  <c r="W1" i="85"/>
  <c r="V1" i="85"/>
  <c r="U1" i="85"/>
  <c r="T1" i="85"/>
  <c r="S1" i="85"/>
  <c r="R1" i="85"/>
  <c r="Q1" i="85"/>
  <c r="P1" i="85"/>
  <c r="O1" i="85"/>
  <c r="N1" i="85"/>
  <c r="M1" i="85"/>
  <c r="L1" i="85"/>
  <c r="K1" i="85"/>
  <c r="J1" i="85"/>
  <c r="H1" i="85"/>
  <c r="I1" i="85"/>
  <c r="B1" i="118"/>
  <c r="B1" i="115"/>
  <c r="B1" i="116"/>
  <c r="I1" i="99"/>
  <c r="J1" i="99"/>
  <c r="K1" i="99"/>
  <c r="L1" i="99"/>
  <c r="M1" i="99"/>
  <c r="N1" i="99"/>
  <c r="O1" i="99"/>
  <c r="P1" i="99"/>
  <c r="Q1" i="99"/>
  <c r="R1" i="99"/>
  <c r="S1" i="99"/>
  <c r="T1" i="99"/>
  <c r="U1" i="99"/>
  <c r="V1" i="99"/>
  <c r="W1" i="99"/>
  <c r="X1" i="99"/>
  <c r="Y1" i="99"/>
  <c r="Z1" i="99"/>
  <c r="AA1" i="99"/>
  <c r="AB1" i="99"/>
  <c r="AC1" i="99"/>
  <c r="AD1" i="99"/>
  <c r="AE1" i="99"/>
  <c r="AF1" i="99"/>
  <c r="H1" i="99"/>
  <c r="I1" i="100"/>
  <c r="J1" i="100"/>
  <c r="L1" i="100"/>
  <c r="M1" i="100"/>
  <c r="N1" i="100"/>
  <c r="O1" i="100"/>
  <c r="P1" i="100"/>
  <c r="Q1" i="100"/>
  <c r="R1" i="100"/>
  <c r="S1" i="100"/>
  <c r="T1" i="100"/>
  <c r="U1" i="100"/>
  <c r="V1" i="100"/>
  <c r="W1" i="100"/>
  <c r="X1" i="100"/>
  <c r="Y1" i="100"/>
  <c r="Z1" i="100"/>
  <c r="AA1" i="100"/>
  <c r="AB1" i="100"/>
  <c r="AC1" i="100"/>
  <c r="AD1" i="100"/>
  <c r="AE1" i="100"/>
  <c r="AF1" i="100"/>
  <c r="H1" i="100"/>
  <c r="C1" i="100"/>
  <c r="C1" i="132"/>
  <c r="C1" i="82"/>
  <c r="C1" i="101"/>
  <c r="C1" i="99"/>
  <c r="H88" i="132"/>
  <c r="I88" i="132"/>
  <c r="J88" i="132"/>
  <c r="K88" i="132"/>
  <c r="M88" i="132"/>
  <c r="I89" i="132"/>
  <c r="J89" i="132"/>
  <c r="K89" i="132"/>
  <c r="J1" i="101"/>
  <c r="K1" i="101"/>
  <c r="L1" i="101"/>
  <c r="M1" i="101"/>
  <c r="N1" i="101"/>
  <c r="O1" i="101"/>
  <c r="P1" i="101"/>
  <c r="Q1" i="101"/>
  <c r="R1" i="101"/>
  <c r="S1" i="101"/>
  <c r="T1" i="101"/>
  <c r="U1" i="101"/>
  <c r="V1" i="101"/>
  <c r="W1" i="101"/>
  <c r="X1" i="101"/>
  <c r="Y1" i="101"/>
  <c r="Z1" i="101"/>
  <c r="AA1" i="101"/>
  <c r="AB1" i="101"/>
  <c r="AC1" i="101"/>
  <c r="AD1" i="101"/>
  <c r="AE1" i="101"/>
  <c r="AF1" i="101"/>
  <c r="AG1" i="101"/>
  <c r="AH1" i="101"/>
  <c r="AF1" i="132"/>
  <c r="AE1" i="132"/>
  <c r="AD1" i="132"/>
  <c r="AC1" i="132"/>
  <c r="AB1" i="132"/>
  <c r="AA1" i="132"/>
  <c r="Z1" i="132"/>
  <c r="Y1" i="132"/>
  <c r="X1" i="132"/>
  <c r="W1" i="132"/>
  <c r="V1" i="132"/>
  <c r="U1" i="132"/>
  <c r="T1" i="132"/>
  <c r="S1" i="132"/>
  <c r="R1" i="132"/>
  <c r="Q1" i="132"/>
  <c r="P1" i="132"/>
  <c r="O1" i="132"/>
  <c r="N1" i="132"/>
  <c r="M1" i="132"/>
  <c r="L1" i="132"/>
  <c r="K1" i="132"/>
  <c r="J1" i="132"/>
  <c r="I1" i="132"/>
  <c r="H1" i="132"/>
  <c r="C39" i="105"/>
  <c r="C32" i="105"/>
  <c r="C33" i="105"/>
  <c r="C34" i="105"/>
  <c r="C35" i="105"/>
  <c r="C36" i="105"/>
  <c r="C37" i="105"/>
  <c r="C38" i="105"/>
  <c r="C31" i="105"/>
  <c r="K31" i="101"/>
  <c r="J10" i="85"/>
  <c r="K10" i="85"/>
  <c r="L10" i="85"/>
  <c r="M10" i="85"/>
  <c r="N10" i="85"/>
  <c r="O10" i="85"/>
  <c r="P10" i="85"/>
  <c r="Q10" i="85"/>
  <c r="R10" i="85"/>
  <c r="S10" i="85"/>
  <c r="T10" i="85"/>
  <c r="U10" i="85"/>
  <c r="V10" i="85"/>
  <c r="W10" i="85"/>
  <c r="X10" i="85"/>
  <c r="Y10" i="85"/>
  <c r="Z10" i="85"/>
  <c r="AA10" i="85"/>
  <c r="AB10" i="85"/>
  <c r="AC10" i="85"/>
  <c r="AD10" i="85"/>
  <c r="AE10" i="85"/>
  <c r="AF10" i="85"/>
  <c r="I10" i="85"/>
  <c r="F8" i="85"/>
  <c r="F7" i="85"/>
  <c r="F6" i="85"/>
  <c r="J184" i="85"/>
  <c r="K184" i="85"/>
  <c r="L184" i="85"/>
  <c r="M184" i="85"/>
  <c r="N184" i="85"/>
  <c r="O184" i="85"/>
  <c r="P184" i="85"/>
  <c r="Q184" i="85"/>
  <c r="R184" i="85"/>
  <c r="S184" i="85"/>
  <c r="T184" i="85"/>
  <c r="U184" i="85"/>
  <c r="V184" i="85"/>
  <c r="W184" i="85"/>
  <c r="X184" i="85"/>
  <c r="Y184" i="85"/>
  <c r="Z184" i="85"/>
  <c r="AA184" i="85"/>
  <c r="AB184" i="85"/>
  <c r="AC184" i="85"/>
  <c r="AD184" i="85"/>
  <c r="AE184" i="85"/>
  <c r="AF184" i="85"/>
  <c r="AF40" i="143"/>
  <c r="AF38" i="143"/>
  <c r="AF39" i="143"/>
  <c r="P29" i="147"/>
  <c r="Q28" i="147"/>
  <c r="P28" i="147"/>
  <c r="P27" i="147"/>
  <c r="Q29" i="147"/>
  <c r="Q30" i="147"/>
  <c r="R30" i="147"/>
  <c r="Q31" i="147"/>
  <c r="R28" i="147"/>
  <c r="Q67" i="147"/>
  <c r="S30" i="147"/>
  <c r="R67" i="147"/>
  <c r="Q27" i="147"/>
  <c r="R29" i="147"/>
  <c r="T30" i="147"/>
  <c r="R31" i="147"/>
  <c r="S28" i="147"/>
  <c r="S67" i="147"/>
  <c r="R27" i="147"/>
  <c r="U30" i="147"/>
  <c r="S29" i="147"/>
  <c r="S31" i="147"/>
  <c r="T28" i="147"/>
  <c r="T67" i="147"/>
  <c r="S27" i="147"/>
  <c r="V30" i="147"/>
  <c r="T29" i="147"/>
  <c r="T31" i="147"/>
  <c r="U28" i="147"/>
  <c r="U67" i="147"/>
  <c r="T27" i="147"/>
  <c r="W30" i="147"/>
  <c r="U29" i="147"/>
  <c r="U31" i="147"/>
  <c r="V28" i="147"/>
  <c r="U27" i="147"/>
  <c r="V67" i="147"/>
  <c r="X30" i="147"/>
  <c r="V29" i="147"/>
  <c r="V31" i="147"/>
  <c r="W28" i="147"/>
  <c r="W67" i="147"/>
  <c r="V27" i="147"/>
  <c r="W29" i="147"/>
  <c r="Y30" i="147"/>
  <c r="W31" i="147"/>
  <c r="X28" i="147"/>
  <c r="W27" i="147"/>
  <c r="X67" i="147"/>
  <c r="X29" i="147"/>
  <c r="Z30" i="147"/>
  <c r="X31" i="147"/>
  <c r="Y28" i="147"/>
  <c r="Y67" i="147"/>
  <c r="X27" i="147"/>
  <c r="AA30" i="147"/>
  <c r="Y29" i="147"/>
  <c r="Y31" i="147"/>
  <c r="Z28" i="147"/>
  <c r="Y27" i="147"/>
  <c r="Z67" i="147"/>
  <c r="Z29" i="147"/>
  <c r="AB30" i="147"/>
  <c r="Z31" i="147"/>
  <c r="AA28" i="147"/>
  <c r="AA67" i="147"/>
  <c r="Z27" i="147"/>
  <c r="AA29" i="147"/>
  <c r="AC30" i="147"/>
  <c r="AA31" i="147"/>
  <c r="AB28" i="147"/>
  <c r="AB67" i="147"/>
  <c r="AA27" i="147"/>
  <c r="AD30" i="147"/>
  <c r="AB29" i="147"/>
  <c r="AB31" i="147"/>
  <c r="AC28" i="147"/>
  <c r="AB27" i="147"/>
  <c r="AC67" i="147"/>
  <c r="AC29" i="147"/>
  <c r="AE30" i="147"/>
  <c r="AF30" i="147"/>
  <c r="AC31" i="147"/>
  <c r="AD28" i="147"/>
  <c r="AD67" i="147"/>
  <c r="AC27" i="147"/>
  <c r="AD29" i="147"/>
  <c r="AG30" i="147"/>
  <c r="AD31" i="147"/>
  <c r="AE28" i="147"/>
  <c r="AD27" i="147"/>
  <c r="AE67" i="147"/>
  <c r="AE29" i="147"/>
  <c r="AF29" i="147"/>
  <c r="AF67" i="147"/>
  <c r="AF28" i="147"/>
  <c r="AH30" i="147"/>
  <c r="AE31" i="147"/>
  <c r="AE27" i="147"/>
  <c r="AG29" i="147"/>
  <c r="AF31" i="147"/>
  <c r="AI30" i="147"/>
  <c r="AG28" i="147"/>
  <c r="AF27" i="147"/>
  <c r="AG67" i="147"/>
  <c r="AG27" i="147"/>
  <c r="AH28" i="147"/>
  <c r="AH29" i="147"/>
  <c r="AJ30" i="147"/>
  <c r="AH67" i="147"/>
  <c r="AG31" i="147"/>
  <c r="AI28" i="147"/>
  <c r="AH27" i="147"/>
  <c r="AI67" i="147"/>
  <c r="AH31" i="147"/>
  <c r="AL30" i="147"/>
  <c r="AK30" i="147"/>
  <c r="AI29" i="147"/>
  <c r="AI27" i="147"/>
  <c r="AJ28" i="147"/>
  <c r="AI31" i="147"/>
  <c r="AJ67" i="147"/>
  <c r="AJ29" i="147"/>
  <c r="AL67" i="147"/>
  <c r="AK67" i="147"/>
  <c r="AJ31" i="147"/>
  <c r="AL28" i="147"/>
  <c r="AK28" i="147"/>
  <c r="AL29" i="147"/>
  <c r="AK29" i="147"/>
  <c r="AJ27" i="147"/>
  <c r="AL31" i="147"/>
  <c r="AK31" i="147"/>
  <c r="AL27" i="147"/>
  <c r="AK27" i="147"/>
  <c r="S194" i="148"/>
  <c r="T35" i="148"/>
  <c r="U35" i="148"/>
  <c r="V35" i="148" s="1"/>
  <c r="W35" i="148" s="1"/>
  <c r="T93" i="148"/>
  <c r="U93" i="148" s="1"/>
  <c r="M34" i="148"/>
  <c r="O34" i="148"/>
  <c r="S44" i="148"/>
  <c r="T123" i="148"/>
  <c r="U123" i="148" s="1"/>
  <c r="V123" i="148" s="1"/>
  <c r="W123" i="148" s="1"/>
  <c r="T17" i="148"/>
  <c r="U17" i="148" s="1"/>
  <c r="V17" i="148" s="1"/>
  <c r="T57" i="148"/>
  <c r="U57" i="148" s="1"/>
  <c r="V57" i="148" s="1"/>
  <c r="W57" i="148" s="1"/>
  <c r="S129" i="148"/>
  <c r="T208" i="148"/>
  <c r="U208" i="148" s="1"/>
  <c r="V208" i="148"/>
  <c r="T209" i="148"/>
  <c r="U209" i="148" s="1"/>
  <c r="V209" i="148" s="1"/>
  <c r="W209" i="148" s="1"/>
  <c r="S81" i="148"/>
  <c r="S67" i="148"/>
  <c r="T248" i="148"/>
  <c r="U248" i="148"/>
  <c r="V248" i="148"/>
  <c r="W248" i="148" s="1"/>
  <c r="T139" i="148"/>
  <c r="U139" i="148" s="1"/>
  <c r="V139" i="148" s="1"/>
  <c r="W139" i="148" s="1"/>
  <c r="S163" i="148"/>
  <c r="T20" i="148"/>
  <c r="U20" i="148"/>
  <c r="V20" i="148" s="1"/>
  <c r="W20" i="148" s="1"/>
  <c r="T51" i="148"/>
  <c r="S75" i="148"/>
  <c r="T36" i="148"/>
  <c r="U36" i="148" s="1"/>
  <c r="V36" i="148" s="1"/>
  <c r="W36" i="148" s="1"/>
  <c r="T107" i="148"/>
  <c r="U107" i="148" s="1"/>
  <c r="V107" i="148" s="1"/>
  <c r="T116" i="148"/>
  <c r="U116" i="148" s="1"/>
  <c r="T76" i="148"/>
  <c r="U76" i="148"/>
  <c r="V76" i="148" s="1"/>
  <c r="S13" i="148"/>
  <c r="T21" i="148"/>
  <c r="S85" i="148"/>
  <c r="S132" i="148"/>
  <c r="S124" i="148"/>
  <c r="S145" i="148"/>
  <c r="T73" i="148"/>
  <c r="U73" i="148" s="1"/>
  <c r="V73" i="148" s="1"/>
  <c r="W73" i="148" s="1"/>
  <c r="S161" i="148"/>
  <c r="T121" i="148"/>
  <c r="U121" i="148"/>
  <c r="T97" i="148"/>
  <c r="U97" i="148"/>
  <c r="V97" i="148" s="1"/>
  <c r="W97" i="148" s="1"/>
  <c r="S201" i="148"/>
  <c r="S45" i="148"/>
  <c r="T53" i="148"/>
  <c r="U53" i="148" s="1"/>
  <c r="V53" i="148" s="1"/>
  <c r="W53" i="148" s="1"/>
  <c r="N66" i="148"/>
  <c r="M42" i="148"/>
  <c r="O42" i="148" s="1"/>
  <c r="P42" i="148"/>
  <c r="Q42" i="148"/>
  <c r="M306" i="148"/>
  <c r="O306" i="148"/>
  <c r="P306" i="148" s="1"/>
  <c r="Q306" i="148" s="1"/>
  <c r="T241" i="148"/>
  <c r="N309" i="148"/>
  <c r="T298" i="148"/>
  <c r="U298" i="148"/>
  <c r="N273" i="148"/>
  <c r="T101" i="148"/>
  <c r="T29" i="148"/>
  <c r="T61" i="148"/>
  <c r="U61" i="148" s="1"/>
  <c r="V61" i="148" s="1"/>
  <c r="W61" i="148" s="1"/>
  <c r="M305" i="148"/>
  <c r="O305" i="148" s="1"/>
  <c r="T69" i="148"/>
  <c r="U69" i="148"/>
  <c r="V69" i="148" s="1"/>
  <c r="T141" i="148"/>
  <c r="U141" i="148" s="1"/>
  <c r="N137" i="148"/>
  <c r="T37" i="148"/>
  <c r="N145" i="148"/>
  <c r="T99" i="148"/>
  <c r="U99" i="148"/>
  <c r="V99" i="148" s="1"/>
  <c r="W99" i="148" s="1"/>
  <c r="T131" i="148"/>
  <c r="T179" i="148"/>
  <c r="U179" i="148"/>
  <c r="T259" i="148"/>
  <c r="S91" i="148"/>
  <c r="T84" i="148"/>
  <c r="T83" i="148"/>
  <c r="T155" i="148"/>
  <c r="T235" i="148"/>
  <c r="S187" i="148"/>
  <c r="T27" i="148"/>
  <c r="T59" i="148"/>
  <c r="U59" i="148" s="1"/>
  <c r="V59" i="148" s="1"/>
  <c r="W59" i="148" s="1"/>
  <c r="T52" i="148"/>
  <c r="T331" i="148"/>
  <c r="T323" i="148"/>
  <c r="U323" i="148" s="1"/>
  <c r="V323" i="148" s="1"/>
  <c r="W323" i="148" s="1"/>
  <c r="T148" i="148"/>
  <c r="U148" i="148" s="1"/>
  <c r="V148" i="148" s="1"/>
  <c r="S82" i="148"/>
  <c r="V82" i="148" s="1"/>
  <c r="W82" i="148" s="1"/>
  <c r="T58" i="148"/>
  <c r="U58" i="148"/>
  <c r="V58" i="148" s="1"/>
  <c r="W58" i="148" s="1"/>
  <c r="T204" i="148"/>
  <c r="S292" i="148"/>
  <c r="V292" i="148" s="1"/>
  <c r="T146" i="148"/>
  <c r="U146" i="148" s="1"/>
  <c r="V146" i="148" s="1"/>
  <c r="W146" i="148" s="1"/>
  <c r="N21" i="148"/>
  <c r="N93" i="148"/>
  <c r="N229" i="148"/>
  <c r="M252" i="148"/>
  <c r="O252" i="148"/>
  <c r="N157" i="148"/>
  <c r="S228" i="148"/>
  <c r="T156" i="148"/>
  <c r="N298" i="148"/>
  <c r="P298" i="148"/>
  <c r="Q298" i="148" s="1"/>
  <c r="T140" i="148"/>
  <c r="N10" i="148"/>
  <c r="N178" i="148"/>
  <c r="N18" i="148"/>
  <c r="T226" i="148"/>
  <c r="T28" i="148"/>
  <c r="U28" i="148" s="1"/>
  <c r="T60" i="148"/>
  <c r="U60" i="148" s="1"/>
  <c r="V60" i="148" s="1"/>
  <c r="T108" i="148"/>
  <c r="T12" i="148"/>
  <c r="U12" i="148"/>
  <c r="V12" i="148"/>
  <c r="W12" i="148" s="1"/>
  <c r="S172" i="148"/>
  <c r="T100" i="148"/>
  <c r="N237" i="148"/>
  <c r="M308" i="148"/>
  <c r="O308" i="148" s="1"/>
  <c r="N148" i="148"/>
  <c r="M332" i="148"/>
  <c r="O332" i="148" s="1"/>
  <c r="P332" i="148" s="1"/>
  <c r="N77" i="148"/>
  <c r="N45" i="148"/>
  <c r="M84" i="148"/>
  <c r="O84" i="148" s="1"/>
  <c r="P84" i="148" s="1"/>
  <c r="Q84" i="148" s="1"/>
  <c r="M62" i="148"/>
  <c r="O62" i="148"/>
  <c r="P62" i="148" s="1"/>
  <c r="Q62" i="148" s="1"/>
  <c r="N284" i="148"/>
  <c r="M102" i="148"/>
  <c r="O102" i="148"/>
  <c r="P102" i="148"/>
  <c r="N13" i="148"/>
  <c r="M277" i="148"/>
  <c r="O277" i="148" s="1"/>
  <c r="P277" i="148" s="1"/>
  <c r="M333" i="148"/>
  <c r="O333" i="148"/>
  <c r="P333" i="148" s="1"/>
  <c r="M262" i="148"/>
  <c r="O262" i="148" s="1"/>
  <c r="P262" i="148" s="1"/>
  <c r="M23" i="148"/>
  <c r="O23" i="148"/>
  <c r="N103" i="148"/>
  <c r="M167" i="148"/>
  <c r="O167" i="148" s="1"/>
  <c r="P167" i="148" s="1"/>
  <c r="Q167" i="148" s="1"/>
  <c r="M175" i="148"/>
  <c r="O175" i="148"/>
  <c r="P175" i="148"/>
  <c r="M239" i="148"/>
  <c r="O239" i="148"/>
  <c r="P239" i="148" s="1"/>
  <c r="M63" i="148"/>
  <c r="O63" i="148" s="1"/>
  <c r="P63" i="148" s="1"/>
  <c r="M87" i="148"/>
  <c r="O87" i="148"/>
  <c r="M143" i="148"/>
  <c r="O143" i="148" s="1"/>
  <c r="P143" i="148" s="1"/>
  <c r="N207" i="148"/>
  <c r="P207" i="148"/>
  <c r="Q207" i="148"/>
  <c r="M191" i="148"/>
  <c r="O191" i="148" s="1"/>
  <c r="M199" i="148"/>
  <c r="O199" i="148" s="1"/>
  <c r="N288" i="148"/>
  <c r="M265" i="148"/>
  <c r="O265" i="148" s="1"/>
  <c r="P265" i="148" s="1"/>
  <c r="Q265" i="148" s="1"/>
  <c r="N257" i="148"/>
  <c r="N241" i="148"/>
  <c r="N225" i="148"/>
  <c r="M249" i="148"/>
  <c r="O249" i="148" s="1"/>
  <c r="P249" i="148" s="1"/>
  <c r="T309" i="148"/>
  <c r="U309" i="148"/>
  <c r="V309" i="148" s="1"/>
  <c r="W309" i="148" s="1"/>
  <c r="M121" i="148"/>
  <c r="O121" i="148" s="1"/>
  <c r="P121" i="148" s="1"/>
  <c r="Q121" i="148" s="1"/>
  <c r="N201" i="148"/>
  <c r="N329" i="148"/>
  <c r="M313" i="148"/>
  <c r="O313" i="148" s="1"/>
  <c r="P313" i="148" s="1"/>
  <c r="N9" i="148"/>
  <c r="N129" i="148"/>
  <c r="N281" i="148"/>
  <c r="N321" i="148"/>
  <c r="N33" i="148"/>
  <c r="M47" i="148"/>
  <c r="O47" i="148" s="1"/>
  <c r="P47" i="148" s="1"/>
  <c r="M81" i="148"/>
  <c r="O81" i="148" s="1"/>
  <c r="N185" i="148"/>
  <c r="P185" i="148"/>
  <c r="N57" i="148"/>
  <c r="T42" i="148"/>
  <c r="T90" i="148"/>
  <c r="S178" i="148"/>
  <c r="M318" i="148"/>
  <c r="O318" i="148" s="1"/>
  <c r="P318" i="148" s="1"/>
  <c r="Q318" i="148" s="1"/>
  <c r="N254" i="148"/>
  <c r="T186" i="148"/>
  <c r="T7" i="148"/>
  <c r="N270" i="148"/>
  <c r="N278" i="148"/>
  <c r="N86" i="148"/>
  <c r="T50" i="148"/>
  <c r="T98" i="148"/>
  <c r="U98" i="148" s="1"/>
  <c r="V98" i="148" s="1"/>
  <c r="W98" i="148" s="1"/>
  <c r="S242" i="148"/>
  <c r="M94" i="148"/>
  <c r="O94" i="148" s="1"/>
  <c r="P94" i="148" s="1"/>
  <c r="M150" i="148"/>
  <c r="O150" i="148" s="1"/>
  <c r="P150" i="148" s="1"/>
  <c r="N246" i="148"/>
  <c r="N310" i="148"/>
  <c r="M118" i="148"/>
  <c r="O118" i="148" s="1"/>
  <c r="P118" i="148" s="1"/>
  <c r="Q118" i="148" s="1"/>
  <c r="S175" i="148"/>
  <c r="V175" i="148" s="1"/>
  <c r="T162" i="148"/>
  <c r="M70" i="148"/>
  <c r="O70" i="148"/>
  <c r="P70" i="148" s="1"/>
  <c r="M110" i="148"/>
  <c r="O110" i="148"/>
  <c r="P110" i="148" s="1"/>
  <c r="Q110" i="148" s="1"/>
  <c r="T154" i="148"/>
  <c r="U154" i="148" s="1"/>
  <c r="V154" i="148" s="1"/>
  <c r="W154" i="148" s="1"/>
  <c r="T210" i="148"/>
  <c r="M190" i="148"/>
  <c r="O190" i="148" s="1"/>
  <c r="M198" i="148"/>
  <c r="O198" i="148" s="1"/>
  <c r="P198" i="148" s="1"/>
  <c r="M54" i="148"/>
  <c r="O54" i="148" s="1"/>
  <c r="M334" i="148"/>
  <c r="O334" i="148"/>
  <c r="P334" i="148" s="1"/>
  <c r="Q334" i="148" s="1"/>
  <c r="T74" i="148"/>
  <c r="U74" i="148"/>
  <c r="V74" i="148" s="1"/>
  <c r="W74" i="148" s="1"/>
  <c r="S312" i="148"/>
  <c r="N32" i="148"/>
  <c r="N72" i="148"/>
  <c r="T246" i="148"/>
  <c r="S258" i="148"/>
  <c r="M16" i="148"/>
  <c r="O16" i="148" s="1"/>
  <c r="P16" i="148" s="1"/>
  <c r="Q16" i="148" s="1"/>
  <c r="M122" i="148"/>
  <c r="O122" i="148"/>
  <c r="P122" i="148" s="1"/>
  <c r="M170" i="148"/>
  <c r="O170" i="148"/>
  <c r="M106" i="148"/>
  <c r="O106" i="148"/>
  <c r="P106" i="148" s="1"/>
  <c r="Q106" i="148" s="1"/>
  <c r="M202" i="148"/>
  <c r="O202" i="148" s="1"/>
  <c r="P202" i="148" s="1"/>
  <c r="Q202" i="148" s="1"/>
  <c r="N82" i="148"/>
  <c r="N330" i="148"/>
  <c r="M210" i="148"/>
  <c r="O210" i="148" s="1"/>
  <c r="P210" i="148" s="1"/>
  <c r="Q210" i="148" s="1"/>
  <c r="M218" i="148"/>
  <c r="O218" i="148" s="1"/>
  <c r="P218" i="148" s="1"/>
  <c r="Q218" i="148" s="1"/>
  <c r="M20" i="148"/>
  <c r="O20" i="148" s="1"/>
  <c r="P20" i="148" s="1"/>
  <c r="Q20" i="148" s="1"/>
  <c r="S271" i="148"/>
  <c r="N163" i="148"/>
  <c r="M312" i="148"/>
  <c r="O312" i="148" s="1"/>
  <c r="N312" i="148"/>
  <c r="M232" i="148"/>
  <c r="O232" i="148" s="1"/>
  <c r="N232" i="148"/>
  <c r="M144" i="148"/>
  <c r="O144" i="148" s="1"/>
  <c r="N144" i="148"/>
  <c r="M240" i="148"/>
  <c r="O240" i="148" s="1"/>
  <c r="P240" i="148" s="1"/>
  <c r="N240" i="148"/>
  <c r="M128" i="148"/>
  <c r="O128" i="148" s="1"/>
  <c r="N128" i="148"/>
  <c r="N320" i="148"/>
  <c r="M320" i="148"/>
  <c r="O320" i="148" s="1"/>
  <c r="P320" i="148" s="1"/>
  <c r="N280" i="148"/>
  <c r="M280" i="148"/>
  <c r="O280" i="148" s="1"/>
  <c r="P280" i="148" s="1"/>
  <c r="Q280" i="148" s="1"/>
  <c r="M328" i="148"/>
  <c r="O328" i="148" s="1"/>
  <c r="N328" i="148"/>
  <c r="O304" i="148"/>
  <c r="M296" i="148"/>
  <c r="O296" i="148" s="1"/>
  <c r="P296" i="148" s="1"/>
  <c r="N296" i="148"/>
  <c r="N136" i="148"/>
  <c r="O136" i="148"/>
  <c r="M120" i="148"/>
  <c r="O120" i="148" s="1"/>
  <c r="N120" i="148"/>
  <c r="M112" i="148"/>
  <c r="O112" i="148" s="1"/>
  <c r="N112" i="148"/>
  <c r="M96" i="148"/>
  <c r="O96" i="148" s="1"/>
  <c r="N96" i="148"/>
  <c r="M200" i="148"/>
  <c r="O200" i="148"/>
  <c r="N224" i="148"/>
  <c r="S270" i="148"/>
  <c r="S310" i="148"/>
  <c r="N25" i="148"/>
  <c r="N287" i="148"/>
  <c r="N259" i="148"/>
  <c r="M44" i="148"/>
  <c r="O44" i="148"/>
  <c r="N295" i="148"/>
  <c r="M151" i="148"/>
  <c r="O151" i="148" s="1"/>
  <c r="P151" i="148" s="1"/>
  <c r="Q151" i="148" s="1"/>
  <c r="N56" i="148"/>
  <c r="N235" i="148"/>
  <c r="M335" i="148"/>
  <c r="O335" i="148" s="1"/>
  <c r="M135" i="148"/>
  <c r="O135" i="148"/>
  <c r="P135" i="148" s="1"/>
  <c r="Q135" i="148" s="1"/>
  <c r="N111" i="148"/>
  <c r="P111" i="148" s="1"/>
  <c r="M127" i="148"/>
  <c r="O127" i="148" s="1"/>
  <c r="P127" i="148" s="1"/>
  <c r="Q127" i="148" s="1"/>
  <c r="T274" i="148"/>
  <c r="U274" i="148" s="1"/>
  <c r="V274" i="148" s="1"/>
  <c r="W274" i="148" s="1"/>
  <c r="S326" i="148"/>
  <c r="N41" i="148"/>
  <c r="M183" i="148"/>
  <c r="O183" i="148" s="1"/>
  <c r="N195" i="148"/>
  <c r="M171" i="148"/>
  <c r="O171" i="148" s="1"/>
  <c r="M303" i="148"/>
  <c r="O303" i="148" s="1"/>
  <c r="P303" i="148" s="1"/>
  <c r="Q303" i="148" s="1"/>
  <c r="N51" i="148"/>
  <c r="M119" i="148"/>
  <c r="O119" i="148"/>
  <c r="P119" i="148" s="1"/>
  <c r="Q119" i="148" s="1"/>
  <c r="T54" i="148"/>
  <c r="T314" i="148"/>
  <c r="S185" i="148"/>
  <c r="T327" i="148"/>
  <c r="T263" i="148"/>
  <c r="T279" i="148"/>
  <c r="M159" i="148"/>
  <c r="O159" i="148"/>
  <c r="T320" i="148"/>
  <c r="U320" i="148"/>
  <c r="V320" i="148" s="1"/>
  <c r="W320" i="148" s="1"/>
  <c r="S239" i="148"/>
  <c r="N89" i="148"/>
  <c r="T231" i="148"/>
  <c r="N138" i="148"/>
  <c r="N219" i="148"/>
  <c r="N99" i="148"/>
  <c r="T277" i="148"/>
  <c r="T293" i="148"/>
  <c r="U293" i="148" s="1"/>
  <c r="V293" i="148" s="1"/>
  <c r="W293" i="148" s="1"/>
  <c r="T324" i="148"/>
  <c r="T230" i="148"/>
  <c r="U230" i="148" s="1"/>
  <c r="V230" i="148" s="1"/>
  <c r="W230" i="148" s="1"/>
  <c r="M314" i="148"/>
  <c r="O314" i="148"/>
  <c r="P314" i="148" s="1"/>
  <c r="N275" i="148"/>
  <c r="N12" i="148"/>
  <c r="M27" i="148"/>
  <c r="O27" i="148"/>
  <c r="S244" i="148"/>
  <c r="T252" i="148"/>
  <c r="U252" i="148"/>
  <c r="V252" i="148" s="1"/>
  <c r="W252" i="148" s="1"/>
  <c r="S190" i="148"/>
  <c r="M251" i="148"/>
  <c r="O251" i="148" s="1"/>
  <c r="P251" i="148" s="1"/>
  <c r="N154" i="148"/>
  <c r="T253" i="148"/>
  <c r="U253" i="148" s="1"/>
  <c r="T300" i="148"/>
  <c r="T206" i="148"/>
  <c r="U206" i="148" s="1"/>
  <c r="V206" i="148" s="1"/>
  <c r="W206" i="148" s="1"/>
  <c r="T183" i="148"/>
  <c r="T159" i="148"/>
  <c r="U159" i="148" s="1"/>
  <c r="M131" i="148"/>
  <c r="O131" i="148" s="1"/>
  <c r="P131" i="148" s="1"/>
  <c r="M36" i="148"/>
  <c r="O36" i="148" s="1"/>
  <c r="P36" i="148" s="1"/>
  <c r="Q36" i="148" s="1"/>
  <c r="N243" i="148"/>
  <c r="N267" i="148"/>
  <c r="N266" i="148"/>
  <c r="N11" i="148"/>
  <c r="T261" i="148"/>
  <c r="U261" i="148" s="1"/>
  <c r="T229" i="148"/>
  <c r="S167" i="148"/>
  <c r="V167" i="148" s="1"/>
  <c r="W167" i="148" s="1"/>
  <c r="S191" i="148"/>
  <c r="N75" i="148"/>
  <c r="N179" i="148"/>
  <c r="N91" i="148"/>
  <c r="N227" i="148"/>
  <c r="T119" i="148"/>
  <c r="U119" i="148" s="1"/>
  <c r="V119" i="148" s="1"/>
  <c r="W119" i="148" s="1"/>
  <c r="S238" i="148"/>
  <c r="T214" i="148"/>
  <c r="U214" i="148"/>
  <c r="V214" i="148" s="1"/>
  <c r="W214" i="148" s="1"/>
  <c r="N226" i="148"/>
  <c r="N115" i="148"/>
  <c r="M187" i="148"/>
  <c r="O187" i="148" s="1"/>
  <c r="P187" i="148" s="1"/>
  <c r="N125" i="148"/>
  <c r="AM31" i="101"/>
  <c r="N101" i="148"/>
  <c r="N141" i="148"/>
  <c r="N64" i="148"/>
  <c r="N245" i="148"/>
  <c r="N285" i="148"/>
  <c r="M204" i="148"/>
  <c r="O204" i="148"/>
  <c r="S166" i="148"/>
  <c r="S250" i="148"/>
  <c r="M188" i="148"/>
  <c r="O188" i="148" s="1"/>
  <c r="N307" i="148"/>
  <c r="N69" i="148"/>
  <c r="N291" i="148"/>
  <c r="N180" i="148"/>
  <c r="T289" i="148"/>
  <c r="M331" i="148"/>
  <c r="O331" i="148"/>
  <c r="M132" i="148"/>
  <c r="O132" i="148" s="1"/>
  <c r="P132" i="148" s="1"/>
  <c r="Q132" i="148" s="1"/>
  <c r="M172" i="148"/>
  <c r="O172" i="148"/>
  <c r="P172" i="148" s="1"/>
  <c r="Q172" i="148" s="1"/>
  <c r="T297" i="148"/>
  <c r="U297" i="148"/>
  <c r="V297" i="148" s="1"/>
  <c r="W297" i="148" s="1"/>
  <c r="T305" i="148"/>
  <c r="U305" i="148" s="1"/>
  <c r="V305" i="148" s="1"/>
  <c r="W305" i="148" s="1"/>
  <c r="S257" i="148"/>
  <c r="N108" i="148"/>
  <c r="M236" i="148"/>
  <c r="O236" i="148" s="1"/>
  <c r="P236" i="148" s="1"/>
  <c r="Q236" i="148" s="1"/>
  <c r="M164" i="148"/>
  <c r="O164" i="148"/>
  <c r="M228" i="148"/>
  <c r="O228" i="148"/>
  <c r="P228" i="148" s="1"/>
  <c r="M244" i="148"/>
  <c r="O244" i="148"/>
  <c r="P244" i="148" s="1"/>
  <c r="Q244" i="148" s="1"/>
  <c r="M92" i="148"/>
  <c r="O92" i="148" s="1"/>
  <c r="M116" i="148"/>
  <c r="O116" i="148" s="1"/>
  <c r="P116" i="148" s="1"/>
  <c r="Q116" i="148" s="1"/>
  <c r="M196" i="148"/>
  <c r="O196" i="148"/>
  <c r="P196" i="148"/>
  <c r="T328" i="148"/>
  <c r="M124" i="148"/>
  <c r="O124" i="148"/>
  <c r="T143" i="148"/>
  <c r="U143" i="148" s="1"/>
  <c r="V143" i="148" s="1"/>
  <c r="W143" i="148" s="1"/>
  <c r="S335" i="148"/>
  <c r="V335" i="148"/>
  <c r="W335" i="148"/>
  <c r="T174" i="148"/>
  <c r="U174" i="148"/>
  <c r="M268" i="148"/>
  <c r="O268" i="148" s="1"/>
  <c r="M260" i="148"/>
  <c r="O260" i="148" s="1"/>
  <c r="P260" i="148" s="1"/>
  <c r="Q260" i="148" s="1"/>
  <c r="N156" i="148"/>
  <c r="N59" i="148"/>
  <c r="P59" i="148" s="1"/>
  <c r="T321" i="148"/>
  <c r="M323" i="148"/>
  <c r="O323" i="148" s="1"/>
  <c r="N323" i="148"/>
  <c r="N315" i="148"/>
  <c r="M315" i="148"/>
  <c r="O315" i="148"/>
  <c r="M299" i="148"/>
  <c r="O299" i="148" s="1"/>
  <c r="N299" i="148"/>
  <c r="N283" i="148"/>
  <c r="M283" i="148"/>
  <c r="O283" i="148"/>
  <c r="M276" i="148"/>
  <c r="O276" i="148"/>
  <c r="N276" i="148"/>
  <c r="N52" i="148"/>
  <c r="N98" i="148"/>
  <c r="N169" i="148"/>
  <c r="M169" i="148"/>
  <c r="O169" i="148"/>
  <c r="N161" i="148"/>
  <c r="M161" i="148"/>
  <c r="O161" i="148"/>
  <c r="M153" i="148"/>
  <c r="O153" i="148"/>
  <c r="N153" i="148"/>
  <c r="P153" i="148" s="1"/>
  <c r="Q153" i="148" s="1"/>
  <c r="N113" i="148"/>
  <c r="O113" i="148"/>
  <c r="P113" i="148"/>
  <c r="Q113" i="148" s="1"/>
  <c r="M105" i="148"/>
  <c r="O105" i="148"/>
  <c r="N105" i="148"/>
  <c r="M176" i="148"/>
  <c r="O176" i="148" s="1"/>
  <c r="N176" i="148"/>
  <c r="N76" i="148"/>
  <c r="M76" i="148"/>
  <c r="O76" i="148"/>
  <c r="M238" i="148"/>
  <c r="O238" i="148"/>
  <c r="M230" i="148"/>
  <c r="O230" i="148"/>
  <c r="N230" i="148"/>
  <c r="N68" i="148"/>
  <c r="M68" i="148"/>
  <c r="O68" i="148" s="1"/>
  <c r="M269" i="148"/>
  <c r="O269" i="148"/>
  <c r="P269" i="148" s="1"/>
  <c r="N269" i="148"/>
  <c r="M261" i="148"/>
  <c r="O261" i="148" s="1"/>
  <c r="N261" i="148"/>
  <c r="N15" i="148"/>
  <c r="M15" i="148"/>
  <c r="O15" i="148"/>
  <c r="M55" i="148"/>
  <c r="O55" i="148"/>
  <c r="P55" i="148" s="1"/>
  <c r="Q55" i="148" s="1"/>
  <c r="T330" i="148"/>
  <c r="U330" i="148" s="1"/>
  <c r="V330" i="148" s="1"/>
  <c r="T304" i="148"/>
  <c r="U304" i="148" s="1"/>
  <c r="V304" i="148" s="1"/>
  <c r="W304" i="148" s="1"/>
  <c r="T197" i="148"/>
  <c r="S23" i="148"/>
  <c r="T280" i="148"/>
  <c r="U280" i="148"/>
  <c r="V280" i="148"/>
  <c r="W280" i="148" s="1"/>
  <c r="T217" i="148"/>
  <c r="U217" i="148" s="1"/>
  <c r="M79" i="148"/>
  <c r="O79" i="148"/>
  <c r="P79" i="148" s="1"/>
  <c r="Q79" i="148" s="1"/>
  <c r="N234" i="148"/>
  <c r="T151" i="148"/>
  <c r="U151" i="148"/>
  <c r="V151" i="148" s="1"/>
  <c r="W151" i="148" s="1"/>
  <c r="T202" i="148"/>
  <c r="U202" i="148" s="1"/>
  <c r="V202" i="148" s="1"/>
  <c r="W202" i="148" s="1"/>
  <c r="T288" i="148"/>
  <c r="U288" i="148"/>
  <c r="S87" i="148"/>
  <c r="S193" i="148"/>
  <c r="T171" i="148"/>
  <c r="U171" i="148" s="1"/>
  <c r="V171" i="148" s="1"/>
  <c r="N317" i="148"/>
  <c r="M258" i="148"/>
  <c r="O258" i="148" s="1"/>
  <c r="P258" i="148" s="1"/>
  <c r="Q258" i="148" s="1"/>
  <c r="T79" i="148"/>
  <c r="U79" i="148"/>
  <c r="V79" i="148" s="1"/>
  <c r="W79" i="148" s="1"/>
  <c r="T63" i="148"/>
  <c r="U63" i="148" s="1"/>
  <c r="V63" i="148" s="1"/>
  <c r="T213" i="148"/>
  <c r="U213" i="148" s="1"/>
  <c r="N186" i="148"/>
  <c r="T135" i="148"/>
  <c r="U135" i="148"/>
  <c r="V135" i="148" s="1"/>
  <c r="W135" i="148" s="1"/>
  <c r="T249" i="148"/>
  <c r="U249" i="148" s="1"/>
  <c r="V249" i="148" s="1"/>
  <c r="T71" i="148"/>
  <c r="U71" i="148"/>
  <c r="V71" i="148" s="1"/>
  <c r="T39" i="148"/>
  <c r="U39" i="148"/>
  <c r="V39" i="148" s="1"/>
  <c r="W39" i="148" s="1"/>
  <c r="T205" i="148"/>
  <c r="U205" i="148" s="1"/>
  <c r="S15" i="148"/>
  <c r="V15" i="148" s="1"/>
  <c r="W15" i="148" s="1"/>
  <c r="T269" i="148"/>
  <c r="U269" i="148" s="1"/>
  <c r="V269" i="148" s="1"/>
  <c r="N48" i="148"/>
  <c r="T127" i="148"/>
  <c r="U127" i="148" s="1"/>
  <c r="V127" i="148" s="1"/>
  <c r="W127" i="148" s="1"/>
  <c r="N7" i="148"/>
  <c r="M7" i="148"/>
  <c r="O7" i="148" s="1"/>
  <c r="M37" i="148"/>
  <c r="O37" i="148" s="1"/>
  <c r="P37" i="148" s="1"/>
  <c r="Q37" i="148" s="1"/>
  <c r="N37" i="148"/>
  <c r="M29" i="148"/>
  <c r="O29" i="148"/>
  <c r="N29" i="148"/>
  <c r="N22" i="148"/>
  <c r="M22" i="148"/>
  <c r="O22" i="148" s="1"/>
  <c r="P22" i="148" s="1"/>
  <c r="Q22" i="148" s="1"/>
  <c r="M14" i="148"/>
  <c r="O14" i="148"/>
  <c r="P14" i="148" s="1"/>
  <c r="AE31" i="101"/>
  <c r="M250" i="148"/>
  <c r="O250" i="148" s="1"/>
  <c r="P250" i="148" s="1"/>
  <c r="N250" i="148"/>
  <c r="M133" i="148"/>
  <c r="O133" i="148"/>
  <c r="N133" i="148"/>
  <c r="N109" i="148"/>
  <c r="M109" i="148"/>
  <c r="O109" i="148" s="1"/>
  <c r="M222" i="148"/>
  <c r="O222" i="148" s="1"/>
  <c r="P222" i="148" s="1"/>
  <c r="Q222" i="148" s="1"/>
  <c r="N302" i="148"/>
  <c r="M302" i="148"/>
  <c r="O302" i="148" s="1"/>
  <c r="N294" i="148"/>
  <c r="M294" i="148"/>
  <c r="O294" i="148"/>
  <c r="N286" i="148"/>
  <c r="M286" i="148"/>
  <c r="O286" i="148"/>
  <c r="M140" i="148"/>
  <c r="O140" i="148" s="1"/>
  <c r="P140" i="148" s="1"/>
  <c r="N140" i="148"/>
  <c r="M177" i="148"/>
  <c r="O177" i="148"/>
  <c r="N177" i="148"/>
  <c r="N162" i="148"/>
  <c r="M162" i="148"/>
  <c r="O162" i="148" s="1"/>
  <c r="N208" i="148"/>
  <c r="M208" i="148"/>
  <c r="O208" i="148" s="1"/>
  <c r="M184" i="148"/>
  <c r="O184" i="148" s="1"/>
  <c r="T260" i="148"/>
  <c r="U260" i="148" s="1"/>
  <c r="V260" i="148" s="1"/>
  <c r="W260" i="148" s="1"/>
  <c r="AI6" i="100"/>
  <c r="AI6" i="150"/>
  <c r="T302" i="148"/>
  <c r="U302" i="148" s="1"/>
  <c r="V302" i="148" s="1"/>
  <c r="T306" i="148"/>
  <c r="U306" i="148"/>
  <c r="V306" i="148" s="1"/>
  <c r="M206" i="148"/>
  <c r="O206" i="148" s="1"/>
  <c r="AC8" i="148"/>
  <c r="AB11" i="148"/>
  <c r="AB16" i="148" s="1"/>
  <c r="N215" i="148"/>
  <c r="M215" i="148"/>
  <c r="O215" i="148" s="1"/>
  <c r="P215" i="148" s="1"/>
  <c r="Q215" i="148" s="1"/>
  <c r="M192" i="148"/>
  <c r="O192" i="148"/>
  <c r="N192" i="148"/>
  <c r="M88" i="148"/>
  <c r="O88" i="148" s="1"/>
  <c r="P88" i="148" s="1"/>
  <c r="Q88" i="148" s="1"/>
  <c r="N88" i="148"/>
  <c r="M73" i="148"/>
  <c r="O73" i="148"/>
  <c r="N73" i="148"/>
  <c r="M58" i="148"/>
  <c r="O58" i="148" s="1"/>
  <c r="N58" i="148"/>
  <c r="T313" i="148"/>
  <c r="U313" i="148" s="1"/>
  <c r="V313" i="148" s="1"/>
  <c r="W313" i="148" s="1"/>
  <c r="S313" i="148"/>
  <c r="M248" i="148"/>
  <c r="O248" i="148"/>
  <c r="M336" i="148"/>
  <c r="O336" i="148" s="1"/>
  <c r="P336" i="148" s="1"/>
  <c r="Q336" i="148" s="1"/>
  <c r="M160" i="148"/>
  <c r="O160" i="148"/>
  <c r="P160" i="148" s="1"/>
  <c r="Q160" i="148" s="1"/>
  <c r="N160" i="148"/>
  <c r="T268" i="148"/>
  <c r="S188" i="148"/>
  <c r="T188" i="148"/>
  <c r="U188" i="148"/>
  <c r="V188" i="148" s="1"/>
  <c r="W188" i="148" s="1"/>
  <c r="S173" i="148"/>
  <c r="T173" i="148"/>
  <c r="U173" i="148" s="1"/>
  <c r="T165" i="148"/>
  <c r="U165" i="148" s="1"/>
  <c r="V165" i="148" s="1"/>
  <c r="S157" i="148"/>
  <c r="T157" i="148"/>
  <c r="U157" i="148"/>
  <c r="V157" i="148" s="1"/>
  <c r="S134" i="148"/>
  <c r="T134" i="148"/>
  <c r="U134" i="148" s="1"/>
  <c r="S110" i="148"/>
  <c r="T110" i="148"/>
  <c r="U110" i="148" s="1"/>
  <c r="S102" i="148"/>
  <c r="T102" i="148"/>
  <c r="U102" i="148" s="1"/>
  <c r="V102" i="148" s="1"/>
  <c r="W102" i="148" s="1"/>
  <c r="T94" i="148"/>
  <c r="U94" i="148" s="1"/>
  <c r="S94" i="148"/>
  <c r="T78" i="148"/>
  <c r="U78" i="148" s="1"/>
  <c r="S78" i="148"/>
  <c r="S70" i="148"/>
  <c r="T70" i="148"/>
  <c r="U70" i="148"/>
  <c r="S62" i="148"/>
  <c r="T62" i="148"/>
  <c r="U62" i="148"/>
  <c r="T46" i="148"/>
  <c r="U46" i="148" s="1"/>
  <c r="V46" i="148" s="1"/>
  <c r="W46" i="148" s="1"/>
  <c r="S46" i="148"/>
  <c r="S38" i="148"/>
  <c r="T38" i="148"/>
  <c r="U38" i="148"/>
  <c r="T22" i="148"/>
  <c r="U22" i="148" s="1"/>
  <c r="S22" i="148"/>
  <c r="S247" i="148"/>
  <c r="V247" i="148"/>
  <c r="W247" i="148" s="1"/>
  <c r="S233" i="148"/>
  <c r="T233" i="148"/>
  <c r="U233" i="148" s="1"/>
  <c r="T227" i="148"/>
  <c r="U227" i="148"/>
  <c r="S227" i="148"/>
  <c r="S219" i="148"/>
  <c r="T219" i="148"/>
  <c r="U219" i="148" s="1"/>
  <c r="S203" i="148"/>
  <c r="N78" i="148"/>
  <c r="M78" i="148"/>
  <c r="O78" i="148"/>
  <c r="S142" i="148"/>
  <c r="T318" i="148"/>
  <c r="U318" i="148" s="1"/>
  <c r="V318" i="148" s="1"/>
  <c r="W318" i="148" s="1"/>
  <c r="S318" i="148"/>
  <c r="S282" i="148"/>
  <c r="T282" i="148"/>
  <c r="U282" i="148" s="1"/>
  <c r="V282" i="148" s="1"/>
  <c r="W282" i="148" s="1"/>
  <c r="M61" i="148"/>
  <c r="O61" i="148" s="1"/>
  <c r="N61" i="148"/>
  <c r="S150" i="148"/>
  <c r="T308" i="148"/>
  <c r="U308" i="148" s="1"/>
  <c r="V308" i="148" s="1"/>
  <c r="W308" i="148" s="1"/>
  <c r="S308" i="148"/>
  <c r="D12" i="105"/>
  <c r="E6" i="105" s="1"/>
  <c r="S317" i="148"/>
  <c r="V25" i="148"/>
  <c r="W25" i="148"/>
  <c r="M181" i="148"/>
  <c r="O181" i="148"/>
  <c r="N181" i="148"/>
  <c r="N324" i="148"/>
  <c r="M324" i="148"/>
  <c r="O324" i="148"/>
  <c r="N316" i="148"/>
  <c r="M316" i="148"/>
  <c r="O316" i="148"/>
  <c r="N274" i="148"/>
  <c r="M274" i="148"/>
  <c r="O274" i="148"/>
  <c r="P274" i="148" s="1"/>
  <c r="Q274" i="148" s="1"/>
  <c r="M117" i="148"/>
  <c r="O117" i="148" s="1"/>
  <c r="P117" i="148" s="1"/>
  <c r="N117" i="148"/>
  <c r="T290" i="148"/>
  <c r="U290" i="148"/>
  <c r="S290" i="148"/>
  <c r="T254" i="148"/>
  <c r="U254" i="148" s="1"/>
  <c r="V254" i="148" s="1"/>
  <c r="W254" i="148" s="1"/>
  <c r="S254" i="148"/>
  <c r="T211" i="148"/>
  <c r="U211" i="148"/>
  <c r="V211" i="148" s="1"/>
  <c r="W211" i="148" s="1"/>
  <c r="S211" i="148"/>
  <c r="M60" i="148"/>
  <c r="O60" i="148"/>
  <c r="N60" i="148"/>
  <c r="P60" i="148" s="1"/>
  <c r="Q60" i="148" s="1"/>
  <c r="N39" i="148"/>
  <c r="M39" i="148"/>
  <c r="O39" i="148" s="1"/>
  <c r="N17" i="148"/>
  <c r="M17" i="148"/>
  <c r="O17" i="148" s="1"/>
  <c r="P17" i="148" s="1"/>
  <c r="Q17" i="148" s="1"/>
  <c r="M211" i="148"/>
  <c r="O211" i="148" s="1"/>
  <c r="P211" i="148" s="1"/>
  <c r="Q211" i="148" s="1"/>
  <c r="N211" i="148"/>
  <c r="M83" i="148"/>
  <c r="O83" i="148" s="1"/>
  <c r="N83" i="148"/>
  <c r="M24" i="148"/>
  <c r="O24" i="148" s="1"/>
  <c r="P24" i="148" s="1"/>
  <c r="N24" i="148"/>
  <c r="N242" i="148"/>
  <c r="M242" i="148"/>
  <c r="O242" i="148"/>
  <c r="P242" i="148" s="1"/>
  <c r="Q242" i="148" s="1"/>
  <c r="M271" i="148"/>
  <c r="O271" i="148" s="1"/>
  <c r="P271" i="148" s="1"/>
  <c r="Q271" i="148" s="1"/>
  <c r="S319" i="148"/>
  <c r="T319" i="148"/>
  <c r="U319" i="148" s="1"/>
  <c r="S303" i="148"/>
  <c r="S111" i="148"/>
  <c r="T111" i="148"/>
  <c r="U111" i="148"/>
  <c r="S103" i="148"/>
  <c r="T103" i="148"/>
  <c r="U103" i="148"/>
  <c r="V103" i="148" s="1"/>
  <c r="W103" i="148" s="1"/>
  <c r="S95" i="148"/>
  <c r="V95" i="148" s="1"/>
  <c r="T95" i="148"/>
  <c r="U95" i="148"/>
  <c r="S55" i="148"/>
  <c r="T55" i="148"/>
  <c r="U55" i="148" s="1"/>
  <c r="M272" i="148"/>
  <c r="O272" i="148"/>
  <c r="AJ6" i="147"/>
  <c r="T307" i="148"/>
  <c r="U307" i="148" s="1"/>
  <c r="V307" i="148" s="1"/>
  <c r="W307" i="148" s="1"/>
  <c r="S307" i="148"/>
  <c r="T281" i="148"/>
  <c r="U281" i="148" s="1"/>
  <c r="S281" i="148"/>
  <c r="S267" i="148"/>
  <c r="T267" i="148"/>
  <c r="U267" i="148"/>
  <c r="T218" i="148"/>
  <c r="U218" i="148" s="1"/>
  <c r="S218" i="148"/>
  <c r="T180" i="148"/>
  <c r="U180" i="148"/>
  <c r="S180" i="148"/>
  <c r="V180" i="148" s="1"/>
  <c r="W180" i="148" s="1"/>
  <c r="S133" i="148"/>
  <c r="T133" i="148"/>
  <c r="U133" i="148"/>
  <c r="V133" i="148" s="1"/>
  <c r="W133" i="148" s="1"/>
  <c r="S117" i="148"/>
  <c r="T117" i="148"/>
  <c r="U117" i="148"/>
  <c r="S294" i="148"/>
  <c r="T294" i="148"/>
  <c r="U294" i="148"/>
  <c r="T225" i="148"/>
  <c r="U225" i="148"/>
  <c r="S225" i="148"/>
  <c r="V225" i="148" s="1"/>
  <c r="W225" i="148" s="1"/>
  <c r="S68" i="148"/>
  <c r="T68" i="148"/>
  <c r="U68" i="148"/>
  <c r="AL31" i="101"/>
  <c r="S332" i="148"/>
  <c r="T332" i="148"/>
  <c r="U332" i="148" s="1"/>
  <c r="V332" i="148" s="1"/>
  <c r="W332" i="148" s="1"/>
  <c r="T311" i="148"/>
  <c r="U311" i="148"/>
  <c r="V311" i="148" s="1"/>
  <c r="W311" i="148" s="1"/>
  <c r="S311" i="148"/>
  <c r="T272" i="148"/>
  <c r="U272" i="148"/>
  <c r="V272" i="148" s="1"/>
  <c r="W272" i="148" s="1"/>
  <c r="S272" i="148"/>
  <c r="S11" i="148"/>
  <c r="T11" i="148"/>
  <c r="U11" i="148"/>
  <c r="V11" i="148" s="1"/>
  <c r="W11" i="148" s="1"/>
  <c r="T299" i="148"/>
  <c r="U299" i="148" s="1"/>
  <c r="V299" i="148" s="1"/>
  <c r="W299" i="148" s="1"/>
  <c r="S299" i="148"/>
  <c r="S286" i="148"/>
  <c r="T286" i="148"/>
  <c r="U286" i="148"/>
  <c r="S237" i="148"/>
  <c r="T237" i="148"/>
  <c r="U237" i="148"/>
  <c r="V237" i="148" s="1"/>
  <c r="W237" i="148" s="1"/>
  <c r="S26" i="148"/>
  <c r="T26" i="148"/>
  <c r="U26" i="148"/>
  <c r="S18" i="148"/>
  <c r="T18" i="148"/>
  <c r="U18" i="148"/>
  <c r="V18" i="148" s="1"/>
  <c r="W18" i="148" s="1"/>
  <c r="S243" i="148"/>
  <c r="T243" i="148"/>
  <c r="U243" i="148" s="1"/>
  <c r="T168" i="148"/>
  <c r="U168" i="148"/>
  <c r="S168" i="148"/>
  <c r="S160" i="148"/>
  <c r="T160" i="148"/>
  <c r="U160" i="148" s="1"/>
  <c r="V160" i="148" s="1"/>
  <c r="T89" i="148"/>
  <c r="U89" i="148" s="1"/>
  <c r="V89" i="148" s="1"/>
  <c r="W89" i="148" s="1"/>
  <c r="S89" i="148"/>
  <c r="S198" i="148"/>
  <c r="T198" i="148"/>
  <c r="U198" i="148"/>
  <c r="S40" i="148"/>
  <c r="T40" i="148"/>
  <c r="U40" i="148"/>
  <c r="V40" i="148" s="1"/>
  <c r="T32" i="148"/>
  <c r="U32" i="148"/>
  <c r="S32" i="148"/>
  <c r="V48" i="148"/>
  <c r="S275" i="148"/>
  <c r="S31" i="148"/>
  <c r="S301" i="148"/>
  <c r="T221" i="148"/>
  <c r="U221" i="148"/>
  <c r="V221" i="148" s="1"/>
  <c r="W221" i="148" s="1"/>
  <c r="M182" i="148"/>
  <c r="O182" i="148" s="1"/>
  <c r="P182" i="148" s="1"/>
  <c r="Q182" i="148" s="1"/>
  <c r="N182" i="148"/>
  <c r="M247" i="148"/>
  <c r="O247" i="148" s="1"/>
  <c r="P247" i="148" s="1"/>
  <c r="Q247" i="148" s="1"/>
  <c r="S316" i="148"/>
  <c r="T316" i="148"/>
  <c r="U316" i="148"/>
  <c r="S273" i="148"/>
  <c r="T273" i="148"/>
  <c r="U273" i="148"/>
  <c r="V273" i="148" s="1"/>
  <c r="S256" i="148"/>
  <c r="T256" i="148"/>
  <c r="U256" i="148" s="1"/>
  <c r="S329" i="148"/>
  <c r="T329" i="148"/>
  <c r="U329" i="148" s="1"/>
  <c r="V329" i="148" s="1"/>
  <c r="W329" i="148" s="1"/>
  <c r="T224" i="148"/>
  <c r="U224" i="148"/>
  <c r="S224" i="148"/>
  <c r="T240" i="148"/>
  <c r="U240" i="148" s="1"/>
  <c r="V240" i="148" s="1"/>
  <c r="W240" i="148" s="1"/>
  <c r="T125" i="148"/>
  <c r="U125" i="148"/>
  <c r="V125" i="148" s="1"/>
  <c r="W125" i="148" s="1"/>
  <c r="S333" i="148"/>
  <c r="T147" i="148"/>
  <c r="U147" i="148"/>
  <c r="V147" i="148" s="1"/>
  <c r="W147" i="148" s="1"/>
  <c r="T266" i="148"/>
  <c r="U266" i="148" s="1"/>
  <c r="V266" i="148" s="1"/>
  <c r="S285" i="148"/>
  <c r="U156" i="148"/>
  <c r="V156" i="148" s="1"/>
  <c r="W156" i="148" s="1"/>
  <c r="U204" i="148"/>
  <c r="V204" i="148" s="1"/>
  <c r="W204" i="148" s="1"/>
  <c r="U259" i="148"/>
  <c r="V259" i="148" s="1"/>
  <c r="W259" i="148" s="1"/>
  <c r="U263" i="148"/>
  <c r="V263" i="148" s="1"/>
  <c r="W263" i="148" s="1"/>
  <c r="U314" i="148"/>
  <c r="U7" i="148"/>
  <c r="U42" i="148"/>
  <c r="V42" i="148" s="1"/>
  <c r="W42" i="148" s="1"/>
  <c r="U108" i="148"/>
  <c r="V108" i="148" s="1"/>
  <c r="W108" i="148" s="1"/>
  <c r="U84" i="148"/>
  <c r="V84" i="148"/>
  <c r="U197" i="148"/>
  <c r="V197" i="148" s="1"/>
  <c r="W197" i="148" s="1"/>
  <c r="U321" i="148"/>
  <c r="U327" i="148"/>
  <c r="V327" i="148"/>
  <c r="W327" i="148" s="1"/>
  <c r="U186" i="148"/>
  <c r="U140" i="148"/>
  <c r="V140" i="148" s="1"/>
  <c r="U235" i="148"/>
  <c r="V235" i="148" s="1"/>
  <c r="W235" i="148" s="1"/>
  <c r="U131" i="148"/>
  <c r="V131" i="148"/>
  <c r="W131" i="148"/>
  <c r="U29" i="148"/>
  <c r="V29" i="148"/>
  <c r="W29" i="148" s="1"/>
  <c r="V174" i="148"/>
  <c r="U277" i="148"/>
  <c r="V277" i="148"/>
  <c r="W277" i="148"/>
  <c r="U246" i="148"/>
  <c r="V246" i="148"/>
  <c r="W246" i="148" s="1"/>
  <c r="U50" i="148"/>
  <c r="U155" i="148"/>
  <c r="V155" i="148" s="1"/>
  <c r="W155" i="148" s="1"/>
  <c r="U37" i="148"/>
  <c r="V37" i="148" s="1"/>
  <c r="W37" i="148" s="1"/>
  <c r="U101" i="148"/>
  <c r="V101" i="148" s="1"/>
  <c r="U21" i="148"/>
  <c r="V21" i="148" s="1"/>
  <c r="W21" i="148" s="1"/>
  <c r="U51" i="148"/>
  <c r="U289" i="148"/>
  <c r="V289" i="148"/>
  <c r="U231" i="148"/>
  <c r="V231" i="148" s="1"/>
  <c r="W231" i="148" s="1"/>
  <c r="U54" i="148"/>
  <c r="V54" i="148"/>
  <c r="W54" i="148"/>
  <c r="U162" i="148"/>
  <c r="V162" i="148"/>
  <c r="W162" i="148" s="1"/>
  <c r="U226" i="148"/>
  <c r="V226" i="148"/>
  <c r="W226" i="148" s="1"/>
  <c r="U241" i="148"/>
  <c r="U300" i="148"/>
  <c r="V300" i="148"/>
  <c r="U90" i="148"/>
  <c r="V90" i="148" s="1"/>
  <c r="W90" i="148" s="1"/>
  <c r="U27" i="148"/>
  <c r="V27" i="148"/>
  <c r="W27" i="148"/>
  <c r="U268" i="148"/>
  <c r="V268" i="148"/>
  <c r="U328" i="148"/>
  <c r="V328" i="148" s="1"/>
  <c r="W328" i="148" s="1"/>
  <c r="U229" i="148"/>
  <c r="V229" i="148"/>
  <c r="W229" i="148"/>
  <c r="U183" i="148"/>
  <c r="V183" i="148"/>
  <c r="W183" i="148" s="1"/>
  <c r="U100" i="148"/>
  <c r="V100" i="148"/>
  <c r="U331" i="148"/>
  <c r="V331" i="148"/>
  <c r="W331" i="148"/>
  <c r="U324" i="148"/>
  <c r="V324" i="148"/>
  <c r="W324" i="148" s="1"/>
  <c r="U279" i="148"/>
  <c r="V279" i="148"/>
  <c r="U83" i="148"/>
  <c r="V83" i="148"/>
  <c r="U210" i="148"/>
  <c r="V210" i="148"/>
  <c r="W210" i="148" s="1"/>
  <c r="U52" i="148"/>
  <c r="V52" i="148"/>
  <c r="W52" i="148" s="1"/>
  <c r="V298" i="148"/>
  <c r="W298" i="148" s="1"/>
  <c r="AD8" i="148"/>
  <c r="K21" i="99"/>
  <c r="N31" i="148"/>
  <c r="M31" i="148"/>
  <c r="O31" i="148" s="1"/>
  <c r="AS31" i="101"/>
  <c r="AU6" i="147"/>
  <c r="AZ6" i="150"/>
  <c r="AT6" i="147"/>
  <c r="BB6" i="100"/>
  <c r="BZ6" i="100"/>
  <c r="BZ6" i="150"/>
  <c r="AP31" i="101"/>
  <c r="AM6" i="150"/>
  <c r="AM6" i="100"/>
  <c r="AU6" i="100"/>
  <c r="BC6" i="150"/>
  <c r="BC6" i="100"/>
  <c r="AO31" i="101"/>
  <c r="AN6" i="150"/>
  <c r="BD6" i="150"/>
  <c r="BE31" i="101"/>
  <c r="AO6" i="100"/>
  <c r="CC6" i="100"/>
  <c r="S104" i="148"/>
  <c r="T120" i="148"/>
  <c r="U120" i="148"/>
  <c r="T232" i="148"/>
  <c r="U232" i="148" s="1"/>
  <c r="V232" i="148" s="1"/>
  <c r="W232" i="148" s="1"/>
  <c r="T88" i="148"/>
  <c r="U88" i="148"/>
  <c r="S88" i="148"/>
  <c r="S72" i="148"/>
  <c r="S96" i="148"/>
  <c r="S49" i="148"/>
  <c r="N300" i="148"/>
  <c r="M300" i="148"/>
  <c r="O300" i="148"/>
  <c r="P300" i="148" s="1"/>
  <c r="N97" i="148"/>
  <c r="M97" i="148"/>
  <c r="O97" i="148" s="1"/>
  <c r="P97" i="148" s="1"/>
  <c r="Q97" i="148" s="1"/>
  <c r="M50" i="148"/>
  <c r="O50" i="148"/>
  <c r="P50" i="148" s="1"/>
  <c r="Q50" i="148" s="1"/>
  <c r="N50" i="148"/>
  <c r="BL6" i="100"/>
  <c r="N231" i="148"/>
  <c r="M231" i="148"/>
  <c r="O231" i="148" s="1"/>
  <c r="P231" i="148" s="1"/>
  <c r="Q231" i="148" s="1"/>
  <c r="N325" i="148"/>
  <c r="M325" i="148"/>
  <c r="O325" i="148" s="1"/>
  <c r="P325" i="148" s="1"/>
  <c r="Q325" i="148" s="1"/>
  <c r="T177" i="148"/>
  <c r="U177" i="148" s="1"/>
  <c r="V177" i="148" s="1"/>
  <c r="W177" i="148" s="1"/>
  <c r="S177" i="148"/>
  <c r="T112" i="148"/>
  <c r="U112" i="148"/>
  <c r="S112" i="148"/>
  <c r="V112" i="148"/>
  <c r="W112" i="148" s="1"/>
  <c r="T33" i="148"/>
  <c r="U33" i="148"/>
  <c r="S33" i="148"/>
  <c r="M90" i="148"/>
  <c r="O90" i="148"/>
  <c r="N90" i="148"/>
  <c r="N212" i="148"/>
  <c r="P212" i="148" s="1"/>
  <c r="S152" i="148"/>
  <c r="T152" i="148"/>
  <c r="U152" i="148" s="1"/>
  <c r="V152" i="148" s="1"/>
  <c r="W152" i="148" s="1"/>
  <c r="S8" i="148"/>
  <c r="T8" i="148"/>
  <c r="U8" i="148"/>
  <c r="S80" i="148"/>
  <c r="T80" i="148"/>
  <c r="U80" i="148" s="1"/>
  <c r="S66" i="148"/>
  <c r="T66" i="148"/>
  <c r="U66" i="148" s="1"/>
  <c r="T264" i="148"/>
  <c r="U264" i="148"/>
  <c r="V264" i="148" s="1"/>
  <c r="W264" i="148" s="1"/>
  <c r="S264" i="148"/>
  <c r="T56" i="148"/>
  <c r="U56" i="148"/>
  <c r="V56" i="148" s="1"/>
  <c r="W56" i="148" s="1"/>
  <c r="S56" i="148"/>
  <c r="S200" i="148"/>
  <c r="T200" i="148"/>
  <c r="U200" i="148" s="1"/>
  <c r="S216" i="148"/>
  <c r="T216" i="148"/>
  <c r="U216" i="148" s="1"/>
  <c r="V198" i="148"/>
  <c r="W198" i="148"/>
  <c r="P93" i="148"/>
  <c r="S113" i="148"/>
  <c r="V113" i="148" s="1"/>
  <c r="W113" i="148" s="1"/>
  <c r="AE8" i="148"/>
  <c r="AF8" i="148"/>
  <c r="AG8" i="148"/>
  <c r="AH8" i="148" s="1"/>
  <c r="AI8" i="148" s="1"/>
  <c r="AJ8" i="148" s="1"/>
  <c r="AK8" i="148" s="1"/>
  <c r="AL8" i="148" s="1"/>
  <c r="AM8" i="148" s="1"/>
  <c r="AN8" i="148" s="1"/>
  <c r="AO8" i="148" s="1"/>
  <c r="AP8" i="148" s="1"/>
  <c r="AQ8" i="148" s="1"/>
  <c r="AR8" i="148" s="1"/>
  <c r="AS8" i="148" s="1"/>
  <c r="AT8" i="148" s="1"/>
  <c r="AU8" i="148" s="1"/>
  <c r="AV8" i="148" s="1"/>
  <c r="AW8" i="148" s="1"/>
  <c r="AX8" i="148" s="1"/>
  <c r="AY8" i="148" s="1"/>
  <c r="AZ8" i="148" s="1"/>
  <c r="BA8" i="148" s="1"/>
  <c r="BB8" i="148" s="1"/>
  <c r="BC8" i="148" s="1"/>
  <c r="BD8" i="148" s="1"/>
  <c r="BE8" i="148" s="1"/>
  <c r="BF8" i="148" s="1"/>
  <c r="BG8" i="148" s="1"/>
  <c r="BH8" i="148" s="1"/>
  <c r="BI8" i="148" s="1"/>
  <c r="BJ8" i="148" s="1"/>
  <c r="BK8" i="148" s="1"/>
  <c r="BL8" i="148" s="1"/>
  <c r="BM8" i="148" s="1"/>
  <c r="BN8" i="148" s="1"/>
  <c r="BO8" i="148" s="1"/>
  <c r="BP8" i="148" s="1"/>
  <c r="BQ8" i="148" s="1"/>
  <c r="BR8" i="148" s="1"/>
  <c r="BS8" i="148" s="1"/>
  <c r="BT8" i="148" s="1"/>
  <c r="BU8" i="148" s="1"/>
  <c r="BV8" i="148" s="1"/>
  <c r="BW8" i="148" s="1"/>
  <c r="BX8" i="148" s="1"/>
  <c r="BY8" i="148" s="1"/>
  <c r="BZ8" i="148" s="1"/>
  <c r="CA8" i="148" s="1"/>
  <c r="CB8" i="148" s="1"/>
  <c r="CC8" i="148" s="1"/>
  <c r="CD8" i="148" s="1"/>
  <c r="CE8" i="148" s="1"/>
  <c r="CF8" i="148" s="1"/>
  <c r="CG8" i="148" s="1"/>
  <c r="CH8" i="148" s="1"/>
  <c r="CI8" i="148" s="1"/>
  <c r="CJ8" i="148" s="1"/>
  <c r="CK8" i="148" s="1"/>
  <c r="CL8" i="148" s="1"/>
  <c r="CM8" i="148" s="1"/>
  <c r="CN8" i="148" s="1"/>
  <c r="CO8" i="148" s="1"/>
  <c r="CP8" i="148" s="1"/>
  <c r="CQ8" i="148" s="1"/>
  <c r="CR8" i="148" s="1"/>
  <c r="CS8" i="148" s="1"/>
  <c r="CT8" i="148" s="1"/>
  <c r="CU8" i="148" s="1"/>
  <c r="CV8" i="148" s="1"/>
  <c r="CW8" i="148" s="1"/>
  <c r="CX8" i="148" s="1"/>
  <c r="CY8" i="148" s="1"/>
  <c r="CZ8" i="148" s="1"/>
  <c r="P18" i="148"/>
  <c r="Q18" i="148"/>
  <c r="K44" i="105"/>
  <c r="S106" i="148"/>
  <c r="T106" i="148"/>
  <c r="U106" i="148"/>
  <c r="AW44" i="105"/>
  <c r="CC44" i="105"/>
  <c r="T136" i="148"/>
  <c r="U136" i="148" s="1"/>
  <c r="V136" i="148" s="1"/>
  <c r="W136" i="148" s="1"/>
  <c r="AL38" i="143"/>
  <c r="AL6" i="147"/>
  <c r="AV6" i="100"/>
  <c r="BT6" i="100"/>
  <c r="BM6" i="150"/>
  <c r="AV6" i="150"/>
  <c r="BM6" i="100"/>
  <c r="BA6" i="147"/>
  <c r="BJ6" i="147"/>
  <c r="BT6" i="150"/>
  <c r="Q198" i="148"/>
  <c r="P33" i="148"/>
  <c r="Q33" i="148" s="1"/>
  <c r="W292" i="148"/>
  <c r="V104" i="148"/>
  <c r="W104" i="148" s="1"/>
  <c r="V72" i="148"/>
  <c r="W72" i="148" s="1"/>
  <c r="V78" i="148"/>
  <c r="W78" i="148"/>
  <c r="P284" i="148"/>
  <c r="Q284" i="148" s="1"/>
  <c r="W148" i="148"/>
  <c r="P199" i="148"/>
  <c r="Q277" i="148"/>
  <c r="P154" i="148"/>
  <c r="Q154" i="148" s="1"/>
  <c r="P148" i="148"/>
  <c r="Q148" i="148" s="1"/>
  <c r="P129" i="148"/>
  <c r="Q129" i="148" s="1"/>
  <c r="P99" i="148"/>
  <c r="Q99" i="148" s="1"/>
  <c r="V258" i="148"/>
  <c r="W258" i="148" s="1"/>
  <c r="W48" i="148"/>
  <c r="P268" i="148"/>
  <c r="P27" i="148"/>
  <c r="Q27" i="148" s="1"/>
  <c r="P288" i="148"/>
  <c r="Q288" i="148"/>
  <c r="V132" i="148"/>
  <c r="W132" i="148" s="1"/>
  <c r="W101" i="148"/>
  <c r="W76" i="148"/>
  <c r="W60" i="148"/>
  <c r="V33" i="148"/>
  <c r="W33" i="148"/>
  <c r="V55" i="148"/>
  <c r="W55" i="148"/>
  <c r="W289" i="148"/>
  <c r="V45" i="148"/>
  <c r="W45" i="148" s="1"/>
  <c r="Q93" i="148"/>
  <c r="V134" i="148"/>
  <c r="W134" i="148" s="1"/>
  <c r="W160" i="148"/>
  <c r="Q102" i="148"/>
  <c r="W16" i="148"/>
  <c r="W306" i="148"/>
  <c r="V163" i="148"/>
  <c r="N197" i="148"/>
  <c r="P197" i="148"/>
  <c r="Q197" i="148" s="1"/>
  <c r="M134" i="148"/>
  <c r="O134" i="148"/>
  <c r="P134" i="148" s="1"/>
  <c r="Q134" i="148" s="1"/>
  <c r="M71" i="148"/>
  <c r="O71" i="148" s="1"/>
  <c r="P71" i="148" s="1"/>
  <c r="Q71" i="148" s="1"/>
  <c r="M8" i="148"/>
  <c r="O8" i="148" s="1"/>
  <c r="P8" i="148" s="1"/>
  <c r="Q8" i="148" s="1"/>
  <c r="N293" i="148"/>
  <c r="P293" i="148" s="1"/>
  <c r="Q293" i="148" s="1"/>
  <c r="M322" i="148"/>
  <c r="O322" i="148" s="1"/>
  <c r="P322" i="148" s="1"/>
  <c r="Q322" i="148" s="1"/>
  <c r="M95" i="148"/>
  <c r="O95" i="148" s="1"/>
  <c r="P95" i="148" s="1"/>
  <c r="Q95" i="148" s="1"/>
  <c r="N152" i="148"/>
  <c r="P152" i="148"/>
  <c r="Q152" i="148" s="1"/>
  <c r="M256" i="148"/>
  <c r="O256" i="148" s="1"/>
  <c r="P256" i="148" s="1"/>
  <c r="Q256" i="148" s="1"/>
  <c r="N19" i="148"/>
  <c r="N290" i="148"/>
  <c r="P290" i="148"/>
  <c r="Q290" i="148" s="1"/>
  <c r="N209" i="148"/>
  <c r="P209" i="148" s="1"/>
  <c r="Q209" i="148" s="1"/>
  <c r="N26" i="148"/>
  <c r="S251" i="148"/>
  <c r="V251" i="148" s="1"/>
  <c r="W251" i="148" s="1"/>
  <c r="L6" i="150"/>
  <c r="S336" i="148"/>
  <c r="V336" i="148" s="1"/>
  <c r="W336" i="148" s="1"/>
  <c r="N53" i="148"/>
  <c r="P53" i="148"/>
  <c r="Q53" i="148" s="1"/>
  <c r="M67" i="148"/>
  <c r="O67" i="148"/>
  <c r="P67" i="148" s="1"/>
  <c r="Q67" i="148" s="1"/>
  <c r="N40" i="148"/>
  <c r="M126" i="148"/>
  <c r="O126" i="148" s="1"/>
  <c r="P126" i="148" s="1"/>
  <c r="Q126" i="148" s="1"/>
  <c r="T291" i="148"/>
  <c r="U291" i="148" s="1"/>
  <c r="V291" i="148" s="1"/>
  <c r="W291" i="148" s="1"/>
  <c r="T109" i="148"/>
  <c r="U109" i="148" s="1"/>
  <c r="V109" i="148" s="1"/>
  <c r="W109" i="148" s="1"/>
  <c r="N193" i="148"/>
  <c r="N80" i="148"/>
  <c r="N264" i="148"/>
  <c r="P264" i="148"/>
  <c r="Q264" i="148" s="1"/>
  <c r="M279" i="148"/>
  <c r="O279" i="148" s="1"/>
  <c r="P279" i="148" s="1"/>
  <c r="Q279" i="148" s="1"/>
  <c r="N46" i="148"/>
  <c r="P46" i="148" s="1"/>
  <c r="Q46" i="148" s="1"/>
  <c r="M100" i="148"/>
  <c r="O100" i="148"/>
  <c r="P100" i="148" s="1"/>
  <c r="Q100" i="148" s="1"/>
  <c r="T207" i="148"/>
  <c r="U207" i="148"/>
  <c r="V207" i="148" s="1"/>
  <c r="W207" i="148" s="1"/>
  <c r="T278" i="148"/>
  <c r="U278" i="148"/>
  <c r="V278" i="148" s="1"/>
  <c r="W278" i="148" s="1"/>
  <c r="M168" i="148"/>
  <c r="O168" i="148"/>
  <c r="P168" i="148" s="1"/>
  <c r="Q168" i="148" s="1"/>
  <c r="N189" i="148"/>
  <c r="P189" i="148"/>
  <c r="Q189" i="148" s="1"/>
  <c r="N130" i="148"/>
  <c r="T41" i="148"/>
  <c r="U41" i="148" s="1"/>
  <c r="V41" i="148" s="1"/>
  <c r="W41" i="148" s="1"/>
  <c r="M30" i="148"/>
  <c r="O30" i="148"/>
  <c r="P30" i="148" s="1"/>
  <c r="Q30" i="148" s="1"/>
  <c r="T118" i="148"/>
  <c r="U118" i="148"/>
  <c r="V118" i="148" s="1"/>
  <c r="W118" i="148" s="1"/>
  <c r="N107" i="148"/>
  <c r="P107" i="148"/>
  <c r="Q107" i="148" s="1"/>
  <c r="T138" i="148"/>
  <c r="U138" i="148" s="1"/>
  <c r="V138" i="148" s="1"/>
  <c r="W138" i="148" s="1"/>
  <c r="M327" i="148"/>
  <c r="O327" i="148" s="1"/>
  <c r="P327" i="148" s="1"/>
  <c r="Q327" i="148" s="1"/>
  <c r="N146" i="148"/>
  <c r="P146" i="148" s="1"/>
  <c r="Q146" i="148" s="1"/>
  <c r="T283" i="148"/>
  <c r="U283" i="148"/>
  <c r="V283" i="148" s="1"/>
  <c r="W283" i="148" s="1"/>
  <c r="T92" i="148"/>
  <c r="U92" i="148"/>
  <c r="V92" i="148" s="1"/>
  <c r="W92" i="148" s="1"/>
  <c r="N35" i="148"/>
  <c r="P35" i="148"/>
  <c r="Q35" i="148" s="1"/>
  <c r="T236" i="148"/>
  <c r="U236" i="148" s="1"/>
  <c r="V236" i="148" s="1"/>
  <c r="W236" i="148" s="1"/>
  <c r="M220" i="148"/>
  <c r="O220" i="148" s="1"/>
  <c r="P220" i="148" s="1"/>
  <c r="Q220" i="148" s="1"/>
  <c r="S322" i="148"/>
  <c r="V322" i="148" s="1"/>
  <c r="W322" i="148" s="1"/>
  <c r="S215" i="148"/>
  <c r="V215" i="148" s="1"/>
  <c r="W215" i="148" s="1"/>
  <c r="S223" i="148"/>
  <c r="V223" i="148"/>
  <c r="W223" i="148" s="1"/>
  <c r="AA13" i="148"/>
  <c r="M142" i="148"/>
  <c r="O142" i="148" s="1"/>
  <c r="P142" i="148" s="1"/>
  <c r="Q142" i="148" s="1"/>
  <c r="T122" i="148"/>
  <c r="U122" i="148" s="1"/>
  <c r="V122" i="148" s="1"/>
  <c r="W122" i="148" s="1"/>
  <c r="T182" i="148"/>
  <c r="U182" i="148"/>
  <c r="V182" i="148" s="1"/>
  <c r="W182" i="148" s="1"/>
  <c r="N123" i="148"/>
  <c r="P123" i="148"/>
  <c r="Q123" i="148" s="1"/>
  <c r="M216" i="148"/>
  <c r="O216" i="148" s="1"/>
  <c r="P216" i="148" s="1"/>
  <c r="Q216" i="148" s="1"/>
  <c r="S195" i="148"/>
  <c r="V195" i="148"/>
  <c r="W195" i="148" s="1"/>
  <c r="T153" i="148"/>
  <c r="U153" i="148" s="1"/>
  <c r="V153" i="148" s="1"/>
  <c r="W153" i="148" s="1"/>
  <c r="S189" i="148"/>
  <c r="V189" i="148"/>
  <c r="W189" i="148" s="1"/>
  <c r="N43" i="148"/>
  <c r="T295" i="148"/>
  <c r="U295" i="148"/>
  <c r="V295" i="148" s="1"/>
  <c r="W295" i="148" s="1"/>
  <c r="S199" i="148"/>
  <c r="V199" i="148"/>
  <c r="W199" i="148" s="1"/>
  <c r="T262" i="148"/>
  <c r="U262" i="148" s="1"/>
  <c r="V262" i="148" s="1"/>
  <c r="W262" i="148" s="1"/>
  <c r="T130" i="148"/>
  <c r="U130" i="148" s="1"/>
  <c r="V130" i="148" s="1"/>
  <c r="W130" i="148" s="1"/>
  <c r="N297" i="148"/>
  <c r="M173" i="148"/>
  <c r="O173" i="148"/>
  <c r="P173" i="148" s="1"/>
  <c r="Q173" i="148" s="1"/>
  <c r="S220" i="148"/>
  <c r="V220" i="148"/>
  <c r="W220" i="148" s="1"/>
  <c r="S114" i="148"/>
  <c r="V114" i="148" s="1"/>
  <c r="W114" i="148" s="1"/>
  <c r="M205" i="148"/>
  <c r="O205" i="148"/>
  <c r="P205" i="148" s="1"/>
  <c r="Q205" i="148" s="1"/>
  <c r="T19" i="148"/>
  <c r="U19" i="148"/>
  <c r="V19" i="148" s="1"/>
  <c r="W19" i="148" s="1"/>
  <c r="BE6" i="100"/>
  <c r="AB6" i="100"/>
  <c r="BI6" i="147"/>
  <c r="S31" i="101"/>
  <c r="T6" i="100"/>
  <c r="V31" i="101"/>
  <c r="K26" i="99"/>
  <c r="Q300" i="148"/>
  <c r="Q249" i="148"/>
  <c r="W24" i="148"/>
  <c r="Q333" i="148"/>
  <c r="V213" i="148"/>
  <c r="W213" i="148"/>
  <c r="T169" i="148"/>
  <c r="U169" i="148"/>
  <c r="V169" i="148" s="1"/>
  <c r="W169" i="148"/>
  <c r="Q268" i="148"/>
  <c r="W83" i="148"/>
  <c r="V68" i="148"/>
  <c r="W68" i="148"/>
  <c r="W165" i="148"/>
  <c r="M223" i="148"/>
  <c r="O223" i="148" s="1"/>
  <c r="P223" i="148" s="1"/>
  <c r="Q223" i="148" s="1"/>
  <c r="M38" i="148"/>
  <c r="O38" i="148" s="1"/>
  <c r="P38" i="148" s="1"/>
  <c r="Q38" i="148" s="1"/>
  <c r="T265" i="148"/>
  <c r="U265" i="148" s="1"/>
  <c r="V265" i="148"/>
  <c r="W265" i="148" s="1"/>
  <c r="N85" i="148"/>
  <c r="P85" i="148" s="1"/>
  <c r="Q85" i="148" s="1"/>
  <c r="V261" i="148"/>
  <c r="W261" i="148"/>
  <c r="T86" i="148"/>
  <c r="U86" i="148"/>
  <c r="V86" i="148" s="1"/>
  <c r="W86" i="148" s="1"/>
  <c r="P310" i="148"/>
  <c r="Q310" i="148"/>
  <c r="P291" i="148"/>
  <c r="T158" i="148"/>
  <c r="U158" i="148" s="1"/>
  <c r="V158" i="148" s="1"/>
  <c r="W158" i="148" s="1"/>
  <c r="Q212" i="148"/>
  <c r="M174" i="148"/>
  <c r="O174" i="148"/>
  <c r="P174" i="148" s="1"/>
  <c r="Q174" i="148" s="1"/>
  <c r="P31" i="148"/>
  <c r="Q31" i="148"/>
  <c r="W268" i="148"/>
  <c r="V28" i="148"/>
  <c r="W28" i="148" s="1"/>
  <c r="W140" i="148"/>
  <c r="P272" i="148"/>
  <c r="Q272" i="148"/>
  <c r="V319" i="148"/>
  <c r="W319" i="148"/>
  <c r="W249" i="148"/>
  <c r="N104" i="148"/>
  <c r="P104" i="148" s="1"/>
  <c r="Q104" i="148"/>
  <c r="M311" i="148"/>
  <c r="O311" i="148"/>
  <c r="P311" i="148" s="1"/>
  <c r="Q311" i="148" s="1"/>
  <c r="P87" i="148"/>
  <c r="Q87" i="148"/>
  <c r="T245" i="148"/>
  <c r="U245" i="148"/>
  <c r="V245" i="148" s="1"/>
  <c r="W245" i="148" s="1"/>
  <c r="N233" i="148"/>
  <c r="P233" i="148"/>
  <c r="Q233" i="148" s="1"/>
  <c r="P329" i="148"/>
  <c r="Q329" i="148" s="1"/>
  <c r="P309" i="148"/>
  <c r="Q309" i="148" s="1"/>
  <c r="S255" i="148"/>
  <c r="V255" i="148" s="1"/>
  <c r="W255" i="148"/>
  <c r="P130" i="148"/>
  <c r="Q130" i="148"/>
  <c r="S192" i="148"/>
  <c r="V192" i="148"/>
  <c r="W192" i="148" s="1"/>
  <c r="V186" i="148"/>
  <c r="W186" i="148" s="1"/>
  <c r="N74" i="148"/>
  <c r="P74" i="148"/>
  <c r="Q74" i="148" s="1"/>
  <c r="Q269" i="148"/>
  <c r="N213" i="148"/>
  <c r="N158" i="148"/>
  <c r="P158" i="148" s="1"/>
  <c r="Q158" i="148" s="1"/>
  <c r="P241" i="148"/>
  <c r="Q241" i="148" s="1"/>
  <c r="P91" i="148"/>
  <c r="Q91" i="148" s="1"/>
  <c r="P43" i="148"/>
  <c r="Q43" i="148" s="1"/>
  <c r="P90" i="148"/>
  <c r="Q90" i="148" s="1"/>
  <c r="V218" i="148"/>
  <c r="W218" i="148" s="1"/>
  <c r="T14" i="148"/>
  <c r="U14" i="148" s="1"/>
  <c r="V14" i="148"/>
  <c r="W14" i="148" s="1"/>
  <c r="V227" i="148"/>
  <c r="W227" i="148" s="1"/>
  <c r="S181" i="148"/>
  <c r="V181" i="148" s="1"/>
  <c r="W181" i="148" s="1"/>
  <c r="W330" i="148"/>
  <c r="P176" i="148"/>
  <c r="Q176" i="148"/>
  <c r="P44" i="148"/>
  <c r="Q44" i="148"/>
  <c r="S149" i="148"/>
  <c r="W300" i="148"/>
  <c r="W302" i="148"/>
  <c r="V267" i="148"/>
  <c r="W267" i="148" s="1"/>
  <c r="P181" i="148"/>
  <c r="Q181" i="148" s="1"/>
  <c r="V70" i="148"/>
  <c r="S126" i="148"/>
  <c r="V126" i="148"/>
  <c r="W126" i="148" s="1"/>
  <c r="P124" i="148"/>
  <c r="Q124" i="148" s="1"/>
  <c r="N149" i="148"/>
  <c r="P149" i="148" s="1"/>
  <c r="Q149" i="148" s="1"/>
  <c r="M194" i="148"/>
  <c r="O194" i="148"/>
  <c r="P194" i="148" s="1"/>
  <c r="Q194" i="148" s="1"/>
  <c r="P159" i="148"/>
  <c r="Q159" i="148"/>
  <c r="M319" i="148"/>
  <c r="O319" i="148"/>
  <c r="P319" i="148" s="1"/>
  <c r="Q319" i="148"/>
  <c r="T234" i="148"/>
  <c r="U234" i="148"/>
  <c r="V234" i="148" s="1"/>
  <c r="W234" i="148" s="1"/>
  <c r="M263" i="148"/>
  <c r="O263" i="148"/>
  <c r="P263" i="148" s="1"/>
  <c r="Q263" i="148"/>
  <c r="T115" i="148"/>
  <c r="U115" i="148"/>
  <c r="V115" i="148" s="1"/>
  <c r="W115" i="148" s="1"/>
  <c r="V93" i="148"/>
  <c r="W93" i="148"/>
  <c r="S137" i="148"/>
  <c r="V137" i="148"/>
  <c r="W137" i="148" s="1"/>
  <c r="V187" i="148"/>
  <c r="W187" i="148" s="1"/>
  <c r="N253" i="148"/>
  <c r="P253" i="148" s="1"/>
  <c r="Q253" i="148" s="1"/>
  <c r="V88" i="148"/>
  <c r="W88" i="148"/>
  <c r="V321" i="148"/>
  <c r="W321" i="148"/>
  <c r="W95" i="148"/>
  <c r="Q24" i="148"/>
  <c r="V233" i="148"/>
  <c r="W233" i="148"/>
  <c r="Q228" i="148"/>
  <c r="S287" i="148"/>
  <c r="V287" i="148" s="1"/>
  <c r="W287" i="148"/>
  <c r="W175" i="148"/>
  <c r="N65" i="148"/>
  <c r="P65" i="148" s="1"/>
  <c r="Q65" i="148" s="1"/>
  <c r="Q239" i="148"/>
  <c r="P170" i="148"/>
  <c r="Q170" i="148" s="1"/>
  <c r="V228" i="148"/>
  <c r="W228" i="148" s="1"/>
  <c r="W163" i="148"/>
  <c r="W269" i="148"/>
  <c r="W171" i="148"/>
  <c r="P164" i="148"/>
  <c r="Q164" i="148"/>
  <c r="Q320" i="148"/>
  <c r="Q175" i="148"/>
  <c r="S34" i="148"/>
  <c r="V34" i="148"/>
  <c r="W34" i="148" s="1"/>
  <c r="V121" i="148"/>
  <c r="W121" i="148" s="1"/>
  <c r="W71" i="148"/>
  <c r="S77" i="148"/>
  <c r="V77" i="148"/>
  <c r="W77" i="148" s="1"/>
  <c r="P80" i="148"/>
  <c r="Q80" i="148" s="1"/>
  <c r="M301" i="148"/>
  <c r="O301" i="148" s="1"/>
  <c r="P301" i="148" s="1"/>
  <c r="Q301" i="148" s="1"/>
  <c r="W100" i="148"/>
  <c r="V51" i="148"/>
  <c r="W51" i="148"/>
  <c r="V281" i="148"/>
  <c r="W281" i="148"/>
  <c r="P120" i="148"/>
  <c r="Q120" i="148"/>
  <c r="M203" i="148"/>
  <c r="O203" i="148"/>
  <c r="P203" i="148" s="1"/>
  <c r="Q203" i="148" s="1"/>
  <c r="P285" i="148"/>
  <c r="Q285" i="148"/>
  <c r="P19" i="148"/>
  <c r="Q19" i="148"/>
  <c r="S315" i="148"/>
  <c r="V315" i="148"/>
  <c r="W315" i="148" s="1"/>
  <c r="M28" i="148"/>
  <c r="O28" i="148" s="1"/>
  <c r="P28" i="148" s="1"/>
  <c r="Q28" i="148" s="1"/>
  <c r="P171" i="148"/>
  <c r="Q171" i="148" s="1"/>
  <c r="S334" i="148"/>
  <c r="V334" i="148" s="1"/>
  <c r="W334" i="148" s="1"/>
  <c r="P308" i="148"/>
  <c r="Q308" i="148"/>
  <c r="V172" i="148"/>
  <c r="W172" i="148"/>
  <c r="T296" i="148"/>
  <c r="U296" i="148"/>
  <c r="V296" i="148" s="1"/>
  <c r="W296" i="148"/>
  <c r="V288" i="148"/>
  <c r="W288" i="148"/>
  <c r="S325" i="148"/>
  <c r="V325" i="148"/>
  <c r="W325" i="148" s="1"/>
  <c r="M292" i="148"/>
  <c r="O292" i="148" s="1"/>
  <c r="P292" i="148"/>
  <c r="Q292" i="148" s="1"/>
  <c r="N114" i="148"/>
  <c r="P114" i="148" s="1"/>
  <c r="Q114" i="148"/>
  <c r="Q313" i="148"/>
  <c r="S212" i="148"/>
  <c r="V212" i="148" s="1"/>
  <c r="W212" i="148"/>
  <c r="T43" i="148"/>
  <c r="U43" i="148"/>
  <c r="V43" i="148" s="1"/>
  <c r="W43" i="148"/>
  <c r="W69" i="148"/>
  <c r="W107" i="148"/>
  <c r="W208" i="148"/>
  <c r="V316" i="148"/>
  <c r="W316" i="148" s="1"/>
  <c r="V286" i="148"/>
  <c r="W286" i="148" s="1"/>
  <c r="V111" i="148"/>
  <c r="W111" i="148" s="1"/>
  <c r="Q140" i="148"/>
  <c r="P76" i="148"/>
  <c r="Q76" i="148"/>
  <c r="P323" i="148"/>
  <c r="Q323" i="148"/>
  <c r="S276" i="148"/>
  <c r="V276" i="148"/>
  <c r="W276" i="148" s="1"/>
  <c r="S222" i="148"/>
  <c r="V222" i="148" s="1"/>
  <c r="W222" i="148" s="1"/>
  <c r="M139" i="148"/>
  <c r="O139" i="148"/>
  <c r="P139" i="148" s="1"/>
  <c r="Q139" i="148"/>
  <c r="M282" i="148"/>
  <c r="O282" i="148"/>
  <c r="P282" i="148" s="1"/>
  <c r="Q282" i="148"/>
  <c r="M166" i="148"/>
  <c r="O166" i="148"/>
  <c r="P166" i="148" s="1"/>
  <c r="Q166" i="148"/>
  <c r="Q185" i="148"/>
  <c r="P23" i="148"/>
  <c r="Q23" i="148" s="1"/>
  <c r="S105" i="148"/>
  <c r="V105" i="148" s="1"/>
  <c r="P273" i="148"/>
  <c r="V170" i="148"/>
  <c r="W170" i="148" s="1"/>
  <c r="V159" i="148"/>
  <c r="W159" i="148" s="1"/>
  <c r="V116" i="148"/>
  <c r="W116" i="148" s="1"/>
  <c r="W279" i="148"/>
  <c r="Q296" i="148"/>
  <c r="Q122" i="148"/>
  <c r="P81" i="148"/>
  <c r="Q81" i="148"/>
  <c r="P248" i="148"/>
  <c r="Q248" i="148"/>
  <c r="V216" i="148"/>
  <c r="W216" i="148"/>
  <c r="V66" i="148"/>
  <c r="W66" i="148"/>
  <c r="P283" i="148"/>
  <c r="Q283" i="148"/>
  <c r="V200" i="148"/>
  <c r="W200" i="148"/>
  <c r="V80" i="148"/>
  <c r="W80" i="148"/>
  <c r="P83" i="148"/>
  <c r="Q83" i="148"/>
  <c r="Q14" i="148"/>
  <c r="V224" i="148"/>
  <c r="W224" i="148" s="1"/>
  <c r="P78" i="148"/>
  <c r="Q78" i="148" s="1"/>
  <c r="Q117" i="148"/>
  <c r="V94" i="148"/>
  <c r="W94" i="148"/>
  <c r="Q143" i="148"/>
  <c r="P305" i="148"/>
  <c r="Q305" i="148" s="1"/>
  <c r="V120" i="148"/>
  <c r="W120" i="148" s="1"/>
  <c r="V179" i="148"/>
  <c r="W179" i="148" s="1"/>
  <c r="W266" i="148"/>
  <c r="V23" i="148"/>
  <c r="W23" i="148"/>
  <c r="P261" i="148"/>
  <c r="Q261" i="148"/>
  <c r="P328" i="148"/>
  <c r="Q328" i="148"/>
  <c r="P229" i="148"/>
  <c r="Q229" i="148"/>
  <c r="V141" i="148"/>
  <c r="W141" i="148"/>
  <c r="V241" i="148"/>
  <c r="W241" i="148"/>
  <c r="V253" i="148"/>
  <c r="W253" i="148" s="1"/>
  <c r="V26" i="148"/>
  <c r="W26" i="148" s="1"/>
  <c r="V117" i="148"/>
  <c r="W117" i="148" s="1"/>
  <c r="P276" i="148"/>
  <c r="Q276" i="148" s="1"/>
  <c r="Q196" i="148"/>
  <c r="Q251" i="148"/>
  <c r="P112" i="148"/>
  <c r="Q112" i="148" s="1"/>
  <c r="Q94" i="148"/>
  <c r="P34" i="148"/>
  <c r="Q34" i="148"/>
  <c r="Q199" i="148"/>
  <c r="V238" i="148"/>
  <c r="W238" i="148" s="1"/>
  <c r="V62" i="148"/>
  <c r="W62" i="148" s="1"/>
  <c r="Q59" i="148"/>
  <c r="P144" i="148"/>
  <c r="Q144" i="148"/>
  <c r="P137" i="148"/>
  <c r="Q137" i="148" s="1"/>
  <c r="P317" i="148"/>
  <c r="Q317" i="148" s="1"/>
  <c r="P204" i="148"/>
  <c r="Q204" i="148" s="1"/>
  <c r="P145" i="148"/>
  <c r="Q145" i="148" s="1"/>
  <c r="P56" i="148"/>
  <c r="Q56" i="148" s="1"/>
  <c r="V173" i="148"/>
  <c r="W173" i="148" s="1"/>
  <c r="P58" i="148"/>
  <c r="P184" i="148"/>
  <c r="Q184" i="148"/>
  <c r="P109" i="148"/>
  <c r="Q109" i="148"/>
  <c r="P68" i="148"/>
  <c r="Q68" i="148"/>
  <c r="P92" i="148"/>
  <c r="Q92" i="148"/>
  <c r="V201" i="148"/>
  <c r="W201" i="148"/>
  <c r="P188" i="148"/>
  <c r="Q188" i="148"/>
  <c r="P259" i="148"/>
  <c r="P89" i="148"/>
  <c r="Q89" i="148" s="1"/>
  <c r="V50" i="148"/>
  <c r="W50" i="148" s="1"/>
  <c r="V22" i="148"/>
  <c r="W22" i="148" s="1"/>
  <c r="P73" i="148"/>
  <c r="Q73" i="148"/>
  <c r="P133" i="148"/>
  <c r="Q133" i="148"/>
  <c r="V205" i="148"/>
  <c r="W205" i="148"/>
  <c r="P230" i="148"/>
  <c r="Q230" i="148"/>
  <c r="P183" i="148"/>
  <c r="Q183" i="148"/>
  <c r="P312" i="148"/>
  <c r="Q312" i="148"/>
  <c r="P54" i="148"/>
  <c r="Q54" i="148"/>
  <c r="Q332" i="148"/>
  <c r="W63" i="148"/>
  <c r="V7" i="148"/>
  <c r="W7" i="148"/>
  <c r="P316" i="148"/>
  <c r="Q316" i="148"/>
  <c r="P206" i="148"/>
  <c r="Q206" i="148"/>
  <c r="P267" i="148"/>
  <c r="Q267" i="148"/>
  <c r="P257" i="148"/>
  <c r="Q257" i="148"/>
  <c r="V191" i="148"/>
  <c r="W191" i="148"/>
  <c r="V314" i="148"/>
  <c r="W314" i="148"/>
  <c r="V256" i="148"/>
  <c r="W256" i="148"/>
  <c r="P294" i="148"/>
  <c r="Q294" i="148"/>
  <c r="V294" i="148"/>
  <c r="W294" i="148"/>
  <c r="P324" i="148"/>
  <c r="Q324" i="148"/>
  <c r="P61" i="148"/>
  <c r="Q61" i="148"/>
  <c r="V38" i="148"/>
  <c r="W38" i="148"/>
  <c r="P162" i="148"/>
  <c r="Q162" i="148"/>
  <c r="P15" i="148"/>
  <c r="Q15" i="148"/>
  <c r="P200" i="148"/>
  <c r="Q200" i="148"/>
  <c r="Q47" i="148"/>
  <c r="Q262" i="148"/>
  <c r="V64" i="148"/>
  <c r="W64" i="148"/>
  <c r="Q250" i="148"/>
  <c r="Q111" i="148"/>
  <c r="P96" i="148"/>
  <c r="Q96" i="148"/>
  <c r="Q63" i="148"/>
  <c r="P252" i="148"/>
  <c r="Q252" i="148" s="1"/>
  <c r="P254" i="148"/>
  <c r="Q254" i="148" s="1"/>
  <c r="V128" i="148"/>
  <c r="W128" i="148" s="1"/>
  <c r="W40" i="148"/>
  <c r="V290" i="148"/>
  <c r="W290" i="148"/>
  <c r="P192" i="148"/>
  <c r="Q192" i="148"/>
  <c r="P238" i="148"/>
  <c r="Q238" i="148"/>
  <c r="P105" i="148"/>
  <c r="Q105" i="148"/>
  <c r="P331" i="148"/>
  <c r="Q331" i="148"/>
  <c r="Q131" i="148"/>
  <c r="Q314" i="148"/>
  <c r="P190" i="148"/>
  <c r="Q190" i="148"/>
  <c r="P191" i="148"/>
  <c r="Q191" i="148"/>
  <c r="P270" i="148"/>
  <c r="Q270" i="148"/>
  <c r="P246" i="148"/>
  <c r="Q246" i="148"/>
  <c r="P12" i="148"/>
  <c r="Q12" i="148"/>
  <c r="V129" i="148"/>
  <c r="W129" i="148"/>
  <c r="S30" i="148"/>
  <c r="T30" i="148"/>
  <c r="U30" i="148" s="1"/>
  <c r="V168" i="148"/>
  <c r="W168" i="148" s="1"/>
  <c r="S196" i="148"/>
  <c r="T196" i="148"/>
  <c r="U196" i="148"/>
  <c r="P177" i="148"/>
  <c r="Q177" i="148"/>
  <c r="Q259" i="148"/>
  <c r="P72" i="148"/>
  <c r="Q72" i="148" s="1"/>
  <c r="T47" i="148"/>
  <c r="U47" i="148" s="1"/>
  <c r="V47" i="148" s="1"/>
  <c r="W47" i="148" s="1"/>
  <c r="W174" i="148"/>
  <c r="W157" i="148"/>
  <c r="Q150" i="148"/>
  <c r="M155" i="148"/>
  <c r="O155" i="148"/>
  <c r="N155" i="148"/>
  <c r="V217" i="148"/>
  <c r="W217" i="148" s="1"/>
  <c r="P169" i="148"/>
  <c r="Q169" i="148" s="1"/>
  <c r="P315" i="148"/>
  <c r="Q315" i="148" s="1"/>
  <c r="P136" i="148"/>
  <c r="Q136" i="148" s="1"/>
  <c r="W84" i="148"/>
  <c r="P39" i="148"/>
  <c r="Q39" i="148"/>
  <c r="AA18" i="148"/>
  <c r="AA25" i="148"/>
  <c r="AA26" i="148" s="1"/>
  <c r="M214" i="148"/>
  <c r="O214" i="148"/>
  <c r="N214" i="148"/>
  <c r="P48" i="148"/>
  <c r="Q48" i="148" s="1"/>
  <c r="V244" i="148"/>
  <c r="W244" i="148" s="1"/>
  <c r="V85" i="148"/>
  <c r="W85" i="148" s="1"/>
  <c r="P330" i="148"/>
  <c r="Q330" i="148" s="1"/>
  <c r="P213" i="148"/>
  <c r="Q213" i="148" s="1"/>
  <c r="P108" i="148"/>
  <c r="Q108" i="148" s="1"/>
  <c r="V303" i="148"/>
  <c r="W303" i="148" s="1"/>
  <c r="V178" i="148"/>
  <c r="W178" i="148" s="1"/>
  <c r="P307" i="148"/>
  <c r="Q307" i="148" s="1"/>
  <c r="V285" i="148"/>
  <c r="W285" i="148" s="1"/>
  <c r="W17" i="148"/>
  <c r="P237" i="148"/>
  <c r="Q237" i="148"/>
  <c r="S284" i="148"/>
  <c r="T284" i="148"/>
  <c r="U284" i="148" s="1"/>
  <c r="V284" i="148" s="1"/>
  <c r="W284" i="148" s="1"/>
  <c r="V275" i="148"/>
  <c r="W275" i="148" s="1"/>
  <c r="V124" i="148"/>
  <c r="W124" i="148" s="1"/>
  <c r="P227" i="148"/>
  <c r="Q227" i="148" s="1"/>
  <c r="P180" i="148"/>
  <c r="Q180" i="148" s="1"/>
  <c r="P52" i="148"/>
  <c r="Q52" i="148" s="1"/>
  <c r="V301" i="148"/>
  <c r="W301" i="148" s="1"/>
  <c r="Q187" i="148"/>
  <c r="P295" i="148"/>
  <c r="Q295" i="148"/>
  <c r="P266" i="148"/>
  <c r="Q266" i="148"/>
  <c r="P226" i="148"/>
  <c r="Q226" i="148"/>
  <c r="V317" i="148"/>
  <c r="W317" i="148"/>
  <c r="V257" i="148"/>
  <c r="W257" i="148"/>
  <c r="P287" i="148"/>
  <c r="Q287" i="148"/>
  <c r="P234" i="148"/>
  <c r="Q234" i="148"/>
  <c r="P225" i="148"/>
  <c r="Q225" i="148"/>
  <c r="P195" i="148"/>
  <c r="Q195" i="148"/>
  <c r="P75" i="148"/>
  <c r="Q75" i="148"/>
  <c r="P51" i="148"/>
  <c r="Q51" i="148"/>
  <c r="S164" i="148"/>
  <c r="T164" i="148"/>
  <c r="U164" i="148" s="1"/>
  <c r="V164" i="148" s="1"/>
  <c r="W164" i="148" s="1"/>
  <c r="V96" i="148"/>
  <c r="W96" i="148"/>
  <c r="Q240" i="148"/>
  <c r="M326" i="148"/>
  <c r="O326" i="148" s="1"/>
  <c r="P326" i="148" s="1"/>
  <c r="Q326" i="148" s="1"/>
  <c r="N326" i="148"/>
  <c r="P186" i="148"/>
  <c r="Q186" i="148"/>
  <c r="P163" i="148"/>
  <c r="Q163" i="148"/>
  <c r="P82" i="148"/>
  <c r="Q82" i="148"/>
  <c r="V271" i="148"/>
  <c r="W271" i="148"/>
  <c r="V239" i="148"/>
  <c r="W239" i="148"/>
  <c r="P86" i="148"/>
  <c r="Q86" i="148"/>
  <c r="V333" i="148"/>
  <c r="W333" i="148"/>
  <c r="V194" i="148"/>
  <c r="W194" i="148"/>
  <c r="P141" i="148"/>
  <c r="Q141" i="148"/>
  <c r="P64" i="148"/>
  <c r="Q64" i="148"/>
  <c r="P10" i="148"/>
  <c r="Q10" i="148"/>
  <c r="V250" i="148"/>
  <c r="W250" i="148"/>
  <c r="V193" i="148"/>
  <c r="W193" i="148"/>
  <c r="V91" i="148"/>
  <c r="W91" i="148"/>
  <c r="V67" i="148"/>
  <c r="W67" i="148"/>
  <c r="V44" i="148"/>
  <c r="W44" i="148"/>
  <c r="P245" i="148"/>
  <c r="Q245" i="148"/>
  <c r="P219" i="148"/>
  <c r="Q219" i="148"/>
  <c r="P25" i="148"/>
  <c r="Q25" i="148"/>
  <c r="V242" i="148"/>
  <c r="W242" i="148"/>
  <c r="V75" i="148"/>
  <c r="W75" i="148"/>
  <c r="P179" i="148"/>
  <c r="Q179" i="148"/>
  <c r="P77" i="148"/>
  <c r="Q77" i="148"/>
  <c r="P41" i="148"/>
  <c r="Q41" i="148"/>
  <c r="P32" i="148"/>
  <c r="Q32" i="148"/>
  <c r="V161" i="148"/>
  <c r="W161" i="148"/>
  <c r="P178" i="148"/>
  <c r="Q178" i="148"/>
  <c r="P9" i="148"/>
  <c r="Q9" i="148"/>
  <c r="V185" i="148"/>
  <c r="W185" i="148"/>
  <c r="V65" i="148"/>
  <c r="W65" i="148"/>
  <c r="V9" i="148"/>
  <c r="W9" i="148"/>
  <c r="P275" i="148"/>
  <c r="Q275" i="148"/>
  <c r="P224" i="148"/>
  <c r="Q224" i="148"/>
  <c r="P138" i="148"/>
  <c r="Q138" i="148"/>
  <c r="V312" i="148"/>
  <c r="W312" i="148"/>
  <c r="V145" i="148"/>
  <c r="W145" i="148"/>
  <c r="W105" i="148"/>
  <c r="V81" i="148"/>
  <c r="W81" i="148"/>
  <c r="V190" i="148"/>
  <c r="W190" i="148"/>
  <c r="V150" i="148"/>
  <c r="W150" i="148"/>
  <c r="P281" i="148"/>
  <c r="Q281" i="148"/>
  <c r="P21" i="148"/>
  <c r="Q21" i="148"/>
  <c r="V310" i="148"/>
  <c r="W310" i="148"/>
  <c r="V270" i="148"/>
  <c r="W270" i="148"/>
  <c r="S144" i="148"/>
  <c r="T144" i="148"/>
  <c r="U144" i="148" s="1"/>
  <c r="V87" i="148"/>
  <c r="W87" i="148" s="1"/>
  <c r="V49" i="148"/>
  <c r="W49" i="148" s="1"/>
  <c r="V31" i="148"/>
  <c r="W31" i="148" s="1"/>
  <c r="P243" i="148"/>
  <c r="P101" i="148"/>
  <c r="Q101" i="148"/>
  <c r="P13" i="148"/>
  <c r="Q13" i="148"/>
  <c r="V166" i="148"/>
  <c r="W166" i="148"/>
  <c r="P235" i="148"/>
  <c r="Q235" i="148"/>
  <c r="P201" i="148"/>
  <c r="Q201" i="148"/>
  <c r="P156" i="148"/>
  <c r="Q156" i="148"/>
  <c r="P115" i="148"/>
  <c r="Q115" i="148"/>
  <c r="P57" i="148"/>
  <c r="Q57" i="148"/>
  <c r="V326" i="148"/>
  <c r="W326" i="148"/>
  <c r="V149" i="148"/>
  <c r="W149" i="148"/>
  <c r="V142" i="148"/>
  <c r="W142" i="148"/>
  <c r="AM38" i="143"/>
  <c r="F18" i="147"/>
  <c r="AQ31" i="101"/>
  <c r="AO6" i="150"/>
  <c r="AN31" i="101"/>
  <c r="AB6" i="150"/>
  <c r="AD31" i="101"/>
  <c r="AA6" i="147"/>
  <c r="BQ6" i="147"/>
  <c r="BX6" i="147"/>
  <c r="BI6" i="150"/>
  <c r="AZ6" i="100"/>
  <c r="BI6" i="100"/>
  <c r="K6" i="147"/>
  <c r="P155" i="148"/>
  <c r="Q155" i="148"/>
  <c r="V144" i="148"/>
  <c r="W144" i="148"/>
  <c r="P214" i="148"/>
  <c r="Q214" i="148"/>
  <c r="V30" i="148"/>
  <c r="W30" i="148" s="1"/>
  <c r="AO38" i="143"/>
  <c r="AN38" i="143"/>
  <c r="Q58" i="148"/>
  <c r="Q243" i="148"/>
  <c r="W70" i="148"/>
  <c r="Q273" i="148"/>
  <c r="Q291" i="148"/>
  <c r="W273" i="148"/>
  <c r="P232" i="148"/>
  <c r="Q232" i="148"/>
  <c r="V110" i="148"/>
  <c r="W110" i="148"/>
  <c r="P299" i="148"/>
  <c r="Q299" i="148" s="1"/>
  <c r="P335" i="148"/>
  <c r="Q335" i="148"/>
  <c r="P208" i="148"/>
  <c r="Q208" i="148" s="1"/>
  <c r="Q70" i="148"/>
  <c r="P286" i="148"/>
  <c r="Q286" i="148" s="1"/>
  <c r="P29" i="148"/>
  <c r="Q29" i="148"/>
  <c r="V219" i="148"/>
  <c r="W219" i="148"/>
  <c r="P128" i="148"/>
  <c r="Q128" i="148"/>
  <c r="P302" i="148"/>
  <c r="Q302" i="148" s="1"/>
  <c r="P40" i="148"/>
  <c r="Q40" i="148"/>
  <c r="P161" i="148"/>
  <c r="Q161" i="148" s="1"/>
  <c r="N255" i="148"/>
  <c r="P255" i="148"/>
  <c r="Q255" i="148"/>
  <c r="P278" i="148"/>
  <c r="Q278" i="148"/>
  <c r="N49" i="148"/>
  <c r="P49" i="148"/>
  <c r="Q49" i="148" s="1"/>
  <c r="N304" i="148"/>
  <c r="P304" i="148" s="1"/>
  <c r="Q304" i="148" s="1"/>
  <c r="P103" i="148"/>
  <c r="Q103" i="148" s="1"/>
  <c r="P193" i="148"/>
  <c r="Q193" i="148" s="1"/>
  <c r="P45" i="148"/>
  <c r="Q45" i="148"/>
  <c r="N221" i="148"/>
  <c r="P221" i="148"/>
  <c r="Q221" i="148"/>
  <c r="N147" i="148"/>
  <c r="P147" i="148"/>
  <c r="Q147" i="148"/>
  <c r="V13" i="148"/>
  <c r="W13" i="148" s="1"/>
  <c r="AA21" i="148"/>
  <c r="G46" i="159"/>
  <c r="G47" i="159" s="1"/>
  <c r="N31" i="101"/>
  <c r="V203" i="148"/>
  <c r="W203" i="148"/>
  <c r="N338" i="148"/>
  <c r="P338" i="148" s="1"/>
  <c r="Q338" i="148" s="1"/>
  <c r="S337" i="148"/>
  <c r="V337" i="148"/>
  <c r="W337" i="148" s="1"/>
  <c r="AP38" i="143"/>
  <c r="AR38" i="143"/>
  <c r="AQ38" i="143"/>
  <c r="N18" i="100"/>
  <c r="M40" i="143"/>
  <c r="M38" i="143"/>
  <c r="V32" i="148"/>
  <c r="W32" i="148"/>
  <c r="V243" i="148"/>
  <c r="W243" i="148" s="1"/>
  <c r="V8" i="148"/>
  <c r="W8" i="148"/>
  <c r="P7" i="148"/>
  <c r="Q7" i="148"/>
  <c r="P297" i="148"/>
  <c r="Q297" i="148"/>
  <c r="P125" i="148"/>
  <c r="Q125" i="148" s="1"/>
  <c r="P66" i="148"/>
  <c r="Q66" i="148"/>
  <c r="P11" i="148"/>
  <c r="Q11" i="148"/>
  <c r="N289" i="148"/>
  <c r="P289" i="148" s="1"/>
  <c r="Q289" i="148" s="1"/>
  <c r="M217" i="148"/>
  <c r="O217" i="148" s="1"/>
  <c r="P217" i="148" s="1"/>
  <c r="Q217" i="148" s="1"/>
  <c r="N165" i="148"/>
  <c r="P165" i="148" s="1"/>
  <c r="Q165" i="148" s="1"/>
  <c r="P321" i="148"/>
  <c r="Q321" i="148"/>
  <c r="P157" i="148"/>
  <c r="Q157" i="148"/>
  <c r="P98" i="148"/>
  <c r="Q98" i="148"/>
  <c r="AB12" i="148"/>
  <c r="AC9" i="148"/>
  <c r="AD9" i="148" s="1"/>
  <c r="AE9" i="148" s="1"/>
  <c r="P26" i="148"/>
  <c r="Q26" i="148"/>
  <c r="T176" i="148"/>
  <c r="U176" i="148"/>
  <c r="V176" i="148" s="1"/>
  <c r="W176" i="148" s="1"/>
  <c r="S176" i="148"/>
  <c r="T184" i="148"/>
  <c r="U184" i="148" s="1"/>
  <c r="V184" i="148" s="1"/>
  <c r="W184" i="148" s="1"/>
  <c r="AA22" i="148" s="1"/>
  <c r="AA23" i="148" s="1"/>
  <c r="J347" i="82" s="1"/>
  <c r="J29" i="99" s="1"/>
  <c r="J67" i="99" s="1"/>
  <c r="S184" i="148"/>
  <c r="N337" i="148"/>
  <c r="P337" i="148" s="1"/>
  <c r="Q337" i="148" s="1"/>
  <c r="AC11" i="148"/>
  <c r="AC16" i="148" s="1"/>
  <c r="AC12" i="148"/>
  <c r="AB21" i="148"/>
  <c r="AB13" i="148"/>
  <c r="AB17" i="148"/>
  <c r="AB18" i="148"/>
  <c r="AB25" i="148" s="1"/>
  <c r="AB26" i="148" s="1"/>
  <c r="AB22" i="148"/>
  <c r="AC13" i="148"/>
  <c r="AC17" i="148"/>
  <c r="L21" i="99"/>
  <c r="L48" i="99" s="1"/>
  <c r="L24" i="115" s="1"/>
  <c r="AC21" i="148"/>
  <c r="AD12" i="148"/>
  <c r="AC18" i="148"/>
  <c r="AC25" i="148" s="1"/>
  <c r="AC26" i="148" s="1"/>
  <c r="L375" i="82" s="1"/>
  <c r="AB23" i="148"/>
  <c r="AD17" i="148"/>
  <c r="AJ61" i="118" l="1"/>
  <c r="AJ21" i="118"/>
  <c r="CD21" i="118"/>
  <c r="CD61" i="118"/>
  <c r="BN61" i="118"/>
  <c r="BN21" i="118"/>
  <c r="I59" i="118"/>
  <c r="I19" i="118"/>
  <c r="I28" i="116"/>
  <c r="H64" i="105"/>
  <c r="AB21" i="118"/>
  <c r="AB61" i="118"/>
  <c r="BF61" i="118"/>
  <c r="BF21" i="118"/>
  <c r="AA21" i="118"/>
  <c r="AA61" i="118"/>
  <c r="N117" i="150"/>
  <c r="I35" i="159" s="1"/>
  <c r="T94" i="132"/>
  <c r="T61" i="118"/>
  <c r="T21" i="118"/>
  <c r="AP61" i="118"/>
  <c r="AP21" i="118"/>
  <c r="AI61" i="118"/>
  <c r="AI21" i="118"/>
  <c r="CC61" i="118"/>
  <c r="CC21" i="118"/>
  <c r="BE61" i="118"/>
  <c r="BE21" i="118"/>
  <c r="AH61" i="118"/>
  <c r="AH21" i="118"/>
  <c r="R61" i="118"/>
  <c r="R21" i="118"/>
  <c r="J21" i="118"/>
  <c r="J61" i="118"/>
  <c r="CB21" i="118"/>
  <c r="CB61" i="118"/>
  <c r="AV21" i="118"/>
  <c r="AV61" i="118"/>
  <c r="H100" i="147"/>
  <c r="H105" i="147" s="1"/>
  <c r="I61" i="118"/>
  <c r="I21" i="118"/>
  <c r="BS61" i="118"/>
  <c r="BS21" i="118"/>
  <c r="AU61" i="118"/>
  <c r="AU21" i="118"/>
  <c r="AF61" i="118"/>
  <c r="AF21" i="118"/>
  <c r="X61" i="118"/>
  <c r="X21" i="118"/>
  <c r="P61" i="118"/>
  <c r="P21" i="118"/>
  <c r="BV94" i="132"/>
  <c r="BV61" i="118"/>
  <c r="BV21" i="118"/>
  <c r="M117" i="150"/>
  <c r="H35" i="159" s="1"/>
  <c r="BM61" i="118"/>
  <c r="BM21" i="118"/>
  <c r="AO61" i="118"/>
  <c r="AO21" i="118"/>
  <c r="T117" i="150"/>
  <c r="O35" i="159" s="1"/>
  <c r="L117" i="150"/>
  <c r="G35" i="159" s="1"/>
  <c r="BT61" i="118"/>
  <c r="BT21" i="118"/>
  <c r="BD21" i="118"/>
  <c r="BD61" i="118"/>
  <c r="S117" i="150"/>
  <c r="N35" i="159" s="1"/>
  <c r="Y61" i="118"/>
  <c r="Y21" i="118"/>
  <c r="Q61" i="118"/>
  <c r="Q21" i="118"/>
  <c r="CI61" i="118"/>
  <c r="CI21" i="118"/>
  <c r="BK61" i="118"/>
  <c r="BK21" i="118"/>
  <c r="AM61" i="118"/>
  <c r="AM21" i="118"/>
  <c r="P23" i="147"/>
  <c r="H39" i="138"/>
  <c r="H38" i="138"/>
  <c r="BZ61" i="118"/>
  <c r="BZ21" i="118"/>
  <c r="BJ61" i="118"/>
  <c r="BJ21" i="118"/>
  <c r="AT21" i="118"/>
  <c r="AT61" i="118"/>
  <c r="Q117" i="150"/>
  <c r="L35" i="159" s="1"/>
  <c r="AE61" i="118"/>
  <c r="AE21" i="118"/>
  <c r="O61" i="118"/>
  <c r="O21" i="118"/>
  <c r="CG61" i="118"/>
  <c r="CG21" i="118"/>
  <c r="BQ21" i="118"/>
  <c r="BQ61" i="118"/>
  <c r="BA61" i="118"/>
  <c r="BA21" i="118"/>
  <c r="I65" i="118"/>
  <c r="I25" i="118"/>
  <c r="P117" i="150"/>
  <c r="K35" i="159" s="1"/>
  <c r="AL94" i="132"/>
  <c r="AL21" i="118"/>
  <c r="AL61" i="118"/>
  <c r="AD94" i="132"/>
  <c r="AD61" i="118"/>
  <c r="AD21" i="118"/>
  <c r="V94" i="132"/>
  <c r="V21" i="118"/>
  <c r="V61" i="118"/>
  <c r="N94" i="132"/>
  <c r="N61" i="118"/>
  <c r="N21" i="118"/>
  <c r="CF61" i="118"/>
  <c r="CF21" i="118"/>
  <c r="BX61" i="118"/>
  <c r="BX21" i="118"/>
  <c r="BP21" i="118"/>
  <c r="BP61" i="118"/>
  <c r="BH21" i="118"/>
  <c r="BH61" i="118"/>
  <c r="AZ61" i="118"/>
  <c r="AZ21" i="118"/>
  <c r="AR61" i="118"/>
  <c r="AR21" i="118"/>
  <c r="L61" i="118"/>
  <c r="L21" i="118"/>
  <c r="AX21" i="118"/>
  <c r="AX61" i="118"/>
  <c r="S61" i="118"/>
  <c r="S21" i="118"/>
  <c r="K61" i="118"/>
  <c r="K21" i="118"/>
  <c r="BU61" i="118"/>
  <c r="BU21" i="118"/>
  <c r="AW61" i="118"/>
  <c r="AW21" i="118"/>
  <c r="H28" i="116"/>
  <c r="H19" i="118"/>
  <c r="L116" i="150"/>
  <c r="G34" i="159" s="1"/>
  <c r="Z21" i="118"/>
  <c r="Z61" i="118"/>
  <c r="BL61" i="118"/>
  <c r="BL21" i="118"/>
  <c r="AN61" i="118"/>
  <c r="AN21" i="118"/>
  <c r="AG61" i="118"/>
  <c r="AG21" i="118"/>
  <c r="CA61" i="118"/>
  <c r="CA21" i="118"/>
  <c r="BC61" i="118"/>
  <c r="BC21" i="118"/>
  <c r="CD94" i="132"/>
  <c r="K65" i="118"/>
  <c r="K25" i="118"/>
  <c r="K13" i="149" s="1"/>
  <c r="I97" i="147"/>
  <c r="I313" i="82" s="1"/>
  <c r="R117" i="150"/>
  <c r="M35" i="159" s="1"/>
  <c r="CH61" i="118"/>
  <c r="CH21" i="118"/>
  <c r="BR21" i="118"/>
  <c r="BR61" i="118"/>
  <c r="BB21" i="118"/>
  <c r="BB61" i="118"/>
  <c r="J65" i="118"/>
  <c r="J25" i="118"/>
  <c r="J13" i="149" s="1"/>
  <c r="H20" i="115"/>
  <c r="I20" i="115" s="1"/>
  <c r="J20" i="115" s="1"/>
  <c r="K20" i="115" s="1"/>
  <c r="L20" i="115" s="1"/>
  <c r="H29" i="116"/>
  <c r="W61" i="118"/>
  <c r="W21" i="118"/>
  <c r="BY61" i="118"/>
  <c r="BY21" i="118"/>
  <c r="BI61" i="118"/>
  <c r="BI21" i="118"/>
  <c r="AS21" i="118"/>
  <c r="AS61" i="118"/>
  <c r="O117" i="150"/>
  <c r="J35" i="159" s="1"/>
  <c r="AK21" i="118"/>
  <c r="AK61" i="118"/>
  <c r="AC61" i="118"/>
  <c r="AC21" i="118"/>
  <c r="U61" i="118"/>
  <c r="U21" i="118"/>
  <c r="M61" i="118"/>
  <c r="M21" i="118"/>
  <c r="CE61" i="118"/>
  <c r="CE21" i="118"/>
  <c r="BW61" i="118"/>
  <c r="BW21" i="118"/>
  <c r="BO21" i="118"/>
  <c r="BO61" i="118"/>
  <c r="BG21" i="118"/>
  <c r="BG61" i="118"/>
  <c r="AY61" i="118"/>
  <c r="AY21" i="118"/>
  <c r="AQ61" i="118"/>
  <c r="AQ21" i="118"/>
  <c r="I46" i="118"/>
  <c r="I7" i="116"/>
  <c r="J7" i="116"/>
  <c r="J46" i="118"/>
  <c r="K46" i="118"/>
  <c r="K7" i="116"/>
  <c r="L7" i="116"/>
  <c r="L46" i="118"/>
  <c r="CI6" i="150"/>
  <c r="CH6" i="100"/>
  <c r="CI31" i="101"/>
  <c r="J29" i="116"/>
  <c r="J59" i="118"/>
  <c r="J19" i="118"/>
  <c r="K19" i="118"/>
  <c r="K59" i="118"/>
  <c r="L19" i="118"/>
  <c r="L59" i="118"/>
  <c r="K347" i="82"/>
  <c r="K29" i="99" s="1"/>
  <c r="K67" i="99" s="1"/>
  <c r="BK23" i="147"/>
  <c r="Q40" i="118"/>
  <c r="Q41" i="118" s="1"/>
  <c r="Y40" i="118"/>
  <c r="Y41" i="118" s="1"/>
  <c r="AG40" i="118"/>
  <c r="AG41" i="118" s="1"/>
  <c r="AO40" i="118"/>
  <c r="AO41" i="118" s="1"/>
  <c r="AW40" i="118"/>
  <c r="AW41" i="118" s="1"/>
  <c r="BE40" i="118"/>
  <c r="BE41" i="118" s="1"/>
  <c r="BM40" i="118"/>
  <c r="BM41" i="118" s="1"/>
  <c r="BU40" i="118"/>
  <c r="BU41" i="118" s="1"/>
  <c r="CC40" i="118"/>
  <c r="CC41" i="118" s="1"/>
  <c r="R40" i="118"/>
  <c r="R41" i="118" s="1"/>
  <c r="Z40" i="118"/>
  <c r="Z41" i="118" s="1"/>
  <c r="AH40" i="118"/>
  <c r="AH41" i="118" s="1"/>
  <c r="AP40" i="118"/>
  <c r="AP41" i="118" s="1"/>
  <c r="AX40" i="118"/>
  <c r="AX41" i="118" s="1"/>
  <c r="BF40" i="118"/>
  <c r="BF41" i="118" s="1"/>
  <c r="BN40" i="118"/>
  <c r="BN41" i="118" s="1"/>
  <c r="BV40" i="118"/>
  <c r="BV41" i="118" s="1"/>
  <c r="CD40" i="118"/>
  <c r="CD41" i="118" s="1"/>
  <c r="S40" i="118"/>
  <c r="S41" i="118" s="1"/>
  <c r="AA40" i="118"/>
  <c r="AA41" i="118" s="1"/>
  <c r="AI40" i="118"/>
  <c r="AI41" i="118" s="1"/>
  <c r="AQ40" i="118"/>
  <c r="AQ41" i="118" s="1"/>
  <c r="AY40" i="118"/>
  <c r="AY41" i="118" s="1"/>
  <c r="BG40" i="118"/>
  <c r="BG41" i="118" s="1"/>
  <c r="BO40" i="118"/>
  <c r="BO41" i="118" s="1"/>
  <c r="BW40" i="118"/>
  <c r="BW41" i="118" s="1"/>
  <c r="CE40" i="118"/>
  <c r="CE41" i="118" s="1"/>
  <c r="T40" i="118"/>
  <c r="T41" i="118" s="1"/>
  <c r="AB40" i="118"/>
  <c r="AB41" i="118" s="1"/>
  <c r="AJ40" i="118"/>
  <c r="AJ41" i="118" s="1"/>
  <c r="AR40" i="118"/>
  <c r="AR41" i="118" s="1"/>
  <c r="AZ40" i="118"/>
  <c r="AZ41" i="118" s="1"/>
  <c r="BH40" i="118"/>
  <c r="BH41" i="118" s="1"/>
  <c r="BP40" i="118"/>
  <c r="BP41" i="118" s="1"/>
  <c r="BX40" i="118"/>
  <c r="BX41" i="118" s="1"/>
  <c r="CF40" i="118"/>
  <c r="CF41" i="118" s="1"/>
  <c r="M40" i="118"/>
  <c r="M41" i="118" s="1"/>
  <c r="U40" i="118"/>
  <c r="U41" i="118" s="1"/>
  <c r="AC40" i="118"/>
  <c r="AC41" i="118" s="1"/>
  <c r="AK40" i="118"/>
  <c r="AK41" i="118" s="1"/>
  <c r="AS40" i="118"/>
  <c r="AS41" i="118" s="1"/>
  <c r="BA40" i="118"/>
  <c r="BA41" i="118" s="1"/>
  <c r="BI40" i="118"/>
  <c r="BI41" i="118" s="1"/>
  <c r="BQ40" i="118"/>
  <c r="BQ41" i="118" s="1"/>
  <c r="BY40" i="118"/>
  <c r="BY41" i="118" s="1"/>
  <c r="CG40" i="118"/>
  <c r="CG41" i="118" s="1"/>
  <c r="N40" i="118"/>
  <c r="N41" i="118" s="1"/>
  <c r="V40" i="118"/>
  <c r="V41" i="118" s="1"/>
  <c r="AD40" i="118"/>
  <c r="AD41" i="118" s="1"/>
  <c r="AL40" i="118"/>
  <c r="AL41" i="118" s="1"/>
  <c r="AT40" i="118"/>
  <c r="AT41" i="118" s="1"/>
  <c r="BB40" i="118"/>
  <c r="BB41" i="118" s="1"/>
  <c r="BJ40" i="118"/>
  <c r="BJ41" i="118" s="1"/>
  <c r="BR40" i="118"/>
  <c r="BR41" i="118" s="1"/>
  <c r="BZ40" i="118"/>
  <c r="BZ41" i="118" s="1"/>
  <c r="CH40" i="118"/>
  <c r="CH41" i="118" s="1"/>
  <c r="O40" i="118"/>
  <c r="O41" i="118" s="1"/>
  <c r="W40" i="118"/>
  <c r="W41" i="118" s="1"/>
  <c r="AE40" i="118"/>
  <c r="AE41" i="118" s="1"/>
  <c r="AM40" i="118"/>
  <c r="AM41" i="118" s="1"/>
  <c r="AU40" i="118"/>
  <c r="AU41" i="118" s="1"/>
  <c r="BC40" i="118"/>
  <c r="BC41" i="118" s="1"/>
  <c r="BK40" i="118"/>
  <c r="BK41" i="118" s="1"/>
  <c r="BS40" i="118"/>
  <c r="BS41" i="118" s="1"/>
  <c r="CA40" i="118"/>
  <c r="CA41" i="118" s="1"/>
  <c r="CI40" i="118"/>
  <c r="CI41" i="118" s="1"/>
  <c r="P40" i="118"/>
  <c r="P41" i="118" s="1"/>
  <c r="X40" i="118"/>
  <c r="X41" i="118" s="1"/>
  <c r="AF40" i="118"/>
  <c r="AF41" i="118" s="1"/>
  <c r="AN40" i="118"/>
  <c r="AN41" i="118" s="1"/>
  <c r="AV40" i="118"/>
  <c r="AV41" i="118" s="1"/>
  <c r="BD40" i="118"/>
  <c r="BD41" i="118" s="1"/>
  <c r="BL40" i="118"/>
  <c r="BL41" i="118" s="1"/>
  <c r="BT40" i="118"/>
  <c r="BT41" i="118" s="1"/>
  <c r="CB40" i="118"/>
  <c r="CB41" i="118" s="1"/>
  <c r="H2" i="160"/>
  <c r="H3" i="82"/>
  <c r="H3" i="85" s="1"/>
  <c r="BX23" i="147"/>
  <c r="M83" i="147"/>
  <c r="M80" i="147"/>
  <c r="M81" i="147"/>
  <c r="K43" i="147"/>
  <c r="K83" i="147" s="1"/>
  <c r="I48" i="99"/>
  <c r="J48" i="99"/>
  <c r="K48" i="99"/>
  <c r="K24" i="115" s="1"/>
  <c r="O78" i="143"/>
  <c r="O24" i="99" s="1"/>
  <c r="O42" i="99" s="1"/>
  <c r="O46" i="99" s="1"/>
  <c r="P78" i="143"/>
  <c r="P24" i="99" s="1"/>
  <c r="P42" i="99" s="1"/>
  <c r="P46" i="99" s="1"/>
  <c r="BC78" i="143"/>
  <c r="BC24" i="99" s="1"/>
  <c r="BC42" i="99" s="1"/>
  <c r="BC46" i="99" s="1"/>
  <c r="AC78" i="143"/>
  <c r="AC24" i="99" s="1"/>
  <c r="AC42" i="99" s="1"/>
  <c r="AC46" i="99" s="1"/>
  <c r="AU78" i="143"/>
  <c r="AU24" i="99" s="1"/>
  <c r="AU42" i="99" s="1"/>
  <c r="AU46" i="99" s="1"/>
  <c r="AG78" i="143"/>
  <c r="AG24" i="99" s="1"/>
  <c r="AG42" i="99" s="1"/>
  <c r="AG46" i="99" s="1"/>
  <c r="BK78" i="143"/>
  <c r="BK24" i="99" s="1"/>
  <c r="BK42" i="99" s="1"/>
  <c r="BK46" i="99" s="1"/>
  <c r="AN78" i="143"/>
  <c r="AN24" i="99" s="1"/>
  <c r="AN42" i="99" s="1"/>
  <c r="AN46" i="99" s="1"/>
  <c r="T78" i="143"/>
  <c r="T24" i="99" s="1"/>
  <c r="T42" i="99" s="1"/>
  <c r="T46" i="99" s="1"/>
  <c r="AV78" i="143"/>
  <c r="AV24" i="99" s="1"/>
  <c r="AV42" i="99" s="1"/>
  <c r="AV46" i="99" s="1"/>
  <c r="BR78" i="143"/>
  <c r="BR24" i="99" s="1"/>
  <c r="BR42" i="99" s="1"/>
  <c r="BR46" i="99" s="1"/>
  <c r="AP78" i="143"/>
  <c r="AP24" i="99" s="1"/>
  <c r="AP42" i="99" s="1"/>
  <c r="AP46" i="99" s="1"/>
  <c r="BT78" i="143"/>
  <c r="BT24" i="99" s="1"/>
  <c r="BT42" i="99" s="1"/>
  <c r="BT46" i="99" s="1"/>
  <c r="BD78" i="143"/>
  <c r="BD24" i="99" s="1"/>
  <c r="BD42" i="99" s="1"/>
  <c r="BD46" i="99" s="1"/>
  <c r="AL78" i="143"/>
  <c r="AL24" i="99" s="1"/>
  <c r="AL42" i="99" s="1"/>
  <c r="AL46" i="99" s="1"/>
  <c r="R78" i="143"/>
  <c r="R24" i="99" s="1"/>
  <c r="R42" i="99" s="1"/>
  <c r="R46" i="99" s="1"/>
  <c r="I90" i="132"/>
  <c r="I19" i="116" s="1"/>
  <c r="I7" i="118" s="1"/>
  <c r="K90" i="132"/>
  <c r="K19" i="116" s="1"/>
  <c r="K7" i="118" s="1"/>
  <c r="J90" i="132"/>
  <c r="J19" i="116" s="1"/>
  <c r="J7" i="118" s="1"/>
  <c r="AT80" i="147"/>
  <c r="BB82" i="147"/>
  <c r="J10" i="150"/>
  <c r="K10" i="150" s="1"/>
  <c r="L10" i="150" s="1"/>
  <c r="M10" i="150" s="1"/>
  <c r="N10" i="150" s="1"/>
  <c r="O10" i="150" s="1"/>
  <c r="P10" i="150" s="1"/>
  <c r="Q10" i="150" s="1"/>
  <c r="R10" i="150" s="1"/>
  <c r="S10" i="150" s="1"/>
  <c r="T10" i="150" s="1"/>
  <c r="U10" i="150" s="1"/>
  <c r="V10" i="150" s="1"/>
  <c r="W10" i="150" s="1"/>
  <c r="X10" i="150" s="1"/>
  <c r="Y10" i="150" s="1"/>
  <c r="Z10" i="150" s="1"/>
  <c r="AA10" i="150" s="1"/>
  <c r="AB10" i="150" s="1"/>
  <c r="AC10" i="150" s="1"/>
  <c r="AD10" i="150" s="1"/>
  <c r="AE10" i="150" s="1"/>
  <c r="AF10" i="150" s="1"/>
  <c r="AG10" i="150" s="1"/>
  <c r="AH10" i="150" s="1"/>
  <c r="AI10" i="150" s="1"/>
  <c r="AJ10" i="150" s="1"/>
  <c r="AK10" i="150" s="1"/>
  <c r="AL10" i="150" s="1"/>
  <c r="AM10" i="150" s="1"/>
  <c r="AN10" i="150" s="1"/>
  <c r="AO10" i="150" s="1"/>
  <c r="AP10" i="150" s="1"/>
  <c r="AQ10" i="150" s="1"/>
  <c r="AR10" i="150" s="1"/>
  <c r="AS10" i="150" s="1"/>
  <c r="AT10" i="150" s="1"/>
  <c r="AU10" i="150" s="1"/>
  <c r="AV10" i="150" s="1"/>
  <c r="AW10" i="150" s="1"/>
  <c r="AX10" i="150" s="1"/>
  <c r="AY10" i="150" s="1"/>
  <c r="AZ10" i="150" s="1"/>
  <c r="BA10" i="150" s="1"/>
  <c r="BB10" i="150" s="1"/>
  <c r="BC10" i="150" s="1"/>
  <c r="BD10" i="150" s="1"/>
  <c r="BE10" i="150" s="1"/>
  <c r="BF10" i="150" s="1"/>
  <c r="BG10" i="150" s="1"/>
  <c r="BH10" i="150" s="1"/>
  <c r="BI10" i="150" s="1"/>
  <c r="BJ10" i="150" s="1"/>
  <c r="BK10" i="150" s="1"/>
  <c r="BL10" i="150" s="1"/>
  <c r="BM10" i="150" s="1"/>
  <c r="BN10" i="150" s="1"/>
  <c r="BO10" i="150" s="1"/>
  <c r="BP10" i="150" s="1"/>
  <c r="BQ10" i="150" s="1"/>
  <c r="BR10" i="150" s="1"/>
  <c r="BS10" i="150" s="1"/>
  <c r="BT10" i="150" s="1"/>
  <c r="BU10" i="150" s="1"/>
  <c r="BV10" i="150" s="1"/>
  <c r="BW10" i="150" s="1"/>
  <c r="BX10" i="150" s="1"/>
  <c r="BY10" i="150" s="1"/>
  <c r="BZ10" i="150" s="1"/>
  <c r="CA10" i="150" s="1"/>
  <c r="CB10" i="150" s="1"/>
  <c r="CC10" i="150" s="1"/>
  <c r="CD10" i="150" s="1"/>
  <c r="CE10" i="150" s="1"/>
  <c r="CF10" i="150" s="1"/>
  <c r="CG10" i="150" s="1"/>
  <c r="CH10" i="150" s="1"/>
  <c r="CI10" i="150" s="1"/>
  <c r="J7" i="105"/>
  <c r="L55" i="143"/>
  <c r="BO24" i="147"/>
  <c r="J13" i="150"/>
  <c r="K13" i="150" s="1"/>
  <c r="L13" i="150" s="1"/>
  <c r="H24" i="115"/>
  <c r="I44" i="99"/>
  <c r="I41" i="99"/>
  <c r="I30" i="118" s="1"/>
  <c r="I45" i="99"/>
  <c r="I47" i="99" s="1"/>
  <c r="L41" i="99"/>
  <c r="L30" i="118" s="1"/>
  <c r="L45" i="99"/>
  <c r="J41" i="99"/>
  <c r="J30" i="118" s="1"/>
  <c r="J45" i="99"/>
  <c r="J47" i="99" s="1"/>
  <c r="K41" i="99"/>
  <c r="K30" i="118" s="1"/>
  <c r="K45" i="99"/>
  <c r="K47" i="99" s="1"/>
  <c r="J51" i="99"/>
  <c r="J46" i="99"/>
  <c r="E11" i="105"/>
  <c r="H11" i="105"/>
  <c r="J11" i="105"/>
  <c r="K11" i="105" s="1"/>
  <c r="O23" i="147"/>
  <c r="CI23" i="147"/>
  <c r="BC24" i="147"/>
  <c r="E9" i="105"/>
  <c r="E10" i="105"/>
  <c r="E8" i="105"/>
  <c r="E3" i="105"/>
  <c r="BL80" i="147"/>
  <c r="AE24" i="147"/>
  <c r="BL83" i="147"/>
  <c r="BL82" i="147"/>
  <c r="CA23" i="147"/>
  <c r="AU24" i="147"/>
  <c r="BS23" i="147"/>
  <c r="L74" i="143"/>
  <c r="L26" i="150" s="1"/>
  <c r="L56" i="150" s="1"/>
  <c r="L75" i="150" s="1"/>
  <c r="L43" i="147"/>
  <c r="L80" i="147" s="1"/>
  <c r="L89" i="147" s="1"/>
  <c r="BR24" i="147"/>
  <c r="I13" i="149"/>
  <c r="BL94" i="132"/>
  <c r="AU82" i="147"/>
  <c r="V81" i="147"/>
  <c r="AT81" i="147"/>
  <c r="BB83" i="147"/>
  <c r="BB81" i="147"/>
  <c r="AU80" i="147"/>
  <c r="V82" i="147"/>
  <c r="AT83" i="147"/>
  <c r="W82" i="147"/>
  <c r="W83" i="147"/>
  <c r="L75" i="99"/>
  <c r="AO23" i="147"/>
  <c r="V80" i="147"/>
  <c r="BL78" i="143"/>
  <c r="BL24" i="99" s="1"/>
  <c r="BL42" i="99" s="1"/>
  <c r="BL46" i="99" s="1"/>
  <c r="W80" i="147"/>
  <c r="AG23" i="147"/>
  <c r="AU81" i="147"/>
  <c r="J77" i="150"/>
  <c r="J76" i="150"/>
  <c r="I77" i="150"/>
  <c r="J26" i="100"/>
  <c r="J30" i="100" s="1"/>
  <c r="I76" i="150"/>
  <c r="M74" i="99"/>
  <c r="AC56" i="99"/>
  <c r="AC58" i="99" s="1"/>
  <c r="AC93" i="99" s="1"/>
  <c r="BG71" i="99"/>
  <c r="BR71" i="99"/>
  <c r="AS71" i="99"/>
  <c r="Q31" i="101"/>
  <c r="AE6" i="150"/>
  <c r="CC6" i="150"/>
  <c r="U6" i="100"/>
  <c r="BV6" i="150"/>
  <c r="CG31" i="101"/>
  <c r="CE6" i="150"/>
  <c r="BB31" i="101"/>
  <c r="BV6" i="100"/>
  <c r="BX6" i="100"/>
  <c r="CE6" i="100"/>
  <c r="AX6" i="100"/>
  <c r="BP6" i="150"/>
  <c r="J46" i="159"/>
  <c r="M6" i="150"/>
  <c r="M106" i="150" s="1"/>
  <c r="BX6" i="150"/>
  <c r="BP6" i="100"/>
  <c r="V78" i="143"/>
  <c r="V24" i="99" s="1"/>
  <c r="V42" i="99" s="1"/>
  <c r="V46" i="99" s="1"/>
  <c r="N78" i="143"/>
  <c r="N24" i="99" s="1"/>
  <c r="N42" i="99" s="1"/>
  <c r="N46" i="99" s="1"/>
  <c r="X78" i="143"/>
  <c r="X24" i="99" s="1"/>
  <c r="X42" i="99" s="1"/>
  <c r="X46" i="99" s="1"/>
  <c r="CC78" i="143"/>
  <c r="CC24" i="99" s="1"/>
  <c r="CC42" i="99" s="1"/>
  <c r="CC46" i="99" s="1"/>
  <c r="Y82" i="85"/>
  <c r="Q82" i="85"/>
  <c r="AF82" i="85"/>
  <c r="X82" i="85"/>
  <c r="P82" i="85"/>
  <c r="AG56" i="99"/>
  <c r="AG58" i="99" s="1"/>
  <c r="AG93" i="99" s="1"/>
  <c r="AL82" i="85"/>
  <c r="AT82" i="85"/>
  <c r="BB82" i="85"/>
  <c r="BJ82" i="85"/>
  <c r="BR82" i="85"/>
  <c r="BZ82" i="85"/>
  <c r="CH82" i="85"/>
  <c r="J74" i="99"/>
  <c r="AK53" i="85"/>
  <c r="AC53" i="85"/>
  <c r="U53" i="85"/>
  <c r="M53" i="85"/>
  <c r="R94" i="132"/>
  <c r="AQ82" i="85"/>
  <c r="AY82" i="85"/>
  <c r="BG82" i="85"/>
  <c r="BO82" i="85"/>
  <c r="BW82" i="85"/>
  <c r="CE82" i="85"/>
  <c r="CB94" i="132"/>
  <c r="BD94" i="132"/>
  <c r="AN94" i="132"/>
  <c r="CI53" i="85"/>
  <c r="CA53" i="85"/>
  <c r="BS53" i="85"/>
  <c r="BK53" i="85"/>
  <c r="BC53" i="85"/>
  <c r="AU53" i="85"/>
  <c r="AM53" i="85"/>
  <c r="AR82" i="85"/>
  <c r="AZ82" i="85"/>
  <c r="BH82" i="85"/>
  <c r="BP82" i="85"/>
  <c r="BX82" i="85"/>
  <c r="CF82" i="85"/>
  <c r="CA94" i="132"/>
  <c r="BC94" i="132"/>
  <c r="AU94" i="132"/>
  <c r="CH53" i="85"/>
  <c r="BZ53" i="85"/>
  <c r="BR53" i="85"/>
  <c r="BJ53" i="85"/>
  <c r="BB53" i="85"/>
  <c r="AT53" i="85"/>
  <c r="H20" i="149"/>
  <c r="H59" i="118"/>
  <c r="AB68" i="150"/>
  <c r="AB91" i="150" s="1"/>
  <c r="T68" i="150"/>
  <c r="T80" i="150" s="1"/>
  <c r="AJ53" i="85"/>
  <c r="AB53" i="85"/>
  <c r="T53" i="85"/>
  <c r="L53" i="85"/>
  <c r="AE82" i="85"/>
  <c r="W82" i="85"/>
  <c r="O82" i="85"/>
  <c r="AK82" i="85"/>
  <c r="H16" i="149"/>
  <c r="H48" i="118"/>
  <c r="AI53" i="85"/>
  <c r="AA53" i="85"/>
  <c r="S53" i="85"/>
  <c r="J53" i="85"/>
  <c r="X94" i="132"/>
  <c r="AS82" i="85"/>
  <c r="BA82" i="85"/>
  <c r="BI82" i="85"/>
  <c r="BQ82" i="85"/>
  <c r="BY82" i="85"/>
  <c r="CG82" i="85"/>
  <c r="BB94" i="132"/>
  <c r="AT94" i="132"/>
  <c r="CG53" i="85"/>
  <c r="BY53" i="85"/>
  <c r="BQ53" i="85"/>
  <c r="BI53" i="85"/>
  <c r="BA53" i="85"/>
  <c r="AS53" i="85"/>
  <c r="L22" i="149"/>
  <c r="L95" i="99"/>
  <c r="I8" i="149"/>
  <c r="K75" i="99"/>
  <c r="N82" i="85"/>
  <c r="CG94" i="132"/>
  <c r="BY94" i="132"/>
  <c r="BQ94" i="132"/>
  <c r="AS94" i="132"/>
  <c r="CF53" i="85"/>
  <c r="BX53" i="85"/>
  <c r="BP53" i="85"/>
  <c r="BH53" i="85"/>
  <c r="AZ53" i="85"/>
  <c r="AR53" i="85"/>
  <c r="V82" i="85"/>
  <c r="AI82" i="85"/>
  <c r="H22" i="149"/>
  <c r="AG53" i="85"/>
  <c r="Y53" i="85"/>
  <c r="Q53" i="85"/>
  <c r="AM82" i="85"/>
  <c r="AU82" i="85"/>
  <c r="BC82" i="85"/>
  <c r="BK82" i="85"/>
  <c r="BS82" i="85"/>
  <c r="CA82" i="85"/>
  <c r="CI82" i="85"/>
  <c r="CA68" i="150"/>
  <c r="CA80" i="150" s="1"/>
  <c r="BS68" i="150"/>
  <c r="BS80" i="150" s="1"/>
  <c r="BK68" i="150"/>
  <c r="BK91" i="150" s="1"/>
  <c r="BK28" i="138" s="1"/>
  <c r="BC68" i="150"/>
  <c r="BC80" i="150" s="1"/>
  <c r="AU68" i="150"/>
  <c r="AU91" i="150" s="1"/>
  <c r="AU28" i="138" s="1"/>
  <c r="AM68" i="150"/>
  <c r="AM80" i="150" s="1"/>
  <c r="CF94" i="132"/>
  <c r="BX94" i="132"/>
  <c r="BH94" i="132"/>
  <c r="AZ94" i="132"/>
  <c r="CE53" i="85"/>
  <c r="BW53" i="85"/>
  <c r="BO53" i="85"/>
  <c r="BG53" i="85"/>
  <c r="AY53" i="85"/>
  <c r="AQ53" i="85"/>
  <c r="K8" i="149"/>
  <c r="AJ82" i="85"/>
  <c r="J8" i="149"/>
  <c r="AH53" i="85"/>
  <c r="Z53" i="85"/>
  <c r="R53" i="85"/>
  <c r="H94" i="132"/>
  <c r="H95" i="132" s="1"/>
  <c r="H61" i="118"/>
  <c r="AE94" i="132"/>
  <c r="O94" i="132"/>
  <c r="L74" i="99"/>
  <c r="I20" i="149"/>
  <c r="AC82" i="85"/>
  <c r="U82" i="85"/>
  <c r="M82" i="85"/>
  <c r="AB82" i="85"/>
  <c r="T82" i="85"/>
  <c r="L82" i="85"/>
  <c r="AH82" i="85"/>
  <c r="J22" i="149"/>
  <c r="J95" i="99"/>
  <c r="AF53" i="85"/>
  <c r="X53" i="85"/>
  <c r="P53" i="85"/>
  <c r="U94" i="132"/>
  <c r="AN82" i="85"/>
  <c r="AV82" i="85"/>
  <c r="BD82" i="85"/>
  <c r="BL82" i="85"/>
  <c r="BT82" i="85"/>
  <c r="CB82" i="85"/>
  <c r="CE94" i="132"/>
  <c r="AY94" i="132"/>
  <c r="AQ94" i="132"/>
  <c r="CD53" i="85"/>
  <c r="BV53" i="85"/>
  <c r="BN53" i="85"/>
  <c r="BF53" i="85"/>
  <c r="AX53" i="85"/>
  <c r="AP53" i="85"/>
  <c r="L8" i="149"/>
  <c r="AA82" i="85"/>
  <c r="S82" i="85"/>
  <c r="AG82" i="85"/>
  <c r="I22" i="149"/>
  <c r="I95" i="99"/>
  <c r="AE53" i="85"/>
  <c r="W53" i="85"/>
  <c r="O53" i="85"/>
  <c r="AB94" i="132"/>
  <c r="AO82" i="85"/>
  <c r="AW82" i="85"/>
  <c r="BE82" i="85"/>
  <c r="BM82" i="85"/>
  <c r="BU82" i="85"/>
  <c r="CC82" i="85"/>
  <c r="BN94" i="132"/>
  <c r="AP94" i="132"/>
  <c r="CC53" i="85"/>
  <c r="BU53" i="85"/>
  <c r="BM53" i="85"/>
  <c r="BE53" i="85"/>
  <c r="AW53" i="85"/>
  <c r="AO53" i="85"/>
  <c r="AD82" i="85"/>
  <c r="H65" i="118"/>
  <c r="H13" i="149"/>
  <c r="H90" i="132"/>
  <c r="H19" i="116" s="1"/>
  <c r="H7" i="118" s="1"/>
  <c r="Z82" i="85"/>
  <c r="R82" i="85"/>
  <c r="AL53" i="85"/>
  <c r="AD53" i="85"/>
  <c r="V53" i="85"/>
  <c r="N53" i="85"/>
  <c r="K94" i="132"/>
  <c r="AP82" i="85"/>
  <c r="AX82" i="85"/>
  <c r="BF82" i="85"/>
  <c r="BN82" i="85"/>
  <c r="BV82" i="85"/>
  <c r="CD82" i="85"/>
  <c r="BM94" i="132"/>
  <c r="AW94" i="132"/>
  <c r="AO94" i="132"/>
  <c r="CB53" i="85"/>
  <c r="BT53" i="85"/>
  <c r="BL53" i="85"/>
  <c r="BD53" i="85"/>
  <c r="AV53" i="85"/>
  <c r="AN53" i="85"/>
  <c r="K82" i="85"/>
  <c r="AH80" i="143"/>
  <c r="AH26" i="99" s="1"/>
  <c r="BM78" i="143"/>
  <c r="BM24" i="99" s="1"/>
  <c r="BM42" i="99" s="1"/>
  <c r="BM46" i="99" s="1"/>
  <c r="S78" i="143"/>
  <c r="S24" i="99" s="1"/>
  <c r="S42" i="99" s="1"/>
  <c r="S46" i="99" s="1"/>
  <c r="AI26" i="99"/>
  <c r="AI75" i="99" s="1"/>
  <c r="AG26" i="99"/>
  <c r="AH74" i="99" s="1"/>
  <c r="L20" i="149"/>
  <c r="K22" i="149"/>
  <c r="K95" i="99"/>
  <c r="J20" i="149"/>
  <c r="K20" i="149"/>
  <c r="AL26" i="99"/>
  <c r="AM74" i="99" s="1"/>
  <c r="AE26" i="99"/>
  <c r="AF74" i="99" s="1"/>
  <c r="W26" i="99"/>
  <c r="W75" i="99" s="1"/>
  <c r="AJ26" i="99"/>
  <c r="AK74" i="99" s="1"/>
  <c r="BS94" i="132"/>
  <c r="AM94" i="132"/>
  <c r="BK94" i="132"/>
  <c r="CI94" i="132"/>
  <c r="AK94" i="132"/>
  <c r="BE94" i="132"/>
  <c r="AC94" i="132"/>
  <c r="M94" i="132"/>
  <c r="BD68" i="150"/>
  <c r="BD80" i="150" s="1"/>
  <c r="AV68" i="150"/>
  <c r="AV80" i="150" s="1"/>
  <c r="I72" i="150"/>
  <c r="H72" i="150"/>
  <c r="H83" i="150"/>
  <c r="H60" i="150"/>
  <c r="AF94" i="132"/>
  <c r="AP23" i="147"/>
  <c r="I26" i="100"/>
  <c r="I30" i="100" s="1"/>
  <c r="BW94" i="132"/>
  <c r="J54" i="99"/>
  <c r="J56" i="99" s="1"/>
  <c r="J58" i="99" s="1"/>
  <c r="H94" i="147"/>
  <c r="H104" i="147" s="1"/>
  <c r="K65" i="99"/>
  <c r="P71" i="99"/>
  <c r="BN71" i="99"/>
  <c r="Z71" i="99"/>
  <c r="AG71" i="99"/>
  <c r="Q42" i="99"/>
  <c r="Q46" i="99" s="1"/>
  <c r="AU74" i="99"/>
  <c r="M68" i="150"/>
  <c r="M80" i="150" s="1"/>
  <c r="CH75" i="99"/>
  <c r="AN56" i="99"/>
  <c r="AN58" i="99" s="1"/>
  <c r="AN93" i="99" s="1"/>
  <c r="BD56" i="99"/>
  <c r="BD58" i="99" s="1"/>
  <c r="BD93" i="99" s="1"/>
  <c r="P94" i="132"/>
  <c r="BY43" i="147"/>
  <c r="BY83" i="147" s="1"/>
  <c r="BQ43" i="147"/>
  <c r="BQ83" i="147" s="1"/>
  <c r="BI43" i="147"/>
  <c r="BI82" i="147" s="1"/>
  <c r="BA43" i="147"/>
  <c r="BA83" i="147" s="1"/>
  <c r="AS43" i="147"/>
  <c r="AS82" i="147" s="1"/>
  <c r="AK43" i="147"/>
  <c r="AK83" i="147" s="1"/>
  <c r="AC43" i="147"/>
  <c r="AC83" i="147" s="1"/>
  <c r="U43" i="147"/>
  <c r="U81" i="147" s="1"/>
  <c r="CD42" i="147"/>
  <c r="CD84" i="147" s="1"/>
  <c r="BV42" i="147"/>
  <c r="BV79" i="147" s="1"/>
  <c r="BN42" i="147"/>
  <c r="BN78" i="147" s="1"/>
  <c r="BF42" i="147"/>
  <c r="BF84" i="147" s="1"/>
  <c r="AX42" i="147"/>
  <c r="AX78" i="147" s="1"/>
  <c r="AP42" i="147"/>
  <c r="AP84" i="147" s="1"/>
  <c r="AH42" i="147"/>
  <c r="AH84" i="147" s="1"/>
  <c r="Z42" i="147"/>
  <c r="Z78" i="147" s="1"/>
  <c r="BP43" i="147"/>
  <c r="BP82" i="147" s="1"/>
  <c r="BH43" i="147"/>
  <c r="BH83" i="147" s="1"/>
  <c r="AZ43" i="147"/>
  <c r="AZ81" i="147" s="1"/>
  <c r="T43" i="147"/>
  <c r="T81" i="147" s="1"/>
  <c r="CC42" i="147"/>
  <c r="CC84" i="147" s="1"/>
  <c r="BU42" i="147"/>
  <c r="BU84" i="147" s="1"/>
  <c r="BM42" i="147"/>
  <c r="BM84" i="147" s="1"/>
  <c r="BE42" i="147"/>
  <c r="BE79" i="147" s="1"/>
  <c r="AW42" i="147"/>
  <c r="AW84" i="147" s="1"/>
  <c r="AO42" i="147"/>
  <c r="AO84" i="147" s="1"/>
  <c r="AG42" i="147"/>
  <c r="AG84" i="147" s="1"/>
  <c r="Y42" i="147"/>
  <c r="Y84" i="147" s="1"/>
  <c r="R42" i="147"/>
  <c r="R79" i="147" s="1"/>
  <c r="J94" i="147"/>
  <c r="J104" i="147" s="1"/>
  <c r="K94" i="147"/>
  <c r="K104" i="147" s="1"/>
  <c r="K42" i="147"/>
  <c r="K84" i="147" s="1"/>
  <c r="L42" i="99"/>
  <c r="BO43" i="147"/>
  <c r="BO81" i="147" s="1"/>
  <c r="AY43" i="147"/>
  <c r="AY82" i="147" s="1"/>
  <c r="AQ43" i="147"/>
  <c r="AQ83" i="147" s="1"/>
  <c r="AA43" i="147"/>
  <c r="AA81" i="147" s="1"/>
  <c r="S43" i="147"/>
  <c r="S81" i="147" s="1"/>
  <c r="CB42" i="147"/>
  <c r="CB79" i="147" s="1"/>
  <c r="BT42" i="147"/>
  <c r="BT78" i="147" s="1"/>
  <c r="BL42" i="147"/>
  <c r="BL84" i="147" s="1"/>
  <c r="BD42" i="147"/>
  <c r="BD84" i="147" s="1"/>
  <c r="AV42" i="147"/>
  <c r="AV79" i="147" s="1"/>
  <c r="AN42" i="147"/>
  <c r="AN79" i="147" s="1"/>
  <c r="AF42" i="147"/>
  <c r="AF79" i="147" s="1"/>
  <c r="X42" i="147"/>
  <c r="X79" i="147" s="1"/>
  <c r="Q42" i="147"/>
  <c r="Q78" i="147" s="1"/>
  <c r="L33" i="100"/>
  <c r="H313" i="82"/>
  <c r="I94" i="147"/>
  <c r="I104" i="147" s="1"/>
  <c r="M42" i="99"/>
  <c r="M46" i="99" s="1"/>
  <c r="CD43" i="147"/>
  <c r="CD80" i="147" s="1"/>
  <c r="BN43" i="147"/>
  <c r="BN81" i="147" s="1"/>
  <c r="BF43" i="147"/>
  <c r="BF82" i="147" s="1"/>
  <c r="AX43" i="147"/>
  <c r="AX82" i="147" s="1"/>
  <c r="AP43" i="147"/>
  <c r="AP83" i="147" s="1"/>
  <c r="Z43" i="147"/>
  <c r="Z80" i="147" s="1"/>
  <c r="CI42" i="147"/>
  <c r="CI78" i="147" s="1"/>
  <c r="CA42" i="147"/>
  <c r="CA84" i="147" s="1"/>
  <c r="BS42" i="147"/>
  <c r="BS84" i="147" s="1"/>
  <c r="BK42" i="147"/>
  <c r="BK79" i="147" s="1"/>
  <c r="BC42" i="147"/>
  <c r="BC79" i="147" s="1"/>
  <c r="AU42" i="147"/>
  <c r="AU84" i="147" s="1"/>
  <c r="AM42" i="147"/>
  <c r="AM79" i="147" s="1"/>
  <c r="AE42" i="147"/>
  <c r="AE79" i="147" s="1"/>
  <c r="W42" i="147"/>
  <c r="W79" i="147" s="1"/>
  <c r="Q43" i="147"/>
  <c r="Q80" i="147" s="1"/>
  <c r="P42" i="147"/>
  <c r="P78" i="147" s="1"/>
  <c r="G25" i="159"/>
  <c r="G113" i="159" s="1"/>
  <c r="BP56" i="99"/>
  <c r="BS56" i="99"/>
  <c r="BS58" i="99" s="1"/>
  <c r="BS93" i="99" s="1"/>
  <c r="BM43" i="147"/>
  <c r="BM82" i="147" s="1"/>
  <c r="BE43" i="147"/>
  <c r="BE83" i="147" s="1"/>
  <c r="AW43" i="147"/>
  <c r="AW82" i="147" s="1"/>
  <c r="AO43" i="147"/>
  <c r="AO80" i="147" s="1"/>
  <c r="AG43" i="147"/>
  <c r="AG81" i="147" s="1"/>
  <c r="CH42" i="147"/>
  <c r="CH79" i="147" s="1"/>
  <c r="BZ42" i="147"/>
  <c r="BZ84" i="147" s="1"/>
  <c r="BR42" i="147"/>
  <c r="BR84" i="147" s="1"/>
  <c r="BJ42" i="147"/>
  <c r="BJ79" i="147" s="1"/>
  <c r="BB42" i="147"/>
  <c r="BB84" i="147" s="1"/>
  <c r="AT42" i="147"/>
  <c r="AT79" i="147" s="1"/>
  <c r="AL42" i="147"/>
  <c r="AL78" i="147" s="1"/>
  <c r="AD42" i="147"/>
  <c r="AD79" i="147" s="1"/>
  <c r="V42" i="147"/>
  <c r="P43" i="147"/>
  <c r="P83" i="147" s="1"/>
  <c r="O42" i="147"/>
  <c r="O84" i="147" s="1"/>
  <c r="BT43" i="147"/>
  <c r="BT82" i="147" s="1"/>
  <c r="AV43" i="147"/>
  <c r="AV82" i="147" s="1"/>
  <c r="X43" i="147"/>
  <c r="X80" i="147" s="1"/>
  <c r="CG42" i="147"/>
  <c r="BY42" i="147"/>
  <c r="BY78" i="147" s="1"/>
  <c r="BQ42" i="147"/>
  <c r="BI42" i="147"/>
  <c r="BI79" i="147" s="1"/>
  <c r="BA42" i="147"/>
  <c r="AS42" i="147"/>
  <c r="AK42" i="147"/>
  <c r="AK79" i="147" s="1"/>
  <c r="AC42" i="147"/>
  <c r="U42" i="147"/>
  <c r="N42" i="147"/>
  <c r="N84" i="147" s="1"/>
  <c r="CI43" i="147"/>
  <c r="CI81" i="147" s="1"/>
  <c r="CA43" i="147"/>
  <c r="CA83" i="147" s="1"/>
  <c r="BS43" i="147"/>
  <c r="BK43" i="147"/>
  <c r="BK80" i="147" s="1"/>
  <c r="BC43" i="147"/>
  <c r="BC83" i="147" s="1"/>
  <c r="CF42" i="147"/>
  <c r="BX42" i="147"/>
  <c r="BX79" i="147" s="1"/>
  <c r="BP42" i="147"/>
  <c r="BH42" i="147"/>
  <c r="BH79" i="147" s="1"/>
  <c r="AZ42" i="147"/>
  <c r="AR42" i="147"/>
  <c r="AJ42" i="147"/>
  <c r="AJ79" i="147" s="1"/>
  <c r="AB42" i="147"/>
  <c r="T42" i="147"/>
  <c r="M42" i="147"/>
  <c r="M79" i="147" s="1"/>
  <c r="M58" i="147"/>
  <c r="N58" i="147" s="1"/>
  <c r="O58" i="147" s="1"/>
  <c r="P58" i="147" s="1"/>
  <c r="Q58" i="147" s="1"/>
  <c r="R58" i="147" s="1"/>
  <c r="S58" i="147" s="1"/>
  <c r="T58" i="147" s="1"/>
  <c r="U58" i="147" s="1"/>
  <c r="V58" i="147" s="1"/>
  <c r="W58" i="147" s="1"/>
  <c r="X58" i="147" s="1"/>
  <c r="Y58" i="147" s="1"/>
  <c r="Z58" i="147" s="1"/>
  <c r="AA58" i="147" s="1"/>
  <c r="AB58" i="147" s="1"/>
  <c r="AC58" i="147" s="1"/>
  <c r="AD58" i="147" s="1"/>
  <c r="AE58" i="147" s="1"/>
  <c r="AF58" i="147" s="1"/>
  <c r="AG58" i="147" s="1"/>
  <c r="AH58" i="147" s="1"/>
  <c r="AI58" i="147" s="1"/>
  <c r="AJ58" i="147" s="1"/>
  <c r="AK58" i="147" s="1"/>
  <c r="AL58" i="147" s="1"/>
  <c r="AM58" i="147" s="1"/>
  <c r="AN58" i="147" s="1"/>
  <c r="AO58" i="147" s="1"/>
  <c r="AP58" i="147" s="1"/>
  <c r="AQ58" i="147" s="1"/>
  <c r="AR58" i="147" s="1"/>
  <c r="AS58" i="147" s="1"/>
  <c r="AT58" i="147" s="1"/>
  <c r="AU58" i="147" s="1"/>
  <c r="AV58" i="147" s="1"/>
  <c r="AW58" i="147" s="1"/>
  <c r="AX58" i="147" s="1"/>
  <c r="AY58" i="147" s="1"/>
  <c r="AZ58" i="147" s="1"/>
  <c r="BA58" i="147" s="1"/>
  <c r="BB58" i="147" s="1"/>
  <c r="BC58" i="147" s="1"/>
  <c r="BD58" i="147" s="1"/>
  <c r="BE58" i="147" s="1"/>
  <c r="BF58" i="147" s="1"/>
  <c r="BG58" i="147" s="1"/>
  <c r="BH58" i="147" s="1"/>
  <c r="BI58" i="147" s="1"/>
  <c r="BJ58" i="147" s="1"/>
  <c r="BK58" i="147" s="1"/>
  <c r="BL58" i="147" s="1"/>
  <c r="BM58" i="147" s="1"/>
  <c r="BN58" i="147" s="1"/>
  <c r="BO58" i="147" s="1"/>
  <c r="BP58" i="147" s="1"/>
  <c r="BQ58" i="147" s="1"/>
  <c r="BR58" i="147" s="1"/>
  <c r="BS58" i="147" s="1"/>
  <c r="BT58" i="147" s="1"/>
  <c r="BU58" i="147" s="1"/>
  <c r="BV58" i="147" s="1"/>
  <c r="BW58" i="147" s="1"/>
  <c r="BX58" i="147" s="1"/>
  <c r="BY58" i="147" s="1"/>
  <c r="BZ58" i="147" s="1"/>
  <c r="CA58" i="147" s="1"/>
  <c r="CB58" i="147" s="1"/>
  <c r="CC58" i="147" s="1"/>
  <c r="CD58" i="147" s="1"/>
  <c r="CE58" i="147" s="1"/>
  <c r="CF58" i="147" s="1"/>
  <c r="CG58" i="147" s="1"/>
  <c r="CH58" i="147" s="1"/>
  <c r="CI58" i="147" s="1"/>
  <c r="M55" i="147"/>
  <c r="N55" i="147" s="1"/>
  <c r="O55" i="147" s="1"/>
  <c r="P55" i="147" s="1"/>
  <c r="Q55" i="147" s="1"/>
  <c r="R55" i="147" s="1"/>
  <c r="S55" i="147" s="1"/>
  <c r="T55" i="147" s="1"/>
  <c r="U55" i="147" s="1"/>
  <c r="V55" i="147" s="1"/>
  <c r="W55" i="147" s="1"/>
  <c r="X55" i="147" s="1"/>
  <c r="Y55" i="147" s="1"/>
  <c r="Z55" i="147" s="1"/>
  <c r="AA55" i="147" s="1"/>
  <c r="AB55" i="147" s="1"/>
  <c r="AC55" i="147" s="1"/>
  <c r="AD55" i="147" s="1"/>
  <c r="AE55" i="147" s="1"/>
  <c r="AF55" i="147" s="1"/>
  <c r="AG55" i="147" s="1"/>
  <c r="AH55" i="147" s="1"/>
  <c r="AI55" i="147" s="1"/>
  <c r="AJ55" i="147" s="1"/>
  <c r="AK55" i="147" s="1"/>
  <c r="AL55" i="147" s="1"/>
  <c r="AM55" i="147" s="1"/>
  <c r="AN55" i="147" s="1"/>
  <c r="AO55" i="147" s="1"/>
  <c r="AP55" i="147" s="1"/>
  <c r="AQ55" i="147" s="1"/>
  <c r="AR55" i="147" s="1"/>
  <c r="AS55" i="147" s="1"/>
  <c r="AT55" i="147" s="1"/>
  <c r="AU55" i="147" s="1"/>
  <c r="AV55" i="147" s="1"/>
  <c r="AW55" i="147" s="1"/>
  <c r="AX55" i="147" s="1"/>
  <c r="AY55" i="147" s="1"/>
  <c r="AZ55" i="147" s="1"/>
  <c r="BA55" i="147" s="1"/>
  <c r="BB55" i="147" s="1"/>
  <c r="BC55" i="147" s="1"/>
  <c r="BD55" i="147" s="1"/>
  <c r="BE55" i="147" s="1"/>
  <c r="BF55" i="147" s="1"/>
  <c r="BG55" i="147" s="1"/>
  <c r="BH55" i="147" s="1"/>
  <c r="BI55" i="147" s="1"/>
  <c r="BJ55" i="147" s="1"/>
  <c r="BK55" i="147" s="1"/>
  <c r="BL55" i="147" s="1"/>
  <c r="BM55" i="147" s="1"/>
  <c r="BN55" i="147" s="1"/>
  <c r="BO55" i="147" s="1"/>
  <c r="BP55" i="147" s="1"/>
  <c r="BQ55" i="147" s="1"/>
  <c r="BR55" i="147" s="1"/>
  <c r="BS55" i="147" s="1"/>
  <c r="BT55" i="147" s="1"/>
  <c r="BU55" i="147" s="1"/>
  <c r="BV55" i="147" s="1"/>
  <c r="BW55" i="147" s="1"/>
  <c r="BX55" i="147" s="1"/>
  <c r="BY55" i="147" s="1"/>
  <c r="BZ55" i="147" s="1"/>
  <c r="CA55" i="147" s="1"/>
  <c r="CB55" i="147" s="1"/>
  <c r="CC55" i="147" s="1"/>
  <c r="CD55" i="147" s="1"/>
  <c r="CE55" i="147" s="1"/>
  <c r="CF55" i="147" s="1"/>
  <c r="CG55" i="147" s="1"/>
  <c r="CH55" i="147" s="1"/>
  <c r="CI55" i="147" s="1"/>
  <c r="CH43" i="147"/>
  <c r="CH80" i="147" s="1"/>
  <c r="BZ43" i="147"/>
  <c r="BZ83" i="147" s="1"/>
  <c r="BJ43" i="147"/>
  <c r="BJ81" i="147" s="1"/>
  <c r="AL43" i="147"/>
  <c r="AL83" i="147" s="1"/>
  <c r="AD43" i="147"/>
  <c r="AD83" i="147" s="1"/>
  <c r="CE42" i="147"/>
  <c r="BW42" i="147"/>
  <c r="BW79" i="147" s="1"/>
  <c r="BO42" i="147"/>
  <c r="BO78" i="147" s="1"/>
  <c r="BG42" i="147"/>
  <c r="AY42" i="147"/>
  <c r="AQ42" i="147"/>
  <c r="AI42" i="147"/>
  <c r="AI78" i="147" s="1"/>
  <c r="AA42" i="147"/>
  <c r="AA78" i="147" s="1"/>
  <c r="S42" i="147"/>
  <c r="L42" i="147"/>
  <c r="L94" i="147"/>
  <c r="L104" i="147" s="1"/>
  <c r="J3" i="105"/>
  <c r="K3" i="105" s="1"/>
  <c r="J10" i="105"/>
  <c r="I10" i="105"/>
  <c r="P26" i="99"/>
  <c r="Q74" i="99" s="1"/>
  <c r="AN26" i="99"/>
  <c r="AN75" i="99" s="1"/>
  <c r="AV26" i="99"/>
  <c r="AW74" i="99" s="1"/>
  <c r="BD26" i="99"/>
  <c r="BD75" i="99" s="1"/>
  <c r="BL26" i="99"/>
  <c r="BL75" i="99" s="1"/>
  <c r="BT26" i="99"/>
  <c r="BU74" i="99" s="1"/>
  <c r="Y26" i="99"/>
  <c r="Z74" i="99" s="1"/>
  <c r="N26" i="99"/>
  <c r="N75" i="99" s="1"/>
  <c r="AW26" i="99"/>
  <c r="AW75" i="99" s="1"/>
  <c r="BM26" i="99"/>
  <c r="BN74" i="99" s="1"/>
  <c r="BU26" i="99"/>
  <c r="BV74" i="99" s="1"/>
  <c r="CC26" i="99"/>
  <c r="CC75" i="99" s="1"/>
  <c r="AF26" i="99"/>
  <c r="AG74" i="99" s="1"/>
  <c r="X26" i="99"/>
  <c r="X75" i="99" s="1"/>
  <c r="AX26" i="99"/>
  <c r="AX75" i="99" s="1"/>
  <c r="BF26" i="99"/>
  <c r="BF75" i="99" s="1"/>
  <c r="BV26" i="99"/>
  <c r="BW74" i="99" s="1"/>
  <c r="CD26" i="99"/>
  <c r="CD75" i="99" s="1"/>
  <c r="BG26" i="99"/>
  <c r="BH74" i="99" s="1"/>
  <c r="BO26" i="99"/>
  <c r="BO75" i="99" s="1"/>
  <c r="CE26" i="99"/>
  <c r="CF74" i="99" s="1"/>
  <c r="V26" i="99"/>
  <c r="W74" i="99" s="1"/>
  <c r="AZ26" i="99"/>
  <c r="BA74" i="99" s="1"/>
  <c r="BH26" i="99"/>
  <c r="BI74" i="99" s="1"/>
  <c r="BP26" i="99"/>
  <c r="BQ74" i="99" s="1"/>
  <c r="BX26" i="99"/>
  <c r="BX75" i="99" s="1"/>
  <c r="CF26" i="99"/>
  <c r="CF75" i="99" s="1"/>
  <c r="T26" i="99"/>
  <c r="T75" i="99" s="1"/>
  <c r="AS26" i="99"/>
  <c r="AS75" i="99" s="1"/>
  <c r="BA26" i="99"/>
  <c r="BA75" i="99" s="1"/>
  <c r="BY26" i="99"/>
  <c r="BY75" i="99" s="1"/>
  <c r="CG26" i="99"/>
  <c r="CH74" i="99" s="1"/>
  <c r="AB26" i="99"/>
  <c r="AC74" i="99" s="1"/>
  <c r="S26" i="99"/>
  <c r="S75" i="99" s="1"/>
  <c r="BB26" i="99"/>
  <c r="BB75" i="99" s="1"/>
  <c r="AA26" i="99"/>
  <c r="AA75" i="99" s="1"/>
  <c r="BS26" i="99"/>
  <c r="BT74" i="99" s="1"/>
  <c r="Q39" i="159"/>
  <c r="BB56" i="99"/>
  <c r="CF68" i="150"/>
  <c r="CF80" i="150" s="1"/>
  <c r="BX68" i="150"/>
  <c r="BX91" i="150" s="1"/>
  <c r="BX28" i="138" s="1"/>
  <c r="BP68" i="150"/>
  <c r="BP80" i="150" s="1"/>
  <c r="BH68" i="150"/>
  <c r="BH80" i="150" s="1"/>
  <c r="AZ68" i="150"/>
  <c r="AZ91" i="150" s="1"/>
  <c r="AZ28" i="138" s="1"/>
  <c r="AR68" i="150"/>
  <c r="AR91" i="150" s="1"/>
  <c r="AR28" i="138" s="1"/>
  <c r="CI68" i="150"/>
  <c r="CI91" i="150" s="1"/>
  <c r="CI28" i="138" s="1"/>
  <c r="CG68" i="150"/>
  <c r="CG91" i="150" s="1"/>
  <c r="CG28" i="138" s="1"/>
  <c r="BY68" i="150"/>
  <c r="BY80" i="150" s="1"/>
  <c r="BQ68" i="150"/>
  <c r="BQ91" i="150" s="1"/>
  <c r="BQ28" i="138" s="1"/>
  <c r="BI68" i="150"/>
  <c r="BI91" i="150" s="1"/>
  <c r="BI28" i="138" s="1"/>
  <c r="BA68" i="150"/>
  <c r="BA80" i="150" s="1"/>
  <c r="AS68" i="150"/>
  <c r="AS91" i="150" s="1"/>
  <c r="AJ94" i="132"/>
  <c r="L72" i="143"/>
  <c r="L24" i="150" s="1"/>
  <c r="L42" i="150" s="1"/>
  <c r="L73" i="150" s="1"/>
  <c r="L52" i="143"/>
  <c r="L60" i="143" s="1"/>
  <c r="L61" i="143" s="1"/>
  <c r="Z26" i="99"/>
  <c r="Z75" i="99" s="1"/>
  <c r="BQ6" i="150"/>
  <c r="AF6" i="150"/>
  <c r="AG31" i="101"/>
  <c r="O6" i="150"/>
  <c r="W6" i="100"/>
  <c r="BQ6" i="100"/>
  <c r="R31" i="101"/>
  <c r="BC31" i="101"/>
  <c r="BJ6" i="150"/>
  <c r="P6" i="100"/>
  <c r="P6" i="150"/>
  <c r="BK31" i="101"/>
  <c r="BJ6" i="100"/>
  <c r="AS6" i="150"/>
  <c r="I2" i="101"/>
  <c r="I3" i="101" s="1"/>
  <c r="AG6" i="100"/>
  <c r="O6" i="100"/>
  <c r="AS6" i="100"/>
  <c r="Y31" i="101"/>
  <c r="AI31" i="101"/>
  <c r="CG6" i="100"/>
  <c r="I4" i="105"/>
  <c r="K4" i="105" s="1"/>
  <c r="H4" i="105"/>
  <c r="J6" i="105"/>
  <c r="K6" i="105" s="1"/>
  <c r="H6" i="105"/>
  <c r="I8" i="105"/>
  <c r="K8" i="105" s="1"/>
  <c r="I5" i="105"/>
  <c r="K5" i="105" s="1"/>
  <c r="H8" i="105"/>
  <c r="H5" i="105"/>
  <c r="I7" i="105"/>
  <c r="I9" i="105"/>
  <c r="J9" i="105"/>
  <c r="E4" i="105"/>
  <c r="E7" i="105"/>
  <c r="E5" i="105"/>
  <c r="H3" i="105"/>
  <c r="BT71" i="99"/>
  <c r="CB71" i="99"/>
  <c r="AV71" i="99"/>
  <c r="M71" i="99"/>
  <c r="CD24" i="147"/>
  <c r="CG71" i="99"/>
  <c r="Q71" i="99"/>
  <c r="CB68" i="150"/>
  <c r="CB91" i="150" s="1"/>
  <c r="BT68" i="150"/>
  <c r="BT91" i="150" s="1"/>
  <c r="BL68" i="150"/>
  <c r="BL91" i="150" s="1"/>
  <c r="AN68" i="150"/>
  <c r="AN91" i="150" s="1"/>
  <c r="L23" i="100"/>
  <c r="L26" i="100" s="1"/>
  <c r="BZ71" i="99"/>
  <c r="AR71" i="99"/>
  <c r="AR72" i="99" s="1"/>
  <c r="Y71" i="99"/>
  <c r="AE71" i="99"/>
  <c r="BF23" i="147"/>
  <c r="AH71" i="99"/>
  <c r="BH71" i="99"/>
  <c r="BR56" i="99"/>
  <c r="BZ56" i="99"/>
  <c r="J71" i="99"/>
  <c r="BS71" i="99"/>
  <c r="AO71" i="99"/>
  <c r="AW56" i="99"/>
  <c r="AZ78" i="143"/>
  <c r="AZ24" i="99" s="1"/>
  <c r="AZ42" i="99" s="1"/>
  <c r="AZ46" i="99" s="1"/>
  <c r="BX78" i="143"/>
  <c r="BX24" i="99" s="1"/>
  <c r="BX42" i="99" s="1"/>
  <c r="BX46" i="99" s="1"/>
  <c r="CF78" i="143"/>
  <c r="CF24" i="99" s="1"/>
  <c r="CF42" i="99" s="1"/>
  <c r="CF46" i="99" s="1"/>
  <c r="BZ24" i="147"/>
  <c r="BY24" i="147"/>
  <c r="CH24" i="147"/>
  <c r="BI23" i="147"/>
  <c r="BB23" i="147"/>
  <c r="AD23" i="147"/>
  <c r="AS23" i="147"/>
  <c r="AK23" i="147"/>
  <c r="L73" i="143"/>
  <c r="L25" i="150" s="1"/>
  <c r="L45" i="150" s="1"/>
  <c r="BJ94" i="132"/>
  <c r="BQ23" i="147"/>
  <c r="BJ23" i="147"/>
  <c r="BI94" i="132"/>
  <c r="CG23" i="147"/>
  <c r="AL23" i="147"/>
  <c r="U23" i="147"/>
  <c r="AD56" i="99"/>
  <c r="L56" i="143"/>
  <c r="CH94" i="132"/>
  <c r="K80" i="150"/>
  <c r="K91" i="150"/>
  <c r="X28" i="138"/>
  <c r="AI71" i="99"/>
  <c r="AY71" i="99"/>
  <c r="BP71" i="99"/>
  <c r="AP71" i="99"/>
  <c r="AW71" i="99"/>
  <c r="CF71" i="99"/>
  <c r="Z94" i="132"/>
  <c r="BA71" i="99"/>
  <c r="BB71" i="99"/>
  <c r="N71" i="99"/>
  <c r="BE71" i="99"/>
  <c r="K71" i="99"/>
  <c r="R71" i="99"/>
  <c r="G12" i="159"/>
  <c r="G100" i="159" s="1"/>
  <c r="AQ71" i="99"/>
  <c r="BX71" i="99"/>
  <c r="AT71" i="99"/>
  <c r="AA71" i="99"/>
  <c r="W71" i="99"/>
  <c r="CA56" i="99"/>
  <c r="BR94" i="132"/>
  <c r="L24" i="147"/>
  <c r="L73" i="147" s="1"/>
  <c r="AB71" i="99"/>
  <c r="AD71" i="99"/>
  <c r="U78" i="143"/>
  <c r="U24" i="99" s="1"/>
  <c r="U42" i="99" s="1"/>
  <c r="U46" i="99" s="1"/>
  <c r="BJ78" i="143"/>
  <c r="BJ24" i="99" s="1"/>
  <c r="BJ42" i="99" s="1"/>
  <c r="BJ46" i="99" s="1"/>
  <c r="BC71" i="99"/>
  <c r="BF71" i="99"/>
  <c r="CA71" i="99"/>
  <c r="L71" i="99"/>
  <c r="BI71" i="99"/>
  <c r="V71" i="99"/>
  <c r="O71" i="99"/>
  <c r="CI71" i="99"/>
  <c r="BT54" i="99"/>
  <c r="BT56" i="99" s="1"/>
  <c r="AL71" i="99"/>
  <c r="AF71" i="99"/>
  <c r="AM71" i="99"/>
  <c r="AR24" i="147"/>
  <c r="AM78" i="143"/>
  <c r="AM24" i="99" s="1"/>
  <c r="AM42" i="99" s="1"/>
  <c r="AM46" i="99" s="1"/>
  <c r="CD71" i="99"/>
  <c r="BD71" i="99"/>
  <c r="BL71" i="99"/>
  <c r="BZ94" i="132"/>
  <c r="S71" i="99"/>
  <c r="BW71" i="99"/>
  <c r="AJ71" i="99"/>
  <c r="BV71" i="99"/>
  <c r="AK71" i="99"/>
  <c r="BF42" i="99"/>
  <c r="BF46" i="99" s="1"/>
  <c r="BU71" i="99"/>
  <c r="BK71" i="99"/>
  <c r="X71" i="99"/>
  <c r="AC71" i="99"/>
  <c r="BJ71" i="99"/>
  <c r="AX71" i="99"/>
  <c r="AZ71" i="99"/>
  <c r="S93" i="132"/>
  <c r="S18" i="116" s="1"/>
  <c r="S12" i="118" s="1"/>
  <c r="CC71" i="99"/>
  <c r="AN71" i="99"/>
  <c r="CH71" i="99"/>
  <c r="BO71" i="99"/>
  <c r="BY71" i="99"/>
  <c r="BM71" i="99"/>
  <c r="H80" i="150"/>
  <c r="U71" i="99"/>
  <c r="T71" i="99"/>
  <c r="BQ71" i="99"/>
  <c r="CE71" i="99"/>
  <c r="AR94" i="132"/>
  <c r="BP94" i="132"/>
  <c r="AA78" i="143"/>
  <c r="AA24" i="99" s="1"/>
  <c r="AA42" i="99" s="1"/>
  <c r="AA46" i="99" s="1"/>
  <c r="BU78" i="143"/>
  <c r="BU24" i="99" s="1"/>
  <c r="BU42" i="99" s="1"/>
  <c r="BU46" i="99" s="1"/>
  <c r="AC23" i="147"/>
  <c r="BW26" i="99"/>
  <c r="BW75" i="99" s="1"/>
  <c r="BQ26" i="99"/>
  <c r="BQ75" i="99" s="1"/>
  <c r="AY26" i="99"/>
  <c r="AR26" i="99"/>
  <c r="AS74" i="99" s="1"/>
  <c r="AK26" i="99"/>
  <c r="AL74" i="99" s="1"/>
  <c r="AD26" i="99"/>
  <c r="AE74" i="99" s="1"/>
  <c r="Q26" i="99"/>
  <c r="Q75" i="99" s="1"/>
  <c r="CI78" i="143"/>
  <c r="CI24" i="99" s="1"/>
  <c r="CI42" i="99" s="1"/>
  <c r="CI46" i="99" s="1"/>
  <c r="BI78" i="143"/>
  <c r="BI24" i="99" s="1"/>
  <c r="BI42" i="99" s="1"/>
  <c r="BI46" i="99" s="1"/>
  <c r="AE78" i="143"/>
  <c r="AE24" i="99" s="1"/>
  <c r="AE42" i="99" s="1"/>
  <c r="AE46" i="99" s="1"/>
  <c r="CH78" i="143"/>
  <c r="CH24" i="99" s="1"/>
  <c r="CH42" i="99" s="1"/>
  <c r="CH46" i="99" s="1"/>
  <c r="BA78" i="143"/>
  <c r="BA24" i="99" s="1"/>
  <c r="BA42" i="99" s="1"/>
  <c r="BA46" i="99" s="1"/>
  <c r="AO78" i="143"/>
  <c r="AO24" i="99" s="1"/>
  <c r="AO42" i="99" s="1"/>
  <c r="AO46" i="99" s="1"/>
  <c r="AD78" i="143"/>
  <c r="AD24" i="99" s="1"/>
  <c r="AD42" i="99" s="1"/>
  <c r="AD46" i="99" s="1"/>
  <c r="CA78" i="143"/>
  <c r="CA24" i="99" s="1"/>
  <c r="CA42" i="99" s="1"/>
  <c r="CA46" i="99" s="1"/>
  <c r="BQ78" i="143"/>
  <c r="BQ24" i="99" s="1"/>
  <c r="BQ42" i="99" s="1"/>
  <c r="BQ46" i="99" s="1"/>
  <c r="BN78" i="143"/>
  <c r="BN24" i="99" s="1"/>
  <c r="BN42" i="99" s="1"/>
  <c r="BN46" i="99" s="1"/>
  <c r="AW78" i="143"/>
  <c r="AW24" i="99" s="1"/>
  <c r="AW42" i="99" s="1"/>
  <c r="AW46" i="99" s="1"/>
  <c r="AF78" i="143"/>
  <c r="AF24" i="99" s="1"/>
  <c r="AF42" i="99" s="1"/>
  <c r="AF46" i="99" s="1"/>
  <c r="AB78" i="143"/>
  <c r="AB24" i="99" s="1"/>
  <c r="AB42" i="99" s="1"/>
  <c r="AB46" i="99" s="1"/>
  <c r="CG78" i="143"/>
  <c r="CG24" i="99" s="1"/>
  <c r="CG42" i="99" s="1"/>
  <c r="CG46" i="99" s="1"/>
  <c r="BW78" i="143"/>
  <c r="BW24" i="99" s="1"/>
  <c r="BW42" i="99" s="1"/>
  <c r="BW46" i="99" s="1"/>
  <c r="BV78" i="143"/>
  <c r="BV24" i="99" s="1"/>
  <c r="BV42" i="99" s="1"/>
  <c r="BV46" i="99" s="1"/>
  <c r="BE78" i="143"/>
  <c r="BE24" i="99" s="1"/>
  <c r="BE42" i="99" s="1"/>
  <c r="BE46" i="99" s="1"/>
  <c r="BB78" i="143"/>
  <c r="BB24" i="99" s="1"/>
  <c r="BB42" i="99" s="1"/>
  <c r="BB46" i="99" s="1"/>
  <c r="AT78" i="143"/>
  <c r="AT24" i="99" s="1"/>
  <c r="AT42" i="99" s="1"/>
  <c r="AT46" i="99" s="1"/>
  <c r="AJ78" i="143"/>
  <c r="AJ24" i="99" s="1"/>
  <c r="AJ42" i="99" s="1"/>
  <c r="AJ46" i="99" s="1"/>
  <c r="Z78" i="143"/>
  <c r="Z24" i="99" s="1"/>
  <c r="Z42" i="99" s="1"/>
  <c r="Z46" i="99" s="1"/>
  <c r="CE78" i="143"/>
  <c r="CE24" i="99" s="1"/>
  <c r="CE42" i="99" s="1"/>
  <c r="CE46" i="99" s="1"/>
  <c r="CD78" i="143"/>
  <c r="CD24" i="99" s="1"/>
  <c r="CD42" i="99" s="1"/>
  <c r="CD46" i="99" s="1"/>
  <c r="BZ78" i="143"/>
  <c r="BZ24" i="99" s="1"/>
  <c r="BZ42" i="99" s="1"/>
  <c r="BZ46" i="99" s="1"/>
  <c r="BY78" i="143"/>
  <c r="BY24" i="99" s="1"/>
  <c r="BY42" i="99" s="1"/>
  <c r="BY46" i="99" s="1"/>
  <c r="BS78" i="143"/>
  <c r="BS24" i="99" s="1"/>
  <c r="BS42" i="99" s="1"/>
  <c r="BS46" i="99" s="1"/>
  <c r="BP78" i="143"/>
  <c r="BP24" i="99" s="1"/>
  <c r="BP42" i="99" s="1"/>
  <c r="BP46" i="99" s="1"/>
  <c r="BO78" i="143"/>
  <c r="BO24" i="99" s="1"/>
  <c r="BO42" i="99" s="1"/>
  <c r="BO46" i="99" s="1"/>
  <c r="BH78" i="143"/>
  <c r="BH24" i="99" s="1"/>
  <c r="BH42" i="99" s="1"/>
  <c r="BH46" i="99" s="1"/>
  <c r="BG78" i="143"/>
  <c r="BG24" i="99" s="1"/>
  <c r="BG42" i="99" s="1"/>
  <c r="BG46" i="99" s="1"/>
  <c r="AY78" i="143"/>
  <c r="AY24" i="99" s="1"/>
  <c r="AY42" i="99" s="1"/>
  <c r="AY46" i="99" s="1"/>
  <c r="AS78" i="143"/>
  <c r="AS24" i="99" s="1"/>
  <c r="AS42" i="99" s="1"/>
  <c r="AS46" i="99" s="1"/>
  <c r="AR78" i="143"/>
  <c r="AR24" i="99" s="1"/>
  <c r="AR42" i="99" s="1"/>
  <c r="AR46" i="99" s="1"/>
  <c r="AQ78" i="143"/>
  <c r="AQ24" i="99" s="1"/>
  <c r="AQ42" i="99" s="1"/>
  <c r="AQ46" i="99" s="1"/>
  <c r="AK78" i="143"/>
  <c r="AK24" i="99" s="1"/>
  <c r="AK42" i="99" s="1"/>
  <c r="AK46" i="99" s="1"/>
  <c r="AI78" i="143"/>
  <c r="AI24" i="99" s="1"/>
  <c r="AI42" i="99" s="1"/>
  <c r="AI46" i="99" s="1"/>
  <c r="AH78" i="143"/>
  <c r="AH24" i="99" s="1"/>
  <c r="AH42" i="99" s="1"/>
  <c r="AH46" i="99" s="1"/>
  <c r="Y78" i="143"/>
  <c r="Y24" i="99" s="1"/>
  <c r="Y42" i="99" s="1"/>
  <c r="Y46" i="99" s="1"/>
  <c r="W78" i="143"/>
  <c r="W24" i="99" s="1"/>
  <c r="W42" i="99" s="1"/>
  <c r="W46" i="99" s="1"/>
  <c r="AJ80" i="150"/>
  <c r="J42" i="99"/>
  <c r="I42" i="99"/>
  <c r="BL70" i="99"/>
  <c r="BW56" i="99"/>
  <c r="CE56" i="99"/>
  <c r="P56" i="99"/>
  <c r="Z68" i="150"/>
  <c r="Z80" i="150" s="1"/>
  <c r="R68" i="150"/>
  <c r="R91" i="150" s="1"/>
  <c r="M25" i="159" s="1"/>
  <c r="AA68" i="150"/>
  <c r="AA91" i="150" s="1"/>
  <c r="AA28" i="138" s="1"/>
  <c r="BH56" i="99"/>
  <c r="BX56" i="99"/>
  <c r="CF56" i="99"/>
  <c r="AW68" i="150"/>
  <c r="AW91" i="150" s="1"/>
  <c r="AW28" i="138" s="1"/>
  <c r="AA56" i="99"/>
  <c r="H95" i="99"/>
  <c r="AK68" i="150"/>
  <c r="AK91" i="150" s="1"/>
  <c r="AC68" i="150"/>
  <c r="AC91" i="150" s="1"/>
  <c r="AC28" i="138" s="1"/>
  <c r="U68" i="150"/>
  <c r="U80" i="150" s="1"/>
  <c r="CD68" i="150"/>
  <c r="CD91" i="150" s="1"/>
  <c r="BV68" i="150"/>
  <c r="BV80" i="150" s="1"/>
  <c r="BN68" i="150"/>
  <c r="BN91" i="150" s="1"/>
  <c r="BN28" i="138" s="1"/>
  <c r="BF68" i="150"/>
  <c r="BF91" i="150" s="1"/>
  <c r="BF28" i="138" s="1"/>
  <c r="AX68" i="150"/>
  <c r="AX91" i="150" s="1"/>
  <c r="AX28" i="138" s="1"/>
  <c r="CE68" i="150"/>
  <c r="CE80" i="150" s="1"/>
  <c r="BW68" i="150"/>
  <c r="BW80" i="150" s="1"/>
  <c r="BO68" i="150"/>
  <c r="BO80" i="150" s="1"/>
  <c r="BG68" i="150"/>
  <c r="BG91" i="150" s="1"/>
  <c r="AY68" i="150"/>
  <c r="AY91" i="150" s="1"/>
  <c r="AQ68" i="150"/>
  <c r="AQ80" i="150" s="1"/>
  <c r="AX24" i="147"/>
  <c r="AQ23" i="147"/>
  <c r="CF70" i="99"/>
  <c r="CC68" i="150"/>
  <c r="CC91" i="150" s="1"/>
  <c r="BU68" i="150"/>
  <c r="BU91" i="150" s="1"/>
  <c r="BM68" i="150"/>
  <c r="BM80" i="150" s="1"/>
  <c r="BE68" i="150"/>
  <c r="BE80" i="150" s="1"/>
  <c r="AO68" i="150"/>
  <c r="AO80" i="150" s="1"/>
  <c r="L51" i="99"/>
  <c r="AH94" i="132"/>
  <c r="BT94" i="132"/>
  <c r="P70" i="99"/>
  <c r="AH24" i="147"/>
  <c r="CE24" i="147"/>
  <c r="AY23" i="147"/>
  <c r="U70" i="99"/>
  <c r="S23" i="147"/>
  <c r="J94" i="132"/>
  <c r="AI70" i="99"/>
  <c r="Z24" i="147"/>
  <c r="AV94" i="132"/>
  <c r="P74" i="99"/>
  <c r="AI94" i="132"/>
  <c r="R24" i="147"/>
  <c r="BW70" i="99"/>
  <c r="BU94" i="132"/>
  <c r="BW24" i="147"/>
  <c r="AI23" i="147"/>
  <c r="AL68" i="150"/>
  <c r="AL80" i="150" s="1"/>
  <c r="AD68" i="150"/>
  <c r="AD80" i="150" s="1"/>
  <c r="V68" i="150"/>
  <c r="V91" i="150" s="1"/>
  <c r="N68" i="150"/>
  <c r="N80" i="150" s="1"/>
  <c r="BC75" i="99"/>
  <c r="AS70" i="99"/>
  <c r="CB74" i="99"/>
  <c r="CB42" i="99"/>
  <c r="CB46" i="99" s="1"/>
  <c r="BN56" i="99"/>
  <c r="AA94" i="132"/>
  <c r="Q56" i="99"/>
  <c r="BN70" i="99"/>
  <c r="AA23" i="147"/>
  <c r="AA70" i="99"/>
  <c r="BP70" i="99"/>
  <c r="CI75" i="99"/>
  <c r="K70" i="99"/>
  <c r="V70" i="99"/>
  <c r="AO70" i="99"/>
  <c r="BG70" i="99"/>
  <c r="CG70" i="99"/>
  <c r="BY70" i="99"/>
  <c r="BO70" i="99"/>
  <c r="L70" i="99"/>
  <c r="AX70" i="99"/>
  <c r="AY70" i="99"/>
  <c r="Y70" i="99"/>
  <c r="AJ70" i="99"/>
  <c r="M70" i="99"/>
  <c r="CI70" i="99"/>
  <c r="BH70" i="99"/>
  <c r="AZ70" i="99"/>
  <c r="T24" i="147"/>
  <c r="AW70" i="99"/>
  <c r="R70" i="99"/>
  <c r="AP70" i="99"/>
  <c r="AQ70" i="99"/>
  <c r="I51" i="99"/>
  <c r="BQ56" i="99"/>
  <c r="CB70" i="99"/>
  <c r="Q70" i="99"/>
  <c r="N70" i="99"/>
  <c r="AG70" i="99"/>
  <c r="CC70" i="99"/>
  <c r="BU70" i="99"/>
  <c r="BF94" i="132"/>
  <c r="AM70" i="99"/>
  <c r="BT70" i="99"/>
  <c r="BM70" i="99"/>
  <c r="AI68" i="150"/>
  <c r="S68" i="150"/>
  <c r="CH70" i="99"/>
  <c r="O70" i="99"/>
  <c r="Z70" i="99"/>
  <c r="AD70" i="99"/>
  <c r="BK70" i="99"/>
  <c r="BC70" i="99"/>
  <c r="BF70" i="99"/>
  <c r="CA70" i="99"/>
  <c r="BI70" i="99"/>
  <c r="AV70" i="99"/>
  <c r="AK70" i="99"/>
  <c r="AH70" i="99"/>
  <c r="AB70" i="99"/>
  <c r="BD70" i="99"/>
  <c r="T70" i="99"/>
  <c r="AF70" i="99"/>
  <c r="BJ70" i="99"/>
  <c r="BS70" i="99"/>
  <c r="AF68" i="150"/>
  <c r="AF80" i="150" s="1"/>
  <c r="P68" i="150"/>
  <c r="P80" i="150" s="1"/>
  <c r="BG56" i="99"/>
  <c r="BO56" i="99"/>
  <c r="AT70" i="99"/>
  <c r="BY56" i="99"/>
  <c r="CE70" i="99"/>
  <c r="BZ70" i="99"/>
  <c r="BV70" i="99"/>
  <c r="J70" i="99"/>
  <c r="X70" i="99"/>
  <c r="AN70" i="99"/>
  <c r="W70" i="99"/>
  <c r="AC70" i="99"/>
  <c r="S70" i="99"/>
  <c r="BQ70" i="99"/>
  <c r="AL70" i="99"/>
  <c r="BP24" i="147"/>
  <c r="AU70" i="99"/>
  <c r="BE70" i="99"/>
  <c r="BA70" i="99"/>
  <c r="BR70" i="99"/>
  <c r="AE70" i="99"/>
  <c r="CD70" i="99"/>
  <c r="BB70" i="99"/>
  <c r="W94" i="132"/>
  <c r="BX70" i="99"/>
  <c r="AS56" i="99"/>
  <c r="BR81" i="147"/>
  <c r="BR83" i="147"/>
  <c r="BR82" i="147"/>
  <c r="BR80" i="147"/>
  <c r="Q81" i="132"/>
  <c r="H2" i="149"/>
  <c r="H2" i="138"/>
  <c r="H15" i="105"/>
  <c r="H16" i="105" s="1"/>
  <c r="I2" i="82"/>
  <c r="I2" i="163" s="1"/>
  <c r="H2" i="132"/>
  <c r="H2" i="99"/>
  <c r="O80" i="150"/>
  <c r="H2" i="85"/>
  <c r="H2" i="150"/>
  <c r="Q80" i="150"/>
  <c r="X80" i="150"/>
  <c r="H2" i="147"/>
  <c r="O81" i="132"/>
  <c r="AB56" i="99"/>
  <c r="AG68" i="150"/>
  <c r="AG91" i="150" s="1"/>
  <c r="Y68" i="150"/>
  <c r="CH68" i="150"/>
  <c r="BZ68" i="150"/>
  <c r="BZ80" i="150" s="1"/>
  <c r="BR68" i="150"/>
  <c r="BR80" i="150" s="1"/>
  <c r="BJ68" i="150"/>
  <c r="BB68" i="150"/>
  <c r="BB91" i="150" s="1"/>
  <c r="AT68" i="150"/>
  <c r="H2" i="143"/>
  <c r="W68" i="150"/>
  <c r="CD56" i="99"/>
  <c r="H2" i="100"/>
  <c r="J2" i="101"/>
  <c r="O56" i="99"/>
  <c r="H23" i="147"/>
  <c r="H72" i="147" s="1"/>
  <c r="R82" i="147"/>
  <c r="R83" i="147"/>
  <c r="R80" i="147"/>
  <c r="R81" i="147"/>
  <c r="BW83" i="147"/>
  <c r="BW82" i="147"/>
  <c r="BW81" i="147"/>
  <c r="BW80" i="147"/>
  <c r="BU80" i="147"/>
  <c r="BU83" i="147"/>
  <c r="BM23" i="147"/>
  <c r="Y24" i="147"/>
  <c r="H24" i="147"/>
  <c r="H73" i="147" s="1"/>
  <c r="BE24" i="147"/>
  <c r="AV24" i="147"/>
  <c r="BL23" i="147"/>
  <c r="AF23" i="147"/>
  <c r="BT24" i="147"/>
  <c r="AW24" i="147"/>
  <c r="X24" i="147"/>
  <c r="BD23" i="147"/>
  <c r="J24" i="147"/>
  <c r="J73" i="147" s="1"/>
  <c r="K74" i="99"/>
  <c r="J75" i="99"/>
  <c r="K42" i="99"/>
  <c r="K51" i="99"/>
  <c r="BO94" i="132"/>
  <c r="BG94" i="132"/>
  <c r="BA94" i="132"/>
  <c r="CC94" i="132"/>
  <c r="H41" i="99"/>
  <c r="H30" i="118" s="1"/>
  <c r="H31" i="118" s="1"/>
  <c r="H42" i="99"/>
  <c r="J82" i="85"/>
  <c r="H73" i="150"/>
  <c r="H43" i="150"/>
  <c r="H84" i="150" s="1"/>
  <c r="AK54" i="99"/>
  <c r="AK56" i="99" s="1"/>
  <c r="AJ56" i="99"/>
  <c r="AG94" i="132"/>
  <c r="Y94" i="132"/>
  <c r="Q94" i="132"/>
  <c r="I94" i="132"/>
  <c r="AE91" i="150"/>
  <c r="L80" i="150"/>
  <c r="K74" i="143"/>
  <c r="K26" i="150" s="1"/>
  <c r="K56" i="150" s="1"/>
  <c r="K75" i="150" s="1"/>
  <c r="AZ23" i="147"/>
  <c r="N24" i="147"/>
  <c r="AJ23" i="147"/>
  <c r="CF23" i="147"/>
  <c r="H57" i="150"/>
  <c r="H86" i="150" s="1"/>
  <c r="H28" i="149" s="1"/>
  <c r="AP68" i="150"/>
  <c r="L28" i="138"/>
  <c r="CE80" i="147"/>
  <c r="CE81" i="147"/>
  <c r="CE83" i="147"/>
  <c r="CE82" i="147"/>
  <c r="BX83" i="147"/>
  <c r="BX81" i="147"/>
  <c r="BX80" i="147"/>
  <c r="BX82" i="147"/>
  <c r="AN83" i="147"/>
  <c r="AN81" i="147"/>
  <c r="AN80" i="147"/>
  <c r="AN82" i="147"/>
  <c r="AF82" i="147"/>
  <c r="AF83" i="147"/>
  <c r="AF80" i="147"/>
  <c r="AF81" i="147"/>
  <c r="K54" i="99"/>
  <c r="K56" i="99" s="1"/>
  <c r="K58" i="99" s="1"/>
  <c r="AJ83" i="147"/>
  <c r="AJ82" i="147"/>
  <c r="AJ81" i="147"/>
  <c r="AJ80" i="147"/>
  <c r="AH82" i="147"/>
  <c r="AH83" i="147"/>
  <c r="AH81" i="147"/>
  <c r="I80" i="150"/>
  <c r="I91" i="150"/>
  <c r="AH68" i="150"/>
  <c r="BA56" i="99"/>
  <c r="L56" i="99"/>
  <c r="L58" i="99" s="1"/>
  <c r="BL56" i="99"/>
  <c r="AY54" i="99"/>
  <c r="AY56" i="99" s="1"/>
  <c r="AX56" i="99"/>
  <c r="Q28" i="138"/>
  <c r="I75" i="150"/>
  <c r="X54" i="99"/>
  <c r="X56" i="99" s="1"/>
  <c r="W56" i="99"/>
  <c r="AF54" i="99"/>
  <c r="AF56" i="99" s="1"/>
  <c r="AE56" i="99"/>
  <c r="AJ28" i="138"/>
  <c r="BC91" i="150"/>
  <c r="BC28" i="138" s="1"/>
  <c r="O28" i="138"/>
  <c r="N54" i="99"/>
  <c r="N56" i="99" s="1"/>
  <c r="M56" i="99"/>
  <c r="H79" i="150"/>
  <c r="H53" i="150"/>
  <c r="H90" i="150" s="1"/>
  <c r="BV54" i="99"/>
  <c r="BV56" i="99" s="1"/>
  <c r="BU56" i="99"/>
  <c r="J80" i="150"/>
  <c r="J91" i="150"/>
  <c r="P81" i="132"/>
  <c r="L94" i="132"/>
  <c r="H31" i="149"/>
  <c r="S94" i="132"/>
  <c r="I43" i="150"/>
  <c r="I84" i="150" s="1"/>
  <c r="H78" i="150"/>
  <c r="H50" i="150"/>
  <c r="H89" i="150" s="1"/>
  <c r="L23" i="147"/>
  <c r="L72" i="147" s="1"/>
  <c r="M72" i="147" s="1"/>
  <c r="AT56" i="99"/>
  <c r="CI56" i="99"/>
  <c r="BG23" i="147"/>
  <c r="BG24" i="147"/>
  <c r="BJ56" i="99"/>
  <c r="BA23" i="147"/>
  <c r="BA24" i="147"/>
  <c r="AQ56" i="99"/>
  <c r="BC56" i="99"/>
  <c r="M71" i="147"/>
  <c r="AB24" i="147"/>
  <c r="AX42" i="99"/>
  <c r="AX46" i="99" s="1"/>
  <c r="AE81" i="147"/>
  <c r="AE82" i="147"/>
  <c r="AE80" i="147"/>
  <c r="AE83" i="147"/>
  <c r="AI80" i="147"/>
  <c r="AI82" i="147"/>
  <c r="AI81" i="147"/>
  <c r="AI83" i="147"/>
  <c r="Y82" i="147"/>
  <c r="Y83" i="147"/>
  <c r="Y80" i="147"/>
  <c r="Y81" i="147"/>
  <c r="BG80" i="147"/>
  <c r="BG81" i="147"/>
  <c r="BG83" i="147"/>
  <c r="BG82" i="147"/>
  <c r="AM81" i="147"/>
  <c r="AM82" i="147"/>
  <c r="AM83" i="147"/>
  <c r="AM80" i="147"/>
  <c r="BV82" i="147"/>
  <c r="BV80" i="147"/>
  <c r="BV83" i="147"/>
  <c r="BV81" i="147"/>
  <c r="BD82" i="147"/>
  <c r="BD80" i="147"/>
  <c r="BD83" i="147"/>
  <c r="BD81" i="147"/>
  <c r="CC83" i="147"/>
  <c r="CC82" i="147"/>
  <c r="CC81" i="147"/>
  <c r="CC80" i="147"/>
  <c r="AR83" i="147"/>
  <c r="AR81" i="147"/>
  <c r="AR80" i="147"/>
  <c r="AR82" i="147"/>
  <c r="O80" i="147"/>
  <c r="O83" i="147"/>
  <c r="O82" i="147"/>
  <c r="O81" i="147"/>
  <c r="CF83" i="147"/>
  <c r="CF81" i="147"/>
  <c r="CF80" i="147"/>
  <c r="CF82" i="147"/>
  <c r="CB83" i="147"/>
  <c r="CB82" i="147"/>
  <c r="CB81" i="147"/>
  <c r="CB80" i="147"/>
  <c r="AB83" i="147"/>
  <c r="AB80" i="147"/>
  <c r="AB82" i="147"/>
  <c r="AB81" i="147"/>
  <c r="N83" i="147"/>
  <c r="N80" i="147"/>
  <c r="N82" i="147"/>
  <c r="N81" i="147"/>
  <c r="CG83" i="147"/>
  <c r="CG81" i="147"/>
  <c r="CG80" i="147"/>
  <c r="CG82" i="147"/>
  <c r="M24" i="147"/>
  <c r="AH80" i="147"/>
  <c r="AT24" i="147"/>
  <c r="J43" i="147"/>
  <c r="CC24" i="147"/>
  <c r="Q23" i="147"/>
  <c r="AN24" i="147"/>
  <c r="AM24" i="147"/>
  <c r="J108" i="147"/>
  <c r="J26" i="163" s="1"/>
  <c r="J37" i="163" s="1"/>
  <c r="J40" i="163" s="1"/>
  <c r="BU24" i="147"/>
  <c r="BU81" i="147"/>
  <c r="BV24" i="147"/>
  <c r="J42" i="147"/>
  <c r="BU82" i="147"/>
  <c r="W23" i="147"/>
  <c r="BN24" i="147"/>
  <c r="V23" i="147"/>
  <c r="CB24" i="147"/>
  <c r="AA6" i="100"/>
  <c r="BG6" i="100"/>
  <c r="AC31" i="101"/>
  <c r="Q6" i="150"/>
  <c r="CI6" i="147"/>
  <c r="BO6" i="100"/>
  <c r="CD6" i="150"/>
  <c r="BG6" i="150"/>
  <c r="BB6" i="147"/>
  <c r="G83" i="159"/>
  <c r="AY6" i="100"/>
  <c r="CD6" i="100"/>
  <c r="N6" i="147"/>
  <c r="BQ31" i="101"/>
  <c r="BA31" i="101"/>
  <c r="AA31" i="101"/>
  <c r="BY31" i="101"/>
  <c r="BW6" i="150"/>
  <c r="AY6" i="150"/>
  <c r="AA6" i="150"/>
  <c r="O6" i="147"/>
  <c r="AW6" i="147"/>
  <c r="AK6" i="150"/>
  <c r="BK6" i="150"/>
  <c r="BR6" i="100"/>
  <c r="BY6" i="147"/>
  <c r="BK6" i="147"/>
  <c r="AL6" i="150"/>
  <c r="Y6" i="100"/>
  <c r="BL6" i="150"/>
  <c r="CA31" i="101"/>
  <c r="AX6" i="150"/>
  <c r="AW6" i="100"/>
  <c r="BS6" i="147"/>
  <c r="AL6" i="100"/>
  <c r="K108" i="147"/>
  <c r="K26" i="163" s="1"/>
  <c r="K37" i="163" s="1"/>
  <c r="K40" i="163" s="1"/>
  <c r="CF6" i="100"/>
  <c r="BE6" i="150"/>
  <c r="AP6" i="150"/>
  <c r="BU31" i="101"/>
  <c r="BY6" i="150"/>
  <c r="CF6" i="150"/>
  <c r="AQ6" i="150"/>
  <c r="AR31" i="101"/>
  <c r="CH31" i="101"/>
  <c r="BM31" i="101"/>
  <c r="I6" i="100"/>
  <c r="BY6" i="100"/>
  <c r="AQ6" i="100"/>
  <c r="BW31" i="101"/>
  <c r="AF6" i="147"/>
  <c r="BF6" i="150"/>
  <c r="CH6" i="147"/>
  <c r="BF6" i="100"/>
  <c r="BS6" i="150"/>
  <c r="BR6" i="150"/>
  <c r="P25" i="101"/>
  <c r="AN6" i="100"/>
  <c r="BA6" i="150"/>
  <c r="BH6" i="150"/>
  <c r="R6" i="147"/>
  <c r="I33" i="101"/>
  <c r="J33" i="101" s="1"/>
  <c r="N6" i="100"/>
  <c r="P31" i="101"/>
  <c r="AT6" i="100"/>
  <c r="AG6" i="147"/>
  <c r="BU6" i="150"/>
  <c r="CC31" i="101"/>
  <c r="CA6" i="100"/>
  <c r="AU6" i="150"/>
  <c r="BH6" i="100"/>
  <c r="M44" i="105"/>
  <c r="AT6" i="150"/>
  <c r="V6" i="100"/>
  <c r="BU6" i="100"/>
  <c r="CK31" i="101"/>
  <c r="CG6" i="147"/>
  <c r="V6" i="150"/>
  <c r="K6" i="150"/>
  <c r="CB6" i="150"/>
  <c r="BB6" i="150"/>
  <c r="W31" i="101"/>
  <c r="BN6" i="100"/>
  <c r="N6" i="150"/>
  <c r="AS6" i="147"/>
  <c r="CB6" i="100"/>
  <c r="AH6" i="150"/>
  <c r="AH6" i="100"/>
  <c r="BZ6" i="147"/>
  <c r="CA6" i="147"/>
  <c r="W6" i="147"/>
  <c r="J6" i="147"/>
  <c r="AD6" i="147"/>
  <c r="AD6" i="150"/>
  <c r="AD6" i="100"/>
  <c r="AF31" i="101"/>
  <c r="V6" i="147"/>
  <c r="Q6" i="147"/>
  <c r="M6" i="100"/>
  <c r="H46" i="159"/>
  <c r="H47" i="159" s="1"/>
  <c r="H91" i="159"/>
  <c r="I91" i="159" s="1"/>
  <c r="M16" i="150"/>
  <c r="O31" i="101"/>
  <c r="O34" i="101" s="1"/>
  <c r="M25" i="143" s="1"/>
  <c r="O17" i="101"/>
  <c r="N90" i="159"/>
  <c r="S6" i="100"/>
  <c r="N46" i="159"/>
  <c r="U31" i="101"/>
  <c r="S6" i="150"/>
  <c r="L108" i="147"/>
  <c r="L26" i="163" s="1"/>
  <c r="L37" i="163" s="1"/>
  <c r="L40" i="163" s="1"/>
  <c r="L313" i="82"/>
  <c r="AB31" i="101"/>
  <c r="Z6" i="100"/>
  <c r="Z6" i="150"/>
  <c r="M90" i="159"/>
  <c r="M46" i="159"/>
  <c r="R6" i="150"/>
  <c r="T31" i="101"/>
  <c r="L6" i="147"/>
  <c r="AF6" i="100"/>
  <c r="Z31" i="101"/>
  <c r="X6" i="150"/>
  <c r="AJ6" i="100"/>
  <c r="AJ6" i="150"/>
  <c r="AW6" i="150"/>
  <c r="AC6" i="150"/>
  <c r="L46" i="159"/>
  <c r="J6" i="100"/>
  <c r="M100" i="147"/>
  <c r="M105" i="147" s="1"/>
  <c r="M46" i="118" s="1"/>
  <c r="AT31" i="101"/>
  <c r="CH6" i="150"/>
  <c r="AR6" i="150"/>
  <c r="K46" i="159"/>
  <c r="K90" i="159"/>
  <c r="BD6" i="100"/>
  <c r="BR6" i="147"/>
  <c r="O46" i="159"/>
  <c r="O90" i="159"/>
  <c r="Q6" i="100"/>
  <c r="BN6" i="150"/>
  <c r="I23" i="147"/>
  <c r="I72" i="147" s="1"/>
  <c r="J23" i="147"/>
  <c r="J72" i="147" s="1"/>
  <c r="I24" i="147"/>
  <c r="I73" i="147" s="1"/>
  <c r="K24" i="147"/>
  <c r="K73" i="147" s="1"/>
  <c r="K23" i="147"/>
  <c r="K72" i="147" s="1"/>
  <c r="H26" i="100"/>
  <c r="H30" i="100" s="1"/>
  <c r="G8" i="159"/>
  <c r="H64" i="150"/>
  <c r="CB26" i="99"/>
  <c r="BN26" i="99"/>
  <c r="BZ26" i="99"/>
  <c r="BR75" i="99"/>
  <c r="BS74" i="99"/>
  <c r="M26" i="99"/>
  <c r="CA75" i="99"/>
  <c r="BI75" i="99"/>
  <c r="BJ74" i="99"/>
  <c r="AV74" i="99"/>
  <c r="AU75" i="99"/>
  <c r="AQ26" i="99"/>
  <c r="AP26" i="99"/>
  <c r="AO26" i="99"/>
  <c r="AM75" i="99"/>
  <c r="AN74" i="99"/>
  <c r="AC75" i="99"/>
  <c r="AD74" i="99"/>
  <c r="U26" i="99"/>
  <c r="R26" i="99"/>
  <c r="S74" i="99" s="1"/>
  <c r="BL74" i="99"/>
  <c r="BK75" i="99"/>
  <c r="BK74" i="99"/>
  <c r="BJ75" i="99"/>
  <c r="CI74" i="99"/>
  <c r="AT75" i="99"/>
  <c r="H46" i="150"/>
  <c r="H85" i="150" s="1"/>
  <c r="O75" i="99"/>
  <c r="BD74" i="99"/>
  <c r="AV54" i="99"/>
  <c r="AV56" i="99" s="1"/>
  <c r="AU56" i="99"/>
  <c r="Y54" i="99"/>
  <c r="Y56" i="99" s="1"/>
  <c r="BE56" i="99"/>
  <c r="BF54" i="99"/>
  <c r="BF56" i="99" s="1"/>
  <c r="CC54" i="99"/>
  <c r="CC56" i="99" s="1"/>
  <c r="CB56" i="99"/>
  <c r="S54" i="99"/>
  <c r="S56" i="99" s="1"/>
  <c r="R56" i="99"/>
  <c r="AM54" i="99"/>
  <c r="AM56" i="99" s="1"/>
  <c r="AL56" i="99"/>
  <c r="AP54" i="99"/>
  <c r="AP56" i="99" s="1"/>
  <c r="AO56" i="99"/>
  <c r="V54" i="99"/>
  <c r="V56" i="99" s="1"/>
  <c r="U56" i="99"/>
  <c r="AH56" i="99"/>
  <c r="AI54" i="99"/>
  <c r="AI56" i="99" s="1"/>
  <c r="CH56" i="99"/>
  <c r="CG56" i="99"/>
  <c r="BI56" i="99"/>
  <c r="BK56" i="99"/>
  <c r="AZ56" i="99"/>
  <c r="T56" i="99"/>
  <c r="AR56" i="99"/>
  <c r="Z56" i="99"/>
  <c r="I10" i="132"/>
  <c r="L10" i="132"/>
  <c r="K10" i="132"/>
  <c r="K107" i="132" s="1"/>
  <c r="J10" i="132"/>
  <c r="J107" i="132" s="1"/>
  <c r="H10" i="132"/>
  <c r="H107" i="132" s="1"/>
  <c r="L77" i="150"/>
  <c r="L76" i="150"/>
  <c r="K23" i="100"/>
  <c r="K26" i="100" s="1"/>
  <c r="AE12" i="148"/>
  <c r="AF9" i="148"/>
  <c r="AE11" i="148"/>
  <c r="AE16" i="148" s="1"/>
  <c r="M44" i="99"/>
  <c r="L31" i="149"/>
  <c r="AD11" i="148"/>
  <c r="BF74" i="99"/>
  <c r="BE75" i="99"/>
  <c r="V196" i="148"/>
  <c r="W196" i="148" s="1"/>
  <c r="V106" i="148"/>
  <c r="W106" i="148" s="1"/>
  <c r="P69" i="148"/>
  <c r="Q69" i="148" s="1"/>
  <c r="T6" i="150"/>
  <c r="I46" i="159"/>
  <c r="I47" i="159" s="1"/>
  <c r="BM56" i="99"/>
  <c r="W339" i="148"/>
  <c r="AC22" i="148" s="1"/>
  <c r="AC23" i="148" s="1"/>
  <c r="BH24" i="147"/>
  <c r="N106" i="150" l="1"/>
  <c r="O106" i="150" s="1"/>
  <c r="P106" i="150" s="1"/>
  <c r="Q106" i="150" s="1"/>
  <c r="R106" i="150" s="1"/>
  <c r="S106" i="150" s="1"/>
  <c r="T106" i="150" s="1"/>
  <c r="U106" i="150" s="1"/>
  <c r="V106" i="150" s="1"/>
  <c r="W106" i="150" s="1"/>
  <c r="X106" i="150" s="1"/>
  <c r="Y106" i="150" s="1"/>
  <c r="Z106" i="150" s="1"/>
  <c r="AA106" i="150" s="1"/>
  <c r="AB106" i="150" s="1"/>
  <c r="AC106" i="150" s="1"/>
  <c r="AD106" i="150" s="1"/>
  <c r="AE106" i="150" s="1"/>
  <c r="AF106" i="150" s="1"/>
  <c r="AG106" i="150" s="1"/>
  <c r="AH106" i="150" s="1"/>
  <c r="AI106" i="150" s="1"/>
  <c r="AJ106" i="150" s="1"/>
  <c r="AK106" i="150" s="1"/>
  <c r="AL106" i="150" s="1"/>
  <c r="AM106" i="150" s="1"/>
  <c r="AN106" i="150" s="1"/>
  <c r="AO106" i="150" s="1"/>
  <c r="AP106" i="150" s="1"/>
  <c r="AQ106" i="150" s="1"/>
  <c r="AR106" i="150" s="1"/>
  <c r="AS106" i="150" s="1"/>
  <c r="AT106" i="150" s="1"/>
  <c r="AU106" i="150" s="1"/>
  <c r="AV106" i="150" s="1"/>
  <c r="AW106" i="150" s="1"/>
  <c r="AX106" i="150" s="1"/>
  <c r="AY106" i="150" s="1"/>
  <c r="AZ106" i="150" s="1"/>
  <c r="BA106" i="150" s="1"/>
  <c r="BB106" i="150" s="1"/>
  <c r="BC106" i="150" s="1"/>
  <c r="BD106" i="150" s="1"/>
  <c r="BE106" i="150" s="1"/>
  <c r="BF106" i="150" s="1"/>
  <c r="BG106" i="150" s="1"/>
  <c r="BH106" i="150" s="1"/>
  <c r="BI106" i="150" s="1"/>
  <c r="BJ106" i="150" s="1"/>
  <c r="BK106" i="150" s="1"/>
  <c r="BL106" i="150" s="1"/>
  <c r="BM106" i="150" s="1"/>
  <c r="BN106" i="150" s="1"/>
  <c r="BO106" i="150" s="1"/>
  <c r="BP106" i="150" s="1"/>
  <c r="BQ106" i="150" s="1"/>
  <c r="BR106" i="150" s="1"/>
  <c r="BS106" i="150" s="1"/>
  <c r="BT106" i="150" s="1"/>
  <c r="BU106" i="150" s="1"/>
  <c r="BV106" i="150" s="1"/>
  <c r="BW106" i="150" s="1"/>
  <c r="BX106" i="150" s="1"/>
  <c r="BY106" i="150" s="1"/>
  <c r="BZ106" i="150" s="1"/>
  <c r="CA106" i="150" s="1"/>
  <c r="CB106" i="150" s="1"/>
  <c r="CC106" i="150" s="1"/>
  <c r="CD106" i="150" s="1"/>
  <c r="CE106" i="150" s="1"/>
  <c r="CF106" i="150" s="1"/>
  <c r="CG106" i="150" s="1"/>
  <c r="CH106" i="150" s="1"/>
  <c r="CI106" i="150" s="1"/>
  <c r="M87" i="82"/>
  <c r="M61" i="147" s="1"/>
  <c r="M97" i="147" s="1"/>
  <c r="M256" i="82"/>
  <c r="M309" i="82"/>
  <c r="G123" i="159"/>
  <c r="G79" i="159"/>
  <c r="I108" i="147"/>
  <c r="I24" i="118" s="1"/>
  <c r="H7" i="116"/>
  <c r="H8" i="149"/>
  <c r="H46" i="118"/>
  <c r="G122" i="159"/>
  <c r="G78" i="159"/>
  <c r="Q35" i="159"/>
  <c r="J6" i="116"/>
  <c r="J45" i="118"/>
  <c r="K81" i="147"/>
  <c r="I18" i="118"/>
  <c r="I24" i="116"/>
  <c r="I58" i="118"/>
  <c r="H45" i="118"/>
  <c r="H6" i="116"/>
  <c r="J58" i="118"/>
  <c r="J18" i="118"/>
  <c r="J24" i="116"/>
  <c r="H24" i="116"/>
  <c r="H18" i="118"/>
  <c r="L45" i="118"/>
  <c r="G7" i="159" s="1"/>
  <c r="L6" i="116"/>
  <c r="I6" i="116"/>
  <c r="I45" i="118"/>
  <c r="M38" i="150"/>
  <c r="M72" i="150" s="1"/>
  <c r="K82" i="147"/>
  <c r="L29" i="118"/>
  <c r="L31" i="118" s="1"/>
  <c r="L67" i="118"/>
  <c r="G15" i="159" s="1"/>
  <c r="G103" i="159" s="1"/>
  <c r="K6" i="116"/>
  <c r="K45" i="118"/>
  <c r="I67" i="118"/>
  <c r="I29" i="118"/>
  <c r="I31" i="118" s="1"/>
  <c r="J44" i="99"/>
  <c r="I24" i="115"/>
  <c r="K44" i="99"/>
  <c r="J24" i="115"/>
  <c r="J67" i="118"/>
  <c r="J29" i="118"/>
  <c r="J31" i="118" s="1"/>
  <c r="K18" i="118"/>
  <c r="K58" i="118"/>
  <c r="K24" i="116"/>
  <c r="K29" i="118"/>
  <c r="K31" i="118" s="1"/>
  <c r="K67" i="118"/>
  <c r="L18" i="118"/>
  <c r="L58" i="118"/>
  <c r="G20" i="159" s="1"/>
  <c r="G64" i="159" s="1"/>
  <c r="L24" i="116"/>
  <c r="L48" i="118"/>
  <c r="G18" i="159" s="1"/>
  <c r="G106" i="159" s="1"/>
  <c r="L11" i="116"/>
  <c r="L24" i="118"/>
  <c r="L64" i="118"/>
  <c r="G11" i="159" s="1"/>
  <c r="J64" i="118"/>
  <c r="J24" i="118"/>
  <c r="L107" i="132"/>
  <c r="L67" i="85" s="1"/>
  <c r="I107" i="132"/>
  <c r="I67" i="85" s="1"/>
  <c r="K24" i="118"/>
  <c r="K64" i="118"/>
  <c r="M51" i="118"/>
  <c r="M104" i="132"/>
  <c r="G21" i="159"/>
  <c r="G65" i="159" s="1"/>
  <c r="L47" i="99"/>
  <c r="L63" i="99"/>
  <c r="L347" i="82"/>
  <c r="L29" i="99" s="1"/>
  <c r="L67" i="99" s="1"/>
  <c r="K80" i="147"/>
  <c r="K29" i="85"/>
  <c r="L29" i="85"/>
  <c r="J29" i="85"/>
  <c r="I31" i="149"/>
  <c r="M89" i="147"/>
  <c r="N89" i="147" s="1"/>
  <c r="O89" i="147" s="1"/>
  <c r="H3" i="163"/>
  <c r="BQ81" i="147"/>
  <c r="J72" i="99"/>
  <c r="I95" i="132"/>
  <c r="BQ82" i="147"/>
  <c r="BV84" i="147"/>
  <c r="J31" i="149"/>
  <c r="L44" i="99"/>
  <c r="K31" i="149"/>
  <c r="W81" i="99"/>
  <c r="W84" i="99" s="1"/>
  <c r="L81" i="99"/>
  <c r="K7" i="105"/>
  <c r="BA81" i="99"/>
  <c r="BA84" i="99" s="1"/>
  <c r="M13" i="150"/>
  <c r="L53" i="150"/>
  <c r="L50" i="150"/>
  <c r="BQ81" i="99"/>
  <c r="BQ84" i="99" s="1"/>
  <c r="BY79" i="147"/>
  <c r="H9" i="115"/>
  <c r="AY83" i="147"/>
  <c r="AY81" i="147"/>
  <c r="BF81" i="99"/>
  <c r="BF84" i="99" s="1"/>
  <c r="BW81" i="99"/>
  <c r="BW84" i="99" s="1"/>
  <c r="Q81" i="99"/>
  <c r="Q84" i="99" s="1"/>
  <c r="Z81" i="99"/>
  <c r="Z84" i="99" s="1"/>
  <c r="M31" i="85"/>
  <c r="S81" i="99"/>
  <c r="S84" i="99" s="1"/>
  <c r="L27" i="85"/>
  <c r="AL82" i="147"/>
  <c r="AI79" i="147"/>
  <c r="CI79" i="147"/>
  <c r="BI80" i="147"/>
  <c r="AI84" i="147"/>
  <c r="AW81" i="99"/>
  <c r="AW84" i="99" s="1"/>
  <c r="AS81" i="99"/>
  <c r="AS84" i="99" s="1"/>
  <c r="CH81" i="99"/>
  <c r="CH84" i="99" s="1"/>
  <c r="AC81" i="99"/>
  <c r="CI81" i="99"/>
  <c r="CI84" i="99" s="1"/>
  <c r="BJ81" i="99"/>
  <c r="BJ84" i="99" s="1"/>
  <c r="BI81" i="99"/>
  <c r="BI84" i="99" s="1"/>
  <c r="BK81" i="99"/>
  <c r="BK84" i="99" s="1"/>
  <c r="AN81" i="99"/>
  <c r="AN84" i="99" s="1"/>
  <c r="BL81" i="99"/>
  <c r="BL84" i="99" s="1"/>
  <c r="CE74" i="99"/>
  <c r="CE77" i="99" s="1"/>
  <c r="AM81" i="99"/>
  <c r="AM84" i="99" s="1"/>
  <c r="K81" i="99"/>
  <c r="K84" i="99" s="1"/>
  <c r="CF81" i="99"/>
  <c r="CF84" i="99" s="1"/>
  <c r="J81" i="99"/>
  <c r="BD81" i="99"/>
  <c r="BD84" i="99" s="1"/>
  <c r="AU72" i="99"/>
  <c r="AU80" i="99" s="1"/>
  <c r="AU83" i="99" s="1"/>
  <c r="AU81" i="99"/>
  <c r="AU84" i="99" s="1"/>
  <c r="AV91" i="150"/>
  <c r="AV28" i="138" s="1"/>
  <c r="T82" i="147"/>
  <c r="T83" i="147"/>
  <c r="T80" i="147"/>
  <c r="Y79" i="147"/>
  <c r="K10" i="105"/>
  <c r="Z82" i="147"/>
  <c r="AJ78" i="147"/>
  <c r="AO78" i="147"/>
  <c r="BL79" i="147"/>
  <c r="BL78" i="147"/>
  <c r="AO79" i="147"/>
  <c r="BQ80" i="147"/>
  <c r="BH81" i="147"/>
  <c r="Z79" i="147"/>
  <c r="AM78" i="147"/>
  <c r="AP82" i="147"/>
  <c r="U80" i="147"/>
  <c r="BZ80" i="147"/>
  <c r="BT83" i="147"/>
  <c r="BJ84" i="147"/>
  <c r="BJ78" i="147"/>
  <c r="AP81" i="147"/>
  <c r="BM83" i="147"/>
  <c r="BZ81" i="147"/>
  <c r="AU80" i="150"/>
  <c r="Y78" i="147"/>
  <c r="AY80" i="147"/>
  <c r="AK78" i="147"/>
  <c r="BV78" i="147"/>
  <c r="BJ82" i="147"/>
  <c r="AJ84" i="147"/>
  <c r="AE84" i="147"/>
  <c r="BM81" i="147"/>
  <c r="BY81" i="147"/>
  <c r="Z83" i="147"/>
  <c r="BM80" i="147"/>
  <c r="BH82" i="147"/>
  <c r="AM91" i="150"/>
  <c r="AM28" i="138" s="1"/>
  <c r="AG75" i="99"/>
  <c r="AG81" i="99" s="1"/>
  <c r="AG84" i="99" s="1"/>
  <c r="BF80" i="150"/>
  <c r="R84" i="147"/>
  <c r="AX84" i="147"/>
  <c r="M25" i="149"/>
  <c r="R78" i="147"/>
  <c r="BG72" i="99"/>
  <c r="AW81" i="147"/>
  <c r="BS72" i="99"/>
  <c r="M72" i="99"/>
  <c r="BA82" i="147"/>
  <c r="K63" i="99"/>
  <c r="L65" i="99" s="1"/>
  <c r="BV91" i="150"/>
  <c r="BV28" i="138" s="1"/>
  <c r="CA81" i="147"/>
  <c r="CA80" i="147"/>
  <c r="CH82" i="147"/>
  <c r="S83" i="147"/>
  <c r="AC80" i="147"/>
  <c r="BW84" i="147"/>
  <c r="BN80" i="147"/>
  <c r="AF84" i="147"/>
  <c r="BK84" i="147"/>
  <c r="BW78" i="147"/>
  <c r="CF91" i="150"/>
  <c r="CF28" i="138" s="1"/>
  <c r="CH78" i="147"/>
  <c r="T91" i="150"/>
  <c r="O25" i="159" s="1"/>
  <c r="BR72" i="99"/>
  <c r="BM79" i="147"/>
  <c r="BN83" i="147"/>
  <c r="BN82" i="147"/>
  <c r="BM78" i="147"/>
  <c r="BY91" i="150"/>
  <c r="BY28" i="138" s="1"/>
  <c r="CE91" i="150"/>
  <c r="CE28" i="138" s="1"/>
  <c r="AC81" i="147"/>
  <c r="S80" i="147"/>
  <c r="G69" i="159"/>
  <c r="S82" i="147"/>
  <c r="U91" i="150"/>
  <c r="U28" i="138" s="1"/>
  <c r="I61" i="150"/>
  <c r="I87" i="150" s="1"/>
  <c r="I26" i="138" s="1"/>
  <c r="H77" i="150"/>
  <c r="H65" i="150"/>
  <c r="H88" i="150" s="1"/>
  <c r="H76" i="150"/>
  <c r="H61" i="150"/>
  <c r="H87" i="150" s="1"/>
  <c r="I65" i="150"/>
  <c r="I88" i="150" s="1"/>
  <c r="I27" i="138" s="1"/>
  <c r="AO72" i="99"/>
  <c r="AS72" i="99"/>
  <c r="AS80" i="99" s="1"/>
  <c r="AS83" i="99" s="1"/>
  <c r="BC72" i="99"/>
  <c r="Q72" i="99"/>
  <c r="BT72" i="99"/>
  <c r="AV72" i="99"/>
  <c r="M14" i="116"/>
  <c r="L74" i="150"/>
  <c r="P34" i="101"/>
  <c r="N25" i="143" s="1"/>
  <c r="N72" i="147"/>
  <c r="O72" i="147" s="1"/>
  <c r="P72" i="147" s="1"/>
  <c r="Q72" i="147" s="1"/>
  <c r="R72" i="147" s="1"/>
  <c r="S72" i="147" s="1"/>
  <c r="T72" i="147" s="1"/>
  <c r="U72" i="147" s="1"/>
  <c r="V72" i="147" s="1"/>
  <c r="W72" i="147" s="1"/>
  <c r="X72" i="147" s="1"/>
  <c r="Y72" i="147" s="1"/>
  <c r="Z72" i="147" s="1"/>
  <c r="AA72" i="147" s="1"/>
  <c r="AB72" i="147" s="1"/>
  <c r="AC72" i="147" s="1"/>
  <c r="AD72" i="147" s="1"/>
  <c r="AE72" i="147" s="1"/>
  <c r="AF72" i="147" s="1"/>
  <c r="AG72" i="147" s="1"/>
  <c r="AH72" i="147" s="1"/>
  <c r="AI72" i="147" s="1"/>
  <c r="AJ72" i="147" s="1"/>
  <c r="AK72" i="147" s="1"/>
  <c r="AL72" i="147" s="1"/>
  <c r="AM72" i="147" s="1"/>
  <c r="AN72" i="147" s="1"/>
  <c r="AO72" i="147" s="1"/>
  <c r="AP72" i="147" s="1"/>
  <c r="AQ72" i="147" s="1"/>
  <c r="AR72" i="147" s="1"/>
  <c r="AS72" i="147" s="1"/>
  <c r="AT72" i="147" s="1"/>
  <c r="AU72" i="147" s="1"/>
  <c r="AV72" i="147" s="1"/>
  <c r="AW72" i="147" s="1"/>
  <c r="AX72" i="147" s="1"/>
  <c r="AY72" i="147" s="1"/>
  <c r="AZ72" i="147" s="1"/>
  <c r="BA72" i="147" s="1"/>
  <c r="BB72" i="147" s="1"/>
  <c r="BC72" i="147" s="1"/>
  <c r="BD72" i="147" s="1"/>
  <c r="BE72" i="147" s="1"/>
  <c r="BF72" i="147" s="1"/>
  <c r="BG72" i="147" s="1"/>
  <c r="BH72" i="147" s="1"/>
  <c r="BI72" i="147" s="1"/>
  <c r="BJ72" i="147" s="1"/>
  <c r="BK72" i="147" s="1"/>
  <c r="BL72" i="147" s="1"/>
  <c r="BM72" i="147" s="1"/>
  <c r="BN72" i="147" s="1"/>
  <c r="BO72" i="147" s="1"/>
  <c r="BP72" i="147" s="1"/>
  <c r="BQ72" i="147" s="1"/>
  <c r="BR72" i="147" s="1"/>
  <c r="BS72" i="147" s="1"/>
  <c r="BT72" i="147" s="1"/>
  <c r="BU72" i="147" s="1"/>
  <c r="BV72" i="147" s="1"/>
  <c r="BW72" i="147" s="1"/>
  <c r="BX72" i="147" s="1"/>
  <c r="BY72" i="147" s="1"/>
  <c r="BZ72" i="147" s="1"/>
  <c r="CA72" i="147" s="1"/>
  <c r="CB72" i="147" s="1"/>
  <c r="CC72" i="147" s="1"/>
  <c r="CD72" i="147" s="1"/>
  <c r="CE72" i="147" s="1"/>
  <c r="CF72" i="147" s="1"/>
  <c r="CG72" i="147" s="1"/>
  <c r="CH72" i="147" s="1"/>
  <c r="CI72" i="147" s="1"/>
  <c r="AJ74" i="99"/>
  <c r="AJ77" i="99" s="1"/>
  <c r="CG75" i="99"/>
  <c r="CG78" i="99" s="1"/>
  <c r="AP79" i="147"/>
  <c r="AB80" i="150"/>
  <c r="AK81" i="147"/>
  <c r="CI84" i="147"/>
  <c r="CD82" i="147"/>
  <c r="CC78" i="147"/>
  <c r="Z72" i="99"/>
  <c r="AN84" i="147"/>
  <c r="AA82" i="147"/>
  <c r="BY84" i="147"/>
  <c r="BX84" i="147"/>
  <c r="N79" i="147"/>
  <c r="AG82" i="147"/>
  <c r="BL80" i="150"/>
  <c r="BN72" i="99"/>
  <c r="P72" i="99"/>
  <c r="CI83" i="147"/>
  <c r="BH78" i="147"/>
  <c r="Z84" i="147"/>
  <c r="AD91" i="150"/>
  <c r="AD28" i="138" s="1"/>
  <c r="BA81" i="147"/>
  <c r="CA79" i="147"/>
  <c r="CI82" i="147"/>
  <c r="U83" i="147"/>
  <c r="BH84" i="147"/>
  <c r="W78" i="147"/>
  <c r="N78" i="147"/>
  <c r="AA83" i="147"/>
  <c r="CG80" i="150"/>
  <c r="AG80" i="147"/>
  <c r="BM91" i="150"/>
  <c r="BM28" i="138" s="1"/>
  <c r="AT72" i="99"/>
  <c r="U72" i="99"/>
  <c r="CF72" i="99"/>
  <c r="AB72" i="99"/>
  <c r="AP80" i="147"/>
  <c r="BS91" i="150"/>
  <c r="BS28" i="138" s="1"/>
  <c r="AA80" i="147"/>
  <c r="AG83" i="147"/>
  <c r="AG72" i="99"/>
  <c r="K72" i="99"/>
  <c r="K80" i="99" s="1"/>
  <c r="U82" i="147"/>
  <c r="BS79" i="147"/>
  <c r="CH84" i="147"/>
  <c r="AP78" i="147"/>
  <c r="CD83" i="147"/>
  <c r="CD81" i="147"/>
  <c r="AD84" i="147"/>
  <c r="AF78" i="147"/>
  <c r="CB72" i="99"/>
  <c r="AK82" i="147"/>
  <c r="AK80" i="147"/>
  <c r="BJ80" i="147"/>
  <c r="AE78" i="147"/>
  <c r="BN84" i="147"/>
  <c r="BZ72" i="99"/>
  <c r="K54" i="85"/>
  <c r="L21" i="149"/>
  <c r="L11" i="149"/>
  <c r="I7" i="149"/>
  <c r="CA72" i="99"/>
  <c r="I21" i="149"/>
  <c r="CC79" i="147"/>
  <c r="BE81" i="147"/>
  <c r="Q82" i="147"/>
  <c r="H21" i="149"/>
  <c r="H58" i="118"/>
  <c r="L16" i="149"/>
  <c r="K11" i="149"/>
  <c r="BI83" i="147"/>
  <c r="BI81" i="147"/>
  <c r="J11" i="149"/>
  <c r="BE82" i="147"/>
  <c r="Z81" i="147"/>
  <c r="L7" i="149"/>
  <c r="AV80" i="147"/>
  <c r="J7" i="149"/>
  <c r="Q83" i="147"/>
  <c r="CD72" i="99"/>
  <c r="BE80" i="147"/>
  <c r="BB78" i="147"/>
  <c r="AN78" i="147"/>
  <c r="AA79" i="147"/>
  <c r="AK84" i="147"/>
  <c r="BD91" i="150"/>
  <c r="BD28" i="138" s="1"/>
  <c r="Q81" i="147"/>
  <c r="AZ83" i="147"/>
  <c r="CA91" i="150"/>
  <c r="CA28" i="138" s="1"/>
  <c r="K7" i="149"/>
  <c r="BK80" i="150"/>
  <c r="CA78" i="147"/>
  <c r="M8" i="149"/>
  <c r="H8" i="159"/>
  <c r="H52" i="159" s="1"/>
  <c r="M7" i="116"/>
  <c r="AA84" i="147"/>
  <c r="BJ83" i="147"/>
  <c r="BN79" i="147"/>
  <c r="AD80" i="147"/>
  <c r="AV81" i="147"/>
  <c r="AL84" i="147"/>
  <c r="J21" i="149"/>
  <c r="J54" i="85"/>
  <c r="BM75" i="99"/>
  <c r="BM78" i="99" s="1"/>
  <c r="X74" i="99"/>
  <c r="X77" i="99" s="1"/>
  <c r="AO74" i="99"/>
  <c r="AO77" i="99" s="1"/>
  <c r="AH75" i="99"/>
  <c r="AH78" i="99" s="1"/>
  <c r="AI74" i="99"/>
  <c r="AB75" i="99"/>
  <c r="AB78" i="99" s="1"/>
  <c r="BV75" i="99"/>
  <c r="BP75" i="99"/>
  <c r="BP78" i="99" s="1"/>
  <c r="AX74" i="99"/>
  <c r="AX81" i="99" s="1"/>
  <c r="AJ75" i="99"/>
  <c r="P75" i="99"/>
  <c r="P78" i="99" s="1"/>
  <c r="BC74" i="99"/>
  <c r="BC81" i="99" s="1"/>
  <c r="CD74" i="99"/>
  <c r="AL75" i="99"/>
  <c r="AL78" i="99" s="1"/>
  <c r="BY74" i="99"/>
  <c r="T74" i="99"/>
  <c r="T81" i="99" s="1"/>
  <c r="CE75" i="99"/>
  <c r="CE78" i="99" s="1"/>
  <c r="AT74" i="99"/>
  <c r="AT81" i="99" s="1"/>
  <c r="K21" i="149"/>
  <c r="H27" i="149"/>
  <c r="AE75" i="99"/>
  <c r="AE78" i="99" s="1"/>
  <c r="U74" i="99"/>
  <c r="U77" i="99" s="1"/>
  <c r="G56" i="159"/>
  <c r="BT80" i="150"/>
  <c r="Z91" i="150"/>
  <c r="Z28" i="138" s="1"/>
  <c r="CC80" i="150"/>
  <c r="BA91" i="150"/>
  <c r="BA28" i="138" s="1"/>
  <c r="BI80" i="150"/>
  <c r="BH91" i="150"/>
  <c r="BH28" i="138" s="1"/>
  <c r="BZ91" i="150"/>
  <c r="BZ28" i="138" s="1"/>
  <c r="AC80" i="150"/>
  <c r="BQ80" i="150"/>
  <c r="I39" i="150"/>
  <c r="BE91" i="150"/>
  <c r="BE28" i="138" s="1"/>
  <c r="BX80" i="150"/>
  <c r="CB84" i="147"/>
  <c r="Q79" i="147"/>
  <c r="AL91" i="150"/>
  <c r="AL28" i="138" s="1"/>
  <c r="BN80" i="150"/>
  <c r="CD79" i="147"/>
  <c r="CD78" i="147"/>
  <c r="R80" i="150"/>
  <c r="BF81" i="147"/>
  <c r="P82" i="147"/>
  <c r="M78" i="147"/>
  <c r="P81" i="147"/>
  <c r="BE84" i="147"/>
  <c r="BI78" i="147"/>
  <c r="M84" i="147"/>
  <c r="BP80" i="147"/>
  <c r="BI84" i="147"/>
  <c r="CB78" i="147"/>
  <c r="Q84" i="147"/>
  <c r="BC78" i="147"/>
  <c r="BE78" i="147"/>
  <c r="BP81" i="147"/>
  <c r="M91" i="150"/>
  <c r="S77" i="99"/>
  <c r="AM78" i="99"/>
  <c r="S72" i="99"/>
  <c r="BL78" i="99"/>
  <c r="V75" i="99"/>
  <c r="V78" i="99" s="1"/>
  <c r="AH72" i="99"/>
  <c r="AP72" i="99"/>
  <c r="R72" i="99"/>
  <c r="BB74" i="99"/>
  <c r="BB81" i="99" s="1"/>
  <c r="AA72" i="99"/>
  <c r="BU58" i="99"/>
  <c r="BU93" i="99" s="1"/>
  <c r="BO58" i="99"/>
  <c r="BO93" i="99" s="1"/>
  <c r="Z58" i="99"/>
  <c r="Z93" i="99" s="1"/>
  <c r="AZ58" i="99"/>
  <c r="AZ93" i="99" s="1"/>
  <c r="U58" i="99"/>
  <c r="U93" i="99" s="1"/>
  <c r="S58" i="99"/>
  <c r="S93" i="99" s="1"/>
  <c r="Y58" i="99"/>
  <c r="Y93" i="99" s="1"/>
  <c r="BM74" i="99"/>
  <c r="BM77" i="99" s="1"/>
  <c r="AS58" i="99"/>
  <c r="AS93" i="99" s="1"/>
  <c r="BA72" i="99"/>
  <c r="W72" i="99"/>
  <c r="Q58" i="99"/>
  <c r="Q93" i="99" s="1"/>
  <c r="P58" i="99"/>
  <c r="P93" i="99" s="1"/>
  <c r="AW58" i="99"/>
  <c r="AW93" i="99" s="1"/>
  <c r="BX58" i="99"/>
  <c r="BX93" i="99" s="1"/>
  <c r="BR58" i="99"/>
  <c r="BR93" i="99" s="1"/>
  <c r="BK58" i="99"/>
  <c r="BK93" i="99" s="1"/>
  <c r="BI58" i="99"/>
  <c r="BI93" i="99" s="1"/>
  <c r="V58" i="99"/>
  <c r="V93" i="99" s="1"/>
  <c r="BP74" i="99"/>
  <c r="BP77" i="99" s="1"/>
  <c r="BE74" i="99"/>
  <c r="BE77" i="99" s="1"/>
  <c r="BJ58" i="99"/>
  <c r="BJ93" i="99" s="1"/>
  <c r="CI58" i="99"/>
  <c r="CI93" i="99" s="1"/>
  <c r="L77" i="99"/>
  <c r="M58" i="99"/>
  <c r="M93" i="99" s="1"/>
  <c r="AL72" i="99"/>
  <c r="X58" i="99"/>
  <c r="X93" i="99" s="1"/>
  <c r="AH58" i="99"/>
  <c r="AH93" i="99" s="1"/>
  <c r="AF75" i="99"/>
  <c r="AF78" i="99" s="1"/>
  <c r="CB58" i="99"/>
  <c r="CB93" i="99" s="1"/>
  <c r="AU58" i="99"/>
  <c r="AU93" i="99" s="1"/>
  <c r="AA74" i="99"/>
  <c r="BC58" i="99"/>
  <c r="BC93" i="99" s="1"/>
  <c r="AT58" i="99"/>
  <c r="AT93" i="99" s="1"/>
  <c r="N58" i="99"/>
  <c r="N93" i="99" s="1"/>
  <c r="AJ58" i="99"/>
  <c r="AJ93" i="99" s="1"/>
  <c r="AN72" i="99"/>
  <c r="AK72" i="99"/>
  <c r="CE58" i="99"/>
  <c r="CE93" i="99" s="1"/>
  <c r="BG58" i="99"/>
  <c r="BG93" i="99" s="1"/>
  <c r="BH58" i="99"/>
  <c r="BH93" i="99" s="1"/>
  <c r="AR58" i="99"/>
  <c r="AR93" i="99" s="1"/>
  <c r="AO58" i="99"/>
  <c r="AO93" i="99" s="1"/>
  <c r="CC58" i="99"/>
  <c r="CC93" i="99" s="1"/>
  <c r="AV58" i="99"/>
  <c r="AV93" i="99" s="1"/>
  <c r="BS75" i="99"/>
  <c r="BS78" i="99" s="1"/>
  <c r="AQ58" i="99"/>
  <c r="AQ93" i="99" s="1"/>
  <c r="AE58" i="99"/>
  <c r="AE93" i="99" s="1"/>
  <c r="BA58" i="99"/>
  <c r="BA93" i="99" s="1"/>
  <c r="AK58" i="99"/>
  <c r="AK93" i="99" s="1"/>
  <c r="O58" i="99"/>
  <c r="O93" i="99" s="1"/>
  <c r="BY58" i="99"/>
  <c r="BY93" i="99" s="1"/>
  <c r="CH78" i="99"/>
  <c r="BN58" i="99"/>
  <c r="BN93" i="99" s="1"/>
  <c r="AA58" i="99"/>
  <c r="AA93" i="99" s="1"/>
  <c r="BW58" i="99"/>
  <c r="BW93" i="99" s="1"/>
  <c r="BT58" i="99"/>
  <c r="BT93" i="99" s="1"/>
  <c r="AI58" i="99"/>
  <c r="AI93" i="99" s="1"/>
  <c r="BL58" i="99"/>
  <c r="BL93" i="99" s="1"/>
  <c r="BB58" i="99"/>
  <c r="BB93" i="99" s="1"/>
  <c r="AB74" i="99"/>
  <c r="T58" i="99"/>
  <c r="T93" i="99" s="1"/>
  <c r="CG58" i="99"/>
  <c r="CG93" i="99" s="1"/>
  <c r="AP58" i="99"/>
  <c r="AP93" i="99" s="1"/>
  <c r="AL58" i="99"/>
  <c r="AL93" i="99" s="1"/>
  <c r="BF58" i="99"/>
  <c r="BF93" i="99" s="1"/>
  <c r="AF58" i="99"/>
  <c r="AF93" i="99" s="1"/>
  <c r="AX58" i="99"/>
  <c r="AX93" i="99" s="1"/>
  <c r="BJ72" i="99"/>
  <c r="BI72" i="99"/>
  <c r="BQ58" i="99"/>
  <c r="BQ93" i="99" s="1"/>
  <c r="AX72" i="99"/>
  <c r="R58" i="99"/>
  <c r="R93" i="99" s="1"/>
  <c r="BV58" i="99"/>
  <c r="BV93" i="99" s="1"/>
  <c r="AB58" i="99"/>
  <c r="AB93" i="99" s="1"/>
  <c r="BM58" i="99"/>
  <c r="BM93" i="99" s="1"/>
  <c r="CH58" i="99"/>
  <c r="CH93" i="99" s="1"/>
  <c r="AM58" i="99"/>
  <c r="AM93" i="99" s="1"/>
  <c r="BE58" i="99"/>
  <c r="BE93" i="99" s="1"/>
  <c r="AN78" i="99"/>
  <c r="W58" i="99"/>
  <c r="W93" i="99" s="1"/>
  <c r="AY58" i="99"/>
  <c r="AY93" i="99" s="1"/>
  <c r="CD58" i="99"/>
  <c r="CD93" i="99" s="1"/>
  <c r="BQ72" i="99"/>
  <c r="CF58" i="99"/>
  <c r="CF93" i="99" s="1"/>
  <c r="BL72" i="99"/>
  <c r="CA58" i="99"/>
  <c r="CA93" i="99" s="1"/>
  <c r="AD58" i="99"/>
  <c r="AD93" i="99" s="1"/>
  <c r="BZ58" i="99"/>
  <c r="BZ93" i="99" s="1"/>
  <c r="BP58" i="99"/>
  <c r="BP93" i="99" s="1"/>
  <c r="AX81" i="147"/>
  <c r="AG78" i="147"/>
  <c r="BD78" i="147"/>
  <c r="BF72" i="99"/>
  <c r="AT84" i="147"/>
  <c r="AO82" i="147"/>
  <c r="P84" i="147"/>
  <c r="AX80" i="147"/>
  <c r="AG79" i="147"/>
  <c r="CA78" i="99"/>
  <c r="BD79" i="147"/>
  <c r="BO83" i="147"/>
  <c r="BZ82" i="147"/>
  <c r="AD77" i="99"/>
  <c r="AX83" i="147"/>
  <c r="CI80" i="150"/>
  <c r="BO82" i="147"/>
  <c r="M73" i="147"/>
  <c r="N73" i="147" s="1"/>
  <c r="O73" i="147" s="1"/>
  <c r="P73" i="147" s="1"/>
  <c r="Q73" i="147" s="1"/>
  <c r="R73" i="147" s="1"/>
  <c r="S73" i="147" s="1"/>
  <c r="T73" i="147" s="1"/>
  <c r="U73" i="147" s="1"/>
  <c r="V73" i="147" s="1"/>
  <c r="W73" i="147" s="1"/>
  <c r="X73" i="147" s="1"/>
  <c r="Y73" i="147" s="1"/>
  <c r="Z73" i="147" s="1"/>
  <c r="AA73" i="147" s="1"/>
  <c r="AB73" i="147" s="1"/>
  <c r="AC73" i="147" s="1"/>
  <c r="AD73" i="147" s="1"/>
  <c r="AE73" i="147" s="1"/>
  <c r="AF73" i="147" s="1"/>
  <c r="AG73" i="147" s="1"/>
  <c r="AH73" i="147" s="1"/>
  <c r="AI73" i="147" s="1"/>
  <c r="AJ73" i="147" s="1"/>
  <c r="AK73" i="147" s="1"/>
  <c r="AL73" i="147" s="1"/>
  <c r="AM73" i="147" s="1"/>
  <c r="AN73" i="147" s="1"/>
  <c r="AO73" i="147" s="1"/>
  <c r="AP73" i="147" s="1"/>
  <c r="AQ73" i="147" s="1"/>
  <c r="AR73" i="147" s="1"/>
  <c r="AS73" i="147" s="1"/>
  <c r="AT73" i="147" s="1"/>
  <c r="AU73" i="147" s="1"/>
  <c r="AV73" i="147" s="1"/>
  <c r="AW73" i="147" s="1"/>
  <c r="AX73" i="147" s="1"/>
  <c r="AY73" i="147" s="1"/>
  <c r="AZ73" i="147" s="1"/>
  <c r="BA73" i="147" s="1"/>
  <c r="BB73" i="147" s="1"/>
  <c r="BC73" i="147" s="1"/>
  <c r="BD73" i="147" s="1"/>
  <c r="BE73" i="147" s="1"/>
  <c r="BF73" i="147" s="1"/>
  <c r="BG73" i="147" s="1"/>
  <c r="BH73" i="147" s="1"/>
  <c r="BI73" i="147" s="1"/>
  <c r="BJ73" i="147" s="1"/>
  <c r="BK73" i="147" s="1"/>
  <c r="BL73" i="147" s="1"/>
  <c r="BM73" i="147" s="1"/>
  <c r="BN73" i="147" s="1"/>
  <c r="BO73" i="147" s="1"/>
  <c r="BP73" i="147" s="1"/>
  <c r="BQ73" i="147" s="1"/>
  <c r="BR73" i="147" s="1"/>
  <c r="BS73" i="147" s="1"/>
  <c r="BT73" i="147" s="1"/>
  <c r="BU73" i="147" s="1"/>
  <c r="BV73" i="147" s="1"/>
  <c r="BW73" i="147" s="1"/>
  <c r="BX73" i="147" s="1"/>
  <c r="BY73" i="147" s="1"/>
  <c r="BZ73" i="147" s="1"/>
  <c r="CA73" i="147" s="1"/>
  <c r="CB73" i="147" s="1"/>
  <c r="CC73" i="147" s="1"/>
  <c r="CD73" i="147" s="1"/>
  <c r="CE73" i="147" s="1"/>
  <c r="CF73" i="147" s="1"/>
  <c r="CG73" i="147" s="1"/>
  <c r="CH73" i="147" s="1"/>
  <c r="CI73" i="147" s="1"/>
  <c r="BB80" i="150"/>
  <c r="AI72" i="99"/>
  <c r="P79" i="147"/>
  <c r="BR91" i="150"/>
  <c r="BR28" i="138" s="1"/>
  <c r="AY80" i="150"/>
  <c r="BX72" i="99"/>
  <c r="BK78" i="147"/>
  <c r="BR78" i="147"/>
  <c r="AZ80" i="147"/>
  <c r="AX79" i="147"/>
  <c r="BO80" i="147"/>
  <c r="AS83" i="147"/>
  <c r="BR79" i="147"/>
  <c r="AZ82" i="147"/>
  <c r="CI72" i="99"/>
  <c r="AX78" i="99"/>
  <c r="P80" i="147"/>
  <c r="CA82" i="147"/>
  <c r="O72" i="99"/>
  <c r="AZ72" i="99"/>
  <c r="AV83" i="147"/>
  <c r="AD78" i="147"/>
  <c r="AO91" i="150"/>
  <c r="AO28" i="138" s="1"/>
  <c r="BO72" i="99"/>
  <c r="AF72" i="99"/>
  <c r="AL79" i="147"/>
  <c r="AM84" i="147"/>
  <c r="BK72" i="99"/>
  <c r="BF80" i="147"/>
  <c r="AR80" i="150"/>
  <c r="BH80" i="147"/>
  <c r="BY80" i="147"/>
  <c r="BS78" i="147"/>
  <c r="AL80" i="147"/>
  <c r="CI80" i="147"/>
  <c r="AC84" i="147"/>
  <c r="AC78" i="147"/>
  <c r="AC79" i="147"/>
  <c r="X81" i="147"/>
  <c r="X83" i="147"/>
  <c r="X82" i="147"/>
  <c r="BB79" i="147"/>
  <c r="W84" i="147"/>
  <c r="AV84" i="147"/>
  <c r="BT79" i="147"/>
  <c r="AQ80" i="147"/>
  <c r="AW78" i="147"/>
  <c r="BF79" i="147"/>
  <c r="AS80" i="147"/>
  <c r="BY82" i="147"/>
  <c r="CG79" i="147"/>
  <c r="CG84" i="147"/>
  <c r="CG78" i="147"/>
  <c r="AJ72" i="99"/>
  <c r="AW80" i="147"/>
  <c r="AW83" i="147"/>
  <c r="BT84" i="147"/>
  <c r="K79" i="147"/>
  <c r="BU79" i="147"/>
  <c r="W78" i="99"/>
  <c r="AL81" i="147"/>
  <c r="K78" i="147"/>
  <c r="AQ81" i="147"/>
  <c r="AV78" i="147"/>
  <c r="BU78" i="147"/>
  <c r="AN80" i="150"/>
  <c r="T93" i="132"/>
  <c r="T18" i="116" s="1"/>
  <c r="T12" i="118" s="1"/>
  <c r="AS81" i="147"/>
  <c r="S84" i="147"/>
  <c r="S78" i="147"/>
  <c r="S79" i="147"/>
  <c r="AY84" i="147"/>
  <c r="AY79" i="147"/>
  <c r="AY78" i="147"/>
  <c r="BP79" i="147"/>
  <c r="BP84" i="147"/>
  <c r="BP78" i="147"/>
  <c r="BK82" i="147"/>
  <c r="BK81" i="147"/>
  <c r="AU78" i="147"/>
  <c r="AQ82" i="147"/>
  <c r="AH79" i="147"/>
  <c r="AI78" i="99"/>
  <c r="H110" i="150"/>
  <c r="BZ78" i="147"/>
  <c r="X78" i="147"/>
  <c r="AU79" i="147"/>
  <c r="CF78" i="99"/>
  <c r="BK83" i="147"/>
  <c r="BQ79" i="147"/>
  <c r="BQ84" i="147"/>
  <c r="BQ78" i="147"/>
  <c r="V79" i="147"/>
  <c r="V78" i="147"/>
  <c r="BP83" i="147"/>
  <c r="BA80" i="147"/>
  <c r="O78" i="147"/>
  <c r="AH78" i="147"/>
  <c r="BF78" i="147"/>
  <c r="BZ79" i="147"/>
  <c r="H108" i="147"/>
  <c r="AA80" i="150"/>
  <c r="BP91" i="150"/>
  <c r="BP28" i="138" s="1"/>
  <c r="CD78" i="99"/>
  <c r="BG78" i="147"/>
  <c r="BG79" i="147"/>
  <c r="CE78" i="147"/>
  <c r="CE79" i="147"/>
  <c r="CE84" i="147"/>
  <c r="AR79" i="147"/>
  <c r="AR78" i="147"/>
  <c r="AR84" i="147"/>
  <c r="BS81" i="147"/>
  <c r="BS82" i="147"/>
  <c r="BS80" i="147"/>
  <c r="CF84" i="147"/>
  <c r="CF79" i="147"/>
  <c r="CF78" i="147"/>
  <c r="BA78" i="147"/>
  <c r="BA79" i="147"/>
  <c r="BA84" i="147"/>
  <c r="AW79" i="147"/>
  <c r="X84" i="147"/>
  <c r="AQ79" i="147"/>
  <c r="AQ78" i="147"/>
  <c r="AQ84" i="147"/>
  <c r="AB84" i="147"/>
  <c r="AB78" i="147"/>
  <c r="AB79" i="147"/>
  <c r="M77" i="99"/>
  <c r="O79" i="147"/>
  <c r="BF83" i="147"/>
  <c r="BM72" i="99"/>
  <c r="BH72" i="99"/>
  <c r="BX78" i="147"/>
  <c r="BS83" i="147"/>
  <c r="AS79" i="147"/>
  <c r="AS84" i="147"/>
  <c r="AS78" i="147"/>
  <c r="BT81" i="147"/>
  <c r="BT80" i="147"/>
  <c r="V84" i="147"/>
  <c r="BC84" i="147"/>
  <c r="AC82" i="147"/>
  <c r="BO79" i="147"/>
  <c r="BO84" i="147"/>
  <c r="U78" i="147"/>
  <c r="U79" i="147"/>
  <c r="U84" i="147"/>
  <c r="BC80" i="147"/>
  <c r="BC81" i="147"/>
  <c r="BC82" i="147"/>
  <c r="AS80" i="150"/>
  <c r="AW80" i="150"/>
  <c r="N72" i="99"/>
  <c r="BF78" i="99"/>
  <c r="BG84" i="147"/>
  <c r="AD82" i="147"/>
  <c r="AD81" i="147"/>
  <c r="CH83" i="147"/>
  <c r="CH81" i="147"/>
  <c r="T79" i="147"/>
  <c r="T78" i="147"/>
  <c r="T84" i="147"/>
  <c r="AZ84" i="147"/>
  <c r="AZ78" i="147"/>
  <c r="AZ79" i="147"/>
  <c r="AT78" i="147"/>
  <c r="AO81" i="147"/>
  <c r="AO83" i="147"/>
  <c r="L30" i="100"/>
  <c r="M23" i="100" s="1"/>
  <c r="K30" i="100"/>
  <c r="L84" i="147"/>
  <c r="L93" i="147" s="1"/>
  <c r="L78" i="147"/>
  <c r="L87" i="147" s="1"/>
  <c r="AY74" i="99"/>
  <c r="AY77" i="99" s="1"/>
  <c r="O74" i="99"/>
  <c r="O77" i="99" s="1"/>
  <c r="BT75" i="99"/>
  <c r="BT78" i="99" s="1"/>
  <c r="Y74" i="99"/>
  <c r="Y77" i="99" s="1"/>
  <c r="BZ74" i="99"/>
  <c r="BZ77" i="99" s="1"/>
  <c r="BG74" i="99"/>
  <c r="BG77" i="99" s="1"/>
  <c r="AZ75" i="99"/>
  <c r="AZ78" i="99" s="1"/>
  <c r="BH75" i="99"/>
  <c r="BH78" i="99" s="1"/>
  <c r="Y75" i="99"/>
  <c r="Y78" i="99" s="1"/>
  <c r="BG75" i="99"/>
  <c r="BG78" i="99" s="1"/>
  <c r="AV75" i="99"/>
  <c r="AV81" i="99" s="1"/>
  <c r="CG74" i="99"/>
  <c r="BU75" i="99"/>
  <c r="BU78" i="99" s="1"/>
  <c r="J67" i="85"/>
  <c r="K67" i="85"/>
  <c r="CH72" i="99"/>
  <c r="Y72" i="99"/>
  <c r="Z78" i="99"/>
  <c r="AS77" i="99"/>
  <c r="X72" i="99"/>
  <c r="AM72" i="99"/>
  <c r="CB80" i="150"/>
  <c r="AS28" i="138"/>
  <c r="BU72" i="99"/>
  <c r="BW72" i="99"/>
  <c r="BW78" i="99"/>
  <c r="AZ80" i="150"/>
  <c r="H7" i="149"/>
  <c r="AD72" i="99"/>
  <c r="CC72" i="99"/>
  <c r="AQ72" i="99"/>
  <c r="K78" i="99"/>
  <c r="BX74" i="99"/>
  <c r="BX77" i="99" s="1"/>
  <c r="R74" i="99"/>
  <c r="R77" i="99" s="1"/>
  <c r="AR75" i="99"/>
  <c r="AR78" i="99" s="1"/>
  <c r="BD78" i="99"/>
  <c r="P17" i="101"/>
  <c r="M7" i="100"/>
  <c r="M19" i="100" s="1"/>
  <c r="Q25" i="101"/>
  <c r="N45" i="105"/>
  <c r="N71" i="147"/>
  <c r="O71" i="147" s="1"/>
  <c r="E12" i="105"/>
  <c r="K9" i="105"/>
  <c r="AC72" i="99"/>
  <c r="CE72" i="99"/>
  <c r="CG72" i="99"/>
  <c r="AT78" i="99"/>
  <c r="CD80" i="150"/>
  <c r="BR78" i="99"/>
  <c r="AK28" i="138"/>
  <c r="CD28" i="138"/>
  <c r="BA77" i="99"/>
  <c r="BB72" i="99"/>
  <c r="BY72" i="99"/>
  <c r="AU78" i="99"/>
  <c r="AK80" i="150"/>
  <c r="K28" i="138"/>
  <c r="BY78" i="99"/>
  <c r="BB78" i="99"/>
  <c r="AV77" i="99"/>
  <c r="CI78" i="99"/>
  <c r="AW77" i="99"/>
  <c r="BD72" i="99"/>
  <c r="BQ77" i="99"/>
  <c r="BS77" i="99"/>
  <c r="V72" i="99"/>
  <c r="AW72" i="99"/>
  <c r="AF91" i="150"/>
  <c r="AF28" i="138" s="1"/>
  <c r="L72" i="99"/>
  <c r="BW91" i="150"/>
  <c r="BW28" i="138" s="1"/>
  <c r="BV72" i="99"/>
  <c r="BP72" i="99"/>
  <c r="J3" i="101"/>
  <c r="BE72" i="99"/>
  <c r="AX80" i="150"/>
  <c r="H3" i="150"/>
  <c r="BQ78" i="99"/>
  <c r="T72" i="99"/>
  <c r="BR74" i="99"/>
  <c r="BR77" i="99" s="1"/>
  <c r="AK75" i="99"/>
  <c r="AK78" i="99" s="1"/>
  <c r="AM77" i="99"/>
  <c r="AD75" i="99"/>
  <c r="AD78" i="99" s="1"/>
  <c r="AZ74" i="99"/>
  <c r="AZ77" i="99" s="1"/>
  <c r="AY75" i="99"/>
  <c r="AY78" i="99" s="1"/>
  <c r="AL77" i="99"/>
  <c r="Q78" i="99"/>
  <c r="L78" i="99"/>
  <c r="V80" i="150"/>
  <c r="P77" i="99"/>
  <c r="BO91" i="150"/>
  <c r="BU28" i="138"/>
  <c r="BU80" i="150"/>
  <c r="I46" i="150"/>
  <c r="I85" i="150" s="1"/>
  <c r="I27" i="149" s="1"/>
  <c r="H3" i="132"/>
  <c r="CB77" i="99"/>
  <c r="L83" i="147"/>
  <c r="L92" i="147" s="1"/>
  <c r="M92" i="147" s="1"/>
  <c r="N92" i="147" s="1"/>
  <c r="O92" i="147" s="1"/>
  <c r="P92" i="147" s="1"/>
  <c r="H3" i="99"/>
  <c r="H3" i="143"/>
  <c r="AQ91" i="150"/>
  <c r="H3" i="160"/>
  <c r="L81" i="147"/>
  <c r="L90" i="147" s="1"/>
  <c r="M90" i="147" s="1"/>
  <c r="N90" i="147" s="1"/>
  <c r="O90" i="147" s="1"/>
  <c r="H3" i="147"/>
  <c r="J78" i="99"/>
  <c r="BG80" i="150"/>
  <c r="O78" i="99"/>
  <c r="J77" i="99"/>
  <c r="BJ78" i="99"/>
  <c r="BI77" i="99"/>
  <c r="BO78" i="99"/>
  <c r="BH77" i="99"/>
  <c r="J84" i="99"/>
  <c r="BT77" i="99"/>
  <c r="AG80" i="150"/>
  <c r="AN77" i="99"/>
  <c r="X78" i="99"/>
  <c r="BJ77" i="99"/>
  <c r="BG28" i="138"/>
  <c r="BK78" i="99"/>
  <c r="BI78" i="99"/>
  <c r="I28" i="138"/>
  <c r="AF77" i="99"/>
  <c r="AU77" i="99"/>
  <c r="N91" i="150"/>
  <c r="I25" i="159" s="1"/>
  <c r="AI91" i="150"/>
  <c r="AI80" i="150"/>
  <c r="AE72" i="99"/>
  <c r="AC78" i="99"/>
  <c r="T78" i="99"/>
  <c r="AE77" i="99"/>
  <c r="BC78" i="99"/>
  <c r="AY72" i="99"/>
  <c r="BL28" i="138"/>
  <c r="P91" i="150"/>
  <c r="K25" i="159" s="1"/>
  <c r="N78" i="99"/>
  <c r="L82" i="147"/>
  <c r="L91" i="147" s="1"/>
  <c r="M91" i="147" s="1"/>
  <c r="N91" i="147" s="1"/>
  <c r="O91" i="147" s="1"/>
  <c r="S80" i="150"/>
  <c r="S91" i="150"/>
  <c r="N25" i="159" s="1"/>
  <c r="CB28" i="138"/>
  <c r="H20" i="105"/>
  <c r="H25" i="105"/>
  <c r="H26" i="105"/>
  <c r="H35" i="105"/>
  <c r="H18" i="105"/>
  <c r="H36" i="105"/>
  <c r="H21" i="105"/>
  <c r="H32" i="105"/>
  <c r="H33" i="105"/>
  <c r="H31" i="105"/>
  <c r="H38" i="105"/>
  <c r="H24" i="105"/>
  <c r="H39" i="105"/>
  <c r="H23" i="105"/>
  <c r="H19" i="105"/>
  <c r="H37" i="105"/>
  <c r="I2" i="160"/>
  <c r="K2" i="101"/>
  <c r="I2" i="143"/>
  <c r="I2" i="138"/>
  <c r="I2" i="149"/>
  <c r="I2" i="147"/>
  <c r="I3" i="82"/>
  <c r="I3" i="163" s="1"/>
  <c r="I2" i="85"/>
  <c r="I2" i="150"/>
  <c r="I2" i="100"/>
  <c r="I2" i="132"/>
  <c r="J2" i="82"/>
  <c r="J2" i="163" s="1"/>
  <c r="I15" i="105"/>
  <c r="I16" i="105" s="1"/>
  <c r="H22" i="105"/>
  <c r="CH80" i="150"/>
  <c r="CH91" i="150"/>
  <c r="H34" i="105"/>
  <c r="H3" i="138"/>
  <c r="H3" i="100"/>
  <c r="H3" i="149"/>
  <c r="R81" i="132"/>
  <c r="BJ80" i="150"/>
  <c r="BJ91" i="150"/>
  <c r="W80" i="150"/>
  <c r="W91" i="150"/>
  <c r="Y91" i="150"/>
  <c r="Y80" i="150"/>
  <c r="I2" i="99"/>
  <c r="AT80" i="150"/>
  <c r="AT91" i="150"/>
  <c r="H74" i="147"/>
  <c r="H103" i="147" s="1"/>
  <c r="H5" i="116" s="1"/>
  <c r="H8" i="116" s="1"/>
  <c r="L79" i="147"/>
  <c r="L88" i="147" s="1"/>
  <c r="M88" i="147" s="1"/>
  <c r="V28" i="138"/>
  <c r="BB28" i="138"/>
  <c r="AE28" i="138"/>
  <c r="AY28" i="138"/>
  <c r="AP80" i="150"/>
  <c r="AP91" i="150"/>
  <c r="H67" i="118"/>
  <c r="AB28" i="138"/>
  <c r="K77" i="99"/>
  <c r="AH80" i="150"/>
  <c r="AH91" i="150"/>
  <c r="L74" i="147"/>
  <c r="L103" i="147" s="1"/>
  <c r="J65" i="150"/>
  <c r="AG28" i="138"/>
  <c r="I53" i="150"/>
  <c r="I90" i="150" s="1"/>
  <c r="I50" i="150"/>
  <c r="I89" i="150" s="1"/>
  <c r="I110" i="150" s="1"/>
  <c r="CC28" i="138"/>
  <c r="J74" i="147"/>
  <c r="J103" i="147" s="1"/>
  <c r="AN28" i="138"/>
  <c r="BT28" i="138"/>
  <c r="J28" i="138"/>
  <c r="I57" i="150"/>
  <c r="I86" i="150" s="1"/>
  <c r="I28" i="149" s="1"/>
  <c r="R28" i="138"/>
  <c r="J80" i="147"/>
  <c r="J89" i="147" s="1"/>
  <c r="J82" i="147"/>
  <c r="J91" i="147" s="1"/>
  <c r="J83" i="147"/>
  <c r="J92" i="147" s="1"/>
  <c r="K92" i="147" s="1"/>
  <c r="J81" i="147"/>
  <c r="J90" i="147" s="1"/>
  <c r="K90" i="147" s="1"/>
  <c r="J79" i="147"/>
  <c r="J88" i="147" s="1"/>
  <c r="J84" i="147"/>
  <c r="J93" i="147" s="1"/>
  <c r="K93" i="147" s="1"/>
  <c r="J78" i="147"/>
  <c r="J87" i="147" s="1"/>
  <c r="H22" i="138"/>
  <c r="K33" i="101"/>
  <c r="L33" i="101" s="1"/>
  <c r="G52" i="159"/>
  <c r="G96" i="159"/>
  <c r="N100" i="147"/>
  <c r="H79" i="159"/>
  <c r="H83" i="159"/>
  <c r="M89" i="132"/>
  <c r="H123" i="159"/>
  <c r="H127" i="159"/>
  <c r="M34" i="150"/>
  <c r="M116" i="150" s="1"/>
  <c r="M12" i="132"/>
  <c r="K74" i="147"/>
  <c r="K103" i="147" s="1"/>
  <c r="I74" i="147"/>
  <c r="I103" i="147" s="1"/>
  <c r="CC74" i="99"/>
  <c r="CC77" i="99" s="1"/>
  <c r="CB75" i="99"/>
  <c r="CB81" i="99" s="1"/>
  <c r="BN75" i="99"/>
  <c r="BN78" i="99" s="1"/>
  <c r="BO74" i="99"/>
  <c r="BO77" i="99" s="1"/>
  <c r="BZ75" i="99"/>
  <c r="CA74" i="99"/>
  <c r="CA81" i="99" s="1"/>
  <c r="R75" i="99"/>
  <c r="Q77" i="99"/>
  <c r="N74" i="99"/>
  <c r="N81" i="99" s="1"/>
  <c r="M75" i="99"/>
  <c r="M81" i="99" s="1"/>
  <c r="AR74" i="99"/>
  <c r="AQ75" i="99"/>
  <c r="AQ78" i="99" s="1"/>
  <c r="AQ74" i="99"/>
  <c r="AP75" i="99"/>
  <c r="AP78" i="99" s="1"/>
  <c r="AO75" i="99"/>
  <c r="AO78" i="99" s="1"/>
  <c r="AP74" i="99"/>
  <c r="AC77" i="99"/>
  <c r="V74" i="99"/>
  <c r="V77" i="99" s="1"/>
  <c r="U75" i="99"/>
  <c r="S78" i="99"/>
  <c r="AW78" i="99"/>
  <c r="Z77" i="99"/>
  <c r="BK77" i="99"/>
  <c r="BD77" i="99"/>
  <c r="BL77" i="99"/>
  <c r="CI77" i="99"/>
  <c r="W77" i="99"/>
  <c r="L63" i="143"/>
  <c r="L62" i="143" s="1"/>
  <c r="I83" i="159"/>
  <c r="I79" i="159"/>
  <c r="J47" i="159"/>
  <c r="CC78" i="99"/>
  <c r="AG9" i="148"/>
  <c r="AF11" i="148"/>
  <c r="AF16" i="148" s="1"/>
  <c r="AF12" i="148"/>
  <c r="AE13" i="148"/>
  <c r="AE21" i="148"/>
  <c r="AE22" i="148"/>
  <c r="AE17" i="148"/>
  <c r="AS38" i="143"/>
  <c r="CH77" i="99"/>
  <c r="AG77" i="99"/>
  <c r="AK77" i="99"/>
  <c r="AA78" i="99"/>
  <c r="BV77" i="99"/>
  <c r="BX78" i="99"/>
  <c r="CF77" i="99"/>
  <c r="AH77" i="99"/>
  <c r="AS78" i="99"/>
  <c r="BE78" i="99"/>
  <c r="BU77" i="99"/>
  <c r="AD16" i="148"/>
  <c r="AD18" i="148" s="1"/>
  <c r="AD25" i="148" s="1"/>
  <c r="AD26" i="148" s="1"/>
  <c r="M41" i="99" s="1"/>
  <c r="M30" i="118" s="1"/>
  <c r="AD13" i="148"/>
  <c r="AD22" i="148"/>
  <c r="AD21" i="148"/>
  <c r="BF77" i="99"/>
  <c r="BW77" i="99"/>
  <c r="BN77" i="99"/>
  <c r="BA78" i="99"/>
  <c r="AE18" i="148"/>
  <c r="AE25" i="148" s="1"/>
  <c r="AE26" i="148" s="1"/>
  <c r="Q34" i="101" l="1"/>
  <c r="N87" i="82"/>
  <c r="N61" i="147" s="1"/>
  <c r="N97" i="147" s="1"/>
  <c r="N108" i="147" s="1"/>
  <c r="N26" i="163" s="1"/>
  <c r="N37" i="163" s="1"/>
  <c r="N256" i="82"/>
  <c r="N309" i="82"/>
  <c r="N89" i="132" s="1"/>
  <c r="M313" i="82"/>
  <c r="M314" i="82" s="1"/>
  <c r="M108" i="147"/>
  <c r="K89" i="147"/>
  <c r="N38" i="150"/>
  <c r="O38" i="150" s="1"/>
  <c r="O72" i="150" s="1"/>
  <c r="I26" i="163"/>
  <c r="I37" i="163" s="1"/>
  <c r="I40" i="163" s="1"/>
  <c r="I64" i="118"/>
  <c r="I11" i="149"/>
  <c r="AL80" i="99"/>
  <c r="AL83" i="99" s="1"/>
  <c r="K91" i="147"/>
  <c r="M108" i="132"/>
  <c r="J95" i="132"/>
  <c r="I9" i="115"/>
  <c r="H24" i="118"/>
  <c r="H26" i="163"/>
  <c r="M90" i="132"/>
  <c r="M25" i="118"/>
  <c r="M13" i="149" s="1"/>
  <c r="M65" i="118"/>
  <c r="H12" i="159" s="1"/>
  <c r="N64" i="118"/>
  <c r="I11" i="159" s="1"/>
  <c r="I55" i="159" s="1"/>
  <c r="N24" i="118"/>
  <c r="I5" i="116"/>
  <c r="I8" i="116" s="1"/>
  <c r="I44" i="118"/>
  <c r="K44" i="118"/>
  <c r="K5" i="116"/>
  <c r="K8" i="116" s="1"/>
  <c r="L44" i="118"/>
  <c r="G6" i="159" s="1"/>
  <c r="G9" i="159" s="1"/>
  <c r="G97" i="159" s="1"/>
  <c r="L5" i="116"/>
  <c r="L8" i="116" s="1"/>
  <c r="J44" i="118"/>
  <c r="J5" i="116"/>
  <c r="J8" i="116" s="1"/>
  <c r="H103" i="132"/>
  <c r="H13" i="116"/>
  <c r="N25" i="149"/>
  <c r="N14" i="116"/>
  <c r="N51" i="118"/>
  <c r="N104" i="132"/>
  <c r="G109" i="159"/>
  <c r="I103" i="132"/>
  <c r="I50" i="118"/>
  <c r="I13" i="116"/>
  <c r="AG78" i="99"/>
  <c r="AE80" i="99"/>
  <c r="AE83" i="99" s="1"/>
  <c r="AB81" i="99"/>
  <c r="AB84" i="99" s="1"/>
  <c r="N13" i="150"/>
  <c r="M53" i="150"/>
  <c r="M50" i="150"/>
  <c r="BB80" i="99"/>
  <c r="BB83" i="99" s="1"/>
  <c r="AQ81" i="99"/>
  <c r="AI80" i="99"/>
  <c r="AI83" i="99" s="1"/>
  <c r="AH80" i="99"/>
  <c r="AH83" i="99" s="1"/>
  <c r="CE80" i="99"/>
  <c r="CE83" i="99" s="1"/>
  <c r="AY80" i="99"/>
  <c r="AY83" i="99" s="1"/>
  <c r="BM80" i="99"/>
  <c r="BM83" i="99" s="1"/>
  <c r="AF80" i="99"/>
  <c r="AF83" i="99" s="1"/>
  <c r="BE80" i="99"/>
  <c r="BE83" i="99" s="1"/>
  <c r="BU80" i="99"/>
  <c r="BU83" i="99" s="1"/>
  <c r="AX80" i="99"/>
  <c r="AX83" i="99" s="1"/>
  <c r="AP81" i="99"/>
  <c r="AP84" i="99" s="1"/>
  <c r="X80" i="99"/>
  <c r="X83" i="99" s="1"/>
  <c r="T80" i="99"/>
  <c r="T83" i="99" s="1"/>
  <c r="AQ80" i="99"/>
  <c r="AQ83" i="99" s="1"/>
  <c r="AJ80" i="99"/>
  <c r="AJ83" i="99" s="1"/>
  <c r="O81" i="99"/>
  <c r="O84" i="99" s="1"/>
  <c r="AH81" i="99"/>
  <c r="AH84" i="99" s="1"/>
  <c r="BP80" i="99"/>
  <c r="BP83" i="99" s="1"/>
  <c r="N31" i="85"/>
  <c r="O80" i="99"/>
  <c r="O83" i="99" s="1"/>
  <c r="BX80" i="99"/>
  <c r="BX83" i="99" s="1"/>
  <c r="AR81" i="99"/>
  <c r="AR84" i="99" s="1"/>
  <c r="CG81" i="99"/>
  <c r="CG84" i="99" s="1"/>
  <c r="BN80" i="99"/>
  <c r="BN83" i="99" s="1"/>
  <c r="BH81" i="99"/>
  <c r="BH84" i="99" s="1"/>
  <c r="U81" i="99"/>
  <c r="U84" i="99" s="1"/>
  <c r="N41" i="99"/>
  <c r="CC80" i="99"/>
  <c r="CC83" i="99" s="1"/>
  <c r="N80" i="99"/>
  <c r="N83" i="99" s="1"/>
  <c r="CD80" i="99"/>
  <c r="CD83" i="99" s="1"/>
  <c r="U80" i="99"/>
  <c r="U83" i="99" s="1"/>
  <c r="BT81" i="99"/>
  <c r="BT84" i="99" s="1"/>
  <c r="BP81" i="99"/>
  <c r="BP84" i="99" s="1"/>
  <c r="BZ81" i="99"/>
  <c r="BZ84" i="99" s="1"/>
  <c r="AO80" i="99"/>
  <c r="AO83" i="99" s="1"/>
  <c r="AD80" i="99"/>
  <c r="AD83" i="99" s="1"/>
  <c r="BO80" i="99"/>
  <c r="BO83" i="99" s="1"/>
  <c r="AT80" i="99"/>
  <c r="AT83" i="99" s="1"/>
  <c r="M80" i="99"/>
  <c r="X81" i="99"/>
  <c r="X84" i="99" s="1"/>
  <c r="CE81" i="99"/>
  <c r="CE84" i="99" s="1"/>
  <c r="AD81" i="99"/>
  <c r="AD84" i="99" s="1"/>
  <c r="AO81" i="99"/>
  <c r="AO84" i="99" s="1"/>
  <c r="CD81" i="99"/>
  <c r="CD84" i="99" s="1"/>
  <c r="BS81" i="99"/>
  <c r="BS84" i="99" s="1"/>
  <c r="BU81" i="99"/>
  <c r="BU84" i="99" s="1"/>
  <c r="BV80" i="99"/>
  <c r="BV83" i="99" s="1"/>
  <c r="AA80" i="99"/>
  <c r="AA83" i="99" s="1"/>
  <c r="BC84" i="99"/>
  <c r="AV80" i="99"/>
  <c r="AV83" i="99" s="1"/>
  <c r="AL81" i="99"/>
  <c r="AL84" i="99" s="1"/>
  <c r="AF81" i="99"/>
  <c r="AF84" i="99" s="1"/>
  <c r="AR80" i="99"/>
  <c r="AR83" i="99" s="1"/>
  <c r="CA80" i="99"/>
  <c r="CA83" i="99" s="1"/>
  <c r="BZ80" i="99"/>
  <c r="BZ83" i="99" s="1"/>
  <c r="BT80" i="99"/>
  <c r="BT83" i="99" s="1"/>
  <c r="BS80" i="99"/>
  <c r="BS83" i="99" s="1"/>
  <c r="BR81" i="99"/>
  <c r="BR84" i="99" s="1"/>
  <c r="AA81" i="99"/>
  <c r="AA84" i="99" s="1"/>
  <c r="BG81" i="99"/>
  <c r="BG84" i="99" s="1"/>
  <c r="BY81" i="99"/>
  <c r="BY84" i="99" s="1"/>
  <c r="V80" i="99"/>
  <c r="V83" i="99" s="1"/>
  <c r="AK80" i="99"/>
  <c r="AK83" i="99" s="1"/>
  <c r="R80" i="99"/>
  <c r="R83" i="99" s="1"/>
  <c r="AT84" i="99"/>
  <c r="CB80" i="99"/>
  <c r="CB83" i="99" s="1"/>
  <c r="BN81" i="99"/>
  <c r="BN84" i="99" s="1"/>
  <c r="Y81" i="99"/>
  <c r="Y84" i="99" s="1"/>
  <c r="V81" i="99"/>
  <c r="V84" i="99" s="1"/>
  <c r="AE81" i="99"/>
  <c r="AE84" i="99" s="1"/>
  <c r="AY81" i="99"/>
  <c r="AY84" i="99" s="1"/>
  <c r="AZ81" i="99"/>
  <c r="AZ84" i="99" s="1"/>
  <c r="BV81" i="99"/>
  <c r="BV84" i="99" s="1"/>
  <c r="BY80" i="99"/>
  <c r="BY83" i="99" s="1"/>
  <c r="Y80" i="99"/>
  <c r="Y83" i="99" s="1"/>
  <c r="AZ80" i="99"/>
  <c r="AZ83" i="99" s="1"/>
  <c r="AP80" i="99"/>
  <c r="AP83" i="99" s="1"/>
  <c r="AX84" i="99"/>
  <c r="BC80" i="99"/>
  <c r="BC83" i="99" s="1"/>
  <c r="BR80" i="99"/>
  <c r="BR83" i="99" s="1"/>
  <c r="BG80" i="99"/>
  <c r="BG83" i="99" s="1"/>
  <c r="AI81" i="99"/>
  <c r="AI84" i="99" s="1"/>
  <c r="R81" i="99"/>
  <c r="R84" i="99" s="1"/>
  <c r="P81" i="99"/>
  <c r="P84" i="99" s="1"/>
  <c r="AJ81" i="99"/>
  <c r="AJ84" i="99" s="1"/>
  <c r="AK81" i="99"/>
  <c r="AK84" i="99" s="1"/>
  <c r="BM81" i="99"/>
  <c r="BM84" i="99" s="1"/>
  <c r="CC81" i="99"/>
  <c r="CC84" i="99" s="1"/>
  <c r="BE81" i="99"/>
  <c r="BE84" i="99" s="1"/>
  <c r="M45" i="99"/>
  <c r="CG80" i="99"/>
  <c r="CG83" i="99" s="1"/>
  <c r="BH80" i="99"/>
  <c r="BH83" i="99" s="1"/>
  <c r="T84" i="99"/>
  <c r="AB80" i="99"/>
  <c r="AB83" i="99" s="1"/>
  <c r="P80" i="99"/>
  <c r="P83" i="99" s="1"/>
  <c r="BO81" i="99"/>
  <c r="BO84" i="99" s="1"/>
  <c r="BX81" i="99"/>
  <c r="BX84" i="99" s="1"/>
  <c r="Q80" i="99"/>
  <c r="Q83" i="99" s="1"/>
  <c r="Q85" i="99" s="1"/>
  <c r="Q87" i="99" s="1"/>
  <c r="Q89" i="99" s="1"/>
  <c r="Q94" i="99" s="1"/>
  <c r="BF80" i="99"/>
  <c r="BF83" i="99" s="1"/>
  <c r="BF85" i="99" s="1"/>
  <c r="BF87" i="99" s="1"/>
  <c r="BF89" i="99" s="1"/>
  <c r="BF94" i="99" s="1"/>
  <c r="BI80" i="99"/>
  <c r="BI83" i="99" s="1"/>
  <c r="BI85" i="99" s="1"/>
  <c r="BI87" i="99" s="1"/>
  <c r="BI89" i="99" s="1"/>
  <c r="BI94" i="99" s="1"/>
  <c r="BW80" i="99"/>
  <c r="BW83" i="99" s="1"/>
  <c r="BW85" i="99" s="1"/>
  <c r="BW87" i="99" s="1"/>
  <c r="BW89" i="99" s="1"/>
  <c r="BW94" i="99" s="1"/>
  <c r="BJ80" i="99"/>
  <c r="BJ83" i="99" s="1"/>
  <c r="BJ85" i="99" s="1"/>
  <c r="BJ87" i="99" s="1"/>
  <c r="BJ89" i="99" s="1"/>
  <c r="BJ94" i="99" s="1"/>
  <c r="AN80" i="99"/>
  <c r="AN83" i="99" s="1"/>
  <c r="AN85" i="99" s="1"/>
  <c r="AN87" i="99" s="1"/>
  <c r="AN89" i="99" s="1"/>
  <c r="AN94" i="99" s="1"/>
  <c r="CH80" i="99"/>
  <c r="CH83" i="99" s="1"/>
  <c r="CH85" i="99" s="1"/>
  <c r="CH87" i="99" s="1"/>
  <c r="CH89" i="99" s="1"/>
  <c r="CH94" i="99" s="1"/>
  <c r="BQ80" i="99"/>
  <c r="BQ83" i="99" s="1"/>
  <c r="BQ85" i="99" s="1"/>
  <c r="BQ87" i="99" s="1"/>
  <c r="BQ89" i="99" s="1"/>
  <c r="BQ94" i="99" s="1"/>
  <c r="BD80" i="99"/>
  <c r="BD83" i="99" s="1"/>
  <c r="BD85" i="99" s="1"/>
  <c r="BD87" i="99" s="1"/>
  <c r="BD89" i="99" s="1"/>
  <c r="BD94" i="99" s="1"/>
  <c r="W80" i="99"/>
  <c r="W83" i="99" s="1"/>
  <c r="W85" i="99" s="1"/>
  <c r="W87" i="99" s="1"/>
  <c r="W89" i="99" s="1"/>
  <c r="W94" i="99" s="1"/>
  <c r="AG80" i="99"/>
  <c r="AG83" i="99" s="1"/>
  <c r="AG85" i="99" s="1"/>
  <c r="CF80" i="99"/>
  <c r="CF83" i="99" s="1"/>
  <c r="CF85" i="99" s="1"/>
  <c r="CF87" i="99" s="1"/>
  <c r="CF89" i="99" s="1"/>
  <c r="CF94" i="99" s="1"/>
  <c r="AC80" i="99"/>
  <c r="AC83" i="99" s="1"/>
  <c r="BA80" i="99"/>
  <c r="BA83" i="99" s="1"/>
  <c r="BA85" i="99" s="1"/>
  <c r="BA87" i="99" s="1"/>
  <c r="BA89" i="99" s="1"/>
  <c r="BA94" i="99" s="1"/>
  <c r="BL80" i="99"/>
  <c r="BL83" i="99" s="1"/>
  <c r="BL85" i="99" s="1"/>
  <c r="BL87" i="99" s="1"/>
  <c r="BL89" i="99" s="1"/>
  <c r="BL94" i="99" s="1"/>
  <c r="AM80" i="99"/>
  <c r="AM83" i="99" s="1"/>
  <c r="AM85" i="99" s="1"/>
  <c r="AM87" i="99" s="1"/>
  <c r="AM89" i="99" s="1"/>
  <c r="AM94" i="99" s="1"/>
  <c r="S80" i="99"/>
  <c r="S83" i="99" s="1"/>
  <c r="S85" i="99" s="1"/>
  <c r="S87" i="99" s="1"/>
  <c r="S89" i="99" s="1"/>
  <c r="S94" i="99" s="1"/>
  <c r="BK80" i="99"/>
  <c r="BK83" i="99" s="1"/>
  <c r="BK85" i="99" s="1"/>
  <c r="BK87" i="99" s="1"/>
  <c r="BK89" i="99" s="1"/>
  <c r="BK94" i="99" s="1"/>
  <c r="AW80" i="99"/>
  <c r="AW83" i="99" s="1"/>
  <c r="AW85" i="99" s="1"/>
  <c r="AW87" i="99" s="1"/>
  <c r="AW89" i="99" s="1"/>
  <c r="AW94" i="99" s="1"/>
  <c r="CI80" i="99"/>
  <c r="CI83" i="99" s="1"/>
  <c r="CI85" i="99" s="1"/>
  <c r="CI87" i="99" s="1"/>
  <c r="CI89" i="99" s="1"/>
  <c r="CI94" i="99" s="1"/>
  <c r="Z80" i="99"/>
  <c r="Z83" i="99" s="1"/>
  <c r="Z85" i="99" s="1"/>
  <c r="Z87" i="99" s="1"/>
  <c r="Z89" i="99" s="1"/>
  <c r="Z94" i="99" s="1"/>
  <c r="L84" i="99"/>
  <c r="AC84" i="99"/>
  <c r="L80" i="99"/>
  <c r="L83" i="99" s="1"/>
  <c r="J80" i="99"/>
  <c r="J83" i="99" s="1"/>
  <c r="J85" i="99" s="1"/>
  <c r="J87" i="99" s="1"/>
  <c r="J89" i="99" s="1"/>
  <c r="M65" i="99"/>
  <c r="M93" i="147"/>
  <c r="N93" i="147" s="1"/>
  <c r="O93" i="147" s="1"/>
  <c r="P93" i="147" s="1"/>
  <c r="Q93" i="147" s="1"/>
  <c r="R93" i="147" s="1"/>
  <c r="S93" i="147" s="1"/>
  <c r="T93" i="147" s="1"/>
  <c r="U93" i="147" s="1"/>
  <c r="V93" i="147" s="1"/>
  <c r="W93" i="147" s="1"/>
  <c r="X93" i="147" s="1"/>
  <c r="Y93" i="147" s="1"/>
  <c r="Z93" i="147" s="1"/>
  <c r="AA93" i="147" s="1"/>
  <c r="AB93" i="147" s="1"/>
  <c r="AC93" i="147" s="1"/>
  <c r="AD93" i="147" s="1"/>
  <c r="AE93" i="147" s="1"/>
  <c r="AF93" i="147" s="1"/>
  <c r="AG93" i="147" s="1"/>
  <c r="AH93" i="147" s="1"/>
  <c r="AI93" i="147" s="1"/>
  <c r="AJ93" i="147" s="1"/>
  <c r="AK93" i="147" s="1"/>
  <c r="AL93" i="147" s="1"/>
  <c r="AM93" i="147" s="1"/>
  <c r="AN93" i="147" s="1"/>
  <c r="AO93" i="147" s="1"/>
  <c r="AP93" i="147" s="1"/>
  <c r="AQ93" i="147" s="1"/>
  <c r="AR93" i="147" s="1"/>
  <c r="AS93" i="147" s="1"/>
  <c r="AT93" i="147" s="1"/>
  <c r="AU93" i="147" s="1"/>
  <c r="AV93" i="147" s="1"/>
  <c r="AW93" i="147" s="1"/>
  <c r="AX93" i="147" s="1"/>
  <c r="AY93" i="147" s="1"/>
  <c r="AZ93" i="147" s="1"/>
  <c r="BA93" i="147" s="1"/>
  <c r="BB93" i="147" s="1"/>
  <c r="BC93" i="147" s="1"/>
  <c r="BD93" i="147" s="1"/>
  <c r="BE93" i="147" s="1"/>
  <c r="BF93" i="147" s="1"/>
  <c r="BG93" i="147" s="1"/>
  <c r="BH93" i="147" s="1"/>
  <c r="BI93" i="147" s="1"/>
  <c r="BJ93" i="147" s="1"/>
  <c r="BK93" i="147" s="1"/>
  <c r="BL93" i="147" s="1"/>
  <c r="BM93" i="147" s="1"/>
  <c r="BN93" i="147" s="1"/>
  <c r="BO93" i="147" s="1"/>
  <c r="BP93" i="147" s="1"/>
  <c r="BQ93" i="147" s="1"/>
  <c r="BR93" i="147" s="1"/>
  <c r="BS93" i="147" s="1"/>
  <c r="BT93" i="147" s="1"/>
  <c r="BU93" i="147" s="1"/>
  <c r="BV93" i="147" s="1"/>
  <c r="BW93" i="147" s="1"/>
  <c r="BX93" i="147" s="1"/>
  <c r="BY93" i="147" s="1"/>
  <c r="BZ93" i="147" s="1"/>
  <c r="CA93" i="147" s="1"/>
  <c r="CB93" i="147" s="1"/>
  <c r="CC93" i="147" s="1"/>
  <c r="CD93" i="147" s="1"/>
  <c r="CE93" i="147" s="1"/>
  <c r="CF93" i="147" s="1"/>
  <c r="CG93" i="147" s="1"/>
  <c r="CH93" i="147" s="1"/>
  <c r="CI93" i="147" s="1"/>
  <c r="K87" i="147"/>
  <c r="P91" i="147"/>
  <c r="Q91" i="147" s="1"/>
  <c r="R91" i="147" s="1"/>
  <c r="S91" i="147" s="1"/>
  <c r="T91" i="147" s="1"/>
  <c r="U91" i="147" s="1"/>
  <c r="V91" i="147" s="1"/>
  <c r="W91" i="147" s="1"/>
  <c r="X91" i="147" s="1"/>
  <c r="Y91" i="147" s="1"/>
  <c r="Z91" i="147" s="1"/>
  <c r="AA91" i="147" s="1"/>
  <c r="AB91" i="147" s="1"/>
  <c r="AC91" i="147" s="1"/>
  <c r="AD91" i="147" s="1"/>
  <c r="AE91" i="147" s="1"/>
  <c r="AF91" i="147" s="1"/>
  <c r="AG91" i="147" s="1"/>
  <c r="AH91" i="147" s="1"/>
  <c r="AI91" i="147" s="1"/>
  <c r="AJ91" i="147" s="1"/>
  <c r="AK91" i="147" s="1"/>
  <c r="AL91" i="147" s="1"/>
  <c r="AM91" i="147" s="1"/>
  <c r="AN91" i="147" s="1"/>
  <c r="AO91" i="147" s="1"/>
  <c r="AP91" i="147" s="1"/>
  <c r="AQ91" i="147" s="1"/>
  <c r="AR91" i="147" s="1"/>
  <c r="AS91" i="147" s="1"/>
  <c r="AT91" i="147" s="1"/>
  <c r="AU91" i="147" s="1"/>
  <c r="AV91" i="147" s="1"/>
  <c r="AW91" i="147" s="1"/>
  <c r="AX91" i="147" s="1"/>
  <c r="AY91" i="147" s="1"/>
  <c r="AZ91" i="147" s="1"/>
  <c r="BA91" i="147" s="1"/>
  <c r="BB91" i="147" s="1"/>
  <c r="BC91" i="147" s="1"/>
  <c r="BD91" i="147" s="1"/>
  <c r="BE91" i="147" s="1"/>
  <c r="BF91" i="147" s="1"/>
  <c r="BG91" i="147" s="1"/>
  <c r="BH91" i="147" s="1"/>
  <c r="BI91" i="147" s="1"/>
  <c r="BJ91" i="147" s="1"/>
  <c r="BK91" i="147" s="1"/>
  <c r="BL91" i="147" s="1"/>
  <c r="BM91" i="147" s="1"/>
  <c r="BN91" i="147" s="1"/>
  <c r="BO91" i="147" s="1"/>
  <c r="BP91" i="147" s="1"/>
  <c r="BQ91" i="147" s="1"/>
  <c r="BR91" i="147" s="1"/>
  <c r="BS91" i="147" s="1"/>
  <c r="BT91" i="147" s="1"/>
  <c r="BU91" i="147" s="1"/>
  <c r="BV91" i="147" s="1"/>
  <c r="BW91" i="147" s="1"/>
  <c r="BX91" i="147" s="1"/>
  <c r="BY91" i="147" s="1"/>
  <c r="BZ91" i="147" s="1"/>
  <c r="CA91" i="147" s="1"/>
  <c r="CB91" i="147" s="1"/>
  <c r="CC91" i="147" s="1"/>
  <c r="CD91" i="147" s="1"/>
  <c r="CE91" i="147" s="1"/>
  <c r="CF91" i="147" s="1"/>
  <c r="CG91" i="147" s="1"/>
  <c r="CH91" i="147" s="1"/>
  <c r="CI91" i="147" s="1"/>
  <c r="T28" i="138"/>
  <c r="H92" i="150"/>
  <c r="H109" i="150"/>
  <c r="H111" i="150" s="1"/>
  <c r="N38" i="159"/>
  <c r="K88" i="147"/>
  <c r="M38" i="159"/>
  <c r="L38" i="159"/>
  <c r="I38" i="159"/>
  <c r="I82" i="159" s="1"/>
  <c r="O38" i="159"/>
  <c r="H38" i="159"/>
  <c r="J38" i="159"/>
  <c r="J82" i="159" s="1"/>
  <c r="K38" i="159"/>
  <c r="Q92" i="147"/>
  <c r="R92" i="147" s="1"/>
  <c r="S92" i="147" s="1"/>
  <c r="T92" i="147" s="1"/>
  <c r="U92" i="147" s="1"/>
  <c r="V92" i="147" s="1"/>
  <c r="W92" i="147" s="1"/>
  <c r="X92" i="147" s="1"/>
  <c r="Y92" i="147" s="1"/>
  <c r="Z92" i="147" s="1"/>
  <c r="AA92" i="147" s="1"/>
  <c r="AB92" i="147" s="1"/>
  <c r="AC92" i="147" s="1"/>
  <c r="AD92" i="147" s="1"/>
  <c r="AE92" i="147" s="1"/>
  <c r="AF92" i="147" s="1"/>
  <c r="AG92" i="147" s="1"/>
  <c r="AH92" i="147" s="1"/>
  <c r="AI92" i="147" s="1"/>
  <c r="AJ92" i="147" s="1"/>
  <c r="AK92" i="147" s="1"/>
  <c r="AL92" i="147" s="1"/>
  <c r="AM92" i="147" s="1"/>
  <c r="AN92" i="147" s="1"/>
  <c r="AO92" i="147" s="1"/>
  <c r="AP92" i="147" s="1"/>
  <c r="AQ92" i="147" s="1"/>
  <c r="AR92" i="147" s="1"/>
  <c r="AS92" i="147" s="1"/>
  <c r="AT92" i="147" s="1"/>
  <c r="AU92" i="147" s="1"/>
  <c r="AV92" i="147" s="1"/>
  <c r="AW92" i="147" s="1"/>
  <c r="AX92" i="147" s="1"/>
  <c r="AY92" i="147" s="1"/>
  <c r="AZ92" i="147" s="1"/>
  <c r="BA92" i="147" s="1"/>
  <c r="BB92" i="147" s="1"/>
  <c r="BC92" i="147" s="1"/>
  <c r="BD92" i="147" s="1"/>
  <c r="BE92" i="147" s="1"/>
  <c r="BF92" i="147" s="1"/>
  <c r="BG92" i="147" s="1"/>
  <c r="BH92" i="147" s="1"/>
  <c r="BI92" i="147" s="1"/>
  <c r="BJ92" i="147" s="1"/>
  <c r="BK92" i="147" s="1"/>
  <c r="BL92" i="147" s="1"/>
  <c r="BM92" i="147" s="1"/>
  <c r="BN92" i="147" s="1"/>
  <c r="BO92" i="147" s="1"/>
  <c r="BP92" i="147" s="1"/>
  <c r="BQ92" i="147" s="1"/>
  <c r="BR92" i="147" s="1"/>
  <c r="BS92" i="147" s="1"/>
  <c r="BT92" i="147" s="1"/>
  <c r="BU92" i="147" s="1"/>
  <c r="BV92" i="147" s="1"/>
  <c r="BW92" i="147" s="1"/>
  <c r="BX92" i="147" s="1"/>
  <c r="BY92" i="147" s="1"/>
  <c r="BZ92" i="147" s="1"/>
  <c r="CA92" i="147" s="1"/>
  <c r="CB92" i="147" s="1"/>
  <c r="CC92" i="147" s="1"/>
  <c r="CD92" i="147" s="1"/>
  <c r="CE92" i="147" s="1"/>
  <c r="CF92" i="147" s="1"/>
  <c r="CG92" i="147" s="1"/>
  <c r="CH92" i="147" s="1"/>
  <c r="CI92" i="147" s="1"/>
  <c r="J61" i="150"/>
  <c r="J87" i="150" s="1"/>
  <c r="J26" i="138" s="1"/>
  <c r="BV78" i="99"/>
  <c r="AJ78" i="99"/>
  <c r="G62" i="159"/>
  <c r="P89" i="147"/>
  <c r="Q89" i="147" s="1"/>
  <c r="R89" i="147" s="1"/>
  <c r="S89" i="147" s="1"/>
  <c r="T89" i="147" s="1"/>
  <c r="U89" i="147" s="1"/>
  <c r="V89" i="147" s="1"/>
  <c r="W89" i="147" s="1"/>
  <c r="X89" i="147" s="1"/>
  <c r="Y89" i="147" s="1"/>
  <c r="Z89" i="147" s="1"/>
  <c r="AA89" i="147" s="1"/>
  <c r="AB89" i="147" s="1"/>
  <c r="AC89" i="147" s="1"/>
  <c r="AD89" i="147" s="1"/>
  <c r="AE89" i="147" s="1"/>
  <c r="AF89" i="147" s="1"/>
  <c r="AG89" i="147" s="1"/>
  <c r="AH89" i="147" s="1"/>
  <c r="AI89" i="147" s="1"/>
  <c r="AJ89" i="147" s="1"/>
  <c r="AK89" i="147" s="1"/>
  <c r="AL89" i="147" s="1"/>
  <c r="AM89" i="147" s="1"/>
  <c r="AN89" i="147" s="1"/>
  <c r="AO89" i="147" s="1"/>
  <c r="AP89" i="147" s="1"/>
  <c r="AQ89" i="147" s="1"/>
  <c r="AR89" i="147" s="1"/>
  <c r="AS89" i="147" s="1"/>
  <c r="AT89" i="147" s="1"/>
  <c r="AU89" i="147" s="1"/>
  <c r="AV89" i="147" s="1"/>
  <c r="AW89" i="147" s="1"/>
  <c r="AX89" i="147" s="1"/>
  <c r="AY89" i="147" s="1"/>
  <c r="AZ89" i="147" s="1"/>
  <c r="BA89" i="147" s="1"/>
  <c r="BB89" i="147" s="1"/>
  <c r="BC89" i="147" s="1"/>
  <c r="BD89" i="147" s="1"/>
  <c r="BE89" i="147" s="1"/>
  <c r="BF89" i="147" s="1"/>
  <c r="BG89" i="147" s="1"/>
  <c r="BH89" i="147" s="1"/>
  <c r="BI89" i="147" s="1"/>
  <c r="BJ89" i="147" s="1"/>
  <c r="BK89" i="147" s="1"/>
  <c r="BL89" i="147" s="1"/>
  <c r="BM89" i="147" s="1"/>
  <c r="BN89" i="147" s="1"/>
  <c r="BO89" i="147" s="1"/>
  <c r="BP89" i="147" s="1"/>
  <c r="BQ89" i="147" s="1"/>
  <c r="BR89" i="147" s="1"/>
  <c r="BS89" i="147" s="1"/>
  <c r="BT89" i="147" s="1"/>
  <c r="BU89" i="147" s="1"/>
  <c r="BV89" i="147" s="1"/>
  <c r="BW89" i="147" s="1"/>
  <c r="BX89" i="147" s="1"/>
  <c r="BY89" i="147" s="1"/>
  <c r="BZ89" i="147" s="1"/>
  <c r="CA89" i="147" s="1"/>
  <c r="CB89" i="147" s="1"/>
  <c r="CC89" i="147" s="1"/>
  <c r="CD89" i="147" s="1"/>
  <c r="CE89" i="147" s="1"/>
  <c r="CF89" i="147" s="1"/>
  <c r="CG89" i="147" s="1"/>
  <c r="CH89" i="147" s="1"/>
  <c r="CI89" i="147" s="1"/>
  <c r="AI77" i="99"/>
  <c r="P90" i="147"/>
  <c r="Q90" i="147" s="1"/>
  <c r="N88" i="147"/>
  <c r="O88" i="147" s="1"/>
  <c r="P88" i="147" s="1"/>
  <c r="Q88" i="147" s="1"/>
  <c r="R88" i="147" s="1"/>
  <c r="S88" i="147" s="1"/>
  <c r="T88" i="147" s="1"/>
  <c r="U88" i="147" s="1"/>
  <c r="V88" i="147" s="1"/>
  <c r="W88" i="147" s="1"/>
  <c r="X88" i="147" s="1"/>
  <c r="Y88" i="147" s="1"/>
  <c r="Z88" i="147" s="1"/>
  <c r="AA88" i="147" s="1"/>
  <c r="AB88" i="147" s="1"/>
  <c r="AC88" i="147" s="1"/>
  <c r="AD88" i="147" s="1"/>
  <c r="AE88" i="147" s="1"/>
  <c r="AF88" i="147" s="1"/>
  <c r="AG88" i="147" s="1"/>
  <c r="AH88" i="147" s="1"/>
  <c r="AI88" i="147" s="1"/>
  <c r="AJ88" i="147" s="1"/>
  <c r="AK88" i="147" s="1"/>
  <c r="AL88" i="147" s="1"/>
  <c r="AM88" i="147" s="1"/>
  <c r="AN88" i="147" s="1"/>
  <c r="AO88" i="147" s="1"/>
  <c r="AP88" i="147" s="1"/>
  <c r="AQ88" i="147" s="1"/>
  <c r="AR88" i="147" s="1"/>
  <c r="AS88" i="147" s="1"/>
  <c r="AT88" i="147" s="1"/>
  <c r="AU88" i="147" s="1"/>
  <c r="AV88" i="147" s="1"/>
  <c r="AW88" i="147" s="1"/>
  <c r="AX88" i="147" s="1"/>
  <c r="AY88" i="147" s="1"/>
  <c r="AZ88" i="147" s="1"/>
  <c r="BA88" i="147" s="1"/>
  <c r="BB88" i="147" s="1"/>
  <c r="BC88" i="147" s="1"/>
  <c r="BD88" i="147" s="1"/>
  <c r="BE88" i="147" s="1"/>
  <c r="BF88" i="147" s="1"/>
  <c r="BG88" i="147" s="1"/>
  <c r="BH88" i="147" s="1"/>
  <c r="BI88" i="147" s="1"/>
  <c r="BJ88" i="147" s="1"/>
  <c r="BK88" i="147" s="1"/>
  <c r="BL88" i="147" s="1"/>
  <c r="BM88" i="147" s="1"/>
  <c r="BN88" i="147" s="1"/>
  <c r="BO88" i="147" s="1"/>
  <c r="BP88" i="147" s="1"/>
  <c r="BQ88" i="147" s="1"/>
  <c r="BR88" i="147" s="1"/>
  <c r="BS88" i="147" s="1"/>
  <c r="BT88" i="147" s="1"/>
  <c r="BU88" i="147" s="1"/>
  <c r="BV88" i="147" s="1"/>
  <c r="BW88" i="147" s="1"/>
  <c r="BX88" i="147" s="1"/>
  <c r="BY88" i="147" s="1"/>
  <c r="BZ88" i="147" s="1"/>
  <c r="CA88" i="147" s="1"/>
  <c r="CB88" i="147" s="1"/>
  <c r="CC88" i="147" s="1"/>
  <c r="CD88" i="147" s="1"/>
  <c r="CE88" i="147" s="1"/>
  <c r="CF88" i="147" s="1"/>
  <c r="CG88" i="147" s="1"/>
  <c r="CH88" i="147" s="1"/>
  <c r="CI88" i="147" s="1"/>
  <c r="M87" i="147"/>
  <c r="N87" i="147" s="1"/>
  <c r="G51" i="159"/>
  <c r="G95" i="159"/>
  <c r="J6" i="149"/>
  <c r="J9" i="149" s="1"/>
  <c r="AX77" i="99"/>
  <c r="N11" i="149"/>
  <c r="L6" i="149"/>
  <c r="L9" i="149" s="1"/>
  <c r="K106" i="147"/>
  <c r="K25" i="85" s="1"/>
  <c r="K6" i="149"/>
  <c r="K9" i="149" s="1"/>
  <c r="I106" i="147"/>
  <c r="I6" i="149"/>
  <c r="I9" i="149" s="1"/>
  <c r="M19" i="116"/>
  <c r="M7" i="118" s="1"/>
  <c r="BY77" i="99"/>
  <c r="T77" i="99"/>
  <c r="CD77" i="99"/>
  <c r="BC77" i="99"/>
  <c r="AT77" i="99"/>
  <c r="BB77" i="99"/>
  <c r="BB84" i="99"/>
  <c r="AV84" i="99"/>
  <c r="I31" i="138"/>
  <c r="AB77" i="99"/>
  <c r="I24" i="149"/>
  <c r="H24" i="149"/>
  <c r="H50" i="118"/>
  <c r="H25" i="159"/>
  <c r="M28" i="138"/>
  <c r="AA77" i="99"/>
  <c r="U93" i="132"/>
  <c r="U18" i="116" s="1"/>
  <c r="U12" i="118" s="1"/>
  <c r="H64" i="118"/>
  <c r="H11" i="149"/>
  <c r="L106" i="147"/>
  <c r="L25" i="85" s="1"/>
  <c r="J106" i="147"/>
  <c r="J25" i="85" s="1"/>
  <c r="I22" i="138"/>
  <c r="O25" i="143"/>
  <c r="R34" i="101"/>
  <c r="G108" i="159"/>
  <c r="AV78" i="99"/>
  <c r="CG77" i="99"/>
  <c r="R25" i="101"/>
  <c r="O45" i="105"/>
  <c r="Q17" i="101"/>
  <c r="N7" i="100"/>
  <c r="N19" i="100" s="1"/>
  <c r="N25" i="100" s="1"/>
  <c r="M25" i="100"/>
  <c r="M26" i="100" s="1"/>
  <c r="G59" i="159"/>
  <c r="K83" i="99"/>
  <c r="K85" i="99" s="1"/>
  <c r="K87" i="99" s="1"/>
  <c r="K89" i="99" s="1"/>
  <c r="BO28" i="138"/>
  <c r="AQ28" i="138"/>
  <c r="H96" i="159"/>
  <c r="I69" i="159"/>
  <c r="N28" i="138"/>
  <c r="P28" i="138"/>
  <c r="S28" i="138"/>
  <c r="H27" i="105"/>
  <c r="H40" i="105"/>
  <c r="AI28" i="138"/>
  <c r="Y28" i="138"/>
  <c r="AT28" i="138"/>
  <c r="W28" i="138"/>
  <c r="S81" i="132"/>
  <c r="CH28" i="138"/>
  <c r="I3" i="147"/>
  <c r="I3" i="99"/>
  <c r="K3" i="101"/>
  <c r="I3" i="149"/>
  <c r="I3" i="100"/>
  <c r="I3" i="150"/>
  <c r="I3" i="143"/>
  <c r="I3" i="160"/>
  <c r="I3" i="138"/>
  <c r="I3" i="132"/>
  <c r="I3" i="85"/>
  <c r="I34" i="105"/>
  <c r="I24" i="105"/>
  <c r="I26" i="105"/>
  <c r="I18" i="105"/>
  <c r="I31" i="105"/>
  <c r="I35" i="105"/>
  <c r="I20" i="105"/>
  <c r="I22" i="105"/>
  <c r="I19" i="105"/>
  <c r="I23" i="105"/>
  <c r="I39" i="105"/>
  <c r="I25" i="105"/>
  <c r="I33" i="105"/>
  <c r="I32" i="105"/>
  <c r="I21" i="105"/>
  <c r="I36" i="105"/>
  <c r="I37" i="105"/>
  <c r="I38" i="105"/>
  <c r="J2" i="160"/>
  <c r="L2" i="101"/>
  <c r="K2" i="82"/>
  <c r="K2" i="163" s="1"/>
  <c r="J15" i="105"/>
  <c r="J16" i="105" s="1"/>
  <c r="J2" i="100"/>
  <c r="J3" i="82"/>
  <c r="J3" i="163" s="1"/>
  <c r="J2" i="132"/>
  <c r="J2" i="138"/>
  <c r="J2" i="85"/>
  <c r="J2" i="149"/>
  <c r="J2" i="147"/>
  <c r="J2" i="99"/>
  <c r="J2" i="150"/>
  <c r="J2" i="143"/>
  <c r="BJ28" i="138"/>
  <c r="H106" i="147"/>
  <c r="H44" i="118"/>
  <c r="H6" i="149"/>
  <c r="H9" i="149" s="1"/>
  <c r="P71" i="147"/>
  <c r="Q71" i="147" s="1"/>
  <c r="R71" i="147" s="1"/>
  <c r="S71" i="147" s="1"/>
  <c r="T71" i="147" s="1"/>
  <c r="U71" i="147" s="1"/>
  <c r="V71" i="147" s="1"/>
  <c r="W71" i="147" s="1"/>
  <c r="X71" i="147" s="1"/>
  <c r="Y71" i="147" s="1"/>
  <c r="Z71" i="147" s="1"/>
  <c r="AA71" i="147" s="1"/>
  <c r="AB71" i="147" s="1"/>
  <c r="AC71" i="147" s="1"/>
  <c r="AD71" i="147" s="1"/>
  <c r="AE71" i="147" s="1"/>
  <c r="AF71" i="147" s="1"/>
  <c r="AG71" i="147" s="1"/>
  <c r="AH71" i="147" s="1"/>
  <c r="AI71" i="147" s="1"/>
  <c r="AJ71" i="147" s="1"/>
  <c r="AK71" i="147" s="1"/>
  <c r="AL71" i="147" s="1"/>
  <c r="AM71" i="147" s="1"/>
  <c r="AN71" i="147" s="1"/>
  <c r="AO71" i="147" s="1"/>
  <c r="AP71" i="147" s="1"/>
  <c r="AQ71" i="147" s="1"/>
  <c r="AR71" i="147" s="1"/>
  <c r="AS71" i="147" s="1"/>
  <c r="AT71" i="147" s="1"/>
  <c r="AU71" i="147" s="1"/>
  <c r="AV71" i="147" s="1"/>
  <c r="AW71" i="147" s="1"/>
  <c r="AX71" i="147" s="1"/>
  <c r="AY71" i="147" s="1"/>
  <c r="AZ71" i="147" s="1"/>
  <c r="BA71" i="147" s="1"/>
  <c r="BB71" i="147" s="1"/>
  <c r="BC71" i="147" s="1"/>
  <c r="BD71" i="147" s="1"/>
  <c r="BE71" i="147" s="1"/>
  <c r="BF71" i="147" s="1"/>
  <c r="BG71" i="147" s="1"/>
  <c r="BH71" i="147" s="1"/>
  <c r="BI71" i="147" s="1"/>
  <c r="BJ71" i="147" s="1"/>
  <c r="BK71" i="147" s="1"/>
  <c r="BL71" i="147" s="1"/>
  <c r="BM71" i="147" s="1"/>
  <c r="BN71" i="147" s="1"/>
  <c r="BO71" i="147" s="1"/>
  <c r="BP71" i="147" s="1"/>
  <c r="BQ71" i="147" s="1"/>
  <c r="BR71" i="147" s="1"/>
  <c r="BS71" i="147" s="1"/>
  <c r="BT71" i="147" s="1"/>
  <c r="BU71" i="147" s="1"/>
  <c r="BV71" i="147" s="1"/>
  <c r="BW71" i="147" s="1"/>
  <c r="BX71" i="147" s="1"/>
  <c r="BY71" i="147" s="1"/>
  <c r="BZ71" i="147" s="1"/>
  <c r="CA71" i="147" s="1"/>
  <c r="CB71" i="147" s="1"/>
  <c r="CC71" i="147" s="1"/>
  <c r="CD71" i="147" s="1"/>
  <c r="CE71" i="147" s="1"/>
  <c r="CF71" i="147" s="1"/>
  <c r="CG71" i="147" s="1"/>
  <c r="CH71" i="147" s="1"/>
  <c r="CI71" i="147" s="1"/>
  <c r="AP28" i="138"/>
  <c r="AH28" i="138"/>
  <c r="V93" i="132"/>
  <c r="V18" i="116" s="1"/>
  <c r="V12" i="118" s="1"/>
  <c r="I83" i="150"/>
  <c r="J53" i="150"/>
  <c r="J90" i="150" s="1"/>
  <c r="J88" i="150"/>
  <c r="J27" i="138" s="1"/>
  <c r="J46" i="150"/>
  <c r="J85" i="150" s="1"/>
  <c r="J50" i="150"/>
  <c r="J89" i="150" s="1"/>
  <c r="J57" i="150"/>
  <c r="J86" i="150" s="1"/>
  <c r="J28" i="149" s="1"/>
  <c r="J39" i="150"/>
  <c r="J43" i="150"/>
  <c r="J84" i="150" s="1"/>
  <c r="I25" i="138"/>
  <c r="K61" i="150"/>
  <c r="N313" i="82"/>
  <c r="N314" i="82" s="1"/>
  <c r="N27" i="163" s="1"/>
  <c r="N38" i="163" s="1"/>
  <c r="N12" i="132"/>
  <c r="N108" i="132" s="1"/>
  <c r="N34" i="150"/>
  <c r="N116" i="150" s="1"/>
  <c r="G99" i="159"/>
  <c r="G55" i="159"/>
  <c r="O100" i="147"/>
  <c r="N105" i="147"/>
  <c r="I123" i="159"/>
  <c r="I127" i="159"/>
  <c r="J91" i="159"/>
  <c r="H34" i="159"/>
  <c r="M33" i="101"/>
  <c r="J22" i="138"/>
  <c r="AU85" i="99"/>
  <c r="AU87" i="99" s="1"/>
  <c r="AU89" i="99" s="1"/>
  <c r="AU94" i="99" s="1"/>
  <c r="CB78" i="99"/>
  <c r="CB84" i="99"/>
  <c r="R78" i="99"/>
  <c r="CA77" i="99"/>
  <c r="CA84" i="99"/>
  <c r="BZ78" i="99"/>
  <c r="M78" i="99"/>
  <c r="M84" i="99"/>
  <c r="N77" i="99"/>
  <c r="N84" i="99" s="1"/>
  <c r="AR77" i="99"/>
  <c r="AQ77" i="99"/>
  <c r="AQ84" i="99"/>
  <c r="AP77" i="99"/>
  <c r="U78" i="99"/>
  <c r="AS85" i="99"/>
  <c r="AS87" i="99" s="1"/>
  <c r="AS89" i="99" s="1"/>
  <c r="AS94" i="99" s="1"/>
  <c r="L64" i="143"/>
  <c r="L65" i="143" s="1"/>
  <c r="K47" i="159"/>
  <c r="J83" i="159"/>
  <c r="J69" i="159"/>
  <c r="J79" i="159"/>
  <c r="AE23" i="148"/>
  <c r="AF13" i="148"/>
  <c r="AF21" i="148"/>
  <c r="AF22" i="148"/>
  <c r="AF17" i="148"/>
  <c r="AF18" i="148" s="1"/>
  <c r="AF25" i="148" s="1"/>
  <c r="AF26" i="148" s="1"/>
  <c r="O41" i="99" s="1"/>
  <c r="O30" i="118" s="1"/>
  <c r="AG12" i="148"/>
  <c r="AH9" i="148"/>
  <c r="AG11" i="148"/>
  <c r="AG16" i="148" s="1"/>
  <c r="AD23" i="148"/>
  <c r="AT38" i="143"/>
  <c r="P38" i="150" l="1"/>
  <c r="P72" i="150" s="1"/>
  <c r="N72" i="150"/>
  <c r="O87" i="82"/>
  <c r="O61" i="147" s="1"/>
  <c r="O97" i="147" s="1"/>
  <c r="O313" i="82" s="1"/>
  <c r="O314" i="82" s="1"/>
  <c r="O27" i="163" s="1"/>
  <c r="O38" i="163" s="1"/>
  <c r="O309" i="82"/>
  <c r="O256" i="82"/>
  <c r="O34" i="150" s="1"/>
  <c r="O116" i="150" s="1"/>
  <c r="M67" i="85"/>
  <c r="M26" i="163"/>
  <c r="M37" i="163" s="1"/>
  <c r="M11" i="149"/>
  <c r="M24" i="118"/>
  <c r="M64" i="118"/>
  <c r="H11" i="159" s="1"/>
  <c r="M27" i="163"/>
  <c r="M38" i="163" s="1"/>
  <c r="M10" i="132"/>
  <c r="M107" i="132" s="1"/>
  <c r="N90" i="132"/>
  <c r="N19" i="116" s="1"/>
  <c r="N7" i="118" s="1"/>
  <c r="N25" i="118"/>
  <c r="N13" i="149" s="1"/>
  <c r="N65" i="118"/>
  <c r="I12" i="159" s="1"/>
  <c r="K95" i="132"/>
  <c r="J9" i="115"/>
  <c r="N45" i="99"/>
  <c r="N47" i="99" s="1"/>
  <c r="N30" i="118"/>
  <c r="H28" i="105"/>
  <c r="H56" i="105"/>
  <c r="H95" i="150"/>
  <c r="H102" i="132"/>
  <c r="N46" i="118"/>
  <c r="I8" i="159" s="1"/>
  <c r="N7" i="116"/>
  <c r="O14" i="116"/>
  <c r="O51" i="118"/>
  <c r="O104" i="132"/>
  <c r="M347" i="82"/>
  <c r="M29" i="99" s="1"/>
  <c r="M67" i="99" s="1"/>
  <c r="N347" i="82"/>
  <c r="N29" i="99" s="1"/>
  <c r="N67" i="99" s="1"/>
  <c r="I32" i="138"/>
  <c r="I34" i="138" s="1"/>
  <c r="I41" i="138"/>
  <c r="AG87" i="99"/>
  <c r="AG89" i="99" s="1"/>
  <c r="AG94" i="99" s="1"/>
  <c r="M47" i="99"/>
  <c r="M48" i="99" s="1"/>
  <c r="M24" i="115" s="1"/>
  <c r="O13" i="150"/>
  <c r="N50" i="150"/>
  <c r="N53" i="150"/>
  <c r="AT85" i="99"/>
  <c r="AT87" i="99" s="1"/>
  <c r="AT89" i="99" s="1"/>
  <c r="AT94" i="99" s="1"/>
  <c r="M51" i="99"/>
  <c r="T85" i="99"/>
  <c r="T87" i="99" s="1"/>
  <c r="T89" i="99" s="1"/>
  <c r="T94" i="99" s="1"/>
  <c r="AX85" i="99"/>
  <c r="AX87" i="99" s="1"/>
  <c r="AX89" i="99" s="1"/>
  <c r="AX94" i="99" s="1"/>
  <c r="BC85" i="99"/>
  <c r="BC87" i="99" s="1"/>
  <c r="BC89" i="99" s="1"/>
  <c r="BC94" i="99" s="1"/>
  <c r="BV85" i="99"/>
  <c r="BV87" i="99" s="1"/>
  <c r="BV89" i="99" s="1"/>
  <c r="BV94" i="99" s="1"/>
  <c r="AA85" i="99"/>
  <c r="AA87" i="99" s="1"/>
  <c r="AA89" i="99" s="1"/>
  <c r="AA94" i="99" s="1"/>
  <c r="O31" i="85"/>
  <c r="AI85" i="99"/>
  <c r="AI87" i="99" s="1"/>
  <c r="AI89" i="99" s="1"/>
  <c r="AI94" i="99" s="1"/>
  <c r="CD85" i="99"/>
  <c r="CD87" i="99" s="1"/>
  <c r="CD89" i="99" s="1"/>
  <c r="CD94" i="99" s="1"/>
  <c r="BY85" i="99"/>
  <c r="BY87" i="99" s="1"/>
  <c r="BY89" i="99" s="1"/>
  <c r="BY94" i="99" s="1"/>
  <c r="O45" i="99"/>
  <c r="O47" i="99" s="1"/>
  <c r="L85" i="99"/>
  <c r="L87" i="99" s="1"/>
  <c r="L89" i="99" s="1"/>
  <c r="AC85" i="99"/>
  <c r="AC87" i="99" s="1"/>
  <c r="AC89" i="99" s="1"/>
  <c r="AC94" i="99" s="1"/>
  <c r="H66" i="85"/>
  <c r="H16" i="132"/>
  <c r="H114" i="150"/>
  <c r="H118" i="150" s="1"/>
  <c r="H20" i="118" s="1"/>
  <c r="O25" i="149"/>
  <c r="AV85" i="99"/>
  <c r="AV87" i="99" s="1"/>
  <c r="AV89" i="99" s="1"/>
  <c r="AV94" i="99" s="1"/>
  <c r="AL85" i="99"/>
  <c r="AL87" i="99" s="1"/>
  <c r="AL89" i="99" s="1"/>
  <c r="AL94" i="99" s="1"/>
  <c r="X85" i="99"/>
  <c r="X87" i="99" s="1"/>
  <c r="X89" i="99" s="1"/>
  <c r="X94" i="99" s="1"/>
  <c r="G38" i="159"/>
  <c r="AJ85" i="99"/>
  <c r="AJ87" i="99" s="1"/>
  <c r="AJ89" i="99" s="1"/>
  <c r="AJ94" i="99" s="1"/>
  <c r="CG85" i="99"/>
  <c r="CG87" i="99" s="1"/>
  <c r="CG89" i="99" s="1"/>
  <c r="CG94" i="99" s="1"/>
  <c r="AH85" i="99"/>
  <c r="AH87" i="99" s="1"/>
  <c r="AH89" i="99" s="1"/>
  <c r="AH94" i="99" s="1"/>
  <c r="BX85" i="99"/>
  <c r="BX87" i="99" s="1"/>
  <c r="BX89" i="99" s="1"/>
  <c r="BX94" i="99" s="1"/>
  <c r="AB85" i="99"/>
  <c r="AB87" i="99" s="1"/>
  <c r="AB89" i="99" s="1"/>
  <c r="AB94" i="99" s="1"/>
  <c r="P85" i="99"/>
  <c r="P87" i="99" s="1"/>
  <c r="P89" i="99" s="1"/>
  <c r="P94" i="99" s="1"/>
  <c r="M94" i="147"/>
  <c r="M104" i="147" s="1"/>
  <c r="M45" i="118" s="1"/>
  <c r="BB85" i="99"/>
  <c r="BB87" i="99" s="1"/>
  <c r="BB89" i="99" s="1"/>
  <c r="BB94" i="99" s="1"/>
  <c r="N8" i="149"/>
  <c r="M54" i="85"/>
  <c r="AF85" i="99"/>
  <c r="AF87" i="99" s="1"/>
  <c r="AF89" i="99" s="1"/>
  <c r="AF94" i="99" s="1"/>
  <c r="BS85" i="99"/>
  <c r="BS87" i="99" s="1"/>
  <c r="BS89" i="99" s="1"/>
  <c r="BS94" i="99" s="1"/>
  <c r="BT85" i="99"/>
  <c r="BT87" i="99" s="1"/>
  <c r="BT89" i="99" s="1"/>
  <c r="BT94" i="99" s="1"/>
  <c r="CE85" i="99"/>
  <c r="CE87" i="99" s="1"/>
  <c r="CE89" i="99" s="1"/>
  <c r="CE94" i="99" s="1"/>
  <c r="AE85" i="99"/>
  <c r="AE87" i="99" s="1"/>
  <c r="AE89" i="99" s="1"/>
  <c r="AE94" i="99" s="1"/>
  <c r="BU85" i="99"/>
  <c r="BU87" i="99" s="1"/>
  <c r="BU89" i="99" s="1"/>
  <c r="BU94" i="99" s="1"/>
  <c r="U85" i="99"/>
  <c r="U87" i="99" s="1"/>
  <c r="U89" i="99" s="1"/>
  <c r="U94" i="99" s="1"/>
  <c r="BM85" i="99"/>
  <c r="BM87" i="99" s="1"/>
  <c r="BM89" i="99" s="1"/>
  <c r="BM94" i="99" s="1"/>
  <c r="BZ85" i="99"/>
  <c r="BZ87" i="99" s="1"/>
  <c r="BZ89" i="99" s="1"/>
  <c r="BZ94" i="99" s="1"/>
  <c r="O85" i="99"/>
  <c r="O87" i="99" s="1"/>
  <c r="O89" i="99" s="1"/>
  <c r="O94" i="99" s="1"/>
  <c r="BP85" i="99"/>
  <c r="BP87" i="99" s="1"/>
  <c r="BP89" i="99" s="1"/>
  <c r="BP94" i="99" s="1"/>
  <c r="AD85" i="99"/>
  <c r="AD87" i="99" s="1"/>
  <c r="AD89" i="99" s="1"/>
  <c r="AD94" i="99" s="1"/>
  <c r="Y85" i="99"/>
  <c r="Y87" i="99" s="1"/>
  <c r="Y89" i="99" s="1"/>
  <c r="Y94" i="99" s="1"/>
  <c r="BG85" i="99"/>
  <c r="BG87" i="99" s="1"/>
  <c r="BG89" i="99" s="1"/>
  <c r="BG94" i="99" s="1"/>
  <c r="J27" i="149"/>
  <c r="BE85" i="99"/>
  <c r="BE87" i="99" s="1"/>
  <c r="BE89" i="99" s="1"/>
  <c r="BE94" i="99" s="1"/>
  <c r="H69" i="159"/>
  <c r="H113" i="159"/>
  <c r="BH85" i="99"/>
  <c r="BH87" i="99" s="1"/>
  <c r="BH89" i="99" s="1"/>
  <c r="BH94" i="99" s="1"/>
  <c r="V85" i="99"/>
  <c r="V87" i="99" s="1"/>
  <c r="V89" i="99" s="1"/>
  <c r="V94" i="99" s="1"/>
  <c r="O87" i="147"/>
  <c r="N94" i="147"/>
  <c r="N104" i="147" s="1"/>
  <c r="N10" i="132"/>
  <c r="O18" i="100"/>
  <c r="S34" i="101"/>
  <c r="P25" i="143"/>
  <c r="AZ85" i="99"/>
  <c r="AZ87" i="99" s="1"/>
  <c r="AZ89" i="99" s="1"/>
  <c r="AZ94" i="99" s="1"/>
  <c r="BR85" i="99"/>
  <c r="BR87" i="99" s="1"/>
  <c r="BR89" i="99" s="1"/>
  <c r="BR94" i="99" s="1"/>
  <c r="AY85" i="99"/>
  <c r="AY87" i="99" s="1"/>
  <c r="AY89" i="99" s="1"/>
  <c r="AY94" i="99" s="1"/>
  <c r="AK85" i="99"/>
  <c r="AK87" i="99" s="1"/>
  <c r="AK89" i="99" s="1"/>
  <c r="AK94" i="99" s="1"/>
  <c r="R17" i="101"/>
  <c r="O7" i="100"/>
  <c r="Q38" i="150"/>
  <c r="R38" i="150" s="1"/>
  <c r="S25" i="101"/>
  <c r="P45" i="105"/>
  <c r="M28" i="100"/>
  <c r="M83" i="99"/>
  <c r="M85" i="99" s="1"/>
  <c r="M87" i="99" s="1"/>
  <c r="M89" i="99" s="1"/>
  <c r="M94" i="99" s="1"/>
  <c r="BN85" i="99"/>
  <c r="BN87" i="99" s="1"/>
  <c r="BN89" i="99" s="1"/>
  <c r="BN94" i="99" s="1"/>
  <c r="BO85" i="99"/>
  <c r="BO87" i="99" s="1"/>
  <c r="BO89" i="99" s="1"/>
  <c r="BO94" i="99" s="1"/>
  <c r="AO85" i="99"/>
  <c r="AO87" i="99" s="1"/>
  <c r="AO89" i="99" s="1"/>
  <c r="AO94" i="99" s="1"/>
  <c r="I113" i="159"/>
  <c r="Q25" i="159"/>
  <c r="I40" i="105"/>
  <c r="CC85" i="99"/>
  <c r="CC87" i="99" s="1"/>
  <c r="CC89" i="99" s="1"/>
  <c r="CC94" i="99" s="1"/>
  <c r="I27" i="105"/>
  <c r="J3" i="150"/>
  <c r="J3" i="132"/>
  <c r="J3" i="143"/>
  <c r="J3" i="160"/>
  <c r="L3" i="101"/>
  <c r="J3" i="149"/>
  <c r="J3" i="99"/>
  <c r="J3" i="85"/>
  <c r="J3" i="147"/>
  <c r="J3" i="100"/>
  <c r="J3" i="138"/>
  <c r="J18" i="105"/>
  <c r="J38" i="105"/>
  <c r="J34" i="105"/>
  <c r="J25" i="105"/>
  <c r="J23" i="105"/>
  <c r="J36" i="105"/>
  <c r="J37" i="105"/>
  <c r="J26" i="105"/>
  <c r="J31" i="105"/>
  <c r="J20" i="105"/>
  <c r="J21" i="105"/>
  <c r="J19" i="105"/>
  <c r="J24" i="105"/>
  <c r="J32" i="105"/>
  <c r="J33" i="105"/>
  <c r="J39" i="105"/>
  <c r="J22" i="105"/>
  <c r="J35" i="105"/>
  <c r="M2" i="101"/>
  <c r="K2" i="132"/>
  <c r="L2" i="82"/>
  <c r="K2" i="160"/>
  <c r="K2" i="85"/>
  <c r="K15" i="105"/>
  <c r="K16" i="105" s="1"/>
  <c r="K2" i="149"/>
  <c r="K3" i="82"/>
  <c r="K3" i="163" s="1"/>
  <c r="K2" i="138"/>
  <c r="K2" i="100"/>
  <c r="K2" i="143"/>
  <c r="K2" i="150"/>
  <c r="K2" i="147"/>
  <c r="K2" i="99"/>
  <c r="T81" i="132"/>
  <c r="G13" i="159"/>
  <c r="G101" i="159" s="1"/>
  <c r="G50" i="159"/>
  <c r="G94" i="159"/>
  <c r="G53" i="159"/>
  <c r="I99" i="159"/>
  <c r="J31" i="138"/>
  <c r="J32" i="138" s="1"/>
  <c r="J25" i="138"/>
  <c r="J41" i="138" s="1"/>
  <c r="I126" i="159"/>
  <c r="W93" i="132"/>
  <c r="W18" i="116" s="1"/>
  <c r="W12" i="118" s="1"/>
  <c r="K53" i="150"/>
  <c r="K90" i="150" s="1"/>
  <c r="K50" i="150"/>
  <c r="K89" i="150" s="1"/>
  <c r="K39" i="150"/>
  <c r="K83" i="150" s="1"/>
  <c r="K46" i="150"/>
  <c r="K85" i="150" s="1"/>
  <c r="K43" i="150"/>
  <c r="K84" i="150" s="1"/>
  <c r="K65" i="150"/>
  <c r="K88" i="150" s="1"/>
  <c r="K27" i="138" s="1"/>
  <c r="K87" i="150"/>
  <c r="K26" i="138" s="1"/>
  <c r="K57" i="150"/>
  <c r="K86" i="150" s="1"/>
  <c r="K28" i="149" s="1"/>
  <c r="H82" i="159"/>
  <c r="H126" i="159"/>
  <c r="L46" i="150"/>
  <c r="J110" i="150"/>
  <c r="I92" i="150"/>
  <c r="I102" i="132" s="1"/>
  <c r="I109" i="150"/>
  <c r="J83" i="150"/>
  <c r="K91" i="159"/>
  <c r="J123" i="159"/>
  <c r="J113" i="159"/>
  <c r="J126" i="159"/>
  <c r="J127" i="159"/>
  <c r="I34" i="159"/>
  <c r="K22" i="138"/>
  <c r="N33" i="101"/>
  <c r="H100" i="159"/>
  <c r="H56" i="159"/>
  <c r="O105" i="147"/>
  <c r="P100" i="147"/>
  <c r="O89" i="132"/>
  <c r="H122" i="159"/>
  <c r="H78" i="159"/>
  <c r="CB85" i="99"/>
  <c r="CB87" i="99" s="1"/>
  <c r="CB89" i="99" s="1"/>
  <c r="CB94" i="99" s="1"/>
  <c r="R85" i="99"/>
  <c r="R87" i="99" s="1"/>
  <c r="R89" i="99" s="1"/>
  <c r="R94" i="99" s="1"/>
  <c r="CA85" i="99"/>
  <c r="CA87" i="99" s="1"/>
  <c r="CA89" i="99" s="1"/>
  <c r="CA94" i="99" s="1"/>
  <c r="AR85" i="99"/>
  <c r="AR87" i="99" s="1"/>
  <c r="AR89" i="99" s="1"/>
  <c r="AR94" i="99" s="1"/>
  <c r="N85" i="99"/>
  <c r="N87" i="99" s="1"/>
  <c r="N89" i="99" s="1"/>
  <c r="N94" i="99" s="1"/>
  <c r="AQ85" i="99"/>
  <c r="AQ87" i="99" s="1"/>
  <c r="AQ89" i="99" s="1"/>
  <c r="AQ94" i="99" s="1"/>
  <c r="AP85" i="99"/>
  <c r="AP87" i="99" s="1"/>
  <c r="AP89" i="99" s="1"/>
  <c r="AP94" i="99" s="1"/>
  <c r="Q38" i="159"/>
  <c r="O10" i="132"/>
  <c r="O107" i="132" s="1"/>
  <c r="AG22" i="148"/>
  <c r="AG21" i="148"/>
  <c r="AG17" i="148"/>
  <c r="AG13" i="148"/>
  <c r="M63" i="99"/>
  <c r="AF23" i="148"/>
  <c r="AU38" i="143"/>
  <c r="R90" i="147"/>
  <c r="K79" i="159"/>
  <c r="L47" i="159"/>
  <c r="K83" i="159"/>
  <c r="K69" i="159"/>
  <c r="K82" i="159"/>
  <c r="AG18" i="148"/>
  <c r="AG25" i="148" s="1"/>
  <c r="AG26" i="148" s="1"/>
  <c r="P41" i="99" s="1"/>
  <c r="P30" i="118" s="1"/>
  <c r="AI9" i="148"/>
  <c r="AH11" i="148"/>
  <c r="AH16" i="148" s="1"/>
  <c r="AH12" i="148"/>
  <c r="O108" i="147" l="1"/>
  <c r="O26" i="163" s="1"/>
  <c r="O37" i="163" s="1"/>
  <c r="H99" i="159"/>
  <c r="H55" i="159"/>
  <c r="O12" i="132"/>
  <c r="O108" i="132" s="1"/>
  <c r="O67" i="85" s="1"/>
  <c r="P87" i="82"/>
  <c r="P61" i="147" s="1"/>
  <c r="P97" i="147" s="1"/>
  <c r="P313" i="82" s="1"/>
  <c r="P314" i="82" s="1"/>
  <c r="P27" i="163" s="1"/>
  <c r="P38" i="163" s="1"/>
  <c r="P309" i="82"/>
  <c r="P89" i="132" s="1"/>
  <c r="P256" i="82"/>
  <c r="P34" i="150" s="1"/>
  <c r="P116" i="150" s="1"/>
  <c r="M39" i="163"/>
  <c r="M40" i="163" s="1"/>
  <c r="O90" i="132"/>
  <c r="O19" i="116" s="1"/>
  <c r="O7" i="118" s="1"/>
  <c r="O25" i="118"/>
  <c r="O65" i="118"/>
  <c r="J12" i="159" s="1"/>
  <c r="L95" i="132"/>
  <c r="K9" i="115"/>
  <c r="N45" i="118"/>
  <c r="I7" i="159" s="1"/>
  <c r="I95" i="159" s="1"/>
  <c r="N6" i="116"/>
  <c r="N63" i="99"/>
  <c r="O65" i="99" s="1"/>
  <c r="N51" i="99"/>
  <c r="M29" i="118"/>
  <c r="M31" i="118" s="1"/>
  <c r="M67" i="118"/>
  <c r="H15" i="159" s="1"/>
  <c r="I111" i="150"/>
  <c r="I114" i="150"/>
  <c r="I118" i="150" s="1"/>
  <c r="O64" i="118"/>
  <c r="J11" i="159" s="1"/>
  <c r="J55" i="159" s="1"/>
  <c r="O24" i="118"/>
  <c r="N107" i="132"/>
  <c r="N67" i="85" s="1"/>
  <c r="O46" i="118"/>
  <c r="J8" i="159" s="1"/>
  <c r="O7" i="116"/>
  <c r="J50" i="118"/>
  <c r="J13" i="116"/>
  <c r="J103" i="132"/>
  <c r="P51" i="118"/>
  <c r="P104" i="132"/>
  <c r="P14" i="116"/>
  <c r="O347" i="82"/>
  <c r="O29" i="99" s="1"/>
  <c r="O67" i="99" s="1"/>
  <c r="I35" i="138"/>
  <c r="I36" i="138" s="1"/>
  <c r="I38" i="138" s="1"/>
  <c r="H60" i="118"/>
  <c r="G2" i="159"/>
  <c r="L2" i="163"/>
  <c r="P13" i="150"/>
  <c r="O53" i="150"/>
  <c r="O50" i="150"/>
  <c r="P31" i="85"/>
  <c r="J30" i="85"/>
  <c r="P45" i="99"/>
  <c r="P47" i="99" s="1"/>
  <c r="P25" i="149"/>
  <c r="G82" i="159"/>
  <c r="G126" i="159"/>
  <c r="M6" i="116"/>
  <c r="H7" i="159"/>
  <c r="H51" i="159" s="1"/>
  <c r="O13" i="149"/>
  <c r="K31" i="138"/>
  <c r="K32" i="138" s="1"/>
  <c r="M7" i="149"/>
  <c r="Q72" i="150"/>
  <c r="N54" i="85"/>
  <c r="O8" i="149"/>
  <c r="O11" i="149"/>
  <c r="N7" i="149"/>
  <c r="K27" i="149"/>
  <c r="J24" i="149"/>
  <c r="N65" i="99"/>
  <c r="O94" i="147"/>
  <c r="O104" i="147" s="1"/>
  <c r="P87" i="147"/>
  <c r="H59" i="105"/>
  <c r="H61" i="105" s="1"/>
  <c r="H12" i="116" s="1"/>
  <c r="T34" i="101"/>
  <c r="Q25" i="143"/>
  <c r="O19" i="100"/>
  <c r="O25" i="100" s="1"/>
  <c r="P18" i="100"/>
  <c r="T25" i="101"/>
  <c r="Q45" i="105"/>
  <c r="S17" i="101"/>
  <c r="P7" i="100"/>
  <c r="J40" i="105"/>
  <c r="K3" i="147"/>
  <c r="K3" i="138"/>
  <c r="K3" i="160"/>
  <c r="K3" i="85"/>
  <c r="K3" i="150"/>
  <c r="K3" i="99"/>
  <c r="K64" i="99" s="1"/>
  <c r="K3" i="149"/>
  <c r="K3" i="132"/>
  <c r="M3" i="101"/>
  <c r="K3" i="143"/>
  <c r="K3" i="100"/>
  <c r="K26" i="105"/>
  <c r="K20" i="105"/>
  <c r="K37" i="105"/>
  <c r="K39" i="105"/>
  <c r="K18" i="105"/>
  <c r="K24" i="105"/>
  <c r="K32" i="105"/>
  <c r="K19" i="105"/>
  <c r="K35" i="105"/>
  <c r="K31" i="105"/>
  <c r="K36" i="105"/>
  <c r="K23" i="105"/>
  <c r="K38" i="105"/>
  <c r="K25" i="105"/>
  <c r="K34" i="105"/>
  <c r="K21" i="105"/>
  <c r="K22" i="105"/>
  <c r="K33" i="105"/>
  <c r="J27" i="105"/>
  <c r="L2" i="160"/>
  <c r="L2" i="147"/>
  <c r="L2" i="149"/>
  <c r="L2" i="85"/>
  <c r="L2" i="150"/>
  <c r="L3" i="82"/>
  <c r="L2" i="143"/>
  <c r="L2" i="100"/>
  <c r="M2" i="82"/>
  <c r="L2" i="132"/>
  <c r="L2" i="138"/>
  <c r="N2" i="101"/>
  <c r="L2" i="99"/>
  <c r="L15" i="105"/>
  <c r="L16" i="105" s="1"/>
  <c r="U81" i="132"/>
  <c r="I28" i="105"/>
  <c r="I56" i="105"/>
  <c r="G57" i="159"/>
  <c r="G16" i="159"/>
  <c r="J92" i="150"/>
  <c r="J102" i="132" s="1"/>
  <c r="J109" i="150"/>
  <c r="I16" i="132"/>
  <c r="I30" i="132" s="1"/>
  <c r="I31" i="132" s="1"/>
  <c r="I66" i="85"/>
  <c r="I95" i="150"/>
  <c r="K25" i="138"/>
  <c r="K41" i="138" s="1"/>
  <c r="X93" i="132"/>
  <c r="X18" i="116" s="1"/>
  <c r="X12" i="118" s="1"/>
  <c r="L39" i="150"/>
  <c r="L83" i="150" s="1"/>
  <c r="L89" i="150"/>
  <c r="L90" i="150"/>
  <c r="L57" i="150"/>
  <c r="L86" i="150" s="1"/>
  <c r="L28" i="149" s="1"/>
  <c r="L85" i="150"/>
  <c r="G28" i="159" s="1"/>
  <c r="L43" i="150"/>
  <c r="L84" i="150" s="1"/>
  <c r="L61" i="150"/>
  <c r="L87" i="150" s="1"/>
  <c r="L65" i="150"/>
  <c r="L88" i="150" s="1"/>
  <c r="K110" i="150"/>
  <c r="I78" i="159"/>
  <c r="I122" i="159"/>
  <c r="Q100" i="147"/>
  <c r="P105" i="147"/>
  <c r="L22" i="138"/>
  <c r="O33" i="101"/>
  <c r="J34" i="138"/>
  <c r="J35" i="138"/>
  <c r="I96" i="159"/>
  <c r="I52" i="159"/>
  <c r="I100" i="159"/>
  <c r="I56" i="159"/>
  <c r="J34" i="159"/>
  <c r="L91" i="159"/>
  <c r="K126" i="159"/>
  <c r="K123" i="159"/>
  <c r="K127" i="159"/>
  <c r="K113" i="159"/>
  <c r="S38" i="150"/>
  <c r="R72" i="150"/>
  <c r="M47" i="159"/>
  <c r="L79" i="159"/>
  <c r="L83" i="159"/>
  <c r="L69" i="159"/>
  <c r="L82" i="159"/>
  <c r="S90" i="147"/>
  <c r="AV38" i="143"/>
  <c r="O51" i="99"/>
  <c r="O63" i="99"/>
  <c r="AH21" i="148"/>
  <c r="AH17" i="148"/>
  <c r="AH18" i="148" s="1"/>
  <c r="AH25" i="148" s="1"/>
  <c r="AH26" i="148" s="1"/>
  <c r="Q41" i="99" s="1"/>
  <c r="Q30" i="118" s="1"/>
  <c r="AH22" i="148"/>
  <c r="AH13" i="148"/>
  <c r="AG23" i="148"/>
  <c r="AJ9" i="148"/>
  <c r="AI12" i="148"/>
  <c r="AI11" i="148"/>
  <c r="AI16" i="148" s="1"/>
  <c r="N44" i="99"/>
  <c r="N48" i="99" s="1"/>
  <c r="N24" i="115" s="1"/>
  <c r="M31" i="149"/>
  <c r="P12" i="132" l="1"/>
  <c r="P108" i="132" s="1"/>
  <c r="M18" i="115"/>
  <c r="N36" i="163"/>
  <c r="P10" i="132"/>
  <c r="P107" i="132" s="1"/>
  <c r="P67" i="85" s="1"/>
  <c r="Q87" i="82"/>
  <c r="Q61" i="147" s="1"/>
  <c r="Q97" i="147" s="1"/>
  <c r="Q108" i="147" s="1"/>
  <c r="Q26" i="163" s="1"/>
  <c r="Q37" i="163" s="1"/>
  <c r="Q256" i="82"/>
  <c r="Q34" i="150" s="1"/>
  <c r="Q116" i="150" s="1"/>
  <c r="Q309" i="82"/>
  <c r="P108" i="147"/>
  <c r="P26" i="163" s="1"/>
  <c r="P37" i="163" s="1"/>
  <c r="P90" i="132"/>
  <c r="P19" i="116" s="1"/>
  <c r="P7" i="118" s="1"/>
  <c r="P65" i="118"/>
  <c r="P25" i="118"/>
  <c r="P13" i="149" s="1"/>
  <c r="O67" i="118"/>
  <c r="O29" i="118"/>
  <c r="O31" i="118" s="1"/>
  <c r="O45" i="118"/>
  <c r="J7" i="159" s="1"/>
  <c r="O6" i="116"/>
  <c r="M95" i="132"/>
  <c r="L9" i="115"/>
  <c r="N67" i="118"/>
  <c r="I15" i="159" s="1"/>
  <c r="I59" i="159" s="1"/>
  <c r="N29" i="118"/>
  <c r="N31" i="118" s="1"/>
  <c r="J111" i="150"/>
  <c r="J114" i="150"/>
  <c r="J118" i="150" s="1"/>
  <c r="P46" i="118"/>
  <c r="K8" i="159" s="1"/>
  <c r="P7" i="116"/>
  <c r="K103" i="132"/>
  <c r="K50" i="118"/>
  <c r="K13" i="116"/>
  <c r="Q31" i="85"/>
  <c r="Q51" i="118"/>
  <c r="Q104" i="132"/>
  <c r="Q14" i="116"/>
  <c r="I60" i="118"/>
  <c r="I20" i="118"/>
  <c r="P347" i="82"/>
  <c r="P29" i="99" s="1"/>
  <c r="P67" i="99" s="1"/>
  <c r="G3" i="159"/>
  <c r="L3" i="163"/>
  <c r="H2" i="159"/>
  <c r="M2" i="163"/>
  <c r="I33" i="132"/>
  <c r="Q13" i="150"/>
  <c r="P53" i="150"/>
  <c r="P50" i="150"/>
  <c r="Q25" i="149"/>
  <c r="K30" i="85"/>
  <c r="Q45" i="99"/>
  <c r="Q47" i="99" s="1"/>
  <c r="K12" i="159"/>
  <c r="J15" i="159"/>
  <c r="J103" i="159" s="1"/>
  <c r="H95" i="159"/>
  <c r="H18" i="149"/>
  <c r="H49" i="118"/>
  <c r="H56" i="118" s="1"/>
  <c r="H69" i="118" s="1"/>
  <c r="O54" i="85"/>
  <c r="P8" i="149"/>
  <c r="O7" i="149"/>
  <c r="I51" i="159"/>
  <c r="L27" i="149"/>
  <c r="K24" i="149"/>
  <c r="G104" i="159"/>
  <c r="J99" i="159"/>
  <c r="I68" i="85"/>
  <c r="I92" i="85" s="1"/>
  <c r="J162" i="85" s="1"/>
  <c r="J169" i="85" s="1"/>
  <c r="P65" i="99"/>
  <c r="Q87" i="147"/>
  <c r="P94" i="147"/>
  <c r="P104" i="147" s="1"/>
  <c r="I59" i="105"/>
  <c r="U34" i="101"/>
  <c r="R25" i="143"/>
  <c r="Q18" i="100"/>
  <c r="T17" i="101"/>
  <c r="Q7" i="100"/>
  <c r="U25" i="101"/>
  <c r="R45" i="105"/>
  <c r="P19" i="100"/>
  <c r="P25" i="100" s="1"/>
  <c r="I39" i="138"/>
  <c r="I44" i="138" s="1"/>
  <c r="K27" i="105"/>
  <c r="V81" i="132"/>
  <c r="J56" i="105"/>
  <c r="J28" i="105"/>
  <c r="L23" i="105"/>
  <c r="L49" i="105" s="1"/>
  <c r="L33" i="105"/>
  <c r="L39" i="105"/>
  <c r="L32" i="105"/>
  <c r="L20" i="105"/>
  <c r="L24" i="105"/>
  <c r="L38" i="105"/>
  <c r="L31" i="105"/>
  <c r="L34" i="105"/>
  <c r="L18" i="105"/>
  <c r="L25" i="105"/>
  <c r="L50" i="105" s="1"/>
  <c r="L22" i="105"/>
  <c r="L36" i="105"/>
  <c r="L37" i="105"/>
  <c r="L35" i="105"/>
  <c r="L26" i="105"/>
  <c r="L19" i="105"/>
  <c r="L21" i="105"/>
  <c r="K40" i="105"/>
  <c r="L3" i="85"/>
  <c r="L3" i="147"/>
  <c r="L3" i="143"/>
  <c r="L3" i="100"/>
  <c r="L3" i="150"/>
  <c r="N3" i="101"/>
  <c r="L3" i="132"/>
  <c r="L3" i="138"/>
  <c r="L3" i="149"/>
  <c r="L3" i="99"/>
  <c r="L64" i="99" s="1"/>
  <c r="L3" i="160"/>
  <c r="N2" i="82"/>
  <c r="M2" i="150"/>
  <c r="O2" i="101"/>
  <c r="M2" i="99"/>
  <c r="M36" i="99" s="1"/>
  <c r="M39" i="99" s="1"/>
  <c r="M2" i="147"/>
  <c r="M2" i="132"/>
  <c r="M2" i="160"/>
  <c r="M2" i="138"/>
  <c r="M2" i="85"/>
  <c r="M2" i="100"/>
  <c r="M15" i="105"/>
  <c r="M16" i="105" s="1"/>
  <c r="M3" i="82"/>
  <c r="M2" i="143"/>
  <c r="M2" i="149"/>
  <c r="G60" i="159"/>
  <c r="G116" i="159"/>
  <c r="G72" i="159"/>
  <c r="J95" i="150"/>
  <c r="L25" i="138"/>
  <c r="L41" i="138" s="1"/>
  <c r="G29" i="159"/>
  <c r="H59" i="159"/>
  <c r="H103" i="159"/>
  <c r="L109" i="150"/>
  <c r="L114" i="150" s="1"/>
  <c r="L118" i="150" s="1"/>
  <c r="K109" i="150"/>
  <c r="K92" i="150"/>
  <c r="K102" i="132" s="1"/>
  <c r="G31" i="159"/>
  <c r="L27" i="138"/>
  <c r="Y93" i="132"/>
  <c r="Y18" i="116" s="1"/>
  <c r="Y12" i="118" s="1"/>
  <c r="M89" i="150"/>
  <c r="M90" i="150"/>
  <c r="M39" i="150"/>
  <c r="M83" i="150" s="1"/>
  <c r="G30" i="159"/>
  <c r="L26" i="138"/>
  <c r="G27" i="159"/>
  <c r="L110" i="150"/>
  <c r="J16" i="132"/>
  <c r="J30" i="132" s="1"/>
  <c r="J31" i="132" s="1"/>
  <c r="F32" i="132" s="1"/>
  <c r="H33" i="132" s="1"/>
  <c r="J66" i="85"/>
  <c r="J68" i="85" s="1"/>
  <c r="M91" i="159"/>
  <c r="L113" i="159"/>
  <c r="L126" i="159"/>
  <c r="L127" i="159"/>
  <c r="L123" i="159"/>
  <c r="J122" i="159"/>
  <c r="J78" i="159"/>
  <c r="J36" i="138"/>
  <c r="Q105" i="147"/>
  <c r="R100" i="147"/>
  <c r="P33" i="101"/>
  <c r="M22" i="138"/>
  <c r="M36" i="143"/>
  <c r="K34" i="159"/>
  <c r="J96" i="159"/>
  <c r="J52" i="159"/>
  <c r="I43" i="138"/>
  <c r="K35" i="138"/>
  <c r="K34" i="138"/>
  <c r="J100" i="159"/>
  <c r="J56" i="159"/>
  <c r="Q89" i="132"/>
  <c r="T38" i="150"/>
  <c r="S72" i="150"/>
  <c r="O44" i="99"/>
  <c r="O48" i="99" s="1"/>
  <c r="O24" i="115" s="1"/>
  <c r="N31" i="149"/>
  <c r="AK9" i="148"/>
  <c r="AJ11" i="148"/>
  <c r="AJ16" i="148" s="1"/>
  <c r="AJ12" i="148"/>
  <c r="AH23" i="148"/>
  <c r="P51" i="99"/>
  <c r="P63" i="99"/>
  <c r="AW38" i="143"/>
  <c r="M79" i="159"/>
  <c r="M83" i="159"/>
  <c r="N47" i="159"/>
  <c r="M82" i="159"/>
  <c r="M69" i="159"/>
  <c r="AI21" i="148"/>
  <c r="AI13" i="148"/>
  <c r="AI22" i="148"/>
  <c r="AI23" i="148"/>
  <c r="AI17" i="148"/>
  <c r="AI18" i="148" s="1"/>
  <c r="AI25" i="148" s="1"/>
  <c r="AI26" i="148" s="1"/>
  <c r="R41" i="99" s="1"/>
  <c r="R30" i="118" s="1"/>
  <c r="T90" i="147"/>
  <c r="I103" i="159" l="1"/>
  <c r="Q12" i="132"/>
  <c r="Q108" i="132" s="1"/>
  <c r="P24" i="118"/>
  <c r="P64" i="118"/>
  <c r="K11" i="159" s="1"/>
  <c r="K55" i="159" s="1"/>
  <c r="P11" i="149"/>
  <c r="Q11" i="149"/>
  <c r="Q24" i="118"/>
  <c r="R87" i="82"/>
  <c r="R61" i="147" s="1"/>
  <c r="R97" i="147" s="1"/>
  <c r="R108" i="147" s="1"/>
  <c r="R26" i="163" s="1"/>
  <c r="R37" i="163" s="1"/>
  <c r="R256" i="82"/>
  <c r="R12" i="132" s="1"/>
  <c r="R108" i="132" s="1"/>
  <c r="R309" i="82"/>
  <c r="R89" i="132" s="1"/>
  <c r="Q64" i="118"/>
  <c r="L11" i="159" s="1"/>
  <c r="N39" i="163"/>
  <c r="N40" i="163" s="1"/>
  <c r="Q313" i="82"/>
  <c r="Q314" i="82" s="1"/>
  <c r="Q27" i="163" s="1"/>
  <c r="Q38" i="163" s="1"/>
  <c r="N95" i="132"/>
  <c r="M9" i="115"/>
  <c r="P67" i="118"/>
  <c r="K15" i="159" s="1"/>
  <c r="P29" i="118"/>
  <c r="P31" i="118" s="1"/>
  <c r="P45" i="118"/>
  <c r="K7" i="159" s="1"/>
  <c r="P6" i="116"/>
  <c r="Q90" i="132"/>
  <c r="Q19" i="116" s="1"/>
  <c r="Q7" i="118" s="1"/>
  <c r="Q65" i="118"/>
  <c r="L12" i="159" s="1"/>
  <c r="Q25" i="118"/>
  <c r="Q13" i="149" s="1"/>
  <c r="K111" i="150"/>
  <c r="K114" i="150"/>
  <c r="K118" i="150" s="1"/>
  <c r="I49" i="118"/>
  <c r="I56" i="118" s="1"/>
  <c r="I69" i="118" s="1"/>
  <c r="I12" i="116"/>
  <c r="Q46" i="118"/>
  <c r="L8" i="159" s="1"/>
  <c r="Q7" i="116"/>
  <c r="L103" i="132"/>
  <c r="L50" i="118"/>
  <c r="L13" i="116"/>
  <c r="R14" i="116"/>
  <c r="R51" i="118"/>
  <c r="R104" i="132"/>
  <c r="J60" i="118"/>
  <c r="J20" i="118"/>
  <c r="R347" i="82"/>
  <c r="R29" i="99" s="1"/>
  <c r="R67" i="99" s="1"/>
  <c r="Q347" i="82"/>
  <c r="Q29" i="99" s="1"/>
  <c r="Q67" i="99" s="1"/>
  <c r="I2" i="159"/>
  <c r="N2" i="163"/>
  <c r="H3" i="159"/>
  <c r="M3" i="163"/>
  <c r="H72" i="118"/>
  <c r="I71" i="118" s="1"/>
  <c r="R13" i="150"/>
  <c r="Q53" i="150"/>
  <c r="Q50" i="150"/>
  <c r="R31" i="85"/>
  <c r="R25" i="149"/>
  <c r="L30" i="85"/>
  <c r="R45" i="99"/>
  <c r="R47" i="99" s="1"/>
  <c r="K99" i="159"/>
  <c r="P7" i="149"/>
  <c r="H48" i="149"/>
  <c r="H50" i="149" s="1"/>
  <c r="H38" i="149"/>
  <c r="H55" i="149" s="1"/>
  <c r="H43" i="149"/>
  <c r="Q8" i="149"/>
  <c r="I18" i="149"/>
  <c r="P54" i="85"/>
  <c r="L24" i="149"/>
  <c r="L111" i="150"/>
  <c r="Q65" i="99"/>
  <c r="J95" i="159"/>
  <c r="J51" i="159"/>
  <c r="R87" i="147"/>
  <c r="Q94" i="147"/>
  <c r="Q104" i="147" s="1"/>
  <c r="J59" i="105"/>
  <c r="Q19" i="100"/>
  <c r="Q25" i="100" s="1"/>
  <c r="V34" i="101"/>
  <c r="S25" i="143"/>
  <c r="V25" i="101"/>
  <c r="S45" i="105"/>
  <c r="R18" i="100"/>
  <c r="U17" i="101"/>
  <c r="R7" i="100"/>
  <c r="J86" i="85"/>
  <c r="J105" i="85" s="1"/>
  <c r="J87" i="85"/>
  <c r="J113" i="85" s="1"/>
  <c r="J115" i="85" s="1"/>
  <c r="J39" i="138"/>
  <c r="J44" i="138" s="1"/>
  <c r="J47" i="138" s="1"/>
  <c r="J50" i="138" s="1"/>
  <c r="L40" i="105"/>
  <c r="W81" i="132"/>
  <c r="M3" i="147"/>
  <c r="M3" i="85"/>
  <c r="M3" i="132"/>
  <c r="M3" i="143"/>
  <c r="M3" i="99"/>
  <c r="M64" i="99" s="1"/>
  <c r="M92" i="99" s="1"/>
  <c r="M3" i="100"/>
  <c r="M3" i="149"/>
  <c r="M3" i="138"/>
  <c r="O3" i="101"/>
  <c r="M3" i="160"/>
  <c r="M3" i="150"/>
  <c r="M36" i="105"/>
  <c r="M35" i="105"/>
  <c r="M31" i="105"/>
  <c r="M24" i="105"/>
  <c r="M33" i="105"/>
  <c r="M22" i="105"/>
  <c r="M20" i="105"/>
  <c r="M34" i="105"/>
  <c r="M26" i="105"/>
  <c r="M37" i="105"/>
  <c r="M25" i="105"/>
  <c r="M50" i="105" s="1"/>
  <c r="M19" i="105"/>
  <c r="M23" i="105"/>
  <c r="M49" i="105" s="1"/>
  <c r="M18" i="105"/>
  <c r="M32" i="105"/>
  <c r="M39" i="105"/>
  <c r="M38" i="105"/>
  <c r="M21" i="105"/>
  <c r="L27" i="105"/>
  <c r="L51" i="105" s="1"/>
  <c r="K56" i="105"/>
  <c r="K28" i="105"/>
  <c r="N2" i="138"/>
  <c r="N2" i="150"/>
  <c r="N2" i="100"/>
  <c r="N2" i="132"/>
  <c r="N2" i="147"/>
  <c r="N2" i="99"/>
  <c r="N36" i="99" s="1"/>
  <c r="N39" i="99" s="1"/>
  <c r="N3" i="82"/>
  <c r="N2" i="149"/>
  <c r="N15" i="105"/>
  <c r="N16" i="105" s="1"/>
  <c r="P2" i="101"/>
  <c r="N2" i="160"/>
  <c r="O2" i="82"/>
  <c r="N2" i="85"/>
  <c r="N2" i="143"/>
  <c r="G73" i="159"/>
  <c r="G117" i="159"/>
  <c r="L31" i="138"/>
  <c r="L32" i="138" s="1"/>
  <c r="L35" i="138" s="1"/>
  <c r="Z93" i="132"/>
  <c r="Z18" i="116" s="1"/>
  <c r="Z12" i="118" s="1"/>
  <c r="J38" i="138"/>
  <c r="J43" i="138" s="1"/>
  <c r="J46" i="138" s="1"/>
  <c r="J49" i="138" s="1"/>
  <c r="G71" i="159"/>
  <c r="G115" i="159"/>
  <c r="G32" i="159"/>
  <c r="G118" i="159"/>
  <c r="G74" i="159"/>
  <c r="H24" i="159"/>
  <c r="G24" i="159"/>
  <c r="L92" i="150"/>
  <c r="L102" i="132" s="1"/>
  <c r="N90" i="150"/>
  <c r="N89" i="150"/>
  <c r="N39" i="150"/>
  <c r="G75" i="159"/>
  <c r="G119" i="159"/>
  <c r="K95" i="150"/>
  <c r="J92" i="85"/>
  <c r="K162" i="85" s="1"/>
  <c r="K169" i="85" s="1"/>
  <c r="J85" i="85"/>
  <c r="J100" i="85" s="1"/>
  <c r="J88" i="85"/>
  <c r="J112" i="85" s="1"/>
  <c r="J114" i="85" s="1"/>
  <c r="J94" i="85"/>
  <c r="J90" i="85"/>
  <c r="J123" i="85" s="1"/>
  <c r="J125" i="85" s="1"/>
  <c r="J93" i="85"/>
  <c r="J157" i="85" s="1"/>
  <c r="J158" i="85" s="1"/>
  <c r="J159" i="85" s="1"/>
  <c r="J89" i="85"/>
  <c r="J124" i="85" s="1"/>
  <c r="J126" i="85" s="1"/>
  <c r="J95" i="85"/>
  <c r="J91" i="85"/>
  <c r="K16" i="132"/>
  <c r="K66" i="85"/>
  <c r="K68" i="85" s="1"/>
  <c r="M52" i="143"/>
  <c r="M60" i="143" s="1"/>
  <c r="N22" i="138"/>
  <c r="N36" i="143"/>
  <c r="Q33" i="101"/>
  <c r="K56" i="159"/>
  <c r="K100" i="159"/>
  <c r="R105" i="147"/>
  <c r="S100" i="147"/>
  <c r="K78" i="159"/>
  <c r="K122" i="159"/>
  <c r="I47" i="138"/>
  <c r="I50" i="138" s="1"/>
  <c r="K96" i="159"/>
  <c r="K52" i="159"/>
  <c r="N91" i="159"/>
  <c r="M113" i="159"/>
  <c r="M123" i="159"/>
  <c r="M126" i="159"/>
  <c r="M127" i="159"/>
  <c r="L55" i="159"/>
  <c r="L99" i="159"/>
  <c r="M54" i="143"/>
  <c r="M53" i="143"/>
  <c r="M55" i="143"/>
  <c r="M56" i="143"/>
  <c r="K36" i="138"/>
  <c r="L34" i="159"/>
  <c r="I46" i="138"/>
  <c r="I49" i="138" s="1"/>
  <c r="U38" i="150"/>
  <c r="T72" i="150"/>
  <c r="U90" i="147"/>
  <c r="J59" i="159"/>
  <c r="AJ13" i="148"/>
  <c r="AJ22" i="148"/>
  <c r="AJ21" i="148"/>
  <c r="AJ17" i="148"/>
  <c r="O47" i="159"/>
  <c r="N79" i="159"/>
  <c r="N83" i="159"/>
  <c r="N69" i="159"/>
  <c r="N82" i="159"/>
  <c r="AJ18" i="148"/>
  <c r="AJ25" i="148" s="1"/>
  <c r="AJ26" i="148" s="1"/>
  <c r="S41" i="99" s="1"/>
  <c r="S30" i="118" s="1"/>
  <c r="O31" i="149"/>
  <c r="P44" i="99"/>
  <c r="P48" i="99" s="1"/>
  <c r="P24" i="115" s="1"/>
  <c r="AK12" i="148"/>
  <c r="AK11" i="148"/>
  <c r="AK16" i="148" s="1"/>
  <c r="AL9" i="148"/>
  <c r="Q51" i="99"/>
  <c r="Q63" i="99"/>
  <c r="R65" i="99" s="1"/>
  <c r="AX38" i="143"/>
  <c r="R34" i="150" l="1"/>
  <c r="R116" i="150" s="1"/>
  <c r="R11" i="149"/>
  <c r="Q10" i="132"/>
  <c r="Q107" i="132" s="1"/>
  <c r="Q67" i="85" s="1"/>
  <c r="R24" i="118"/>
  <c r="R313" i="82"/>
  <c r="R314" i="82" s="1"/>
  <c r="R27" i="163" s="1"/>
  <c r="R38" i="163" s="1"/>
  <c r="R64" i="118"/>
  <c r="M11" i="159" s="1"/>
  <c r="M55" i="159" s="1"/>
  <c r="S87" i="82"/>
  <c r="S61" i="147" s="1"/>
  <c r="S97" i="147" s="1"/>
  <c r="S108" i="147" s="1"/>
  <c r="S26" i="163" s="1"/>
  <c r="S37" i="163" s="1"/>
  <c r="S309" i="82"/>
  <c r="S89" i="132" s="1"/>
  <c r="S256" i="82"/>
  <c r="S12" i="132" s="1"/>
  <c r="S108" i="132" s="1"/>
  <c r="N18" i="115"/>
  <c r="O36" i="163"/>
  <c r="Q6" i="116"/>
  <c r="Q45" i="118"/>
  <c r="L7" i="159" s="1"/>
  <c r="R90" i="132"/>
  <c r="R19" i="116" s="1"/>
  <c r="R7" i="118" s="1"/>
  <c r="R65" i="118"/>
  <c r="M12" i="159" s="1"/>
  <c r="R25" i="118"/>
  <c r="R13" i="149" s="1"/>
  <c r="Q29" i="118"/>
  <c r="Q31" i="118" s="1"/>
  <c r="Q67" i="118"/>
  <c r="L15" i="159" s="1"/>
  <c r="O95" i="132"/>
  <c r="N9" i="115"/>
  <c r="J12" i="116"/>
  <c r="J49" i="118"/>
  <c r="J56" i="118" s="1"/>
  <c r="J69" i="118" s="1"/>
  <c r="I72" i="118"/>
  <c r="J71" i="118" s="1"/>
  <c r="R7" i="116"/>
  <c r="R46" i="118"/>
  <c r="M8" i="159" s="1"/>
  <c r="K60" i="118"/>
  <c r="K20" i="118"/>
  <c r="S31" i="85"/>
  <c r="S14" i="116"/>
  <c r="S104" i="132"/>
  <c r="S51" i="118"/>
  <c r="I3" i="159"/>
  <c r="N3" i="163"/>
  <c r="J2" i="159"/>
  <c r="O2" i="163"/>
  <c r="S25" i="149"/>
  <c r="R10" i="132"/>
  <c r="S13" i="150"/>
  <c r="R53" i="150"/>
  <c r="R50" i="150"/>
  <c r="L56" i="105"/>
  <c r="L59" i="105" s="1"/>
  <c r="L53" i="105"/>
  <c r="L60" i="105" s="1"/>
  <c r="J28" i="85"/>
  <c r="J46" i="85" s="1"/>
  <c r="S45" i="99"/>
  <c r="S47" i="99" s="1"/>
  <c r="I43" i="149"/>
  <c r="I38" i="149"/>
  <c r="I55" i="149" s="1"/>
  <c r="I48" i="149"/>
  <c r="I50" i="149" s="1"/>
  <c r="J18" i="149"/>
  <c r="Q7" i="149"/>
  <c r="Q54" i="85"/>
  <c r="R8" i="149"/>
  <c r="H60" i="149"/>
  <c r="H62" i="149" s="1"/>
  <c r="H45" i="149"/>
  <c r="M72" i="143"/>
  <c r="M24" i="150" s="1"/>
  <c r="M42" i="150" s="1"/>
  <c r="M43" i="150" s="1"/>
  <c r="M84" i="150" s="1"/>
  <c r="N52" i="143"/>
  <c r="N60" i="143" s="1"/>
  <c r="I36" i="132"/>
  <c r="I40" i="132" s="1"/>
  <c r="I66" i="132" s="1"/>
  <c r="M22" i="149"/>
  <c r="M95" i="99"/>
  <c r="K51" i="159"/>
  <c r="K95" i="159"/>
  <c r="S87" i="147"/>
  <c r="R94" i="147"/>
  <c r="R104" i="147" s="1"/>
  <c r="K59" i="105"/>
  <c r="W34" i="101"/>
  <c r="T25" i="143"/>
  <c r="V17" i="101"/>
  <c r="S7" i="100"/>
  <c r="S18" i="100"/>
  <c r="R19" i="100"/>
  <c r="R25" i="100" s="1"/>
  <c r="W25" i="101"/>
  <c r="T45" i="105"/>
  <c r="K87" i="85"/>
  <c r="K113" i="85" s="1"/>
  <c r="K115" i="85" s="1"/>
  <c r="K89" i="85"/>
  <c r="K124" i="85" s="1"/>
  <c r="K126" i="85" s="1"/>
  <c r="J116" i="85"/>
  <c r="L34" i="138"/>
  <c r="L36" i="138" s="1"/>
  <c r="K38" i="138"/>
  <c r="K43" i="138" s="1"/>
  <c r="K46" i="138" s="1"/>
  <c r="K49" i="138" s="1"/>
  <c r="N3" i="85"/>
  <c r="N3" i="99"/>
  <c r="N64" i="99" s="1"/>
  <c r="N92" i="99" s="1"/>
  <c r="N3" i="132"/>
  <c r="N3" i="147"/>
  <c r="N3" i="150"/>
  <c r="N3" i="138"/>
  <c r="P3" i="101"/>
  <c r="N3" i="143"/>
  <c r="N3" i="149"/>
  <c r="N3" i="100"/>
  <c r="N3" i="160"/>
  <c r="M40" i="105"/>
  <c r="X81" i="132"/>
  <c r="O2" i="149"/>
  <c r="O2" i="132"/>
  <c r="O2" i="160"/>
  <c r="O3" i="82"/>
  <c r="O2" i="85"/>
  <c r="O2" i="147"/>
  <c r="O2" i="150"/>
  <c r="Q2" i="101"/>
  <c r="O2" i="143"/>
  <c r="O2" i="99"/>
  <c r="O36" i="99" s="1"/>
  <c r="O39" i="99" s="1"/>
  <c r="P2" i="82"/>
  <c r="O2" i="100"/>
  <c r="O2" i="138"/>
  <c r="O15" i="105"/>
  <c r="O16" i="105" s="1"/>
  <c r="M27" i="105"/>
  <c r="M51" i="105" s="1"/>
  <c r="N39" i="105"/>
  <c r="N24" i="105"/>
  <c r="N35" i="105"/>
  <c r="N21" i="105"/>
  <c r="N36" i="105"/>
  <c r="N20" i="105"/>
  <c r="N18" i="105"/>
  <c r="N26" i="105"/>
  <c r="N32" i="105"/>
  <c r="N23" i="105"/>
  <c r="N49" i="105" s="1"/>
  <c r="N31" i="105"/>
  <c r="N22" i="105"/>
  <c r="N37" i="105"/>
  <c r="N25" i="105"/>
  <c r="N50" i="105" s="1"/>
  <c r="N38" i="105"/>
  <c r="N34" i="105"/>
  <c r="N33" i="105"/>
  <c r="N19" i="105"/>
  <c r="L28" i="105"/>
  <c r="M61" i="143"/>
  <c r="M73" i="143" s="1"/>
  <c r="M25" i="150" s="1"/>
  <c r="M45" i="150" s="1"/>
  <c r="J96" i="85"/>
  <c r="K59" i="159"/>
  <c r="K103" i="159"/>
  <c r="N83" i="150"/>
  <c r="I24" i="159" s="1"/>
  <c r="G76" i="159"/>
  <c r="G120" i="159"/>
  <c r="G36" i="159"/>
  <c r="L95" i="150"/>
  <c r="H68" i="159"/>
  <c r="H112" i="159"/>
  <c r="L66" i="85"/>
  <c r="L68" i="85" s="1"/>
  <c r="L16" i="132"/>
  <c r="K88" i="85"/>
  <c r="K112" i="85" s="1"/>
  <c r="K114" i="85" s="1"/>
  <c r="K92" i="85"/>
  <c r="L162" i="85" s="1"/>
  <c r="L169" i="85" s="1"/>
  <c r="K86" i="85"/>
  <c r="K105" i="85" s="1"/>
  <c r="K85" i="85"/>
  <c r="K90" i="85"/>
  <c r="K123" i="85" s="1"/>
  <c r="K125" i="85" s="1"/>
  <c r="K93" i="85"/>
  <c r="K157" i="85" s="1"/>
  <c r="K95" i="85"/>
  <c r="K91" i="85"/>
  <c r="K94" i="85"/>
  <c r="G112" i="159"/>
  <c r="G68" i="159"/>
  <c r="AA93" i="132"/>
  <c r="AA18" i="116" s="1"/>
  <c r="AA12" i="118" s="1"/>
  <c r="J127" i="85"/>
  <c r="O90" i="150"/>
  <c r="O89" i="150"/>
  <c r="O39" i="150"/>
  <c r="K39" i="138"/>
  <c r="K44" i="138" s="1"/>
  <c r="K47" i="138" s="1"/>
  <c r="K50" i="138" s="1"/>
  <c r="M34" i="159"/>
  <c r="O22" i="138"/>
  <c r="R33" i="101"/>
  <c r="S105" i="147"/>
  <c r="T100" i="147"/>
  <c r="L100" i="159"/>
  <c r="L56" i="159"/>
  <c r="L96" i="159"/>
  <c r="L52" i="159"/>
  <c r="N54" i="143"/>
  <c r="N53" i="143"/>
  <c r="N56" i="143"/>
  <c r="N55" i="143"/>
  <c r="L78" i="159"/>
  <c r="L122" i="159"/>
  <c r="O91" i="159"/>
  <c r="N126" i="159"/>
  <c r="N127" i="159"/>
  <c r="N113" i="159"/>
  <c r="N123" i="159"/>
  <c r="V38" i="150"/>
  <c r="U72" i="150"/>
  <c r="AK21" i="148"/>
  <c r="AK13" i="148"/>
  <c r="AK22" i="148"/>
  <c r="AK17" i="148"/>
  <c r="P31" i="149"/>
  <c r="Q44" i="99"/>
  <c r="Q48" i="99" s="1"/>
  <c r="Q24" i="115" s="1"/>
  <c r="AY38" i="143"/>
  <c r="O79" i="159"/>
  <c r="Q79" i="159" s="1"/>
  <c r="O83" i="159"/>
  <c r="Q83" i="159" s="1"/>
  <c r="O69" i="159"/>
  <c r="Q69" i="159" s="1"/>
  <c r="O82" i="159"/>
  <c r="Q82" i="159" s="1"/>
  <c r="AJ23" i="148"/>
  <c r="AM9" i="148"/>
  <c r="AL11" i="148"/>
  <c r="AL16" i="148" s="1"/>
  <c r="AL12" i="148"/>
  <c r="AK18" i="148"/>
  <c r="AK25" i="148" s="1"/>
  <c r="AK26" i="148" s="1"/>
  <c r="T41" i="99" s="1"/>
  <c r="T30" i="118" s="1"/>
  <c r="V90" i="147"/>
  <c r="R51" i="99"/>
  <c r="R63" i="99"/>
  <c r="S313" i="82" l="1"/>
  <c r="S314" i="82" s="1"/>
  <c r="S27" i="163" s="1"/>
  <c r="S38" i="163" s="1"/>
  <c r="M99" i="159"/>
  <c r="S34" i="150"/>
  <c r="S116" i="150" s="1"/>
  <c r="O39" i="163"/>
  <c r="O40" i="163" s="1"/>
  <c r="T87" i="82"/>
  <c r="T61" i="147" s="1"/>
  <c r="T97" i="147" s="1"/>
  <c r="T309" i="82"/>
  <c r="T89" i="132" s="1"/>
  <c r="T256" i="82"/>
  <c r="R67" i="118"/>
  <c r="M15" i="159" s="1"/>
  <c r="M103" i="159" s="1"/>
  <c r="R29" i="118"/>
  <c r="R31" i="118" s="1"/>
  <c r="R6" i="116"/>
  <c r="R45" i="118"/>
  <c r="M7" i="159" s="1"/>
  <c r="P95" i="132"/>
  <c r="O9" i="115"/>
  <c r="S90" i="132"/>
  <c r="S19" i="116" s="1"/>
  <c r="S7" i="118" s="1"/>
  <c r="S65" i="118"/>
  <c r="N12" i="159" s="1"/>
  <c r="S25" i="118"/>
  <c r="S13" i="149" s="1"/>
  <c r="J72" i="118"/>
  <c r="K71" i="118" s="1"/>
  <c r="M29" i="85"/>
  <c r="M18" i="118"/>
  <c r="M58" i="118"/>
  <c r="H20" i="159" s="1"/>
  <c r="H108" i="159" s="1"/>
  <c r="K12" i="116"/>
  <c r="K49" i="118"/>
  <c r="K56" i="118" s="1"/>
  <c r="K69" i="118" s="1"/>
  <c r="S10" i="132"/>
  <c r="S107" i="132" s="1"/>
  <c r="S24" i="118"/>
  <c r="S64" i="118"/>
  <c r="N11" i="159" s="1"/>
  <c r="N55" i="159" s="1"/>
  <c r="R107" i="132"/>
  <c r="R67" i="85" s="1"/>
  <c r="S7" i="116"/>
  <c r="S46" i="118"/>
  <c r="N8" i="159" s="1"/>
  <c r="T31" i="85"/>
  <c r="T14" i="116"/>
  <c r="T104" i="132"/>
  <c r="T51" i="118"/>
  <c r="L60" i="118"/>
  <c r="L20" i="118"/>
  <c r="S347" i="82"/>
  <c r="S29" i="99" s="1"/>
  <c r="S67" i="99" s="1"/>
  <c r="S11" i="149"/>
  <c r="J3" i="159"/>
  <c r="O3" i="163"/>
  <c r="K2" i="159"/>
  <c r="P2" i="163"/>
  <c r="T25" i="149"/>
  <c r="T13" i="150"/>
  <c r="S53" i="150"/>
  <c r="S50" i="150"/>
  <c r="K28" i="85"/>
  <c r="K46" i="85" s="1"/>
  <c r="T45" i="99"/>
  <c r="T47" i="99" s="1"/>
  <c r="H35" i="132"/>
  <c r="H45" i="132" s="1"/>
  <c r="H70" i="132" s="1"/>
  <c r="V33" i="132"/>
  <c r="AD33" i="132"/>
  <c r="AL33" i="132"/>
  <c r="AT33" i="132"/>
  <c r="BB33" i="132"/>
  <c r="BJ33" i="132"/>
  <c r="BR33" i="132"/>
  <c r="BZ33" i="132"/>
  <c r="CH33" i="132"/>
  <c r="W33" i="132"/>
  <c r="AE33" i="132"/>
  <c r="AM33" i="132"/>
  <c r="AU33" i="132"/>
  <c r="BC33" i="132"/>
  <c r="BK33" i="132"/>
  <c r="BS33" i="132"/>
  <c r="CA33" i="132"/>
  <c r="CI33" i="132"/>
  <c r="X33" i="132"/>
  <c r="AF33" i="132"/>
  <c r="AN33" i="132"/>
  <c r="AV33" i="132"/>
  <c r="BD33" i="132"/>
  <c r="BL33" i="132"/>
  <c r="BT33" i="132"/>
  <c r="CB33" i="132"/>
  <c r="Q33" i="132"/>
  <c r="Y33" i="132"/>
  <c r="AG33" i="132"/>
  <c r="AO33" i="132"/>
  <c r="AW33" i="132"/>
  <c r="BE33" i="132"/>
  <c r="BM33" i="132"/>
  <c r="BU33" i="132"/>
  <c r="CC33" i="132"/>
  <c r="R33" i="132"/>
  <c r="Z33" i="132"/>
  <c r="AH33" i="132"/>
  <c r="AP33" i="132"/>
  <c r="AX33" i="132"/>
  <c r="BF33" i="132"/>
  <c r="BN33" i="132"/>
  <c r="BV33" i="132"/>
  <c r="CD33" i="132"/>
  <c r="S33" i="132"/>
  <c r="AA33" i="132"/>
  <c r="AI33" i="132"/>
  <c r="AQ33" i="132"/>
  <c r="AY33" i="132"/>
  <c r="BG33" i="132"/>
  <c r="BO33" i="132"/>
  <c r="BW33" i="132"/>
  <c r="CE33" i="132"/>
  <c r="T33" i="132"/>
  <c r="AB33" i="132"/>
  <c r="AJ33" i="132"/>
  <c r="AR33" i="132"/>
  <c r="AZ33" i="132"/>
  <c r="BH33" i="132"/>
  <c r="BP33" i="132"/>
  <c r="BX33" i="132"/>
  <c r="CF33" i="132"/>
  <c r="U33" i="132"/>
  <c r="AC33" i="132"/>
  <c r="AK33" i="132"/>
  <c r="AS33" i="132"/>
  <c r="BA33" i="132"/>
  <c r="BI33" i="132"/>
  <c r="BQ33" i="132"/>
  <c r="BY33" i="132"/>
  <c r="CG33" i="132"/>
  <c r="P33" i="132"/>
  <c r="O33" i="132"/>
  <c r="N33" i="132"/>
  <c r="L33" i="132"/>
  <c r="L35" i="132" s="1"/>
  <c r="L45" i="132" s="1"/>
  <c r="L70" i="132" s="1"/>
  <c r="K33" i="132"/>
  <c r="K35" i="132" s="1"/>
  <c r="K45" i="132" s="1"/>
  <c r="K70" i="132" s="1"/>
  <c r="M33" i="132"/>
  <c r="J33" i="132"/>
  <c r="J35" i="132" s="1"/>
  <c r="J45" i="132" s="1"/>
  <c r="J70" i="132" s="1"/>
  <c r="M73" i="150"/>
  <c r="J38" i="149"/>
  <c r="J55" i="149" s="1"/>
  <c r="J43" i="149"/>
  <c r="J48" i="149"/>
  <c r="J50" i="149" s="1"/>
  <c r="R7" i="149"/>
  <c r="I45" i="149"/>
  <c r="I60" i="149"/>
  <c r="I62" i="149" s="1"/>
  <c r="S8" i="149"/>
  <c r="R54" i="85"/>
  <c r="K18" i="149"/>
  <c r="N72" i="143"/>
  <c r="N24" i="150" s="1"/>
  <c r="N42" i="150" s="1"/>
  <c r="N73" i="150" s="1"/>
  <c r="I42" i="132"/>
  <c r="I68" i="132" s="1"/>
  <c r="N61" i="143"/>
  <c r="N73" i="143" s="1"/>
  <c r="N25" i="150" s="1"/>
  <c r="N45" i="150" s="1"/>
  <c r="N46" i="150" s="1"/>
  <c r="N85" i="150" s="1"/>
  <c r="I39" i="132"/>
  <c r="I65" i="132" s="1"/>
  <c r="I43" i="132"/>
  <c r="I69" i="132" s="1"/>
  <c r="I44" i="132"/>
  <c r="I41" i="132"/>
  <c r="I67" i="132" s="1"/>
  <c r="I35" i="132"/>
  <c r="I45" i="132" s="1"/>
  <c r="I70" i="132" s="1"/>
  <c r="N22" i="149"/>
  <c r="N95" i="99"/>
  <c r="M21" i="149"/>
  <c r="M24" i="116"/>
  <c r="K100" i="85"/>
  <c r="K96" i="85"/>
  <c r="S65" i="99"/>
  <c r="T87" i="147"/>
  <c r="S94" i="147"/>
  <c r="S104" i="147" s="1"/>
  <c r="L38" i="138"/>
  <c r="L43" i="138" s="1"/>
  <c r="L46" i="138" s="1"/>
  <c r="L49" i="138" s="1"/>
  <c r="L51" i="159"/>
  <c r="L95" i="159"/>
  <c r="X34" i="101"/>
  <c r="U25" i="143"/>
  <c r="K158" i="85"/>
  <c r="K159" i="85" s="1"/>
  <c r="J170" i="85"/>
  <c r="L89" i="85"/>
  <c r="L124" i="85" s="1"/>
  <c r="L126" i="85" s="1"/>
  <c r="X25" i="101"/>
  <c r="U45" i="105"/>
  <c r="T18" i="100"/>
  <c r="S19" i="100"/>
  <c r="S25" i="100" s="1"/>
  <c r="W17" i="101"/>
  <c r="T7" i="100"/>
  <c r="K127" i="85"/>
  <c r="K116" i="85"/>
  <c r="M63" i="143"/>
  <c r="M75" i="143" s="1"/>
  <c r="M27" i="150" s="1"/>
  <c r="M60" i="150" s="1"/>
  <c r="M76" i="150" s="1"/>
  <c r="N27" i="105"/>
  <c r="N51" i="105" s="1"/>
  <c r="M28" i="105"/>
  <c r="M53" i="105"/>
  <c r="M56" i="105"/>
  <c r="O36" i="105"/>
  <c r="O24" i="105"/>
  <c r="O35" i="105"/>
  <c r="O34" i="105"/>
  <c r="O23" i="105"/>
  <c r="O49" i="105" s="1"/>
  <c r="O26" i="105"/>
  <c r="O22" i="105"/>
  <c r="O39" i="105"/>
  <c r="O21" i="105"/>
  <c r="O20" i="105"/>
  <c r="O31" i="105"/>
  <c r="O37" i="105"/>
  <c r="O33" i="105"/>
  <c r="O38" i="105"/>
  <c r="O18" i="105"/>
  <c r="O19" i="105"/>
  <c r="O32" i="105"/>
  <c r="O25" i="105"/>
  <c r="O50" i="105" s="1"/>
  <c r="N40" i="105"/>
  <c r="P15" i="105"/>
  <c r="P16" i="105" s="1"/>
  <c r="P2" i="147"/>
  <c r="P2" i="132"/>
  <c r="P2" i="99"/>
  <c r="P36" i="99" s="1"/>
  <c r="P39" i="99" s="1"/>
  <c r="P2" i="100"/>
  <c r="P2" i="143"/>
  <c r="P2" i="160"/>
  <c r="Q2" i="82"/>
  <c r="P3" i="82"/>
  <c r="P2" i="138"/>
  <c r="P2" i="150"/>
  <c r="P2" i="149"/>
  <c r="R2" i="101"/>
  <c r="P2" i="85"/>
  <c r="O3" i="85"/>
  <c r="O3" i="160"/>
  <c r="Q3" i="101"/>
  <c r="O3" i="99"/>
  <c r="O64" i="99" s="1"/>
  <c r="O92" i="99" s="1"/>
  <c r="O3" i="150"/>
  <c r="O3" i="143"/>
  <c r="O3" i="138"/>
  <c r="O3" i="149"/>
  <c r="O3" i="132"/>
  <c r="O3" i="147"/>
  <c r="O3" i="100"/>
  <c r="Y81" i="132"/>
  <c r="L59" i="159"/>
  <c r="L103" i="159"/>
  <c r="O83" i="150"/>
  <c r="J24" i="159" s="1"/>
  <c r="I68" i="159"/>
  <c r="I112" i="159"/>
  <c r="AB93" i="132"/>
  <c r="AB18" i="116" s="1"/>
  <c r="AB12" i="118" s="1"/>
  <c r="G80" i="159"/>
  <c r="G124" i="159"/>
  <c r="P90" i="150"/>
  <c r="P89" i="150"/>
  <c r="P39" i="150"/>
  <c r="S67" i="85"/>
  <c r="L39" i="138"/>
  <c r="L44" i="138" s="1"/>
  <c r="L47" i="138" s="1"/>
  <c r="L50" i="138" s="1"/>
  <c r="O113" i="159"/>
  <c r="Q113" i="159" s="1"/>
  <c r="O123" i="159"/>
  <c r="Q123" i="159" s="1"/>
  <c r="O126" i="159"/>
  <c r="Q126" i="159" s="1"/>
  <c r="O127" i="159"/>
  <c r="Q127" i="159" s="1"/>
  <c r="O56" i="143"/>
  <c r="O55" i="143"/>
  <c r="O53" i="143"/>
  <c r="O54" i="143"/>
  <c r="O52" i="143"/>
  <c r="O60" i="143" s="1"/>
  <c r="M110" i="150"/>
  <c r="H27" i="159"/>
  <c r="N34" i="159"/>
  <c r="M100" i="159"/>
  <c r="M56" i="159"/>
  <c r="U100" i="147"/>
  <c r="T105" i="147"/>
  <c r="T34" i="150"/>
  <c r="T116" i="150" s="1"/>
  <c r="T12" i="132"/>
  <c r="T108" i="132" s="1"/>
  <c r="P22" i="138"/>
  <c r="S33" i="101"/>
  <c r="M96" i="159"/>
  <c r="M52" i="159"/>
  <c r="M78" i="159"/>
  <c r="M122" i="159"/>
  <c r="M74" i="150"/>
  <c r="M46" i="150"/>
  <c r="M85" i="150" s="1"/>
  <c r="M27" i="149" s="1"/>
  <c r="W38" i="150"/>
  <c r="V72" i="150"/>
  <c r="AL22" i="148"/>
  <c r="AL17" i="148"/>
  <c r="AL18" i="148" s="1"/>
  <c r="AL25" i="148" s="1"/>
  <c r="AL26" i="148" s="1"/>
  <c r="U41" i="99" s="1"/>
  <c r="U30" i="118" s="1"/>
  <c r="AL13" i="148"/>
  <c r="AL21" i="148"/>
  <c r="AN9" i="148"/>
  <c r="AM12" i="148"/>
  <c r="AM11" i="148"/>
  <c r="AM16" i="148" s="1"/>
  <c r="AK23" i="148"/>
  <c r="AZ38" i="143"/>
  <c r="R44" i="99"/>
  <c r="R48" i="99" s="1"/>
  <c r="R24" i="115" s="1"/>
  <c r="Q31" i="149"/>
  <c r="M74" i="147"/>
  <c r="M103" i="147" s="1"/>
  <c r="M44" i="118" s="1"/>
  <c r="W90" i="147"/>
  <c r="S51" i="99"/>
  <c r="S63" i="99"/>
  <c r="T65" i="99" s="1"/>
  <c r="U97" i="147" l="1"/>
  <c r="T108" i="147"/>
  <c r="T313" i="82"/>
  <c r="T314" i="82" s="1"/>
  <c r="U309" i="82"/>
  <c r="U89" i="132" s="1"/>
  <c r="U256" i="82"/>
  <c r="O18" i="115"/>
  <c r="P36" i="163"/>
  <c r="S6" i="116"/>
  <c r="S45" i="118"/>
  <c r="Q95" i="132"/>
  <c r="P9" i="115"/>
  <c r="T90" i="132"/>
  <c r="T19" i="116" s="1"/>
  <c r="T7" i="118" s="1"/>
  <c r="T65" i="118"/>
  <c r="O12" i="159" s="1"/>
  <c r="T25" i="118"/>
  <c r="T13" i="149" s="1"/>
  <c r="S67" i="118"/>
  <c r="N15" i="159" s="1"/>
  <c r="S29" i="118"/>
  <c r="S31" i="118" s="1"/>
  <c r="K72" i="118"/>
  <c r="L71" i="118" s="1"/>
  <c r="N29" i="85"/>
  <c r="N18" i="118"/>
  <c r="N58" i="118"/>
  <c r="I20" i="159" s="1"/>
  <c r="N24" i="116"/>
  <c r="T7" i="116"/>
  <c r="T46" i="118"/>
  <c r="O8" i="159" s="1"/>
  <c r="M50" i="118"/>
  <c r="M103" i="132"/>
  <c r="U31" i="85"/>
  <c r="U51" i="118"/>
  <c r="U14" i="116"/>
  <c r="U104" i="132"/>
  <c r="N99" i="159"/>
  <c r="T347" i="82"/>
  <c r="T29" i="99" s="1"/>
  <c r="T67" i="99" s="1"/>
  <c r="U25" i="149"/>
  <c r="K3" i="159"/>
  <c r="P3" i="163"/>
  <c r="L2" i="159"/>
  <c r="Q2" i="163"/>
  <c r="U13" i="150"/>
  <c r="T50" i="150"/>
  <c r="T53" i="150"/>
  <c r="M30" i="85"/>
  <c r="U45" i="99"/>
  <c r="U47" i="99" s="1"/>
  <c r="J36" i="132"/>
  <c r="J41" i="132" s="1"/>
  <c r="J67" i="132" s="1"/>
  <c r="L36" i="132"/>
  <c r="L44" i="132" s="1"/>
  <c r="K43" i="149"/>
  <c r="K38" i="149"/>
  <c r="K55" i="149" s="1"/>
  <c r="K48" i="149"/>
  <c r="K50" i="149" s="1"/>
  <c r="M106" i="147"/>
  <c r="M25" i="85" s="1"/>
  <c r="M6" i="149"/>
  <c r="M9" i="149" s="1"/>
  <c r="M5" i="116"/>
  <c r="M8" i="116" s="1"/>
  <c r="T8" i="149"/>
  <c r="J45" i="149"/>
  <c r="J60" i="149"/>
  <c r="J62" i="149" s="1"/>
  <c r="V25" i="149"/>
  <c r="S54" i="85"/>
  <c r="S7" i="149"/>
  <c r="N7" i="159"/>
  <c r="N43" i="150"/>
  <c r="N84" i="150" s="1"/>
  <c r="N27" i="149" s="1"/>
  <c r="K36" i="132"/>
  <c r="K44" i="132" s="1"/>
  <c r="N63" i="143"/>
  <c r="N75" i="143" s="1"/>
  <c r="N27" i="150" s="1"/>
  <c r="N60" i="150" s="1"/>
  <c r="N61" i="150" s="1"/>
  <c r="N87" i="150" s="1"/>
  <c r="I30" i="159" s="1"/>
  <c r="H36" i="132"/>
  <c r="H41" i="132" s="1"/>
  <c r="H67" i="132" s="1"/>
  <c r="M24" i="149"/>
  <c r="M13" i="116"/>
  <c r="O22" i="149"/>
  <c r="O95" i="99"/>
  <c r="N21" i="149"/>
  <c r="J78" i="132"/>
  <c r="U87" i="147"/>
  <c r="T94" i="147"/>
  <c r="T104" i="147" s="1"/>
  <c r="M51" i="159"/>
  <c r="M95" i="159"/>
  <c r="M59" i="105"/>
  <c r="M64" i="105"/>
  <c r="L88" i="85"/>
  <c r="L112" i="85" s="1"/>
  <c r="L114" i="85" s="1"/>
  <c r="T19" i="100"/>
  <c r="T25" i="100" s="1"/>
  <c r="Y34" i="101"/>
  <c r="V25" i="143"/>
  <c r="L95" i="85"/>
  <c r="L87" i="85"/>
  <c r="L113" i="85" s="1"/>
  <c r="L115" i="85" s="1"/>
  <c r="L93" i="85"/>
  <c r="L157" i="85" s="1"/>
  <c r="L86" i="85"/>
  <c r="L105" i="85" s="1"/>
  <c r="L91" i="85"/>
  <c r="L94" i="85"/>
  <c r="L90" i="85"/>
  <c r="L92" i="85"/>
  <c r="M162" i="85" s="1"/>
  <c r="M169" i="85" s="1"/>
  <c r="L85" i="85"/>
  <c r="U18" i="100"/>
  <c r="X17" i="101"/>
  <c r="U7" i="100"/>
  <c r="Y25" i="101"/>
  <c r="V45" i="105"/>
  <c r="H64" i="159"/>
  <c r="K170" i="85"/>
  <c r="M61" i="150"/>
  <c r="M87" i="150" s="1"/>
  <c r="H30" i="159" s="1"/>
  <c r="M62" i="143"/>
  <c r="Z81" i="132"/>
  <c r="O27" i="105"/>
  <c r="O51" i="105" s="1"/>
  <c r="N56" i="105"/>
  <c r="M60" i="105"/>
  <c r="P3" i="85"/>
  <c r="P3" i="132"/>
  <c r="P3" i="100"/>
  <c r="P3" i="99"/>
  <c r="P64" i="99" s="1"/>
  <c r="P92" i="99" s="1"/>
  <c r="P3" i="160"/>
  <c r="P3" i="143"/>
  <c r="P3" i="147"/>
  <c r="P3" i="150"/>
  <c r="P3" i="149"/>
  <c r="P3" i="138"/>
  <c r="R3" i="101"/>
  <c r="P33" i="105"/>
  <c r="P24" i="105"/>
  <c r="P32" i="105"/>
  <c r="P38" i="105"/>
  <c r="P20" i="105"/>
  <c r="P36" i="105"/>
  <c r="P39" i="105"/>
  <c r="P18" i="105"/>
  <c r="P25" i="105"/>
  <c r="P50" i="105" s="1"/>
  <c r="P21" i="105"/>
  <c r="P22" i="105"/>
  <c r="P31" i="105"/>
  <c r="P26" i="105"/>
  <c r="P23" i="105"/>
  <c r="P49" i="105" s="1"/>
  <c r="P35" i="105"/>
  <c r="P34" i="105"/>
  <c r="P19" i="105"/>
  <c r="P37" i="105"/>
  <c r="Q2" i="160"/>
  <c r="Q15" i="105"/>
  <c r="Q16" i="105" s="1"/>
  <c r="Q2" i="150"/>
  <c r="Q2" i="99"/>
  <c r="Q36" i="99" s="1"/>
  <c r="Q39" i="99" s="1"/>
  <c r="R2" i="82"/>
  <c r="Q2" i="143"/>
  <c r="Q2" i="149"/>
  <c r="Q3" i="82"/>
  <c r="Q2" i="132"/>
  <c r="Q2" i="100"/>
  <c r="Q2" i="147"/>
  <c r="Q2" i="85"/>
  <c r="Q2" i="138"/>
  <c r="S2" i="101"/>
  <c r="O40" i="105"/>
  <c r="N28" i="105"/>
  <c r="N53" i="105"/>
  <c r="N74" i="150"/>
  <c r="J68" i="159"/>
  <c r="J112" i="159"/>
  <c r="Q89" i="150"/>
  <c r="Q90" i="150"/>
  <c r="Q39" i="150"/>
  <c r="I78" i="132"/>
  <c r="H78" i="132"/>
  <c r="P83" i="150"/>
  <c r="K24" i="159" s="1"/>
  <c r="K78" i="132"/>
  <c r="AC93" i="132"/>
  <c r="AC18" i="116" s="1"/>
  <c r="AC12" i="118" s="1"/>
  <c r="L78" i="132"/>
  <c r="H28" i="159"/>
  <c r="U34" i="150"/>
  <c r="U116" i="150" s="1"/>
  <c r="U12" i="132"/>
  <c r="U108" i="132" s="1"/>
  <c r="U105" i="147"/>
  <c r="V100" i="147"/>
  <c r="N78" i="159"/>
  <c r="N122" i="159"/>
  <c r="N100" i="159"/>
  <c r="N56" i="159"/>
  <c r="H115" i="159"/>
  <c r="H71" i="159"/>
  <c r="Q22" i="138"/>
  <c r="T33" i="101"/>
  <c r="P56" i="143"/>
  <c r="P52" i="143"/>
  <c r="P60" i="143" s="1"/>
  <c r="P54" i="143"/>
  <c r="P53" i="143"/>
  <c r="P55" i="143"/>
  <c r="O61" i="143"/>
  <c r="O73" i="143" s="1"/>
  <c r="O25" i="150" s="1"/>
  <c r="O45" i="150" s="1"/>
  <c r="O72" i="143"/>
  <c r="O24" i="150" s="1"/>
  <c r="O42" i="150" s="1"/>
  <c r="N96" i="159"/>
  <c r="N52" i="159"/>
  <c r="O34" i="159"/>
  <c r="I28" i="159"/>
  <c r="W72" i="150"/>
  <c r="X38" i="150"/>
  <c r="N74" i="147"/>
  <c r="N103" i="147" s="1"/>
  <c r="X90" i="147"/>
  <c r="M59" i="159"/>
  <c r="AL23" i="148"/>
  <c r="AM18" i="148"/>
  <c r="AM25" i="148" s="1"/>
  <c r="AM26" i="148" s="1"/>
  <c r="V41" i="99" s="1"/>
  <c r="V30" i="118" s="1"/>
  <c r="AM22" i="148"/>
  <c r="AM21" i="148"/>
  <c r="AM13" i="148"/>
  <c r="AM17" i="148"/>
  <c r="R31" i="149"/>
  <c r="S44" i="99"/>
  <c r="S48" i="99" s="1"/>
  <c r="S24" i="115" s="1"/>
  <c r="AN12" i="148"/>
  <c r="AN11" i="148"/>
  <c r="AN16" i="148" s="1"/>
  <c r="AO9" i="148"/>
  <c r="BA38" i="143"/>
  <c r="T63" i="99"/>
  <c r="U65" i="99" s="1"/>
  <c r="T51" i="99"/>
  <c r="P39" i="163" l="1"/>
  <c r="P40" i="163" s="1"/>
  <c r="V309" i="82"/>
  <c r="V89" i="132" s="1"/>
  <c r="V256" i="82"/>
  <c r="T27" i="163"/>
  <c r="T38" i="163" s="1"/>
  <c r="T10" i="132"/>
  <c r="T107" i="132" s="1"/>
  <c r="T67" i="85" s="1"/>
  <c r="T26" i="163"/>
  <c r="T37" i="163" s="1"/>
  <c r="T11" i="149"/>
  <c r="T64" i="118"/>
  <c r="O11" i="159" s="1"/>
  <c r="T24" i="118"/>
  <c r="U108" i="147"/>
  <c r="U313" i="82"/>
  <c r="U314" i="82" s="1"/>
  <c r="V97" i="147"/>
  <c r="T6" i="116"/>
  <c r="T45" i="118"/>
  <c r="O7" i="159" s="1"/>
  <c r="T67" i="118"/>
  <c r="O15" i="159" s="1"/>
  <c r="O103" i="159" s="1"/>
  <c r="T29" i="118"/>
  <c r="T31" i="118" s="1"/>
  <c r="R95" i="132"/>
  <c r="Q9" i="115"/>
  <c r="U90" i="132"/>
  <c r="U19" i="116" s="1"/>
  <c r="U7" i="118" s="1"/>
  <c r="U65" i="118"/>
  <c r="U25" i="118"/>
  <c r="U13" i="149" s="1"/>
  <c r="O29" i="85"/>
  <c r="O24" i="116"/>
  <c r="O18" i="118"/>
  <c r="O58" i="118"/>
  <c r="J20" i="159" s="1"/>
  <c r="L12" i="116"/>
  <c r="L49" i="118"/>
  <c r="L56" i="118" s="1"/>
  <c r="L69" i="118" s="1"/>
  <c r="L72" i="118" s="1"/>
  <c r="M71" i="118" s="1"/>
  <c r="U46" i="118"/>
  <c r="U7" i="116"/>
  <c r="N5" i="116"/>
  <c r="N8" i="116" s="1"/>
  <c r="N44" i="118"/>
  <c r="W104" i="132"/>
  <c r="W51" i="118"/>
  <c r="W14" i="116"/>
  <c r="V31" i="85"/>
  <c r="V14" i="116"/>
  <c r="V104" i="132"/>
  <c r="V51" i="118"/>
  <c r="U347" i="82"/>
  <c r="U29" i="99" s="1"/>
  <c r="U67" i="99" s="1"/>
  <c r="M2" i="159"/>
  <c r="R2" i="163"/>
  <c r="L3" i="159"/>
  <c r="Q3" i="163"/>
  <c r="V13" i="150"/>
  <c r="U50" i="150"/>
  <c r="U53" i="150"/>
  <c r="W31" i="85"/>
  <c r="L28" i="85"/>
  <c r="L46" i="85" s="1"/>
  <c r="V45" i="99"/>
  <c r="V47" i="99" s="1"/>
  <c r="J40" i="132"/>
  <c r="J66" i="132" s="1"/>
  <c r="J43" i="132"/>
  <c r="J69" i="132" s="1"/>
  <c r="J39" i="132"/>
  <c r="J65" i="132" s="1"/>
  <c r="J44" i="132"/>
  <c r="J42" i="132"/>
  <c r="J68" i="132" s="1"/>
  <c r="L39" i="132"/>
  <c r="L65" i="132" s="1"/>
  <c r="L41" i="132"/>
  <c r="L67" i="132" s="1"/>
  <c r="L43" i="132"/>
  <c r="L69" i="132" s="1"/>
  <c r="L40" i="132"/>
  <c r="L66" i="132" s="1"/>
  <c r="L42" i="132"/>
  <c r="L68" i="132" s="1"/>
  <c r="H43" i="132"/>
  <c r="H69" i="132" s="1"/>
  <c r="H77" i="132" s="1"/>
  <c r="T7" i="149"/>
  <c r="U8" i="149"/>
  <c r="L18" i="149"/>
  <c r="W25" i="149"/>
  <c r="K45" i="149"/>
  <c r="K60" i="149"/>
  <c r="K62" i="149" s="1"/>
  <c r="T54" i="85"/>
  <c r="N106" i="147"/>
  <c r="N25" i="85" s="1"/>
  <c r="N6" i="149"/>
  <c r="H39" i="132"/>
  <c r="H65" i="132" s="1"/>
  <c r="H73" i="132" s="1"/>
  <c r="H42" i="132"/>
  <c r="H68" i="132" s="1"/>
  <c r="H76" i="132" s="1"/>
  <c r="H40" i="132"/>
  <c r="H66" i="132" s="1"/>
  <c r="H74" i="132" s="1"/>
  <c r="H44" i="132"/>
  <c r="I27" i="159"/>
  <c r="I115" i="159" s="1"/>
  <c r="N110" i="150"/>
  <c r="K43" i="132"/>
  <c r="K69" i="132" s="1"/>
  <c r="K41" i="132"/>
  <c r="K67" i="132" s="1"/>
  <c r="K75" i="132" s="1"/>
  <c r="N76" i="150"/>
  <c r="N26" i="138"/>
  <c r="N62" i="143"/>
  <c r="N64" i="143" s="1"/>
  <c r="N76" i="143" s="1"/>
  <c r="N28" i="150" s="1"/>
  <c r="N64" i="150" s="1"/>
  <c r="K39" i="132"/>
  <c r="K65" i="132" s="1"/>
  <c r="K40" i="132"/>
  <c r="K66" i="132" s="1"/>
  <c r="K42" i="132"/>
  <c r="K68" i="132" s="1"/>
  <c r="M74" i="143"/>
  <c r="M26" i="150" s="1"/>
  <c r="M56" i="150" s="1"/>
  <c r="M57" i="150" s="1"/>
  <c r="M86" i="150" s="1"/>
  <c r="M28" i="149" s="1"/>
  <c r="P22" i="149"/>
  <c r="P95" i="99"/>
  <c r="O21" i="149"/>
  <c r="L100" i="85"/>
  <c r="L96" i="85"/>
  <c r="N51" i="159"/>
  <c r="N95" i="159"/>
  <c r="V87" i="147"/>
  <c r="U94" i="147"/>
  <c r="U104" i="147" s="1"/>
  <c r="N59" i="105"/>
  <c r="N64" i="105"/>
  <c r="Z34" i="101"/>
  <c r="W25" i="143"/>
  <c r="L116" i="85"/>
  <c r="M111" i="85" s="1"/>
  <c r="L158" i="85"/>
  <c r="L159" i="85" s="1"/>
  <c r="M156" i="85" s="1"/>
  <c r="L123" i="85"/>
  <c r="L125" i="85" s="1"/>
  <c r="M26" i="138"/>
  <c r="Z25" i="101"/>
  <c r="W45" i="105"/>
  <c r="Y17" i="101"/>
  <c r="V7" i="100"/>
  <c r="V18" i="100"/>
  <c r="U19" i="100"/>
  <c r="U25" i="100" s="1"/>
  <c r="M64" i="143"/>
  <c r="M76" i="143" s="1"/>
  <c r="M28" i="150" s="1"/>
  <c r="M64" i="150" s="1"/>
  <c r="M65" i="150" s="1"/>
  <c r="M88" i="150" s="1"/>
  <c r="I75" i="132"/>
  <c r="J75" i="132"/>
  <c r="Q3" i="138"/>
  <c r="S3" i="101"/>
  <c r="Q3" i="100"/>
  <c r="Q3" i="85"/>
  <c r="Q3" i="147"/>
  <c r="Q3" i="149"/>
  <c r="Q3" i="150"/>
  <c r="Q3" i="160"/>
  <c r="Q3" i="143"/>
  <c r="Q3" i="99"/>
  <c r="Q64" i="99" s="1"/>
  <c r="Q92" i="99" s="1"/>
  <c r="Q3" i="132"/>
  <c r="M29" i="100"/>
  <c r="M30" i="100" s="1"/>
  <c r="M33" i="100" s="1"/>
  <c r="M48" i="118" s="1"/>
  <c r="N60" i="105"/>
  <c r="P40" i="105"/>
  <c r="I64" i="159"/>
  <c r="I108" i="159"/>
  <c r="O28" i="105"/>
  <c r="O53" i="105"/>
  <c r="O56" i="105"/>
  <c r="R2" i="150"/>
  <c r="T2" i="101"/>
  <c r="R2" i="160"/>
  <c r="R2" i="100"/>
  <c r="R15" i="105"/>
  <c r="R16" i="105" s="1"/>
  <c r="R2" i="85"/>
  <c r="S2" i="82"/>
  <c r="R2" i="138"/>
  <c r="R2" i="132"/>
  <c r="R2" i="147"/>
  <c r="R2" i="143"/>
  <c r="R2" i="99"/>
  <c r="R36" i="99" s="1"/>
  <c r="R39" i="99" s="1"/>
  <c r="R3" i="82"/>
  <c r="R2" i="149"/>
  <c r="AA81" i="132"/>
  <c r="P27" i="105"/>
  <c r="P51" i="105" s="1"/>
  <c r="Q35" i="105"/>
  <c r="Q25" i="105"/>
  <c r="Q50" i="105" s="1"/>
  <c r="Q34" i="105"/>
  <c r="Q22" i="105"/>
  <c r="Q21" i="105"/>
  <c r="Q32" i="105"/>
  <c r="Q31" i="105"/>
  <c r="Q33" i="105"/>
  <c r="Q39" i="105"/>
  <c r="Q19" i="105"/>
  <c r="Q26" i="105"/>
  <c r="Q37" i="105"/>
  <c r="Q18" i="105"/>
  <c r="Q20" i="105"/>
  <c r="Q24" i="105"/>
  <c r="Q38" i="105"/>
  <c r="Q23" i="105"/>
  <c r="Q49" i="105" s="1"/>
  <c r="Q36" i="105"/>
  <c r="R90" i="150"/>
  <c r="R89" i="150"/>
  <c r="R39" i="150"/>
  <c r="H75" i="132"/>
  <c r="K112" i="159"/>
  <c r="K68" i="159"/>
  <c r="Q83" i="150"/>
  <c r="L24" i="159" s="1"/>
  <c r="N59" i="159"/>
  <c r="N103" i="159"/>
  <c r="AD93" i="132"/>
  <c r="AD18" i="116" s="1"/>
  <c r="AD12" i="118" s="1"/>
  <c r="O46" i="150"/>
  <c r="O85" i="150" s="1"/>
  <c r="O74" i="150"/>
  <c r="I74" i="159"/>
  <c r="I118" i="159"/>
  <c r="P72" i="143"/>
  <c r="P24" i="150" s="1"/>
  <c r="P42" i="150" s="1"/>
  <c r="P61" i="143"/>
  <c r="P73" i="143" s="1"/>
  <c r="P25" i="150" s="1"/>
  <c r="P45" i="150" s="1"/>
  <c r="I72" i="159"/>
  <c r="I116" i="159"/>
  <c r="R22" i="138"/>
  <c r="U33" i="101"/>
  <c r="H74" i="159"/>
  <c r="H118" i="159"/>
  <c r="V34" i="150"/>
  <c r="V116" i="150" s="1"/>
  <c r="V12" i="132"/>
  <c r="V108" i="132" s="1"/>
  <c r="Q34" i="159"/>
  <c r="O122" i="159"/>
  <c r="Q122" i="159" s="1"/>
  <c r="O78" i="159"/>
  <c r="Q78" i="159" s="1"/>
  <c r="Q53" i="143"/>
  <c r="Q56" i="143"/>
  <c r="Q54" i="143"/>
  <c r="Q52" i="143"/>
  <c r="Q60" i="143" s="1"/>
  <c r="Q55" i="143"/>
  <c r="O100" i="159"/>
  <c r="Q100" i="159" s="1"/>
  <c r="O56" i="159"/>
  <c r="Q56" i="159" s="1"/>
  <c r="Q12" i="159"/>
  <c r="Q8" i="159"/>
  <c r="O96" i="159"/>
  <c r="Q96" i="159" s="1"/>
  <c r="O52" i="159"/>
  <c r="Q52" i="159" s="1"/>
  <c r="O63" i="143"/>
  <c r="O75" i="143" s="1"/>
  <c r="O27" i="150" s="1"/>
  <c r="O60" i="150" s="1"/>
  <c r="V105" i="147"/>
  <c r="W100" i="147"/>
  <c r="O43" i="150"/>
  <c r="O84" i="150" s="1"/>
  <c r="O73" i="150"/>
  <c r="H72" i="159"/>
  <c r="H116" i="159"/>
  <c r="X72" i="150"/>
  <c r="Y38" i="150"/>
  <c r="O74" i="147"/>
  <c r="O103" i="147" s="1"/>
  <c r="S31" i="149"/>
  <c r="T44" i="99"/>
  <c r="T48" i="99" s="1"/>
  <c r="T24" i="115" s="1"/>
  <c r="H6" i="159"/>
  <c r="H94" i="159" s="1"/>
  <c r="Y90" i="147"/>
  <c r="AP9" i="148"/>
  <c r="AO12" i="148"/>
  <c r="AO11" i="148"/>
  <c r="AO16" i="148" s="1"/>
  <c r="BB38" i="143"/>
  <c r="AN22" i="148"/>
  <c r="AN13" i="148"/>
  <c r="AN21" i="148"/>
  <c r="AN17" i="148"/>
  <c r="AN18" i="148" s="1"/>
  <c r="AN25" i="148" s="1"/>
  <c r="AN26" i="148" s="1"/>
  <c r="W41" i="99" s="1"/>
  <c r="W30" i="118" s="1"/>
  <c r="AN23" i="148"/>
  <c r="AM23" i="148"/>
  <c r="U63" i="99"/>
  <c r="V65" i="99" s="1"/>
  <c r="U51" i="99"/>
  <c r="V19" i="100" l="1"/>
  <c r="V25" i="100" s="1"/>
  <c r="W309" i="82"/>
  <c r="W89" i="132" s="1"/>
  <c r="W256" i="82"/>
  <c r="U27" i="163"/>
  <c r="U38" i="163" s="1"/>
  <c r="U10" i="132"/>
  <c r="U107" i="132" s="1"/>
  <c r="U67" i="85" s="1"/>
  <c r="U26" i="163"/>
  <c r="U37" i="163" s="1"/>
  <c r="U64" i="118"/>
  <c r="U11" i="149"/>
  <c r="U24" i="118"/>
  <c r="W97" i="147"/>
  <c r="V108" i="147"/>
  <c r="V313" i="82"/>
  <c r="V314" i="82" s="1"/>
  <c r="O99" i="159"/>
  <c r="Q99" i="159" s="1"/>
  <c r="Q11" i="159"/>
  <c r="O55" i="159"/>
  <c r="Q55" i="159" s="1"/>
  <c r="P18" i="115"/>
  <c r="Q36" i="163"/>
  <c r="S95" i="132"/>
  <c r="R9" i="115"/>
  <c r="U67" i="118"/>
  <c r="U29" i="118"/>
  <c r="U31" i="118" s="1"/>
  <c r="V90" i="132"/>
  <c r="V19" i="116" s="1"/>
  <c r="V7" i="118" s="1"/>
  <c r="V65" i="118"/>
  <c r="V25" i="118"/>
  <c r="V13" i="149" s="1"/>
  <c r="U45" i="118"/>
  <c r="U6" i="116"/>
  <c r="P29" i="85"/>
  <c r="P24" i="116"/>
  <c r="P18" i="118"/>
  <c r="P58" i="118"/>
  <c r="K20" i="159" s="1"/>
  <c r="V46" i="118"/>
  <c r="V7" i="116"/>
  <c r="O5" i="116"/>
  <c r="O8" i="116" s="1"/>
  <c r="O44" i="118"/>
  <c r="N30" i="85"/>
  <c r="N50" i="118"/>
  <c r="N13" i="116"/>
  <c r="N103" i="132"/>
  <c r="X31" i="85"/>
  <c r="X51" i="118"/>
  <c r="X104" i="132"/>
  <c r="X14" i="116"/>
  <c r="V347" i="82"/>
  <c r="V29" i="99" s="1"/>
  <c r="V67" i="99" s="1"/>
  <c r="W347" i="82"/>
  <c r="W29" i="99" s="1"/>
  <c r="W67" i="99" s="1"/>
  <c r="N2" i="159"/>
  <c r="S2" i="163"/>
  <c r="M3" i="159"/>
  <c r="R3" i="163"/>
  <c r="W13" i="150"/>
  <c r="V50" i="150"/>
  <c r="V53" i="150"/>
  <c r="M27" i="85"/>
  <c r="W45" i="99"/>
  <c r="W47" i="99" s="1"/>
  <c r="J73" i="132"/>
  <c r="I77" i="132"/>
  <c r="J77" i="132"/>
  <c r="K77" i="132"/>
  <c r="I76" i="132"/>
  <c r="L74" i="132"/>
  <c r="I74" i="132"/>
  <c r="I71" i="159"/>
  <c r="U7" i="149"/>
  <c r="U54" i="85"/>
  <c r="X25" i="149"/>
  <c r="V8" i="149"/>
  <c r="O106" i="147"/>
  <c r="O25" i="85" s="1"/>
  <c r="O6" i="149"/>
  <c r="O9" i="149" s="1"/>
  <c r="N9" i="149"/>
  <c r="G19" i="159"/>
  <c r="L43" i="149"/>
  <c r="L38" i="149"/>
  <c r="L55" i="149" s="1"/>
  <c r="L48" i="149"/>
  <c r="L50" i="149" s="1"/>
  <c r="M16" i="149"/>
  <c r="M11" i="116"/>
  <c r="N24" i="149"/>
  <c r="K76" i="132"/>
  <c r="J76" i="132"/>
  <c r="I73" i="132"/>
  <c r="K73" i="132"/>
  <c r="J74" i="132"/>
  <c r="L77" i="132"/>
  <c r="N74" i="143"/>
  <c r="N26" i="150" s="1"/>
  <c r="N56" i="150" s="1"/>
  <c r="N57" i="150" s="1"/>
  <c r="N86" i="150" s="1"/>
  <c r="N28" i="149" s="1"/>
  <c r="L76" i="132"/>
  <c r="L73" i="132"/>
  <c r="M75" i="150"/>
  <c r="K74" i="132"/>
  <c r="L75" i="132"/>
  <c r="O27" i="149"/>
  <c r="M65" i="143"/>
  <c r="N65" i="143"/>
  <c r="P21" i="149"/>
  <c r="Q22" i="149"/>
  <c r="Q95" i="99"/>
  <c r="W87" i="147"/>
  <c r="V94" i="147"/>
  <c r="V104" i="147" s="1"/>
  <c r="O51" i="159"/>
  <c r="Q51" i="159" s="1"/>
  <c r="O95" i="159"/>
  <c r="Q95" i="159" s="1"/>
  <c r="Q7" i="159"/>
  <c r="O59" i="105"/>
  <c r="O64" i="105"/>
  <c r="L170" i="85"/>
  <c r="AA34" i="101"/>
  <c r="X25" i="143"/>
  <c r="L127" i="85"/>
  <c r="M122" i="85" s="1"/>
  <c r="Z17" i="101"/>
  <c r="W7" i="100"/>
  <c r="W18" i="100"/>
  <c r="AA25" i="101"/>
  <c r="X45" i="105"/>
  <c r="M77" i="150"/>
  <c r="J108" i="159"/>
  <c r="J64" i="159"/>
  <c r="Q40" i="105"/>
  <c r="M49" i="118"/>
  <c r="M56" i="118" s="1"/>
  <c r="Q27" i="105"/>
  <c r="Q51" i="105" s="1"/>
  <c r="P56" i="105"/>
  <c r="N23" i="100"/>
  <c r="N26" i="100" s="1"/>
  <c r="P28" i="105"/>
  <c r="P53" i="105"/>
  <c r="S2" i="85"/>
  <c r="S2" i="99"/>
  <c r="S36" i="99" s="1"/>
  <c r="S39" i="99" s="1"/>
  <c r="S2" i="143"/>
  <c r="S3" i="82"/>
  <c r="S2" i="100"/>
  <c r="S2" i="132"/>
  <c r="S2" i="149"/>
  <c r="T2" i="82"/>
  <c r="S15" i="105"/>
  <c r="S16" i="105" s="1"/>
  <c r="S2" i="150"/>
  <c r="S2" i="160"/>
  <c r="U2" i="101"/>
  <c r="S2" i="138"/>
  <c r="S2" i="147"/>
  <c r="O60" i="105"/>
  <c r="AB81" i="132"/>
  <c r="R3" i="85"/>
  <c r="R3" i="150"/>
  <c r="R3" i="143"/>
  <c r="R3" i="100"/>
  <c r="R3" i="149"/>
  <c r="R3" i="99"/>
  <c r="R64" i="99" s="1"/>
  <c r="R92" i="99" s="1"/>
  <c r="R3" i="132"/>
  <c r="T3" i="101"/>
  <c r="R3" i="160"/>
  <c r="R3" i="147"/>
  <c r="R3" i="138"/>
  <c r="R18" i="105"/>
  <c r="R39" i="105"/>
  <c r="R36" i="105"/>
  <c r="R26" i="105"/>
  <c r="R22" i="105"/>
  <c r="R33" i="105"/>
  <c r="R34" i="105"/>
  <c r="R23" i="105"/>
  <c r="R49" i="105" s="1"/>
  <c r="R35" i="105"/>
  <c r="R25" i="105"/>
  <c r="R50" i="105" s="1"/>
  <c r="R38" i="105"/>
  <c r="R37" i="105"/>
  <c r="R20" i="105"/>
  <c r="R21" i="105"/>
  <c r="R31" i="105"/>
  <c r="R32" i="105"/>
  <c r="R24" i="105"/>
  <c r="R19" i="105"/>
  <c r="R83" i="150"/>
  <c r="M24" i="159" s="1"/>
  <c r="Q103" i="159"/>
  <c r="AE93" i="132"/>
  <c r="AE18" i="116" s="1"/>
  <c r="AE12" i="118" s="1"/>
  <c r="L112" i="159"/>
  <c r="L68" i="159"/>
  <c r="S90" i="150"/>
  <c r="S89" i="150"/>
  <c r="S39" i="150"/>
  <c r="H79" i="132"/>
  <c r="H83" i="132" s="1"/>
  <c r="H85" i="132" s="1"/>
  <c r="P63" i="143"/>
  <c r="N65" i="150"/>
  <c r="N88" i="150" s="1"/>
  <c r="N77" i="150"/>
  <c r="O76" i="150"/>
  <c r="O61" i="150"/>
  <c r="O87" i="150" s="1"/>
  <c r="W12" i="132"/>
  <c r="W108" i="132" s="1"/>
  <c r="W34" i="150"/>
  <c r="W116" i="150" s="1"/>
  <c r="O62" i="143"/>
  <c r="M27" i="138"/>
  <c r="M31" i="138" s="1"/>
  <c r="M32" i="138" s="1"/>
  <c r="H31" i="159"/>
  <c r="M25" i="138"/>
  <c r="M41" i="138" s="1"/>
  <c r="H29" i="159"/>
  <c r="M92" i="150"/>
  <c r="M102" i="132" s="1"/>
  <c r="M109" i="150"/>
  <c r="P74" i="150"/>
  <c r="P46" i="150"/>
  <c r="P85" i="150" s="1"/>
  <c r="J28" i="159"/>
  <c r="Q72" i="143"/>
  <c r="Q24" i="150" s="1"/>
  <c r="Q42" i="150" s="1"/>
  <c r="Q61" i="143"/>
  <c r="V33" i="101"/>
  <c r="S22" i="138"/>
  <c r="P43" i="150"/>
  <c r="P84" i="150" s="1"/>
  <c r="P73" i="150"/>
  <c r="J27" i="159"/>
  <c r="O110" i="150"/>
  <c r="W105" i="147"/>
  <c r="X100" i="147"/>
  <c r="R56" i="143"/>
  <c r="R54" i="143"/>
  <c r="R53" i="143"/>
  <c r="R55" i="143"/>
  <c r="R52" i="143"/>
  <c r="R60" i="143" s="1"/>
  <c r="Y72" i="150"/>
  <c r="Z38" i="150"/>
  <c r="P74" i="147"/>
  <c r="P103" i="147" s="1"/>
  <c r="I6" i="159"/>
  <c r="I94" i="159" s="1"/>
  <c r="AO17" i="148"/>
  <c r="AO18" i="148" s="1"/>
  <c r="AO25" i="148" s="1"/>
  <c r="AO26" i="148" s="1"/>
  <c r="X41" i="99" s="1"/>
  <c r="X30" i="118" s="1"/>
  <c r="AO22" i="148"/>
  <c r="AO13" i="148"/>
  <c r="AO21" i="148"/>
  <c r="O59" i="159"/>
  <c r="Q59" i="159" s="1"/>
  <c r="Q15" i="159"/>
  <c r="BC38" i="143"/>
  <c r="AP11" i="148"/>
  <c r="AP16" i="148" s="1"/>
  <c r="AQ9" i="148"/>
  <c r="AP12" i="148"/>
  <c r="H9" i="159"/>
  <c r="H97" i="159" s="1"/>
  <c r="H50" i="159"/>
  <c r="V51" i="99"/>
  <c r="V63" i="99"/>
  <c r="W65" i="99" s="1"/>
  <c r="Z90" i="147"/>
  <c r="T31" i="149"/>
  <c r="U44" i="99"/>
  <c r="U48" i="99" s="1"/>
  <c r="U24" i="115" s="1"/>
  <c r="X309" i="82" l="1"/>
  <c r="X256" i="82"/>
  <c r="V27" i="163"/>
  <c r="V38" i="163" s="1"/>
  <c r="V10" i="132"/>
  <c r="V107" i="132" s="1"/>
  <c r="V67" i="85" s="1"/>
  <c r="V26" i="163"/>
  <c r="V37" i="163" s="1"/>
  <c r="V11" i="149"/>
  <c r="V64" i="118"/>
  <c r="V24" i="118"/>
  <c r="Q39" i="163"/>
  <c r="Q40" i="163" s="1"/>
  <c r="W313" i="82"/>
  <c r="W314" i="82" s="1"/>
  <c r="X97" i="147"/>
  <c r="W108" i="147"/>
  <c r="V67" i="118"/>
  <c r="V29" i="118"/>
  <c r="V31" i="118" s="1"/>
  <c r="V45" i="118"/>
  <c r="V6" i="116"/>
  <c r="W90" i="132"/>
  <c r="W19" i="116" s="1"/>
  <c r="W7" i="118" s="1"/>
  <c r="W65" i="118"/>
  <c r="W25" i="118"/>
  <c r="W13" i="149" s="1"/>
  <c r="S9" i="115"/>
  <c r="T95" i="132"/>
  <c r="Q29" i="85"/>
  <c r="Q58" i="118"/>
  <c r="L20" i="159" s="1"/>
  <c r="Q24" i="116"/>
  <c r="Q18" i="118"/>
  <c r="W46" i="118"/>
  <c r="W7" i="116"/>
  <c r="P5" i="116"/>
  <c r="P8" i="116" s="1"/>
  <c r="P44" i="118"/>
  <c r="M111" i="150"/>
  <c r="M114" i="150"/>
  <c r="M118" i="150" s="1"/>
  <c r="O50" i="118"/>
  <c r="O13" i="116"/>
  <c r="O103" i="132"/>
  <c r="Y31" i="85"/>
  <c r="Y51" i="118"/>
  <c r="Y104" i="132"/>
  <c r="Y14" i="116"/>
  <c r="H16" i="116"/>
  <c r="H105" i="132"/>
  <c r="H110" i="132" s="1"/>
  <c r="I98" i="132" s="1"/>
  <c r="O2" i="159"/>
  <c r="T2" i="163"/>
  <c r="N3" i="159"/>
  <c r="S3" i="163"/>
  <c r="X13" i="150"/>
  <c r="W50" i="150"/>
  <c r="W53" i="150"/>
  <c r="J79" i="132"/>
  <c r="J83" i="132" s="1"/>
  <c r="K79" i="132"/>
  <c r="K83" i="132" s="1"/>
  <c r="I79" i="132"/>
  <c r="I83" i="132" s="1"/>
  <c r="L79" i="132"/>
  <c r="L83" i="132" s="1"/>
  <c r="M28" i="85"/>
  <c r="M46" i="85" s="1"/>
  <c r="O30" i="85"/>
  <c r="X45" i="99"/>
  <c r="X47" i="99" s="1"/>
  <c r="N75" i="150"/>
  <c r="V7" i="149"/>
  <c r="Y25" i="149"/>
  <c r="M18" i="149"/>
  <c r="M48" i="149" s="1"/>
  <c r="M50" i="149" s="1"/>
  <c r="M12" i="116"/>
  <c r="H18" i="159"/>
  <c r="W8" i="149"/>
  <c r="P106" i="147"/>
  <c r="P25" i="85" s="1"/>
  <c r="P6" i="149"/>
  <c r="P9" i="149" s="1"/>
  <c r="V54" i="85"/>
  <c r="L45" i="149"/>
  <c r="L60" i="149"/>
  <c r="L62" i="149" s="1"/>
  <c r="P27" i="149"/>
  <c r="R22" i="149"/>
  <c r="R95" i="99"/>
  <c r="Q21" i="149"/>
  <c r="O24" i="149"/>
  <c r="X87" i="147"/>
  <c r="W94" i="147"/>
  <c r="W104" i="147" s="1"/>
  <c r="P59" i="105"/>
  <c r="P64" i="105"/>
  <c r="W19" i="100"/>
  <c r="W25" i="100" s="1"/>
  <c r="AB34" i="101"/>
  <c r="Y25" i="143"/>
  <c r="AA17" i="101"/>
  <c r="X7" i="100"/>
  <c r="X18" i="100"/>
  <c r="AB25" i="101"/>
  <c r="Y45" i="105"/>
  <c r="N29" i="100"/>
  <c r="N28" i="100"/>
  <c r="U3" i="101"/>
  <c r="S3" i="150"/>
  <c r="S3" i="100"/>
  <c r="S3" i="149"/>
  <c r="S3" i="160"/>
  <c r="S3" i="132"/>
  <c r="S3" i="85"/>
  <c r="S3" i="99"/>
  <c r="S64" i="99" s="1"/>
  <c r="S92" i="99" s="1"/>
  <c r="S3" i="147"/>
  <c r="S3" i="143"/>
  <c r="S3" i="138"/>
  <c r="R27" i="105"/>
  <c r="R51" i="105" s="1"/>
  <c r="R40" i="105"/>
  <c r="S37" i="105"/>
  <c r="S35" i="105"/>
  <c r="S36" i="105"/>
  <c r="S34" i="105"/>
  <c r="S21" i="105"/>
  <c r="S18" i="105"/>
  <c r="S20" i="105"/>
  <c r="S19" i="105"/>
  <c r="S24" i="105"/>
  <c r="S22" i="105"/>
  <c r="S32" i="105"/>
  <c r="S38" i="105"/>
  <c r="S33" i="105"/>
  <c r="S39" i="105"/>
  <c r="S23" i="105"/>
  <c r="S49" i="105" s="1"/>
  <c r="S31" i="105"/>
  <c r="S26" i="105"/>
  <c r="S25" i="105"/>
  <c r="S50" i="105" s="1"/>
  <c r="AC81" i="132"/>
  <c r="T2" i="100"/>
  <c r="T2" i="132"/>
  <c r="T2" i="147"/>
  <c r="T2" i="160"/>
  <c r="T2" i="149"/>
  <c r="U2" i="82"/>
  <c r="U2" i="163" s="1"/>
  <c r="T2" i="99"/>
  <c r="T36" i="99" s="1"/>
  <c r="T39" i="99" s="1"/>
  <c r="T2" i="143"/>
  <c r="T15" i="105"/>
  <c r="T16" i="105" s="1"/>
  <c r="V2" i="101"/>
  <c r="T3" i="82"/>
  <c r="T2" i="85"/>
  <c r="T2" i="138"/>
  <c r="T2" i="150"/>
  <c r="P60" i="105"/>
  <c r="Q56" i="105"/>
  <c r="G107" i="159"/>
  <c r="G22" i="159"/>
  <c r="G40" i="159" s="1"/>
  <c r="G63" i="159"/>
  <c r="K64" i="159"/>
  <c r="K108" i="159"/>
  <c r="Q28" i="105"/>
  <c r="Q53" i="105"/>
  <c r="S83" i="150"/>
  <c r="N24" i="159" s="1"/>
  <c r="AF93" i="132"/>
  <c r="AF18" i="116" s="1"/>
  <c r="AF12" i="118" s="1"/>
  <c r="M68" i="159"/>
  <c r="M112" i="159"/>
  <c r="T90" i="150"/>
  <c r="T89" i="150"/>
  <c r="T39" i="150"/>
  <c r="N109" i="150"/>
  <c r="N25" i="138"/>
  <c r="N41" i="138" s="1"/>
  <c r="I29" i="159"/>
  <c r="N92" i="150"/>
  <c r="N102" i="132" s="1"/>
  <c r="P75" i="143"/>
  <c r="P27" i="150" s="1"/>
  <c r="P60" i="150" s="1"/>
  <c r="P62" i="143"/>
  <c r="N27" i="138"/>
  <c r="N31" i="138" s="1"/>
  <c r="N32" i="138" s="1"/>
  <c r="I31" i="159"/>
  <c r="O26" i="138"/>
  <c r="J30" i="159"/>
  <c r="J116" i="159"/>
  <c r="J72" i="159"/>
  <c r="H75" i="159"/>
  <c r="H119" i="159"/>
  <c r="T22" i="138"/>
  <c r="W33" i="101"/>
  <c r="X105" i="147"/>
  <c r="Y100" i="147"/>
  <c r="S54" i="143"/>
  <c r="S56" i="143"/>
  <c r="S52" i="143"/>
  <c r="S60" i="143" s="1"/>
  <c r="S53" i="143"/>
  <c r="S55" i="143"/>
  <c r="M66" i="85"/>
  <c r="M68" i="85" s="1"/>
  <c r="M16" i="132"/>
  <c r="M35" i="138"/>
  <c r="M34" i="138"/>
  <c r="O74" i="143"/>
  <c r="O26" i="150" s="1"/>
  <c r="O56" i="150" s="1"/>
  <c r="O64" i="143"/>
  <c r="X89" i="132"/>
  <c r="K27" i="159"/>
  <c r="P110" i="150"/>
  <c r="M95" i="150"/>
  <c r="Q63" i="143"/>
  <c r="Q73" i="143"/>
  <c r="Q25" i="150" s="1"/>
  <c r="Q45" i="150" s="1"/>
  <c r="H117" i="159"/>
  <c r="H73" i="159"/>
  <c r="H32" i="159"/>
  <c r="X12" i="132"/>
  <c r="X108" i="132" s="1"/>
  <c r="X34" i="150"/>
  <c r="X116" i="150" s="1"/>
  <c r="R72" i="143"/>
  <c r="R24" i="150" s="1"/>
  <c r="R42" i="150" s="1"/>
  <c r="R61" i="143"/>
  <c r="R73" i="143" s="1"/>
  <c r="R25" i="150" s="1"/>
  <c r="R45" i="150" s="1"/>
  <c r="J115" i="159"/>
  <c r="J71" i="159"/>
  <c r="Q43" i="150"/>
  <c r="Q84" i="150" s="1"/>
  <c r="Q73" i="150"/>
  <c r="K28" i="159"/>
  <c r="Z72" i="150"/>
  <c r="AA38" i="150"/>
  <c r="Q74" i="147"/>
  <c r="Q103" i="147" s="1"/>
  <c r="AQ11" i="148"/>
  <c r="AQ16" i="148" s="1"/>
  <c r="AR9" i="148"/>
  <c r="AQ12" i="148"/>
  <c r="J6" i="159"/>
  <c r="J94" i="159" s="1"/>
  <c r="W63" i="99"/>
  <c r="X65" i="99" s="1"/>
  <c r="W51" i="99"/>
  <c r="BD38" i="143"/>
  <c r="U31" i="149"/>
  <c r="V44" i="99"/>
  <c r="V48" i="99" s="1"/>
  <c r="V24" i="115" s="1"/>
  <c r="H13" i="159"/>
  <c r="H101" i="159" s="1"/>
  <c r="H53" i="159"/>
  <c r="AO23" i="148"/>
  <c r="AP22" i="148"/>
  <c r="AP17" i="148"/>
  <c r="AP18" i="148" s="1"/>
  <c r="AP25" i="148" s="1"/>
  <c r="AP26" i="148" s="1"/>
  <c r="Y41" i="99" s="1"/>
  <c r="Y30" i="118" s="1"/>
  <c r="AP21" i="148"/>
  <c r="AP13" i="148"/>
  <c r="I50" i="159"/>
  <c r="I9" i="159"/>
  <c r="I97" i="159" s="1"/>
  <c r="AA90" i="147"/>
  <c r="X19" i="100" l="1"/>
  <c r="X25" i="100" s="1"/>
  <c r="W26" i="163"/>
  <c r="W37" i="163" s="1"/>
  <c r="W64" i="118"/>
  <c r="W24" i="118"/>
  <c r="W11" i="149"/>
  <c r="Y256" i="82"/>
  <c r="Y34" i="150" s="1"/>
  <c r="Y116" i="150" s="1"/>
  <c r="Y309" i="82"/>
  <c r="Y89" i="132" s="1"/>
  <c r="Y97" i="147"/>
  <c r="X313" i="82"/>
  <c r="X314" i="82" s="1"/>
  <c r="X108" i="147"/>
  <c r="W27" i="163"/>
  <c r="W38" i="163" s="1"/>
  <c r="W10" i="132"/>
  <c r="W107" i="132" s="1"/>
  <c r="W67" i="85" s="1"/>
  <c r="Q18" i="115"/>
  <c r="R36" i="163"/>
  <c r="W67" i="118"/>
  <c r="W29" i="118"/>
  <c r="W31" i="118" s="1"/>
  <c r="W45" i="118"/>
  <c r="W6" i="116"/>
  <c r="X90" i="132"/>
  <c r="X19" i="116" s="1"/>
  <c r="X7" i="118" s="1"/>
  <c r="X25" i="118"/>
  <c r="X13" i="149" s="1"/>
  <c r="X65" i="118"/>
  <c r="T9" i="115"/>
  <c r="U95" i="132"/>
  <c r="R29" i="85"/>
  <c r="R18" i="118"/>
  <c r="R58" i="118"/>
  <c r="M20" i="159" s="1"/>
  <c r="R24" i="116"/>
  <c r="N49" i="118"/>
  <c r="N12" i="116"/>
  <c r="X46" i="118"/>
  <c r="X7" i="116"/>
  <c r="Q5" i="116"/>
  <c r="Q8" i="116" s="1"/>
  <c r="Q44" i="118"/>
  <c r="N111" i="150"/>
  <c r="N114" i="150"/>
  <c r="N118" i="150" s="1"/>
  <c r="P50" i="118"/>
  <c r="P13" i="116"/>
  <c r="P103" i="132"/>
  <c r="Z14" i="116"/>
  <c r="Z51" i="118"/>
  <c r="Z104" i="132"/>
  <c r="M60" i="118"/>
  <c r="M20" i="118"/>
  <c r="H15" i="116"/>
  <c r="H20" i="116" s="1"/>
  <c r="H22" i="116" s="1"/>
  <c r="H11" i="118"/>
  <c r="H10" i="118" s="1"/>
  <c r="X347" i="82"/>
  <c r="X29" i="99" s="1"/>
  <c r="X67" i="99" s="1"/>
  <c r="O3" i="159"/>
  <c r="T3" i="163"/>
  <c r="H19" i="159"/>
  <c r="H63" i="159" s="1"/>
  <c r="Y13" i="150"/>
  <c r="X53" i="150"/>
  <c r="X50" i="150"/>
  <c r="K85" i="132"/>
  <c r="K16" i="116" s="1"/>
  <c r="I85" i="132"/>
  <c r="I16" i="116" s="1"/>
  <c r="J85" i="132"/>
  <c r="J16" i="116" s="1"/>
  <c r="J15" i="116" s="1"/>
  <c r="J20" i="116" s="1"/>
  <c r="L85" i="132"/>
  <c r="L16" i="116" s="1"/>
  <c r="Z31" i="85"/>
  <c r="N28" i="85"/>
  <c r="P30" i="85"/>
  <c r="Y45" i="99"/>
  <c r="Y47" i="99" s="1"/>
  <c r="M43" i="149"/>
  <c r="M60" i="149" s="1"/>
  <c r="M62" i="149" s="1"/>
  <c r="W7" i="149"/>
  <c r="W54" i="85"/>
  <c r="Q106" i="147"/>
  <c r="Q25" i="85" s="1"/>
  <c r="Q6" i="149"/>
  <c r="Q9" i="149" s="1"/>
  <c r="Z25" i="149"/>
  <c r="X8" i="149"/>
  <c r="N18" i="149"/>
  <c r="O76" i="143"/>
  <c r="O28" i="150" s="1"/>
  <c r="O64" i="150" s="1"/>
  <c r="O77" i="150" s="1"/>
  <c r="O65" i="143"/>
  <c r="R21" i="149"/>
  <c r="P24" i="149"/>
  <c r="S22" i="149"/>
  <c r="S95" i="99"/>
  <c r="Y87" i="147"/>
  <c r="X94" i="147"/>
  <c r="X104" i="147" s="1"/>
  <c r="Q59" i="105"/>
  <c r="Q64" i="105"/>
  <c r="N30" i="100"/>
  <c r="N33" i="100" s="1"/>
  <c r="AC34" i="101"/>
  <c r="Z25" i="143"/>
  <c r="M87" i="85"/>
  <c r="Y18" i="100"/>
  <c r="AC25" i="101"/>
  <c r="Z45" i="105"/>
  <c r="AB17" i="101"/>
  <c r="Y7" i="100"/>
  <c r="O29" i="100"/>
  <c r="Q60" i="105"/>
  <c r="T3" i="160"/>
  <c r="T3" i="99"/>
  <c r="T64" i="99" s="1"/>
  <c r="T92" i="99" s="1"/>
  <c r="T3" i="147"/>
  <c r="T3" i="143"/>
  <c r="T3" i="150"/>
  <c r="T3" i="138"/>
  <c r="T3" i="85"/>
  <c r="T3" i="149"/>
  <c r="V3" i="101"/>
  <c r="T3" i="100"/>
  <c r="T3" i="132"/>
  <c r="L108" i="159"/>
  <c r="L64" i="159"/>
  <c r="R53" i="105"/>
  <c r="R28" i="105"/>
  <c r="T22" i="105"/>
  <c r="T32" i="105"/>
  <c r="T37" i="105"/>
  <c r="T36" i="105"/>
  <c r="T38" i="105"/>
  <c r="T18" i="105"/>
  <c r="T21" i="105"/>
  <c r="T20" i="105"/>
  <c r="T23" i="105"/>
  <c r="T49" i="105" s="1"/>
  <c r="T26" i="105"/>
  <c r="T35" i="105"/>
  <c r="T33" i="105"/>
  <c r="T31" i="105"/>
  <c r="T19" i="105"/>
  <c r="T39" i="105"/>
  <c r="T34" i="105"/>
  <c r="T25" i="105"/>
  <c r="T50" i="105" s="1"/>
  <c r="T24" i="105"/>
  <c r="S40" i="105"/>
  <c r="S27" i="105"/>
  <c r="S51" i="105" s="1"/>
  <c r="R56" i="105"/>
  <c r="U2" i="160"/>
  <c r="U2" i="149"/>
  <c r="W2" i="101"/>
  <c r="U2" i="85"/>
  <c r="U2" i="132"/>
  <c r="U2" i="150"/>
  <c r="U2" i="100"/>
  <c r="U2" i="147"/>
  <c r="U2" i="138"/>
  <c r="V2" i="82"/>
  <c r="V2" i="163" s="1"/>
  <c r="U15" i="105"/>
  <c r="U16" i="105" s="1"/>
  <c r="U2" i="143"/>
  <c r="U2" i="99"/>
  <c r="U36" i="99" s="1"/>
  <c r="U39" i="99" s="1"/>
  <c r="U3" i="82"/>
  <c r="U3" i="163" s="1"/>
  <c r="AD81" i="132"/>
  <c r="G110" i="159"/>
  <c r="G66" i="159"/>
  <c r="AG93" i="132"/>
  <c r="AG18" i="116" s="1"/>
  <c r="AG12" i="118" s="1"/>
  <c r="U89" i="150"/>
  <c r="U90" i="150"/>
  <c r="U39" i="150"/>
  <c r="N68" i="159"/>
  <c r="N112" i="159"/>
  <c r="T83" i="150"/>
  <c r="O24" i="159" s="1"/>
  <c r="H5" i="115"/>
  <c r="R63" i="143"/>
  <c r="R75" i="143" s="1"/>
  <c r="R27" i="150" s="1"/>
  <c r="R60" i="150" s="1"/>
  <c r="R76" i="150" s="1"/>
  <c r="N95" i="150"/>
  <c r="P61" i="150"/>
  <c r="P87" i="150" s="1"/>
  <c r="P76" i="150"/>
  <c r="I32" i="159"/>
  <c r="I117" i="159"/>
  <c r="I73" i="159"/>
  <c r="P74" i="143"/>
  <c r="P26" i="150" s="1"/>
  <c r="P56" i="150" s="1"/>
  <c r="P64" i="143"/>
  <c r="M36" i="138"/>
  <c r="M38" i="138" s="1"/>
  <c r="I119" i="159"/>
  <c r="I75" i="159"/>
  <c r="N34" i="138"/>
  <c r="N35" i="138"/>
  <c r="N16" i="132"/>
  <c r="N66" i="85"/>
  <c r="N68" i="85" s="1"/>
  <c r="Q110" i="150"/>
  <c r="L27" i="159"/>
  <c r="R74" i="150"/>
  <c r="R46" i="150"/>
  <c r="R85" i="150" s="1"/>
  <c r="K115" i="159"/>
  <c r="K71" i="159"/>
  <c r="X33" i="101"/>
  <c r="U22" i="138"/>
  <c r="H120" i="159"/>
  <c r="H36" i="159"/>
  <c r="H76" i="159"/>
  <c r="R73" i="150"/>
  <c r="R43" i="150"/>
  <c r="R84" i="150" s="1"/>
  <c r="Q46" i="150"/>
  <c r="Q85" i="150" s="1"/>
  <c r="Q27" i="149" s="1"/>
  <c r="Q74" i="150"/>
  <c r="S72" i="143"/>
  <c r="S24" i="150" s="1"/>
  <c r="S42" i="150" s="1"/>
  <c r="S61" i="143"/>
  <c r="S73" i="143" s="1"/>
  <c r="S25" i="150" s="1"/>
  <c r="S45" i="150" s="1"/>
  <c r="Q62" i="143"/>
  <c r="Q75" i="143"/>
  <c r="Q27" i="150" s="1"/>
  <c r="Q60" i="150" s="1"/>
  <c r="O75" i="150"/>
  <c r="O57" i="150"/>
  <c r="O86" i="150" s="1"/>
  <c r="O28" i="149" s="1"/>
  <c r="M36" i="132"/>
  <c r="M35" i="132"/>
  <c r="M45" i="132" s="1"/>
  <c r="M70" i="132" s="1"/>
  <c r="Y12" i="132"/>
  <c r="Y108" i="132" s="1"/>
  <c r="T56" i="143"/>
  <c r="T55" i="143"/>
  <c r="T52" i="143"/>
  <c r="T60" i="143" s="1"/>
  <c r="T53" i="143"/>
  <c r="T54" i="143"/>
  <c r="K116" i="159"/>
  <c r="K72" i="159"/>
  <c r="Z100" i="147"/>
  <c r="Y105" i="147"/>
  <c r="J74" i="159"/>
  <c r="J118" i="159"/>
  <c r="AA72" i="150"/>
  <c r="AB38" i="150"/>
  <c r="R74" i="147"/>
  <c r="R103" i="147" s="1"/>
  <c r="AB90" i="147"/>
  <c r="V31" i="149"/>
  <c r="W44" i="99"/>
  <c r="W48" i="99" s="1"/>
  <c r="W24" i="115" s="1"/>
  <c r="I53" i="159"/>
  <c r="I13" i="159"/>
  <c r="I101" i="159" s="1"/>
  <c r="K6" i="159"/>
  <c r="K94" i="159" s="1"/>
  <c r="H57" i="159"/>
  <c r="H16" i="159"/>
  <c r="AP23" i="148"/>
  <c r="J9" i="159"/>
  <c r="J97" i="159" s="1"/>
  <c r="J50" i="159"/>
  <c r="AQ17" i="148"/>
  <c r="AQ21" i="148"/>
  <c r="AQ22" i="148"/>
  <c r="AQ13" i="148"/>
  <c r="BE38" i="143"/>
  <c r="AR11" i="148"/>
  <c r="AR16" i="148" s="1"/>
  <c r="AS9" i="148"/>
  <c r="AR12" i="148"/>
  <c r="AQ18" i="148"/>
  <c r="AQ25" i="148" s="1"/>
  <c r="AQ26" i="148" s="1"/>
  <c r="Z41" i="99" s="1"/>
  <c r="Z30" i="118" s="1"/>
  <c r="X63" i="99"/>
  <c r="Y65" i="99" s="1"/>
  <c r="X51" i="99"/>
  <c r="R39" i="163" l="1"/>
  <c r="R40" i="163" s="1"/>
  <c r="Z256" i="82"/>
  <c r="Z309" i="82"/>
  <c r="Z97" i="147"/>
  <c r="Y313" i="82"/>
  <c r="Y314" i="82" s="1"/>
  <c r="Y108" i="147"/>
  <c r="X26" i="163"/>
  <c r="X37" i="163" s="1"/>
  <c r="X64" i="118"/>
  <c r="X24" i="118"/>
  <c r="X11" i="149"/>
  <c r="Y19" i="100"/>
  <c r="Y25" i="100" s="1"/>
  <c r="X27" i="163"/>
  <c r="X38" i="163" s="1"/>
  <c r="X10" i="132"/>
  <c r="X107" i="132" s="1"/>
  <c r="X67" i="85" s="1"/>
  <c r="Y90" i="132"/>
  <c r="Y19" i="116" s="1"/>
  <c r="Y7" i="118" s="1"/>
  <c r="Y65" i="118"/>
  <c r="Y25" i="118"/>
  <c r="Y13" i="149" s="1"/>
  <c r="X45" i="118"/>
  <c r="X6" i="116"/>
  <c r="V95" i="132"/>
  <c r="U9" i="115"/>
  <c r="X67" i="118"/>
  <c r="X29" i="118"/>
  <c r="X31" i="118" s="1"/>
  <c r="S29" i="85"/>
  <c r="S18" i="118"/>
  <c r="S58" i="118"/>
  <c r="N20" i="159" s="1"/>
  <c r="S24" i="116"/>
  <c r="O49" i="118"/>
  <c r="J19" i="159" s="1"/>
  <c r="O12" i="116"/>
  <c r="N11" i="116"/>
  <c r="N48" i="118"/>
  <c r="N56" i="118" s="1"/>
  <c r="Y46" i="118"/>
  <c r="Y7" i="116"/>
  <c r="R44" i="118"/>
  <c r="R5" i="116"/>
  <c r="R8" i="116" s="1"/>
  <c r="Q13" i="116"/>
  <c r="Q103" i="132"/>
  <c r="Q50" i="118"/>
  <c r="AA14" i="116"/>
  <c r="AA51" i="118"/>
  <c r="AA104" i="132"/>
  <c r="N60" i="118"/>
  <c r="N20" i="118"/>
  <c r="I105" i="132"/>
  <c r="I110" i="132" s="1"/>
  <c r="K105" i="132"/>
  <c r="H26" i="116"/>
  <c r="H5" i="118"/>
  <c r="H16" i="118" s="1"/>
  <c r="H27" i="118" s="1"/>
  <c r="H33" i="118" s="1"/>
  <c r="H35" i="118" s="1"/>
  <c r="H37" i="118" s="1"/>
  <c r="J105" i="132"/>
  <c r="L105" i="132"/>
  <c r="H107" i="159"/>
  <c r="Y347" i="82"/>
  <c r="Y29" i="99" s="1"/>
  <c r="Y67" i="99" s="1"/>
  <c r="Z13" i="150"/>
  <c r="Y50" i="150"/>
  <c r="Y53" i="150"/>
  <c r="AA31" i="85"/>
  <c r="N27" i="85"/>
  <c r="N46" i="85" s="1"/>
  <c r="O28" i="85"/>
  <c r="Q30" i="85"/>
  <c r="Z45" i="99"/>
  <c r="Z47" i="99" s="1"/>
  <c r="M45" i="149"/>
  <c r="O65" i="150"/>
  <c r="O88" i="150" s="1"/>
  <c r="O92" i="150" s="1"/>
  <c r="O102" i="132" s="1"/>
  <c r="Y8" i="149"/>
  <c r="O18" i="149"/>
  <c r="N16" i="149"/>
  <c r="AA25" i="149"/>
  <c r="X7" i="149"/>
  <c r="X54" i="85"/>
  <c r="R106" i="147"/>
  <c r="R25" i="85" s="1"/>
  <c r="R6" i="149"/>
  <c r="R9" i="149" s="1"/>
  <c r="P76" i="143"/>
  <c r="P28" i="150" s="1"/>
  <c r="P64" i="150" s="1"/>
  <c r="P65" i="150" s="1"/>
  <c r="P88" i="150" s="1"/>
  <c r="K31" i="159" s="1"/>
  <c r="P65" i="143"/>
  <c r="R27" i="149"/>
  <c r="M78" i="132"/>
  <c r="Q24" i="149"/>
  <c r="S21" i="149"/>
  <c r="H104" i="159"/>
  <c r="T22" i="149"/>
  <c r="T95" i="99"/>
  <c r="O23" i="100"/>
  <c r="O26" i="100" s="1"/>
  <c r="O28" i="100" s="1"/>
  <c r="O30" i="100" s="1"/>
  <c r="O33" i="100" s="1"/>
  <c r="Z87" i="147"/>
  <c r="Y94" i="147"/>
  <c r="Y104" i="147" s="1"/>
  <c r="R59" i="105"/>
  <c r="R64" i="105"/>
  <c r="M90" i="85"/>
  <c r="M123" i="85" s="1"/>
  <c r="M125" i="85" s="1"/>
  <c r="M92" i="85"/>
  <c r="N162" i="85" s="1"/>
  <c r="N169" i="85" s="1"/>
  <c r="M95" i="85"/>
  <c r="M93" i="85"/>
  <c r="M157" i="85" s="1"/>
  <c r="M158" i="85" s="1"/>
  <c r="M159" i="85" s="1"/>
  <c r="N156" i="85" s="1"/>
  <c r="AD34" i="101"/>
  <c r="AA25" i="143"/>
  <c r="M94" i="85"/>
  <c r="M85" i="85"/>
  <c r="M88" i="85"/>
  <c r="M112" i="85" s="1"/>
  <c r="M114" i="85" s="1"/>
  <c r="M89" i="85"/>
  <c r="M124" i="85" s="1"/>
  <c r="M126" i="85" s="1"/>
  <c r="M91" i="85"/>
  <c r="M134" i="85" s="1"/>
  <c r="M136" i="85" s="1"/>
  <c r="M86" i="85"/>
  <c r="M105" i="85" s="1"/>
  <c r="M113" i="85"/>
  <c r="N87" i="85"/>
  <c r="N113" i="85" s="1"/>
  <c r="N115" i="85" s="1"/>
  <c r="AC17" i="101"/>
  <c r="Z7" i="100"/>
  <c r="AD25" i="101"/>
  <c r="AA45" i="105"/>
  <c r="Z18" i="100"/>
  <c r="P29" i="100"/>
  <c r="M39" i="138"/>
  <c r="M44" i="138" s="1"/>
  <c r="M47" i="138" s="1"/>
  <c r="M50" i="138" s="1"/>
  <c r="S28" i="105"/>
  <c r="S53" i="105"/>
  <c r="U21" i="105"/>
  <c r="U24" i="105"/>
  <c r="U33" i="105"/>
  <c r="U22" i="105"/>
  <c r="U34" i="105"/>
  <c r="U32" i="105"/>
  <c r="U18" i="105"/>
  <c r="U26" i="105"/>
  <c r="U23" i="105"/>
  <c r="U49" i="105" s="1"/>
  <c r="U35" i="105"/>
  <c r="U36" i="105"/>
  <c r="U31" i="105"/>
  <c r="U38" i="105"/>
  <c r="U39" i="105"/>
  <c r="U25" i="105"/>
  <c r="U50" i="105" s="1"/>
  <c r="U20" i="105"/>
  <c r="U19" i="105"/>
  <c r="U37" i="105"/>
  <c r="T27" i="105"/>
  <c r="T51" i="105" s="1"/>
  <c r="V2" i="160"/>
  <c r="V3" i="82"/>
  <c r="V3" i="163" s="1"/>
  <c r="V2" i="138"/>
  <c r="V15" i="105"/>
  <c r="V16" i="105" s="1"/>
  <c r="V2" i="150"/>
  <c r="V2" i="143"/>
  <c r="V2" i="100"/>
  <c r="X2" i="101"/>
  <c r="V2" i="147"/>
  <c r="V2" i="132"/>
  <c r="W2" i="82"/>
  <c r="W2" i="163" s="1"/>
  <c r="V2" i="99"/>
  <c r="V36" i="99" s="1"/>
  <c r="V39" i="99" s="1"/>
  <c r="V2" i="85"/>
  <c r="V2" i="149"/>
  <c r="T40" i="105"/>
  <c r="G84" i="159"/>
  <c r="G86" i="159" s="1"/>
  <c r="G128" i="159"/>
  <c r="G130" i="159" s="1"/>
  <c r="I107" i="159"/>
  <c r="I63" i="159"/>
  <c r="S56" i="105"/>
  <c r="R60" i="105"/>
  <c r="M64" i="159"/>
  <c r="M108" i="159"/>
  <c r="AE81" i="132"/>
  <c r="H106" i="159"/>
  <c r="H62" i="159"/>
  <c r="U3" i="132"/>
  <c r="U3" i="150"/>
  <c r="U3" i="138"/>
  <c r="W3" i="101"/>
  <c r="U3" i="149"/>
  <c r="U3" i="100"/>
  <c r="U3" i="99"/>
  <c r="U64" i="99" s="1"/>
  <c r="U92" i="99" s="1"/>
  <c r="U3" i="147"/>
  <c r="U3" i="85"/>
  <c r="U3" i="160"/>
  <c r="U3" i="143"/>
  <c r="R61" i="150"/>
  <c r="R87" i="150" s="1"/>
  <c r="R62" i="143"/>
  <c r="R64" i="143" s="1"/>
  <c r="U83" i="150"/>
  <c r="O112" i="159"/>
  <c r="Q112" i="159" s="1"/>
  <c r="O68" i="159"/>
  <c r="Q68" i="159" s="1"/>
  <c r="Q24" i="159"/>
  <c r="S63" i="143"/>
  <c r="S75" i="143" s="1"/>
  <c r="S27" i="150" s="1"/>
  <c r="S60" i="150" s="1"/>
  <c r="S76" i="150" s="1"/>
  <c r="AH93" i="132"/>
  <c r="AH18" i="116" s="1"/>
  <c r="AH12" i="118" s="1"/>
  <c r="V89" i="150"/>
  <c r="V90" i="150"/>
  <c r="V39" i="150"/>
  <c r="N36" i="138"/>
  <c r="T61" i="143"/>
  <c r="T73" i="143" s="1"/>
  <c r="T25" i="150" s="1"/>
  <c r="T45" i="150" s="1"/>
  <c r="T46" i="150" s="1"/>
  <c r="T85" i="150" s="1"/>
  <c r="K30" i="159"/>
  <c r="P26" i="138"/>
  <c r="P75" i="150"/>
  <c r="P57" i="150"/>
  <c r="P86" i="150" s="1"/>
  <c r="N35" i="132"/>
  <c r="N45" i="132" s="1"/>
  <c r="N70" i="132" s="1"/>
  <c r="N36" i="132"/>
  <c r="I120" i="159"/>
  <c r="I36" i="159"/>
  <c r="I76" i="159"/>
  <c r="M44" i="132"/>
  <c r="M43" i="132"/>
  <c r="M69" i="132" s="1"/>
  <c r="M41" i="132"/>
  <c r="M67" i="132" s="1"/>
  <c r="M40" i="132"/>
  <c r="M66" i="132" s="1"/>
  <c r="M39" i="132"/>
  <c r="M65" i="132" s="1"/>
  <c r="M42" i="132"/>
  <c r="M68" i="132" s="1"/>
  <c r="T72" i="143"/>
  <c r="T24" i="150" s="1"/>
  <c r="T42" i="150" s="1"/>
  <c r="Q74" i="143"/>
  <c r="Q26" i="150" s="1"/>
  <c r="Q56" i="150" s="1"/>
  <c r="Q64" i="143"/>
  <c r="M27" i="159"/>
  <c r="R110" i="150"/>
  <c r="H80" i="159"/>
  <c r="H124" i="159"/>
  <c r="Z89" i="132"/>
  <c r="Q61" i="150"/>
  <c r="Q87" i="150" s="1"/>
  <c r="Q76" i="150"/>
  <c r="O25" i="138"/>
  <c r="O41" i="138" s="1"/>
  <c r="J29" i="159"/>
  <c r="M28" i="159"/>
  <c r="AA100" i="147"/>
  <c r="Z105" i="147"/>
  <c r="Z12" i="132"/>
  <c r="Z108" i="132" s="1"/>
  <c r="Z34" i="150"/>
  <c r="Z116" i="150" s="1"/>
  <c r="U56" i="143"/>
  <c r="U55" i="143"/>
  <c r="U53" i="143"/>
  <c r="U54" i="143"/>
  <c r="U52" i="143"/>
  <c r="U60" i="143" s="1"/>
  <c r="L115" i="159"/>
  <c r="L71" i="159"/>
  <c r="S74" i="150"/>
  <c r="S46" i="150"/>
  <c r="S85" i="150" s="1"/>
  <c r="L28" i="159"/>
  <c r="Y33" i="101"/>
  <c r="V22" i="138"/>
  <c r="S73" i="150"/>
  <c r="S43" i="150"/>
  <c r="S84" i="150" s="1"/>
  <c r="M43" i="138"/>
  <c r="AC38" i="150"/>
  <c r="AB72" i="150"/>
  <c r="S74" i="147"/>
  <c r="S103" i="147" s="1"/>
  <c r="L6" i="159"/>
  <c r="L94" i="159" s="1"/>
  <c r="H60" i="159"/>
  <c r="AQ23" i="148"/>
  <c r="K9" i="159"/>
  <c r="K97" i="159" s="1"/>
  <c r="K50" i="159"/>
  <c r="AR21" i="148"/>
  <c r="AR13" i="148"/>
  <c r="AR22" i="148"/>
  <c r="AR17" i="148"/>
  <c r="X44" i="99"/>
  <c r="X48" i="99" s="1"/>
  <c r="X24" i="115" s="1"/>
  <c r="W31" i="149"/>
  <c r="AS12" i="148"/>
  <c r="AT9" i="148"/>
  <c r="AS11" i="148"/>
  <c r="AS16" i="148" s="1"/>
  <c r="AR18" i="148"/>
  <c r="AR25" i="148" s="1"/>
  <c r="AR26" i="148" s="1"/>
  <c r="AA41" i="99" s="1"/>
  <c r="AA30" i="118" s="1"/>
  <c r="I16" i="159"/>
  <c r="I57" i="159"/>
  <c r="Y63" i="99"/>
  <c r="Z65" i="99" s="1"/>
  <c r="Y51" i="99"/>
  <c r="BF38" i="143"/>
  <c r="J53" i="159"/>
  <c r="J13" i="159"/>
  <c r="J101" i="159" s="1"/>
  <c r="AC90" i="147"/>
  <c r="Y26" i="163" l="1"/>
  <c r="Y37" i="163" s="1"/>
  <c r="Y24" i="118"/>
  <c r="Y11" i="149"/>
  <c r="Y64" i="118"/>
  <c r="AA309" i="82"/>
  <c r="AA256" i="82"/>
  <c r="AA34" i="150" s="1"/>
  <c r="AA116" i="150" s="1"/>
  <c r="Y27" i="163"/>
  <c r="Y38" i="163" s="1"/>
  <c r="Y10" i="132"/>
  <c r="Y107" i="132" s="1"/>
  <c r="Y67" i="85" s="1"/>
  <c r="Z108" i="147"/>
  <c r="Z313" i="82"/>
  <c r="Z314" i="82" s="1"/>
  <c r="AA97" i="147"/>
  <c r="S36" i="163"/>
  <c r="S39" i="163" s="1"/>
  <c r="R18" i="115"/>
  <c r="V9" i="115"/>
  <c r="W95" i="132"/>
  <c r="Y29" i="118"/>
  <c r="Y31" i="118" s="1"/>
  <c r="Y67" i="118"/>
  <c r="Y6" i="116"/>
  <c r="Y45" i="118"/>
  <c r="Z90" i="132"/>
  <c r="Z19" i="116" s="1"/>
  <c r="Z7" i="118" s="1"/>
  <c r="Z25" i="118"/>
  <c r="Z13" i="149" s="1"/>
  <c r="Z65" i="118"/>
  <c r="T29" i="85"/>
  <c r="T18" i="118"/>
  <c r="T58" i="118"/>
  <c r="O20" i="159" s="1"/>
  <c r="Q20" i="159" s="1"/>
  <c r="T24" i="116"/>
  <c r="P49" i="118"/>
  <c r="K19" i="159" s="1"/>
  <c r="P12" i="116"/>
  <c r="O11" i="116"/>
  <c r="O48" i="118"/>
  <c r="O56" i="118" s="1"/>
  <c r="Z46" i="118"/>
  <c r="Z7" i="116"/>
  <c r="S44" i="118"/>
  <c r="S5" i="116"/>
  <c r="S8" i="116" s="1"/>
  <c r="R13" i="116"/>
  <c r="R103" i="132"/>
  <c r="R50" i="118"/>
  <c r="AB104" i="132"/>
  <c r="AB51" i="118"/>
  <c r="AB14" i="116"/>
  <c r="H39" i="118"/>
  <c r="J11" i="118"/>
  <c r="J10" i="118" s="1"/>
  <c r="J22" i="116"/>
  <c r="H34" i="116"/>
  <c r="H32" i="116"/>
  <c r="K11" i="118"/>
  <c r="K10" i="118" s="1"/>
  <c r="K15" i="116"/>
  <c r="K20" i="116" s="1"/>
  <c r="K22" i="116" s="1"/>
  <c r="L11" i="118"/>
  <c r="L10" i="118" s="1"/>
  <c r="L15" i="116"/>
  <c r="L20" i="116" s="1"/>
  <c r="L22" i="116" s="1"/>
  <c r="I15" i="116"/>
  <c r="I20" i="116" s="1"/>
  <c r="I22" i="116" s="1"/>
  <c r="I11" i="118"/>
  <c r="I10" i="118" s="1"/>
  <c r="J98" i="132"/>
  <c r="J110" i="132" s="1"/>
  <c r="I5" i="115"/>
  <c r="Z347" i="82"/>
  <c r="Z29" i="99" s="1"/>
  <c r="Z67" i="99" s="1"/>
  <c r="L52" i="85"/>
  <c r="K52" i="85"/>
  <c r="AA13" i="150"/>
  <c r="Z50" i="150"/>
  <c r="Z53" i="150"/>
  <c r="J52" i="85"/>
  <c r="O27" i="85"/>
  <c r="O46" i="85" s="1"/>
  <c r="AB31" i="85"/>
  <c r="P28" i="85"/>
  <c r="R30" i="85"/>
  <c r="M146" i="85"/>
  <c r="AT147" i="85"/>
  <c r="N148" i="85"/>
  <c r="AA45" i="99"/>
  <c r="AA47" i="99" s="1"/>
  <c r="O27" i="138"/>
  <c r="O31" i="138" s="1"/>
  <c r="O32" i="138" s="1"/>
  <c r="O34" i="138" s="1"/>
  <c r="J31" i="159"/>
  <c r="J75" i="159" s="1"/>
  <c r="O109" i="150"/>
  <c r="P27" i="138"/>
  <c r="P31" i="138" s="1"/>
  <c r="P32" i="138" s="1"/>
  <c r="P34" i="138" s="1"/>
  <c r="P77" i="150"/>
  <c r="AB25" i="149"/>
  <c r="Y54" i="85"/>
  <c r="P18" i="149"/>
  <c r="Z8" i="149"/>
  <c r="I18" i="159"/>
  <c r="N43" i="149"/>
  <c r="N48" i="149"/>
  <c r="N50" i="149" s="1"/>
  <c r="S106" i="147"/>
  <c r="S25" i="85" s="1"/>
  <c r="S6" i="149"/>
  <c r="S9" i="149" s="1"/>
  <c r="O16" i="149"/>
  <c r="Y7" i="149"/>
  <c r="R76" i="143"/>
  <c r="R28" i="150" s="1"/>
  <c r="R64" i="150" s="1"/>
  <c r="R77" i="150" s="1"/>
  <c r="R65" i="143"/>
  <c r="Q76" i="143"/>
  <c r="Q28" i="150" s="1"/>
  <c r="Q64" i="150" s="1"/>
  <c r="Q77" i="150" s="1"/>
  <c r="Q65" i="143"/>
  <c r="S110" i="150"/>
  <c r="S27" i="149"/>
  <c r="I104" i="159"/>
  <c r="U22" i="149"/>
  <c r="U95" i="99"/>
  <c r="P92" i="150"/>
  <c r="P102" i="132" s="1"/>
  <c r="P28" i="149"/>
  <c r="M76" i="132"/>
  <c r="N78" i="132"/>
  <c r="M73" i="132"/>
  <c r="R24" i="149"/>
  <c r="M75" i="132"/>
  <c r="T21" i="149"/>
  <c r="M74" i="132"/>
  <c r="M77" i="132"/>
  <c r="M100" i="85"/>
  <c r="M96" i="85"/>
  <c r="AA87" i="147"/>
  <c r="Z94" i="147"/>
  <c r="Z104" i="147" s="1"/>
  <c r="S59" i="105"/>
  <c r="S64" i="105"/>
  <c r="Z19" i="100"/>
  <c r="Z25" i="100" s="1"/>
  <c r="AE34" i="101"/>
  <c r="AB25" i="143"/>
  <c r="M127" i="85"/>
  <c r="N122" i="85" s="1"/>
  <c r="N86" i="85"/>
  <c r="N105" i="85" s="1"/>
  <c r="N95" i="85"/>
  <c r="N93" i="85"/>
  <c r="N157" i="85" s="1"/>
  <c r="N158" i="85" s="1"/>
  <c r="N159" i="85" s="1"/>
  <c r="O156" i="85" s="1"/>
  <c r="N91" i="85"/>
  <c r="N134" i="85" s="1"/>
  <c r="N136" i="85" s="1"/>
  <c r="N88" i="85"/>
  <c r="N112" i="85" s="1"/>
  <c r="N90" i="85"/>
  <c r="N123" i="85" s="1"/>
  <c r="N92" i="85"/>
  <c r="O162" i="85" s="1"/>
  <c r="O169" i="85" s="1"/>
  <c r="N94" i="85"/>
  <c r="N89" i="85"/>
  <c r="N124" i="85" s="1"/>
  <c r="N126" i="85" s="1"/>
  <c r="N85" i="85"/>
  <c r="M115" i="85"/>
  <c r="M116" i="85" s="1"/>
  <c r="N111" i="85" s="1"/>
  <c r="AE25" i="101"/>
  <c r="AB45" i="105"/>
  <c r="AA18" i="100"/>
  <c r="AD17" i="101"/>
  <c r="AA7" i="100"/>
  <c r="Q29" i="100"/>
  <c r="N39" i="138"/>
  <c r="N44" i="138" s="1"/>
  <c r="N47" i="138" s="1"/>
  <c r="N50" i="138" s="1"/>
  <c r="M30" i="159"/>
  <c r="M118" i="159" s="1"/>
  <c r="R26" i="138"/>
  <c r="N38" i="138"/>
  <c r="N43" i="138" s="1"/>
  <c r="N46" i="138" s="1"/>
  <c r="N49" i="138" s="1"/>
  <c r="R74" i="143"/>
  <c r="R26" i="150" s="1"/>
  <c r="R56" i="150" s="1"/>
  <c r="R75" i="150" s="1"/>
  <c r="T56" i="105"/>
  <c r="V3" i="149"/>
  <c r="V3" i="99"/>
  <c r="V64" i="99" s="1"/>
  <c r="V92" i="99" s="1"/>
  <c r="V3" i="138"/>
  <c r="V3" i="147"/>
  <c r="V3" i="150"/>
  <c r="V3" i="143"/>
  <c r="X3" i="101"/>
  <c r="V3" i="132"/>
  <c r="V3" i="100"/>
  <c r="V3" i="160"/>
  <c r="V3" i="85"/>
  <c r="U40" i="105"/>
  <c r="T28" i="105"/>
  <c r="T53" i="105"/>
  <c r="J107" i="159"/>
  <c r="J63" i="159"/>
  <c r="N64" i="159"/>
  <c r="N108" i="159"/>
  <c r="U27" i="105"/>
  <c r="U51" i="105" s="1"/>
  <c r="S61" i="150"/>
  <c r="S87" i="150" s="1"/>
  <c r="AF81" i="132"/>
  <c r="W2" i="160"/>
  <c r="Y2" i="101"/>
  <c r="W15" i="105"/>
  <c r="W16" i="105" s="1"/>
  <c r="W3" i="82"/>
  <c r="W3" i="163" s="1"/>
  <c r="X2" i="82"/>
  <c r="X2" i="163" s="1"/>
  <c r="W2" i="85"/>
  <c r="W2" i="149"/>
  <c r="W2" i="132"/>
  <c r="W2" i="150"/>
  <c r="W2" i="143"/>
  <c r="W2" i="100"/>
  <c r="W2" i="99"/>
  <c r="W36" i="99" s="1"/>
  <c r="W39" i="99" s="1"/>
  <c r="W2" i="147"/>
  <c r="W2" i="138"/>
  <c r="V23" i="105"/>
  <c r="V49" i="105" s="1"/>
  <c r="V36" i="105"/>
  <c r="V18" i="105"/>
  <c r="V24" i="105"/>
  <c r="V19" i="105"/>
  <c r="V20" i="105"/>
  <c r="V31" i="105"/>
  <c r="V33" i="105"/>
  <c r="V35" i="105"/>
  <c r="V38" i="105"/>
  <c r="V25" i="105"/>
  <c r="V50" i="105" s="1"/>
  <c r="V26" i="105"/>
  <c r="V37" i="105"/>
  <c r="V21" i="105"/>
  <c r="V39" i="105"/>
  <c r="V32" i="105"/>
  <c r="V22" i="105"/>
  <c r="V34" i="105"/>
  <c r="S60" i="105"/>
  <c r="P109" i="150"/>
  <c r="P114" i="150" s="1"/>
  <c r="P118" i="150" s="1"/>
  <c r="S62" i="143"/>
  <c r="S74" i="143" s="1"/>
  <c r="S26" i="150" s="1"/>
  <c r="S56" i="150" s="1"/>
  <c r="W90" i="150"/>
  <c r="W89" i="150"/>
  <c r="W39" i="150"/>
  <c r="AI93" i="132"/>
  <c r="AI18" i="116" s="1"/>
  <c r="AI12" i="118" s="1"/>
  <c r="V83" i="150"/>
  <c r="T74" i="150"/>
  <c r="T63" i="143"/>
  <c r="T75" i="143" s="1"/>
  <c r="T27" i="150" s="1"/>
  <c r="T60" i="150" s="1"/>
  <c r="T76" i="150" s="1"/>
  <c r="K29" i="159"/>
  <c r="K32" i="159" s="1"/>
  <c r="P25" i="138"/>
  <c r="P41" i="138" s="1"/>
  <c r="I124" i="159"/>
  <c r="I80" i="159"/>
  <c r="N40" i="132"/>
  <c r="N66" i="132" s="1"/>
  <c r="N43" i="132"/>
  <c r="N69" i="132" s="1"/>
  <c r="N42" i="132"/>
  <c r="N68" i="132" s="1"/>
  <c r="N44" i="132"/>
  <c r="N39" i="132"/>
  <c r="N65" i="132" s="1"/>
  <c r="N73" i="132" s="1"/>
  <c r="N41" i="132"/>
  <c r="N67" i="132" s="1"/>
  <c r="K118" i="159"/>
  <c r="K74" i="159"/>
  <c r="W22" i="138"/>
  <c r="Z33" i="101"/>
  <c r="M116" i="159"/>
  <c r="M72" i="159"/>
  <c r="T73" i="150"/>
  <c r="T43" i="150"/>
  <c r="T84" i="150" s="1"/>
  <c r="L30" i="159"/>
  <c r="Q26" i="138"/>
  <c r="Q75" i="150"/>
  <c r="Q57" i="150"/>
  <c r="Q86" i="150" s="1"/>
  <c r="Q28" i="149" s="1"/>
  <c r="L116" i="159"/>
  <c r="L72" i="159"/>
  <c r="O95" i="150"/>
  <c r="K75" i="159"/>
  <c r="K119" i="159"/>
  <c r="AA105" i="147"/>
  <c r="AB100" i="147"/>
  <c r="M46" i="138"/>
  <c r="M49" i="138" s="1"/>
  <c r="V54" i="143"/>
  <c r="V56" i="143"/>
  <c r="V53" i="143"/>
  <c r="V55" i="143"/>
  <c r="V52" i="143"/>
  <c r="V60" i="143" s="1"/>
  <c r="M115" i="159"/>
  <c r="M71" i="159"/>
  <c r="O28" i="159"/>
  <c r="N28" i="159"/>
  <c r="U61" i="143"/>
  <c r="U73" i="143" s="1"/>
  <c r="U25" i="150" s="1"/>
  <c r="U45" i="150" s="1"/>
  <c r="U72" i="143"/>
  <c r="U24" i="150" s="1"/>
  <c r="U42" i="150" s="1"/>
  <c r="N27" i="159"/>
  <c r="J117" i="159"/>
  <c r="J73" i="159"/>
  <c r="AA89" i="132"/>
  <c r="AD38" i="150"/>
  <c r="AC72" i="150"/>
  <c r="T74" i="147"/>
  <c r="T103" i="147" s="1"/>
  <c r="BG38" i="143"/>
  <c r="I60" i="159"/>
  <c r="AT12" i="148"/>
  <c r="AU9" i="148"/>
  <c r="AT11" i="148"/>
  <c r="AT16" i="148" s="1"/>
  <c r="AS21" i="148"/>
  <c r="AS17" i="148"/>
  <c r="AS22" i="148"/>
  <c r="AS13" i="148"/>
  <c r="X31" i="149"/>
  <c r="Y44" i="99"/>
  <c r="Y48" i="99" s="1"/>
  <c r="Y24" i="115" s="1"/>
  <c r="L9" i="159"/>
  <c r="L97" i="159" s="1"/>
  <c r="L50" i="159"/>
  <c r="J16" i="159"/>
  <c r="J57" i="159"/>
  <c r="AR23" i="148"/>
  <c r="K13" i="159"/>
  <c r="K101" i="159" s="1"/>
  <c r="K53" i="159"/>
  <c r="AD90" i="147"/>
  <c r="M6" i="159"/>
  <c r="M94" i="159" s="1"/>
  <c r="Z63" i="99"/>
  <c r="AA65" i="99" s="1"/>
  <c r="Z51" i="99"/>
  <c r="AS18" i="148"/>
  <c r="AS25" i="148" s="1"/>
  <c r="AS26" i="148" s="1"/>
  <c r="AB41" i="99" s="1"/>
  <c r="AB30" i="118" s="1"/>
  <c r="AB309" i="82" l="1"/>
  <c r="AB256" i="82"/>
  <c r="AA12" i="132"/>
  <c r="AA108" i="132" s="1"/>
  <c r="S40" i="163"/>
  <c r="T36" i="163"/>
  <c r="S18" i="115"/>
  <c r="AA313" i="82"/>
  <c r="AA314" i="82" s="1"/>
  <c r="AA108" i="147"/>
  <c r="AB97" i="147"/>
  <c r="Z27" i="163"/>
  <c r="Z38" i="163" s="1"/>
  <c r="Z10" i="132"/>
  <c r="Z107" i="132" s="1"/>
  <c r="Z67" i="85" s="1"/>
  <c r="Z26" i="163"/>
  <c r="Z37" i="163" s="1"/>
  <c r="Z64" i="118"/>
  <c r="Z11" i="149"/>
  <c r="Z24" i="118"/>
  <c r="Z6" i="116"/>
  <c r="Z45" i="118"/>
  <c r="AA90" i="132"/>
  <c r="AA19" i="116" s="1"/>
  <c r="AA7" i="118" s="1"/>
  <c r="AA65" i="118"/>
  <c r="AA25" i="118"/>
  <c r="Z67" i="118"/>
  <c r="Z29" i="118"/>
  <c r="Z31" i="118" s="1"/>
  <c r="W9" i="115"/>
  <c r="X95" i="132"/>
  <c r="U29" i="85"/>
  <c r="U18" i="118"/>
  <c r="U58" i="118"/>
  <c r="U24" i="116"/>
  <c r="Q49" i="118"/>
  <c r="L19" i="159" s="1"/>
  <c r="Q12" i="116"/>
  <c r="AA7" i="116"/>
  <c r="AA46" i="118"/>
  <c r="T44" i="118"/>
  <c r="T5" i="116"/>
  <c r="T8" i="116" s="1"/>
  <c r="O111" i="150"/>
  <c r="O114" i="150"/>
  <c r="O118" i="150" s="1"/>
  <c r="S13" i="116"/>
  <c r="S103" i="132"/>
  <c r="S50" i="118"/>
  <c r="AC104" i="132"/>
  <c r="AC51" i="118"/>
  <c r="AC14" i="116"/>
  <c r="K26" i="116"/>
  <c r="K5" i="118"/>
  <c r="K16" i="118" s="1"/>
  <c r="K27" i="118" s="1"/>
  <c r="I5" i="118"/>
  <c r="I16" i="118" s="1"/>
  <c r="I27" i="118" s="1"/>
  <c r="I26" i="116"/>
  <c r="K98" i="132"/>
  <c r="K110" i="132" s="1"/>
  <c r="J5" i="115"/>
  <c r="J26" i="116"/>
  <c r="J5" i="118"/>
  <c r="J16" i="118" s="1"/>
  <c r="J27" i="118" s="1"/>
  <c r="L5" i="118"/>
  <c r="L16" i="118" s="1"/>
  <c r="L27" i="118" s="1"/>
  <c r="L33" i="118" s="1"/>
  <c r="L26" i="116"/>
  <c r="AA347" i="82"/>
  <c r="AA29" i="99" s="1"/>
  <c r="AA67" i="99" s="1"/>
  <c r="H26" i="115"/>
  <c r="O35" i="138"/>
  <c r="O36" i="138" s="1"/>
  <c r="O39" i="138" s="1"/>
  <c r="O44" i="138" s="1"/>
  <c r="O47" i="138" s="1"/>
  <c r="O50" i="138" s="1"/>
  <c r="AB13" i="150"/>
  <c r="AA53" i="150"/>
  <c r="AA50" i="150"/>
  <c r="J119" i="159"/>
  <c r="J32" i="159"/>
  <c r="J120" i="159" s="1"/>
  <c r="M79" i="132"/>
  <c r="M83" i="132" s="1"/>
  <c r="M85" i="132" s="1"/>
  <c r="AC31" i="85"/>
  <c r="Q28" i="85"/>
  <c r="O16" i="132"/>
  <c r="O36" i="132" s="1"/>
  <c r="O66" i="85"/>
  <c r="O68" i="85" s="1"/>
  <c r="O87" i="85" s="1"/>
  <c r="O113" i="85" s="1"/>
  <c r="O115" i="85" s="1"/>
  <c r="S30" i="85"/>
  <c r="N146" i="85"/>
  <c r="N149" i="85" s="1"/>
  <c r="N151" i="85" s="1"/>
  <c r="AU147" i="85"/>
  <c r="O148" i="85"/>
  <c r="AB45" i="99"/>
  <c r="AB47" i="99" s="1"/>
  <c r="AA13" i="149"/>
  <c r="Q65" i="150"/>
  <c r="Q88" i="150" s="1"/>
  <c r="L31" i="159" s="1"/>
  <c r="N45" i="149"/>
  <c r="N60" i="149"/>
  <c r="N62" i="149" s="1"/>
  <c r="AA8" i="149"/>
  <c r="T106" i="147"/>
  <c r="T25" i="85" s="1"/>
  <c r="T6" i="149"/>
  <c r="T9" i="149" s="1"/>
  <c r="Q18" i="149"/>
  <c r="J18" i="159"/>
  <c r="Z7" i="149"/>
  <c r="O43" i="149"/>
  <c r="O48" i="149"/>
  <c r="O50" i="149" s="1"/>
  <c r="Z54" i="85"/>
  <c r="AC25" i="149"/>
  <c r="P95" i="150"/>
  <c r="R65" i="150"/>
  <c r="R88" i="150" s="1"/>
  <c r="M31" i="159" s="1"/>
  <c r="M75" i="159" s="1"/>
  <c r="J104" i="159"/>
  <c r="N74" i="132"/>
  <c r="N75" i="132"/>
  <c r="T110" i="150"/>
  <c r="T27" i="149"/>
  <c r="N76" i="132"/>
  <c r="S24" i="149"/>
  <c r="U21" i="149"/>
  <c r="V22" i="149"/>
  <c r="V95" i="99"/>
  <c r="N77" i="132"/>
  <c r="N100" i="85"/>
  <c r="N96" i="85"/>
  <c r="P66" i="85"/>
  <c r="P111" i="150"/>
  <c r="AB87" i="147"/>
  <c r="AA94" i="147"/>
  <c r="AA104" i="147" s="1"/>
  <c r="T59" i="105"/>
  <c r="T64" i="105"/>
  <c r="AA19" i="100"/>
  <c r="AA25" i="100" s="1"/>
  <c r="N125" i="85"/>
  <c r="N127" i="85" s="1"/>
  <c r="O122" i="85" s="1"/>
  <c r="AF34" i="101"/>
  <c r="AC25" i="143"/>
  <c r="N114" i="85"/>
  <c r="N116" i="85" s="1"/>
  <c r="O111" i="85" s="1"/>
  <c r="AE17" i="101"/>
  <c r="AB7" i="100"/>
  <c r="AF25" i="101"/>
  <c r="AC45" i="105"/>
  <c r="AB18" i="100"/>
  <c r="R29" i="100"/>
  <c r="M149" i="85"/>
  <c r="S64" i="143"/>
  <c r="M74" i="159"/>
  <c r="P35" i="138"/>
  <c r="P36" i="138" s="1"/>
  <c r="S26" i="138"/>
  <c r="N30" i="159"/>
  <c r="N118" i="159" s="1"/>
  <c r="R57" i="150"/>
  <c r="R86" i="150" s="1"/>
  <c r="P16" i="132"/>
  <c r="P35" i="132" s="1"/>
  <c r="P45" i="132" s="1"/>
  <c r="P70" i="132" s="1"/>
  <c r="T61" i="150"/>
  <c r="T87" i="150" s="1"/>
  <c r="T26" i="138" s="1"/>
  <c r="X2" i="150"/>
  <c r="X2" i="143"/>
  <c r="X2" i="99"/>
  <c r="X36" i="99" s="1"/>
  <c r="X39" i="99" s="1"/>
  <c r="X2" i="147"/>
  <c r="X2" i="149"/>
  <c r="Y2" i="82"/>
  <c r="Y2" i="163" s="1"/>
  <c r="X15" i="105"/>
  <c r="X16" i="105" s="1"/>
  <c r="X2" i="100"/>
  <c r="X2" i="160"/>
  <c r="Z2" i="101"/>
  <c r="X2" i="132"/>
  <c r="X3" i="82"/>
  <c r="X3" i="163" s="1"/>
  <c r="X2" i="138"/>
  <c r="X2" i="85"/>
  <c r="W18" i="105"/>
  <c r="W32" i="105"/>
  <c r="W37" i="105"/>
  <c r="W20" i="105"/>
  <c r="W26" i="105"/>
  <c r="W36" i="105"/>
  <c r="W23" i="105"/>
  <c r="W49" i="105" s="1"/>
  <c r="W25" i="105"/>
  <c r="W50" i="105" s="1"/>
  <c r="W39" i="105"/>
  <c r="W22" i="105"/>
  <c r="W31" i="105"/>
  <c r="W19" i="105"/>
  <c r="W24" i="105"/>
  <c r="W21" i="105"/>
  <c r="W35" i="105"/>
  <c r="W33" i="105"/>
  <c r="W38" i="105"/>
  <c r="W34" i="105"/>
  <c r="T62" i="143"/>
  <c r="T74" i="143" s="1"/>
  <c r="T26" i="150" s="1"/>
  <c r="T56" i="150" s="1"/>
  <c r="V27" i="105"/>
  <c r="V51" i="105" s="1"/>
  <c r="U53" i="105"/>
  <c r="U28" i="105"/>
  <c r="O108" i="159"/>
  <c r="Q108" i="159" s="1"/>
  <c r="O64" i="159"/>
  <c r="Q64" i="159" s="1"/>
  <c r="K63" i="159"/>
  <c r="K107" i="159"/>
  <c r="W3" i="99"/>
  <c r="W64" i="99" s="1"/>
  <c r="W92" i="99" s="1"/>
  <c r="W3" i="138"/>
  <c r="Y3" i="101"/>
  <c r="W3" i="150"/>
  <c r="W3" i="149"/>
  <c r="W3" i="100"/>
  <c r="W3" i="160"/>
  <c r="W3" i="85"/>
  <c r="W3" i="147"/>
  <c r="W3" i="132"/>
  <c r="W3" i="143"/>
  <c r="U56" i="105"/>
  <c r="AG81" i="132"/>
  <c r="I106" i="159"/>
  <c r="I62" i="159"/>
  <c r="V40" i="105"/>
  <c r="T60" i="105"/>
  <c r="P23" i="100"/>
  <c r="P26" i="100" s="1"/>
  <c r="S57" i="150"/>
  <c r="S86" i="150" s="1"/>
  <c r="S28" i="149" s="1"/>
  <c r="S75" i="150"/>
  <c r="AJ93" i="132"/>
  <c r="AJ18" i="116" s="1"/>
  <c r="AJ12" i="118" s="1"/>
  <c r="W83" i="150"/>
  <c r="X90" i="150"/>
  <c r="X89" i="150"/>
  <c r="X39" i="150"/>
  <c r="K117" i="159"/>
  <c r="K73" i="159"/>
  <c r="V72" i="143"/>
  <c r="V24" i="150" s="1"/>
  <c r="V42" i="150" s="1"/>
  <c r="V61" i="143"/>
  <c r="V73" i="143" s="1"/>
  <c r="V25" i="150" s="1"/>
  <c r="V45" i="150" s="1"/>
  <c r="N116" i="159"/>
  <c r="N72" i="159"/>
  <c r="K76" i="159"/>
  <c r="K120" i="159"/>
  <c r="K36" i="159"/>
  <c r="AB34" i="150"/>
  <c r="AB116" i="150" s="1"/>
  <c r="AB12" i="132"/>
  <c r="AB108" i="132" s="1"/>
  <c r="Q28" i="159"/>
  <c r="O27" i="159"/>
  <c r="Q27" i="159" s="1"/>
  <c r="X22" i="138"/>
  <c r="AA33" i="101"/>
  <c r="AB89" i="132"/>
  <c r="U63" i="143"/>
  <c r="U43" i="150"/>
  <c r="U84" i="150" s="1"/>
  <c r="U73" i="150"/>
  <c r="N115" i="159"/>
  <c r="N71" i="159"/>
  <c r="O116" i="159"/>
  <c r="O72" i="159"/>
  <c r="U74" i="150"/>
  <c r="U46" i="150"/>
  <c r="U85" i="150" s="1"/>
  <c r="AC100" i="147"/>
  <c r="AB105" i="147"/>
  <c r="Q25" i="138"/>
  <c r="Q41" i="138" s="1"/>
  <c r="L29" i="159"/>
  <c r="L118" i="159"/>
  <c r="L74" i="159"/>
  <c r="W53" i="143"/>
  <c r="W55" i="143"/>
  <c r="W54" i="143"/>
  <c r="W56" i="143"/>
  <c r="W52" i="143"/>
  <c r="W60" i="143" s="1"/>
  <c r="AD72" i="150"/>
  <c r="AE38" i="150"/>
  <c r="U74" i="147"/>
  <c r="U103" i="147" s="1"/>
  <c r="AA51" i="99"/>
  <c r="AA63" i="99"/>
  <c r="AB65" i="99" s="1"/>
  <c r="L53" i="159"/>
  <c r="L13" i="159"/>
  <c r="L101" i="159" s="1"/>
  <c r="K16" i="159"/>
  <c r="K57" i="159"/>
  <c r="Z44" i="99"/>
  <c r="Z48" i="99" s="1"/>
  <c r="Z24" i="115" s="1"/>
  <c r="Y31" i="149"/>
  <c r="AV9" i="148"/>
  <c r="AU12" i="148"/>
  <c r="AU11" i="148"/>
  <c r="AU16" i="148" s="1"/>
  <c r="M50" i="159"/>
  <c r="M9" i="159"/>
  <c r="M97" i="159" s="1"/>
  <c r="AS23" i="148"/>
  <c r="AT22" i="148"/>
  <c r="AT21" i="148"/>
  <c r="AT17" i="148"/>
  <c r="AT18" i="148" s="1"/>
  <c r="AT25" i="148" s="1"/>
  <c r="AT26" i="148" s="1"/>
  <c r="AC41" i="99" s="1"/>
  <c r="AC30" i="118" s="1"/>
  <c r="AT13" i="148"/>
  <c r="AE90" i="147"/>
  <c r="J60" i="159"/>
  <c r="N6" i="159"/>
  <c r="N94" i="159" s="1"/>
  <c r="BH38" i="143"/>
  <c r="AA27" i="163" l="1"/>
  <c r="AA38" i="163" s="1"/>
  <c r="AA10" i="132"/>
  <c r="AA107" i="132" s="1"/>
  <c r="AA67" i="85" s="1"/>
  <c r="AC309" i="82"/>
  <c r="AC256" i="82"/>
  <c r="AC34" i="150" s="1"/>
  <c r="AC116" i="150" s="1"/>
  <c r="T39" i="163"/>
  <c r="T40" i="163" s="1"/>
  <c r="AA26" i="163"/>
  <c r="AA37" i="163" s="1"/>
  <c r="AA24" i="118"/>
  <c r="AA64" i="118"/>
  <c r="AA11" i="149"/>
  <c r="AB313" i="82"/>
  <c r="AB314" i="82" s="1"/>
  <c r="AC97" i="147"/>
  <c r="AB108" i="147"/>
  <c r="L35" i="118"/>
  <c r="L37" i="118" s="1"/>
  <c r="G42" i="159"/>
  <c r="AA29" i="118"/>
  <c r="AA31" i="118" s="1"/>
  <c r="AA67" i="118"/>
  <c r="M105" i="132"/>
  <c r="M16" i="116"/>
  <c r="M11" i="118" s="1"/>
  <c r="M10" i="118" s="1"/>
  <c r="AA6" i="116"/>
  <c r="AA45" i="118"/>
  <c r="AB90" i="132"/>
  <c r="AB19" i="116" s="1"/>
  <c r="AB7" i="118" s="1"/>
  <c r="AB65" i="118"/>
  <c r="AB25" i="118"/>
  <c r="AB13" i="149" s="1"/>
  <c r="X9" i="115"/>
  <c r="Y95" i="132"/>
  <c r="V29" i="85"/>
  <c r="V18" i="118"/>
  <c r="V58" i="118"/>
  <c r="V24" i="116"/>
  <c r="R49" i="118"/>
  <c r="M19" i="159" s="1"/>
  <c r="R12" i="116"/>
  <c r="AB46" i="118"/>
  <c r="AB7" i="116"/>
  <c r="U44" i="118"/>
  <c r="U5" i="116"/>
  <c r="U8" i="116" s="1"/>
  <c r="T13" i="116"/>
  <c r="T103" i="132"/>
  <c r="T50" i="118"/>
  <c r="P20" i="118"/>
  <c r="P60" i="118"/>
  <c r="O20" i="118"/>
  <c r="O60" i="118"/>
  <c r="AD31" i="85"/>
  <c r="AD14" i="116"/>
  <c r="AD104" i="132"/>
  <c r="AD51" i="118"/>
  <c r="J33" i="118"/>
  <c r="J35" i="118" s="1"/>
  <c r="J37" i="118" s="1"/>
  <c r="I34" i="116"/>
  <c r="I32" i="116"/>
  <c r="I26" i="115" s="1"/>
  <c r="I33" i="118"/>
  <c r="L34" i="116"/>
  <c r="L47" i="116"/>
  <c r="L49" i="85" s="1"/>
  <c r="L61" i="85" s="1"/>
  <c r="L62" i="85" s="1"/>
  <c r="L32" i="116"/>
  <c r="K33" i="118"/>
  <c r="K35" i="118" s="1"/>
  <c r="K37" i="118" s="1"/>
  <c r="H28" i="115"/>
  <c r="J34" i="116"/>
  <c r="J47" i="116"/>
  <c r="J49" i="85" s="1"/>
  <c r="J61" i="85" s="1"/>
  <c r="J62" i="85" s="1"/>
  <c r="J32" i="116"/>
  <c r="L98" i="132"/>
  <c r="L110" i="132" s="1"/>
  <c r="K5" i="115"/>
  <c r="K47" i="116"/>
  <c r="K49" i="85" s="1"/>
  <c r="K34" i="116"/>
  <c r="K32" i="116"/>
  <c r="AB347" i="82"/>
  <c r="AB29" i="99" s="1"/>
  <c r="AB67" i="99" s="1"/>
  <c r="J76" i="159"/>
  <c r="K190" i="85"/>
  <c r="K191" i="85" s="1"/>
  <c r="J36" i="159"/>
  <c r="J124" i="159" s="1"/>
  <c r="O35" i="132"/>
  <c r="O45" i="132" s="1"/>
  <c r="O70" i="132" s="1"/>
  <c r="P78" i="132" s="1"/>
  <c r="L190" i="85"/>
  <c r="L191" i="85" s="1"/>
  <c r="AC13" i="150"/>
  <c r="AB50" i="150"/>
  <c r="AB53" i="150"/>
  <c r="J190" i="85"/>
  <c r="J191" i="85" s="1"/>
  <c r="N79" i="132"/>
  <c r="N83" i="132" s="1"/>
  <c r="R28" i="85"/>
  <c r="T30" i="85"/>
  <c r="AC45" i="99"/>
  <c r="AC47" i="99" s="1"/>
  <c r="Q27" i="138"/>
  <c r="Q31" i="138" s="1"/>
  <c r="Q32" i="138" s="1"/>
  <c r="Q35" i="138" s="1"/>
  <c r="R27" i="138"/>
  <c r="R31" i="138" s="1"/>
  <c r="R32" i="138" s="1"/>
  <c r="R35" i="138" s="1"/>
  <c r="Q109" i="150"/>
  <c r="Q92" i="150"/>
  <c r="Q102" i="132" s="1"/>
  <c r="R18" i="149"/>
  <c r="AA7" i="149"/>
  <c r="U106" i="147"/>
  <c r="U25" i="85" s="1"/>
  <c r="U6" i="149"/>
  <c r="U9" i="149" s="1"/>
  <c r="AD25" i="149"/>
  <c r="O45" i="149"/>
  <c r="O60" i="149"/>
  <c r="O62" i="149" s="1"/>
  <c r="AA54" i="85"/>
  <c r="AB8" i="149"/>
  <c r="S76" i="143"/>
  <c r="S28" i="150" s="1"/>
  <c r="S64" i="150" s="1"/>
  <c r="S77" i="150" s="1"/>
  <c r="S65" i="143"/>
  <c r="M29" i="159"/>
  <c r="M32" i="159" s="1"/>
  <c r="M120" i="159" s="1"/>
  <c r="R28" i="149"/>
  <c r="T24" i="149"/>
  <c r="W22" i="149"/>
  <c r="W95" i="99"/>
  <c r="U110" i="150"/>
  <c r="U27" i="149"/>
  <c r="K104" i="159"/>
  <c r="V21" i="149"/>
  <c r="H74" i="118"/>
  <c r="H41" i="118"/>
  <c r="H33" i="149"/>
  <c r="H13" i="115"/>
  <c r="P68" i="85"/>
  <c r="AC87" i="147"/>
  <c r="AB94" i="147"/>
  <c r="AB104" i="147" s="1"/>
  <c r="U59" i="105"/>
  <c r="U64" i="105"/>
  <c r="O86" i="85"/>
  <c r="O105" i="85" s="1"/>
  <c r="AB19" i="100"/>
  <c r="AB25" i="100" s="1"/>
  <c r="AG34" i="101"/>
  <c r="AD25" i="143"/>
  <c r="N170" i="85"/>
  <c r="O85" i="85"/>
  <c r="O95" i="85"/>
  <c r="O90" i="85"/>
  <c r="O123" i="85" s="1"/>
  <c r="O125" i="85" s="1"/>
  <c r="O92" i="85"/>
  <c r="P162" i="85" s="1"/>
  <c r="P169" i="85" s="1"/>
  <c r="O93" i="85"/>
  <c r="O157" i="85" s="1"/>
  <c r="O158" i="85" s="1"/>
  <c r="O159" i="85" s="1"/>
  <c r="P156" i="85" s="1"/>
  <c r="O88" i="85"/>
  <c r="O112" i="85" s="1"/>
  <c r="O114" i="85" s="1"/>
  <c r="O89" i="85"/>
  <c r="O124" i="85" s="1"/>
  <c r="O126" i="85" s="1"/>
  <c r="O91" i="85"/>
  <c r="O134" i="85" s="1"/>
  <c r="O136" i="85" s="1"/>
  <c r="O94" i="85"/>
  <c r="AC18" i="100"/>
  <c r="AG25" i="101"/>
  <c r="AD45" i="105"/>
  <c r="AF17" i="101"/>
  <c r="AC7" i="100"/>
  <c r="S29" i="100"/>
  <c r="P28" i="100"/>
  <c r="P30" i="100" s="1"/>
  <c r="P33" i="100" s="1"/>
  <c r="M151" i="85"/>
  <c r="M170" i="85" s="1"/>
  <c r="M119" i="159"/>
  <c r="P36" i="132"/>
  <c r="P40" i="132" s="1"/>
  <c r="P66" i="132" s="1"/>
  <c r="N74" i="159"/>
  <c r="R92" i="150"/>
  <c r="R25" i="138"/>
  <c r="R41" i="138" s="1"/>
  <c r="O30" i="159"/>
  <c r="Q30" i="159" s="1"/>
  <c r="T64" i="143"/>
  <c r="R109" i="150"/>
  <c r="W27" i="105"/>
  <c r="W51" i="105" s="1"/>
  <c r="O38" i="138"/>
  <c r="O43" i="138" s="1"/>
  <c r="V28" i="105"/>
  <c r="V53" i="105"/>
  <c r="X24" i="105"/>
  <c r="X23" i="105"/>
  <c r="X49" i="105" s="1"/>
  <c r="X20" i="105"/>
  <c r="X33" i="105"/>
  <c r="X36" i="105"/>
  <c r="X22" i="105"/>
  <c r="X32" i="105"/>
  <c r="X25" i="105"/>
  <c r="X50" i="105" s="1"/>
  <c r="X39" i="105"/>
  <c r="X38" i="105"/>
  <c r="X31" i="105"/>
  <c r="X34" i="105"/>
  <c r="X37" i="105"/>
  <c r="X35" i="105"/>
  <c r="X18" i="105"/>
  <c r="X26" i="105"/>
  <c r="X19" i="105"/>
  <c r="X21" i="105"/>
  <c r="Q72" i="159"/>
  <c r="AH81" i="132"/>
  <c r="Y2" i="138"/>
  <c r="Y2" i="85"/>
  <c r="Y2" i="143"/>
  <c r="Y2" i="160"/>
  <c r="Y2" i="150"/>
  <c r="Y2" i="132"/>
  <c r="Y3" i="82"/>
  <c r="Y3" i="163" s="1"/>
  <c r="Y2" i="147"/>
  <c r="AA2" i="101"/>
  <c r="Z2" i="82"/>
  <c r="Z2" i="163" s="1"/>
  <c r="Y2" i="99"/>
  <c r="Y36" i="99" s="1"/>
  <c r="Y39" i="99" s="1"/>
  <c r="Y2" i="149"/>
  <c r="Y15" i="105"/>
  <c r="Y16" i="105" s="1"/>
  <c r="Y2" i="100"/>
  <c r="X3" i="138"/>
  <c r="Z3" i="101"/>
  <c r="X3" i="100"/>
  <c r="X3" i="160"/>
  <c r="X3" i="85"/>
  <c r="X3" i="143"/>
  <c r="X3" i="132"/>
  <c r="X3" i="150"/>
  <c r="X3" i="147"/>
  <c r="X3" i="99"/>
  <c r="X64" i="99" s="1"/>
  <c r="X92" i="99" s="1"/>
  <c r="X3" i="149"/>
  <c r="P39" i="138"/>
  <c r="P44" i="138" s="1"/>
  <c r="P47" i="138" s="1"/>
  <c r="P50" i="138" s="1"/>
  <c r="V56" i="105"/>
  <c r="U60" i="105"/>
  <c r="L107" i="159"/>
  <c r="L63" i="159"/>
  <c r="W40" i="105"/>
  <c r="N29" i="159"/>
  <c r="S25" i="138"/>
  <c r="S41" i="138" s="1"/>
  <c r="Y90" i="150"/>
  <c r="Y89" i="150"/>
  <c r="Y39" i="150"/>
  <c r="X83" i="150"/>
  <c r="V63" i="143"/>
  <c r="V75" i="143" s="1"/>
  <c r="V27" i="150" s="1"/>
  <c r="V60" i="150" s="1"/>
  <c r="V61" i="150" s="1"/>
  <c r="V87" i="150" s="1"/>
  <c r="V26" i="138" s="1"/>
  <c r="AK93" i="132"/>
  <c r="AK18" i="116" s="1"/>
  <c r="AK12" i="118" s="1"/>
  <c r="Q116" i="159"/>
  <c r="O40" i="132"/>
  <c r="O66" i="132" s="1"/>
  <c r="O43" i="132"/>
  <c r="O69" i="132" s="1"/>
  <c r="O44" i="132"/>
  <c r="O39" i="132"/>
  <c r="O65" i="132" s="1"/>
  <c r="O41" i="132"/>
  <c r="O67" i="132" s="1"/>
  <c r="O42" i="132"/>
  <c r="O68" i="132" s="1"/>
  <c r="AC89" i="132"/>
  <c r="T75" i="150"/>
  <c r="T57" i="150"/>
  <c r="T86" i="150" s="1"/>
  <c r="T28" i="149" s="1"/>
  <c r="X56" i="143"/>
  <c r="X52" i="143"/>
  <c r="X60" i="143" s="1"/>
  <c r="X55" i="143"/>
  <c r="X53" i="143"/>
  <c r="X54" i="143"/>
  <c r="AC105" i="147"/>
  <c r="AD100" i="147"/>
  <c r="V73" i="150"/>
  <c r="V43" i="150"/>
  <c r="V84" i="150" s="1"/>
  <c r="L117" i="159"/>
  <c r="L73" i="159"/>
  <c r="L32" i="159"/>
  <c r="K80" i="159"/>
  <c r="K124" i="159"/>
  <c r="V74" i="150"/>
  <c r="V46" i="150"/>
  <c r="V85" i="150" s="1"/>
  <c r="L119" i="159"/>
  <c r="L75" i="159"/>
  <c r="U75" i="143"/>
  <c r="U27" i="150" s="1"/>
  <c r="U60" i="150" s="1"/>
  <c r="U62" i="143"/>
  <c r="W61" i="143"/>
  <c r="W73" i="143" s="1"/>
  <c r="W25" i="150" s="1"/>
  <c r="W45" i="150" s="1"/>
  <c r="W72" i="143"/>
  <c r="W24" i="150" s="1"/>
  <c r="W42" i="150" s="1"/>
  <c r="AB33" i="101"/>
  <c r="Y22" i="138"/>
  <c r="O115" i="159"/>
  <c r="Q115" i="159" s="1"/>
  <c r="O71" i="159"/>
  <c r="Q71" i="159" s="1"/>
  <c r="AC12" i="132"/>
  <c r="AC108" i="132" s="1"/>
  <c r="AE72" i="150"/>
  <c r="AF38" i="150"/>
  <c r="V74" i="147"/>
  <c r="V103" i="147" s="1"/>
  <c r="AF90" i="147"/>
  <c r="AU21" i="148"/>
  <c r="AU17" i="148"/>
  <c r="AU18" i="148" s="1"/>
  <c r="AU25" i="148" s="1"/>
  <c r="AU26" i="148" s="1"/>
  <c r="AD41" i="99" s="1"/>
  <c r="AD30" i="118" s="1"/>
  <c r="AU22" i="148"/>
  <c r="AU13" i="148"/>
  <c r="M53" i="159"/>
  <c r="M13" i="159"/>
  <c r="M101" i="159" s="1"/>
  <c r="AW9" i="148"/>
  <c r="AV12" i="148"/>
  <c r="AV11" i="148"/>
  <c r="AV16" i="148" s="1"/>
  <c r="K60" i="159"/>
  <c r="L16" i="159"/>
  <c r="L57" i="159"/>
  <c r="BI38" i="143"/>
  <c r="AT23" i="148"/>
  <c r="AB51" i="99"/>
  <c r="AB63" i="99"/>
  <c r="AC65" i="99" s="1"/>
  <c r="N9" i="159"/>
  <c r="N97" i="159" s="1"/>
  <c r="N50" i="159"/>
  <c r="O6" i="159"/>
  <c r="O94" i="159" s="1"/>
  <c r="Q94" i="159" s="1"/>
  <c r="AA44" i="99"/>
  <c r="AA48" i="99" s="1"/>
  <c r="AA24" i="115" s="1"/>
  <c r="Z31" i="149"/>
  <c r="AB26" i="163" l="1"/>
  <c r="AB37" i="163" s="1"/>
  <c r="AB24" i="118"/>
  <c r="AB64" i="118"/>
  <c r="AB11" i="149"/>
  <c r="U36" i="163"/>
  <c r="T18" i="115"/>
  <c r="AC108" i="147"/>
  <c r="AD97" i="147"/>
  <c r="AC313" i="82"/>
  <c r="AC314" i="82" s="1"/>
  <c r="AD309" i="82"/>
  <c r="AD256" i="82"/>
  <c r="AD12" i="132" s="1"/>
  <c r="AD108" i="132" s="1"/>
  <c r="AB27" i="163"/>
  <c r="AB38" i="163" s="1"/>
  <c r="AB10" i="132"/>
  <c r="AB107" i="132" s="1"/>
  <c r="AB67" i="85" s="1"/>
  <c r="AC90" i="132"/>
  <c r="AC19" i="116" s="1"/>
  <c r="AC7" i="118" s="1"/>
  <c r="AC65" i="118"/>
  <c r="AC25" i="118"/>
  <c r="AC13" i="149" s="1"/>
  <c r="AB6" i="116"/>
  <c r="AB45" i="118"/>
  <c r="Y9" i="115"/>
  <c r="Z95" i="132"/>
  <c r="AB29" i="118"/>
  <c r="AB31" i="118" s="1"/>
  <c r="AB67" i="118"/>
  <c r="W29" i="85"/>
  <c r="W24" i="116"/>
  <c r="W18" i="118"/>
  <c r="W58" i="118"/>
  <c r="S12" i="116"/>
  <c r="S49" i="118"/>
  <c r="N19" i="159" s="1"/>
  <c r="P48" i="118"/>
  <c r="P56" i="118" s="1"/>
  <c r="P11" i="116"/>
  <c r="AC46" i="118"/>
  <c r="AC7" i="116"/>
  <c r="V5" i="116"/>
  <c r="V8" i="116" s="1"/>
  <c r="V44" i="118"/>
  <c r="Q111" i="150"/>
  <c r="Q114" i="150"/>
  <c r="Q118" i="150" s="1"/>
  <c r="R95" i="150"/>
  <c r="R102" i="132"/>
  <c r="R111" i="150"/>
  <c r="R114" i="150"/>
  <c r="R118" i="150" s="1"/>
  <c r="U50" i="118"/>
  <c r="U13" i="116"/>
  <c r="U103" i="132"/>
  <c r="AE31" i="85"/>
  <c r="AE51" i="118"/>
  <c r="AE14" i="116"/>
  <c r="AE104" i="132"/>
  <c r="I35" i="118"/>
  <c r="I37" i="118" s="1"/>
  <c r="I39" i="118"/>
  <c r="I33" i="149" s="1"/>
  <c r="M98" i="132"/>
  <c r="M110" i="132" s="1"/>
  <c r="L5" i="115"/>
  <c r="J26" i="115"/>
  <c r="I28" i="115"/>
  <c r="AC347" i="82"/>
  <c r="AC29" i="99" s="1"/>
  <c r="AC67" i="99" s="1"/>
  <c r="J80" i="159"/>
  <c r="O78" i="132"/>
  <c r="Q95" i="150"/>
  <c r="L166" i="85"/>
  <c r="L172" i="85" s="1"/>
  <c r="L177" i="85" s="1"/>
  <c r="L178" i="85" s="1"/>
  <c r="AD13" i="150"/>
  <c r="AC53" i="150"/>
  <c r="AC50" i="150"/>
  <c r="W28" i="105"/>
  <c r="N85" i="132"/>
  <c r="N16" i="116" s="1"/>
  <c r="Q34" i="138"/>
  <c r="Q36" i="138" s="1"/>
  <c r="Q39" i="138" s="1"/>
  <c r="P27" i="85"/>
  <c r="P46" i="85" s="1"/>
  <c r="S28" i="85"/>
  <c r="U30" i="85"/>
  <c r="K61" i="85"/>
  <c r="K62" i="85" s="1"/>
  <c r="O146" i="85"/>
  <c r="O149" i="85" s="1"/>
  <c r="O151" i="85" s="1"/>
  <c r="AV147" i="85"/>
  <c r="P148" i="85"/>
  <c r="AD45" i="99"/>
  <c r="AD47" i="99" s="1"/>
  <c r="H14" i="115"/>
  <c r="H22" i="115"/>
  <c r="H30" i="115" s="1"/>
  <c r="R34" i="138"/>
  <c r="R36" i="138" s="1"/>
  <c r="AC19" i="100"/>
  <c r="AC25" i="100" s="1"/>
  <c r="Q66" i="85"/>
  <c r="Q68" i="85" s="1"/>
  <c r="Q87" i="85" s="1"/>
  <c r="Q113" i="85" s="1"/>
  <c r="Q115" i="85" s="1"/>
  <c r="Q16" i="132"/>
  <c r="Q35" i="132" s="1"/>
  <c r="Q45" i="132" s="1"/>
  <c r="Q70" i="132" s="1"/>
  <c r="V106" i="147"/>
  <c r="V25" i="85" s="1"/>
  <c r="V6" i="149"/>
  <c r="S18" i="149"/>
  <c r="P16" i="149"/>
  <c r="AB7" i="149"/>
  <c r="AC8" i="149"/>
  <c r="AB54" i="85"/>
  <c r="AE25" i="149"/>
  <c r="S65" i="150"/>
  <c r="S88" i="150" s="1"/>
  <c r="S92" i="150" s="1"/>
  <c r="T76" i="143"/>
  <c r="T28" i="150" s="1"/>
  <c r="T64" i="150" s="1"/>
  <c r="T65" i="150" s="1"/>
  <c r="T88" i="150" s="1"/>
  <c r="O31" i="159" s="1"/>
  <c r="T65" i="143"/>
  <c r="M73" i="159"/>
  <c r="M117" i="159"/>
  <c r="V110" i="150"/>
  <c r="V27" i="149"/>
  <c r="O75" i="132"/>
  <c r="O73" i="132"/>
  <c r="X22" i="149"/>
  <c r="X95" i="99"/>
  <c r="O76" i="132"/>
  <c r="L104" i="159"/>
  <c r="U24" i="149"/>
  <c r="O77" i="132"/>
  <c r="W21" i="149"/>
  <c r="M15" i="116"/>
  <c r="M20" i="116" s="1"/>
  <c r="M22" i="116" s="1"/>
  <c r="M5" i="118" s="1"/>
  <c r="M16" i="118" s="1"/>
  <c r="M52" i="85"/>
  <c r="P74" i="132"/>
  <c r="O74" i="132"/>
  <c r="H54" i="149"/>
  <c r="H57" i="149" s="1"/>
  <c r="H37" i="149"/>
  <c r="H40" i="149" s="1"/>
  <c r="O100" i="85"/>
  <c r="O96" i="85"/>
  <c r="P92" i="85"/>
  <c r="Q162" i="85" s="1"/>
  <c r="Q169" i="85" s="1"/>
  <c r="P90" i="85"/>
  <c r="P123" i="85" s="1"/>
  <c r="P93" i="85"/>
  <c r="P157" i="85" s="1"/>
  <c r="P158" i="85" s="1"/>
  <c r="P159" i="85" s="1"/>
  <c r="Q156" i="85" s="1"/>
  <c r="P89" i="85"/>
  <c r="P124" i="85" s="1"/>
  <c r="P126" i="85" s="1"/>
  <c r="P94" i="85"/>
  <c r="P91" i="85"/>
  <c r="P134" i="85" s="1"/>
  <c r="P136" i="85" s="1"/>
  <c r="P86" i="85"/>
  <c r="P105" i="85" s="1"/>
  <c r="P88" i="85"/>
  <c r="P112" i="85" s="1"/>
  <c r="P95" i="85"/>
  <c r="P85" i="85"/>
  <c r="P87" i="85"/>
  <c r="P113" i="85" s="1"/>
  <c r="P115" i="85" s="1"/>
  <c r="J166" i="85"/>
  <c r="J172" i="85" s="1"/>
  <c r="J177" i="85" s="1"/>
  <c r="J178" i="85" s="1"/>
  <c r="J179" i="85" s="1"/>
  <c r="AD87" i="147"/>
  <c r="AC94" i="147"/>
  <c r="AC104" i="147" s="1"/>
  <c r="V59" i="105"/>
  <c r="V64" i="105"/>
  <c r="AH34" i="101"/>
  <c r="AE25" i="143"/>
  <c r="O127" i="85"/>
  <c r="P122" i="85" s="1"/>
  <c r="AH25" i="101"/>
  <c r="AE45" i="105"/>
  <c r="AG17" i="101"/>
  <c r="AD7" i="100"/>
  <c r="AD18" i="100"/>
  <c r="T29" i="100"/>
  <c r="P39" i="132"/>
  <c r="P65" i="132" s="1"/>
  <c r="P42" i="132"/>
  <c r="P68" i="132" s="1"/>
  <c r="P44" i="132"/>
  <c r="O116" i="85"/>
  <c r="P111" i="85" s="1"/>
  <c r="P41" i="132"/>
  <c r="P67" i="132" s="1"/>
  <c r="P75" i="132" s="1"/>
  <c r="P43" i="132"/>
  <c r="P69" i="132" s="1"/>
  <c r="M36" i="159"/>
  <c r="M80" i="159" s="1"/>
  <c r="P38" i="138"/>
  <c r="P43" i="138" s="1"/>
  <c r="P46" i="138" s="1"/>
  <c r="P49" i="138" s="1"/>
  <c r="M76" i="159"/>
  <c r="O74" i="159"/>
  <c r="Q74" i="159" s="1"/>
  <c r="O118" i="159"/>
  <c r="Q118" i="159" s="1"/>
  <c r="V76" i="150"/>
  <c r="R16" i="132"/>
  <c r="R66" i="85"/>
  <c r="V62" i="143"/>
  <c r="V74" i="143" s="1"/>
  <c r="V26" i="150" s="1"/>
  <c r="V56" i="150" s="1"/>
  <c r="V57" i="150" s="1"/>
  <c r="V86" i="150" s="1"/>
  <c r="V28" i="149" s="1"/>
  <c r="X27" i="105"/>
  <c r="X51" i="105" s="1"/>
  <c r="Y3" i="99"/>
  <c r="Y64" i="99" s="1"/>
  <c r="Y92" i="99" s="1"/>
  <c r="Y3" i="150"/>
  <c r="Y3" i="143"/>
  <c r="Y3" i="160"/>
  <c r="Y3" i="147"/>
  <c r="Y3" i="132"/>
  <c r="Y3" i="138"/>
  <c r="Y3" i="149"/>
  <c r="Y3" i="100"/>
  <c r="Y3" i="85"/>
  <c r="AA3" i="101"/>
  <c r="Y34" i="105"/>
  <c r="Y38" i="105"/>
  <c r="Y24" i="105"/>
  <c r="Y19" i="105"/>
  <c r="Y26" i="105"/>
  <c r="Y25" i="105"/>
  <c r="Y50" i="105" s="1"/>
  <c r="Y22" i="105"/>
  <c r="Y37" i="105"/>
  <c r="Y23" i="105"/>
  <c r="Y49" i="105" s="1"/>
  <c r="Y21" i="105"/>
  <c r="Y35" i="105"/>
  <c r="Y39" i="105"/>
  <c r="Y20" i="105"/>
  <c r="Y32" i="105"/>
  <c r="Y31" i="105"/>
  <c r="Y18" i="105"/>
  <c r="Y36" i="105"/>
  <c r="Y33" i="105"/>
  <c r="AI81" i="132"/>
  <c r="V60" i="105"/>
  <c r="X40" i="105"/>
  <c r="W56" i="105"/>
  <c r="U29" i="100"/>
  <c r="Z2" i="99"/>
  <c r="Z36" i="99" s="1"/>
  <c r="Z39" i="99" s="1"/>
  <c r="Z15" i="105"/>
  <c r="Z16" i="105" s="1"/>
  <c r="Z2" i="149"/>
  <c r="AA2" i="82"/>
  <c r="AA2" i="163" s="1"/>
  <c r="Z2" i="138"/>
  <c r="Z2" i="147"/>
  <c r="Z3" i="82"/>
  <c r="Z3" i="163" s="1"/>
  <c r="Z2" i="100"/>
  <c r="Z2" i="160"/>
  <c r="AB2" i="101"/>
  <c r="Z2" i="132"/>
  <c r="Z2" i="85"/>
  <c r="Z2" i="150"/>
  <c r="Z2" i="143"/>
  <c r="M63" i="159"/>
  <c r="M107" i="159"/>
  <c r="N73" i="159"/>
  <c r="N117" i="159"/>
  <c r="AL93" i="132"/>
  <c r="AL18" i="116" s="1"/>
  <c r="AL12" i="118" s="1"/>
  <c r="Y83" i="150"/>
  <c r="Z89" i="150"/>
  <c r="Z90" i="150"/>
  <c r="Z39" i="150"/>
  <c r="W63" i="143"/>
  <c r="W75" i="143" s="1"/>
  <c r="W27" i="150" s="1"/>
  <c r="W60" i="150" s="1"/>
  <c r="W61" i="150" s="1"/>
  <c r="W87" i="150" s="1"/>
  <c r="W26" i="138" s="1"/>
  <c r="L120" i="159"/>
  <c r="L36" i="159"/>
  <c r="L76" i="159"/>
  <c r="O46" i="138"/>
  <c r="O49" i="138" s="1"/>
  <c r="Y52" i="143"/>
  <c r="Y60" i="143" s="1"/>
  <c r="Y56" i="143"/>
  <c r="Y54" i="143"/>
  <c r="Y53" i="143"/>
  <c r="Y55" i="143"/>
  <c r="U74" i="143"/>
  <c r="U26" i="150" s="1"/>
  <c r="U56" i="150" s="1"/>
  <c r="U64" i="143"/>
  <c r="U76" i="150"/>
  <c r="U61" i="150"/>
  <c r="U87" i="150" s="1"/>
  <c r="U26" i="138" s="1"/>
  <c r="AC33" i="101"/>
  <c r="Z22" i="138"/>
  <c r="W43" i="150"/>
  <c r="W84" i="150" s="1"/>
  <c r="W73" i="150"/>
  <c r="X72" i="143"/>
  <c r="X24" i="150" s="1"/>
  <c r="X42" i="150" s="1"/>
  <c r="X61" i="143"/>
  <c r="X73" i="143" s="1"/>
  <c r="X25" i="150" s="1"/>
  <c r="X45" i="150" s="1"/>
  <c r="W74" i="150"/>
  <c r="W46" i="150"/>
  <c r="W85" i="150" s="1"/>
  <c r="AE100" i="147"/>
  <c r="AD105" i="147"/>
  <c r="T25" i="138"/>
  <c r="T41" i="138" s="1"/>
  <c r="O29" i="159"/>
  <c r="AD89" i="132"/>
  <c r="AG38" i="150"/>
  <c r="AF72" i="150"/>
  <c r="W74" i="147"/>
  <c r="W103" i="147" s="1"/>
  <c r="AV13" i="148"/>
  <c r="AV21" i="148"/>
  <c r="AV22" i="148"/>
  <c r="AV17" i="148"/>
  <c r="AV18" i="148" s="1"/>
  <c r="AV25" i="148" s="1"/>
  <c r="AV26" i="148" s="1"/>
  <c r="AE41" i="99" s="1"/>
  <c r="AE30" i="118" s="1"/>
  <c r="AC51" i="99"/>
  <c r="AC63" i="99"/>
  <c r="AD65" i="99" s="1"/>
  <c r="AW12" i="148"/>
  <c r="AX9" i="148"/>
  <c r="AW11" i="148"/>
  <c r="AW16" i="148" s="1"/>
  <c r="AU23" i="148"/>
  <c r="L60" i="159"/>
  <c r="N13" i="159"/>
  <c r="N101" i="159" s="1"/>
  <c r="N53" i="159"/>
  <c r="BJ38" i="143"/>
  <c r="M57" i="159"/>
  <c r="M16" i="159"/>
  <c r="AG90" i="147"/>
  <c r="O9" i="159"/>
  <c r="O97" i="159" s="1"/>
  <c r="Q97" i="159" s="1"/>
  <c r="O50" i="159"/>
  <c r="Q50" i="159" s="1"/>
  <c r="Q6" i="159"/>
  <c r="AA31" i="149"/>
  <c r="AB44" i="99"/>
  <c r="AB48" i="99" s="1"/>
  <c r="AB24" i="115" s="1"/>
  <c r="AD34" i="150" l="1"/>
  <c r="AD116" i="150" s="1"/>
  <c r="AD108" i="147"/>
  <c r="AE97" i="147"/>
  <c r="AD313" i="82"/>
  <c r="AD314" i="82" s="1"/>
  <c r="AC26" i="163"/>
  <c r="AC37" i="163" s="1"/>
  <c r="AC24" i="118"/>
  <c r="AC64" i="118"/>
  <c r="AC11" i="149"/>
  <c r="U39" i="163"/>
  <c r="AE309" i="82"/>
  <c r="AE256" i="82"/>
  <c r="AE34" i="150" s="1"/>
  <c r="AE116" i="150" s="1"/>
  <c r="AC27" i="163"/>
  <c r="AC38" i="163" s="1"/>
  <c r="AC10" i="132"/>
  <c r="AC107" i="132" s="1"/>
  <c r="AC67" i="85" s="1"/>
  <c r="AC45" i="118"/>
  <c r="AC6" i="116"/>
  <c r="Z9" i="115"/>
  <c r="AA95" i="132"/>
  <c r="AC67" i="118"/>
  <c r="AC29" i="118"/>
  <c r="AC31" i="118" s="1"/>
  <c r="AD90" i="132"/>
  <c r="AD19" i="116" s="1"/>
  <c r="AD7" i="118" s="1"/>
  <c r="AD65" i="118"/>
  <c r="AD25" i="118"/>
  <c r="X29" i="85"/>
  <c r="X24" i="116"/>
  <c r="X18" i="118"/>
  <c r="X58" i="118"/>
  <c r="T12" i="116"/>
  <c r="T49" i="118"/>
  <c r="O19" i="159" s="1"/>
  <c r="AD46" i="118"/>
  <c r="AD7" i="116"/>
  <c r="W5" i="116"/>
  <c r="W8" i="116" s="1"/>
  <c r="W44" i="118"/>
  <c r="S95" i="150"/>
  <c r="S102" i="132"/>
  <c r="V50" i="118"/>
  <c r="V103" i="132"/>
  <c r="V13" i="116"/>
  <c r="I74" i="118"/>
  <c r="I41" i="118"/>
  <c r="Q20" i="118"/>
  <c r="Q60" i="118"/>
  <c r="R20" i="118"/>
  <c r="R60" i="118"/>
  <c r="AF51" i="118"/>
  <c r="AF104" i="132"/>
  <c r="AF14" i="116"/>
  <c r="N105" i="132"/>
  <c r="N52" i="85"/>
  <c r="N98" i="132"/>
  <c r="M5" i="115"/>
  <c r="I13" i="115"/>
  <c r="J39" i="118"/>
  <c r="K26" i="115"/>
  <c r="J28" i="115"/>
  <c r="AD347" i="82"/>
  <c r="AD29" i="99" s="1"/>
  <c r="AD67" i="99" s="1"/>
  <c r="AD19" i="100"/>
  <c r="AD25" i="100" s="1"/>
  <c r="AE13" i="150"/>
  <c r="AD50" i="150"/>
  <c r="AD53" i="150"/>
  <c r="O79" i="132"/>
  <c r="O83" i="132" s="1"/>
  <c r="O85" i="132" s="1"/>
  <c r="O16" i="116" s="1"/>
  <c r="AF31" i="85"/>
  <c r="T28" i="85"/>
  <c r="V30" i="85"/>
  <c r="K166" i="85"/>
  <c r="K172" i="85" s="1"/>
  <c r="K179" i="85" s="1"/>
  <c r="L175" i="85" s="1"/>
  <c r="L181" i="85" s="1"/>
  <c r="L186" i="85" s="1"/>
  <c r="L193" i="85" s="1"/>
  <c r="P146" i="85"/>
  <c r="P149" i="85" s="1"/>
  <c r="P151" i="85" s="1"/>
  <c r="AW147" i="85"/>
  <c r="Q148" i="85"/>
  <c r="AE45" i="99"/>
  <c r="AE47" i="99" s="1"/>
  <c r="Q36" i="132"/>
  <c r="Q44" i="132" s="1"/>
  <c r="AD13" i="149"/>
  <c r="T27" i="138"/>
  <c r="T31" i="138" s="1"/>
  <c r="T32" i="138" s="1"/>
  <c r="T34" i="138" s="1"/>
  <c r="AF25" i="149"/>
  <c r="AC7" i="149"/>
  <c r="AC54" i="85"/>
  <c r="W106" i="147"/>
  <c r="W25" i="85" s="1"/>
  <c r="W6" i="149"/>
  <c r="W9" i="149" s="1"/>
  <c r="T18" i="149"/>
  <c r="K18" i="159"/>
  <c r="AD8" i="149"/>
  <c r="P43" i="149"/>
  <c r="P48" i="149"/>
  <c r="P50" i="149" s="1"/>
  <c r="V9" i="149"/>
  <c r="T77" i="150"/>
  <c r="T92" i="150"/>
  <c r="T102" i="132" s="1"/>
  <c r="T109" i="150"/>
  <c r="S109" i="150"/>
  <c r="S27" i="138"/>
  <c r="S31" i="138" s="1"/>
  <c r="S32" i="138" s="1"/>
  <c r="S34" i="138" s="1"/>
  <c r="N31" i="159"/>
  <c r="N75" i="159" s="1"/>
  <c r="U76" i="143"/>
  <c r="U28" i="150" s="1"/>
  <c r="U64" i="150" s="1"/>
  <c r="U77" i="150" s="1"/>
  <c r="U65" i="143"/>
  <c r="Q92" i="85"/>
  <c r="R162" i="85" s="1"/>
  <c r="R169" i="85" s="1"/>
  <c r="O170" i="85"/>
  <c r="Q90" i="85"/>
  <c r="Q123" i="85" s="1"/>
  <c r="P77" i="132"/>
  <c r="Q95" i="85"/>
  <c r="Q78" i="132"/>
  <c r="Q89" i="85"/>
  <c r="Q124" i="85" s="1"/>
  <c r="Q126" i="85" s="1"/>
  <c r="X21" i="149"/>
  <c r="Q85" i="85"/>
  <c r="Q100" i="85" s="1"/>
  <c r="M26" i="116"/>
  <c r="P76" i="132"/>
  <c r="V24" i="149"/>
  <c r="M104" i="159"/>
  <c r="Q94" i="85"/>
  <c r="Q86" i="85"/>
  <c r="Q105" i="85" s="1"/>
  <c r="Y22" i="149"/>
  <c r="Y95" i="99"/>
  <c r="Q93" i="85"/>
  <c r="Q157" i="85" s="1"/>
  <c r="Q158" i="85" s="1"/>
  <c r="Q159" i="85" s="1"/>
  <c r="R156" i="85" s="1"/>
  <c r="W110" i="150"/>
  <c r="W27" i="149"/>
  <c r="P73" i="132"/>
  <c r="I54" i="149"/>
  <c r="I57" i="149" s="1"/>
  <c r="I37" i="149"/>
  <c r="I40" i="149" s="1"/>
  <c r="J181" i="85"/>
  <c r="J186" i="85" s="1"/>
  <c r="J193" i="85" s="1"/>
  <c r="Q91" i="85"/>
  <c r="Q134" i="85" s="1"/>
  <c r="Q136" i="85" s="1"/>
  <c r="Q88" i="85"/>
  <c r="Q112" i="85" s="1"/>
  <c r="R68" i="85"/>
  <c r="R87" i="85" s="1"/>
  <c r="R113" i="85" s="1"/>
  <c r="R115" i="85" s="1"/>
  <c r="P96" i="85"/>
  <c r="P100" i="85"/>
  <c r="P125" i="85"/>
  <c r="P127" i="85" s="1"/>
  <c r="Q122" i="85" s="1"/>
  <c r="P114" i="85"/>
  <c r="P116" i="85" s="1"/>
  <c r="Q111" i="85" s="1"/>
  <c r="AE87" i="147"/>
  <c r="AD94" i="147"/>
  <c r="AD104" i="147" s="1"/>
  <c r="W59" i="105"/>
  <c r="W64" i="105"/>
  <c r="AI34" i="101"/>
  <c r="AF25" i="143"/>
  <c r="AE18" i="100"/>
  <c r="AH17" i="101"/>
  <c r="AE7" i="100"/>
  <c r="AI25" i="101"/>
  <c r="AF45" i="105"/>
  <c r="W53" i="105"/>
  <c r="W60" i="105" s="1"/>
  <c r="M124" i="159"/>
  <c r="V75" i="150"/>
  <c r="V64" i="143"/>
  <c r="V65" i="143" s="1"/>
  <c r="R36" i="132"/>
  <c r="R35" i="132"/>
  <c r="R45" i="132" s="1"/>
  <c r="R70" i="132" s="1"/>
  <c r="W76" i="150"/>
  <c r="Z3" i="143"/>
  <c r="Z3" i="132"/>
  <c r="Z3" i="149"/>
  <c r="Z3" i="138"/>
  <c r="Z3" i="160"/>
  <c r="Z3" i="100"/>
  <c r="AB3" i="101"/>
  <c r="Z3" i="99"/>
  <c r="Z64" i="99" s="1"/>
  <c r="Z92" i="99" s="1"/>
  <c r="Z3" i="147"/>
  <c r="Z3" i="150"/>
  <c r="Z3" i="85"/>
  <c r="X56" i="105"/>
  <c r="Q23" i="100"/>
  <c r="Q26" i="100" s="1"/>
  <c r="X28" i="105"/>
  <c r="X53" i="105"/>
  <c r="AC2" i="101"/>
  <c r="AA2" i="150"/>
  <c r="AA2" i="138"/>
  <c r="AA3" i="82"/>
  <c r="AA3" i="163" s="1"/>
  <c r="AA2" i="160"/>
  <c r="AB2" i="82"/>
  <c r="AB2" i="163" s="1"/>
  <c r="AA2" i="143"/>
  <c r="AA2" i="100"/>
  <c r="AA15" i="105"/>
  <c r="AA16" i="105" s="1"/>
  <c r="AA2" i="132"/>
  <c r="AA2" i="85"/>
  <c r="AA2" i="99"/>
  <c r="AA36" i="99" s="1"/>
  <c r="AA39" i="99" s="1"/>
  <c r="AA2" i="147"/>
  <c r="AA2" i="149"/>
  <c r="J106" i="159"/>
  <c r="J62" i="159"/>
  <c r="N63" i="159"/>
  <c r="N107" i="159"/>
  <c r="Z31" i="105"/>
  <c r="Z21" i="105"/>
  <c r="Z38" i="105"/>
  <c r="Z26" i="105"/>
  <c r="Z23" i="105"/>
  <c r="Z49" i="105" s="1"/>
  <c r="Z36" i="105"/>
  <c r="Z39" i="105"/>
  <c r="Z20" i="105"/>
  <c r="Z18" i="105"/>
  <c r="Z22" i="105"/>
  <c r="Z37" i="105"/>
  <c r="Z33" i="105"/>
  <c r="Z25" i="105"/>
  <c r="Z50" i="105" s="1"/>
  <c r="Z19" i="105"/>
  <c r="Z34" i="105"/>
  <c r="Z35" i="105"/>
  <c r="Z24" i="105"/>
  <c r="Z32" i="105"/>
  <c r="V29" i="100"/>
  <c r="Y27" i="105"/>
  <c r="Y51" i="105" s="1"/>
  <c r="AJ81" i="132"/>
  <c r="Y40" i="105"/>
  <c r="W62" i="143"/>
  <c r="W64" i="143" s="1"/>
  <c r="X63" i="143"/>
  <c r="X75" i="143" s="1"/>
  <c r="X27" i="150" s="1"/>
  <c r="X60" i="150" s="1"/>
  <c r="X61" i="150" s="1"/>
  <c r="X87" i="150" s="1"/>
  <c r="X26" i="138" s="1"/>
  <c r="AA90" i="150"/>
  <c r="AA89" i="150"/>
  <c r="AA39" i="150"/>
  <c r="AM93" i="132"/>
  <c r="AM18" i="116" s="1"/>
  <c r="AM12" i="118" s="1"/>
  <c r="Z83" i="150"/>
  <c r="Q38" i="138"/>
  <c r="R38" i="138" s="1"/>
  <c r="V25" i="138"/>
  <c r="V41" i="138" s="1"/>
  <c r="AE105" i="147"/>
  <c r="AF100" i="147"/>
  <c r="AE89" i="132"/>
  <c r="O119" i="159"/>
  <c r="O75" i="159"/>
  <c r="X74" i="150"/>
  <c r="X46" i="150"/>
  <c r="X85" i="150" s="1"/>
  <c r="AE12" i="132"/>
  <c r="AE108" i="132" s="1"/>
  <c r="L80" i="159"/>
  <c r="L124" i="159"/>
  <c r="Y61" i="143"/>
  <c r="Y73" i="143" s="1"/>
  <c r="Y25" i="150" s="1"/>
  <c r="Y45" i="150" s="1"/>
  <c r="Y72" i="143"/>
  <c r="Y24" i="150" s="1"/>
  <c r="Y42" i="150" s="1"/>
  <c r="X73" i="150"/>
  <c r="X43" i="150"/>
  <c r="X84" i="150" s="1"/>
  <c r="Z56" i="143"/>
  <c r="Z55" i="143"/>
  <c r="Z53" i="143"/>
  <c r="Z52" i="143"/>
  <c r="Z60" i="143" s="1"/>
  <c r="Z54" i="143"/>
  <c r="AA22" i="138"/>
  <c r="AD33" i="101"/>
  <c r="R39" i="138"/>
  <c r="Q44" i="138"/>
  <c r="Q47" i="138" s="1"/>
  <c r="Q50" i="138" s="1"/>
  <c r="O117" i="159"/>
  <c r="Q117" i="159" s="1"/>
  <c r="O73" i="159"/>
  <c r="Q73" i="159" s="1"/>
  <c r="O32" i="159"/>
  <c r="Q29" i="159"/>
  <c r="U57" i="150"/>
  <c r="U86" i="150" s="1"/>
  <c r="U28" i="149" s="1"/>
  <c r="U75" i="150"/>
  <c r="AG72" i="150"/>
  <c r="AH38" i="150"/>
  <c r="X74" i="147"/>
  <c r="X103" i="147" s="1"/>
  <c r="AC44" i="99"/>
  <c r="AC48" i="99" s="1"/>
  <c r="AC24" i="115" s="1"/>
  <c r="AB31" i="149"/>
  <c r="O13" i="159"/>
  <c r="O101" i="159" s="1"/>
  <c r="Q101" i="159" s="1"/>
  <c r="O53" i="159"/>
  <c r="Q53" i="159" s="1"/>
  <c r="AH90" i="147"/>
  <c r="N57" i="159"/>
  <c r="N16" i="159"/>
  <c r="AX12" i="148"/>
  <c r="AY9" i="148"/>
  <c r="AX11" i="148"/>
  <c r="AX16" i="148" s="1"/>
  <c r="AV23" i="148"/>
  <c r="Q9" i="159"/>
  <c r="M60" i="159"/>
  <c r="BK38" i="143"/>
  <c r="AW17" i="148"/>
  <c r="AW18" i="148" s="1"/>
  <c r="AW25" i="148" s="1"/>
  <c r="AW26" i="148" s="1"/>
  <c r="AF41" i="99" s="1"/>
  <c r="AF30" i="118" s="1"/>
  <c r="AW21" i="148"/>
  <c r="AW13" i="148"/>
  <c r="AW22" i="148"/>
  <c r="AD51" i="99"/>
  <c r="AD63" i="99"/>
  <c r="AE65" i="99" s="1"/>
  <c r="AF309" i="82" l="1"/>
  <c r="AF256" i="82"/>
  <c r="AD27" i="163"/>
  <c r="AD38" i="163" s="1"/>
  <c r="AD10" i="132"/>
  <c r="AD107" i="132" s="1"/>
  <c r="AD67" i="85" s="1"/>
  <c r="AE108" i="147"/>
  <c r="AE313" i="82"/>
  <c r="AE314" i="82" s="1"/>
  <c r="AF97" i="147"/>
  <c r="V36" i="163"/>
  <c r="U18" i="115"/>
  <c r="U40" i="163"/>
  <c r="AD26" i="163"/>
  <c r="AD37" i="163" s="1"/>
  <c r="AD64" i="118"/>
  <c r="AD24" i="118"/>
  <c r="AD11" i="149"/>
  <c r="AD67" i="118"/>
  <c r="AD29" i="118"/>
  <c r="AD31" i="118" s="1"/>
  <c r="AD45" i="118"/>
  <c r="AD6" i="116"/>
  <c r="AA9" i="115"/>
  <c r="AB95" i="132"/>
  <c r="AE90" i="132"/>
  <c r="AE19" i="116" s="1"/>
  <c r="AE7" i="118" s="1"/>
  <c r="AE65" i="118"/>
  <c r="AE25" i="118"/>
  <c r="AE13" i="149" s="1"/>
  <c r="Y29" i="85"/>
  <c r="Y58" i="118"/>
  <c r="Y24" i="116"/>
  <c r="Y18" i="118"/>
  <c r="U12" i="116"/>
  <c r="U49" i="118"/>
  <c r="AE46" i="118"/>
  <c r="AE7" i="116"/>
  <c r="X5" i="116"/>
  <c r="X8" i="116" s="1"/>
  <c r="X44" i="118"/>
  <c r="S66" i="85"/>
  <c r="S68" i="85" s="1"/>
  <c r="S85" i="85" s="1"/>
  <c r="S114" i="150"/>
  <c r="S118" i="150" s="1"/>
  <c r="T111" i="150"/>
  <c r="T114" i="150"/>
  <c r="T118" i="150" s="1"/>
  <c r="W50" i="118"/>
  <c r="W13" i="116"/>
  <c r="W103" i="132"/>
  <c r="AG51" i="118"/>
  <c r="AG14" i="116"/>
  <c r="AG104" i="132"/>
  <c r="N110" i="132"/>
  <c r="O98" i="132" s="1"/>
  <c r="K39" i="118"/>
  <c r="K74" i="118" s="1"/>
  <c r="J13" i="115"/>
  <c r="I22" i="115"/>
  <c r="I30" i="115" s="1"/>
  <c r="I14" i="115"/>
  <c r="J33" i="149"/>
  <c r="J54" i="149" s="1"/>
  <c r="J57" i="149" s="1"/>
  <c r="J41" i="118"/>
  <c r="N15" i="116"/>
  <c r="N20" i="116" s="1"/>
  <c r="N22" i="116" s="1"/>
  <c r="N11" i="118"/>
  <c r="N10" i="118" s="1"/>
  <c r="L26" i="115"/>
  <c r="K28" i="115"/>
  <c r="J74" i="118"/>
  <c r="O105" i="132"/>
  <c r="AE347" i="82"/>
  <c r="AE29" i="99" s="1"/>
  <c r="AE67" i="99" s="1"/>
  <c r="AF13" i="150"/>
  <c r="AE50" i="150"/>
  <c r="AE53" i="150"/>
  <c r="P79" i="132"/>
  <c r="P83" i="132" s="1"/>
  <c r="Q43" i="132"/>
  <c r="Q69" i="132" s="1"/>
  <c r="Q77" i="132" s="1"/>
  <c r="L179" i="85"/>
  <c r="M175" i="85" s="1"/>
  <c r="K181" i="85"/>
  <c r="K186" i="85" s="1"/>
  <c r="K193" i="85" s="1"/>
  <c r="K177" i="85"/>
  <c r="K178" i="85" s="1"/>
  <c r="AG31" i="85"/>
  <c r="U28" i="85"/>
  <c r="W30" i="85"/>
  <c r="Q42" i="132"/>
  <c r="Q68" i="132" s="1"/>
  <c r="Q76" i="132" s="1"/>
  <c r="Q41" i="132"/>
  <c r="Q67" i="132" s="1"/>
  <c r="Q75" i="132" s="1"/>
  <c r="Q40" i="132"/>
  <c r="Q66" i="132" s="1"/>
  <c r="Q74" i="132" s="1"/>
  <c r="Q39" i="132"/>
  <c r="Q65" i="132" s="1"/>
  <c r="Q73" i="132" s="1"/>
  <c r="Q146" i="85"/>
  <c r="Q149" i="85" s="1"/>
  <c r="Q151" i="85" s="1"/>
  <c r="AX147" i="85"/>
  <c r="AF45" i="99"/>
  <c r="AF47" i="99" s="1"/>
  <c r="T35" i="138"/>
  <c r="T36" i="138" s="1"/>
  <c r="T16" i="132"/>
  <c r="T36" i="132" s="1"/>
  <c r="S111" i="150"/>
  <c r="S16" i="132"/>
  <c r="S36" i="132" s="1"/>
  <c r="S44" i="132" s="1"/>
  <c r="T95" i="150"/>
  <c r="P45" i="149"/>
  <c r="P60" i="149"/>
  <c r="P62" i="149" s="1"/>
  <c r="AE8" i="149"/>
  <c r="AD7" i="149"/>
  <c r="AD54" i="85"/>
  <c r="X106" i="147"/>
  <c r="X25" i="85" s="1"/>
  <c r="X6" i="149"/>
  <c r="X9" i="149" s="1"/>
  <c r="U18" i="149"/>
  <c r="AG25" i="149"/>
  <c r="Q31" i="159"/>
  <c r="S35" i="138"/>
  <c r="S36" i="138" s="1"/>
  <c r="S39" i="138" s="1"/>
  <c r="N119" i="159"/>
  <c r="Q119" i="159" s="1"/>
  <c r="T66" i="85"/>
  <c r="T68" i="85" s="1"/>
  <c r="T87" i="85" s="1"/>
  <c r="T113" i="85" s="1"/>
  <c r="T115" i="85" s="1"/>
  <c r="Q75" i="159"/>
  <c r="U65" i="150"/>
  <c r="U88" i="150" s="1"/>
  <c r="U27" i="138" s="1"/>
  <c r="U31" i="138" s="1"/>
  <c r="U32" i="138" s="1"/>
  <c r="U35" i="138" s="1"/>
  <c r="N32" i="159"/>
  <c r="N120" i="159" s="1"/>
  <c r="W76" i="143"/>
  <c r="W28" i="150" s="1"/>
  <c r="W64" i="150" s="1"/>
  <c r="W77" i="150" s="1"/>
  <c r="W65" i="143"/>
  <c r="Q125" i="85"/>
  <c r="Q127" i="85" s="1"/>
  <c r="R122" i="85" s="1"/>
  <c r="Z22" i="149"/>
  <c r="Z95" i="99"/>
  <c r="R78" i="132"/>
  <c r="X110" i="150"/>
  <c r="X27" i="149"/>
  <c r="Y21" i="149"/>
  <c r="N104" i="159"/>
  <c r="M34" i="116"/>
  <c r="M47" i="116"/>
  <c r="W24" i="149"/>
  <c r="R95" i="85"/>
  <c r="R92" i="85"/>
  <c r="S162" i="85" s="1"/>
  <c r="S169" i="85" s="1"/>
  <c r="Q96" i="85"/>
  <c r="R93" i="85"/>
  <c r="R157" i="85" s="1"/>
  <c r="R158" i="85" s="1"/>
  <c r="R159" i="85" s="1"/>
  <c r="S156" i="85" s="1"/>
  <c r="R86" i="85"/>
  <c r="R105" i="85" s="1"/>
  <c r="R88" i="85"/>
  <c r="R112" i="85" s="1"/>
  <c r="R90" i="85"/>
  <c r="R123" i="85" s="1"/>
  <c r="R91" i="85"/>
  <c r="R134" i="85" s="1"/>
  <c r="R136" i="85" s="1"/>
  <c r="S148" i="85" s="1"/>
  <c r="R85" i="85"/>
  <c r="R100" i="85" s="1"/>
  <c r="R89" i="85"/>
  <c r="R124" i="85" s="1"/>
  <c r="R126" i="85" s="1"/>
  <c r="R94" i="85"/>
  <c r="P170" i="85"/>
  <c r="AF87" i="147"/>
  <c r="AE94" i="147"/>
  <c r="AE104" i="147" s="1"/>
  <c r="X59" i="105"/>
  <c r="X64" i="105"/>
  <c r="AJ34" i="101"/>
  <c r="AG25" i="143"/>
  <c r="M190" i="85"/>
  <c r="M191" i="85" s="1"/>
  <c r="AJ25" i="101"/>
  <c r="AG45" i="105"/>
  <c r="AF18" i="100"/>
  <c r="AI17" i="101"/>
  <c r="AF7" i="100"/>
  <c r="AE19" i="100"/>
  <c r="AE25" i="100" s="1"/>
  <c r="Q28" i="100"/>
  <c r="Q30" i="100" s="1"/>
  <c r="Q33" i="100" s="1"/>
  <c r="Q114" i="85"/>
  <c r="V76" i="143"/>
  <c r="V28" i="150" s="1"/>
  <c r="V64" i="150" s="1"/>
  <c r="V65" i="150" s="1"/>
  <c r="V88" i="150" s="1"/>
  <c r="R39" i="132"/>
  <c r="R65" i="132" s="1"/>
  <c r="R40" i="132"/>
  <c r="R66" i="132" s="1"/>
  <c r="R42" i="132"/>
  <c r="R68" i="132" s="1"/>
  <c r="R43" i="132"/>
  <c r="R69" i="132" s="1"/>
  <c r="R44" i="132"/>
  <c r="R41" i="132"/>
  <c r="R67" i="132" s="1"/>
  <c r="X76" i="150"/>
  <c r="W74" i="143"/>
  <c r="W26" i="150" s="1"/>
  <c r="W56" i="150" s="1"/>
  <c r="W75" i="150" s="1"/>
  <c r="Z40" i="105"/>
  <c r="Y28" i="105"/>
  <c r="Y53" i="105"/>
  <c r="W29" i="100"/>
  <c r="Z27" i="105"/>
  <c r="Z51" i="105" s="1"/>
  <c r="Y56" i="105"/>
  <c r="AA3" i="147"/>
  <c r="AA3" i="160"/>
  <c r="AA3" i="150"/>
  <c r="AA3" i="138"/>
  <c r="AA3" i="149"/>
  <c r="AA3" i="143"/>
  <c r="AA3" i="99"/>
  <c r="AA64" i="99" s="1"/>
  <c r="AA92" i="99" s="1"/>
  <c r="AA3" i="132"/>
  <c r="AA3" i="100"/>
  <c r="AA3" i="85"/>
  <c r="AC3" i="101"/>
  <c r="O63" i="159"/>
  <c r="Q63" i="159" s="1"/>
  <c r="O107" i="159"/>
  <c r="Q107" i="159" s="1"/>
  <c r="AA39" i="105"/>
  <c r="AA38" i="105"/>
  <c r="AA33" i="105"/>
  <c r="AA31" i="105"/>
  <c r="AA36" i="105"/>
  <c r="AA24" i="105"/>
  <c r="AA18" i="105"/>
  <c r="AA26" i="105"/>
  <c r="AA21" i="105"/>
  <c r="AA19" i="105"/>
  <c r="AA22" i="105"/>
  <c r="AA34" i="105"/>
  <c r="AA32" i="105"/>
  <c r="AA20" i="105"/>
  <c r="AA25" i="105"/>
  <c r="AA50" i="105" s="1"/>
  <c r="AA23" i="105"/>
  <c r="AA49" i="105" s="1"/>
  <c r="AA35" i="105"/>
  <c r="AA37" i="105"/>
  <c r="AK81" i="132"/>
  <c r="Q19" i="159"/>
  <c r="X60" i="105"/>
  <c r="AB2" i="100"/>
  <c r="AB3" i="82"/>
  <c r="AB3" i="163" s="1"/>
  <c r="AB2" i="160"/>
  <c r="AD2" i="101"/>
  <c r="AB2" i="147"/>
  <c r="AB2" i="132"/>
  <c r="AB2" i="149"/>
  <c r="AB2" i="99"/>
  <c r="AB36" i="99" s="1"/>
  <c r="AB39" i="99" s="1"/>
  <c r="AB15" i="105"/>
  <c r="AB16" i="105" s="1"/>
  <c r="AB2" i="85"/>
  <c r="AB2" i="138"/>
  <c r="AB2" i="143"/>
  <c r="AC2" i="82"/>
  <c r="AC2" i="163" s="1"/>
  <c r="AB2" i="150"/>
  <c r="X62" i="143"/>
  <c r="X74" i="143" s="1"/>
  <c r="X26" i="150" s="1"/>
  <c r="X56" i="150" s="1"/>
  <c r="X57" i="150" s="1"/>
  <c r="X86" i="150" s="1"/>
  <c r="X28" i="149" s="1"/>
  <c r="AN93" i="132"/>
  <c r="AN18" i="116" s="1"/>
  <c r="AN12" i="118" s="1"/>
  <c r="AA83" i="150"/>
  <c r="AB89" i="150"/>
  <c r="AB90" i="150"/>
  <c r="AB39" i="150"/>
  <c r="Q43" i="138"/>
  <c r="Q46" i="138" s="1"/>
  <c r="Q49" i="138" s="1"/>
  <c r="Y46" i="150"/>
  <c r="Y85" i="150" s="1"/>
  <c r="Y74" i="150"/>
  <c r="AF12" i="132"/>
  <c r="AF108" i="132" s="1"/>
  <c r="AF34" i="150"/>
  <c r="AF116" i="150" s="1"/>
  <c r="AF89" i="132"/>
  <c r="O120" i="159"/>
  <c r="O76" i="159"/>
  <c r="O36" i="159"/>
  <c r="U25" i="138"/>
  <c r="U41" i="138" s="1"/>
  <c r="AE33" i="101"/>
  <c r="AB22" i="138"/>
  <c r="R44" i="138"/>
  <c r="R47" i="138" s="1"/>
  <c r="R50" i="138" s="1"/>
  <c r="Z72" i="143"/>
  <c r="Z24" i="150" s="1"/>
  <c r="Z42" i="150" s="1"/>
  <c r="Z61" i="143"/>
  <c r="Z73" i="143" s="1"/>
  <c r="Z25" i="150" s="1"/>
  <c r="Z45" i="150" s="1"/>
  <c r="AA55" i="143"/>
  <c r="AA52" i="143"/>
  <c r="AA60" i="143" s="1"/>
  <c r="AA53" i="143"/>
  <c r="AA54" i="143"/>
  <c r="AA56" i="143"/>
  <c r="Y63" i="143"/>
  <c r="Y75" i="143" s="1"/>
  <c r="Y27" i="150" s="1"/>
  <c r="Y60" i="150" s="1"/>
  <c r="R43" i="138"/>
  <c r="AG100" i="147"/>
  <c r="AF105" i="147"/>
  <c r="Y73" i="150"/>
  <c r="Y43" i="150"/>
  <c r="Y84" i="150" s="1"/>
  <c r="AH72" i="150"/>
  <c r="AI38" i="150"/>
  <c r="Y74" i="147"/>
  <c r="Y103" i="147" s="1"/>
  <c r="N60" i="159"/>
  <c r="AC31" i="149"/>
  <c r="AD44" i="99"/>
  <c r="AD48" i="99" s="1"/>
  <c r="AD24" i="115" s="1"/>
  <c r="AE63" i="99"/>
  <c r="AF65" i="99" s="1"/>
  <c r="AE51" i="99"/>
  <c r="AI90" i="147"/>
  <c r="O16" i="159"/>
  <c r="O57" i="159"/>
  <c r="Q57" i="159" s="1"/>
  <c r="Q13" i="159"/>
  <c r="AY12" i="148"/>
  <c r="AZ9" i="148"/>
  <c r="AY11" i="148"/>
  <c r="AY16" i="148" s="1"/>
  <c r="AW23" i="148"/>
  <c r="BL38" i="143"/>
  <c r="AX21" i="148"/>
  <c r="AX13" i="148"/>
  <c r="AX22" i="148"/>
  <c r="AX23" i="148"/>
  <c r="AX17" i="148"/>
  <c r="AX18" i="148" s="1"/>
  <c r="AX25" i="148" s="1"/>
  <c r="AX26" i="148" s="1"/>
  <c r="AG41" i="99" s="1"/>
  <c r="AG30" i="118" s="1"/>
  <c r="V39" i="163" l="1"/>
  <c r="V40" i="163"/>
  <c r="AG97" i="147"/>
  <c r="AF313" i="82"/>
  <c r="AF314" i="82" s="1"/>
  <c r="AF108" i="147"/>
  <c r="AE27" i="163"/>
  <c r="AE38" i="163" s="1"/>
  <c r="AE10" i="132"/>
  <c r="AE107" i="132" s="1"/>
  <c r="AE67" i="85" s="1"/>
  <c r="AE26" i="163"/>
  <c r="AE37" i="163" s="1"/>
  <c r="AE24" i="118"/>
  <c r="AE11" i="149"/>
  <c r="AE64" i="118"/>
  <c r="AG256" i="82"/>
  <c r="AG34" i="150" s="1"/>
  <c r="AG116" i="150" s="1"/>
  <c r="AG309" i="82"/>
  <c r="AF90" i="132"/>
  <c r="AF19" i="116" s="1"/>
  <c r="AF7" i="118" s="1"/>
  <c r="AF25" i="118"/>
  <c r="AF13" i="149" s="1"/>
  <c r="AF65" i="118"/>
  <c r="AE45" i="118"/>
  <c r="AE6" i="116"/>
  <c r="AB9" i="115"/>
  <c r="AC95" i="132"/>
  <c r="AE67" i="118"/>
  <c r="AE29" i="118"/>
  <c r="AE31" i="118" s="1"/>
  <c r="Z29" i="85"/>
  <c r="Z18" i="118"/>
  <c r="Z58" i="118"/>
  <c r="Z24" i="116"/>
  <c r="V49" i="118"/>
  <c r="V12" i="116"/>
  <c r="Q11" i="116"/>
  <c r="Q48" i="118"/>
  <c r="Q56" i="118" s="1"/>
  <c r="AF46" i="118"/>
  <c r="AF7" i="116"/>
  <c r="Y5" i="116"/>
  <c r="Y8" i="116" s="1"/>
  <c r="Y44" i="118"/>
  <c r="X50" i="118"/>
  <c r="X13" i="116"/>
  <c r="X103" i="132"/>
  <c r="K41" i="118"/>
  <c r="J37" i="149"/>
  <c r="J40" i="149" s="1"/>
  <c r="T60" i="118"/>
  <c r="T20" i="118"/>
  <c r="N5" i="115"/>
  <c r="S20" i="118"/>
  <c r="S60" i="118"/>
  <c r="AH14" i="116"/>
  <c r="AH51" i="118"/>
  <c r="AH104" i="132"/>
  <c r="O110" i="132"/>
  <c r="P98" i="132" s="1"/>
  <c r="K47" i="143"/>
  <c r="K48" i="143" s="1"/>
  <c r="K33" i="149"/>
  <c r="K54" i="149" s="1"/>
  <c r="K57" i="149" s="1"/>
  <c r="N5" i="118"/>
  <c r="N16" i="118" s="1"/>
  <c r="N26" i="116"/>
  <c r="N190" i="85" s="1"/>
  <c r="N191" i="85" s="1"/>
  <c r="J14" i="115"/>
  <c r="J22" i="115"/>
  <c r="J30" i="115" s="1"/>
  <c r="O15" i="116"/>
  <c r="O20" i="116" s="1"/>
  <c r="O22" i="116" s="1"/>
  <c r="O11" i="118"/>
  <c r="O10" i="118" s="1"/>
  <c r="L28" i="115"/>
  <c r="K13" i="115"/>
  <c r="L39" i="118"/>
  <c r="L13" i="115" s="1"/>
  <c r="AF347" i="82"/>
  <c r="AF29" i="99" s="1"/>
  <c r="AF67" i="99" s="1"/>
  <c r="AG347" i="82"/>
  <c r="AG29" i="99" s="1"/>
  <c r="AG67" i="99" s="1"/>
  <c r="AG13" i="150"/>
  <c r="AF53" i="150"/>
  <c r="AF50" i="150"/>
  <c r="P85" i="132"/>
  <c r="P16" i="116" s="1"/>
  <c r="Q79" i="132"/>
  <c r="Q83" i="132" s="1"/>
  <c r="Q85" i="132" s="1"/>
  <c r="Q16" i="116" s="1"/>
  <c r="T35" i="132"/>
  <c r="T45" i="132" s="1"/>
  <c r="T70" i="132" s="1"/>
  <c r="V28" i="85"/>
  <c r="AH31" i="85"/>
  <c r="Q27" i="85"/>
  <c r="Q46" i="85" s="1"/>
  <c r="X30" i="85"/>
  <c r="R146" i="85"/>
  <c r="AY147" i="85"/>
  <c r="AG45" i="99"/>
  <c r="AG47" i="99" s="1"/>
  <c r="W65" i="150"/>
  <c r="W88" i="150" s="1"/>
  <c r="W27" i="138" s="1"/>
  <c r="W31" i="138" s="1"/>
  <c r="W32" i="138" s="1"/>
  <c r="W35" i="138" s="1"/>
  <c r="S35" i="132"/>
  <c r="S45" i="132" s="1"/>
  <c r="S70" i="132" s="1"/>
  <c r="S78" i="132" s="1"/>
  <c r="S42" i="132"/>
  <c r="S68" i="132" s="1"/>
  <c r="S76" i="132" s="1"/>
  <c r="S39" i="132"/>
  <c r="S65" i="132" s="1"/>
  <c r="S73" i="132" s="1"/>
  <c r="S41" i="132"/>
  <c r="S67" i="132" s="1"/>
  <c r="S75" i="132" s="1"/>
  <c r="S40" i="132"/>
  <c r="S66" i="132" s="1"/>
  <c r="S74" i="132" s="1"/>
  <c r="S43" i="132"/>
  <c r="S69" i="132" s="1"/>
  <c r="S77" i="132" s="1"/>
  <c r="S38" i="138"/>
  <c r="S43" i="138" s="1"/>
  <c r="S46" i="138" s="1"/>
  <c r="S49" i="138" s="1"/>
  <c r="AF8" i="149"/>
  <c r="V18" i="149"/>
  <c r="AH25" i="149"/>
  <c r="AE7" i="149"/>
  <c r="Y106" i="147"/>
  <c r="Y25" i="85" s="1"/>
  <c r="Y6" i="149"/>
  <c r="Y9" i="149" s="1"/>
  <c r="Q16" i="149"/>
  <c r="AE54" i="85"/>
  <c r="U34" i="138"/>
  <c r="U36" i="138" s="1"/>
  <c r="U92" i="150"/>
  <c r="U102" i="132" s="1"/>
  <c r="U109" i="150"/>
  <c r="Q32" i="159"/>
  <c r="N76" i="159"/>
  <c r="Q76" i="159" s="1"/>
  <c r="Q120" i="159"/>
  <c r="N36" i="159"/>
  <c r="N80" i="159" s="1"/>
  <c r="R125" i="85"/>
  <c r="R127" i="85" s="1"/>
  <c r="S122" i="85" s="1"/>
  <c r="R75" i="132"/>
  <c r="O52" i="85"/>
  <c r="X24" i="149"/>
  <c r="R77" i="132"/>
  <c r="R74" i="132"/>
  <c r="Y110" i="150"/>
  <c r="Y27" i="149"/>
  <c r="AA22" i="149"/>
  <c r="AA95" i="99"/>
  <c r="Z21" i="149"/>
  <c r="R76" i="132"/>
  <c r="R73" i="132"/>
  <c r="M49" i="85"/>
  <c r="M61" i="85" s="1"/>
  <c r="M62" i="85" s="1"/>
  <c r="S92" i="85"/>
  <c r="T162" i="85" s="1"/>
  <c r="T169" i="85" s="1"/>
  <c r="S95" i="85"/>
  <c r="T85" i="85"/>
  <c r="T100" i="85" s="1"/>
  <c r="T90" i="85"/>
  <c r="T123" i="85" s="1"/>
  <c r="T92" i="85"/>
  <c r="U162" i="85" s="1"/>
  <c r="U169" i="85" s="1"/>
  <c r="T91" i="85"/>
  <c r="T134" i="85" s="1"/>
  <c r="T136" i="85" s="1"/>
  <c r="T95" i="85"/>
  <c r="S88" i="85"/>
  <c r="S112" i="85" s="1"/>
  <c r="S89" i="85"/>
  <c r="S124" i="85" s="1"/>
  <c r="S126" i="85" s="1"/>
  <c r="S94" i="85"/>
  <c r="T93" i="85"/>
  <c r="T157" i="85" s="1"/>
  <c r="T94" i="85"/>
  <c r="T88" i="85"/>
  <c r="T112" i="85" s="1"/>
  <c r="R96" i="85"/>
  <c r="T86" i="85"/>
  <c r="T105" i="85" s="1"/>
  <c r="T89" i="85"/>
  <c r="T124" i="85" s="1"/>
  <c r="T126" i="85" s="1"/>
  <c r="S100" i="85"/>
  <c r="S87" i="85"/>
  <c r="S113" i="85" s="1"/>
  <c r="S115" i="85" s="1"/>
  <c r="S90" i="85"/>
  <c r="S123" i="85" s="1"/>
  <c r="S86" i="85"/>
  <c r="S105" i="85" s="1"/>
  <c r="S93" i="85"/>
  <c r="S157" i="85" s="1"/>
  <c r="S158" i="85" s="1"/>
  <c r="S159" i="85" s="1"/>
  <c r="T156" i="85" s="1"/>
  <c r="S91" i="85"/>
  <c r="S134" i="85" s="1"/>
  <c r="S136" i="85" s="1"/>
  <c r="AG87" i="147"/>
  <c r="AF94" i="147"/>
  <c r="AF104" i="147" s="1"/>
  <c r="Y59" i="105"/>
  <c r="Y64" i="105"/>
  <c r="AF19" i="100"/>
  <c r="AF25" i="100" s="1"/>
  <c r="AK34" i="101"/>
  <c r="AH25" i="143"/>
  <c r="AJ17" i="101"/>
  <c r="AG7" i="100"/>
  <c r="AG18" i="100"/>
  <c r="AK25" i="101"/>
  <c r="AH45" i="105"/>
  <c r="Q170" i="85"/>
  <c r="Q116" i="85"/>
  <c r="R111" i="85" s="1"/>
  <c r="V77" i="150"/>
  <c r="X64" i="143"/>
  <c r="W57" i="150"/>
  <c r="W86" i="150" s="1"/>
  <c r="W28" i="149" s="1"/>
  <c r="X25" i="138"/>
  <c r="X41" i="138" s="1"/>
  <c r="AA40" i="105"/>
  <c r="X75" i="150"/>
  <c r="X29" i="100"/>
  <c r="AB24" i="105"/>
  <c r="AB18" i="105"/>
  <c r="AB25" i="105"/>
  <c r="AB50" i="105" s="1"/>
  <c r="AB36" i="105"/>
  <c r="AB39" i="105"/>
  <c r="AB37" i="105"/>
  <c r="AB34" i="105"/>
  <c r="AB19" i="105"/>
  <c r="AB35" i="105"/>
  <c r="AB22" i="105"/>
  <c r="AB31" i="105"/>
  <c r="AB20" i="105"/>
  <c r="AB38" i="105"/>
  <c r="AB32" i="105"/>
  <c r="AB23" i="105"/>
  <c r="AB49" i="105" s="1"/>
  <c r="AB21" i="105"/>
  <c r="AB26" i="105"/>
  <c r="AB33" i="105"/>
  <c r="AL81" i="132"/>
  <c r="Z56" i="105"/>
  <c r="AB3" i="143"/>
  <c r="AB3" i="160"/>
  <c r="AB3" i="85"/>
  <c r="AB3" i="99"/>
  <c r="AB64" i="99" s="1"/>
  <c r="AB92" i="99" s="1"/>
  <c r="AB3" i="147"/>
  <c r="AB3" i="100"/>
  <c r="AB3" i="150"/>
  <c r="AB3" i="132"/>
  <c r="AB3" i="149"/>
  <c r="AB3" i="138"/>
  <c r="AD3" i="101"/>
  <c r="Z28" i="105"/>
  <c r="Z53" i="105"/>
  <c r="AC2" i="85"/>
  <c r="AC2" i="100"/>
  <c r="AC3" i="82"/>
  <c r="AC3" i="163" s="1"/>
  <c r="AC2" i="138"/>
  <c r="AC2" i="147"/>
  <c r="AC2" i="132"/>
  <c r="AE2" i="101"/>
  <c r="AC2" i="149"/>
  <c r="AC2" i="99"/>
  <c r="AC36" i="99" s="1"/>
  <c r="AC39" i="99" s="1"/>
  <c r="AC2" i="160"/>
  <c r="AC15" i="105"/>
  <c r="AC16" i="105" s="1"/>
  <c r="AC2" i="143"/>
  <c r="AC2" i="150"/>
  <c r="AD2" i="82"/>
  <c r="AD2" i="163" s="1"/>
  <c r="AA27" i="105"/>
  <c r="AA51" i="105" s="1"/>
  <c r="Y60" i="105"/>
  <c r="Z63" i="143"/>
  <c r="Z75" i="143" s="1"/>
  <c r="Z27" i="150" s="1"/>
  <c r="Z60" i="150" s="1"/>
  <c r="Z76" i="150" s="1"/>
  <c r="AO93" i="132"/>
  <c r="AO18" i="116" s="1"/>
  <c r="AO12" i="118" s="1"/>
  <c r="AB83" i="150"/>
  <c r="AC89" i="150"/>
  <c r="AC90" i="150"/>
  <c r="AC39" i="150"/>
  <c r="R46" i="138"/>
  <c r="R49" i="138" s="1"/>
  <c r="V27" i="138"/>
  <c r="V31" i="138" s="1"/>
  <c r="V32" i="138" s="1"/>
  <c r="V109" i="150"/>
  <c r="V92" i="150"/>
  <c r="V102" i="132" s="1"/>
  <c r="T40" i="132"/>
  <c r="T66" i="132" s="1"/>
  <c r="T42" i="132"/>
  <c r="T68" i="132" s="1"/>
  <c r="T44" i="132"/>
  <c r="T39" i="132"/>
  <c r="T65" i="132" s="1"/>
  <c r="T41" i="132"/>
  <c r="T67" i="132" s="1"/>
  <c r="T43" i="132"/>
  <c r="T69" i="132" s="1"/>
  <c r="AG12" i="132"/>
  <c r="AG108" i="132" s="1"/>
  <c r="Q16" i="159"/>
  <c r="O104" i="159"/>
  <c r="AH100" i="147"/>
  <c r="AG105" i="147"/>
  <c r="Y62" i="143"/>
  <c r="AB56" i="143"/>
  <c r="AB55" i="143"/>
  <c r="AB53" i="143"/>
  <c r="AB54" i="143"/>
  <c r="AB52" i="143"/>
  <c r="AB60" i="143" s="1"/>
  <c r="S44" i="138"/>
  <c r="S47" i="138" s="1"/>
  <c r="S50" i="138" s="1"/>
  <c r="T39" i="138"/>
  <c r="Z74" i="150"/>
  <c r="Z46" i="150"/>
  <c r="Z85" i="150" s="1"/>
  <c r="Y61" i="150"/>
  <c r="Y87" i="150" s="1"/>
  <c r="Y26" i="138" s="1"/>
  <c r="Y76" i="150"/>
  <c r="AA61" i="143"/>
  <c r="AA73" i="143" s="1"/>
  <c r="AA25" i="150" s="1"/>
  <c r="AA45" i="150" s="1"/>
  <c r="AA72" i="143"/>
  <c r="AA24" i="150" s="1"/>
  <c r="AA42" i="150" s="1"/>
  <c r="Z73" i="150"/>
  <c r="Z43" i="150"/>
  <c r="Z84" i="150" s="1"/>
  <c r="AF33" i="101"/>
  <c r="AC22" i="138"/>
  <c r="O80" i="159"/>
  <c r="O124" i="159"/>
  <c r="AG89" i="132"/>
  <c r="AJ38" i="150"/>
  <c r="AI72" i="150"/>
  <c r="Z74" i="147"/>
  <c r="Z103" i="147" s="1"/>
  <c r="BA9" i="148"/>
  <c r="AZ12" i="148"/>
  <c r="AZ11" i="148"/>
  <c r="AZ16" i="148" s="1"/>
  <c r="AY13" i="148"/>
  <c r="AY22" i="148"/>
  <c r="AY17" i="148"/>
  <c r="AY18" i="148" s="1"/>
  <c r="AY25" i="148" s="1"/>
  <c r="AY26" i="148" s="1"/>
  <c r="AH41" i="99" s="1"/>
  <c r="AH30" i="118" s="1"/>
  <c r="AY21" i="148"/>
  <c r="AJ90" i="147"/>
  <c r="BM38" i="143"/>
  <c r="AF51" i="99"/>
  <c r="AF63" i="99"/>
  <c r="AG65" i="99" s="1"/>
  <c r="AD31" i="149"/>
  <c r="AE44" i="99"/>
  <c r="AE48" i="99" s="1"/>
  <c r="AE24" i="115" s="1"/>
  <c r="O60" i="159"/>
  <c r="AF26" i="163" l="1"/>
  <c r="AF37" i="163" s="1"/>
  <c r="AF64" i="118"/>
  <c r="AF24" i="118"/>
  <c r="AF11" i="149"/>
  <c r="AF27" i="163"/>
  <c r="AF38" i="163" s="1"/>
  <c r="AF10" i="132"/>
  <c r="AF107" i="132" s="1"/>
  <c r="AF67" i="85" s="1"/>
  <c r="AH309" i="82"/>
  <c r="AH89" i="132" s="1"/>
  <c r="AH256" i="82"/>
  <c r="AH12" i="132" s="1"/>
  <c r="AH108" i="132" s="1"/>
  <c r="AG108" i="147"/>
  <c r="AH97" i="147"/>
  <c r="AG313" i="82"/>
  <c r="AG314" i="82" s="1"/>
  <c r="W36" i="163"/>
  <c r="V18" i="115"/>
  <c r="AC9" i="115"/>
  <c r="AD95" i="132"/>
  <c r="AF67" i="118"/>
  <c r="AF29" i="118"/>
  <c r="AF31" i="118" s="1"/>
  <c r="AG90" i="132"/>
  <c r="AG19" i="116" s="1"/>
  <c r="AG7" i="118" s="1"/>
  <c r="AG65" i="118"/>
  <c r="AG25" i="118"/>
  <c r="AG13" i="149" s="1"/>
  <c r="AF45" i="118"/>
  <c r="AF6" i="116"/>
  <c r="AA29" i="85"/>
  <c r="AA18" i="118"/>
  <c r="AA58" i="118"/>
  <c r="AA24" i="116"/>
  <c r="W49" i="118"/>
  <c r="W12" i="116"/>
  <c r="AG46" i="118"/>
  <c r="AG7" i="116"/>
  <c r="Z44" i="118"/>
  <c r="Z5" i="116"/>
  <c r="Z8" i="116" s="1"/>
  <c r="U111" i="150"/>
  <c r="U114" i="150"/>
  <c r="U118" i="150" s="1"/>
  <c r="V111" i="150"/>
  <c r="V114" i="150"/>
  <c r="V118" i="150" s="1"/>
  <c r="Y13" i="116"/>
  <c r="Y103" i="132"/>
  <c r="Y50" i="118"/>
  <c r="K37" i="149"/>
  <c r="K40" i="149" s="1"/>
  <c r="O5" i="115"/>
  <c r="AI31" i="85"/>
  <c r="AI14" i="116"/>
  <c r="AI51" i="118"/>
  <c r="AI104" i="132"/>
  <c r="Q105" i="132"/>
  <c r="L14" i="115"/>
  <c r="L22" i="115"/>
  <c r="L30" i="115" s="1"/>
  <c r="K14" i="115"/>
  <c r="K22" i="115"/>
  <c r="K30" i="115" s="1"/>
  <c r="L33" i="149"/>
  <c r="L54" i="149" s="1"/>
  <c r="L57" i="149" s="1"/>
  <c r="L47" i="143"/>
  <c r="L48" i="143" s="1"/>
  <c r="L41" i="118"/>
  <c r="O26" i="116"/>
  <c r="O5" i="118"/>
  <c r="O16" i="118" s="1"/>
  <c r="P105" i="132"/>
  <c r="P110" i="132" s="1"/>
  <c r="N34" i="116"/>
  <c r="N47" i="116"/>
  <c r="N49" i="85" s="1"/>
  <c r="N61" i="85" s="1"/>
  <c r="L74" i="118"/>
  <c r="AH13" i="150"/>
  <c r="AG53" i="150"/>
  <c r="AG50" i="150"/>
  <c r="S79" i="132"/>
  <c r="S83" i="132" s="1"/>
  <c r="S85" i="132" s="1"/>
  <c r="S16" i="116" s="1"/>
  <c r="R79" i="132"/>
  <c r="R83" i="132" s="1"/>
  <c r="R85" i="132" s="1"/>
  <c r="R16" i="116" s="1"/>
  <c r="W28" i="85"/>
  <c r="W34" i="138"/>
  <c r="W36" i="138" s="1"/>
  <c r="Y30" i="85"/>
  <c r="S146" i="85"/>
  <c r="S149" i="85" s="1"/>
  <c r="S151" i="85" s="1"/>
  <c r="AZ147" i="85"/>
  <c r="T146" i="85"/>
  <c r="BA147" i="85"/>
  <c r="AH45" i="99"/>
  <c r="AH47" i="99" s="1"/>
  <c r="T78" i="132"/>
  <c r="T38" i="138"/>
  <c r="U38" i="138" s="1"/>
  <c r="T75" i="132"/>
  <c r="U95" i="150"/>
  <c r="U16" i="132"/>
  <c r="U36" i="132" s="1"/>
  <c r="U66" i="85"/>
  <c r="U68" i="85" s="1"/>
  <c r="U87" i="85" s="1"/>
  <c r="U113" i="85" s="1"/>
  <c r="U115" i="85" s="1"/>
  <c r="AG8" i="149"/>
  <c r="Z106" i="147"/>
  <c r="Z25" i="85" s="1"/>
  <c r="Z6" i="149"/>
  <c r="Z9" i="149" s="1"/>
  <c r="W18" i="149"/>
  <c r="L18" i="159"/>
  <c r="AI25" i="149"/>
  <c r="Q43" i="149"/>
  <c r="Q48" i="149"/>
  <c r="Q50" i="149" s="1"/>
  <c r="AF7" i="149"/>
  <c r="AF54" i="85"/>
  <c r="Q36" i="159"/>
  <c r="N124" i="159"/>
  <c r="Q124" i="159" s="1"/>
  <c r="Q80" i="159"/>
  <c r="X76" i="143"/>
  <c r="X28" i="150" s="1"/>
  <c r="X64" i="150" s="1"/>
  <c r="X77" i="150" s="1"/>
  <c r="X65" i="143"/>
  <c r="Z110" i="150"/>
  <c r="Z27" i="149"/>
  <c r="AA21" i="149"/>
  <c r="AB22" i="149"/>
  <c r="AB95" i="99"/>
  <c r="T77" i="132"/>
  <c r="T74" i="132"/>
  <c r="Y24" i="149"/>
  <c r="T76" i="132"/>
  <c r="T73" i="132"/>
  <c r="M166" i="85"/>
  <c r="M172" i="85" s="1"/>
  <c r="M177" i="85" s="1"/>
  <c r="M178" i="85" s="1"/>
  <c r="M179" i="85" s="1"/>
  <c r="N175" i="85" s="1"/>
  <c r="S125" i="85"/>
  <c r="S127" i="85" s="1"/>
  <c r="T122" i="85" s="1"/>
  <c r="T125" i="85" s="1"/>
  <c r="T158" i="85"/>
  <c r="T159" i="85" s="1"/>
  <c r="U156" i="85" s="1"/>
  <c r="T96" i="85"/>
  <c r="S96" i="85"/>
  <c r="R114" i="85"/>
  <c r="AH87" i="147"/>
  <c r="AG94" i="147"/>
  <c r="AG104" i="147" s="1"/>
  <c r="Z59" i="105"/>
  <c r="Z64" i="105"/>
  <c r="AG19" i="100"/>
  <c r="AG25" i="100" s="1"/>
  <c r="AL34" i="101"/>
  <c r="AI25" i="143"/>
  <c r="AL25" i="101"/>
  <c r="AI45" i="105"/>
  <c r="AH18" i="100"/>
  <c r="AK17" i="101"/>
  <c r="AH7" i="100"/>
  <c r="W25" i="138"/>
  <c r="W41" i="138" s="1"/>
  <c r="W109" i="150"/>
  <c r="W114" i="150" s="1"/>
  <c r="W118" i="150" s="1"/>
  <c r="W92" i="150"/>
  <c r="W102" i="132" s="1"/>
  <c r="Z61" i="150"/>
  <c r="Z87" i="150" s="1"/>
  <c r="Z26" i="138" s="1"/>
  <c r="AC37" i="105"/>
  <c r="AC32" i="105"/>
  <c r="AC35" i="105"/>
  <c r="AC23" i="105"/>
  <c r="AC49" i="105" s="1"/>
  <c r="AC25" i="105"/>
  <c r="AC50" i="105" s="1"/>
  <c r="AC34" i="105"/>
  <c r="AC24" i="105"/>
  <c r="AC36" i="105"/>
  <c r="AC39" i="105"/>
  <c r="AC19" i="105"/>
  <c r="AC33" i="105"/>
  <c r="AC21" i="105"/>
  <c r="AC20" i="105"/>
  <c r="AC18" i="105"/>
  <c r="AC26" i="105"/>
  <c r="AC22" i="105"/>
  <c r="AC38" i="105"/>
  <c r="AC31" i="105"/>
  <c r="AC3" i="138"/>
  <c r="AC3" i="149"/>
  <c r="AE3" i="101"/>
  <c r="AC3" i="100"/>
  <c r="AC3" i="99"/>
  <c r="AC64" i="99" s="1"/>
  <c r="AC92" i="99" s="1"/>
  <c r="AC3" i="132"/>
  <c r="AC3" i="143"/>
  <c r="AC3" i="85"/>
  <c r="AC3" i="150"/>
  <c r="AC3" i="160"/>
  <c r="AC3" i="147"/>
  <c r="R23" i="100"/>
  <c r="R26" i="100" s="1"/>
  <c r="K62" i="159"/>
  <c r="K106" i="159"/>
  <c r="AB40" i="105"/>
  <c r="AA28" i="105"/>
  <c r="AA53" i="105"/>
  <c r="Z60" i="105"/>
  <c r="Y29" i="100"/>
  <c r="AB27" i="105"/>
  <c r="AB51" i="105" s="1"/>
  <c r="AD2" i="149"/>
  <c r="AD2" i="160"/>
  <c r="AD2" i="138"/>
  <c r="AD2" i="99"/>
  <c r="AD36" i="99" s="1"/>
  <c r="AD39" i="99" s="1"/>
  <c r="AD2" i="143"/>
  <c r="AD2" i="150"/>
  <c r="AD2" i="147"/>
  <c r="AE2" i="82"/>
  <c r="AE2" i="163" s="1"/>
  <c r="AF2" i="101"/>
  <c r="AD2" i="132"/>
  <c r="AD2" i="85"/>
  <c r="AD3" i="82"/>
  <c r="AD3" i="163" s="1"/>
  <c r="AD2" i="100"/>
  <c r="AD15" i="105"/>
  <c r="AD16" i="105" s="1"/>
  <c r="AA56" i="105"/>
  <c r="AM81" i="132"/>
  <c r="Z62" i="143"/>
  <c r="Z74" i="143" s="1"/>
  <c r="Z26" i="150" s="1"/>
  <c r="Z56" i="150" s="1"/>
  <c r="Z57" i="150" s="1"/>
  <c r="Z86" i="150" s="1"/>
  <c r="Z28" i="149" s="1"/>
  <c r="AP93" i="132"/>
  <c r="AP18" i="116" s="1"/>
  <c r="AP12" i="118" s="1"/>
  <c r="AC83" i="150"/>
  <c r="AD90" i="150"/>
  <c r="AD89" i="150"/>
  <c r="AD39" i="150"/>
  <c r="V95" i="150"/>
  <c r="V16" i="132"/>
  <c r="V66" i="85"/>
  <c r="AA63" i="143"/>
  <c r="AA75" i="143" s="1"/>
  <c r="AA27" i="150" s="1"/>
  <c r="AA60" i="150" s="1"/>
  <c r="AA76" i="150" s="1"/>
  <c r="V35" i="138"/>
  <c r="V34" i="138"/>
  <c r="AC53" i="143"/>
  <c r="AC56" i="143"/>
  <c r="AC54" i="143"/>
  <c r="AC52" i="143"/>
  <c r="AC60" i="143" s="1"/>
  <c r="AC55" i="143"/>
  <c r="Y74" i="143"/>
  <c r="Y26" i="150" s="1"/>
  <c r="Y56" i="150" s="1"/>
  <c r="Y64" i="143"/>
  <c r="AH34" i="150"/>
  <c r="AH116" i="150" s="1"/>
  <c r="AD22" i="138"/>
  <c r="AG33" i="101"/>
  <c r="Q104" i="159"/>
  <c r="AA73" i="150"/>
  <c r="AA43" i="150"/>
  <c r="AA84" i="150" s="1"/>
  <c r="AA46" i="150"/>
  <c r="AA85" i="150" s="1"/>
  <c r="AA74" i="150"/>
  <c r="T44" i="138"/>
  <c r="T47" i="138" s="1"/>
  <c r="T50" i="138" s="1"/>
  <c r="U39" i="138"/>
  <c r="AH105" i="147"/>
  <c r="AI100" i="147"/>
  <c r="AB61" i="143"/>
  <c r="AB73" i="143" s="1"/>
  <c r="AB25" i="150" s="1"/>
  <c r="AB45" i="150" s="1"/>
  <c r="AB72" i="143"/>
  <c r="AB24" i="150" s="1"/>
  <c r="AB42" i="150" s="1"/>
  <c r="AK38" i="150"/>
  <c r="AJ72" i="150"/>
  <c r="AA74" i="147"/>
  <c r="AA103" i="147" s="1"/>
  <c r="AZ22" i="148"/>
  <c r="AZ13" i="148"/>
  <c r="AZ21" i="148"/>
  <c r="AZ17" i="148"/>
  <c r="BA12" i="148"/>
  <c r="BA11" i="148"/>
  <c r="BA16" i="148" s="1"/>
  <c r="BB9" i="148"/>
  <c r="AE31" i="149"/>
  <c r="AF44" i="99"/>
  <c r="AF48" i="99" s="1"/>
  <c r="AF24" i="115" s="1"/>
  <c r="AY23" i="148"/>
  <c r="AK90" i="147"/>
  <c r="BN38" i="143"/>
  <c r="AG63" i="99"/>
  <c r="AH65" i="99" s="1"/>
  <c r="AG51" i="99"/>
  <c r="Q60" i="159"/>
  <c r="AZ18" i="148"/>
  <c r="AZ25" i="148" s="1"/>
  <c r="AZ26" i="148" s="1"/>
  <c r="AI41" i="99" s="1"/>
  <c r="AI30" i="118" s="1"/>
  <c r="AI309" i="82" l="1"/>
  <c r="AI256" i="82"/>
  <c r="W39" i="163"/>
  <c r="W40" i="163" s="1"/>
  <c r="AG27" i="163"/>
  <c r="AG38" i="163" s="1"/>
  <c r="AG10" i="132"/>
  <c r="AG107" i="132" s="1"/>
  <c r="AG67" i="85" s="1"/>
  <c r="AH108" i="147"/>
  <c r="AH313" i="82"/>
  <c r="AH314" i="82" s="1"/>
  <c r="AI97" i="147"/>
  <c r="AG26" i="163"/>
  <c r="AG37" i="163" s="1"/>
  <c r="AG64" i="118"/>
  <c r="AG24" i="118"/>
  <c r="AG11" i="149"/>
  <c r="AG29" i="118"/>
  <c r="AG31" i="118" s="1"/>
  <c r="AG67" i="118"/>
  <c r="AG6" i="116"/>
  <c r="AG45" i="118"/>
  <c r="AD9" i="115"/>
  <c r="AE95" i="132"/>
  <c r="AH90" i="132"/>
  <c r="AH19" i="116" s="1"/>
  <c r="AH7" i="118" s="1"/>
  <c r="AH25" i="118"/>
  <c r="AH13" i="149" s="1"/>
  <c r="AH65" i="118"/>
  <c r="AB29" i="85"/>
  <c r="AB18" i="118"/>
  <c r="AB58" i="118"/>
  <c r="AB24" i="116"/>
  <c r="X49" i="118"/>
  <c r="X12" i="116"/>
  <c r="AH7" i="116"/>
  <c r="AH46" i="118"/>
  <c r="AA44" i="118"/>
  <c r="AA5" i="116"/>
  <c r="AA8" i="116" s="1"/>
  <c r="Z13" i="116"/>
  <c r="Z103" i="132"/>
  <c r="Z50" i="118"/>
  <c r="V60" i="118"/>
  <c r="V20" i="118"/>
  <c r="AJ31" i="85"/>
  <c r="AJ14" i="116"/>
  <c r="AJ51" i="118"/>
  <c r="AJ104" i="132"/>
  <c r="U60" i="118"/>
  <c r="U20" i="118"/>
  <c r="L37" i="149"/>
  <c r="L40" i="149" s="1"/>
  <c r="Q98" i="132"/>
  <c r="Q110" i="132" s="1"/>
  <c r="P5" i="115"/>
  <c r="O34" i="116"/>
  <c r="O47" i="116"/>
  <c r="O49" i="85" s="1"/>
  <c r="O61" i="85" s="1"/>
  <c r="O62" i="85" s="1"/>
  <c r="Q11" i="118"/>
  <c r="Q10" i="118" s="1"/>
  <c r="Q15" i="116"/>
  <c r="Q20" i="116" s="1"/>
  <c r="Q22" i="116" s="1"/>
  <c r="N62" i="85"/>
  <c r="N166" i="85"/>
  <c r="N172" i="85" s="1"/>
  <c r="N177" i="85" s="1"/>
  <c r="N178" i="85" s="1"/>
  <c r="P11" i="118"/>
  <c r="P10" i="118" s="1"/>
  <c r="P15" i="116"/>
  <c r="P20" i="116" s="1"/>
  <c r="P22" i="116" s="1"/>
  <c r="P52" i="85"/>
  <c r="R105" i="132"/>
  <c r="S105" i="132"/>
  <c r="AH347" i="82"/>
  <c r="AH29" i="99" s="1"/>
  <c r="AH67" i="99" s="1"/>
  <c r="T43" i="138"/>
  <c r="T46" i="138" s="1"/>
  <c r="T49" i="138" s="1"/>
  <c r="AI13" i="150"/>
  <c r="AH50" i="150"/>
  <c r="AH53" i="150"/>
  <c r="T79" i="132"/>
  <c r="T83" i="132" s="1"/>
  <c r="T85" i="132" s="1"/>
  <c r="T16" i="116" s="1"/>
  <c r="U35" i="132"/>
  <c r="U45" i="132" s="1"/>
  <c r="U70" i="132" s="1"/>
  <c r="U78" i="132" s="1"/>
  <c r="X28" i="85"/>
  <c r="Z30" i="85"/>
  <c r="AI45" i="99"/>
  <c r="AI47" i="99" s="1"/>
  <c r="AH8" i="149"/>
  <c r="Q45" i="149"/>
  <c r="Q60" i="149"/>
  <c r="Q62" i="149" s="1"/>
  <c r="X18" i="149"/>
  <c r="AG54" i="85"/>
  <c r="AA106" i="147"/>
  <c r="AA25" i="85" s="1"/>
  <c r="AA6" i="149"/>
  <c r="AA9" i="149" s="1"/>
  <c r="AG7" i="149"/>
  <c r="AJ25" i="149"/>
  <c r="X65" i="150"/>
  <c r="X88" i="150" s="1"/>
  <c r="X27" i="138" s="1"/>
  <c r="X31" i="138" s="1"/>
  <c r="X32" i="138" s="1"/>
  <c r="X34" i="138" s="1"/>
  <c r="Y76" i="143"/>
  <c r="Y28" i="150" s="1"/>
  <c r="Y64" i="150" s="1"/>
  <c r="Y65" i="150" s="1"/>
  <c r="Y88" i="150" s="1"/>
  <c r="Y27" i="138" s="1"/>
  <c r="Y31" i="138" s="1"/>
  <c r="Y32" i="138" s="1"/>
  <c r="Y65" i="143"/>
  <c r="T127" i="85"/>
  <c r="U122" i="85" s="1"/>
  <c r="AB21" i="149"/>
  <c r="Z24" i="149"/>
  <c r="AA110" i="150"/>
  <c r="AA27" i="149"/>
  <c r="Q52" i="85"/>
  <c r="O190" i="85"/>
  <c r="O191" i="85" s="1"/>
  <c r="AC22" i="149"/>
  <c r="AC95" i="99"/>
  <c r="M181" i="85"/>
  <c r="M186" i="85" s="1"/>
  <c r="M187" i="85" s="1"/>
  <c r="U90" i="85"/>
  <c r="U123" i="85" s="1"/>
  <c r="U85" i="85"/>
  <c r="U100" i="85" s="1"/>
  <c r="U93" i="85"/>
  <c r="U157" i="85" s="1"/>
  <c r="U158" i="85" s="1"/>
  <c r="U159" i="85" s="1"/>
  <c r="V156" i="85" s="1"/>
  <c r="U89" i="85"/>
  <c r="U124" i="85" s="1"/>
  <c r="U126" i="85" s="1"/>
  <c r="U94" i="85"/>
  <c r="U86" i="85"/>
  <c r="U105" i="85" s="1"/>
  <c r="U95" i="85"/>
  <c r="U91" i="85"/>
  <c r="U134" i="85" s="1"/>
  <c r="U136" i="85" s="1"/>
  <c r="U88" i="85"/>
  <c r="U112" i="85" s="1"/>
  <c r="U92" i="85"/>
  <c r="V162" i="85" s="1"/>
  <c r="V169" i="85" s="1"/>
  <c r="V68" i="85"/>
  <c r="V85" i="85" s="1"/>
  <c r="W66" i="85"/>
  <c r="W111" i="150"/>
  <c r="R116" i="85"/>
  <c r="S111" i="85" s="1"/>
  <c r="S114" i="85" s="1"/>
  <c r="S170" i="85" s="1"/>
  <c r="AI87" i="147"/>
  <c r="AH94" i="147"/>
  <c r="AH104" i="147" s="1"/>
  <c r="AA59" i="105"/>
  <c r="AA64" i="105"/>
  <c r="AM34" i="101"/>
  <c r="AJ25" i="143"/>
  <c r="AH19" i="100"/>
  <c r="AH25" i="100" s="1"/>
  <c r="AL17" i="101"/>
  <c r="AI7" i="100"/>
  <c r="AI18" i="100"/>
  <c r="AM25" i="101"/>
  <c r="AJ45" i="105"/>
  <c r="R28" i="100"/>
  <c r="R30" i="100" s="1"/>
  <c r="R33" i="100" s="1"/>
  <c r="W95" i="150"/>
  <c r="W16" i="132"/>
  <c r="W36" i="132" s="1"/>
  <c r="Z75" i="150"/>
  <c r="Z25" i="138"/>
  <c r="Z41" i="138" s="1"/>
  <c r="Z64" i="143"/>
  <c r="AC40" i="105"/>
  <c r="Z29" i="100"/>
  <c r="AC27" i="105"/>
  <c r="AC51" i="105" s="1"/>
  <c r="AB56" i="105"/>
  <c r="AD3" i="132"/>
  <c r="AD3" i="99"/>
  <c r="AD64" i="99" s="1"/>
  <c r="AD92" i="99" s="1"/>
  <c r="AF3" i="101"/>
  <c r="AD3" i="150"/>
  <c r="AD3" i="149"/>
  <c r="AD3" i="138"/>
  <c r="AD3" i="143"/>
  <c r="AD3" i="85"/>
  <c r="AD3" i="160"/>
  <c r="AD3" i="100"/>
  <c r="AD3" i="147"/>
  <c r="AE2" i="160"/>
  <c r="AE3" i="82"/>
  <c r="AE3" i="163" s="1"/>
  <c r="AE2" i="150"/>
  <c r="AF2" i="82"/>
  <c r="AF2" i="163" s="1"/>
  <c r="AG2" i="101"/>
  <c r="AE2" i="100"/>
  <c r="AE2" i="138"/>
  <c r="AE2" i="99"/>
  <c r="AE36" i="99" s="1"/>
  <c r="AE39" i="99" s="1"/>
  <c r="AE2" i="132"/>
  <c r="AE2" i="149"/>
  <c r="AE15" i="105"/>
  <c r="AE16" i="105" s="1"/>
  <c r="AE2" i="85"/>
  <c r="AE2" i="143"/>
  <c r="AE2" i="147"/>
  <c r="AN81" i="132"/>
  <c r="AD31" i="105"/>
  <c r="AD33" i="105"/>
  <c r="AD24" i="105"/>
  <c r="AD36" i="105"/>
  <c r="AD26" i="105"/>
  <c r="AD34" i="105"/>
  <c r="AD22" i="105"/>
  <c r="AD37" i="105"/>
  <c r="AD38" i="105"/>
  <c r="AD39" i="105"/>
  <c r="AD21" i="105"/>
  <c r="AD23" i="105"/>
  <c r="AD49" i="105" s="1"/>
  <c r="AD18" i="105"/>
  <c r="AD20" i="105"/>
  <c r="AD25" i="105"/>
  <c r="AD50" i="105" s="1"/>
  <c r="AD32" i="105"/>
  <c r="AD35" i="105"/>
  <c r="AD19" i="105"/>
  <c r="AB53" i="105"/>
  <c r="AB28" i="105"/>
  <c r="AA60" i="105"/>
  <c r="AA61" i="150"/>
  <c r="AA87" i="150" s="1"/>
  <c r="AA26" i="138" s="1"/>
  <c r="AD83" i="150"/>
  <c r="AA62" i="143"/>
  <c r="AQ93" i="132"/>
  <c r="AQ18" i="116" s="1"/>
  <c r="AQ12" i="118" s="1"/>
  <c r="AE90" i="150"/>
  <c r="AE89" i="150"/>
  <c r="AE39" i="150"/>
  <c r="V36" i="138"/>
  <c r="V39" i="138" s="1"/>
  <c r="V36" i="132"/>
  <c r="V35" i="132"/>
  <c r="V45" i="132" s="1"/>
  <c r="V70" i="132" s="1"/>
  <c r="AC72" i="143"/>
  <c r="AC24" i="150" s="1"/>
  <c r="AC42" i="150" s="1"/>
  <c r="AC61" i="143"/>
  <c r="AC73" i="143" s="1"/>
  <c r="AC25" i="150" s="1"/>
  <c r="AC45" i="150" s="1"/>
  <c r="AJ100" i="147"/>
  <c r="AI105" i="147"/>
  <c r="AB63" i="143"/>
  <c r="AB75" i="143" s="1"/>
  <c r="AB27" i="150" s="1"/>
  <c r="AB60" i="150" s="1"/>
  <c r="AI89" i="132"/>
  <c r="AI12" i="132"/>
  <c r="AI108" i="132" s="1"/>
  <c r="AI34" i="150"/>
  <c r="AI116" i="150" s="1"/>
  <c r="AB73" i="150"/>
  <c r="AB43" i="150"/>
  <c r="AB84" i="150" s="1"/>
  <c r="AD56" i="143"/>
  <c r="AD55" i="143"/>
  <c r="AD53" i="143"/>
  <c r="AD52" i="143"/>
  <c r="AD60" i="143" s="1"/>
  <c r="AD54" i="143"/>
  <c r="AB74" i="150"/>
  <c r="AB46" i="150"/>
  <c r="AB85" i="150" s="1"/>
  <c r="Y75" i="150"/>
  <c r="Y57" i="150"/>
  <c r="Y86" i="150" s="1"/>
  <c r="Y28" i="149" s="1"/>
  <c r="AE22" i="138"/>
  <c r="AH33" i="101"/>
  <c r="U44" i="138"/>
  <c r="U47" i="138" s="1"/>
  <c r="U50" i="138" s="1"/>
  <c r="U41" i="132"/>
  <c r="U67" i="132" s="1"/>
  <c r="U43" i="132"/>
  <c r="U69" i="132" s="1"/>
  <c r="U39" i="132"/>
  <c r="U65" i="132" s="1"/>
  <c r="U40" i="132"/>
  <c r="U66" i="132" s="1"/>
  <c r="U42" i="132"/>
  <c r="U68" i="132" s="1"/>
  <c r="U44" i="132"/>
  <c r="U43" i="138"/>
  <c r="AK72" i="150"/>
  <c r="AL38" i="150"/>
  <c r="AB74" i="147"/>
  <c r="AB103" i="147" s="1"/>
  <c r="AH51" i="99"/>
  <c r="AH63" i="99"/>
  <c r="AI65" i="99" s="1"/>
  <c r="AG44" i="99"/>
  <c r="AG48" i="99" s="1"/>
  <c r="AG24" i="115" s="1"/>
  <c r="AF31" i="149"/>
  <c r="BB11" i="148"/>
  <c r="BB16" i="148" s="1"/>
  <c r="BC9" i="148"/>
  <c r="BB12" i="148"/>
  <c r="BA21" i="148"/>
  <c r="BA17" i="148"/>
  <c r="BA18" i="148" s="1"/>
  <c r="BA25" i="148" s="1"/>
  <c r="BA26" i="148" s="1"/>
  <c r="AJ41" i="99" s="1"/>
  <c r="AJ30" i="118" s="1"/>
  <c r="BA22" i="148"/>
  <c r="BA13" i="148"/>
  <c r="BO38" i="143"/>
  <c r="AL90" i="147"/>
  <c r="AZ23" i="148"/>
  <c r="AH26" i="163" l="1"/>
  <c r="AH37" i="163" s="1"/>
  <c r="AH24" i="118"/>
  <c r="AH11" i="149"/>
  <c r="AH64" i="118"/>
  <c r="AH27" i="163"/>
  <c r="AH38" i="163" s="1"/>
  <c r="AH10" i="132"/>
  <c r="AH107" i="132" s="1"/>
  <c r="AH67" i="85" s="1"/>
  <c r="AJ309" i="82"/>
  <c r="AJ89" i="132" s="1"/>
  <c r="AJ256" i="82"/>
  <c r="AJ12" i="132" s="1"/>
  <c r="AJ108" i="132" s="1"/>
  <c r="X36" i="163"/>
  <c r="W18" i="115"/>
  <c r="AI313" i="82"/>
  <c r="AI314" i="82" s="1"/>
  <c r="AI108" i="147"/>
  <c r="AJ97" i="147"/>
  <c r="AH67" i="118"/>
  <c r="AH29" i="118"/>
  <c r="AH31" i="118" s="1"/>
  <c r="AE9" i="115"/>
  <c r="AF95" i="132"/>
  <c r="AH6" i="116"/>
  <c r="AH45" i="118"/>
  <c r="AI90" i="132"/>
  <c r="AI19" i="116" s="1"/>
  <c r="AI7" i="118" s="1"/>
  <c r="AI65" i="118"/>
  <c r="AI25" i="118"/>
  <c r="AI13" i="149" s="1"/>
  <c r="AC29" i="85"/>
  <c r="AC18" i="118"/>
  <c r="AC58" i="118"/>
  <c r="AC24" i="116"/>
  <c r="Y49" i="118"/>
  <c r="Y12" i="116"/>
  <c r="R11" i="116"/>
  <c r="R48" i="118"/>
  <c r="R56" i="118" s="1"/>
  <c r="AI7" i="116"/>
  <c r="AI46" i="118"/>
  <c r="AB44" i="118"/>
  <c r="AB5" i="116"/>
  <c r="AB8" i="116" s="1"/>
  <c r="N179" i="85"/>
  <c r="O175" i="85" s="1"/>
  <c r="AA103" i="132"/>
  <c r="AA13" i="116"/>
  <c r="AA50" i="118"/>
  <c r="AK31" i="85"/>
  <c r="AK104" i="132"/>
  <c r="AK14" i="116"/>
  <c r="AK51" i="118"/>
  <c r="W20" i="118"/>
  <c r="W60" i="118"/>
  <c r="N181" i="85"/>
  <c r="N186" i="85" s="1"/>
  <c r="Q5" i="118"/>
  <c r="Q16" i="118" s="1"/>
  <c r="Q26" i="116"/>
  <c r="R15" i="116"/>
  <c r="R11" i="118"/>
  <c r="R10" i="118" s="1"/>
  <c r="P5" i="118"/>
  <c r="P16" i="118" s="1"/>
  <c r="P26" i="116"/>
  <c r="T105" i="132"/>
  <c r="S11" i="118"/>
  <c r="S10" i="118" s="1"/>
  <c r="S15" i="116"/>
  <c r="R98" i="132"/>
  <c r="R110" i="132" s="1"/>
  <c r="Q5" i="115"/>
  <c r="M19" i="118"/>
  <c r="M27" i="118" s="1"/>
  <c r="M33" i="118" s="1"/>
  <c r="M35" i="118" s="1"/>
  <c r="M59" i="118"/>
  <c r="M69" i="118" s="1"/>
  <c r="M72" i="118" s="1"/>
  <c r="N71" i="118" s="1"/>
  <c r="AI347" i="82"/>
  <c r="AI29" i="99" s="1"/>
  <c r="AI67" i="99" s="1"/>
  <c r="U46" i="138"/>
  <c r="U49" i="138" s="1"/>
  <c r="V78" i="132"/>
  <c r="AJ13" i="150"/>
  <c r="AI50" i="150"/>
  <c r="AI53" i="150"/>
  <c r="R27" i="85"/>
  <c r="R46" i="85" s="1"/>
  <c r="Y28" i="85"/>
  <c r="AA30" i="85"/>
  <c r="U146" i="85"/>
  <c r="BB147" i="85"/>
  <c r="AJ45" i="99"/>
  <c r="AJ47" i="99" s="1"/>
  <c r="Y77" i="150"/>
  <c r="X35" i="138"/>
  <c r="X36" i="138" s="1"/>
  <c r="R16" i="149"/>
  <c r="AK25" i="149"/>
  <c r="Y18" i="149"/>
  <c r="AB106" i="147"/>
  <c r="AB25" i="85" s="1"/>
  <c r="AB6" i="149"/>
  <c r="AB9" i="149" s="1"/>
  <c r="AI8" i="149"/>
  <c r="AH7" i="149"/>
  <c r="AH54" i="85"/>
  <c r="X92" i="150"/>
  <c r="X102" i="132" s="1"/>
  <c r="X109" i="150"/>
  <c r="Z76" i="143"/>
  <c r="Z28" i="150" s="1"/>
  <c r="Z64" i="150" s="1"/>
  <c r="Z65" i="150" s="1"/>
  <c r="Z88" i="150" s="1"/>
  <c r="Z65" i="143"/>
  <c r="M28" i="116"/>
  <c r="M20" i="149"/>
  <c r="M38" i="149" s="1"/>
  <c r="M55" i="149" s="1"/>
  <c r="U75" i="132"/>
  <c r="AC21" i="149"/>
  <c r="S52" i="85"/>
  <c r="AB110" i="150"/>
  <c r="AB27" i="149"/>
  <c r="AD22" i="149"/>
  <c r="AD95" i="99"/>
  <c r="R52" i="85"/>
  <c r="U73" i="132"/>
  <c r="AA24" i="149"/>
  <c r="U77" i="132"/>
  <c r="U76" i="132"/>
  <c r="U74" i="132"/>
  <c r="M193" i="85"/>
  <c r="M194" i="85" s="1"/>
  <c r="M20" i="115" s="1"/>
  <c r="V90" i="85"/>
  <c r="V123" i="85" s="1"/>
  <c r="U125" i="85"/>
  <c r="U127" i="85" s="1"/>
  <c r="V122" i="85" s="1"/>
  <c r="V86" i="85"/>
  <c r="V105" i="85" s="1"/>
  <c r="V94" i="85"/>
  <c r="V93" i="85"/>
  <c r="V157" i="85" s="1"/>
  <c r="V158" i="85" s="1"/>
  <c r="V159" i="85" s="1"/>
  <c r="W156" i="85" s="1"/>
  <c r="V95" i="85"/>
  <c r="V91" i="85"/>
  <c r="V134" i="85" s="1"/>
  <c r="V136" i="85" s="1"/>
  <c r="V89" i="85"/>
  <c r="V124" i="85" s="1"/>
  <c r="V126" i="85" s="1"/>
  <c r="V88" i="85"/>
  <c r="V112" i="85" s="1"/>
  <c r="U96" i="85"/>
  <c r="O166" i="85"/>
  <c r="O172" i="85" s="1"/>
  <c r="O177" i="85" s="1"/>
  <c r="O178" i="85" s="1"/>
  <c r="V92" i="85"/>
  <c r="W162" i="85" s="1"/>
  <c r="W169" i="85" s="1"/>
  <c r="W68" i="85"/>
  <c r="V87" i="85"/>
  <c r="V113" i="85" s="1"/>
  <c r="V115" i="85" s="1"/>
  <c r="AJ87" i="147"/>
  <c r="AI94" i="147"/>
  <c r="AI104" i="147" s="1"/>
  <c r="AB59" i="105"/>
  <c r="AB64" i="105"/>
  <c r="AI19" i="100"/>
  <c r="AI25" i="100" s="1"/>
  <c r="AN34" i="101"/>
  <c r="AK25" i="143"/>
  <c r="AM17" i="101"/>
  <c r="AJ7" i="100"/>
  <c r="AJ18" i="100"/>
  <c r="AN25" i="101"/>
  <c r="AK45" i="105"/>
  <c r="S116" i="85"/>
  <c r="T111" i="85" s="1"/>
  <c r="W35" i="132"/>
  <c r="W45" i="132" s="1"/>
  <c r="W70" i="132" s="1"/>
  <c r="W78" i="132" s="1"/>
  <c r="AB60" i="105"/>
  <c r="AC56" i="105"/>
  <c r="AD40" i="105"/>
  <c r="AO81" i="132"/>
  <c r="AC28" i="105"/>
  <c r="AC53" i="105"/>
  <c r="AF2" i="99"/>
  <c r="AF36" i="99" s="1"/>
  <c r="AF39" i="99" s="1"/>
  <c r="AF3" i="82"/>
  <c r="AF3" i="163" s="1"/>
  <c r="AF2" i="147"/>
  <c r="AF2" i="138"/>
  <c r="AF2" i="149"/>
  <c r="AG2" i="82"/>
  <c r="AG2" i="163" s="1"/>
  <c r="AF15" i="105"/>
  <c r="AF16" i="105" s="1"/>
  <c r="AF2" i="85"/>
  <c r="AF2" i="160"/>
  <c r="AF2" i="143"/>
  <c r="AF2" i="150"/>
  <c r="AF2" i="132"/>
  <c r="AF2" i="100"/>
  <c r="AH2" i="101"/>
  <c r="AD27" i="105"/>
  <c r="AD51" i="105" s="1"/>
  <c r="AE19" i="105"/>
  <c r="AE32" i="105"/>
  <c r="AE21" i="105"/>
  <c r="AE34" i="105"/>
  <c r="AE38" i="105"/>
  <c r="AE26" i="105"/>
  <c r="AE24" i="105"/>
  <c r="AE31" i="105"/>
  <c r="AE39" i="105"/>
  <c r="AE25" i="105"/>
  <c r="AE50" i="105" s="1"/>
  <c r="AE37" i="105"/>
  <c r="AE20" i="105"/>
  <c r="AE33" i="105"/>
  <c r="AE18" i="105"/>
  <c r="AE36" i="105"/>
  <c r="AE22" i="105"/>
  <c r="AE23" i="105"/>
  <c r="AE49" i="105" s="1"/>
  <c r="AE35" i="105"/>
  <c r="V38" i="138"/>
  <c r="V43" i="138" s="1"/>
  <c r="V46" i="138" s="1"/>
  <c r="V49" i="138" s="1"/>
  <c r="AE3" i="160"/>
  <c r="AE3" i="132"/>
  <c r="AE3" i="150"/>
  <c r="AE3" i="99"/>
  <c r="AE64" i="99" s="1"/>
  <c r="AE92" i="99" s="1"/>
  <c r="AE3" i="138"/>
  <c r="AE3" i="143"/>
  <c r="AE3" i="149"/>
  <c r="AG3" i="101"/>
  <c r="AE3" i="100"/>
  <c r="AE3" i="85"/>
  <c r="AE3" i="147"/>
  <c r="AA29" i="100"/>
  <c r="AE83" i="150"/>
  <c r="AA74" i="143"/>
  <c r="AA26" i="150" s="1"/>
  <c r="AA56" i="150" s="1"/>
  <c r="AA64" i="143"/>
  <c r="AA65" i="143" s="1"/>
  <c r="AR93" i="132"/>
  <c r="AR18" i="116" s="1"/>
  <c r="AR12" i="118" s="1"/>
  <c r="AF90" i="150"/>
  <c r="AF89" i="150"/>
  <c r="AF39" i="150"/>
  <c r="AC63" i="143"/>
  <c r="AC75" i="143" s="1"/>
  <c r="AC27" i="150" s="1"/>
  <c r="AC60" i="150" s="1"/>
  <c r="AC76" i="150" s="1"/>
  <c r="V100" i="85"/>
  <c r="V39" i="132"/>
  <c r="V65" i="132" s="1"/>
  <c r="V44" i="132"/>
  <c r="V43" i="132"/>
  <c r="V69" i="132" s="1"/>
  <c r="V77" i="132" s="1"/>
  <c r="V40" i="132"/>
  <c r="V66" i="132" s="1"/>
  <c r="V74" i="132" s="1"/>
  <c r="V42" i="132"/>
  <c r="V68" i="132" s="1"/>
  <c r="V76" i="132" s="1"/>
  <c r="V41" i="132"/>
  <c r="V67" i="132" s="1"/>
  <c r="AB62" i="143"/>
  <c r="AB74" i="143" s="1"/>
  <c r="AB26" i="150" s="1"/>
  <c r="AB56" i="150" s="1"/>
  <c r="AE54" i="143"/>
  <c r="AE55" i="143"/>
  <c r="AE52" i="143"/>
  <c r="AE60" i="143" s="1"/>
  <c r="AE53" i="143"/>
  <c r="AE56" i="143"/>
  <c r="AI33" i="101"/>
  <c r="AF22" i="138"/>
  <c r="Y25" i="138"/>
  <c r="Y41" i="138" s="1"/>
  <c r="Y92" i="150"/>
  <c r="Y102" i="132" s="1"/>
  <c r="Y109" i="150"/>
  <c r="Y35" i="138"/>
  <c r="Y34" i="138"/>
  <c r="AD61" i="143"/>
  <c r="AD73" i="143" s="1"/>
  <c r="AD25" i="150" s="1"/>
  <c r="AD45" i="150" s="1"/>
  <c r="AD72" i="143"/>
  <c r="AD24" i="150" s="1"/>
  <c r="AD42" i="150" s="1"/>
  <c r="AC74" i="150"/>
  <c r="AC46" i="150"/>
  <c r="AC85" i="150" s="1"/>
  <c r="W41" i="132"/>
  <c r="W67" i="132" s="1"/>
  <c r="W40" i="132"/>
  <c r="W66" i="132" s="1"/>
  <c r="W44" i="132"/>
  <c r="W42" i="132"/>
  <c r="W68" i="132" s="1"/>
  <c r="W39" i="132"/>
  <c r="W65" i="132" s="1"/>
  <c r="W43" i="132"/>
  <c r="W69" i="132" s="1"/>
  <c r="AJ105" i="147"/>
  <c r="AK100" i="147"/>
  <c r="AC43" i="150"/>
  <c r="AC84" i="150" s="1"/>
  <c r="AC73" i="150"/>
  <c r="W39" i="138"/>
  <c r="V44" i="138"/>
  <c r="V47" i="138" s="1"/>
  <c r="V50" i="138" s="1"/>
  <c r="AB61" i="150"/>
  <c r="AB87" i="150" s="1"/>
  <c r="AB26" i="138" s="1"/>
  <c r="AB76" i="150"/>
  <c r="AL72" i="150"/>
  <c r="AM38" i="150"/>
  <c r="AC74" i="147"/>
  <c r="AC103" i="147" s="1"/>
  <c r="AG31" i="149"/>
  <c r="AH44" i="99"/>
  <c r="AH48" i="99" s="1"/>
  <c r="AH24" i="115" s="1"/>
  <c r="AI51" i="99"/>
  <c r="AI63" i="99"/>
  <c r="AJ65" i="99" s="1"/>
  <c r="AM90" i="147"/>
  <c r="BP38" i="143"/>
  <c r="BA23" i="148"/>
  <c r="BB17" i="148"/>
  <c r="BB22" i="148"/>
  <c r="BB21" i="148"/>
  <c r="BB13" i="148"/>
  <c r="BC12" i="148"/>
  <c r="BC11" i="148"/>
  <c r="BC16" i="148" s="1"/>
  <c r="BD9" i="148"/>
  <c r="BB18" i="148"/>
  <c r="BB25" i="148" s="1"/>
  <c r="BB26" i="148" s="1"/>
  <c r="AK41" i="99" s="1"/>
  <c r="AK30" i="118" s="1"/>
  <c r="AJ34" i="150" l="1"/>
  <c r="AJ116" i="150" s="1"/>
  <c r="AJ313" i="82"/>
  <c r="AJ314" i="82" s="1"/>
  <c r="AJ108" i="147"/>
  <c r="AK97" i="147"/>
  <c r="AI26" i="163"/>
  <c r="AI37" i="163" s="1"/>
  <c r="AI64" i="118"/>
  <c r="AI11" i="149"/>
  <c r="AI24" i="118"/>
  <c r="AI27" i="163"/>
  <c r="AI38" i="163" s="1"/>
  <c r="AI10" i="132"/>
  <c r="AI107" i="132" s="1"/>
  <c r="AI67" i="85" s="1"/>
  <c r="AK309" i="82"/>
  <c r="AK256" i="82"/>
  <c r="X39" i="163"/>
  <c r="X40" i="163" s="1"/>
  <c r="AF9" i="115"/>
  <c r="AG95" i="132"/>
  <c r="AI6" i="116"/>
  <c r="AI45" i="118"/>
  <c r="AI67" i="118"/>
  <c r="AI29" i="118"/>
  <c r="AI31" i="118" s="1"/>
  <c r="AJ90" i="132"/>
  <c r="AJ19" i="116" s="1"/>
  <c r="AJ7" i="118" s="1"/>
  <c r="AJ65" i="118"/>
  <c r="AJ25" i="118"/>
  <c r="AJ13" i="149" s="1"/>
  <c r="AD29" i="85"/>
  <c r="AD18" i="118"/>
  <c r="AD58" i="118"/>
  <c r="AD24" i="116"/>
  <c r="O179" i="85"/>
  <c r="P175" i="85" s="1"/>
  <c r="Z49" i="118"/>
  <c r="Z12" i="116"/>
  <c r="R20" i="116"/>
  <c r="R22" i="116" s="1"/>
  <c r="R5" i="118" s="1"/>
  <c r="R16" i="118" s="1"/>
  <c r="AJ7" i="116"/>
  <c r="AJ46" i="118"/>
  <c r="AC44" i="118"/>
  <c r="AC5" i="116"/>
  <c r="AC8" i="116" s="1"/>
  <c r="X66" i="85"/>
  <c r="X68" i="85" s="1"/>
  <c r="X92" i="85" s="1"/>
  <c r="Y162" i="85" s="1"/>
  <c r="Y169" i="85" s="1"/>
  <c r="X114" i="150"/>
  <c r="X118" i="150" s="1"/>
  <c r="Y111" i="150"/>
  <c r="Y114" i="150"/>
  <c r="Y118" i="150" s="1"/>
  <c r="AB13" i="116"/>
  <c r="AB103" i="132"/>
  <c r="AB50" i="118"/>
  <c r="AL104" i="132"/>
  <c r="AL51" i="118"/>
  <c r="AL14" i="116"/>
  <c r="N187" i="85"/>
  <c r="N193" i="85"/>
  <c r="N194" i="85" s="1"/>
  <c r="N29" i="116" s="1"/>
  <c r="P34" i="116"/>
  <c r="P47" i="116"/>
  <c r="P49" i="85" s="1"/>
  <c r="P61" i="85" s="1"/>
  <c r="P166" i="85" s="1"/>
  <c r="P172" i="85" s="1"/>
  <c r="P177" i="85" s="1"/>
  <c r="P178" i="85" s="1"/>
  <c r="Q47" i="116"/>
  <c r="Q34" i="116"/>
  <c r="T11" i="118"/>
  <c r="T10" i="118" s="1"/>
  <c r="T15" i="116"/>
  <c r="S98" i="132"/>
  <c r="S110" i="132" s="1"/>
  <c r="R5" i="115"/>
  <c r="P190" i="85"/>
  <c r="P191" i="85" s="1"/>
  <c r="AJ347" i="82"/>
  <c r="AJ29" i="99" s="1"/>
  <c r="AJ67" i="99" s="1"/>
  <c r="AK13" i="150"/>
  <c r="AJ50" i="150"/>
  <c r="AJ53" i="150"/>
  <c r="U79" i="132"/>
  <c r="U83" i="132" s="1"/>
  <c r="U85" i="132" s="1"/>
  <c r="U16" i="116" s="1"/>
  <c r="AL31" i="85"/>
  <c r="Z28" i="85"/>
  <c r="AB30" i="85"/>
  <c r="V146" i="85"/>
  <c r="BC147" i="85"/>
  <c r="AK45" i="99"/>
  <c r="AK47" i="99" s="1"/>
  <c r="M29" i="116"/>
  <c r="M32" i="116" s="1"/>
  <c r="M26" i="115" s="1"/>
  <c r="X111" i="150"/>
  <c r="X16" i="132"/>
  <c r="X35" i="132" s="1"/>
  <c r="X45" i="132" s="1"/>
  <c r="X70" i="132" s="1"/>
  <c r="X78" i="132" s="1"/>
  <c r="AI54" i="85"/>
  <c r="Z18" i="149"/>
  <c r="AC106" i="147"/>
  <c r="AC25" i="85" s="1"/>
  <c r="AC6" i="149"/>
  <c r="AC9" i="149" s="1"/>
  <c r="AJ8" i="149"/>
  <c r="M18" i="159"/>
  <c r="AI7" i="149"/>
  <c r="AL25" i="149"/>
  <c r="R43" i="149"/>
  <c r="R48" i="149"/>
  <c r="R50" i="149" s="1"/>
  <c r="X95" i="150"/>
  <c r="Z77" i="150"/>
  <c r="AE22" i="149"/>
  <c r="AE95" i="99"/>
  <c r="W73" i="132"/>
  <c r="W74" i="132"/>
  <c r="V75" i="132"/>
  <c r="W77" i="132"/>
  <c r="V73" i="132"/>
  <c r="T52" i="85"/>
  <c r="W75" i="132"/>
  <c r="W76" i="132"/>
  <c r="V125" i="85"/>
  <c r="V127" i="85" s="1"/>
  <c r="W122" i="85" s="1"/>
  <c r="M37" i="118"/>
  <c r="M39" i="118"/>
  <c r="M13" i="115" s="1"/>
  <c r="AC110" i="150"/>
  <c r="AC27" i="149"/>
  <c r="AD21" i="149"/>
  <c r="H21" i="159"/>
  <c r="H109" i="159" s="1"/>
  <c r="AB24" i="149"/>
  <c r="W92" i="85"/>
  <c r="X162" i="85" s="1"/>
  <c r="X169" i="85" s="1"/>
  <c r="W93" i="85"/>
  <c r="W157" i="85" s="1"/>
  <c r="W158" i="85" s="1"/>
  <c r="W159" i="85" s="1"/>
  <c r="X156" i="85" s="1"/>
  <c r="W89" i="85"/>
  <c r="W124" i="85" s="1"/>
  <c r="W126" i="85" s="1"/>
  <c r="W88" i="85"/>
  <c r="W112" i="85" s="1"/>
  <c r="W94" i="85"/>
  <c r="W95" i="85"/>
  <c r="W86" i="85"/>
  <c r="W105" i="85" s="1"/>
  <c r="W90" i="85"/>
  <c r="W123" i="85" s="1"/>
  <c r="W85" i="85"/>
  <c r="W91" i="85"/>
  <c r="W134" i="85" s="1"/>
  <c r="W136" i="85" s="1"/>
  <c r="W87" i="85"/>
  <c r="W113" i="85" s="1"/>
  <c r="W115" i="85" s="1"/>
  <c r="V96" i="85"/>
  <c r="T114" i="85"/>
  <c r="AK87" i="147"/>
  <c r="AJ94" i="147"/>
  <c r="AJ104" i="147" s="1"/>
  <c r="AC59" i="105"/>
  <c r="AC64" i="105"/>
  <c r="AJ19" i="100"/>
  <c r="AJ25" i="100" s="1"/>
  <c r="AO34" i="101"/>
  <c r="AL25" i="143"/>
  <c r="AO25" i="101"/>
  <c r="AL45" i="105"/>
  <c r="AK18" i="100"/>
  <c r="AN17" i="101"/>
  <c r="AK7" i="100"/>
  <c r="O181" i="85"/>
  <c r="O186" i="85" s="1"/>
  <c r="O187" i="85" s="1"/>
  <c r="O28" i="116" s="1"/>
  <c r="Z27" i="138"/>
  <c r="Z31" i="138" s="1"/>
  <c r="Z32" i="138" s="1"/>
  <c r="Z109" i="150"/>
  <c r="Z92" i="150"/>
  <c r="Z102" i="132" s="1"/>
  <c r="AC61" i="150"/>
  <c r="AC87" i="150" s="1"/>
  <c r="AC26" i="138" s="1"/>
  <c r="W38" i="138"/>
  <c r="X38" i="138" s="1"/>
  <c r="AC62" i="143"/>
  <c r="AC64" i="143" s="1"/>
  <c r="S23" i="100"/>
  <c r="S26" i="100" s="1"/>
  <c r="AF35" i="105"/>
  <c r="AF32" i="105"/>
  <c r="AF23" i="105"/>
  <c r="AF49" i="105" s="1"/>
  <c r="AF33" i="105"/>
  <c r="AF18" i="105"/>
  <c r="AF21" i="105"/>
  <c r="AF37" i="105"/>
  <c r="AF20" i="105"/>
  <c r="AF31" i="105"/>
  <c r="AF22" i="105"/>
  <c r="AF34" i="105"/>
  <c r="AF39" i="105"/>
  <c r="AF19" i="105"/>
  <c r="AF25" i="105"/>
  <c r="AF50" i="105" s="1"/>
  <c r="AF26" i="105"/>
  <c r="AF36" i="105"/>
  <c r="AF24" i="105"/>
  <c r="AF38" i="105"/>
  <c r="AE40" i="105"/>
  <c r="AD28" i="105"/>
  <c r="AD53" i="105"/>
  <c r="AG2" i="132"/>
  <c r="AG3" i="82"/>
  <c r="AG3" i="163" s="1"/>
  <c r="AG2" i="99"/>
  <c r="AG36" i="99" s="1"/>
  <c r="AG39" i="99" s="1"/>
  <c r="AG2" i="160"/>
  <c r="AG2" i="143"/>
  <c r="AH2" i="82"/>
  <c r="AH2" i="163" s="1"/>
  <c r="AG2" i="138"/>
  <c r="AG2" i="147"/>
  <c r="AG15" i="105"/>
  <c r="AG16" i="105" s="1"/>
  <c r="AG2" i="100"/>
  <c r="AI2" i="101"/>
  <c r="AG2" i="149"/>
  <c r="AG2" i="150"/>
  <c r="AG2" i="85"/>
  <c r="AE27" i="105"/>
  <c r="AE51" i="105" s="1"/>
  <c r="AC60" i="105"/>
  <c r="AB29" i="100"/>
  <c r="AH3" i="101"/>
  <c r="AF3" i="149"/>
  <c r="AF3" i="150"/>
  <c r="AF3" i="160"/>
  <c r="AF3" i="147"/>
  <c r="AF3" i="132"/>
  <c r="AF3" i="99"/>
  <c r="AF64" i="99" s="1"/>
  <c r="AF92" i="99" s="1"/>
  <c r="AF3" i="143"/>
  <c r="AF3" i="85"/>
  <c r="AF3" i="138"/>
  <c r="AF3" i="100"/>
  <c r="AP81" i="132"/>
  <c r="L106" i="159"/>
  <c r="L62" i="159"/>
  <c r="AD56" i="105"/>
  <c r="AF83" i="150"/>
  <c r="AA76" i="143"/>
  <c r="AA28" i="150" s="1"/>
  <c r="AA64" i="150" s="1"/>
  <c r="AA57" i="150"/>
  <c r="AA86" i="150" s="1"/>
  <c r="AA28" i="149" s="1"/>
  <c r="AA75" i="150"/>
  <c r="AS93" i="132"/>
  <c r="AS18" i="116" s="1"/>
  <c r="AS12" i="118" s="1"/>
  <c r="AG90" i="150"/>
  <c r="AG89" i="150"/>
  <c r="AG39" i="150"/>
  <c r="AB64" i="143"/>
  <c r="AB65" i="143" s="1"/>
  <c r="AD63" i="143"/>
  <c r="AD75" i="143" s="1"/>
  <c r="AD27" i="150" s="1"/>
  <c r="AD60" i="150" s="1"/>
  <c r="AD76" i="150" s="1"/>
  <c r="Y36" i="138"/>
  <c r="AD43" i="150"/>
  <c r="AD84" i="150" s="1"/>
  <c r="AD73" i="150"/>
  <c r="AJ33" i="101"/>
  <c r="AG22" i="138"/>
  <c r="AD46" i="150"/>
  <c r="AD85" i="150" s="1"/>
  <c r="AD74" i="150"/>
  <c r="AE61" i="143"/>
  <c r="AE73" i="143" s="1"/>
  <c r="AE25" i="150" s="1"/>
  <c r="AE45" i="150" s="1"/>
  <c r="AE72" i="143"/>
  <c r="AE24" i="150" s="1"/>
  <c r="AE42" i="150" s="1"/>
  <c r="AK89" i="132"/>
  <c r="Y16" i="132"/>
  <c r="Y66" i="85"/>
  <c r="AF52" i="143"/>
  <c r="AF60" i="143" s="1"/>
  <c r="AF56" i="143"/>
  <c r="AF53" i="143"/>
  <c r="AF54" i="143"/>
  <c r="AF55" i="143"/>
  <c r="W44" i="138"/>
  <c r="W47" i="138" s="1"/>
  <c r="W50" i="138" s="1"/>
  <c r="X39" i="138"/>
  <c r="Y95" i="150"/>
  <c r="AB57" i="150"/>
  <c r="AB86" i="150" s="1"/>
  <c r="AB28" i="149" s="1"/>
  <c r="AB75" i="150"/>
  <c r="AK105" i="147"/>
  <c r="AL100" i="147"/>
  <c r="AK12" i="132"/>
  <c r="AK108" i="132" s="1"/>
  <c r="AK34" i="150"/>
  <c r="AK116" i="150" s="1"/>
  <c r="AN38" i="150"/>
  <c r="AM72" i="150"/>
  <c r="AD74" i="147"/>
  <c r="AD103" i="147" s="1"/>
  <c r="BD12" i="148"/>
  <c r="BE9" i="148"/>
  <c r="BD11" i="148"/>
  <c r="BD16" i="148" s="1"/>
  <c r="AN90" i="147"/>
  <c r="BC13" i="148"/>
  <c r="BC21" i="148"/>
  <c r="BC22" i="148"/>
  <c r="BC17" i="148"/>
  <c r="BC18" i="148" s="1"/>
  <c r="BC25" i="148" s="1"/>
  <c r="BC26" i="148" s="1"/>
  <c r="AL41" i="99" s="1"/>
  <c r="AL30" i="118" s="1"/>
  <c r="BB23" i="148"/>
  <c r="AH31" i="149"/>
  <c r="AI44" i="99"/>
  <c r="AI48" i="99" s="1"/>
  <c r="AI24" i="115" s="1"/>
  <c r="BQ38" i="143"/>
  <c r="AJ63" i="99"/>
  <c r="AK65" i="99" s="1"/>
  <c r="AJ51" i="99"/>
  <c r="Y36" i="163" l="1"/>
  <c r="X18" i="115"/>
  <c r="AL97" i="147"/>
  <c r="AK313" i="82"/>
  <c r="AK314" i="82" s="1"/>
  <c r="AK108" i="147"/>
  <c r="AL309" i="82"/>
  <c r="AL89" i="132" s="1"/>
  <c r="AL256" i="82"/>
  <c r="AL12" i="132" s="1"/>
  <c r="AL108" i="132" s="1"/>
  <c r="AJ26" i="163"/>
  <c r="AJ37" i="163" s="1"/>
  <c r="AJ64" i="118"/>
  <c r="AJ24" i="118"/>
  <c r="AJ11" i="149"/>
  <c r="AJ27" i="163"/>
  <c r="AJ38" i="163" s="1"/>
  <c r="AJ10" i="132"/>
  <c r="AJ107" i="132" s="1"/>
  <c r="AJ67" i="85" s="1"/>
  <c r="AJ6" i="116"/>
  <c r="AJ45" i="118"/>
  <c r="AJ29" i="118"/>
  <c r="AJ31" i="118" s="1"/>
  <c r="AJ67" i="118"/>
  <c r="AK90" i="132"/>
  <c r="AK19" i="116" s="1"/>
  <c r="AK7" i="118" s="1"/>
  <c r="AK25" i="118"/>
  <c r="AK13" i="149" s="1"/>
  <c r="AK65" i="118"/>
  <c r="AG9" i="115"/>
  <c r="AH95" i="132"/>
  <c r="X91" i="85"/>
  <c r="X134" i="85" s="1"/>
  <c r="X136" i="85" s="1"/>
  <c r="BE147" i="85" s="1"/>
  <c r="P179" i="85"/>
  <c r="Q175" i="85" s="1"/>
  <c r="X88" i="85"/>
  <c r="X112" i="85" s="1"/>
  <c r="X85" i="85"/>
  <c r="X100" i="85" s="1"/>
  <c r="X94" i="85"/>
  <c r="X87" i="85"/>
  <c r="X113" i="85" s="1"/>
  <c r="X115" i="85" s="1"/>
  <c r="AE29" i="85"/>
  <c r="AE24" i="116"/>
  <c r="AE18" i="118"/>
  <c r="AE58" i="118"/>
  <c r="X89" i="85"/>
  <c r="X124" i="85" s="1"/>
  <c r="X126" i="85" s="1"/>
  <c r="X90" i="85"/>
  <c r="X123" i="85" s="1"/>
  <c r="X86" i="85"/>
  <c r="X105" i="85" s="1"/>
  <c r="X93" i="85"/>
  <c r="X157" i="85" s="1"/>
  <c r="X158" i="85" s="1"/>
  <c r="X159" i="85" s="1"/>
  <c r="Y156" i="85" s="1"/>
  <c r="X95" i="85"/>
  <c r="AA12" i="116"/>
  <c r="AA49" i="118"/>
  <c r="R26" i="116"/>
  <c r="R47" i="116" s="1"/>
  <c r="AK46" i="118"/>
  <c r="AK7" i="116"/>
  <c r="AD5" i="116"/>
  <c r="AD8" i="116" s="1"/>
  <c r="AD44" i="118"/>
  <c r="Z111" i="150"/>
  <c r="Z114" i="150"/>
  <c r="Z118" i="150" s="1"/>
  <c r="AC50" i="118"/>
  <c r="AC13" i="116"/>
  <c r="AC103" i="132"/>
  <c r="N20" i="115"/>
  <c r="Y60" i="118"/>
  <c r="Y20" i="118"/>
  <c r="AM31" i="85"/>
  <c r="AM104" i="132"/>
  <c r="AM51" i="118"/>
  <c r="AM14" i="116"/>
  <c r="X20" i="118"/>
  <c r="X60" i="118"/>
  <c r="P181" i="85"/>
  <c r="P186" i="85" s="1"/>
  <c r="P193" i="85" s="1"/>
  <c r="P194" i="85" s="1"/>
  <c r="P29" i="116" s="1"/>
  <c r="N28" i="116"/>
  <c r="N32" i="116" s="1"/>
  <c r="N26" i="115" s="1"/>
  <c r="N20" i="149"/>
  <c r="N38" i="149" s="1"/>
  <c r="N55" i="149" s="1"/>
  <c r="N59" i="118"/>
  <c r="N19" i="118"/>
  <c r="N27" i="118" s="1"/>
  <c r="M28" i="115"/>
  <c r="P62" i="85"/>
  <c r="M14" i="115"/>
  <c r="M22" i="115"/>
  <c r="U105" i="132"/>
  <c r="T98" i="132"/>
  <c r="T110" i="132" s="1"/>
  <c r="S5" i="115"/>
  <c r="O19" i="118"/>
  <c r="O27" i="118" s="1"/>
  <c r="O33" i="118" s="1"/>
  <c r="O35" i="118" s="1"/>
  <c r="O59" i="118"/>
  <c r="O69" i="118" s="1"/>
  <c r="AK347" i="82"/>
  <c r="AK29" i="99" s="1"/>
  <c r="AK67" i="99" s="1"/>
  <c r="AL13" i="150"/>
  <c r="AK53" i="150"/>
  <c r="AK50" i="150"/>
  <c r="W79" i="132"/>
  <c r="W83" i="132" s="1"/>
  <c r="W85" i="132" s="1"/>
  <c r="W16" i="116" s="1"/>
  <c r="V79" i="132"/>
  <c r="V83" i="132" s="1"/>
  <c r="AA28" i="85"/>
  <c r="AC30" i="85"/>
  <c r="W146" i="85"/>
  <c r="BD147" i="85"/>
  <c r="AL45" i="99"/>
  <c r="AL47" i="99" s="1"/>
  <c r="X36" i="132"/>
  <c r="X39" i="132" s="1"/>
  <c r="X65" i="132" s="1"/>
  <c r="X73" i="132" s="1"/>
  <c r="M47" i="143"/>
  <c r="M48" i="143" s="1"/>
  <c r="H22" i="159"/>
  <c r="H40" i="159" s="1"/>
  <c r="AA18" i="149"/>
  <c r="AJ7" i="149"/>
  <c r="AM25" i="149"/>
  <c r="AK8" i="149"/>
  <c r="AJ54" i="85"/>
  <c r="AD106" i="147"/>
  <c r="AD25" i="85" s="1"/>
  <c r="AD6" i="149"/>
  <c r="R45" i="149"/>
  <c r="R60" i="149"/>
  <c r="R62" i="149" s="1"/>
  <c r="H65" i="159"/>
  <c r="AC76" i="143"/>
  <c r="AC28" i="150" s="1"/>
  <c r="AC64" i="150" s="1"/>
  <c r="AC77" i="150" s="1"/>
  <c r="AC65" i="143"/>
  <c r="W125" i="85"/>
  <c r="W127" i="85" s="1"/>
  <c r="X122" i="85" s="1"/>
  <c r="AF22" i="149"/>
  <c r="AF95" i="99"/>
  <c r="AE21" i="149"/>
  <c r="O20" i="149"/>
  <c r="O38" i="149" s="1"/>
  <c r="O55" i="149" s="1"/>
  <c r="AD110" i="150"/>
  <c r="AD27" i="149"/>
  <c r="AC24" i="149"/>
  <c r="Y68" i="85"/>
  <c r="Y87" i="85" s="1"/>
  <c r="Y113" i="85" s="1"/>
  <c r="Y115" i="85" s="1"/>
  <c r="W96" i="85"/>
  <c r="W100" i="85"/>
  <c r="T116" i="85"/>
  <c r="U111" i="85" s="1"/>
  <c r="U114" i="85" s="1"/>
  <c r="AL87" i="147"/>
  <c r="AK94" i="147"/>
  <c r="AK104" i="147" s="1"/>
  <c r="AD59" i="105"/>
  <c r="AD64" i="105"/>
  <c r="AK19" i="100"/>
  <c r="AK25" i="100" s="1"/>
  <c r="AP34" i="101"/>
  <c r="AM25" i="143"/>
  <c r="AO17" i="101"/>
  <c r="AL7" i="100"/>
  <c r="AL18" i="100"/>
  <c r="AM18" i="100"/>
  <c r="AP25" i="101"/>
  <c r="AM45" i="105"/>
  <c r="S28" i="100"/>
  <c r="S30" i="100" s="1"/>
  <c r="S33" i="100" s="1"/>
  <c r="O193" i="85"/>
  <c r="O194" i="85" s="1"/>
  <c r="AC74" i="143"/>
  <c r="AC26" i="150" s="1"/>
  <c r="AC56" i="150" s="1"/>
  <c r="AC75" i="150" s="1"/>
  <c r="W43" i="138"/>
  <c r="W46" i="138" s="1"/>
  <c r="W49" i="138" s="1"/>
  <c r="Z95" i="150"/>
  <c r="Z16" i="132"/>
  <c r="Z66" i="85"/>
  <c r="Z34" i="138"/>
  <c r="Z35" i="138"/>
  <c r="AC29" i="100"/>
  <c r="AG18" i="105"/>
  <c r="AG19" i="105"/>
  <c r="AG22" i="105"/>
  <c r="AG23" i="105"/>
  <c r="AG49" i="105" s="1"/>
  <c r="AG35" i="105"/>
  <c r="AG36" i="105"/>
  <c r="AG20" i="105"/>
  <c r="AG24" i="105"/>
  <c r="AG33" i="105"/>
  <c r="AG38" i="105"/>
  <c r="AG37" i="105"/>
  <c r="AG26" i="105"/>
  <c r="AG21" i="105"/>
  <c r="AG25" i="105"/>
  <c r="AG50" i="105" s="1"/>
  <c r="AG39" i="105"/>
  <c r="AG31" i="105"/>
  <c r="AG32" i="105"/>
  <c r="AG34" i="105"/>
  <c r="AG3" i="160"/>
  <c r="AG3" i="100"/>
  <c r="AI3" i="101"/>
  <c r="AG3" i="149"/>
  <c r="AG3" i="147"/>
  <c r="AG3" i="132"/>
  <c r="AG3" i="138"/>
  <c r="AG3" i="150"/>
  <c r="AG3" i="143"/>
  <c r="AG3" i="85"/>
  <c r="AG3" i="99"/>
  <c r="AG64" i="99" s="1"/>
  <c r="AG92" i="99" s="1"/>
  <c r="Q190" i="85"/>
  <c r="Q191" i="85" s="1"/>
  <c r="AF27" i="105"/>
  <c r="AF51" i="105" s="1"/>
  <c r="AE56" i="105"/>
  <c r="AE28" i="105"/>
  <c r="AE53" i="105"/>
  <c r="AD60" i="105"/>
  <c r="AH2" i="100"/>
  <c r="AH2" i="150"/>
  <c r="AH2" i="132"/>
  <c r="AH2" i="147"/>
  <c r="AI2" i="82"/>
  <c r="AI2" i="163" s="1"/>
  <c r="AH2" i="85"/>
  <c r="AH3" i="82"/>
  <c r="AH3" i="163" s="1"/>
  <c r="AH2" i="143"/>
  <c r="AJ2" i="101"/>
  <c r="AH2" i="99"/>
  <c r="AH36" i="99" s="1"/>
  <c r="AH39" i="99" s="1"/>
  <c r="AH2" i="138"/>
  <c r="AH15" i="105"/>
  <c r="AH16" i="105" s="1"/>
  <c r="AH2" i="160"/>
  <c r="AH2" i="149"/>
  <c r="AF40" i="105"/>
  <c r="AQ81" i="132"/>
  <c r="AD61" i="150"/>
  <c r="AD87" i="150" s="1"/>
  <c r="AD26" i="138" s="1"/>
  <c r="AH90" i="150"/>
  <c r="AH89" i="150"/>
  <c r="AH39" i="150"/>
  <c r="AA25" i="138"/>
  <c r="AA41" i="138" s="1"/>
  <c r="AD62" i="143"/>
  <c r="AD64" i="143" s="1"/>
  <c r="AT93" i="132"/>
  <c r="AT18" i="116" s="1"/>
  <c r="AT12" i="118" s="1"/>
  <c r="AA77" i="150"/>
  <c r="AA65" i="150"/>
  <c r="AA88" i="150" s="1"/>
  <c r="AA27" i="138" s="1"/>
  <c r="AA31" i="138" s="1"/>
  <c r="AA32" i="138" s="1"/>
  <c r="AG83" i="150"/>
  <c r="AE63" i="143"/>
  <c r="AE75" i="143" s="1"/>
  <c r="AE27" i="150" s="1"/>
  <c r="AE60" i="150" s="1"/>
  <c r="AE76" i="150" s="1"/>
  <c r="AB76" i="143"/>
  <c r="AB28" i="150" s="1"/>
  <c r="AB64" i="150" s="1"/>
  <c r="AL105" i="147"/>
  <c r="AM100" i="147"/>
  <c r="AE43" i="150"/>
  <c r="AE84" i="150" s="1"/>
  <c r="AE73" i="150"/>
  <c r="M33" i="149"/>
  <c r="AE74" i="150"/>
  <c r="AE46" i="150"/>
  <c r="AE85" i="150" s="1"/>
  <c r="X43" i="138"/>
  <c r="Y38" i="138"/>
  <c r="AF61" i="143"/>
  <c r="AF73" i="143" s="1"/>
  <c r="AF25" i="150" s="1"/>
  <c r="AF45" i="150" s="1"/>
  <c r="AF72" i="143"/>
  <c r="AF24" i="150" s="1"/>
  <c r="AF42" i="150" s="1"/>
  <c r="M74" i="118"/>
  <c r="AG54" i="143"/>
  <c r="AG56" i="143"/>
  <c r="AG53" i="143"/>
  <c r="AG55" i="143"/>
  <c r="AG52" i="143"/>
  <c r="AG60" i="143" s="1"/>
  <c r="AL34" i="150"/>
  <c r="AL116" i="150" s="1"/>
  <c r="Y39" i="138"/>
  <c r="X44" i="138"/>
  <c r="X47" i="138" s="1"/>
  <c r="X50" i="138" s="1"/>
  <c r="AK33" i="101"/>
  <c r="AH22" i="138"/>
  <c r="Y36" i="132"/>
  <c r="Y35" i="132"/>
  <c r="Y45" i="132" s="1"/>
  <c r="Y70" i="132" s="1"/>
  <c r="AB25" i="138"/>
  <c r="AB41" i="138" s="1"/>
  <c r="AO38" i="150"/>
  <c r="AN72" i="150"/>
  <c r="AE74" i="147"/>
  <c r="AE103" i="147" s="1"/>
  <c r="BR38" i="143"/>
  <c r="BC23" i="148"/>
  <c r="BF9" i="148"/>
  <c r="BE11" i="148"/>
  <c r="BE16" i="148" s="1"/>
  <c r="BE12" i="148"/>
  <c r="BD21" i="148"/>
  <c r="BD22" i="148"/>
  <c r="BD17" i="148"/>
  <c r="BD13" i="148"/>
  <c r="AO90" i="147"/>
  <c r="AK51" i="99"/>
  <c r="AK63" i="99"/>
  <c r="AL65" i="99" s="1"/>
  <c r="AJ44" i="99"/>
  <c r="AJ48" i="99" s="1"/>
  <c r="AJ24" i="115" s="1"/>
  <c r="AI31" i="149"/>
  <c r="BD18" i="148"/>
  <c r="BD25" i="148" s="1"/>
  <c r="BD26" i="148" s="1"/>
  <c r="AM41" i="99" s="1"/>
  <c r="AM30" i="118" s="1"/>
  <c r="X146" i="85" l="1"/>
  <c r="AM309" i="82"/>
  <c r="AM256" i="82"/>
  <c r="AK26" i="163"/>
  <c r="AK37" i="163" s="1"/>
  <c r="AK24" i="118"/>
  <c r="AK64" i="118"/>
  <c r="AK11" i="149"/>
  <c r="AK27" i="163"/>
  <c r="AK38" i="163" s="1"/>
  <c r="AK10" i="132"/>
  <c r="AK107" i="132" s="1"/>
  <c r="AK67" i="85" s="1"/>
  <c r="AL108" i="147"/>
  <c r="AL313" i="82"/>
  <c r="AL314" i="82" s="1"/>
  <c r="AM97" i="147"/>
  <c r="Y39" i="163"/>
  <c r="Y40" i="163" s="1"/>
  <c r="AK6" i="116"/>
  <c r="AK45" i="118"/>
  <c r="AL90" i="132"/>
  <c r="AL19" i="116" s="1"/>
  <c r="AL7" i="118" s="1"/>
  <c r="AL65" i="118"/>
  <c r="AL25" i="118"/>
  <c r="AL13" i="149" s="1"/>
  <c r="AK29" i="118"/>
  <c r="AK31" i="118" s="1"/>
  <c r="AK67" i="118"/>
  <c r="AH9" i="115"/>
  <c r="AI95" i="132"/>
  <c r="X96" i="85"/>
  <c r="X125" i="85"/>
  <c r="X127" i="85" s="1"/>
  <c r="Y122" i="85" s="1"/>
  <c r="AF29" i="85"/>
  <c r="AF24" i="116"/>
  <c r="AF18" i="118"/>
  <c r="AF58" i="118"/>
  <c r="R34" i="116"/>
  <c r="AB12" i="116"/>
  <c r="AB49" i="118"/>
  <c r="P187" i="85"/>
  <c r="P28" i="116" s="1"/>
  <c r="P32" i="116" s="1"/>
  <c r="S48" i="118"/>
  <c r="S56" i="118" s="1"/>
  <c r="S11" i="116"/>
  <c r="S20" i="116" s="1"/>
  <c r="S22" i="116" s="1"/>
  <c r="AL46" i="118"/>
  <c r="AL7" i="116"/>
  <c r="AE44" i="118"/>
  <c r="AE5" i="116"/>
  <c r="AE8" i="116" s="1"/>
  <c r="AD50" i="118"/>
  <c r="AD103" i="132"/>
  <c r="AD13" i="116"/>
  <c r="Z20" i="118"/>
  <c r="Z60" i="118"/>
  <c r="AN31" i="85"/>
  <c r="AN51" i="118"/>
  <c r="AN104" i="132"/>
  <c r="AN14" i="116"/>
  <c r="N69" i="118"/>
  <c r="N72" i="118" s="1"/>
  <c r="O71" i="118" s="1"/>
  <c r="O72" i="118" s="1"/>
  <c r="P71" i="118" s="1"/>
  <c r="I21" i="159"/>
  <c r="N33" i="118"/>
  <c r="U15" i="116"/>
  <c r="U11" i="118"/>
  <c r="U10" i="118" s="1"/>
  <c r="O29" i="116"/>
  <c r="O32" i="116" s="1"/>
  <c r="O26" i="115" s="1"/>
  <c r="O20" i="115"/>
  <c r="P20" i="115" s="1"/>
  <c r="U98" i="132"/>
  <c r="U110" i="132" s="1"/>
  <c r="T5" i="115"/>
  <c r="W105" i="132"/>
  <c r="N28" i="115"/>
  <c r="AL347" i="82"/>
  <c r="AL29" i="99" s="1"/>
  <c r="AL67" i="99" s="1"/>
  <c r="AM13" i="150"/>
  <c r="AL50" i="150"/>
  <c r="AL53" i="150"/>
  <c r="V85" i="132"/>
  <c r="V16" i="116" s="1"/>
  <c r="S27" i="85"/>
  <c r="S46" i="85" s="1"/>
  <c r="AB28" i="85"/>
  <c r="AD30" i="85"/>
  <c r="X41" i="132"/>
  <c r="X67" i="132" s="1"/>
  <c r="X75" i="132" s="1"/>
  <c r="AM45" i="99"/>
  <c r="AM47" i="99" s="1"/>
  <c r="X43" i="132"/>
  <c r="X69" i="132" s="1"/>
  <c r="X77" i="132" s="1"/>
  <c r="X40" i="132"/>
  <c r="X66" i="132" s="1"/>
  <c r="X74" i="132" s="1"/>
  <c r="X44" i="132"/>
  <c r="X42" i="132"/>
  <c r="X68" i="132" s="1"/>
  <c r="X76" i="132" s="1"/>
  <c r="M30" i="115"/>
  <c r="H110" i="159"/>
  <c r="H66" i="159"/>
  <c r="AC65" i="150"/>
  <c r="AC88" i="150" s="1"/>
  <c r="AC27" i="138" s="1"/>
  <c r="AC31" i="138" s="1"/>
  <c r="AC32" i="138" s="1"/>
  <c r="AC35" i="138" s="1"/>
  <c r="AK54" i="85"/>
  <c r="AE106" i="147"/>
  <c r="AE25" i="85" s="1"/>
  <c r="AE6" i="149"/>
  <c r="AE9" i="149" s="1"/>
  <c r="AK7" i="149"/>
  <c r="AB18" i="149"/>
  <c r="AL8" i="149"/>
  <c r="S16" i="149"/>
  <c r="AD9" i="149"/>
  <c r="AN25" i="149"/>
  <c r="AD76" i="143"/>
  <c r="AD28" i="150" s="1"/>
  <c r="AD64" i="150" s="1"/>
  <c r="AD77" i="150" s="1"/>
  <c r="AD65" i="143"/>
  <c r="Y90" i="85"/>
  <c r="Y123" i="85" s="1"/>
  <c r="J21" i="159"/>
  <c r="AD24" i="149"/>
  <c r="AF21" i="149"/>
  <c r="AG22" i="149"/>
  <c r="AG95" i="99"/>
  <c r="U52" i="85"/>
  <c r="AE110" i="150"/>
  <c r="AE27" i="149"/>
  <c r="Y78" i="132"/>
  <c r="Q49" i="85"/>
  <c r="Q61" i="85" s="1"/>
  <c r="Q62" i="85" s="1"/>
  <c r="Y94" i="85"/>
  <c r="Y92" i="85"/>
  <c r="Z162" i="85" s="1"/>
  <c r="Z169" i="85" s="1"/>
  <c r="Y86" i="85"/>
  <c r="Y105" i="85" s="1"/>
  <c r="Y89" i="85"/>
  <c r="Y124" i="85" s="1"/>
  <c r="Y126" i="85" s="1"/>
  <c r="Y85" i="85"/>
  <c r="Y100" i="85" s="1"/>
  <c r="Y88" i="85"/>
  <c r="Y112" i="85" s="1"/>
  <c r="Y95" i="85"/>
  <c r="Y91" i="85"/>
  <c r="Y134" i="85" s="1"/>
  <c r="Y136" i="85" s="1"/>
  <c r="Y93" i="85"/>
  <c r="Y157" i="85" s="1"/>
  <c r="Y158" i="85" s="1"/>
  <c r="Y159" i="85" s="1"/>
  <c r="Z156" i="85" s="1"/>
  <c r="Z68" i="85"/>
  <c r="Z91" i="85" s="1"/>
  <c r="Z134" i="85" s="1"/>
  <c r="AM87" i="147"/>
  <c r="AL94" i="147"/>
  <c r="AL104" i="147" s="1"/>
  <c r="AE59" i="105"/>
  <c r="AE64" i="105"/>
  <c r="AL19" i="100"/>
  <c r="AL25" i="100" s="1"/>
  <c r="AQ34" i="101"/>
  <c r="AN25" i="143"/>
  <c r="AQ25" i="101"/>
  <c r="AN45" i="105"/>
  <c r="AN18" i="100"/>
  <c r="AP17" i="101"/>
  <c r="AM7" i="100"/>
  <c r="AM19" i="100" s="1"/>
  <c r="AM25" i="100" s="1"/>
  <c r="U116" i="85"/>
  <c r="V111" i="85" s="1"/>
  <c r="AC57" i="150"/>
  <c r="AC86" i="150" s="1"/>
  <c r="AE61" i="150"/>
  <c r="AE87" i="150" s="1"/>
  <c r="AE26" i="138" s="1"/>
  <c r="X46" i="138"/>
  <c r="X49" i="138" s="1"/>
  <c r="Z36" i="132"/>
  <c r="Z35" i="132"/>
  <c r="Z45" i="132" s="1"/>
  <c r="Z70" i="132" s="1"/>
  <c r="Z36" i="138"/>
  <c r="Z39" i="138" s="1"/>
  <c r="AG40" i="105"/>
  <c r="AH33" i="105"/>
  <c r="AH26" i="105"/>
  <c r="AH22" i="105"/>
  <c r="AH36" i="105"/>
  <c r="AH37" i="105"/>
  <c r="AH31" i="105"/>
  <c r="AH19" i="105"/>
  <c r="AH25" i="105"/>
  <c r="AH50" i="105" s="1"/>
  <c r="AH35" i="105"/>
  <c r="AH39" i="105"/>
  <c r="AH38" i="105"/>
  <c r="AH21" i="105"/>
  <c r="AH24" i="105"/>
  <c r="AH20" i="105"/>
  <c r="AH23" i="105"/>
  <c r="AH49" i="105" s="1"/>
  <c r="AH18" i="105"/>
  <c r="AH34" i="105"/>
  <c r="AH32" i="105"/>
  <c r="AI2" i="147"/>
  <c r="AI2" i="132"/>
  <c r="AI2" i="150"/>
  <c r="AI2" i="138"/>
  <c r="AI2" i="149"/>
  <c r="AI15" i="105"/>
  <c r="AI16" i="105" s="1"/>
  <c r="AI2" i="100"/>
  <c r="AK2" i="101"/>
  <c r="AJ2" i="82"/>
  <c r="AJ2" i="163" s="1"/>
  <c r="AI2" i="143"/>
  <c r="AI2" i="85"/>
  <c r="AI2" i="99"/>
  <c r="AI36" i="99" s="1"/>
  <c r="AI39" i="99" s="1"/>
  <c r="AI2" i="160"/>
  <c r="AI3" i="82"/>
  <c r="AI3" i="163" s="1"/>
  <c r="AE62" i="143"/>
  <c r="AE74" i="143" s="1"/>
  <c r="AE26" i="150" s="1"/>
  <c r="AE56" i="150" s="1"/>
  <c r="AD74" i="143"/>
  <c r="AD26" i="150" s="1"/>
  <c r="AD56" i="150" s="1"/>
  <c r="AD57" i="150" s="1"/>
  <c r="AD86" i="150" s="1"/>
  <c r="AD28" i="149" s="1"/>
  <c r="AD29" i="100"/>
  <c r="AF56" i="105"/>
  <c r="AE60" i="105"/>
  <c r="AG27" i="105"/>
  <c r="AG51" i="105" s="1"/>
  <c r="AH3" i="150"/>
  <c r="AH3" i="99"/>
  <c r="AH64" i="99" s="1"/>
  <c r="AH92" i="99" s="1"/>
  <c r="AJ3" i="101"/>
  <c r="AH3" i="143"/>
  <c r="AH3" i="85"/>
  <c r="AH3" i="100"/>
  <c r="AH3" i="160"/>
  <c r="AH3" i="132"/>
  <c r="AH3" i="138"/>
  <c r="AH3" i="149"/>
  <c r="AH3" i="147"/>
  <c r="T23" i="100"/>
  <c r="T26" i="100" s="1"/>
  <c r="AR81" i="132"/>
  <c r="AF53" i="105"/>
  <c r="AF28" i="105"/>
  <c r="AF63" i="143"/>
  <c r="AF75" i="143" s="1"/>
  <c r="AF27" i="150" s="1"/>
  <c r="AF60" i="150" s="1"/>
  <c r="AF76" i="150" s="1"/>
  <c r="AA92" i="150"/>
  <c r="AA102" i="132" s="1"/>
  <c r="AA35" i="138"/>
  <c r="AA34" i="138"/>
  <c r="AU93" i="132"/>
  <c r="AU18" i="116" s="1"/>
  <c r="AU12" i="118" s="1"/>
  <c r="AI90" i="150"/>
  <c r="AI89" i="150"/>
  <c r="AI39" i="150"/>
  <c r="AA109" i="150"/>
  <c r="AH83" i="150"/>
  <c r="AB77" i="150"/>
  <c r="AB65" i="150"/>
  <c r="AB88" i="150" s="1"/>
  <c r="H128" i="159"/>
  <c r="H84" i="159"/>
  <c r="H42" i="159"/>
  <c r="AI22" i="138"/>
  <c r="AL33" i="101"/>
  <c r="AF73" i="150"/>
  <c r="AF43" i="150"/>
  <c r="AF84" i="150" s="1"/>
  <c r="M37" i="149"/>
  <c r="M40" i="149" s="1"/>
  <c r="M54" i="149"/>
  <c r="M57" i="149" s="1"/>
  <c r="AF74" i="150"/>
  <c r="AF46" i="150"/>
  <c r="AF85" i="150" s="1"/>
  <c r="Y39" i="132"/>
  <c r="Y65" i="132" s="1"/>
  <c r="Y44" i="132"/>
  <c r="Y42" i="132"/>
  <c r="Y68" i="132" s="1"/>
  <c r="Y43" i="132"/>
  <c r="Y69" i="132" s="1"/>
  <c r="Y40" i="132"/>
  <c r="Y66" i="132" s="1"/>
  <c r="Y41" i="132"/>
  <c r="Y67" i="132" s="1"/>
  <c r="Y44" i="138"/>
  <c r="Y47" i="138" s="1"/>
  <c r="Y50" i="138" s="1"/>
  <c r="AG72" i="143"/>
  <c r="AG24" i="150" s="1"/>
  <c r="AG42" i="150" s="1"/>
  <c r="AG61" i="143"/>
  <c r="AG73" i="143" s="1"/>
  <c r="AG25" i="150" s="1"/>
  <c r="AG45" i="150" s="1"/>
  <c r="AM105" i="147"/>
  <c r="AN100" i="147"/>
  <c r="AM12" i="132"/>
  <c r="AM108" i="132" s="1"/>
  <c r="AM34" i="150"/>
  <c r="AM116" i="150" s="1"/>
  <c r="AH55" i="143"/>
  <c r="AH53" i="143"/>
  <c r="AH56" i="143"/>
  <c r="AH52" i="143"/>
  <c r="AH60" i="143" s="1"/>
  <c r="AH54" i="143"/>
  <c r="Y43" i="138"/>
  <c r="Y46" i="138" s="1"/>
  <c r="Y49" i="138" s="1"/>
  <c r="AM89" i="132"/>
  <c r="M12" i="143"/>
  <c r="M15" i="143" s="1"/>
  <c r="M6" i="143"/>
  <c r="AO72" i="150"/>
  <c r="AP38" i="150"/>
  <c r="AF74" i="147"/>
  <c r="AF103" i="147" s="1"/>
  <c r="AP90" i="147"/>
  <c r="AL63" i="99"/>
  <c r="AM65" i="99" s="1"/>
  <c r="AL51" i="99"/>
  <c r="AK44" i="99"/>
  <c r="AK48" i="99" s="1"/>
  <c r="AK24" i="115" s="1"/>
  <c r="AJ31" i="149"/>
  <c r="BS38" i="143"/>
  <c r="BE22" i="148"/>
  <c r="BE21" i="148"/>
  <c r="BE17" i="148"/>
  <c r="BE13" i="148"/>
  <c r="BE18" i="148"/>
  <c r="BE25" i="148" s="1"/>
  <c r="BE26" i="148" s="1"/>
  <c r="AN41" i="99" s="1"/>
  <c r="AN30" i="118" s="1"/>
  <c r="BF11" i="148"/>
  <c r="BF16" i="148" s="1"/>
  <c r="BF12" i="148"/>
  <c r="BG9" i="148"/>
  <c r="BD23" i="148"/>
  <c r="Z36" i="163" l="1"/>
  <c r="Y18" i="115"/>
  <c r="AN309" i="82"/>
  <c r="AN256" i="82"/>
  <c r="AN12" i="132" s="1"/>
  <c r="AN108" i="132" s="1"/>
  <c r="AN97" i="147"/>
  <c r="AM313" i="82"/>
  <c r="AM314" i="82" s="1"/>
  <c r="AM108" i="147"/>
  <c r="AL27" i="163"/>
  <c r="AL38" i="163" s="1"/>
  <c r="AL10" i="132"/>
  <c r="AL107" i="132" s="1"/>
  <c r="AL67" i="85" s="1"/>
  <c r="AL26" i="163"/>
  <c r="AL37" i="163" s="1"/>
  <c r="AL64" i="118"/>
  <c r="AL24" i="118"/>
  <c r="AL11" i="149"/>
  <c r="Y125" i="85"/>
  <c r="Y127" i="85" s="1"/>
  <c r="Z122" i="85" s="1"/>
  <c r="AM90" i="132"/>
  <c r="AM19" i="116" s="1"/>
  <c r="AM7" i="118" s="1"/>
  <c r="AM65" i="118"/>
  <c r="AM25" i="118"/>
  <c r="AM13" i="149" s="1"/>
  <c r="AL29" i="118"/>
  <c r="AL31" i="118" s="1"/>
  <c r="AL67" i="118"/>
  <c r="AL45" i="118"/>
  <c r="AL6" i="116"/>
  <c r="AI9" i="115"/>
  <c r="AJ95" i="132"/>
  <c r="AG29" i="85"/>
  <c r="AG58" i="118"/>
  <c r="AG24" i="116"/>
  <c r="AG18" i="118"/>
  <c r="P20" i="149"/>
  <c r="P38" i="149" s="1"/>
  <c r="P55" i="149" s="1"/>
  <c r="P19" i="118"/>
  <c r="P27" i="118" s="1"/>
  <c r="P33" i="118" s="1"/>
  <c r="P35" i="118" s="1"/>
  <c r="P59" i="118"/>
  <c r="P69" i="118" s="1"/>
  <c r="P72" i="118" s="1"/>
  <c r="Q71" i="118" s="1"/>
  <c r="AC49" i="118"/>
  <c r="AC12" i="116"/>
  <c r="S26" i="116"/>
  <c r="S5" i="118"/>
  <c r="S16" i="118" s="1"/>
  <c r="AM46" i="118"/>
  <c r="AM7" i="116"/>
  <c r="AF5" i="116"/>
  <c r="AF8" i="116" s="1"/>
  <c r="AF44" i="118"/>
  <c r="AA111" i="150"/>
  <c r="AA114" i="150"/>
  <c r="AA118" i="150" s="1"/>
  <c r="AE50" i="118"/>
  <c r="AE103" i="132"/>
  <c r="AE13" i="116"/>
  <c r="AO51" i="118"/>
  <c r="AO14" i="116"/>
  <c r="AO104" i="132"/>
  <c r="N35" i="118"/>
  <c r="N37" i="118" s="1"/>
  <c r="N39" i="118"/>
  <c r="I109" i="159"/>
  <c r="I65" i="159"/>
  <c r="I22" i="159"/>
  <c r="V98" i="132"/>
  <c r="U5" i="115"/>
  <c r="O28" i="115"/>
  <c r="P26" i="115"/>
  <c r="V105" i="132"/>
  <c r="V52" i="85"/>
  <c r="W11" i="118"/>
  <c r="W10" i="118" s="1"/>
  <c r="W15" i="116"/>
  <c r="AM347" i="82"/>
  <c r="AM29" i="99" s="1"/>
  <c r="AM67" i="99" s="1"/>
  <c r="AN13" i="150"/>
  <c r="AM50" i="150"/>
  <c r="AM53" i="150"/>
  <c r="X79" i="132"/>
  <c r="X83" i="132" s="1"/>
  <c r="AO31" i="85"/>
  <c r="AC28" i="85"/>
  <c r="AE30" i="85"/>
  <c r="Y146" i="85"/>
  <c r="BF147" i="85"/>
  <c r="AN45" i="99"/>
  <c r="AN47" i="99" s="1"/>
  <c r="H130" i="159"/>
  <c r="AC34" i="138"/>
  <c r="AC36" i="138" s="1"/>
  <c r="H86" i="159"/>
  <c r="AC18" i="149"/>
  <c r="AF106" i="147"/>
  <c r="AF25" i="85" s="1"/>
  <c r="AF6" i="149"/>
  <c r="AF9" i="149" s="1"/>
  <c r="AO25" i="149"/>
  <c r="AL7" i="149"/>
  <c r="AL54" i="85"/>
  <c r="N18" i="159"/>
  <c r="AM8" i="149"/>
  <c r="S43" i="149"/>
  <c r="S48" i="149"/>
  <c r="S50" i="149" s="1"/>
  <c r="AD65" i="150"/>
  <c r="AD88" i="150" s="1"/>
  <c r="AD27" i="138" s="1"/>
  <c r="AD31" i="138" s="1"/>
  <c r="AD32" i="138" s="1"/>
  <c r="AD34" i="138" s="1"/>
  <c r="Z85" i="85"/>
  <c r="Z100" i="85" s="1"/>
  <c r="AH22" i="149"/>
  <c r="AH95" i="99"/>
  <c r="AG21" i="149"/>
  <c r="W52" i="85"/>
  <c r="AC25" i="138"/>
  <c r="AC41" i="138" s="1"/>
  <c r="AC28" i="149"/>
  <c r="Y73" i="132"/>
  <c r="Y74" i="132"/>
  <c r="AF110" i="150"/>
  <c r="AF27" i="149"/>
  <c r="Z78" i="132"/>
  <c r="AE24" i="149"/>
  <c r="Y75" i="132"/>
  <c r="Y77" i="132"/>
  <c r="Y76" i="132"/>
  <c r="Q166" i="85"/>
  <c r="Q172" i="85" s="1"/>
  <c r="Q177" i="85" s="1"/>
  <c r="Q178" i="85" s="1"/>
  <c r="Q181" i="85" s="1"/>
  <c r="Q186" i="85" s="1"/>
  <c r="Y96" i="85"/>
  <c r="Z90" i="85"/>
  <c r="Z123" i="85" s="1"/>
  <c r="Z95" i="85"/>
  <c r="Z88" i="85"/>
  <c r="Z112" i="85" s="1"/>
  <c r="Z94" i="85"/>
  <c r="Z89" i="85"/>
  <c r="Z124" i="85" s="1"/>
  <c r="Z126" i="85" s="1"/>
  <c r="Z86" i="85"/>
  <c r="Z105" i="85" s="1"/>
  <c r="Z93" i="85"/>
  <c r="Z157" i="85" s="1"/>
  <c r="Z158" i="85" s="1"/>
  <c r="Z159" i="85" s="1"/>
  <c r="AA156" i="85" s="1"/>
  <c r="Z87" i="85"/>
  <c r="Z113" i="85" s="1"/>
  <c r="Z115" i="85" s="1"/>
  <c r="Z92" i="85"/>
  <c r="AA162" i="85" s="1"/>
  <c r="AA169" i="85" s="1"/>
  <c r="AN87" i="147"/>
  <c r="AM94" i="147"/>
  <c r="AM104" i="147" s="1"/>
  <c r="AF59" i="105"/>
  <c r="AF64" i="105"/>
  <c r="AR34" i="101"/>
  <c r="AO25" i="143"/>
  <c r="AQ17" i="101"/>
  <c r="AN7" i="100"/>
  <c r="AN19" i="100" s="1"/>
  <c r="AN25" i="100" s="1"/>
  <c r="AO18" i="100"/>
  <c r="AR25" i="101"/>
  <c r="AO45" i="105"/>
  <c r="T28" i="100"/>
  <c r="T30" i="100" s="1"/>
  <c r="T33" i="100" s="1"/>
  <c r="AC92" i="150"/>
  <c r="AC102" i="132" s="1"/>
  <c r="AC109" i="150"/>
  <c r="AC114" i="150" s="1"/>
  <c r="AC118" i="150" s="1"/>
  <c r="Z136" i="85"/>
  <c r="AF61" i="150"/>
  <c r="AF87" i="150" s="1"/>
  <c r="AF26" i="138" s="1"/>
  <c r="M7" i="143"/>
  <c r="AD75" i="150"/>
  <c r="Z38" i="138"/>
  <c r="Z43" i="138" s="1"/>
  <c r="Z46" i="138" s="1"/>
  <c r="Z49" i="138" s="1"/>
  <c r="AE64" i="143"/>
  <c r="Z43" i="132"/>
  <c r="Z69" i="132" s="1"/>
  <c r="Z41" i="132"/>
  <c r="Z67" i="132" s="1"/>
  <c r="Z39" i="132"/>
  <c r="Z65" i="132" s="1"/>
  <c r="Z42" i="132"/>
  <c r="Z68" i="132" s="1"/>
  <c r="Z44" i="132"/>
  <c r="Z40" i="132"/>
  <c r="Z66" i="132" s="1"/>
  <c r="AH27" i="105"/>
  <c r="AH51" i="105" s="1"/>
  <c r="AF62" i="143"/>
  <c r="AF74" i="143" s="1"/>
  <c r="AF26" i="150" s="1"/>
  <c r="AF56" i="150" s="1"/>
  <c r="AF75" i="150" s="1"/>
  <c r="AE29" i="100"/>
  <c r="AI19" i="105"/>
  <c r="AI39" i="105"/>
  <c r="AI23" i="105"/>
  <c r="AI49" i="105" s="1"/>
  <c r="AI20" i="105"/>
  <c r="AI35" i="105"/>
  <c r="AI26" i="105"/>
  <c r="AI21" i="105"/>
  <c r="AI37" i="105"/>
  <c r="AI31" i="105"/>
  <c r="AI34" i="105"/>
  <c r="AI25" i="105"/>
  <c r="AI50" i="105" s="1"/>
  <c r="AI24" i="105"/>
  <c r="AI22" i="105"/>
  <c r="AI33" i="105"/>
  <c r="AI18" i="105"/>
  <c r="AI36" i="105"/>
  <c r="AI32" i="105"/>
  <c r="AI38" i="105"/>
  <c r="AS81" i="132"/>
  <c r="AG53" i="105"/>
  <c r="AG28" i="105"/>
  <c r="AG56" i="105"/>
  <c r="AH40" i="105"/>
  <c r="AJ2" i="138"/>
  <c r="AJ2" i="85"/>
  <c r="AJ2" i="149"/>
  <c r="AJ2" i="147"/>
  <c r="AK2" i="82"/>
  <c r="AK2" i="163" s="1"/>
  <c r="AJ2" i="143"/>
  <c r="AJ15" i="105"/>
  <c r="AJ16" i="105" s="1"/>
  <c r="AJ2" i="150"/>
  <c r="AJ2" i="100"/>
  <c r="AL2" i="101"/>
  <c r="AJ2" i="99"/>
  <c r="AJ36" i="99" s="1"/>
  <c r="AJ39" i="99" s="1"/>
  <c r="AJ2" i="132"/>
  <c r="AJ2" i="160"/>
  <c r="AJ3" i="82"/>
  <c r="AJ3" i="163" s="1"/>
  <c r="AA36" i="138"/>
  <c r="M106" i="159"/>
  <c r="M62" i="159"/>
  <c r="AF60" i="105"/>
  <c r="AK3" i="101"/>
  <c r="AI3" i="132"/>
  <c r="AI3" i="149"/>
  <c r="AI3" i="160"/>
  <c r="AI3" i="147"/>
  <c r="AI3" i="85"/>
  <c r="AI3" i="150"/>
  <c r="AI3" i="143"/>
  <c r="AI3" i="138"/>
  <c r="AI3" i="99"/>
  <c r="AI64" i="99" s="1"/>
  <c r="AI92" i="99" s="1"/>
  <c r="AI3" i="100"/>
  <c r="AA16" i="132"/>
  <c r="AA66" i="85"/>
  <c r="AJ90" i="150"/>
  <c r="AJ89" i="150"/>
  <c r="AJ39" i="150"/>
  <c r="AI83" i="150"/>
  <c r="AV93" i="132"/>
  <c r="AV18" i="116" s="1"/>
  <c r="AV12" i="118" s="1"/>
  <c r="AA95" i="150"/>
  <c r="AG63" i="143"/>
  <c r="AG75" i="143" s="1"/>
  <c r="AG27" i="150" s="1"/>
  <c r="AG60" i="150" s="1"/>
  <c r="AG76" i="150" s="1"/>
  <c r="AB27" i="138"/>
  <c r="AB31" i="138" s="1"/>
  <c r="AB32" i="138" s="1"/>
  <c r="AB92" i="150"/>
  <c r="AB102" i="132" s="1"/>
  <c r="AB109" i="150"/>
  <c r="AH61" i="143"/>
  <c r="AH73" i="143" s="1"/>
  <c r="AH25" i="150" s="1"/>
  <c r="AH45" i="150" s="1"/>
  <c r="AH72" i="143"/>
  <c r="AH24" i="150" s="1"/>
  <c r="AH42" i="150" s="1"/>
  <c r="AG46" i="150"/>
  <c r="AG85" i="150" s="1"/>
  <c r="AG74" i="150"/>
  <c r="AE57" i="150"/>
  <c r="AE86" i="150" s="1"/>
  <c r="AE28" i="149" s="1"/>
  <c r="AE75" i="150"/>
  <c r="AI53" i="143"/>
  <c r="AI55" i="143"/>
  <c r="AI56" i="143"/>
  <c r="AI52" i="143"/>
  <c r="AI60" i="143" s="1"/>
  <c r="AI54" i="143"/>
  <c r="AJ22" i="138"/>
  <c r="AM33" i="101"/>
  <c r="AG73" i="150"/>
  <c r="AG43" i="150"/>
  <c r="AG84" i="150" s="1"/>
  <c r="AN105" i="147"/>
  <c r="AO100" i="147"/>
  <c r="J109" i="159"/>
  <c r="J22" i="159"/>
  <c r="J40" i="159" s="1"/>
  <c r="J65" i="159"/>
  <c r="V114" i="85"/>
  <c r="O37" i="118"/>
  <c r="Z44" i="138"/>
  <c r="Z47" i="138" s="1"/>
  <c r="Z50" i="138" s="1"/>
  <c r="AN89" i="132"/>
  <c r="AD25" i="138"/>
  <c r="AD41" i="138" s="1"/>
  <c r="AQ38" i="150"/>
  <c r="AP72" i="150"/>
  <c r="AG74" i="147"/>
  <c r="AG103" i="147" s="1"/>
  <c r="BG11" i="148"/>
  <c r="BG16" i="148" s="1"/>
  <c r="BH9" i="148"/>
  <c r="BG12" i="148"/>
  <c r="AL44" i="99"/>
  <c r="AL48" i="99" s="1"/>
  <c r="AL24" i="115" s="1"/>
  <c r="AK31" i="149"/>
  <c r="BF23" i="148"/>
  <c r="BF22" i="148"/>
  <c r="BF21" i="148"/>
  <c r="BF13" i="148"/>
  <c r="BF17" i="148"/>
  <c r="BF18" i="148"/>
  <c r="BF25" i="148" s="1"/>
  <c r="BF26" i="148" s="1"/>
  <c r="AO41" i="99" s="1"/>
  <c r="AO30" i="118" s="1"/>
  <c r="BT38" i="143"/>
  <c r="AQ90" i="147"/>
  <c r="BE23" i="148"/>
  <c r="AM63" i="99"/>
  <c r="AN65" i="99" s="1"/>
  <c r="AM51" i="99"/>
  <c r="AN34" i="150" l="1"/>
  <c r="AN116" i="150" s="1"/>
  <c r="AM26" i="163"/>
  <c r="AM37" i="163" s="1"/>
  <c r="AM11" i="149"/>
  <c r="AM64" i="118"/>
  <c r="AM24" i="118"/>
  <c r="AM27" i="163"/>
  <c r="AM38" i="163" s="1"/>
  <c r="AM10" i="132"/>
  <c r="AM107" i="132" s="1"/>
  <c r="AM67" i="85" s="1"/>
  <c r="AO256" i="82"/>
  <c r="AO309" i="82"/>
  <c r="AO89" i="132" s="1"/>
  <c r="AN313" i="82"/>
  <c r="AN314" i="82" s="1"/>
  <c r="AN108" i="147"/>
  <c r="AO97" i="147"/>
  <c r="Z39" i="163"/>
  <c r="Z40" i="163" s="1"/>
  <c r="AM45" i="118"/>
  <c r="AM6" i="116"/>
  <c r="AM67" i="118"/>
  <c r="AM29" i="118"/>
  <c r="AM31" i="118" s="1"/>
  <c r="AN90" i="132"/>
  <c r="AN19" i="116" s="1"/>
  <c r="AN7" i="118" s="1"/>
  <c r="AN65" i="118"/>
  <c r="AN25" i="118"/>
  <c r="AN13" i="149" s="1"/>
  <c r="AJ9" i="115"/>
  <c r="AK95" i="132"/>
  <c r="K21" i="159"/>
  <c r="K22" i="159" s="1"/>
  <c r="K40" i="159" s="1"/>
  <c r="AH29" i="85"/>
  <c r="AH18" i="118"/>
  <c r="AH58" i="118"/>
  <c r="AH24" i="116"/>
  <c r="AD49" i="118"/>
  <c r="AD12" i="116"/>
  <c r="S34" i="116"/>
  <c r="S47" i="116"/>
  <c r="T48" i="118"/>
  <c r="T56" i="118" s="1"/>
  <c r="T11" i="116"/>
  <c r="T20" i="116" s="1"/>
  <c r="T22" i="116" s="1"/>
  <c r="AN46" i="118"/>
  <c r="AN7" i="116"/>
  <c r="AG5" i="116"/>
  <c r="AG8" i="116" s="1"/>
  <c r="AG44" i="118"/>
  <c r="AB111" i="150"/>
  <c r="AB114" i="150"/>
  <c r="AB118" i="150" s="1"/>
  <c r="AF50" i="118"/>
  <c r="AF13" i="116"/>
  <c r="AF103" i="132"/>
  <c r="AA20" i="118"/>
  <c r="AA60" i="118"/>
  <c r="AP31" i="85"/>
  <c r="AP14" i="116"/>
  <c r="AP104" i="132"/>
  <c r="AP51" i="118"/>
  <c r="I40" i="159"/>
  <c r="I110" i="159"/>
  <c r="I66" i="159"/>
  <c r="N13" i="115"/>
  <c r="N47" i="143"/>
  <c r="O39" i="118"/>
  <c r="N74" i="118"/>
  <c r="N33" i="149"/>
  <c r="P28" i="115"/>
  <c r="V15" i="116"/>
  <c r="V11" i="118"/>
  <c r="V10" i="118" s="1"/>
  <c r="V110" i="132"/>
  <c r="AN347" i="82"/>
  <c r="AN29" i="99" s="1"/>
  <c r="AN67" i="99" s="1"/>
  <c r="AO347" i="82"/>
  <c r="AO29" i="99" s="1"/>
  <c r="AO67" i="99" s="1"/>
  <c r="AO13" i="150"/>
  <c r="AN53" i="150"/>
  <c r="AN50" i="150"/>
  <c r="AH28" i="105"/>
  <c r="Y79" i="132"/>
  <c r="Y83" i="132" s="1"/>
  <c r="Y85" i="132" s="1"/>
  <c r="Y16" i="116" s="1"/>
  <c r="X85" i="132"/>
  <c r="X16" i="116" s="1"/>
  <c r="T27" i="85"/>
  <c r="T46" i="85" s="1"/>
  <c r="AD28" i="85"/>
  <c r="AF30" i="85"/>
  <c r="Z146" i="85"/>
  <c r="BG147" i="85"/>
  <c r="AO45" i="99"/>
  <c r="AO47" i="99" s="1"/>
  <c r="AD35" i="138"/>
  <c r="AD36" i="138" s="1"/>
  <c r="T16" i="149"/>
  <c r="AG106" i="147"/>
  <c r="AG25" i="85" s="1"/>
  <c r="AG6" i="149"/>
  <c r="AG9" i="149" s="1"/>
  <c r="S45" i="149"/>
  <c r="S60" i="149"/>
  <c r="S62" i="149" s="1"/>
  <c r="AM7" i="149"/>
  <c r="AP25" i="149"/>
  <c r="AN8" i="149"/>
  <c r="AM54" i="85"/>
  <c r="AD18" i="149"/>
  <c r="AD109" i="150"/>
  <c r="AD92" i="150"/>
  <c r="AE76" i="143"/>
  <c r="AE28" i="150" s="1"/>
  <c r="AE64" i="150" s="1"/>
  <c r="AE77" i="150" s="1"/>
  <c r="AE65" i="143"/>
  <c r="AI22" i="149"/>
  <c r="AI95" i="99"/>
  <c r="Z77" i="132"/>
  <c r="AF24" i="149"/>
  <c r="AG110" i="150"/>
  <c r="AG27" i="149"/>
  <c r="AH21" i="149"/>
  <c r="Z76" i="132"/>
  <c r="Z75" i="132"/>
  <c r="Z74" i="132"/>
  <c r="Z73" i="132"/>
  <c r="Z125" i="85"/>
  <c r="Z127" i="85" s="1"/>
  <c r="AA122" i="85" s="1"/>
  <c r="AA68" i="85"/>
  <c r="AA87" i="85" s="1"/>
  <c r="AA113" i="85" s="1"/>
  <c r="AA115" i="85" s="1"/>
  <c r="AC111" i="150"/>
  <c r="Z96" i="85"/>
  <c r="AO87" i="147"/>
  <c r="AN94" i="147"/>
  <c r="AN104" i="147" s="1"/>
  <c r="AG59" i="105"/>
  <c r="AG64" i="105"/>
  <c r="AC16" i="132"/>
  <c r="AC35" i="132" s="1"/>
  <c r="AC45" i="132" s="1"/>
  <c r="AC70" i="132" s="1"/>
  <c r="AS34" i="101"/>
  <c r="AP25" i="143"/>
  <c r="AC95" i="150"/>
  <c r="AS25" i="101"/>
  <c r="AP45" i="105"/>
  <c r="AP18" i="100"/>
  <c r="AR17" i="101"/>
  <c r="AO7" i="100"/>
  <c r="AO19" i="100" s="1"/>
  <c r="AO25" i="100" s="1"/>
  <c r="AC66" i="85"/>
  <c r="V116" i="85"/>
  <c r="W111" i="85" s="1"/>
  <c r="AF57" i="150"/>
  <c r="AF86" i="150" s="1"/>
  <c r="AA38" i="138"/>
  <c r="AA43" i="138" s="1"/>
  <c r="AA46" i="138" s="1"/>
  <c r="AA49" i="138" s="1"/>
  <c r="Q179" i="85"/>
  <c r="R175" i="85" s="1"/>
  <c r="AF64" i="143"/>
  <c r="AF65" i="143" s="1"/>
  <c r="AA39" i="138"/>
  <c r="AA44" i="138" s="1"/>
  <c r="AA47" i="138" s="1"/>
  <c r="AA50" i="138" s="1"/>
  <c r="AJ3" i="160"/>
  <c r="AJ3" i="138"/>
  <c r="AJ3" i="149"/>
  <c r="AJ3" i="99"/>
  <c r="AJ64" i="99" s="1"/>
  <c r="AJ92" i="99" s="1"/>
  <c r="AJ3" i="150"/>
  <c r="AJ3" i="147"/>
  <c r="AJ3" i="85"/>
  <c r="AJ3" i="143"/>
  <c r="AL3" i="101"/>
  <c r="AJ3" i="132"/>
  <c r="AJ3" i="100"/>
  <c r="AJ31" i="105"/>
  <c r="AJ19" i="105"/>
  <c r="AJ20" i="105"/>
  <c r="AJ21" i="105"/>
  <c r="AJ23" i="105"/>
  <c r="AJ49" i="105" s="1"/>
  <c r="AJ34" i="105"/>
  <c r="AJ24" i="105"/>
  <c r="AJ33" i="105"/>
  <c r="AJ22" i="105"/>
  <c r="AJ32" i="105"/>
  <c r="AJ36" i="105"/>
  <c r="AJ38" i="105"/>
  <c r="AJ39" i="105"/>
  <c r="AJ37" i="105"/>
  <c r="AJ18" i="105"/>
  <c r="AJ35" i="105"/>
  <c r="AJ26" i="105"/>
  <c r="AJ25" i="105"/>
  <c r="AJ50" i="105" s="1"/>
  <c r="Q193" i="85"/>
  <c r="Q194" i="85" s="1"/>
  <c r="Q187" i="85"/>
  <c r="Q28" i="116" s="1"/>
  <c r="AH56" i="105"/>
  <c r="AK15" i="105"/>
  <c r="AK16" i="105" s="1"/>
  <c r="AK2" i="99"/>
  <c r="AK36" i="99" s="1"/>
  <c r="AK39" i="99" s="1"/>
  <c r="AK2" i="138"/>
  <c r="AK2" i="149"/>
  <c r="AK2" i="132"/>
  <c r="AK2" i="143"/>
  <c r="AK2" i="85"/>
  <c r="AK3" i="82"/>
  <c r="AK3" i="163" s="1"/>
  <c r="AK2" i="147"/>
  <c r="AK2" i="160"/>
  <c r="AK2" i="100"/>
  <c r="AK2" i="150"/>
  <c r="AL2" i="82"/>
  <c r="AL2" i="163" s="1"/>
  <c r="AM2" i="101"/>
  <c r="AF29" i="100"/>
  <c r="AI40" i="105"/>
  <c r="AG60" i="105"/>
  <c r="AI27" i="105"/>
  <c r="AI51" i="105" s="1"/>
  <c r="R190" i="85"/>
  <c r="R191" i="85" s="1"/>
  <c r="AT81" i="132"/>
  <c r="AG61" i="150"/>
  <c r="AG87" i="150" s="1"/>
  <c r="AG26" i="138" s="1"/>
  <c r="AG62" i="143"/>
  <c r="AG74" i="143" s="1"/>
  <c r="AG26" i="150" s="1"/>
  <c r="AG56" i="150" s="1"/>
  <c r="AG57" i="150" s="1"/>
  <c r="AG86" i="150" s="1"/>
  <c r="AG28" i="149" s="1"/>
  <c r="AK90" i="150"/>
  <c r="AK89" i="150"/>
  <c r="AK39" i="150"/>
  <c r="AA36" i="132"/>
  <c r="AA35" i="132"/>
  <c r="AA45" i="132" s="1"/>
  <c r="AA70" i="132" s="1"/>
  <c r="AJ83" i="150"/>
  <c r="AW93" i="132"/>
  <c r="AW18" i="116" s="1"/>
  <c r="AW12" i="118" s="1"/>
  <c r="AB34" i="138"/>
  <c r="AB35" i="138"/>
  <c r="AB16" i="132"/>
  <c r="AB66" i="85"/>
  <c r="AB95" i="150"/>
  <c r="J110" i="159"/>
  <c r="J66" i="159"/>
  <c r="AE25" i="138"/>
  <c r="AE41" i="138" s="1"/>
  <c r="AJ56" i="143"/>
  <c r="AJ53" i="143"/>
  <c r="AJ54" i="143"/>
  <c r="AJ55" i="143"/>
  <c r="AJ52" i="143"/>
  <c r="AJ60" i="143" s="1"/>
  <c r="AO105" i="147"/>
  <c r="AP100" i="147"/>
  <c r="AH63" i="143"/>
  <c r="AH75" i="143" s="1"/>
  <c r="AH27" i="150" s="1"/>
  <c r="AH60" i="150" s="1"/>
  <c r="AH73" i="150"/>
  <c r="AH43" i="150"/>
  <c r="AH84" i="150" s="1"/>
  <c r="AO12" i="132"/>
  <c r="AO108" i="132" s="1"/>
  <c r="AO34" i="150"/>
  <c r="AO116" i="150" s="1"/>
  <c r="AI72" i="143"/>
  <c r="AI24" i="150" s="1"/>
  <c r="AI42" i="150" s="1"/>
  <c r="AI61" i="143"/>
  <c r="AI73" i="143" s="1"/>
  <c r="AI25" i="150" s="1"/>
  <c r="AI45" i="150" s="1"/>
  <c r="AH74" i="150"/>
  <c r="AH46" i="150"/>
  <c r="AH85" i="150" s="1"/>
  <c r="AN33" i="101"/>
  <c r="AK22" i="138"/>
  <c r="P37" i="118"/>
  <c r="AQ72" i="150"/>
  <c r="AR38" i="150"/>
  <c r="AH74" i="147"/>
  <c r="AH103" i="147" s="1"/>
  <c r="AR90" i="147"/>
  <c r="BU38" i="143"/>
  <c r="BG21" i="148"/>
  <c r="BG13" i="148"/>
  <c r="BG22" i="148"/>
  <c r="BG17" i="148"/>
  <c r="AM44" i="99"/>
  <c r="AM48" i="99" s="1"/>
  <c r="AM24" i="115" s="1"/>
  <c r="AL31" i="149"/>
  <c r="BH12" i="148"/>
  <c r="BI9" i="148"/>
  <c r="BH11" i="148"/>
  <c r="BH16" i="148" s="1"/>
  <c r="BG18" i="148"/>
  <c r="BG25" i="148" s="1"/>
  <c r="BG26" i="148" s="1"/>
  <c r="AP41" i="99" s="1"/>
  <c r="AP30" i="118" s="1"/>
  <c r="AN51" i="99"/>
  <c r="AN63" i="99"/>
  <c r="AO65" i="99" s="1"/>
  <c r="AP97" i="147" l="1"/>
  <c r="AO108" i="147"/>
  <c r="AO313" i="82"/>
  <c r="AO314" i="82" s="1"/>
  <c r="AP309" i="82"/>
  <c r="AP256" i="82"/>
  <c r="AN26" i="163"/>
  <c r="AN37" i="163" s="1"/>
  <c r="AN11" i="149"/>
  <c r="AN64" i="118"/>
  <c r="AN24" i="118"/>
  <c r="AA36" i="163"/>
  <c r="Z18" i="115"/>
  <c r="AN27" i="163"/>
  <c r="AN38" i="163" s="1"/>
  <c r="AN10" i="132"/>
  <c r="AN107" i="132" s="1"/>
  <c r="AN67" i="85" s="1"/>
  <c r="AN67" i="118"/>
  <c r="AN29" i="118"/>
  <c r="AN31" i="118" s="1"/>
  <c r="AO90" i="132"/>
  <c r="AO19" i="116" s="1"/>
  <c r="AO7" i="118" s="1"/>
  <c r="AO65" i="118"/>
  <c r="AO25" i="118"/>
  <c r="AO13" i="149" s="1"/>
  <c r="AN45" i="118"/>
  <c r="AN6" i="116"/>
  <c r="AK9" i="115"/>
  <c r="AL95" i="132"/>
  <c r="K109" i="159"/>
  <c r="K65" i="159"/>
  <c r="AI29" i="85"/>
  <c r="AI18" i="118"/>
  <c r="AI58" i="118"/>
  <c r="AI24" i="116"/>
  <c r="AE49" i="118"/>
  <c r="AE12" i="116"/>
  <c r="T5" i="118"/>
  <c r="T16" i="118" s="1"/>
  <c r="T26" i="116"/>
  <c r="AO7" i="116"/>
  <c r="AO46" i="118"/>
  <c r="AH44" i="118"/>
  <c r="AH5" i="116"/>
  <c r="AH8" i="116" s="1"/>
  <c r="AD111" i="150"/>
  <c r="AD114" i="150"/>
  <c r="AD118" i="150" s="1"/>
  <c r="AD95" i="150"/>
  <c r="AD102" i="132"/>
  <c r="AG13" i="116"/>
  <c r="AG103" i="132"/>
  <c r="AG50" i="118"/>
  <c r="AC60" i="118"/>
  <c r="AC20" i="118"/>
  <c r="AQ14" i="116"/>
  <c r="AQ51" i="118"/>
  <c r="AQ104" i="132"/>
  <c r="AB20" i="118"/>
  <c r="AB60" i="118"/>
  <c r="N14" i="115"/>
  <c r="N22" i="115"/>
  <c r="N30" i="115" s="1"/>
  <c r="O13" i="115"/>
  <c r="P39" i="118"/>
  <c r="P74" i="118" s="1"/>
  <c r="O47" i="143"/>
  <c r="O33" i="149"/>
  <c r="O74" i="118"/>
  <c r="N48" i="143"/>
  <c r="N6" i="143" s="1"/>
  <c r="N7" i="143" s="1"/>
  <c r="N12" i="143"/>
  <c r="N15" i="143" s="1"/>
  <c r="N54" i="149"/>
  <c r="N57" i="149" s="1"/>
  <c r="N37" i="149"/>
  <c r="N40" i="149" s="1"/>
  <c r="I42" i="159"/>
  <c r="I128" i="159"/>
  <c r="I130" i="159" s="1"/>
  <c r="I84" i="159"/>
  <c r="I86" i="159" s="1"/>
  <c r="Y105" i="132"/>
  <c r="Q29" i="116"/>
  <c r="Q32" i="116" s="1"/>
  <c r="Q26" i="115" s="1"/>
  <c r="Q20" i="115"/>
  <c r="W98" i="132"/>
  <c r="W110" i="132" s="1"/>
  <c r="V5" i="115"/>
  <c r="X105" i="132"/>
  <c r="X52" i="85"/>
  <c r="Q59" i="118"/>
  <c r="Q69" i="118" s="1"/>
  <c r="Q72" i="118" s="1"/>
  <c r="R71" i="118" s="1"/>
  <c r="Q19" i="118"/>
  <c r="Q27" i="118" s="1"/>
  <c r="Q33" i="118" s="1"/>
  <c r="Q35" i="118" s="1"/>
  <c r="AP13" i="150"/>
  <c r="AO50" i="150"/>
  <c r="AO53" i="150"/>
  <c r="Z79" i="132"/>
  <c r="Z83" i="132" s="1"/>
  <c r="AE28" i="85"/>
  <c r="AQ31" i="85"/>
  <c r="AG30" i="85"/>
  <c r="AP45" i="99"/>
  <c r="AP47" i="99" s="1"/>
  <c r="AD66" i="85"/>
  <c r="AD68" i="85" s="1"/>
  <c r="AD87" i="85" s="1"/>
  <c r="AD113" i="85" s="1"/>
  <c r="AD115" i="85" s="1"/>
  <c r="AD16" i="132"/>
  <c r="AD35" i="132" s="1"/>
  <c r="AD45" i="132" s="1"/>
  <c r="AD70" i="132" s="1"/>
  <c r="AN7" i="149"/>
  <c r="AO8" i="149"/>
  <c r="AN54" i="85"/>
  <c r="AE18" i="149"/>
  <c r="O18" i="159"/>
  <c r="T43" i="149"/>
  <c r="T48" i="149"/>
  <c r="T50" i="149" s="1"/>
  <c r="AH106" i="147"/>
  <c r="AH25" i="85" s="1"/>
  <c r="AH6" i="149"/>
  <c r="AH9" i="149" s="1"/>
  <c r="AQ25" i="149"/>
  <c r="AE65" i="150"/>
  <c r="AE88" i="150" s="1"/>
  <c r="AE27" i="138" s="1"/>
  <c r="AE31" i="138" s="1"/>
  <c r="AE32" i="138" s="1"/>
  <c r="AE34" i="138" s="1"/>
  <c r="AG24" i="149"/>
  <c r="AA78" i="132"/>
  <c r="AF25" i="138"/>
  <c r="AF41" i="138" s="1"/>
  <c r="AF28" i="149"/>
  <c r="AH110" i="150"/>
  <c r="AH27" i="149"/>
  <c r="Q20" i="149"/>
  <c r="Q38" i="149" s="1"/>
  <c r="Q55" i="149" s="1"/>
  <c r="AI21" i="149"/>
  <c r="AJ22" i="149"/>
  <c r="AJ95" i="99"/>
  <c r="R49" i="85"/>
  <c r="R61" i="85" s="1"/>
  <c r="R166" i="85" s="1"/>
  <c r="AA95" i="85"/>
  <c r="AA90" i="85"/>
  <c r="AA123" i="85" s="1"/>
  <c r="AA125" i="85" s="1"/>
  <c r="AA94" i="85"/>
  <c r="AA91" i="85"/>
  <c r="AA134" i="85" s="1"/>
  <c r="AA136" i="85" s="1"/>
  <c r="AA86" i="85"/>
  <c r="AA105" i="85" s="1"/>
  <c r="AA89" i="85"/>
  <c r="AA124" i="85" s="1"/>
  <c r="AA126" i="85" s="1"/>
  <c r="AA93" i="85"/>
  <c r="AA157" i="85" s="1"/>
  <c r="AA158" i="85" s="1"/>
  <c r="AA159" i="85" s="1"/>
  <c r="AB156" i="85" s="1"/>
  <c r="AA85" i="85"/>
  <c r="AA92" i="85"/>
  <c r="AB162" i="85" s="1"/>
  <c r="AB169" i="85" s="1"/>
  <c r="AA88" i="85"/>
  <c r="AA112" i="85" s="1"/>
  <c r="AC68" i="85"/>
  <c r="AC87" i="85" s="1"/>
  <c r="AC113" i="85" s="1"/>
  <c r="AC115" i="85" s="1"/>
  <c r="AB68" i="85"/>
  <c r="AB87" i="85" s="1"/>
  <c r="AB113" i="85" s="1"/>
  <c r="AB115" i="85" s="1"/>
  <c r="AC36" i="132"/>
  <c r="AC41" i="132" s="1"/>
  <c r="AC67" i="132" s="1"/>
  <c r="AP87" i="147"/>
  <c r="AO94" i="147"/>
  <c r="AO104" i="147" s="1"/>
  <c r="AH59" i="105"/>
  <c r="AH64" i="105"/>
  <c r="AT34" i="101"/>
  <c r="AQ25" i="143"/>
  <c r="AQ18" i="100"/>
  <c r="AT25" i="101"/>
  <c r="AQ45" i="105"/>
  <c r="AS17" i="101"/>
  <c r="AP7" i="100"/>
  <c r="AP19" i="100" s="1"/>
  <c r="AP25" i="100" s="1"/>
  <c r="AH53" i="105"/>
  <c r="AH60" i="105" s="1"/>
  <c r="W114" i="85"/>
  <c r="AF76" i="143"/>
  <c r="AF28" i="150" s="1"/>
  <c r="AF64" i="150" s="1"/>
  <c r="AF77" i="150" s="1"/>
  <c r="AG25" i="138"/>
  <c r="AG41" i="138" s="1"/>
  <c r="AG64" i="143"/>
  <c r="AG65" i="143" s="1"/>
  <c r="AU81" i="132"/>
  <c r="AJ40" i="105"/>
  <c r="AL2" i="99"/>
  <c r="AL36" i="99" s="1"/>
  <c r="AL39" i="99" s="1"/>
  <c r="AL2" i="100"/>
  <c r="AL2" i="160"/>
  <c r="AL2" i="147"/>
  <c r="AL2" i="143"/>
  <c r="AL2" i="85"/>
  <c r="AN2" i="101"/>
  <c r="AL2" i="132"/>
  <c r="AL2" i="150"/>
  <c r="AL3" i="82"/>
  <c r="AL3" i="163" s="1"/>
  <c r="AL2" i="149"/>
  <c r="AM2" i="82"/>
  <c r="AM2" i="163" s="1"/>
  <c r="AL2" i="138"/>
  <c r="AL15" i="105"/>
  <c r="AL16" i="105" s="1"/>
  <c r="AI56" i="105"/>
  <c r="AG75" i="150"/>
  <c r="N106" i="159"/>
  <c r="N62" i="159"/>
  <c r="AJ27" i="105"/>
  <c r="AJ51" i="105" s="1"/>
  <c r="AI28" i="105"/>
  <c r="AI53" i="105"/>
  <c r="U23" i="100"/>
  <c r="U26" i="100" s="1"/>
  <c r="AK3" i="143"/>
  <c r="AM3" i="101"/>
  <c r="AK3" i="150"/>
  <c r="AK3" i="85"/>
  <c r="AK3" i="149"/>
  <c r="AK3" i="132"/>
  <c r="AK3" i="99"/>
  <c r="AK64" i="99" s="1"/>
  <c r="AK92" i="99" s="1"/>
  <c r="AK3" i="147"/>
  <c r="AK3" i="138"/>
  <c r="AK3" i="160"/>
  <c r="AK3" i="100"/>
  <c r="AK24" i="105"/>
  <c r="AK25" i="105"/>
  <c r="AK50" i="105" s="1"/>
  <c r="AK33" i="105"/>
  <c r="AK39" i="105"/>
  <c r="AK31" i="105"/>
  <c r="AK20" i="105"/>
  <c r="AK34" i="105"/>
  <c r="AK26" i="105"/>
  <c r="AK19" i="105"/>
  <c r="AK36" i="105"/>
  <c r="AK23" i="105"/>
  <c r="AK49" i="105" s="1"/>
  <c r="AK35" i="105"/>
  <c r="AK38" i="105"/>
  <c r="AK37" i="105"/>
  <c r="AK22" i="105"/>
  <c r="AK18" i="105"/>
  <c r="AK32" i="105"/>
  <c r="AK21" i="105"/>
  <c r="AG29" i="100"/>
  <c r="AL90" i="150"/>
  <c r="AL89" i="150"/>
  <c r="AL39" i="150"/>
  <c r="AA43" i="132"/>
  <c r="AA69" i="132" s="1"/>
  <c r="AA42" i="132"/>
  <c r="AA68" i="132" s="1"/>
  <c r="AA41" i="132"/>
  <c r="AA67" i="132" s="1"/>
  <c r="AA39" i="132"/>
  <c r="AA65" i="132" s="1"/>
  <c r="AA44" i="132"/>
  <c r="AA40" i="132"/>
  <c r="AA66" i="132" s="1"/>
  <c r="AK83" i="150"/>
  <c r="AX93" i="132"/>
  <c r="AX18" i="116" s="1"/>
  <c r="AX12" i="118" s="1"/>
  <c r="AB36" i="138"/>
  <c r="AB36" i="132"/>
  <c r="AB35" i="132"/>
  <c r="AB45" i="132" s="1"/>
  <c r="AB70" i="132" s="1"/>
  <c r="AC78" i="132" s="1"/>
  <c r="AI63" i="143"/>
  <c r="AI75" i="143" s="1"/>
  <c r="AI27" i="150" s="1"/>
  <c r="AI60" i="150" s="1"/>
  <c r="AI76" i="150" s="1"/>
  <c r="AL22" i="138"/>
  <c r="AO33" i="101"/>
  <c r="AP34" i="150"/>
  <c r="AP116" i="150" s="1"/>
  <c r="AP12" i="132"/>
  <c r="AP108" i="132" s="1"/>
  <c r="AI46" i="150"/>
  <c r="AI85" i="150" s="1"/>
  <c r="AI74" i="150"/>
  <c r="AP105" i="147"/>
  <c r="AQ100" i="147"/>
  <c r="AK55" i="143"/>
  <c r="AK52" i="143"/>
  <c r="AK60" i="143" s="1"/>
  <c r="AK56" i="143"/>
  <c r="AK53" i="143"/>
  <c r="AK54" i="143"/>
  <c r="AI43" i="150"/>
  <c r="AI84" i="150" s="1"/>
  <c r="AI73" i="150"/>
  <c r="AP89" i="132"/>
  <c r="K66" i="159"/>
  <c r="K110" i="159"/>
  <c r="AH76" i="150"/>
  <c r="AH61" i="150"/>
  <c r="AH87" i="150" s="1"/>
  <c r="AH26" i="138" s="1"/>
  <c r="AH62" i="143"/>
  <c r="AJ61" i="143"/>
  <c r="AJ73" i="143" s="1"/>
  <c r="AJ25" i="150" s="1"/>
  <c r="AJ45" i="150" s="1"/>
  <c r="AJ72" i="143"/>
  <c r="AJ24" i="150" s="1"/>
  <c r="AJ42" i="150" s="1"/>
  <c r="J128" i="159"/>
  <c r="J130" i="159" s="1"/>
  <c r="J84" i="159"/>
  <c r="J86" i="159" s="1"/>
  <c r="J42" i="159"/>
  <c r="AR72" i="150"/>
  <c r="AS38" i="150"/>
  <c r="AI74" i="147"/>
  <c r="AI103" i="147" s="1"/>
  <c r="BI12" i="148"/>
  <c r="BJ9" i="148"/>
  <c r="BI11" i="148"/>
  <c r="BI16" i="148" s="1"/>
  <c r="AM31" i="149"/>
  <c r="AN44" i="99"/>
  <c r="AN48" i="99" s="1"/>
  <c r="AN24" i="115" s="1"/>
  <c r="BH17" i="148"/>
  <c r="BH21" i="148"/>
  <c r="BH22" i="148"/>
  <c r="BH13" i="148"/>
  <c r="BG23" i="148"/>
  <c r="AO63" i="99"/>
  <c r="AP65" i="99" s="1"/>
  <c r="AO51" i="99"/>
  <c r="BV38" i="143"/>
  <c r="AS90" i="147"/>
  <c r="BH18" i="148"/>
  <c r="BH25" i="148" s="1"/>
  <c r="BH26" i="148" s="1"/>
  <c r="AQ41" i="99" s="1"/>
  <c r="AQ30" i="118" s="1"/>
  <c r="AQ309" i="82" l="1"/>
  <c r="AQ256" i="82"/>
  <c r="AO27" i="163"/>
  <c r="AO38" i="163" s="1"/>
  <c r="AO10" i="132"/>
  <c r="AO107" i="132" s="1"/>
  <c r="AO67" i="85" s="1"/>
  <c r="AA39" i="163"/>
  <c r="AA40" i="163"/>
  <c r="AO26" i="163"/>
  <c r="AO37" i="163" s="1"/>
  <c r="AO64" i="118"/>
  <c r="AO11" i="149"/>
  <c r="AO24" i="118"/>
  <c r="AP313" i="82"/>
  <c r="AP314" i="82" s="1"/>
  <c r="AQ97" i="147"/>
  <c r="AP108" i="147"/>
  <c r="AP90" i="132"/>
  <c r="AP19" i="116" s="1"/>
  <c r="AP7" i="118" s="1"/>
  <c r="AP65" i="118"/>
  <c r="AP25" i="118"/>
  <c r="AP13" i="149" s="1"/>
  <c r="AO67" i="118"/>
  <c r="AO29" i="118"/>
  <c r="AO31" i="118" s="1"/>
  <c r="AO45" i="118"/>
  <c r="AO6" i="116"/>
  <c r="AL9" i="115"/>
  <c r="AM95" i="132"/>
  <c r="AJ29" i="85"/>
  <c r="AJ18" i="118"/>
  <c r="AJ58" i="118"/>
  <c r="AJ24" i="116"/>
  <c r="AF49" i="118"/>
  <c r="AF12" i="116"/>
  <c r="T34" i="116"/>
  <c r="T47" i="116"/>
  <c r="AP7" i="116"/>
  <c r="AP46" i="118"/>
  <c r="AI44" i="118"/>
  <c r="AI5" i="116"/>
  <c r="AI8" i="116" s="1"/>
  <c r="P33" i="149"/>
  <c r="P37" i="149" s="1"/>
  <c r="P40" i="149" s="1"/>
  <c r="AH13" i="116"/>
  <c r="AH103" i="132"/>
  <c r="AH50" i="118"/>
  <c r="AR51" i="118"/>
  <c r="AR14" i="116"/>
  <c r="AR104" i="132"/>
  <c r="AD60" i="118"/>
  <c r="AD20" i="118"/>
  <c r="O54" i="149"/>
  <c r="O57" i="149" s="1"/>
  <c r="O37" i="149"/>
  <c r="O40" i="149" s="1"/>
  <c r="O48" i="143"/>
  <c r="O6" i="143" s="1"/>
  <c r="O7" i="143" s="1"/>
  <c r="O12" i="143"/>
  <c r="O15" i="143" s="1"/>
  <c r="P13" i="115"/>
  <c r="P47" i="143"/>
  <c r="P48" i="143" s="1"/>
  <c r="P6" i="143" s="1"/>
  <c r="O14" i="115"/>
  <c r="O22" i="115"/>
  <c r="O30" i="115" s="1"/>
  <c r="Q28" i="115"/>
  <c r="X11" i="118"/>
  <c r="X10" i="118" s="1"/>
  <c r="X15" i="116"/>
  <c r="Y11" i="118"/>
  <c r="Y10" i="118" s="1"/>
  <c r="Y15" i="116"/>
  <c r="X98" i="132"/>
  <c r="X110" i="132" s="1"/>
  <c r="W5" i="115"/>
  <c r="AP347" i="82"/>
  <c r="AP29" i="99" s="1"/>
  <c r="AP67" i="99" s="1"/>
  <c r="AD36" i="132"/>
  <c r="AD40" i="132" s="1"/>
  <c r="AD66" i="132" s="1"/>
  <c r="AQ13" i="150"/>
  <c r="AP50" i="150"/>
  <c r="AP53" i="150"/>
  <c r="Z85" i="132"/>
  <c r="Z16" i="116" s="1"/>
  <c r="AR31" i="85"/>
  <c r="AF28" i="85"/>
  <c r="AH30" i="85"/>
  <c r="AA146" i="85"/>
  <c r="BH147" i="85"/>
  <c r="AQ45" i="99"/>
  <c r="AQ47" i="99" s="1"/>
  <c r="AE92" i="150"/>
  <c r="AE35" i="138"/>
  <c r="AE36" i="138" s="1"/>
  <c r="AI106" i="147"/>
  <c r="AI25" i="85" s="1"/>
  <c r="AI6" i="149"/>
  <c r="AI9" i="149" s="1"/>
  <c r="AF18" i="149"/>
  <c r="T45" i="149"/>
  <c r="T60" i="149"/>
  <c r="T62" i="149" s="1"/>
  <c r="AP8" i="149"/>
  <c r="AR25" i="149"/>
  <c r="AO7" i="149"/>
  <c r="AO54" i="85"/>
  <c r="AE109" i="150"/>
  <c r="AB78" i="132"/>
  <c r="AA127" i="85"/>
  <c r="AB122" i="85" s="1"/>
  <c r="AA73" i="132"/>
  <c r="AA75" i="132"/>
  <c r="AH24" i="149"/>
  <c r="AI110" i="150"/>
  <c r="AI27" i="149"/>
  <c r="AA76" i="132"/>
  <c r="L21" i="159"/>
  <c r="AJ21" i="149"/>
  <c r="AA77" i="132"/>
  <c r="Q39" i="118"/>
  <c r="Q13" i="115" s="1"/>
  <c r="AD78" i="132"/>
  <c r="AK22" i="149"/>
  <c r="AK95" i="99"/>
  <c r="Y52" i="85"/>
  <c r="AA74" i="132"/>
  <c r="R62" i="85"/>
  <c r="AC85" i="85"/>
  <c r="AC100" i="85" s="1"/>
  <c r="AA96" i="85"/>
  <c r="AA100" i="85"/>
  <c r="AB91" i="85"/>
  <c r="AB134" i="85" s="1"/>
  <c r="AB136" i="85" s="1"/>
  <c r="AC88" i="85"/>
  <c r="AC112" i="85" s="1"/>
  <c r="AD93" i="85"/>
  <c r="AD157" i="85" s="1"/>
  <c r="AB85" i="85"/>
  <c r="AB100" i="85" s="1"/>
  <c r="AB95" i="85"/>
  <c r="AB88" i="85"/>
  <c r="AB112" i="85" s="1"/>
  <c r="AD95" i="85"/>
  <c r="AD92" i="85"/>
  <c r="AE162" i="85" s="1"/>
  <c r="AE169" i="85" s="1"/>
  <c r="AD89" i="85"/>
  <c r="AD124" i="85" s="1"/>
  <c r="AD126" i="85" s="1"/>
  <c r="AD94" i="85"/>
  <c r="AB94" i="85"/>
  <c r="AD88" i="85"/>
  <c r="AD112" i="85" s="1"/>
  <c r="AB86" i="85"/>
  <c r="AB105" i="85" s="1"/>
  <c r="AB92" i="85"/>
  <c r="AC162" i="85" s="1"/>
  <c r="AC169" i="85" s="1"/>
  <c r="AB93" i="85"/>
  <c r="AB157" i="85" s="1"/>
  <c r="AB158" i="85" s="1"/>
  <c r="AB159" i="85" s="1"/>
  <c r="AC156" i="85" s="1"/>
  <c r="AD91" i="85"/>
  <c r="AD134" i="85" s="1"/>
  <c r="AD136" i="85" s="1"/>
  <c r="AD86" i="85"/>
  <c r="AD105" i="85" s="1"/>
  <c r="AB90" i="85"/>
  <c r="AB123" i="85" s="1"/>
  <c r="AD90" i="85"/>
  <c r="AD123" i="85" s="1"/>
  <c r="AB89" i="85"/>
  <c r="AB124" i="85" s="1"/>
  <c r="AB126" i="85" s="1"/>
  <c r="AC95" i="85"/>
  <c r="AC89" i="85"/>
  <c r="AC124" i="85" s="1"/>
  <c r="AC126" i="85" s="1"/>
  <c r="AC86" i="85"/>
  <c r="AC105" i="85" s="1"/>
  <c r="AC94" i="85"/>
  <c r="AC92" i="85"/>
  <c r="AD162" i="85" s="1"/>
  <c r="AD169" i="85" s="1"/>
  <c r="AD85" i="85"/>
  <c r="AC93" i="85"/>
  <c r="AC157" i="85" s="1"/>
  <c r="AC91" i="85"/>
  <c r="AC134" i="85" s="1"/>
  <c r="AC136" i="85" s="1"/>
  <c r="AC43" i="132"/>
  <c r="AC69" i="132" s="1"/>
  <c r="AC39" i="132"/>
  <c r="AC65" i="132" s="1"/>
  <c r="AC40" i="132"/>
  <c r="AC66" i="132" s="1"/>
  <c r="AC42" i="132"/>
  <c r="AC68" i="132" s="1"/>
  <c r="AC44" i="132"/>
  <c r="AC90" i="85"/>
  <c r="AC123" i="85" s="1"/>
  <c r="AQ87" i="147"/>
  <c r="AP94" i="147"/>
  <c r="AP104" i="147" s="1"/>
  <c r="AI59" i="105"/>
  <c r="AI64" i="105"/>
  <c r="AU34" i="101"/>
  <c r="AR25" i="143"/>
  <c r="AT17" i="101"/>
  <c r="AQ7" i="100"/>
  <c r="AQ19" i="100" s="1"/>
  <c r="AQ25" i="100" s="1"/>
  <c r="AU25" i="101"/>
  <c r="AR45" i="105"/>
  <c r="AR18" i="100"/>
  <c r="U28" i="100"/>
  <c r="U30" i="100" s="1"/>
  <c r="U33" i="100" s="1"/>
  <c r="W116" i="85"/>
  <c r="X111" i="85" s="1"/>
  <c r="AF65" i="150"/>
  <c r="AF88" i="150" s="1"/>
  <c r="AF92" i="150" s="1"/>
  <c r="AF102" i="132" s="1"/>
  <c r="AG76" i="143"/>
  <c r="AG28" i="150" s="1"/>
  <c r="AG64" i="150" s="1"/>
  <c r="AI60" i="105"/>
  <c r="AH29" i="100"/>
  <c r="AN2" i="82"/>
  <c r="AN2" i="163" s="1"/>
  <c r="AM2" i="85"/>
  <c r="AM2" i="99"/>
  <c r="AM36" i="99" s="1"/>
  <c r="AM39" i="99" s="1"/>
  <c r="AM15" i="105"/>
  <c r="AM16" i="105" s="1"/>
  <c r="AM2" i="100"/>
  <c r="AM2" i="138"/>
  <c r="AM2" i="160"/>
  <c r="AM3" i="82"/>
  <c r="AM3" i="163" s="1"/>
  <c r="AM2" i="149"/>
  <c r="AM2" i="143"/>
  <c r="AM2" i="132"/>
  <c r="AM2" i="150"/>
  <c r="AM2" i="147"/>
  <c r="AO2" i="101"/>
  <c r="AK27" i="105"/>
  <c r="AK51" i="105" s="1"/>
  <c r="AJ56" i="105"/>
  <c r="AL3" i="132"/>
  <c r="AL3" i="149"/>
  <c r="AL3" i="147"/>
  <c r="AL3" i="85"/>
  <c r="AL3" i="100"/>
  <c r="AL3" i="150"/>
  <c r="AL3" i="160"/>
  <c r="AL3" i="138"/>
  <c r="AN3" i="101"/>
  <c r="AL3" i="99"/>
  <c r="AL64" i="99" s="1"/>
  <c r="AL92" i="99" s="1"/>
  <c r="AL3" i="143"/>
  <c r="S190" i="85"/>
  <c r="S191" i="85" s="1"/>
  <c r="AJ53" i="105"/>
  <c r="AJ28" i="105"/>
  <c r="AK40" i="105"/>
  <c r="AV81" i="132"/>
  <c r="AL39" i="105"/>
  <c r="AL31" i="105"/>
  <c r="AL34" i="105"/>
  <c r="AL24" i="105"/>
  <c r="AL23" i="105"/>
  <c r="AL49" i="105" s="1"/>
  <c r="AL18" i="105"/>
  <c r="AL36" i="105"/>
  <c r="AL33" i="105"/>
  <c r="AL37" i="105"/>
  <c r="AL35" i="105"/>
  <c r="AL25" i="105"/>
  <c r="AL50" i="105" s="1"/>
  <c r="AL26" i="105"/>
  <c r="AL32" i="105"/>
  <c r="AL21" i="105"/>
  <c r="AL38" i="105"/>
  <c r="AL19" i="105"/>
  <c r="AL22" i="105"/>
  <c r="AL20" i="105"/>
  <c r="AY93" i="132"/>
  <c r="AY18" i="116" s="1"/>
  <c r="AY12" i="118" s="1"/>
  <c r="AL83" i="150"/>
  <c r="AM89" i="150"/>
  <c r="AM90" i="150"/>
  <c r="AM39" i="150"/>
  <c r="AI61" i="150"/>
  <c r="AI87" i="150" s="1"/>
  <c r="AI26" i="138" s="1"/>
  <c r="AI62" i="143"/>
  <c r="AI64" i="143" s="1"/>
  <c r="AI65" i="143" s="1"/>
  <c r="AB39" i="138"/>
  <c r="AB38" i="138"/>
  <c r="AB43" i="132"/>
  <c r="AB69" i="132" s="1"/>
  <c r="AB77" i="132" s="1"/>
  <c r="AB41" i="132"/>
  <c r="AB67" i="132" s="1"/>
  <c r="AB40" i="132"/>
  <c r="AB66" i="132" s="1"/>
  <c r="AB42" i="132"/>
  <c r="AB68" i="132" s="1"/>
  <c r="AB39" i="132"/>
  <c r="AB65" i="132" s="1"/>
  <c r="AB44" i="132"/>
  <c r="AQ12" i="132"/>
  <c r="AQ108" i="132" s="1"/>
  <c r="AQ34" i="150"/>
  <c r="AQ116" i="150" s="1"/>
  <c r="AJ63" i="143"/>
  <c r="AJ43" i="150"/>
  <c r="AJ84" i="150" s="1"/>
  <c r="AJ73" i="150"/>
  <c r="AK61" i="143"/>
  <c r="AK73" i="143" s="1"/>
  <c r="AK25" i="150" s="1"/>
  <c r="AK45" i="150" s="1"/>
  <c r="AK72" i="143"/>
  <c r="AK24" i="150" s="1"/>
  <c r="AK42" i="150" s="1"/>
  <c r="AJ46" i="150"/>
  <c r="AJ85" i="150" s="1"/>
  <c r="AJ74" i="150"/>
  <c r="AQ89" i="132"/>
  <c r="AH74" i="143"/>
  <c r="AH26" i="150" s="1"/>
  <c r="AH56" i="150" s="1"/>
  <c r="AH64" i="143"/>
  <c r="K42" i="159"/>
  <c r="K128" i="159"/>
  <c r="K130" i="159" s="1"/>
  <c r="K84" i="159"/>
  <c r="K86" i="159" s="1"/>
  <c r="AQ105" i="147"/>
  <c r="AR100" i="147"/>
  <c r="AL53" i="143"/>
  <c r="AL54" i="143"/>
  <c r="AL56" i="143"/>
  <c r="AL52" i="143"/>
  <c r="AL60" i="143" s="1"/>
  <c r="AL55" i="143"/>
  <c r="AP33" i="101"/>
  <c r="AM22" i="138"/>
  <c r="AS72" i="150"/>
  <c r="AT38" i="150"/>
  <c r="AJ74" i="147"/>
  <c r="AJ103" i="147" s="1"/>
  <c r="AP63" i="99"/>
  <c r="AQ65" i="99" s="1"/>
  <c r="AP51" i="99"/>
  <c r="BW38" i="143"/>
  <c r="BH23" i="148"/>
  <c r="BK9" i="148"/>
  <c r="BJ11" i="148"/>
  <c r="BJ16" i="148" s="1"/>
  <c r="BJ12" i="148"/>
  <c r="BI13" i="148"/>
  <c r="BI21" i="148"/>
  <c r="BI22" i="148"/>
  <c r="BI17" i="148"/>
  <c r="BI18" i="148" s="1"/>
  <c r="BI25" i="148" s="1"/>
  <c r="BI26" i="148" s="1"/>
  <c r="AR41" i="99" s="1"/>
  <c r="AR30" i="118" s="1"/>
  <c r="AT90" i="147"/>
  <c r="AN31" i="149"/>
  <c r="AO44" i="99"/>
  <c r="AO48" i="99" s="1"/>
  <c r="AO24" i="115" s="1"/>
  <c r="AR309" i="82" l="1"/>
  <c r="AR256" i="82"/>
  <c r="AP26" i="163"/>
  <c r="AP37" i="163" s="1"/>
  <c r="AP11" i="149"/>
  <c r="AP64" i="118"/>
  <c r="AP24" i="118"/>
  <c r="AB36" i="163"/>
  <c r="AA18" i="115"/>
  <c r="AR97" i="147"/>
  <c r="AQ108" i="147"/>
  <c r="AQ313" i="82"/>
  <c r="AQ314" i="82" s="1"/>
  <c r="AP27" i="163"/>
  <c r="AP38" i="163" s="1"/>
  <c r="AP10" i="132"/>
  <c r="AP107" i="132" s="1"/>
  <c r="AP67" i="85" s="1"/>
  <c r="AQ90" i="132"/>
  <c r="AQ19" i="116" s="1"/>
  <c r="AQ7" i="118" s="1"/>
  <c r="AQ65" i="118"/>
  <c r="AQ25" i="118"/>
  <c r="AQ13" i="149" s="1"/>
  <c r="AP6" i="116"/>
  <c r="AP45" i="118"/>
  <c r="AP67" i="118"/>
  <c r="AP29" i="118"/>
  <c r="AP31" i="118" s="1"/>
  <c r="AM9" i="115"/>
  <c r="AN95" i="132"/>
  <c r="P54" i="149"/>
  <c r="P57" i="149" s="1"/>
  <c r="AK29" i="85"/>
  <c r="AK18" i="118"/>
  <c r="AK58" i="118"/>
  <c r="AK24" i="116"/>
  <c r="AG49" i="118"/>
  <c r="AG12" i="116"/>
  <c r="U11" i="116"/>
  <c r="U20" i="116" s="1"/>
  <c r="U22" i="116" s="1"/>
  <c r="U48" i="118"/>
  <c r="U56" i="118" s="1"/>
  <c r="AQ7" i="116"/>
  <c r="AQ46" i="118"/>
  <c r="AJ44" i="118"/>
  <c r="AJ5" i="116"/>
  <c r="AJ8" i="116" s="1"/>
  <c r="AE16" i="132"/>
  <c r="AE36" i="132" s="1"/>
  <c r="AE44" i="132" s="1"/>
  <c r="AE114" i="150"/>
  <c r="AE118" i="150" s="1"/>
  <c r="AE95" i="150"/>
  <c r="AE102" i="132"/>
  <c r="AI13" i="116"/>
  <c r="AI103" i="132"/>
  <c r="AI50" i="118"/>
  <c r="P12" i="143"/>
  <c r="P15" i="143" s="1"/>
  <c r="AS31" i="85"/>
  <c r="AS51" i="118"/>
  <c r="AS14" i="116"/>
  <c r="AS104" i="132"/>
  <c r="P14" i="115"/>
  <c r="P22" i="115"/>
  <c r="P30" i="115" s="1"/>
  <c r="Q14" i="115"/>
  <c r="Q22" i="115"/>
  <c r="Z105" i="132"/>
  <c r="Y98" i="132"/>
  <c r="Y110" i="132" s="1"/>
  <c r="X5" i="115"/>
  <c r="AQ347" i="82"/>
  <c r="AQ29" i="99" s="1"/>
  <c r="AQ67" i="99" s="1"/>
  <c r="Q47" i="143"/>
  <c r="Q48" i="143" s="1"/>
  <c r="AD43" i="132"/>
  <c r="AD69" i="132" s="1"/>
  <c r="AD77" i="132" s="1"/>
  <c r="AD42" i="132"/>
  <c r="AD68" i="132" s="1"/>
  <c r="AD76" i="132" s="1"/>
  <c r="AD44" i="132"/>
  <c r="AD41" i="132"/>
  <c r="AD67" i="132" s="1"/>
  <c r="AD75" i="132" s="1"/>
  <c r="AD39" i="132"/>
  <c r="AD65" i="132" s="1"/>
  <c r="AD73" i="132" s="1"/>
  <c r="AR13" i="150"/>
  <c r="AQ50" i="150"/>
  <c r="AQ53" i="150"/>
  <c r="AA79" i="132"/>
  <c r="AA83" i="132" s="1"/>
  <c r="AG28" i="85"/>
  <c r="U27" i="85"/>
  <c r="U46" i="85" s="1"/>
  <c r="AI30" i="85"/>
  <c r="AD146" i="85"/>
  <c r="BK147" i="85"/>
  <c r="AC146" i="85"/>
  <c r="BJ147" i="85"/>
  <c r="AB146" i="85"/>
  <c r="BI147" i="85"/>
  <c r="AR45" i="99"/>
  <c r="AR47" i="99" s="1"/>
  <c r="AP54" i="85"/>
  <c r="AG18" i="149"/>
  <c r="AJ106" i="147"/>
  <c r="AJ25" i="85" s="1"/>
  <c r="AJ6" i="149"/>
  <c r="AJ9" i="149" s="1"/>
  <c r="AP7" i="149"/>
  <c r="AQ8" i="149"/>
  <c r="AS25" i="149"/>
  <c r="U16" i="149"/>
  <c r="AE66" i="85"/>
  <c r="AE68" i="85" s="1"/>
  <c r="AE87" i="85" s="1"/>
  <c r="AE113" i="85" s="1"/>
  <c r="AE115" i="85" s="1"/>
  <c r="AE111" i="150"/>
  <c r="AB125" i="85"/>
  <c r="AB127" i="85" s="1"/>
  <c r="AC122" i="85" s="1"/>
  <c r="AC125" i="85" s="1"/>
  <c r="AC127" i="85" s="1"/>
  <c r="AD122" i="85" s="1"/>
  <c r="AD125" i="85" s="1"/>
  <c r="AD127" i="85" s="1"/>
  <c r="AE122" i="85" s="1"/>
  <c r="AH76" i="143"/>
  <c r="AH28" i="150" s="1"/>
  <c r="AH64" i="150" s="1"/>
  <c r="AH77" i="150" s="1"/>
  <c r="AH65" i="143"/>
  <c r="AC74" i="132"/>
  <c r="AB76" i="132"/>
  <c r="AC75" i="132"/>
  <c r="AJ110" i="150"/>
  <c r="AJ27" i="149"/>
  <c r="AC77" i="132"/>
  <c r="AC73" i="132"/>
  <c r="AC76" i="132"/>
  <c r="AL22" i="149"/>
  <c r="AL95" i="99"/>
  <c r="AB74" i="132"/>
  <c r="AB73" i="132"/>
  <c r="AK21" i="149"/>
  <c r="AI24" i="149"/>
  <c r="AB75" i="132"/>
  <c r="AD74" i="132"/>
  <c r="S49" i="85"/>
  <c r="S61" i="85" s="1"/>
  <c r="S166" i="85" s="1"/>
  <c r="S172" i="85" s="1"/>
  <c r="S177" i="85" s="1"/>
  <c r="AB96" i="85"/>
  <c r="AC158" i="85"/>
  <c r="AC159" i="85" s="1"/>
  <c r="AD156" i="85" s="1"/>
  <c r="AD158" i="85" s="1"/>
  <c r="AD159" i="85" s="1"/>
  <c r="AE156" i="85" s="1"/>
  <c r="AD96" i="85"/>
  <c r="AD100" i="85"/>
  <c r="AC96" i="85"/>
  <c r="X114" i="85"/>
  <c r="X116" i="85" s="1"/>
  <c r="Y111" i="85" s="1"/>
  <c r="AR87" i="147"/>
  <c r="AQ94" i="147"/>
  <c r="AQ104" i="147" s="1"/>
  <c r="AJ59" i="105"/>
  <c r="AJ64" i="105"/>
  <c r="AV34" i="101"/>
  <c r="AS25" i="143"/>
  <c r="AV25" i="101"/>
  <c r="AS45" i="105"/>
  <c r="AS18" i="100"/>
  <c r="AU17" i="101"/>
  <c r="AR7" i="100"/>
  <c r="AR19" i="100" s="1"/>
  <c r="AR25" i="100" s="1"/>
  <c r="AF95" i="150"/>
  <c r="AF109" i="150"/>
  <c r="AF27" i="138"/>
  <c r="AF31" i="138" s="1"/>
  <c r="AF32" i="138" s="1"/>
  <c r="P7" i="143"/>
  <c r="AG77" i="150"/>
  <c r="AG65" i="150"/>
  <c r="AG88" i="150" s="1"/>
  <c r="L65" i="159"/>
  <c r="L22" i="159"/>
  <c r="L40" i="159" s="1"/>
  <c r="L109" i="159"/>
  <c r="Q37" i="118"/>
  <c r="AL27" i="105"/>
  <c r="AL51" i="105" s="1"/>
  <c r="AW81" i="132"/>
  <c r="AM20" i="105"/>
  <c r="AM23" i="105"/>
  <c r="AM49" i="105" s="1"/>
  <c r="AM33" i="105"/>
  <c r="AM34" i="105"/>
  <c r="AM31" i="105"/>
  <c r="AM39" i="105"/>
  <c r="AM21" i="105"/>
  <c r="AM18" i="105"/>
  <c r="AM35" i="105"/>
  <c r="AM25" i="105"/>
  <c r="AM50" i="105" s="1"/>
  <c r="AM24" i="105"/>
  <c r="AM26" i="105"/>
  <c r="AM22" i="105"/>
  <c r="AM19" i="105"/>
  <c r="AM36" i="105"/>
  <c r="AM32" i="105"/>
  <c r="AM37" i="105"/>
  <c r="AM38" i="105"/>
  <c r="AI29" i="100"/>
  <c r="AJ60" i="105"/>
  <c r="AK28" i="105"/>
  <c r="AK53" i="105"/>
  <c r="AO2" i="82"/>
  <c r="AO2" i="163" s="1"/>
  <c r="AN2" i="85"/>
  <c r="AN2" i="147"/>
  <c r="AP2" i="101"/>
  <c r="AN2" i="143"/>
  <c r="AN2" i="132"/>
  <c r="AN2" i="160"/>
  <c r="AN2" i="150"/>
  <c r="AN15" i="105"/>
  <c r="AN16" i="105" s="1"/>
  <c r="AN2" i="138"/>
  <c r="AN2" i="99"/>
  <c r="AN36" i="99" s="1"/>
  <c r="AN39" i="99" s="1"/>
  <c r="AN3" i="82"/>
  <c r="AN3" i="163" s="1"/>
  <c r="AN2" i="100"/>
  <c r="AN2" i="149"/>
  <c r="AL40" i="105"/>
  <c r="AK56" i="105"/>
  <c r="AM3" i="143"/>
  <c r="AM3" i="149"/>
  <c r="AM3" i="100"/>
  <c r="AM3" i="150"/>
  <c r="AM3" i="85"/>
  <c r="AM3" i="138"/>
  <c r="AM3" i="132"/>
  <c r="AM3" i="99"/>
  <c r="AM64" i="99" s="1"/>
  <c r="AM92" i="99" s="1"/>
  <c r="AM3" i="160"/>
  <c r="AO3" i="101"/>
  <c r="AM3" i="147"/>
  <c r="AN90" i="150"/>
  <c r="AN89" i="150"/>
  <c r="AN39" i="150"/>
  <c r="AZ93" i="132"/>
  <c r="AZ18" i="116" s="1"/>
  <c r="AZ12" i="118" s="1"/>
  <c r="AM83" i="150"/>
  <c r="AI76" i="143"/>
  <c r="AI28" i="150" s="1"/>
  <c r="AI64" i="150" s="1"/>
  <c r="AI77" i="150" s="1"/>
  <c r="AI74" i="143"/>
  <c r="AI26" i="150" s="1"/>
  <c r="AI56" i="150" s="1"/>
  <c r="AI75" i="150" s="1"/>
  <c r="AC38" i="138"/>
  <c r="AB43" i="138"/>
  <c r="AB46" i="138" s="1"/>
  <c r="AB49" i="138" s="1"/>
  <c r="AC39" i="138"/>
  <c r="AB44" i="138"/>
  <c r="AB47" i="138" s="1"/>
  <c r="AB50" i="138" s="1"/>
  <c r="AK73" i="150"/>
  <c r="AK43" i="150"/>
  <c r="AK84" i="150" s="1"/>
  <c r="AR34" i="150"/>
  <c r="AR116" i="150" s="1"/>
  <c r="AR12" i="132"/>
  <c r="AR108" i="132" s="1"/>
  <c r="AK63" i="143"/>
  <c r="AK75" i="143" s="1"/>
  <c r="AK27" i="150" s="1"/>
  <c r="AK60" i="150" s="1"/>
  <c r="AS100" i="147"/>
  <c r="AR105" i="147"/>
  <c r="AK46" i="150"/>
  <c r="AK85" i="150" s="1"/>
  <c r="AK74" i="150"/>
  <c r="AQ33" i="101"/>
  <c r="AN22" i="138"/>
  <c r="AJ75" i="143"/>
  <c r="AJ27" i="150" s="1"/>
  <c r="AJ60" i="150" s="1"/>
  <c r="AJ62" i="143"/>
  <c r="AM53" i="143"/>
  <c r="AM54" i="143"/>
  <c r="AM55" i="143"/>
  <c r="AM56" i="143"/>
  <c r="AM52" i="143"/>
  <c r="AM60" i="143" s="1"/>
  <c r="AH75" i="150"/>
  <c r="AH57" i="150"/>
  <c r="AH86" i="150" s="1"/>
  <c r="AH28" i="149" s="1"/>
  <c r="AR89" i="132"/>
  <c r="AL61" i="143"/>
  <c r="AL73" i="143" s="1"/>
  <c r="AL25" i="150" s="1"/>
  <c r="AL45" i="150" s="1"/>
  <c r="AL72" i="143"/>
  <c r="AL24" i="150" s="1"/>
  <c r="AL42" i="150" s="1"/>
  <c r="AU38" i="150"/>
  <c r="AT72" i="150"/>
  <c r="AK74" i="147"/>
  <c r="AK103" i="147" s="1"/>
  <c r="BX38" i="143"/>
  <c r="BI23" i="148"/>
  <c r="AQ63" i="99"/>
  <c r="AR65" i="99" s="1"/>
  <c r="AQ51" i="99"/>
  <c r="AU90" i="147"/>
  <c r="BJ21" i="148"/>
  <c r="BJ22" i="148"/>
  <c r="BJ17" i="148"/>
  <c r="BJ13" i="148"/>
  <c r="BJ23" i="148"/>
  <c r="BJ18" i="148"/>
  <c r="BJ25" i="148" s="1"/>
  <c r="BJ26" i="148" s="1"/>
  <c r="AS41" i="99" s="1"/>
  <c r="AS30" i="118" s="1"/>
  <c r="AP44" i="99"/>
  <c r="AP48" i="99" s="1"/>
  <c r="AP24" i="115" s="1"/>
  <c r="AO31" i="149"/>
  <c r="BK11" i="148"/>
  <c r="BK16" i="148" s="1"/>
  <c r="BK12" i="148"/>
  <c r="BL9" i="148"/>
  <c r="AB39" i="163" l="1"/>
  <c r="AB40" i="163"/>
  <c r="AQ27" i="163"/>
  <c r="AQ38" i="163" s="1"/>
  <c r="AQ10" i="132"/>
  <c r="AQ107" i="132" s="1"/>
  <c r="AQ67" i="85" s="1"/>
  <c r="AQ26" i="163"/>
  <c r="AQ37" i="163" s="1"/>
  <c r="AQ11" i="149"/>
  <c r="AQ24" i="118"/>
  <c r="AQ64" i="118"/>
  <c r="AS309" i="82"/>
  <c r="AS256" i="82"/>
  <c r="AR108" i="147"/>
  <c r="AR313" i="82"/>
  <c r="AR314" i="82" s="1"/>
  <c r="AS97" i="147"/>
  <c r="AR90" i="132"/>
  <c r="AR19" i="116" s="1"/>
  <c r="AR7" i="118" s="1"/>
  <c r="AR65" i="118"/>
  <c r="AR25" i="118"/>
  <c r="AQ6" i="116"/>
  <c r="AQ45" i="118"/>
  <c r="AQ67" i="118"/>
  <c r="AQ29" i="118"/>
  <c r="AQ31" i="118" s="1"/>
  <c r="AN9" i="115"/>
  <c r="AO95" i="132"/>
  <c r="AE35" i="132"/>
  <c r="AE45" i="132" s="1"/>
  <c r="AE70" i="132" s="1"/>
  <c r="AE78" i="132" s="1"/>
  <c r="AL29" i="85"/>
  <c r="AL18" i="118"/>
  <c r="AL58" i="118"/>
  <c r="AL24" i="116"/>
  <c r="AH49" i="118"/>
  <c r="AH12" i="116"/>
  <c r="U5" i="118"/>
  <c r="U16" i="118" s="1"/>
  <c r="U26" i="116"/>
  <c r="AR7" i="116"/>
  <c r="AR46" i="118"/>
  <c r="AK44" i="118"/>
  <c r="AK5" i="116"/>
  <c r="AK8" i="116" s="1"/>
  <c r="AF111" i="150"/>
  <c r="AF114" i="150"/>
  <c r="AF118" i="150" s="1"/>
  <c r="AJ103" i="132"/>
  <c r="AJ13" i="116"/>
  <c r="AJ50" i="118"/>
  <c r="AT104" i="132"/>
  <c r="AT51" i="118"/>
  <c r="AT14" i="116"/>
  <c r="AE20" i="118"/>
  <c r="AE60" i="118"/>
  <c r="Z98" i="132"/>
  <c r="Z110" i="132" s="1"/>
  <c r="Y5" i="115"/>
  <c r="Z15" i="116"/>
  <c r="Z11" i="118"/>
  <c r="Z10" i="118" s="1"/>
  <c r="Z52" i="85"/>
  <c r="AR347" i="82"/>
  <c r="AR29" i="99" s="1"/>
  <c r="AR67" i="99" s="1"/>
  <c r="AS347" i="82"/>
  <c r="AS29" i="99" s="1"/>
  <c r="AS67" i="99" s="1"/>
  <c r="AS13" i="150"/>
  <c r="AR53" i="150"/>
  <c r="AR50" i="150"/>
  <c r="AC79" i="132"/>
  <c r="AC83" i="132" s="1"/>
  <c r="AC85" i="132" s="1"/>
  <c r="AC16" i="116" s="1"/>
  <c r="AA85" i="132"/>
  <c r="AA16" i="116" s="1"/>
  <c r="AB79" i="132"/>
  <c r="AB83" i="132" s="1"/>
  <c r="AD79" i="132"/>
  <c r="AD83" i="132" s="1"/>
  <c r="AD85" i="132" s="1"/>
  <c r="AD16" i="116" s="1"/>
  <c r="AH28" i="85"/>
  <c r="AT31" i="85"/>
  <c r="AJ30" i="85"/>
  <c r="AS45" i="99"/>
  <c r="AS47" i="99" s="1"/>
  <c r="AR13" i="149"/>
  <c r="AE42" i="132"/>
  <c r="AE68" i="132" s="1"/>
  <c r="AE76" i="132" s="1"/>
  <c r="AE40" i="132"/>
  <c r="AE66" i="132" s="1"/>
  <c r="AE74" i="132" s="1"/>
  <c r="AE43" i="132"/>
  <c r="AE69" i="132" s="1"/>
  <c r="AE77" i="132" s="1"/>
  <c r="AE39" i="132"/>
  <c r="AE65" i="132" s="1"/>
  <c r="AE73" i="132" s="1"/>
  <c r="AE41" i="132"/>
  <c r="AE67" i="132" s="1"/>
  <c r="AE75" i="132" s="1"/>
  <c r="AR8" i="149"/>
  <c r="AK106" i="147"/>
  <c r="AK25" i="85" s="1"/>
  <c r="AK6" i="149"/>
  <c r="AK9" i="149" s="1"/>
  <c r="AQ54" i="85"/>
  <c r="AT25" i="149"/>
  <c r="AQ7" i="149"/>
  <c r="U43" i="149"/>
  <c r="U48" i="149"/>
  <c r="U50" i="149" s="1"/>
  <c r="AH18" i="149"/>
  <c r="AH65" i="150"/>
  <c r="AH88" i="150" s="1"/>
  <c r="AH27" i="138" s="1"/>
  <c r="AH31" i="138" s="1"/>
  <c r="AH32" i="138" s="1"/>
  <c r="AH34" i="138" s="1"/>
  <c r="AL21" i="149"/>
  <c r="AK110" i="150"/>
  <c r="AK27" i="149"/>
  <c r="AJ24" i="149"/>
  <c r="AM22" i="149"/>
  <c r="AM95" i="99"/>
  <c r="S62" i="85"/>
  <c r="AE95" i="85"/>
  <c r="AE90" i="85"/>
  <c r="AE123" i="85" s="1"/>
  <c r="AE125" i="85" s="1"/>
  <c r="AE93" i="85"/>
  <c r="AE157" i="85" s="1"/>
  <c r="AE158" i="85" s="1"/>
  <c r="AE159" i="85" s="1"/>
  <c r="AF156" i="85" s="1"/>
  <c r="AE92" i="85"/>
  <c r="AF162" i="85" s="1"/>
  <c r="AF169" i="85" s="1"/>
  <c r="AE89" i="85"/>
  <c r="AE124" i="85" s="1"/>
  <c r="AE126" i="85" s="1"/>
  <c r="AE85" i="85"/>
  <c r="AE100" i="85" s="1"/>
  <c r="AE86" i="85"/>
  <c r="AE105" i="85" s="1"/>
  <c r="AE94" i="85"/>
  <c r="AE88" i="85"/>
  <c r="AE112" i="85" s="1"/>
  <c r="AE91" i="85"/>
  <c r="AE134" i="85" s="1"/>
  <c r="AE136" i="85" s="1"/>
  <c r="AS87" i="147"/>
  <c r="AR94" i="147"/>
  <c r="AR104" i="147" s="1"/>
  <c r="AK59" i="105"/>
  <c r="AK64" i="105"/>
  <c r="AW34" i="101"/>
  <c r="AT25" i="143"/>
  <c r="AV17" i="101"/>
  <c r="AS7" i="100"/>
  <c r="AS19" i="100" s="1"/>
  <c r="AS25" i="100" s="1"/>
  <c r="AT18" i="100"/>
  <c r="AW25" i="101"/>
  <c r="AT45" i="105"/>
  <c r="AF34" i="138"/>
  <c r="AF35" i="138"/>
  <c r="AF16" i="132"/>
  <c r="AF66" i="85"/>
  <c r="AG27" i="138"/>
  <c r="AG31" i="138" s="1"/>
  <c r="AG32" i="138" s="1"/>
  <c r="AG92" i="150"/>
  <c r="AG102" i="132" s="1"/>
  <c r="AG109" i="150"/>
  <c r="AK62" i="143"/>
  <c r="AK74" i="143" s="1"/>
  <c r="AK26" i="150" s="1"/>
  <c r="AK56" i="150" s="1"/>
  <c r="AK57" i="150" s="1"/>
  <c r="AK86" i="150" s="1"/>
  <c r="AK28" i="149" s="1"/>
  <c r="S178" i="85"/>
  <c r="V23" i="100"/>
  <c r="V26" i="100" s="1"/>
  <c r="AM27" i="105"/>
  <c r="AM51" i="105" s="1"/>
  <c r="AX81" i="132"/>
  <c r="AP3" i="101"/>
  <c r="AN3" i="160"/>
  <c r="AN3" i="99"/>
  <c r="AN64" i="99" s="1"/>
  <c r="AN92" i="99" s="1"/>
  <c r="AN3" i="138"/>
  <c r="AN3" i="149"/>
  <c r="AN3" i="147"/>
  <c r="AN3" i="132"/>
  <c r="AN3" i="143"/>
  <c r="AN3" i="150"/>
  <c r="AN3" i="85"/>
  <c r="AN3" i="100"/>
  <c r="AK60" i="105"/>
  <c r="AM40" i="105"/>
  <c r="AL28" i="105"/>
  <c r="AL53" i="105"/>
  <c r="AJ29" i="100"/>
  <c r="O62" i="159"/>
  <c r="Q62" i="159" s="1"/>
  <c r="Q18" i="159"/>
  <c r="O106" i="159"/>
  <c r="Q106" i="159" s="1"/>
  <c r="AN19" i="105"/>
  <c r="AN20" i="105"/>
  <c r="AN23" i="105"/>
  <c r="AN49" i="105" s="1"/>
  <c r="AN26" i="105"/>
  <c r="AN35" i="105"/>
  <c r="AN37" i="105"/>
  <c r="AN31" i="105"/>
  <c r="AN22" i="105"/>
  <c r="AN39" i="105"/>
  <c r="AN36" i="105"/>
  <c r="AN25" i="105"/>
  <c r="AN50" i="105" s="1"/>
  <c r="AN32" i="105"/>
  <c r="AN21" i="105"/>
  <c r="AN24" i="105"/>
  <c r="AN38" i="105"/>
  <c r="AN33" i="105"/>
  <c r="AN18" i="105"/>
  <c r="AN34" i="105"/>
  <c r="AL56" i="105"/>
  <c r="AO2" i="160"/>
  <c r="AO2" i="147"/>
  <c r="AO2" i="138"/>
  <c r="AO2" i="132"/>
  <c r="AO2" i="149"/>
  <c r="AO3" i="82"/>
  <c r="AO3" i="163" s="1"/>
  <c r="AO2" i="143"/>
  <c r="AO15" i="105"/>
  <c r="AO16" i="105" s="1"/>
  <c r="AQ2" i="101"/>
  <c r="AP2" i="82"/>
  <c r="AP2" i="163" s="1"/>
  <c r="AO2" i="150"/>
  <c r="AO2" i="99"/>
  <c r="AO36" i="99" s="1"/>
  <c r="AO39" i="99" s="1"/>
  <c r="AO2" i="85"/>
  <c r="AO2" i="100"/>
  <c r="L110" i="159"/>
  <c r="L66" i="159"/>
  <c r="Q74" i="118"/>
  <c r="Q30" i="115"/>
  <c r="Q33" i="149"/>
  <c r="AI65" i="150"/>
  <c r="AI88" i="150" s="1"/>
  <c r="AI27" i="138" s="1"/>
  <c r="AI31" i="138" s="1"/>
  <c r="AI32" i="138" s="1"/>
  <c r="AI34" i="138" s="1"/>
  <c r="AO90" i="150"/>
  <c r="AO89" i="150"/>
  <c r="AO39" i="150"/>
  <c r="AN83" i="150"/>
  <c r="AL63" i="143"/>
  <c r="AL75" i="143" s="1"/>
  <c r="AL27" i="150" s="1"/>
  <c r="AL60" i="150" s="1"/>
  <c r="AL61" i="150" s="1"/>
  <c r="AL87" i="150" s="1"/>
  <c r="AL26" i="138" s="1"/>
  <c r="BA93" i="132"/>
  <c r="BA18" i="116" s="1"/>
  <c r="BA12" i="118" s="1"/>
  <c r="AI57" i="150"/>
  <c r="AI86" i="150" s="1"/>
  <c r="AI28" i="149" s="1"/>
  <c r="AD39" i="138"/>
  <c r="AC44" i="138"/>
  <c r="AC47" i="138" s="1"/>
  <c r="AC50" i="138" s="1"/>
  <c r="AD38" i="138"/>
  <c r="AC43" i="138"/>
  <c r="AC46" i="138" s="1"/>
  <c r="AC49" i="138" s="1"/>
  <c r="AL73" i="150"/>
  <c r="AL43" i="150"/>
  <c r="AL84" i="150" s="1"/>
  <c r="AM61" i="143"/>
  <c r="AM73" i="143" s="1"/>
  <c r="AM25" i="150" s="1"/>
  <c r="AM45" i="150" s="1"/>
  <c r="AM72" i="143"/>
  <c r="AM24" i="150" s="1"/>
  <c r="AM42" i="150" s="1"/>
  <c r="AR33" i="101"/>
  <c r="AO22" i="138"/>
  <c r="AL74" i="150"/>
  <c r="AL46" i="150"/>
  <c r="AL85" i="150" s="1"/>
  <c r="Y114" i="85"/>
  <c r="AK61" i="150"/>
  <c r="AK87" i="150" s="1"/>
  <c r="AK26" i="138" s="1"/>
  <c r="AK76" i="150"/>
  <c r="AS105" i="147"/>
  <c r="AT100" i="147"/>
  <c r="AH25" i="138"/>
  <c r="AH41" i="138" s="1"/>
  <c r="AJ74" i="143"/>
  <c r="AJ26" i="150" s="1"/>
  <c r="AJ56" i="150" s="1"/>
  <c r="AJ64" i="143"/>
  <c r="AN54" i="143"/>
  <c r="AN56" i="143"/>
  <c r="AN53" i="143"/>
  <c r="AN55" i="143"/>
  <c r="AN52" i="143"/>
  <c r="AN60" i="143" s="1"/>
  <c r="AS34" i="150"/>
  <c r="AS116" i="150" s="1"/>
  <c r="AS12" i="132"/>
  <c r="AS108" i="132" s="1"/>
  <c r="AS89" i="132"/>
  <c r="AJ76" i="150"/>
  <c r="AJ61" i="150"/>
  <c r="AJ87" i="150" s="1"/>
  <c r="AJ26" i="138" s="1"/>
  <c r="AV38" i="150"/>
  <c r="AU72" i="150"/>
  <c r="AL74" i="147"/>
  <c r="AL103" i="147" s="1"/>
  <c r="BY38" i="143"/>
  <c r="BL11" i="148"/>
  <c r="BL16" i="148" s="1"/>
  <c r="BL12" i="148"/>
  <c r="BM9" i="148"/>
  <c r="AQ44" i="99"/>
  <c r="AQ48" i="99" s="1"/>
  <c r="AQ24" i="115" s="1"/>
  <c r="AP31" i="149"/>
  <c r="BK18" i="148"/>
  <c r="BK25" i="148" s="1"/>
  <c r="BK26" i="148" s="1"/>
  <c r="AT41" i="99" s="1"/>
  <c r="AT30" i="118" s="1"/>
  <c r="AR63" i="99"/>
  <c r="AS65" i="99" s="1"/>
  <c r="AR51" i="99"/>
  <c r="BK21" i="148"/>
  <c r="BK22" i="148"/>
  <c r="BK17" i="148"/>
  <c r="BK13" i="148"/>
  <c r="AV90" i="147"/>
  <c r="AT309" i="82" l="1"/>
  <c r="AT256" i="82"/>
  <c r="AS313" i="82"/>
  <c r="AS314" i="82" s="1"/>
  <c r="AS108" i="147"/>
  <c r="AT97" i="147"/>
  <c r="AR27" i="163"/>
  <c r="AR38" i="163" s="1"/>
  <c r="AR10" i="132"/>
  <c r="AR107" i="132" s="1"/>
  <c r="AR67" i="85" s="1"/>
  <c r="AR26" i="163"/>
  <c r="AR37" i="163" s="1"/>
  <c r="AR24" i="118"/>
  <c r="AR64" i="118"/>
  <c r="AR11" i="149"/>
  <c r="AC36" i="163"/>
  <c r="AB18" i="115"/>
  <c r="AR6" i="116"/>
  <c r="AR45" i="118"/>
  <c r="AR29" i="118"/>
  <c r="AR31" i="118" s="1"/>
  <c r="AR67" i="118"/>
  <c r="AO9" i="115"/>
  <c r="AP95" i="132"/>
  <c r="AS90" i="132"/>
  <c r="AS19" i="116" s="1"/>
  <c r="AS7" i="118" s="1"/>
  <c r="AS65" i="118"/>
  <c r="AS25" i="118"/>
  <c r="AS13" i="149" s="1"/>
  <c r="AM29" i="85"/>
  <c r="AM24" i="116"/>
  <c r="AM18" i="118"/>
  <c r="AM58" i="118"/>
  <c r="AI12" i="116"/>
  <c r="AI49" i="118"/>
  <c r="U34" i="116"/>
  <c r="U47" i="116"/>
  <c r="AS46" i="118"/>
  <c r="AS7" i="116"/>
  <c r="AL5" i="116"/>
  <c r="AL8" i="116" s="1"/>
  <c r="AL44" i="118"/>
  <c r="AG111" i="150"/>
  <c r="AG114" i="150"/>
  <c r="AG118" i="150" s="1"/>
  <c r="AK50" i="118"/>
  <c r="AK13" i="116"/>
  <c r="AK103" i="132"/>
  <c r="AU104" i="132"/>
  <c r="AU51" i="118"/>
  <c r="AU14" i="116"/>
  <c r="AF60" i="118"/>
  <c r="AF20" i="118"/>
  <c r="AD105" i="132"/>
  <c r="AA105" i="132"/>
  <c r="AC105" i="132"/>
  <c r="AA98" i="132"/>
  <c r="Z5" i="115"/>
  <c r="AT13" i="150"/>
  <c r="AS50" i="150"/>
  <c r="AS53" i="150"/>
  <c r="AE79" i="132"/>
  <c r="AE83" i="132" s="1"/>
  <c r="AE85" i="132" s="1"/>
  <c r="AE16" i="116" s="1"/>
  <c r="AB85" i="132"/>
  <c r="AB16" i="116" s="1"/>
  <c r="AI28" i="85"/>
  <c r="AU31" i="85"/>
  <c r="AK30" i="85"/>
  <c r="AE146" i="85"/>
  <c r="BL147" i="85"/>
  <c r="AT45" i="99"/>
  <c r="AT47" i="99" s="1"/>
  <c r="AH109" i="150"/>
  <c r="AU25" i="149"/>
  <c r="AL106" i="147"/>
  <c r="AL25" i="85" s="1"/>
  <c r="AL6" i="149"/>
  <c r="AR54" i="85"/>
  <c r="AS8" i="149"/>
  <c r="AR7" i="149"/>
  <c r="AI18" i="149"/>
  <c r="U45" i="149"/>
  <c r="U60" i="149"/>
  <c r="U62" i="149" s="1"/>
  <c r="AH35" i="138"/>
  <c r="AH36" i="138" s="1"/>
  <c r="AH92" i="150"/>
  <c r="AJ76" i="143"/>
  <c r="AJ28" i="150" s="1"/>
  <c r="AJ64" i="150" s="1"/>
  <c r="AJ77" i="150" s="1"/>
  <c r="AJ65" i="143"/>
  <c r="AL110" i="150"/>
  <c r="AL27" i="149"/>
  <c r="AM21" i="149"/>
  <c r="AK24" i="149"/>
  <c r="AN22" i="149"/>
  <c r="AN95" i="99"/>
  <c r="AE127" i="85"/>
  <c r="AF122" i="85" s="1"/>
  <c r="AF68" i="85"/>
  <c r="AF87" i="85" s="1"/>
  <c r="AF113" i="85" s="1"/>
  <c r="AF115" i="85" s="1"/>
  <c r="AE96" i="85"/>
  <c r="AT87" i="147"/>
  <c r="AS94" i="147"/>
  <c r="AS104" i="147" s="1"/>
  <c r="AL59" i="105"/>
  <c r="AL64" i="105"/>
  <c r="AX34" i="101"/>
  <c r="AU25" i="143"/>
  <c r="AX25" i="101"/>
  <c r="AU45" i="105"/>
  <c r="AU18" i="100"/>
  <c r="AW17" i="101"/>
  <c r="AT7" i="100"/>
  <c r="AT19" i="100" s="1"/>
  <c r="AT25" i="100" s="1"/>
  <c r="Y116" i="85"/>
  <c r="Z111" i="85" s="1"/>
  <c r="AF36" i="138"/>
  <c r="AF36" i="132"/>
  <c r="AF35" i="132"/>
  <c r="AF45" i="132" s="1"/>
  <c r="AF70" i="132" s="1"/>
  <c r="AK64" i="143"/>
  <c r="AI35" i="138"/>
  <c r="AI36" i="138" s="1"/>
  <c r="AK75" i="150"/>
  <c r="AI109" i="150"/>
  <c r="AI114" i="150" s="1"/>
  <c r="AI118" i="150" s="1"/>
  <c r="AI25" i="138"/>
  <c r="AI41" i="138" s="1"/>
  <c r="AI92" i="150"/>
  <c r="AI102" i="132" s="1"/>
  <c r="AG66" i="85"/>
  <c r="AG16" i="132"/>
  <c r="AG95" i="150"/>
  <c r="AG35" i="138"/>
  <c r="AG34" i="138"/>
  <c r="T190" i="85"/>
  <c r="T191" i="85" s="1"/>
  <c r="V28" i="100"/>
  <c r="V30" i="100" s="1"/>
  <c r="V33" i="100" s="1"/>
  <c r="AN27" i="105"/>
  <c r="AN51" i="105" s="1"/>
  <c r="AL60" i="105"/>
  <c r="AP2" i="143"/>
  <c r="AP2" i="160"/>
  <c r="AP15" i="105"/>
  <c r="AP16" i="105" s="1"/>
  <c r="AP3" i="82"/>
  <c r="AP3" i="163" s="1"/>
  <c r="AR2" i="101"/>
  <c r="AP2" i="132"/>
  <c r="AP2" i="147"/>
  <c r="AQ2" i="82"/>
  <c r="AQ2" i="163" s="1"/>
  <c r="AP2" i="150"/>
  <c r="AP2" i="138"/>
  <c r="AP2" i="85"/>
  <c r="AP2" i="99"/>
  <c r="AP36" i="99" s="1"/>
  <c r="AP39" i="99" s="1"/>
  <c r="AP2" i="149"/>
  <c r="AP2" i="100"/>
  <c r="AO37" i="105"/>
  <c r="AO23" i="105"/>
  <c r="AO49" i="105" s="1"/>
  <c r="AO22" i="105"/>
  <c r="AO34" i="105"/>
  <c r="AO21" i="105"/>
  <c r="AO32" i="105"/>
  <c r="AO31" i="105"/>
  <c r="AO24" i="105"/>
  <c r="AO35" i="105"/>
  <c r="AO38" i="105"/>
  <c r="AO20" i="105"/>
  <c r="AO18" i="105"/>
  <c r="AO36" i="105"/>
  <c r="AO33" i="105"/>
  <c r="AO19" i="105"/>
  <c r="AO26" i="105"/>
  <c r="AO39" i="105"/>
  <c r="AO25" i="105"/>
  <c r="AO50" i="105" s="1"/>
  <c r="Q6" i="143"/>
  <c r="Q12" i="143"/>
  <c r="Q15" i="143" s="1"/>
  <c r="AN40" i="105"/>
  <c r="Q54" i="149"/>
  <c r="Q57" i="149" s="1"/>
  <c r="Q37" i="149"/>
  <c r="Q40" i="149" s="1"/>
  <c r="AO3" i="150"/>
  <c r="AO3" i="143"/>
  <c r="AO3" i="100"/>
  <c r="AO3" i="85"/>
  <c r="AO3" i="160"/>
  <c r="AO3" i="138"/>
  <c r="AO3" i="147"/>
  <c r="AO3" i="132"/>
  <c r="AO3" i="99"/>
  <c r="AO64" i="99" s="1"/>
  <c r="AO92" i="99" s="1"/>
  <c r="AO3" i="149"/>
  <c r="AQ3" i="101"/>
  <c r="AK29" i="100"/>
  <c r="AY81" i="132"/>
  <c r="L84" i="159"/>
  <c r="L86" i="159" s="1"/>
  <c r="L42" i="159"/>
  <c r="L128" i="159"/>
  <c r="L130" i="159" s="1"/>
  <c r="AM56" i="105"/>
  <c r="AM28" i="105"/>
  <c r="AL76" i="150"/>
  <c r="AL62" i="143"/>
  <c r="AL64" i="143" s="1"/>
  <c r="AO83" i="150"/>
  <c r="AP89" i="150"/>
  <c r="AP90" i="150"/>
  <c r="AP39" i="150"/>
  <c r="BB93" i="132"/>
  <c r="BB18" i="116" s="1"/>
  <c r="BB12" i="118" s="1"/>
  <c r="AD44" i="138"/>
  <c r="AD47" i="138" s="1"/>
  <c r="AD50" i="138" s="1"/>
  <c r="AE39" i="138"/>
  <c r="AE38" i="138"/>
  <c r="AD43" i="138"/>
  <c r="AD46" i="138" s="1"/>
  <c r="AD49" i="138" s="1"/>
  <c r="AT105" i="147"/>
  <c r="AU100" i="147"/>
  <c r="AJ57" i="150"/>
  <c r="AJ86" i="150" s="1"/>
  <c r="AJ28" i="149" s="1"/>
  <c r="AJ75" i="150"/>
  <c r="AK25" i="138"/>
  <c r="AK41" i="138" s="1"/>
  <c r="AN72" i="143"/>
  <c r="AN24" i="150" s="1"/>
  <c r="AN42" i="150" s="1"/>
  <c r="AN61" i="143"/>
  <c r="AN73" i="143" s="1"/>
  <c r="AN25" i="150" s="1"/>
  <c r="AN45" i="150" s="1"/>
  <c r="AM63" i="143"/>
  <c r="AM43" i="150"/>
  <c r="AM84" i="150" s="1"/>
  <c r="AM73" i="150"/>
  <c r="AO56" i="143"/>
  <c r="AO55" i="143"/>
  <c r="AO52" i="143"/>
  <c r="AO60" i="143" s="1"/>
  <c r="AO53" i="143"/>
  <c r="AO54" i="143"/>
  <c r="AM74" i="150"/>
  <c r="AM46" i="150"/>
  <c r="AM85" i="150" s="1"/>
  <c r="AT89" i="132"/>
  <c r="AT12" i="132"/>
  <c r="AT108" i="132" s="1"/>
  <c r="AT34" i="150"/>
  <c r="AT116" i="150" s="1"/>
  <c r="AP22" i="138"/>
  <c r="AS33" i="101"/>
  <c r="AW38" i="150"/>
  <c r="AV72" i="150"/>
  <c r="AM74" i="147"/>
  <c r="AM103" i="147" s="1"/>
  <c r="BZ38" i="143"/>
  <c r="AS63" i="99"/>
  <c r="AT65" i="99" s="1"/>
  <c r="AS51" i="99"/>
  <c r="BK23" i="148"/>
  <c r="AR44" i="99"/>
  <c r="AR48" i="99" s="1"/>
  <c r="AR24" i="115" s="1"/>
  <c r="AQ31" i="149"/>
  <c r="AW90" i="147"/>
  <c r="BN9" i="148"/>
  <c r="BM12" i="148"/>
  <c r="BM11" i="148"/>
  <c r="BM16" i="148" s="1"/>
  <c r="BL22" i="148"/>
  <c r="BL17" i="148"/>
  <c r="BL18" i="148" s="1"/>
  <c r="BL25" i="148" s="1"/>
  <c r="BL26" i="148" s="1"/>
  <c r="AU41" i="99" s="1"/>
  <c r="AU30" i="118" s="1"/>
  <c r="BL13" i="148"/>
  <c r="BL21" i="148"/>
  <c r="AU97" i="147" l="1"/>
  <c r="AT108" i="147"/>
  <c r="AT313" i="82"/>
  <c r="AT314" i="82" s="1"/>
  <c r="AU309" i="82"/>
  <c r="AU256" i="82"/>
  <c r="AC39" i="163"/>
  <c r="AC40" i="163" s="1"/>
  <c r="AS26" i="163"/>
  <c r="AS37" i="163" s="1"/>
  <c r="AS24" i="118"/>
  <c r="AS64" i="118"/>
  <c r="AS11" i="149"/>
  <c r="AS27" i="163"/>
  <c r="AS38" i="163" s="1"/>
  <c r="AS10" i="132"/>
  <c r="AS107" i="132" s="1"/>
  <c r="AS67" i="85" s="1"/>
  <c r="AS29" i="118"/>
  <c r="AS31" i="118" s="1"/>
  <c r="AS67" i="118"/>
  <c r="AS45" i="118"/>
  <c r="AS6" i="116"/>
  <c r="AP9" i="115"/>
  <c r="AQ95" i="132"/>
  <c r="AT90" i="132"/>
  <c r="AT19" i="116" s="1"/>
  <c r="AT7" i="118" s="1"/>
  <c r="AT65" i="118"/>
  <c r="AT25" i="118"/>
  <c r="AT13" i="149" s="1"/>
  <c r="AN29" i="85"/>
  <c r="AN24" i="116"/>
  <c r="AN18" i="118"/>
  <c r="AN58" i="118"/>
  <c r="AJ12" i="116"/>
  <c r="AJ49" i="118"/>
  <c r="V11" i="116"/>
  <c r="V20" i="116" s="1"/>
  <c r="V22" i="116" s="1"/>
  <c r="V48" i="118"/>
  <c r="V56" i="118" s="1"/>
  <c r="AT46" i="118"/>
  <c r="AT7" i="116"/>
  <c r="AM5" i="116"/>
  <c r="AM8" i="116" s="1"/>
  <c r="AM44" i="118"/>
  <c r="AH95" i="150"/>
  <c r="AH102" i="132"/>
  <c r="AH111" i="150"/>
  <c r="AH114" i="150"/>
  <c r="AH118" i="150" s="1"/>
  <c r="AL50" i="118"/>
  <c r="AL13" i="116"/>
  <c r="AL103" i="132"/>
  <c r="AV51" i="118"/>
  <c r="AV104" i="132"/>
  <c r="AV14" i="116"/>
  <c r="AG60" i="118"/>
  <c r="AG20" i="118"/>
  <c r="AC15" i="116"/>
  <c r="AC11" i="118"/>
  <c r="AC10" i="118" s="1"/>
  <c r="AA11" i="118"/>
  <c r="AA10" i="118" s="1"/>
  <c r="AA15" i="116"/>
  <c r="AB105" i="132"/>
  <c r="AA110" i="132"/>
  <c r="AE105" i="132"/>
  <c r="AD15" i="116"/>
  <c r="AD11" i="118"/>
  <c r="AD10" i="118" s="1"/>
  <c r="AT29" i="99"/>
  <c r="AT67" i="99" s="1"/>
  <c r="AT347" i="82"/>
  <c r="AA52" i="85"/>
  <c r="AU13" i="150"/>
  <c r="AT50" i="150"/>
  <c r="AT53" i="150"/>
  <c r="AV31" i="85"/>
  <c r="AJ28" i="85"/>
  <c r="V27" i="85"/>
  <c r="V46" i="85" s="1"/>
  <c r="AL30" i="85"/>
  <c r="AU45" i="99"/>
  <c r="AU47" i="99" s="1"/>
  <c r="AH16" i="132"/>
  <c r="AH36" i="132" s="1"/>
  <c r="AH66" i="85"/>
  <c r="AH68" i="85" s="1"/>
  <c r="AH87" i="85" s="1"/>
  <c r="AH113" i="85" s="1"/>
  <c r="AH115" i="85" s="1"/>
  <c r="AM106" i="147"/>
  <c r="AM25" i="85" s="1"/>
  <c r="AM6" i="149"/>
  <c r="AM9" i="149" s="1"/>
  <c r="AT8" i="149"/>
  <c r="AL9" i="149"/>
  <c r="AJ18" i="149"/>
  <c r="AS7" i="149"/>
  <c r="AS54" i="85"/>
  <c r="V16" i="149"/>
  <c r="AV25" i="149"/>
  <c r="AJ65" i="150"/>
  <c r="AJ88" i="150" s="1"/>
  <c r="AJ27" i="138" s="1"/>
  <c r="AJ31" i="138" s="1"/>
  <c r="AJ32" i="138" s="1"/>
  <c r="AJ35" i="138" s="1"/>
  <c r="AK76" i="143"/>
  <c r="AK28" i="150" s="1"/>
  <c r="AK64" i="150" s="1"/>
  <c r="AK77" i="150" s="1"/>
  <c r="AK65" i="143"/>
  <c r="AL76" i="143"/>
  <c r="AL28" i="150" s="1"/>
  <c r="AL64" i="150" s="1"/>
  <c r="AL77" i="150" s="1"/>
  <c r="AL65" i="143"/>
  <c r="AO22" i="149"/>
  <c r="AO95" i="99"/>
  <c r="AF95" i="85"/>
  <c r="AN21" i="149"/>
  <c r="AF91" i="85"/>
  <c r="AF134" i="85" s="1"/>
  <c r="AF136" i="85" s="1"/>
  <c r="AD52" i="85"/>
  <c r="AF78" i="132"/>
  <c r="AM110" i="150"/>
  <c r="AM27" i="149"/>
  <c r="AC52" i="85"/>
  <c r="AL24" i="149"/>
  <c r="T49" i="85"/>
  <c r="T61" i="85" s="1"/>
  <c r="T62" i="85" s="1"/>
  <c r="AF86" i="85"/>
  <c r="AF105" i="85" s="1"/>
  <c r="AF90" i="85"/>
  <c r="AF123" i="85" s="1"/>
  <c r="AF125" i="85" s="1"/>
  <c r="AF94" i="85"/>
  <c r="AF89" i="85"/>
  <c r="AF124" i="85" s="1"/>
  <c r="AF126" i="85" s="1"/>
  <c r="AF93" i="85"/>
  <c r="AF157" i="85" s="1"/>
  <c r="AF158" i="85" s="1"/>
  <c r="AF159" i="85" s="1"/>
  <c r="AG156" i="85" s="1"/>
  <c r="AF92" i="85"/>
  <c r="AG162" i="85" s="1"/>
  <c r="AG169" i="85" s="1"/>
  <c r="AF85" i="85"/>
  <c r="AF100" i="85" s="1"/>
  <c r="AF88" i="85"/>
  <c r="AF112" i="85" s="1"/>
  <c r="AG68" i="85"/>
  <c r="AG87" i="85" s="1"/>
  <c r="AG113" i="85" s="1"/>
  <c r="AG115" i="85" s="1"/>
  <c r="AI111" i="150"/>
  <c r="AU87" i="147"/>
  <c r="AT94" i="147"/>
  <c r="AT104" i="147" s="1"/>
  <c r="AM59" i="105"/>
  <c r="AM64" i="105"/>
  <c r="AY34" i="101"/>
  <c r="AV25" i="143"/>
  <c r="AX17" i="101"/>
  <c r="AU7" i="100"/>
  <c r="AU19" i="100" s="1"/>
  <c r="AU25" i="100" s="1"/>
  <c r="AV18" i="100"/>
  <c r="AY25" i="101"/>
  <c r="AV45" i="105"/>
  <c r="AM53" i="105"/>
  <c r="AM60" i="105" s="1"/>
  <c r="Z114" i="85"/>
  <c r="AI16" i="132"/>
  <c r="AI36" i="132" s="1"/>
  <c r="AL74" i="143"/>
  <c r="AL26" i="150" s="1"/>
  <c r="AL56" i="150" s="1"/>
  <c r="AL75" i="150" s="1"/>
  <c r="AF41" i="132"/>
  <c r="AF67" i="132" s="1"/>
  <c r="AF40" i="132"/>
  <c r="AF66" i="132" s="1"/>
  <c r="AF39" i="132"/>
  <c r="AF65" i="132" s="1"/>
  <c r="AF43" i="132"/>
  <c r="AF69" i="132" s="1"/>
  <c r="AF42" i="132"/>
  <c r="AF68" i="132" s="1"/>
  <c r="AF44" i="132"/>
  <c r="AI66" i="85"/>
  <c r="AI68" i="85" s="1"/>
  <c r="Q7" i="143"/>
  <c r="AI95" i="150"/>
  <c r="AG36" i="138"/>
  <c r="AG36" i="132"/>
  <c r="AG35" i="132"/>
  <c r="AG45" i="132" s="1"/>
  <c r="AG70" i="132" s="1"/>
  <c r="W23" i="100"/>
  <c r="W26" i="100" s="1"/>
  <c r="AZ81" i="132"/>
  <c r="AP3" i="100"/>
  <c r="AP3" i="132"/>
  <c r="AP3" i="147"/>
  <c r="AP3" i="160"/>
  <c r="AP3" i="149"/>
  <c r="AP3" i="143"/>
  <c r="AP3" i="138"/>
  <c r="AP3" i="99"/>
  <c r="AP64" i="99" s="1"/>
  <c r="AP92" i="99" s="1"/>
  <c r="AP3" i="85"/>
  <c r="AP3" i="150"/>
  <c r="AR3" i="101"/>
  <c r="AO40" i="105"/>
  <c r="AP24" i="105"/>
  <c r="AP19" i="105"/>
  <c r="AP22" i="105"/>
  <c r="AP31" i="105"/>
  <c r="AP38" i="105"/>
  <c r="AP18" i="105"/>
  <c r="AP37" i="105"/>
  <c r="AP35" i="105"/>
  <c r="AP26" i="105"/>
  <c r="AP23" i="105"/>
  <c r="AP49" i="105" s="1"/>
  <c r="AP33" i="105"/>
  <c r="AP21" i="105"/>
  <c r="AP39" i="105"/>
  <c r="AP32" i="105"/>
  <c r="AP20" i="105"/>
  <c r="AP25" i="105"/>
  <c r="AP50" i="105" s="1"/>
  <c r="AP36" i="105"/>
  <c r="AP34" i="105"/>
  <c r="AN28" i="105"/>
  <c r="AQ3" i="82"/>
  <c r="AQ3" i="163" s="1"/>
  <c r="AQ2" i="147"/>
  <c r="AQ2" i="150"/>
  <c r="AQ2" i="149"/>
  <c r="AR2" i="82"/>
  <c r="AR2" i="163" s="1"/>
  <c r="AQ15" i="105"/>
  <c r="AQ16" i="105" s="1"/>
  <c r="AQ2" i="99"/>
  <c r="AQ36" i="99" s="1"/>
  <c r="AQ39" i="99" s="1"/>
  <c r="AQ2" i="100"/>
  <c r="AS2" i="101"/>
  <c r="AQ2" i="160"/>
  <c r="AQ2" i="138"/>
  <c r="AQ2" i="85"/>
  <c r="AQ2" i="143"/>
  <c r="AQ2" i="132"/>
  <c r="AO27" i="105"/>
  <c r="AO51" i="105" s="1"/>
  <c r="AL29" i="100"/>
  <c r="AN56" i="105"/>
  <c r="AQ90" i="150"/>
  <c r="AQ89" i="150"/>
  <c r="AQ39" i="150"/>
  <c r="AP83" i="150"/>
  <c r="BC93" i="132"/>
  <c r="BC18" i="116" s="1"/>
  <c r="BC12" i="118" s="1"/>
  <c r="AE44" i="138"/>
  <c r="AE47" i="138" s="1"/>
  <c r="AE50" i="138" s="1"/>
  <c r="AF39" i="138"/>
  <c r="AF38" i="138"/>
  <c r="AE43" i="138"/>
  <c r="AE46" i="138" s="1"/>
  <c r="AE49" i="138" s="1"/>
  <c r="AU89" i="132"/>
  <c r="AN63" i="143"/>
  <c r="AN46" i="150"/>
  <c r="AN85" i="150" s="1"/>
  <c r="AN74" i="150"/>
  <c r="AO61" i="143"/>
  <c r="AO73" i="143" s="1"/>
  <c r="AO25" i="150" s="1"/>
  <c r="AO45" i="150" s="1"/>
  <c r="AO72" i="143"/>
  <c r="AO24" i="150" s="1"/>
  <c r="AO42" i="150" s="1"/>
  <c r="AN73" i="150"/>
  <c r="AN43" i="150"/>
  <c r="AN84" i="150" s="1"/>
  <c r="AJ25" i="138"/>
  <c r="AJ41" i="138" s="1"/>
  <c r="AU105" i="147"/>
  <c r="AV100" i="147"/>
  <c r="AP54" i="143"/>
  <c r="AP53" i="143"/>
  <c r="AP52" i="143"/>
  <c r="AP60" i="143" s="1"/>
  <c r="AP55" i="143"/>
  <c r="AP56" i="143"/>
  <c r="AU12" i="132"/>
  <c r="AU108" i="132" s="1"/>
  <c r="AU34" i="150"/>
  <c r="AU116" i="150" s="1"/>
  <c r="AQ22" i="138"/>
  <c r="AT33" i="101"/>
  <c r="AM75" i="143"/>
  <c r="AM27" i="150" s="1"/>
  <c r="AM60" i="150" s="1"/>
  <c r="AM62" i="143"/>
  <c r="AW72" i="150"/>
  <c r="AX38" i="150"/>
  <c r="AN74" i="147"/>
  <c r="AN103" i="147" s="1"/>
  <c r="BL23" i="148"/>
  <c r="AX90" i="147"/>
  <c r="AT63" i="99"/>
  <c r="AU65" i="99" s="1"/>
  <c r="AT51" i="99"/>
  <c r="BM18" i="148"/>
  <c r="BM25" i="148" s="1"/>
  <c r="BM26" i="148" s="1"/>
  <c r="AV41" i="99" s="1"/>
  <c r="AV30" i="118" s="1"/>
  <c r="CA38" i="143"/>
  <c r="BM17" i="148"/>
  <c r="BM22" i="148"/>
  <c r="BM21" i="148"/>
  <c r="BM13" i="148"/>
  <c r="BM23" i="148"/>
  <c r="AR31" i="149"/>
  <c r="AS44" i="99"/>
  <c r="AS48" i="99" s="1"/>
  <c r="AS24" i="115" s="1"/>
  <c r="BO9" i="148"/>
  <c r="BN12" i="148"/>
  <c r="BN11" i="148"/>
  <c r="BN16" i="148" s="1"/>
  <c r="AV309" i="82" l="1"/>
  <c r="AV256" i="82"/>
  <c r="AD36" i="163"/>
  <c r="AC18" i="115"/>
  <c r="AT27" i="163"/>
  <c r="AT38" i="163" s="1"/>
  <c r="AT10" i="132"/>
  <c r="AT107" i="132" s="1"/>
  <c r="AT67" i="85" s="1"/>
  <c r="AT26" i="163"/>
  <c r="AT37" i="163" s="1"/>
  <c r="AT64" i="118"/>
  <c r="AT24" i="118"/>
  <c r="AT11" i="149"/>
  <c r="AV97" i="147"/>
  <c r="AU108" i="147"/>
  <c r="AU313" i="82"/>
  <c r="AU314" i="82" s="1"/>
  <c r="AQ9" i="115"/>
  <c r="AR95" i="132"/>
  <c r="AU90" i="132"/>
  <c r="AU19" i="116" s="1"/>
  <c r="AU7" i="118" s="1"/>
  <c r="AU25" i="118"/>
  <c r="AU65" i="118"/>
  <c r="AT29" i="118"/>
  <c r="AT31" i="118" s="1"/>
  <c r="AT67" i="118"/>
  <c r="AT45" i="118"/>
  <c r="AT6" i="116"/>
  <c r="AO29" i="85"/>
  <c r="AO58" i="118"/>
  <c r="AO24" i="116"/>
  <c r="AO18" i="118"/>
  <c r="AK12" i="116"/>
  <c r="AK49" i="118"/>
  <c r="V5" i="118"/>
  <c r="V16" i="118" s="1"/>
  <c r="V26" i="116"/>
  <c r="AU46" i="118"/>
  <c r="AU7" i="116"/>
  <c r="AN5" i="116"/>
  <c r="AN8" i="116" s="1"/>
  <c r="AN44" i="118"/>
  <c r="AM50" i="118"/>
  <c r="AM13" i="116"/>
  <c r="AM103" i="132"/>
  <c r="AI20" i="118"/>
  <c r="AI60" i="118"/>
  <c r="AW31" i="85"/>
  <c r="AW51" i="118"/>
  <c r="AW104" i="132"/>
  <c r="AW14" i="116"/>
  <c r="AH60" i="118"/>
  <c r="AH20" i="118"/>
  <c r="AB98" i="132"/>
  <c r="AB110" i="132" s="1"/>
  <c r="AA5" i="115"/>
  <c r="AE11" i="118"/>
  <c r="AE10" i="118" s="1"/>
  <c r="AE15" i="116"/>
  <c r="AB15" i="116"/>
  <c r="AB11" i="118"/>
  <c r="AB10" i="118" s="1"/>
  <c r="AV347" i="82"/>
  <c r="AV29" i="99" s="1"/>
  <c r="AV67" i="99" s="1"/>
  <c r="AU347" i="82"/>
  <c r="AU29" i="99" s="1"/>
  <c r="AU67" i="99" s="1"/>
  <c r="AB52" i="85"/>
  <c r="AV13" i="150"/>
  <c r="AU50" i="150"/>
  <c r="AU53" i="150"/>
  <c r="AH35" i="132"/>
  <c r="AH45" i="132" s="1"/>
  <c r="AH70" i="132" s="1"/>
  <c r="AH78" i="132" s="1"/>
  <c r="AK28" i="85"/>
  <c r="AM30" i="85"/>
  <c r="AF146" i="85"/>
  <c r="BM147" i="85"/>
  <c r="AV45" i="99"/>
  <c r="AV47" i="99" s="1"/>
  <c r="AU13" i="149"/>
  <c r="AN106" i="147"/>
  <c r="AN25" i="85" s="1"/>
  <c r="AN6" i="149"/>
  <c r="AN9" i="149" s="1"/>
  <c r="AU8" i="149"/>
  <c r="V48" i="149"/>
  <c r="V50" i="149" s="1"/>
  <c r="V43" i="149"/>
  <c r="AK18" i="149"/>
  <c r="AT7" i="149"/>
  <c r="AT54" i="85"/>
  <c r="AW25" i="149"/>
  <c r="AL65" i="150"/>
  <c r="AL88" i="150" s="1"/>
  <c r="AL27" i="138" s="1"/>
  <c r="AL31" i="138" s="1"/>
  <c r="AL32" i="138" s="1"/>
  <c r="AL34" i="138" s="1"/>
  <c r="AJ92" i="150"/>
  <c r="AJ109" i="150"/>
  <c r="AJ34" i="138"/>
  <c r="AJ36" i="138" s="1"/>
  <c r="AK65" i="150"/>
  <c r="AK88" i="150" s="1"/>
  <c r="AK27" i="138" s="1"/>
  <c r="AK31" i="138" s="1"/>
  <c r="AK32" i="138" s="1"/>
  <c r="AK35" i="138" s="1"/>
  <c r="AG95" i="85"/>
  <c r="T166" i="85"/>
  <c r="AN110" i="150"/>
  <c r="AN27" i="149"/>
  <c r="AF76" i="132"/>
  <c r="AE52" i="85"/>
  <c r="AF77" i="132"/>
  <c r="AF73" i="132"/>
  <c r="AM24" i="149"/>
  <c r="AG78" i="132"/>
  <c r="AO21" i="149"/>
  <c r="AP22" i="149"/>
  <c r="AP95" i="99"/>
  <c r="AF74" i="132"/>
  <c r="AF75" i="132"/>
  <c r="AF127" i="85"/>
  <c r="AG122" i="85" s="1"/>
  <c r="AG86" i="85"/>
  <c r="AG105" i="85" s="1"/>
  <c r="AF96" i="85"/>
  <c r="AG89" i="85"/>
  <c r="AG124" i="85" s="1"/>
  <c r="AG126" i="85" s="1"/>
  <c r="AH89" i="85"/>
  <c r="AH124" i="85" s="1"/>
  <c r="AH126" i="85" s="1"/>
  <c r="AH86" i="85"/>
  <c r="AH105" i="85" s="1"/>
  <c r="AH94" i="85"/>
  <c r="AH92" i="85"/>
  <c r="AI162" i="85" s="1"/>
  <c r="AI169" i="85" s="1"/>
  <c r="AH88" i="85"/>
  <c r="AH112" i="85" s="1"/>
  <c r="AG92" i="85"/>
  <c r="AH162" i="85" s="1"/>
  <c r="AH169" i="85" s="1"/>
  <c r="AG88" i="85"/>
  <c r="AG112" i="85" s="1"/>
  <c r="AG94" i="85"/>
  <c r="AG93" i="85"/>
  <c r="AG157" i="85" s="1"/>
  <c r="AG158" i="85" s="1"/>
  <c r="AG159" i="85" s="1"/>
  <c r="AH156" i="85" s="1"/>
  <c r="AG90" i="85"/>
  <c r="AG123" i="85" s="1"/>
  <c r="AG91" i="85"/>
  <c r="AG134" i="85" s="1"/>
  <c r="AG136" i="85" s="1"/>
  <c r="AG85" i="85"/>
  <c r="AG100" i="85" s="1"/>
  <c r="AH85" i="85"/>
  <c r="AH100" i="85" s="1"/>
  <c r="AH93" i="85"/>
  <c r="AH157" i="85" s="1"/>
  <c r="AH91" i="85"/>
  <c r="AH134" i="85" s="1"/>
  <c r="AH136" i="85" s="1"/>
  <c r="AH90" i="85"/>
  <c r="AH123" i="85" s="1"/>
  <c r="AH95" i="85"/>
  <c r="AV87" i="147"/>
  <c r="AU94" i="147"/>
  <c r="AU104" i="147" s="1"/>
  <c r="AN59" i="105"/>
  <c r="AN64" i="105"/>
  <c r="AZ34" i="101"/>
  <c r="AW25" i="143"/>
  <c r="AZ25" i="101"/>
  <c r="AW45" i="105"/>
  <c r="AW18" i="100"/>
  <c r="AY17" i="101"/>
  <c r="AV7" i="100"/>
  <c r="AV19" i="100" s="1"/>
  <c r="AV25" i="100" s="1"/>
  <c r="AN53" i="105"/>
  <c r="AN60" i="105" s="1"/>
  <c r="AI35" i="132"/>
  <c r="AI45" i="132" s="1"/>
  <c r="AI70" i="132" s="1"/>
  <c r="AL57" i="150"/>
  <c r="AL86" i="150" s="1"/>
  <c r="AL28" i="149" s="1"/>
  <c r="Z116" i="85"/>
  <c r="AA111" i="85" s="1"/>
  <c r="AI88" i="85"/>
  <c r="AI112" i="85" s="1"/>
  <c r="AI87" i="85"/>
  <c r="AI113" i="85" s="1"/>
  <c r="AI115" i="85" s="1"/>
  <c r="AI91" i="85"/>
  <c r="AI134" i="85" s="1"/>
  <c r="AI90" i="85"/>
  <c r="AI123" i="85" s="1"/>
  <c r="AI89" i="85"/>
  <c r="AI124" i="85" s="1"/>
  <c r="AI126" i="85" s="1"/>
  <c r="AI94" i="85"/>
  <c r="AI93" i="85"/>
  <c r="AI157" i="85" s="1"/>
  <c r="AI86" i="85"/>
  <c r="AI105" i="85" s="1"/>
  <c r="AI92" i="85"/>
  <c r="AJ162" i="85" s="1"/>
  <c r="AJ169" i="85" s="1"/>
  <c r="AI85" i="85"/>
  <c r="AI95" i="85"/>
  <c r="AG40" i="132"/>
  <c r="AG66" i="132" s="1"/>
  <c r="AG74" i="132" s="1"/>
  <c r="AG39" i="132"/>
  <c r="AG65" i="132" s="1"/>
  <c r="AG44" i="132"/>
  <c r="AG43" i="132"/>
  <c r="AG69" i="132" s="1"/>
  <c r="AG41" i="132"/>
  <c r="AG67" i="132" s="1"/>
  <c r="AG42" i="132"/>
  <c r="AG68" i="132" s="1"/>
  <c r="AG76" i="132" s="1"/>
  <c r="AT2" i="101"/>
  <c r="AR2" i="85"/>
  <c r="AR15" i="105"/>
  <c r="AR16" i="105" s="1"/>
  <c r="AR2" i="138"/>
  <c r="AR2" i="160"/>
  <c r="AR2" i="150"/>
  <c r="AR2" i="100"/>
  <c r="AR2" i="143"/>
  <c r="AS2" i="82"/>
  <c r="AS2" i="163" s="1"/>
  <c r="AR2" i="149"/>
  <c r="AR2" i="147"/>
  <c r="AR2" i="99"/>
  <c r="AR36" i="99" s="1"/>
  <c r="AR39" i="99" s="1"/>
  <c r="AR2" i="132"/>
  <c r="AR3" i="82"/>
  <c r="AR3" i="163" s="1"/>
  <c r="W28" i="100"/>
  <c r="W30" i="100" s="1"/>
  <c r="W33" i="100" s="1"/>
  <c r="AO28" i="105"/>
  <c r="AQ3" i="100"/>
  <c r="AQ3" i="132"/>
  <c r="AQ3" i="160"/>
  <c r="AS3" i="101"/>
  <c r="AQ3" i="138"/>
  <c r="AQ3" i="143"/>
  <c r="AQ3" i="149"/>
  <c r="AQ3" i="85"/>
  <c r="AQ3" i="147"/>
  <c r="AQ3" i="150"/>
  <c r="AQ3" i="99"/>
  <c r="AQ64" i="99" s="1"/>
  <c r="AQ92" i="99" s="1"/>
  <c r="AP27" i="105"/>
  <c r="AP51" i="105" s="1"/>
  <c r="AO56" i="105"/>
  <c r="BA81" i="132"/>
  <c r="AM29" i="100"/>
  <c r="AQ20" i="105"/>
  <c r="AQ19" i="105"/>
  <c r="AQ26" i="105"/>
  <c r="AQ35" i="105"/>
  <c r="AQ34" i="105"/>
  <c r="AQ31" i="105"/>
  <c r="AQ32" i="105"/>
  <c r="AQ37" i="105"/>
  <c r="AQ33" i="105"/>
  <c r="AQ25" i="105"/>
  <c r="AQ50" i="105" s="1"/>
  <c r="AQ23" i="105"/>
  <c r="AQ49" i="105" s="1"/>
  <c r="AQ22" i="105"/>
  <c r="AQ38" i="105"/>
  <c r="AQ36" i="105"/>
  <c r="AQ18" i="105"/>
  <c r="AQ21" i="105"/>
  <c r="AQ39" i="105"/>
  <c r="AQ24" i="105"/>
  <c r="AP40" i="105"/>
  <c r="AQ83" i="150"/>
  <c r="AR90" i="150"/>
  <c r="AR89" i="150"/>
  <c r="AR39" i="150"/>
  <c r="BD93" i="132"/>
  <c r="BD18" i="116" s="1"/>
  <c r="BD12" i="118" s="1"/>
  <c r="AG39" i="138"/>
  <c r="AF44" i="138"/>
  <c r="AF47" i="138" s="1"/>
  <c r="AF50" i="138" s="1"/>
  <c r="AG38" i="138"/>
  <c r="AF43" i="138"/>
  <c r="AF46" i="138" s="1"/>
  <c r="AF49" i="138" s="1"/>
  <c r="AN75" i="143"/>
  <c r="AN27" i="150" s="1"/>
  <c r="AN60" i="150" s="1"/>
  <c r="AN62" i="143"/>
  <c r="AP61" i="143"/>
  <c r="AP73" i="143" s="1"/>
  <c r="AP25" i="150" s="1"/>
  <c r="AP45" i="150" s="1"/>
  <c r="AP72" i="143"/>
  <c r="AP24" i="150" s="1"/>
  <c r="AP42" i="150" s="1"/>
  <c r="AQ53" i="143"/>
  <c r="AQ55" i="143"/>
  <c r="AQ56" i="143"/>
  <c r="AQ54" i="143"/>
  <c r="AQ52" i="143"/>
  <c r="AQ60" i="143" s="1"/>
  <c r="AO74" i="150"/>
  <c r="AO46" i="150"/>
  <c r="AO85" i="150" s="1"/>
  <c r="AV89" i="132"/>
  <c r="AW100" i="147"/>
  <c r="AV105" i="147"/>
  <c r="AU33" i="101"/>
  <c r="AR22" i="138"/>
  <c r="AI40" i="132"/>
  <c r="AI66" i="132" s="1"/>
  <c r="AI42" i="132"/>
  <c r="AI68" i="132" s="1"/>
  <c r="AI41" i="132"/>
  <c r="AI67" i="132" s="1"/>
  <c r="AI39" i="132"/>
  <c r="AI65" i="132" s="1"/>
  <c r="AI44" i="132"/>
  <c r="AI43" i="132"/>
  <c r="AI69" i="132" s="1"/>
  <c r="AM74" i="143"/>
  <c r="AM26" i="150" s="1"/>
  <c r="AM56" i="150" s="1"/>
  <c r="AM64" i="143"/>
  <c r="AV34" i="150"/>
  <c r="AV116" i="150" s="1"/>
  <c r="AV12" i="132"/>
  <c r="AV108" i="132" s="1"/>
  <c r="AO63" i="143"/>
  <c r="AO75" i="143" s="1"/>
  <c r="AO27" i="150" s="1"/>
  <c r="AO60" i="150" s="1"/>
  <c r="AM76" i="150"/>
  <c r="AM61" i="150"/>
  <c r="AM87" i="150" s="1"/>
  <c r="AM26" i="138" s="1"/>
  <c r="AH44" i="132"/>
  <c r="AH42" i="132"/>
  <c r="AH68" i="132" s="1"/>
  <c r="AH39" i="132"/>
  <c r="AH65" i="132" s="1"/>
  <c r="AH43" i="132"/>
  <c r="AH69" i="132" s="1"/>
  <c r="AH40" i="132"/>
  <c r="AH66" i="132" s="1"/>
  <c r="AH41" i="132"/>
  <c r="AH67" i="132" s="1"/>
  <c r="AO73" i="150"/>
  <c r="AO43" i="150"/>
  <c r="AO84" i="150" s="1"/>
  <c r="AY38" i="150"/>
  <c r="AX72" i="150"/>
  <c r="AO74" i="147"/>
  <c r="AO103" i="147" s="1"/>
  <c r="BO12" i="148"/>
  <c r="BP9" i="148"/>
  <c r="BO11" i="148"/>
  <c r="BO16" i="148" s="1"/>
  <c r="AY90" i="147"/>
  <c r="AU63" i="99"/>
  <c r="AV65" i="99" s="1"/>
  <c r="AU51" i="99"/>
  <c r="AS31" i="149"/>
  <c r="AT44" i="99"/>
  <c r="AT48" i="99" s="1"/>
  <c r="AT24" i="115" s="1"/>
  <c r="BN21" i="148"/>
  <c r="BN23" i="148"/>
  <c r="BN17" i="148"/>
  <c r="BN18" i="148" s="1"/>
  <c r="BN25" i="148" s="1"/>
  <c r="BN26" i="148" s="1"/>
  <c r="AW41" i="99" s="1"/>
  <c r="AW30" i="118" s="1"/>
  <c r="BN22" i="148"/>
  <c r="BN13" i="148"/>
  <c r="CB38" i="143"/>
  <c r="AU27" i="163" l="1"/>
  <c r="AU38" i="163" s="1"/>
  <c r="AU10" i="132"/>
  <c r="AU107" i="132" s="1"/>
  <c r="AU67" i="85" s="1"/>
  <c r="AU26" i="163"/>
  <c r="AU37" i="163" s="1"/>
  <c r="AU64" i="118"/>
  <c r="AU24" i="118"/>
  <c r="AU11" i="149"/>
  <c r="AV108" i="147"/>
  <c r="AW97" i="147"/>
  <c r="AV313" i="82"/>
  <c r="AV314" i="82" s="1"/>
  <c r="AD39" i="163"/>
  <c r="AD40" i="163" s="1"/>
  <c r="AW309" i="82"/>
  <c r="AW256" i="82"/>
  <c r="AR9" i="115"/>
  <c r="AS95" i="132"/>
  <c r="AU29" i="118"/>
  <c r="AU31" i="118" s="1"/>
  <c r="AU67" i="118"/>
  <c r="AV90" i="132"/>
  <c r="AV19" i="116" s="1"/>
  <c r="AV7" i="118" s="1"/>
  <c r="AV65" i="118"/>
  <c r="AV25" i="118"/>
  <c r="AV13" i="149" s="1"/>
  <c r="AU45" i="118"/>
  <c r="AU6" i="116"/>
  <c r="AP29" i="85"/>
  <c r="AP18" i="118"/>
  <c r="AP58" i="118"/>
  <c r="AP24" i="116"/>
  <c r="AM49" i="118"/>
  <c r="AM12" i="116"/>
  <c r="AL49" i="118"/>
  <c r="AL12" i="116"/>
  <c r="V47" i="116"/>
  <c r="V34" i="116"/>
  <c r="W11" i="116"/>
  <c r="W20" i="116" s="1"/>
  <c r="W22" i="116" s="1"/>
  <c r="W48" i="118"/>
  <c r="W56" i="118" s="1"/>
  <c r="AV46" i="118"/>
  <c r="AV7" i="116"/>
  <c r="AO5" i="116"/>
  <c r="AO8" i="116" s="1"/>
  <c r="AO44" i="118"/>
  <c r="AJ111" i="150"/>
  <c r="AJ114" i="150"/>
  <c r="AJ118" i="150" s="1"/>
  <c r="AJ95" i="150"/>
  <c r="AJ102" i="132"/>
  <c r="AN50" i="118"/>
  <c r="AN13" i="116"/>
  <c r="AN103" i="132"/>
  <c r="AX14" i="116"/>
  <c r="AX104" i="132"/>
  <c r="AX51" i="118"/>
  <c r="AC98" i="132"/>
  <c r="AC110" i="132" s="1"/>
  <c r="AB5" i="115"/>
  <c r="AW347" i="82"/>
  <c r="AW29" i="99" s="1"/>
  <c r="AW67" i="99" s="1"/>
  <c r="AW13" i="150"/>
  <c r="AV53" i="150"/>
  <c r="AV50" i="150"/>
  <c r="AF79" i="132"/>
  <c r="AF83" i="132" s="1"/>
  <c r="AL28" i="85"/>
  <c r="AX31" i="85"/>
  <c r="W27" i="85"/>
  <c r="W46" i="85" s="1"/>
  <c r="AM28" i="85"/>
  <c r="AN30" i="85"/>
  <c r="AG146" i="85"/>
  <c r="BN147" i="85"/>
  <c r="AH146" i="85"/>
  <c r="BO147" i="85"/>
  <c r="AW45" i="99"/>
  <c r="AW47" i="99" s="1"/>
  <c r="AK109" i="150"/>
  <c r="AL35" i="138"/>
  <c r="AL36" i="138" s="1"/>
  <c r="AJ66" i="85"/>
  <c r="AJ68" i="85" s="1"/>
  <c r="AJ87" i="85" s="1"/>
  <c r="AJ113" i="85" s="1"/>
  <c r="AJ115" i="85" s="1"/>
  <c r="AJ16" i="132"/>
  <c r="AJ35" i="132" s="1"/>
  <c r="AJ45" i="132" s="1"/>
  <c r="AJ70" i="132" s="1"/>
  <c r="AM18" i="149"/>
  <c r="AU7" i="149"/>
  <c r="AO106" i="147"/>
  <c r="AO25" i="85" s="1"/>
  <c r="AO6" i="149"/>
  <c r="AO9" i="149" s="1"/>
  <c r="AV8" i="149"/>
  <c r="AU54" i="85"/>
  <c r="W16" i="149"/>
  <c r="AL18" i="149"/>
  <c r="V45" i="149"/>
  <c r="V60" i="149"/>
  <c r="V62" i="149" s="1"/>
  <c r="AX25" i="149"/>
  <c r="AK92" i="150"/>
  <c r="AK102" i="132" s="1"/>
  <c r="AK34" i="138"/>
  <c r="AK36" i="138" s="1"/>
  <c r="AM76" i="143"/>
  <c r="AM28" i="150" s="1"/>
  <c r="AM64" i="150" s="1"/>
  <c r="AM65" i="150" s="1"/>
  <c r="AM88" i="150" s="1"/>
  <c r="AM27" i="138" s="1"/>
  <c r="AM31" i="138" s="1"/>
  <c r="AM32" i="138" s="1"/>
  <c r="AM65" i="143"/>
  <c r="AH77" i="132"/>
  <c r="AQ22" i="149"/>
  <c r="AQ95" i="99"/>
  <c r="AH76" i="132"/>
  <c r="AG75" i="132"/>
  <c r="AH75" i="132"/>
  <c r="AI73" i="132"/>
  <c r="AG73" i="132"/>
  <c r="AI75" i="132"/>
  <c r="AN24" i="149"/>
  <c r="AI74" i="132"/>
  <c r="AI77" i="132"/>
  <c r="AI78" i="132"/>
  <c r="AG77" i="132"/>
  <c r="AO110" i="150"/>
  <c r="AO27" i="149"/>
  <c r="AH74" i="132"/>
  <c r="AH73" i="132"/>
  <c r="AI76" i="132"/>
  <c r="AG125" i="85"/>
  <c r="AG127" i="85" s="1"/>
  <c r="AH122" i="85" s="1"/>
  <c r="AH125" i="85" s="1"/>
  <c r="AH127" i="85" s="1"/>
  <c r="AI122" i="85" s="1"/>
  <c r="AI125" i="85" s="1"/>
  <c r="AI127" i="85" s="1"/>
  <c r="AJ122" i="85" s="1"/>
  <c r="AP21" i="149"/>
  <c r="AH158" i="85"/>
  <c r="AH159" i="85" s="1"/>
  <c r="AI156" i="85" s="1"/>
  <c r="AI158" i="85" s="1"/>
  <c r="AI159" i="85" s="1"/>
  <c r="AJ156" i="85" s="1"/>
  <c r="AH96" i="85"/>
  <c r="AG96" i="85"/>
  <c r="AI100" i="85"/>
  <c r="AI96" i="85"/>
  <c r="AA114" i="85"/>
  <c r="AA116" i="85" s="1"/>
  <c r="AB111" i="85" s="1"/>
  <c r="AW87" i="147"/>
  <c r="AV94" i="147"/>
  <c r="AV104" i="147" s="1"/>
  <c r="AO59" i="105"/>
  <c r="AO64" i="105"/>
  <c r="BA34" i="101"/>
  <c r="AX25" i="143"/>
  <c r="AL25" i="138"/>
  <c r="AL41" i="138" s="1"/>
  <c r="AZ17" i="101"/>
  <c r="AW7" i="100"/>
  <c r="AW19" i="100" s="1"/>
  <c r="AW25" i="100" s="1"/>
  <c r="AX18" i="100"/>
  <c r="AL109" i="150"/>
  <c r="AL114" i="150" s="1"/>
  <c r="AL118" i="150" s="1"/>
  <c r="AL92" i="150"/>
  <c r="BA25" i="101"/>
  <c r="AX45" i="105"/>
  <c r="AO53" i="105"/>
  <c r="AO60" i="105" s="1"/>
  <c r="AI136" i="85"/>
  <c r="AQ27" i="105"/>
  <c r="AQ51" i="105" s="1"/>
  <c r="AR3" i="150"/>
  <c r="AT3" i="101"/>
  <c r="AR3" i="100"/>
  <c r="AR3" i="99"/>
  <c r="AR64" i="99" s="1"/>
  <c r="AR92" i="99" s="1"/>
  <c r="AR3" i="143"/>
  <c r="AR3" i="149"/>
  <c r="AR3" i="85"/>
  <c r="AR3" i="138"/>
  <c r="AR3" i="160"/>
  <c r="AR3" i="147"/>
  <c r="AR3" i="132"/>
  <c r="AQ40" i="105"/>
  <c r="AR33" i="105"/>
  <c r="AR23" i="105"/>
  <c r="AR49" i="105" s="1"/>
  <c r="AR34" i="105"/>
  <c r="AR21" i="105"/>
  <c r="AR35" i="105"/>
  <c r="AR37" i="105"/>
  <c r="AR32" i="105"/>
  <c r="AR19" i="105"/>
  <c r="AR26" i="105"/>
  <c r="AR31" i="105"/>
  <c r="AR36" i="105"/>
  <c r="AR18" i="105"/>
  <c r="AR39" i="105"/>
  <c r="AR22" i="105"/>
  <c r="AR24" i="105"/>
  <c r="AR25" i="105"/>
  <c r="AR50" i="105" s="1"/>
  <c r="AR20" i="105"/>
  <c r="AR38" i="105"/>
  <c r="AN29" i="100"/>
  <c r="AS2" i="143"/>
  <c r="AS2" i="147"/>
  <c r="AS2" i="85"/>
  <c r="AS2" i="99"/>
  <c r="AS36" i="99" s="1"/>
  <c r="AS39" i="99" s="1"/>
  <c r="AS2" i="150"/>
  <c r="AS2" i="138"/>
  <c r="AS15" i="105"/>
  <c r="AS16" i="105" s="1"/>
  <c r="AS2" i="149"/>
  <c r="AS2" i="132"/>
  <c r="AS2" i="100"/>
  <c r="AT2" i="82"/>
  <c r="AT2" i="163" s="1"/>
  <c r="AS2" i="160"/>
  <c r="AS3" i="82"/>
  <c r="AS3" i="163" s="1"/>
  <c r="AU2" i="101"/>
  <c r="BB81" i="132"/>
  <c r="AP56" i="105"/>
  <c r="U190" i="85"/>
  <c r="U191" i="85" s="1"/>
  <c r="AP28" i="105"/>
  <c r="AS90" i="150"/>
  <c r="AS89" i="150"/>
  <c r="AS39" i="150"/>
  <c r="BE93" i="132"/>
  <c r="BE18" i="116" s="1"/>
  <c r="BE12" i="118" s="1"/>
  <c r="AR83" i="150"/>
  <c r="AP63" i="143"/>
  <c r="AP75" i="143" s="1"/>
  <c r="AP27" i="150" s="1"/>
  <c r="AP60" i="150" s="1"/>
  <c r="AP61" i="150" s="1"/>
  <c r="AP87" i="150" s="1"/>
  <c r="AP26" i="138" s="1"/>
  <c r="AH38" i="138"/>
  <c r="AG43" i="138"/>
  <c r="AG46" i="138" s="1"/>
  <c r="AG49" i="138" s="1"/>
  <c r="AO62" i="143"/>
  <c r="AO74" i="143" s="1"/>
  <c r="AO26" i="150" s="1"/>
  <c r="AO56" i="150" s="1"/>
  <c r="AO75" i="150" s="1"/>
  <c r="AH39" i="138"/>
  <c r="AG44" i="138"/>
  <c r="AG47" i="138" s="1"/>
  <c r="AG50" i="138" s="1"/>
  <c r="AM75" i="150"/>
  <c r="AM57" i="150"/>
  <c r="AM86" i="150" s="1"/>
  <c r="AM28" i="149" s="1"/>
  <c r="AW89" i="132"/>
  <c r="AV33" i="101"/>
  <c r="AS22" i="138"/>
  <c r="AP73" i="150"/>
  <c r="AP43" i="150"/>
  <c r="AP84" i="150" s="1"/>
  <c r="AR53" i="143"/>
  <c r="AR56" i="143"/>
  <c r="AR54" i="143"/>
  <c r="AR52" i="143"/>
  <c r="AR60" i="143" s="1"/>
  <c r="AR55" i="143"/>
  <c r="AX100" i="147"/>
  <c r="AW105" i="147"/>
  <c r="AQ72" i="143"/>
  <c r="AQ24" i="150" s="1"/>
  <c r="AQ42" i="150" s="1"/>
  <c r="AQ61" i="143"/>
  <c r="AQ73" i="143" s="1"/>
  <c r="AQ25" i="150" s="1"/>
  <c r="AQ45" i="150" s="1"/>
  <c r="AP74" i="150"/>
  <c r="AP46" i="150"/>
  <c r="AP85" i="150" s="1"/>
  <c r="AW12" i="132"/>
  <c r="AW108" i="132" s="1"/>
  <c r="AW34" i="150"/>
  <c r="AW116" i="150" s="1"/>
  <c r="AN74" i="143"/>
  <c r="AN26" i="150" s="1"/>
  <c r="AN56" i="150" s="1"/>
  <c r="AN64" i="143"/>
  <c r="AO76" i="150"/>
  <c r="AO61" i="150"/>
  <c r="AO87" i="150" s="1"/>
  <c r="AO26" i="138" s="1"/>
  <c r="AN61" i="150"/>
  <c r="AN87" i="150" s="1"/>
  <c r="AN26" i="138" s="1"/>
  <c r="AN76" i="150"/>
  <c r="AZ38" i="150"/>
  <c r="AY72" i="150"/>
  <c r="AP74" i="147"/>
  <c r="AP103" i="147" s="1"/>
  <c r="CC38" i="143"/>
  <c r="BP12" i="148"/>
  <c r="BP11" i="148"/>
  <c r="BP16" i="148" s="1"/>
  <c r="BQ9" i="148"/>
  <c r="AT31" i="149"/>
  <c r="AU44" i="99"/>
  <c r="AU48" i="99" s="1"/>
  <c r="AU24" i="115" s="1"/>
  <c r="BO17" i="148"/>
  <c r="BO18" i="148" s="1"/>
  <c r="BO25" i="148" s="1"/>
  <c r="BO26" i="148" s="1"/>
  <c r="AX41" i="99" s="1"/>
  <c r="AX30" i="118" s="1"/>
  <c r="BO21" i="148"/>
  <c r="BO23" i="148"/>
  <c r="BO22" i="148"/>
  <c r="BO13" i="148"/>
  <c r="AZ90" i="147"/>
  <c r="AV51" i="99"/>
  <c r="AV63" i="99"/>
  <c r="AW65" i="99" s="1"/>
  <c r="AV26" i="163" l="1"/>
  <c r="AV37" i="163" s="1"/>
  <c r="AV64" i="118"/>
  <c r="AV24" i="118"/>
  <c r="AV11" i="149"/>
  <c r="AX256" i="82"/>
  <c r="AX12" i="132" s="1"/>
  <c r="AX108" i="132" s="1"/>
  <c r="AX309" i="82"/>
  <c r="AX89" i="132" s="1"/>
  <c r="AW313" i="82"/>
  <c r="AW314" i="82" s="1"/>
  <c r="AX97" i="147"/>
  <c r="AW108" i="147"/>
  <c r="AE36" i="163"/>
  <c r="AD18" i="115"/>
  <c r="AV27" i="163"/>
  <c r="AV38" i="163" s="1"/>
  <c r="AV10" i="132"/>
  <c r="AV107" i="132" s="1"/>
  <c r="AV67" i="85" s="1"/>
  <c r="AW90" i="132"/>
  <c r="AW19" i="116" s="1"/>
  <c r="AW7" i="118" s="1"/>
  <c r="AW65" i="118"/>
  <c r="AW25" i="118"/>
  <c r="AW13" i="149" s="1"/>
  <c r="AS9" i="115"/>
  <c r="AT95" i="132"/>
  <c r="AV67" i="118"/>
  <c r="AV29" i="118"/>
  <c r="AV31" i="118" s="1"/>
  <c r="AV45" i="118"/>
  <c r="AV6" i="116"/>
  <c r="AQ29" i="85"/>
  <c r="AQ18" i="118"/>
  <c r="AQ58" i="118"/>
  <c r="AQ24" i="116"/>
  <c r="AN49" i="118"/>
  <c r="AN12" i="116"/>
  <c r="W5" i="118"/>
  <c r="W16" i="118" s="1"/>
  <c r="W26" i="116"/>
  <c r="AW7" i="116"/>
  <c r="AW46" i="118"/>
  <c r="AP44" i="118"/>
  <c r="AP5" i="116"/>
  <c r="AP8" i="116" s="1"/>
  <c r="AL95" i="150"/>
  <c r="AL102" i="132"/>
  <c r="AK16" i="132"/>
  <c r="AK35" i="132" s="1"/>
  <c r="AK45" i="132" s="1"/>
  <c r="AK70" i="132" s="1"/>
  <c r="AK78" i="132" s="1"/>
  <c r="AK114" i="150"/>
  <c r="AK118" i="150" s="1"/>
  <c r="AO13" i="116"/>
  <c r="AO103" i="132"/>
  <c r="AO50" i="118"/>
  <c r="AJ20" i="118"/>
  <c r="AJ60" i="118"/>
  <c r="AY14" i="116"/>
  <c r="AY104" i="132"/>
  <c r="AY51" i="118"/>
  <c r="AD98" i="132"/>
  <c r="AD110" i="132" s="1"/>
  <c r="AC5" i="115"/>
  <c r="AX347" i="82"/>
  <c r="AX29" i="99" s="1"/>
  <c r="AX67" i="99" s="1"/>
  <c r="AK66" i="85"/>
  <c r="AK68" i="85" s="1"/>
  <c r="AK88" i="85" s="1"/>
  <c r="AK112" i="85" s="1"/>
  <c r="AX13" i="150"/>
  <c r="AW50" i="150"/>
  <c r="AW53" i="150"/>
  <c r="AH79" i="132"/>
  <c r="AH83" i="132" s="1"/>
  <c r="AH85" i="132" s="1"/>
  <c r="AH16" i="116" s="1"/>
  <c r="AG79" i="132"/>
  <c r="AG83" i="132" s="1"/>
  <c r="AF85" i="132"/>
  <c r="AF16" i="116" s="1"/>
  <c r="AI79" i="132"/>
  <c r="AI83" i="132" s="1"/>
  <c r="AI85" i="132" s="1"/>
  <c r="AI16" i="116" s="1"/>
  <c r="AN28" i="85"/>
  <c r="AY31" i="85"/>
  <c r="AO30" i="85"/>
  <c r="AJ36" i="132"/>
  <c r="AJ39" i="132" s="1"/>
  <c r="AJ65" i="132" s="1"/>
  <c r="AI146" i="85"/>
  <c r="BP147" i="85"/>
  <c r="AX45" i="99"/>
  <c r="AX47" i="99" s="1"/>
  <c r="AK111" i="150"/>
  <c r="AN18" i="149"/>
  <c r="AY25" i="149"/>
  <c r="W43" i="149"/>
  <c r="W48" i="149"/>
  <c r="W50" i="149" s="1"/>
  <c r="AV7" i="149"/>
  <c r="AP106" i="147"/>
  <c r="AP25" i="85" s="1"/>
  <c r="AP6" i="149"/>
  <c r="AP9" i="149" s="1"/>
  <c r="AV54" i="85"/>
  <c r="AW8" i="149"/>
  <c r="AM77" i="150"/>
  <c r="AK95" i="150"/>
  <c r="AN76" i="143"/>
  <c r="AN28" i="150" s="1"/>
  <c r="AN64" i="150" s="1"/>
  <c r="AN77" i="150" s="1"/>
  <c r="AN65" i="143"/>
  <c r="AJ95" i="85"/>
  <c r="AR22" i="149"/>
  <c r="AR95" i="99"/>
  <c r="AQ21" i="149"/>
  <c r="AO24" i="149"/>
  <c r="AJ78" i="132"/>
  <c r="AP110" i="150"/>
  <c r="AP27" i="149"/>
  <c r="U49" i="85"/>
  <c r="U61" i="85" s="1"/>
  <c r="U166" i="85" s="1"/>
  <c r="AJ88" i="85"/>
  <c r="AJ112" i="85" s="1"/>
  <c r="AJ89" i="85"/>
  <c r="AJ124" i="85" s="1"/>
  <c r="AJ126" i="85" s="1"/>
  <c r="AJ92" i="85"/>
  <c r="AK162" i="85" s="1"/>
  <c r="AK169" i="85" s="1"/>
  <c r="AJ86" i="85"/>
  <c r="AJ105" i="85" s="1"/>
  <c r="AJ91" i="85"/>
  <c r="AJ134" i="85" s="1"/>
  <c r="AJ136" i="85" s="1"/>
  <c r="AJ94" i="85"/>
  <c r="AJ85" i="85"/>
  <c r="AJ90" i="85"/>
  <c r="AJ123" i="85" s="1"/>
  <c r="AJ125" i="85" s="1"/>
  <c r="AJ93" i="85"/>
  <c r="AJ157" i="85" s="1"/>
  <c r="AJ158" i="85" s="1"/>
  <c r="AJ159" i="85" s="1"/>
  <c r="AK156" i="85" s="1"/>
  <c r="AL66" i="85"/>
  <c r="AL111" i="150"/>
  <c r="AX87" i="147"/>
  <c r="AW94" i="147"/>
  <c r="AW104" i="147" s="1"/>
  <c r="AP59" i="105"/>
  <c r="AP64" i="105"/>
  <c r="BB34" i="101"/>
  <c r="AY25" i="143"/>
  <c r="AL16" i="132"/>
  <c r="AL36" i="132" s="1"/>
  <c r="BB25" i="101"/>
  <c r="AY45" i="105"/>
  <c r="AY18" i="100"/>
  <c r="BA17" i="101"/>
  <c r="AX7" i="100"/>
  <c r="AX19" i="100" s="1"/>
  <c r="AX25" i="100" s="1"/>
  <c r="AP53" i="105"/>
  <c r="AP60" i="105" s="1"/>
  <c r="AB114" i="85"/>
  <c r="AS3" i="85"/>
  <c r="AS3" i="160"/>
  <c r="AS3" i="138"/>
  <c r="AS3" i="143"/>
  <c r="AS3" i="100"/>
  <c r="AU3" i="101"/>
  <c r="AS3" i="99"/>
  <c r="AS64" i="99" s="1"/>
  <c r="AS92" i="99" s="1"/>
  <c r="AS3" i="150"/>
  <c r="AS3" i="149"/>
  <c r="AS3" i="147"/>
  <c r="AS3" i="132"/>
  <c r="AR27" i="105"/>
  <c r="AR51" i="105" s="1"/>
  <c r="AO29" i="100"/>
  <c r="AT2" i="85"/>
  <c r="AT3" i="82"/>
  <c r="AT3" i="163" s="1"/>
  <c r="AT2" i="147"/>
  <c r="AU2" i="82"/>
  <c r="AU2" i="163" s="1"/>
  <c r="AT2" i="99"/>
  <c r="AT36" i="99" s="1"/>
  <c r="AT39" i="99" s="1"/>
  <c r="AT2" i="138"/>
  <c r="AT2" i="143"/>
  <c r="AT2" i="160"/>
  <c r="AT2" i="132"/>
  <c r="AV2" i="101"/>
  <c r="AT2" i="150"/>
  <c r="AT2" i="149"/>
  <c r="AT15" i="105"/>
  <c r="AT16" i="105" s="1"/>
  <c r="AT2" i="100"/>
  <c r="AQ56" i="105"/>
  <c r="AR40" i="105"/>
  <c r="AQ28" i="105"/>
  <c r="BC81" i="132"/>
  <c r="X23" i="100"/>
  <c r="X26" i="100" s="1"/>
  <c r="AS23" i="105"/>
  <c r="AS49" i="105" s="1"/>
  <c r="AS21" i="105"/>
  <c r="AS25" i="105"/>
  <c r="AS50" i="105" s="1"/>
  <c r="AS20" i="105"/>
  <c r="AS34" i="105"/>
  <c r="AS33" i="105"/>
  <c r="AS26" i="105"/>
  <c r="AS18" i="105"/>
  <c r="AS38" i="105"/>
  <c r="AS19" i="105"/>
  <c r="AS24" i="105"/>
  <c r="AS36" i="105"/>
  <c r="AS35" i="105"/>
  <c r="AS32" i="105"/>
  <c r="AS37" i="105"/>
  <c r="AS39" i="105"/>
  <c r="AS31" i="105"/>
  <c r="AS22" i="105"/>
  <c r="AO57" i="150"/>
  <c r="AO86" i="150" s="1"/>
  <c r="AO28" i="149" s="1"/>
  <c r="AO64" i="143"/>
  <c r="AP76" i="150"/>
  <c r="AP62" i="143"/>
  <c r="AP74" i="143" s="1"/>
  <c r="AP26" i="150" s="1"/>
  <c r="AP56" i="150" s="1"/>
  <c r="AS83" i="150"/>
  <c r="AT90" i="150"/>
  <c r="AT89" i="150"/>
  <c r="AT39" i="150"/>
  <c r="BF93" i="132"/>
  <c r="BF18" i="116" s="1"/>
  <c r="BF12" i="118" s="1"/>
  <c r="AI39" i="138"/>
  <c r="AH44" i="138"/>
  <c r="AH47" i="138" s="1"/>
  <c r="AH50" i="138" s="1"/>
  <c r="AH43" i="138"/>
  <c r="AH46" i="138" s="1"/>
  <c r="AH49" i="138" s="1"/>
  <c r="AI38" i="138"/>
  <c r="AQ63" i="143"/>
  <c r="AQ75" i="143" s="1"/>
  <c r="AQ27" i="150" s="1"/>
  <c r="AQ60" i="150" s="1"/>
  <c r="AW33" i="101"/>
  <c r="AT22" i="138"/>
  <c r="AQ46" i="150"/>
  <c r="AQ85" i="150" s="1"/>
  <c r="AQ74" i="150"/>
  <c r="AR61" i="143"/>
  <c r="AR73" i="143" s="1"/>
  <c r="AR25" i="150" s="1"/>
  <c r="AR45" i="150" s="1"/>
  <c r="AR72" i="143"/>
  <c r="AR24" i="150" s="1"/>
  <c r="AR42" i="150" s="1"/>
  <c r="AQ43" i="150"/>
  <c r="AQ84" i="150" s="1"/>
  <c r="AQ73" i="150"/>
  <c r="AM34" i="138"/>
  <c r="AM35" i="138"/>
  <c r="AN57" i="150"/>
  <c r="AN86" i="150" s="1"/>
  <c r="AN28" i="149" s="1"/>
  <c r="AN75" i="150"/>
  <c r="AM25" i="138"/>
  <c r="AM41" i="138" s="1"/>
  <c r="AM109" i="150"/>
  <c r="AM92" i="150"/>
  <c r="AM102" i="132" s="1"/>
  <c r="AY100" i="147"/>
  <c r="AX105" i="147"/>
  <c r="AS52" i="143"/>
  <c r="AS60" i="143" s="1"/>
  <c r="AS54" i="143"/>
  <c r="AS53" i="143"/>
  <c r="AS56" i="143"/>
  <c r="AS55" i="143"/>
  <c r="AZ72" i="150"/>
  <c r="BA38" i="150"/>
  <c r="AQ74" i="147"/>
  <c r="AQ103" i="147" s="1"/>
  <c r="CD38" i="143"/>
  <c r="AU31" i="149"/>
  <c r="AV44" i="99"/>
  <c r="AV48" i="99" s="1"/>
  <c r="AV24" i="115" s="1"/>
  <c r="BA90" i="147"/>
  <c r="BQ11" i="148"/>
  <c r="BQ16" i="148" s="1"/>
  <c r="BQ12" i="148"/>
  <c r="BR9" i="148"/>
  <c r="BP21" i="148"/>
  <c r="BP13" i="148"/>
  <c r="BP17" i="148"/>
  <c r="BP18" i="148" s="1"/>
  <c r="BP25" i="148" s="1"/>
  <c r="BP26" i="148" s="1"/>
  <c r="AY41" i="99" s="1"/>
  <c r="AY30" i="118" s="1"/>
  <c r="BP22" i="148"/>
  <c r="AW63" i="99"/>
  <c r="AX65" i="99" s="1"/>
  <c r="AW51" i="99"/>
  <c r="AX34" i="150" l="1"/>
  <c r="AX116" i="150" s="1"/>
  <c r="AW27" i="163"/>
  <c r="AW38" i="163" s="1"/>
  <c r="AW10" i="132"/>
  <c r="AW107" i="132" s="1"/>
  <c r="AW67" i="85" s="1"/>
  <c r="AY97" i="147"/>
  <c r="AX313" i="82"/>
  <c r="AX314" i="82" s="1"/>
  <c r="AX108" i="147"/>
  <c r="AY309" i="82"/>
  <c r="AY256" i="82"/>
  <c r="AE39" i="163"/>
  <c r="AW26" i="163"/>
  <c r="AW37" i="163" s="1"/>
  <c r="AW64" i="118"/>
  <c r="AW24" i="118"/>
  <c r="AW11" i="149"/>
  <c r="AT9" i="115"/>
  <c r="AU95" i="132"/>
  <c r="AX90" i="132"/>
  <c r="AX19" i="116" s="1"/>
  <c r="AX7" i="118" s="1"/>
  <c r="AX65" i="118"/>
  <c r="AX25" i="118"/>
  <c r="AX13" i="149" s="1"/>
  <c r="AW6" i="116"/>
  <c r="AW45" i="118"/>
  <c r="AW67" i="118"/>
  <c r="AW29" i="118"/>
  <c r="AW31" i="118" s="1"/>
  <c r="AK36" i="132"/>
  <c r="AK43" i="132" s="1"/>
  <c r="AK69" i="132" s="1"/>
  <c r="AR29" i="85"/>
  <c r="AR18" i="118"/>
  <c r="AR58" i="118"/>
  <c r="AR24" i="116"/>
  <c r="AO49" i="118"/>
  <c r="AO12" i="116"/>
  <c r="W34" i="116"/>
  <c r="W47" i="116"/>
  <c r="AX7" i="116"/>
  <c r="AX46" i="118"/>
  <c r="AQ5" i="116"/>
  <c r="AQ8" i="116" s="1"/>
  <c r="AQ44" i="118"/>
  <c r="AM111" i="150"/>
  <c r="AM114" i="150"/>
  <c r="AM118" i="150" s="1"/>
  <c r="AP13" i="116"/>
  <c r="AP103" i="132"/>
  <c r="AP50" i="118"/>
  <c r="AK60" i="118"/>
  <c r="AK20" i="118"/>
  <c r="AL60" i="118"/>
  <c r="AL20" i="118"/>
  <c r="AZ31" i="85"/>
  <c r="AZ14" i="116"/>
  <c r="AZ104" i="132"/>
  <c r="AZ51" i="118"/>
  <c r="AH105" i="132"/>
  <c r="AF105" i="132"/>
  <c r="AE98" i="132"/>
  <c r="AE110" i="132" s="1"/>
  <c r="AD5" i="115"/>
  <c r="AI105" i="132"/>
  <c r="AY13" i="150"/>
  <c r="AX50" i="150"/>
  <c r="AX53" i="150"/>
  <c r="AG85" i="132"/>
  <c r="AG16" i="116" s="1"/>
  <c r="AJ43" i="132"/>
  <c r="AJ69" i="132" s="1"/>
  <c r="AJ77" i="132" s="1"/>
  <c r="AJ44" i="132"/>
  <c r="AJ40" i="132"/>
  <c r="AJ66" i="132" s="1"/>
  <c r="AJ74" i="132" s="1"/>
  <c r="AJ41" i="132"/>
  <c r="AJ67" i="132" s="1"/>
  <c r="AJ75" i="132" s="1"/>
  <c r="AJ42" i="132"/>
  <c r="AJ68" i="132" s="1"/>
  <c r="AJ76" i="132" s="1"/>
  <c r="AO28" i="85"/>
  <c r="AP30" i="85"/>
  <c r="AJ146" i="85"/>
  <c r="BQ147" i="85"/>
  <c r="AY45" i="99"/>
  <c r="AY47" i="99" s="1"/>
  <c r="AQ106" i="147"/>
  <c r="AQ25" i="85" s="1"/>
  <c r="AQ6" i="149"/>
  <c r="AQ9" i="149" s="1"/>
  <c r="AW54" i="85"/>
  <c r="AO18" i="149"/>
  <c r="AW7" i="149"/>
  <c r="AX8" i="149"/>
  <c r="AZ25" i="149"/>
  <c r="W45" i="149"/>
  <c r="W60" i="149"/>
  <c r="W62" i="149" s="1"/>
  <c r="AN65" i="150"/>
  <c r="AN88" i="150" s="1"/>
  <c r="AN27" i="138" s="1"/>
  <c r="AN31" i="138" s="1"/>
  <c r="AN32" i="138" s="1"/>
  <c r="AN35" i="138" s="1"/>
  <c r="AO76" i="143"/>
  <c r="AO28" i="150" s="1"/>
  <c r="AO64" i="150" s="1"/>
  <c r="AO65" i="150" s="1"/>
  <c r="AO88" i="150" s="1"/>
  <c r="AO92" i="150" s="1"/>
  <c r="AO102" i="132" s="1"/>
  <c r="AO65" i="143"/>
  <c r="AP24" i="149"/>
  <c r="AR21" i="149"/>
  <c r="AJ73" i="132"/>
  <c r="AS22" i="149"/>
  <c r="AS95" i="99"/>
  <c r="AQ110" i="150"/>
  <c r="AQ27" i="149"/>
  <c r="U62" i="85"/>
  <c r="AJ127" i="85"/>
  <c r="AK122" i="85" s="1"/>
  <c r="AJ96" i="85"/>
  <c r="AJ100" i="85"/>
  <c r="AK86" i="85"/>
  <c r="AK105" i="85" s="1"/>
  <c r="AK92" i="85"/>
  <c r="AL162" i="85" s="1"/>
  <c r="AL169" i="85" s="1"/>
  <c r="AK95" i="85"/>
  <c r="AK91" i="85"/>
  <c r="AK134" i="85" s="1"/>
  <c r="AK136" i="85" s="1"/>
  <c r="AK90" i="85"/>
  <c r="AK123" i="85" s="1"/>
  <c r="AK87" i="85"/>
  <c r="AK113" i="85" s="1"/>
  <c r="AK115" i="85" s="1"/>
  <c r="AK89" i="85"/>
  <c r="AK124" i="85" s="1"/>
  <c r="AK126" i="85" s="1"/>
  <c r="AK94" i="85"/>
  <c r="AK85" i="85"/>
  <c r="AK100" i="85" s="1"/>
  <c r="AK93" i="85"/>
  <c r="AK157" i="85" s="1"/>
  <c r="AK158" i="85" s="1"/>
  <c r="AK159" i="85" s="1"/>
  <c r="AL156" i="85" s="1"/>
  <c r="AL68" i="85"/>
  <c r="AY87" i="147"/>
  <c r="AX94" i="147"/>
  <c r="AX104" i="147" s="1"/>
  <c r="AQ59" i="105"/>
  <c r="AQ64" i="105"/>
  <c r="BC34" i="101"/>
  <c r="AZ25" i="143"/>
  <c r="AL35" i="132"/>
  <c r="AL45" i="132" s="1"/>
  <c r="AL70" i="132" s="1"/>
  <c r="BB17" i="101"/>
  <c r="AY7" i="100"/>
  <c r="AY19" i="100" s="1"/>
  <c r="AY25" i="100" s="1"/>
  <c r="AZ18" i="100"/>
  <c r="BC25" i="101"/>
  <c r="AZ45" i="105"/>
  <c r="AQ53" i="105"/>
  <c r="AQ60" i="105" s="1"/>
  <c r="AB116" i="85"/>
  <c r="AC111" i="85" s="1"/>
  <c r="AO25" i="138"/>
  <c r="AO41" i="138" s="1"/>
  <c r="AP64" i="143"/>
  <c r="AS40" i="105"/>
  <c r="X28" i="100"/>
  <c r="X30" i="100" s="1"/>
  <c r="X33" i="100" s="1"/>
  <c r="AR28" i="105"/>
  <c r="AP29" i="100"/>
  <c r="V190" i="85"/>
  <c r="V191" i="85" s="1"/>
  <c r="AR56" i="105"/>
  <c r="AT20" i="105"/>
  <c r="AT25" i="105"/>
  <c r="AT50" i="105" s="1"/>
  <c r="AT26" i="105"/>
  <c r="AT34" i="105"/>
  <c r="AT36" i="105"/>
  <c r="AT24" i="105"/>
  <c r="AT37" i="105"/>
  <c r="AT35" i="105"/>
  <c r="AT18" i="105"/>
  <c r="AT39" i="105"/>
  <c r="AT31" i="105"/>
  <c r="AT23" i="105"/>
  <c r="AT49" i="105" s="1"/>
  <c r="AT21" i="105"/>
  <c r="AT38" i="105"/>
  <c r="AT22" i="105"/>
  <c r="AT33" i="105"/>
  <c r="AT32" i="105"/>
  <c r="AT19" i="105"/>
  <c r="BD81" i="132"/>
  <c r="AU2" i="99"/>
  <c r="AU36" i="99" s="1"/>
  <c r="AU39" i="99" s="1"/>
  <c r="AU2" i="160"/>
  <c r="AW2" i="101"/>
  <c r="AU2" i="149"/>
  <c r="AU2" i="85"/>
  <c r="AU2" i="132"/>
  <c r="AU3" i="82"/>
  <c r="AU3" i="163" s="1"/>
  <c r="AU15" i="105"/>
  <c r="AU16" i="105" s="1"/>
  <c r="AU2" i="147"/>
  <c r="AU2" i="143"/>
  <c r="AU2" i="150"/>
  <c r="AV2" i="82"/>
  <c r="AV2" i="163" s="1"/>
  <c r="AU2" i="138"/>
  <c r="AU2" i="100"/>
  <c r="AS27" i="105"/>
  <c r="AS51" i="105" s="1"/>
  <c r="AT3" i="160"/>
  <c r="AT3" i="100"/>
  <c r="AV3" i="101"/>
  <c r="AT3" i="150"/>
  <c r="AT3" i="99"/>
  <c r="AT64" i="99" s="1"/>
  <c r="AT92" i="99" s="1"/>
  <c r="AT3" i="147"/>
  <c r="AT3" i="138"/>
  <c r="AT3" i="149"/>
  <c r="AT3" i="132"/>
  <c r="AT3" i="85"/>
  <c r="AT3" i="143"/>
  <c r="AT83" i="150"/>
  <c r="AU89" i="150"/>
  <c r="AU90" i="150"/>
  <c r="AU39" i="150"/>
  <c r="BG93" i="132"/>
  <c r="BG18" i="116" s="1"/>
  <c r="BG12" i="118" s="1"/>
  <c r="AM36" i="138"/>
  <c r="AI43" i="138"/>
  <c r="AI46" i="138" s="1"/>
  <c r="AI49" i="138" s="1"/>
  <c r="AJ38" i="138"/>
  <c r="AQ62" i="143"/>
  <c r="AQ74" i="143" s="1"/>
  <c r="AQ26" i="150" s="1"/>
  <c r="AQ56" i="150" s="1"/>
  <c r="AQ57" i="150" s="1"/>
  <c r="AQ86" i="150" s="1"/>
  <c r="AQ28" i="149" s="1"/>
  <c r="AI44" i="138"/>
  <c r="AI47" i="138" s="1"/>
  <c r="AI50" i="138" s="1"/>
  <c r="AJ39" i="138"/>
  <c r="AL41" i="132"/>
  <c r="AL67" i="132" s="1"/>
  <c r="AL42" i="132"/>
  <c r="AL68" i="132" s="1"/>
  <c r="AL44" i="132"/>
  <c r="AL40" i="132"/>
  <c r="AL66" i="132" s="1"/>
  <c r="AL43" i="132"/>
  <c r="AL69" i="132" s="1"/>
  <c r="AL39" i="132"/>
  <c r="AL65" i="132" s="1"/>
  <c r="AR63" i="143"/>
  <c r="AR75" i="143" s="1"/>
  <c r="AR27" i="150" s="1"/>
  <c r="AR60" i="150" s="1"/>
  <c r="AP75" i="150"/>
  <c r="AP57" i="150"/>
  <c r="AP86" i="150" s="1"/>
  <c r="AP28" i="149" s="1"/>
  <c r="AR43" i="150"/>
  <c r="AR84" i="150" s="1"/>
  <c r="AR73" i="150"/>
  <c r="AQ61" i="150"/>
  <c r="AQ87" i="150" s="1"/>
  <c r="AQ26" i="138" s="1"/>
  <c r="AQ76" i="150"/>
  <c r="AT54" i="143"/>
  <c r="AT53" i="143"/>
  <c r="AT52" i="143"/>
  <c r="AT60" i="143" s="1"/>
  <c r="AT55" i="143"/>
  <c r="AT56" i="143"/>
  <c r="AY12" i="132"/>
  <c r="AY108" i="132" s="1"/>
  <c r="AY34" i="150"/>
  <c r="AY116" i="150" s="1"/>
  <c r="AZ100" i="147"/>
  <c r="AY105" i="147"/>
  <c r="AM95" i="150"/>
  <c r="AN25" i="138"/>
  <c r="AN41" i="138" s="1"/>
  <c r="AX33" i="101"/>
  <c r="AU22" i="138"/>
  <c r="AM66" i="85"/>
  <c r="AM16" i="132"/>
  <c r="AR74" i="150"/>
  <c r="AR46" i="150"/>
  <c r="AR85" i="150" s="1"/>
  <c r="AS72" i="143"/>
  <c r="AS24" i="150" s="1"/>
  <c r="AS42" i="150" s="1"/>
  <c r="AS61" i="143"/>
  <c r="AS73" i="143" s="1"/>
  <c r="AS25" i="150" s="1"/>
  <c r="AS45" i="150" s="1"/>
  <c r="AY89" i="132"/>
  <c r="BB38" i="150"/>
  <c r="BA72" i="150"/>
  <c r="AR74" i="147"/>
  <c r="AR103" i="147" s="1"/>
  <c r="BQ21" i="148"/>
  <c r="BQ13" i="148"/>
  <c r="BQ17" i="148"/>
  <c r="BQ22" i="148"/>
  <c r="BB90" i="147"/>
  <c r="AW44" i="99"/>
  <c r="AW48" i="99" s="1"/>
  <c r="AW24" i="115" s="1"/>
  <c r="AV31" i="149"/>
  <c r="CE38" i="143"/>
  <c r="BQ18" i="148"/>
  <c r="BQ25" i="148" s="1"/>
  <c r="BQ26" i="148" s="1"/>
  <c r="AZ41" i="99" s="1"/>
  <c r="AZ30" i="118" s="1"/>
  <c r="BP23" i="148"/>
  <c r="AX51" i="99"/>
  <c r="AX63" i="99"/>
  <c r="AY65" i="99" s="1"/>
  <c r="BS9" i="148"/>
  <c r="BR12" i="148"/>
  <c r="BR11" i="148"/>
  <c r="BR16" i="148" s="1"/>
  <c r="AF36" i="163" l="1"/>
  <c r="AE18" i="115"/>
  <c r="AX26" i="163"/>
  <c r="AX37" i="163" s="1"/>
  <c r="AX64" i="118"/>
  <c r="AX24" i="118"/>
  <c r="AX11" i="149"/>
  <c r="AX27" i="163"/>
  <c r="AX38" i="163" s="1"/>
  <c r="AX10" i="132"/>
  <c r="AX107" i="132" s="1"/>
  <c r="AX67" i="85" s="1"/>
  <c r="AZ309" i="82"/>
  <c r="AZ89" i="132" s="1"/>
  <c r="AZ256" i="82"/>
  <c r="AZ97" i="147"/>
  <c r="AY108" i="147"/>
  <c r="AY313" i="82"/>
  <c r="AY314" i="82" s="1"/>
  <c r="AE40" i="163"/>
  <c r="AX67" i="118"/>
  <c r="AX29" i="118"/>
  <c r="AX31" i="118" s="1"/>
  <c r="AX6" i="116"/>
  <c r="AX45" i="118"/>
  <c r="AU9" i="115"/>
  <c r="AV95" i="132"/>
  <c r="AY90" i="132"/>
  <c r="AY19" i="116" s="1"/>
  <c r="AY7" i="118" s="1"/>
  <c r="AY65" i="118"/>
  <c r="AY25" i="118"/>
  <c r="AY13" i="149" s="1"/>
  <c r="AK41" i="132"/>
  <c r="AK67" i="132" s="1"/>
  <c r="AL75" i="132" s="1"/>
  <c r="AK39" i="132"/>
  <c r="AK65" i="132" s="1"/>
  <c r="AK73" i="132" s="1"/>
  <c r="AK42" i="132"/>
  <c r="AK68" i="132" s="1"/>
  <c r="AK76" i="132" s="1"/>
  <c r="AK40" i="132"/>
  <c r="AK66" i="132" s="1"/>
  <c r="AL74" i="132" s="1"/>
  <c r="AK44" i="132"/>
  <c r="AS29" i="85"/>
  <c r="AS18" i="118"/>
  <c r="AS58" i="118"/>
  <c r="AS24" i="116"/>
  <c r="AP49" i="118"/>
  <c r="AP12" i="116"/>
  <c r="X48" i="118"/>
  <c r="X56" i="118" s="1"/>
  <c r="X11" i="116"/>
  <c r="X20" i="116" s="1"/>
  <c r="X22" i="116" s="1"/>
  <c r="AY7" i="116"/>
  <c r="AY46" i="118"/>
  <c r="AR44" i="118"/>
  <c r="AR5" i="116"/>
  <c r="AR8" i="116" s="1"/>
  <c r="AQ13" i="116"/>
  <c r="AQ103" i="132"/>
  <c r="AQ50" i="118"/>
  <c r="BA51" i="118"/>
  <c r="BA14" i="116"/>
  <c r="BA104" i="132"/>
  <c r="AM20" i="118"/>
  <c r="AM60" i="118"/>
  <c r="AG52" i="85"/>
  <c r="AG105" i="132"/>
  <c r="AF11" i="118"/>
  <c r="AF10" i="118" s="1"/>
  <c r="AF15" i="116"/>
  <c r="AI15" i="116"/>
  <c r="AI11" i="118"/>
  <c r="AI10" i="118" s="1"/>
  <c r="AF98" i="132"/>
  <c r="AF110" i="132" s="1"/>
  <c r="AE5" i="115"/>
  <c r="AH15" i="116"/>
  <c r="AH11" i="118"/>
  <c r="AH10" i="118" s="1"/>
  <c r="AY347" i="82"/>
  <c r="AY29" i="99" s="1"/>
  <c r="AY67" i="99" s="1"/>
  <c r="AZ13" i="150"/>
  <c r="AY50" i="150"/>
  <c r="AY53" i="150"/>
  <c r="AK77" i="132"/>
  <c r="AF52" i="85"/>
  <c r="AJ79" i="132"/>
  <c r="AJ83" i="132" s="1"/>
  <c r="AJ85" i="132" s="1"/>
  <c r="AJ16" i="116" s="1"/>
  <c r="X27" i="85"/>
  <c r="X46" i="85" s="1"/>
  <c r="BA31" i="85"/>
  <c r="AP28" i="85"/>
  <c r="AQ30" i="85"/>
  <c r="AK146" i="85"/>
  <c r="BR147" i="85"/>
  <c r="AZ45" i="99"/>
  <c r="AZ47" i="99" s="1"/>
  <c r="AN92" i="150"/>
  <c r="AN109" i="150"/>
  <c r="AO109" i="150"/>
  <c r="AO27" i="138"/>
  <c r="AO31" i="138" s="1"/>
  <c r="AO32" i="138" s="1"/>
  <c r="AO35" i="138" s="1"/>
  <c r="AO77" i="150"/>
  <c r="AX7" i="149"/>
  <c r="BA25" i="149"/>
  <c r="AR106" i="147"/>
  <c r="AR25" i="85" s="1"/>
  <c r="AR6" i="149"/>
  <c r="AR9" i="149" s="1"/>
  <c r="AP18" i="149"/>
  <c r="AY8" i="149"/>
  <c r="AX54" i="85"/>
  <c r="X16" i="149"/>
  <c r="AN34" i="138"/>
  <c r="AN36" i="138" s="1"/>
  <c r="AP76" i="143"/>
  <c r="AP28" i="150" s="1"/>
  <c r="AP64" i="150" s="1"/>
  <c r="AP65" i="150" s="1"/>
  <c r="AP88" i="150" s="1"/>
  <c r="AP27" i="138" s="1"/>
  <c r="AP31" i="138" s="1"/>
  <c r="AP32" i="138" s="1"/>
  <c r="AP34" i="138" s="1"/>
  <c r="AP65" i="143"/>
  <c r="AR110" i="150"/>
  <c r="AR27" i="149"/>
  <c r="AL78" i="132"/>
  <c r="AQ24" i="149"/>
  <c r="AL77" i="132"/>
  <c r="AI52" i="85"/>
  <c r="AH52" i="85"/>
  <c r="AT22" i="149"/>
  <c r="AT95" i="99"/>
  <c r="AK125" i="85"/>
  <c r="AK127" i="85" s="1"/>
  <c r="AL122" i="85" s="1"/>
  <c r="AS21" i="149"/>
  <c r="V49" i="85"/>
  <c r="V61" i="85" s="1"/>
  <c r="V166" i="85" s="1"/>
  <c r="AK96" i="85"/>
  <c r="AL85" i="85"/>
  <c r="AL93" i="85"/>
  <c r="AL157" i="85" s="1"/>
  <c r="AL158" i="85" s="1"/>
  <c r="AL159" i="85" s="1"/>
  <c r="AM156" i="85" s="1"/>
  <c r="AL95" i="85"/>
  <c r="AL89" i="85"/>
  <c r="AL124" i="85" s="1"/>
  <c r="AL126" i="85" s="1"/>
  <c r="AL86" i="85"/>
  <c r="AL105" i="85" s="1"/>
  <c r="AL92" i="85"/>
  <c r="AM162" i="85" s="1"/>
  <c r="AM169" i="85" s="1"/>
  <c r="AL94" i="85"/>
  <c r="AL91" i="85"/>
  <c r="AL134" i="85" s="1"/>
  <c r="AL136" i="85" s="1"/>
  <c r="AL88" i="85"/>
  <c r="AL112" i="85" s="1"/>
  <c r="AL90" i="85"/>
  <c r="AL123" i="85" s="1"/>
  <c r="AL87" i="85"/>
  <c r="AL113" i="85" s="1"/>
  <c r="AL115" i="85" s="1"/>
  <c r="AM68" i="85"/>
  <c r="AM95" i="85" s="1"/>
  <c r="AC114" i="85"/>
  <c r="AC116" i="85" s="1"/>
  <c r="AD111" i="85" s="1"/>
  <c r="AZ87" i="147"/>
  <c r="AY94" i="147"/>
  <c r="AY104" i="147" s="1"/>
  <c r="AR59" i="105"/>
  <c r="AR64" i="105"/>
  <c r="BD34" i="101"/>
  <c r="BA25" i="143"/>
  <c r="BD25" i="101"/>
  <c r="BA45" i="105"/>
  <c r="BA18" i="100"/>
  <c r="BC17" i="101"/>
  <c r="AZ7" i="100"/>
  <c r="AZ19" i="100" s="1"/>
  <c r="AZ25" i="100" s="1"/>
  <c r="AR53" i="105"/>
  <c r="AR60" i="105" s="1"/>
  <c r="Y23" i="100"/>
  <c r="Y26" i="100" s="1"/>
  <c r="AV3" i="82"/>
  <c r="AV3" i="163" s="1"/>
  <c r="AV2" i="100"/>
  <c r="AV2" i="138"/>
  <c r="AV2" i="149"/>
  <c r="AV2" i="85"/>
  <c r="AV2" i="147"/>
  <c r="AV2" i="160"/>
  <c r="AW2" i="82"/>
  <c r="AW2" i="163" s="1"/>
  <c r="AX2" i="101"/>
  <c r="AV2" i="150"/>
  <c r="AV2" i="99"/>
  <c r="AV36" i="99" s="1"/>
  <c r="AV39" i="99" s="1"/>
  <c r="AV2" i="132"/>
  <c r="AV2" i="143"/>
  <c r="AV15" i="105"/>
  <c r="AV16" i="105" s="1"/>
  <c r="AS28" i="105"/>
  <c r="BE81" i="132"/>
  <c r="AU33" i="105"/>
  <c r="AU35" i="105"/>
  <c r="AU20" i="105"/>
  <c r="AU26" i="105"/>
  <c r="AU23" i="105"/>
  <c r="AU49" i="105" s="1"/>
  <c r="AU32" i="105"/>
  <c r="AU37" i="105"/>
  <c r="AU19" i="105"/>
  <c r="AU24" i="105"/>
  <c r="AU25" i="105"/>
  <c r="AU50" i="105" s="1"/>
  <c r="AU22" i="105"/>
  <c r="AU38" i="105"/>
  <c r="AU39" i="105"/>
  <c r="AU34" i="105"/>
  <c r="AU21" i="105"/>
  <c r="AU18" i="105"/>
  <c r="AU36" i="105"/>
  <c r="AU31" i="105"/>
  <c r="AT40" i="105"/>
  <c r="AQ29" i="100"/>
  <c r="AU3" i="138"/>
  <c r="AU3" i="150"/>
  <c r="AU3" i="99"/>
  <c r="AU64" i="99" s="1"/>
  <c r="AU92" i="99" s="1"/>
  <c r="AU3" i="100"/>
  <c r="AU3" i="143"/>
  <c r="AU3" i="147"/>
  <c r="AW3" i="101"/>
  <c r="AU3" i="149"/>
  <c r="AU3" i="85"/>
  <c r="AU3" i="160"/>
  <c r="AU3" i="132"/>
  <c r="AS56" i="105"/>
  <c r="AT27" i="105"/>
  <c r="AT51" i="105" s="1"/>
  <c r="BH93" i="132"/>
  <c r="BH18" i="116" s="1"/>
  <c r="BH12" i="118" s="1"/>
  <c r="AV90" i="150"/>
  <c r="AV89" i="150"/>
  <c r="AV39" i="150"/>
  <c r="AU83" i="150"/>
  <c r="AR62" i="143"/>
  <c r="AR74" i="143" s="1"/>
  <c r="AR26" i="150" s="1"/>
  <c r="AR56" i="150" s="1"/>
  <c r="AR75" i="150" s="1"/>
  <c r="AJ44" i="138"/>
  <c r="AJ47" i="138" s="1"/>
  <c r="AJ50" i="138" s="1"/>
  <c r="AK39" i="138"/>
  <c r="AQ64" i="143"/>
  <c r="AQ65" i="143" s="1"/>
  <c r="AQ75" i="150"/>
  <c r="AK38" i="138"/>
  <c r="AJ43" i="138"/>
  <c r="AJ46" i="138" s="1"/>
  <c r="AJ49" i="138" s="1"/>
  <c r="AS63" i="143"/>
  <c r="AS75" i="143" s="1"/>
  <c r="AS27" i="150" s="1"/>
  <c r="AS60" i="150" s="1"/>
  <c r="AV22" i="138"/>
  <c r="AY33" i="101"/>
  <c r="AS46" i="150"/>
  <c r="AS85" i="150" s="1"/>
  <c r="AS74" i="150"/>
  <c r="BA100" i="147"/>
  <c r="AZ105" i="147"/>
  <c r="AR61" i="150"/>
  <c r="AR87" i="150" s="1"/>
  <c r="AR26" i="138" s="1"/>
  <c r="AR76" i="150"/>
  <c r="AT72" i="143"/>
  <c r="AT24" i="150" s="1"/>
  <c r="AT42" i="150" s="1"/>
  <c r="AT61" i="143"/>
  <c r="AT73" i="143" s="1"/>
  <c r="AT25" i="150" s="1"/>
  <c r="AT45" i="150" s="1"/>
  <c r="AS43" i="150"/>
  <c r="AS84" i="150" s="1"/>
  <c r="AS73" i="150"/>
  <c r="AQ25" i="138"/>
  <c r="AQ41" i="138" s="1"/>
  <c r="AO95" i="150"/>
  <c r="AZ12" i="132"/>
  <c r="AZ108" i="132" s="1"/>
  <c r="AZ34" i="150"/>
  <c r="AZ116" i="150" s="1"/>
  <c r="AM36" i="132"/>
  <c r="AM35" i="132"/>
  <c r="AM45" i="132" s="1"/>
  <c r="AM70" i="132" s="1"/>
  <c r="AM78" i="132" s="1"/>
  <c r="AU56" i="143"/>
  <c r="AU53" i="143"/>
  <c r="AU54" i="143"/>
  <c r="AU52" i="143"/>
  <c r="AU60" i="143" s="1"/>
  <c r="AU55" i="143"/>
  <c r="AP25" i="138"/>
  <c r="AP41" i="138" s="1"/>
  <c r="BB72" i="150"/>
  <c r="BC38" i="150"/>
  <c r="AS74" i="147"/>
  <c r="AS103" i="147" s="1"/>
  <c r="AY51" i="99"/>
  <c r="AY63" i="99"/>
  <c r="AZ65" i="99" s="1"/>
  <c r="BR17" i="148"/>
  <c r="BR18" i="148" s="1"/>
  <c r="BR25" i="148" s="1"/>
  <c r="BR26" i="148" s="1"/>
  <c r="BA41" i="99" s="1"/>
  <c r="BA30" i="118" s="1"/>
  <c r="BR21" i="148"/>
  <c r="BR22" i="148"/>
  <c r="BR13" i="148"/>
  <c r="BQ23" i="148"/>
  <c r="BT9" i="148"/>
  <c r="BS12" i="148"/>
  <c r="BS11" i="148"/>
  <c r="BS16" i="148" s="1"/>
  <c r="CF38" i="143"/>
  <c r="AW31" i="149"/>
  <c r="AX44" i="99"/>
  <c r="AX48" i="99" s="1"/>
  <c r="AX24" i="115" s="1"/>
  <c r="BC90" i="147"/>
  <c r="AY27" i="163" l="1"/>
  <c r="AY38" i="163" s="1"/>
  <c r="AY10" i="132"/>
  <c r="AY107" i="132" s="1"/>
  <c r="AY67" i="85" s="1"/>
  <c r="AY26" i="163"/>
  <c r="AY37" i="163" s="1"/>
  <c r="AY24" i="118"/>
  <c r="AY64" i="118"/>
  <c r="AY11" i="149"/>
  <c r="BA309" i="82"/>
  <c r="BA89" i="132" s="1"/>
  <c r="BA256" i="82"/>
  <c r="BA34" i="150" s="1"/>
  <c r="BA116" i="150" s="1"/>
  <c r="AZ313" i="82"/>
  <c r="AZ314" i="82" s="1"/>
  <c r="BA97" i="147"/>
  <c r="AZ108" i="147"/>
  <c r="AF39" i="163"/>
  <c r="AF40" i="163"/>
  <c r="AL73" i="132"/>
  <c r="AY6" i="116"/>
  <c r="AY45" i="118"/>
  <c r="AV9" i="115"/>
  <c r="AW95" i="132"/>
  <c r="AY67" i="118"/>
  <c r="AY29" i="118"/>
  <c r="AY31" i="118" s="1"/>
  <c r="AZ90" i="132"/>
  <c r="AZ19" i="116" s="1"/>
  <c r="AZ7" i="118" s="1"/>
  <c r="AZ65" i="118"/>
  <c r="AZ25" i="118"/>
  <c r="AZ13" i="149" s="1"/>
  <c r="AK74" i="132"/>
  <c r="AK75" i="132"/>
  <c r="AL76" i="132"/>
  <c r="AT29" i="85"/>
  <c r="AT18" i="118"/>
  <c r="AT58" i="118"/>
  <c r="AT24" i="116"/>
  <c r="AQ12" i="116"/>
  <c r="AQ49" i="118"/>
  <c r="X5" i="118"/>
  <c r="X16" i="118" s="1"/>
  <c r="X26" i="116"/>
  <c r="AZ7" i="116"/>
  <c r="AZ46" i="118"/>
  <c r="AS5" i="116"/>
  <c r="AS8" i="116" s="1"/>
  <c r="AS44" i="118"/>
  <c r="AO111" i="150"/>
  <c r="AO114" i="150"/>
  <c r="AO118" i="150" s="1"/>
  <c r="AN111" i="150"/>
  <c r="AN114" i="150"/>
  <c r="AN118" i="150" s="1"/>
  <c r="AN95" i="150"/>
  <c r="AN102" i="132"/>
  <c r="AR103" i="132"/>
  <c r="AR13" i="116"/>
  <c r="AR50" i="118"/>
  <c r="BB51" i="118"/>
  <c r="BB14" i="116"/>
  <c r="BB104" i="132"/>
  <c r="AG98" i="132"/>
  <c r="AG110" i="132" s="1"/>
  <c r="AF5" i="115"/>
  <c r="AJ105" i="132"/>
  <c r="AG11" i="118"/>
  <c r="AG10" i="118" s="1"/>
  <c r="AG15" i="116"/>
  <c r="AZ347" i="82"/>
  <c r="AZ29" i="99" s="1"/>
  <c r="AZ67" i="99" s="1"/>
  <c r="BA13" i="150"/>
  <c r="AZ50" i="150"/>
  <c r="AZ53" i="150"/>
  <c r="BB31" i="85"/>
  <c r="AQ28" i="85"/>
  <c r="AO34" i="138"/>
  <c r="AO36" i="138" s="1"/>
  <c r="AO66" i="85"/>
  <c r="AO68" i="85" s="1"/>
  <c r="AO87" i="85" s="1"/>
  <c r="AO113" i="85" s="1"/>
  <c r="AO115" i="85" s="1"/>
  <c r="AO16" i="132"/>
  <c r="AO35" i="132" s="1"/>
  <c r="AO45" i="132" s="1"/>
  <c r="AO70" i="132" s="1"/>
  <c r="AR30" i="85"/>
  <c r="AL146" i="85"/>
  <c r="BS147" i="85"/>
  <c r="BA45" i="99"/>
  <c r="BA47" i="99" s="1"/>
  <c r="AN16" i="132"/>
  <c r="AN36" i="132" s="1"/>
  <c r="AN66" i="85"/>
  <c r="AN68" i="85" s="1"/>
  <c r="AN87" i="85" s="1"/>
  <c r="AN113" i="85" s="1"/>
  <c r="AN115" i="85" s="1"/>
  <c r="AP92" i="150"/>
  <c r="AP109" i="150"/>
  <c r="AP77" i="150"/>
  <c r="BB25" i="149"/>
  <c r="AZ8" i="149"/>
  <c r="AY7" i="149"/>
  <c r="X48" i="149"/>
  <c r="X50" i="149" s="1"/>
  <c r="X43" i="149"/>
  <c r="AS106" i="147"/>
  <c r="AS25" i="85" s="1"/>
  <c r="AS6" i="149"/>
  <c r="AS9" i="149" s="1"/>
  <c r="AQ18" i="149"/>
  <c r="AY54" i="85"/>
  <c r="AP35" i="138"/>
  <c r="AP36" i="138" s="1"/>
  <c r="AR24" i="149"/>
  <c r="AT21" i="149"/>
  <c r="AU22" i="149"/>
  <c r="AU95" i="99"/>
  <c r="AS110" i="150"/>
  <c r="AS27" i="149"/>
  <c r="V62" i="85"/>
  <c r="AL125" i="85"/>
  <c r="AL127" i="85" s="1"/>
  <c r="AM122" i="85" s="1"/>
  <c r="AM94" i="85"/>
  <c r="AM91" i="85"/>
  <c r="AM134" i="85" s="1"/>
  <c r="AM136" i="85" s="1"/>
  <c r="AM93" i="85"/>
  <c r="AM157" i="85" s="1"/>
  <c r="AM158" i="85" s="1"/>
  <c r="AM159" i="85" s="1"/>
  <c r="AN156" i="85" s="1"/>
  <c r="AM92" i="85"/>
  <c r="AN162" i="85" s="1"/>
  <c r="AN169" i="85" s="1"/>
  <c r="AM88" i="85"/>
  <c r="AM112" i="85" s="1"/>
  <c r="AM87" i="85"/>
  <c r="AM113" i="85" s="1"/>
  <c r="AM115" i="85" s="1"/>
  <c r="AM85" i="85"/>
  <c r="AM86" i="85"/>
  <c r="AM105" i="85" s="1"/>
  <c r="AM89" i="85"/>
  <c r="AM124" i="85" s="1"/>
  <c r="AM126" i="85" s="1"/>
  <c r="AM90" i="85"/>
  <c r="AM123" i="85" s="1"/>
  <c r="AL96" i="85"/>
  <c r="AL100" i="85"/>
  <c r="AD114" i="85"/>
  <c r="AD116" i="85" s="1"/>
  <c r="AE111" i="85" s="1"/>
  <c r="BA87" i="147"/>
  <c r="AZ94" i="147"/>
  <c r="AZ104" i="147" s="1"/>
  <c r="AS59" i="105"/>
  <c r="AS64" i="105"/>
  <c r="BE34" i="101"/>
  <c r="BB25" i="143"/>
  <c r="BD17" i="101"/>
  <c r="BA7" i="100"/>
  <c r="BA19" i="100" s="1"/>
  <c r="BA25" i="100" s="1"/>
  <c r="BB18" i="100"/>
  <c r="BE25" i="101"/>
  <c r="BB45" i="105"/>
  <c r="AS53" i="105"/>
  <c r="AS60" i="105" s="1"/>
  <c r="AR64" i="143"/>
  <c r="AR57" i="150"/>
  <c r="AR86" i="150" s="1"/>
  <c r="AR28" i="149" s="1"/>
  <c r="Y28" i="100"/>
  <c r="Y30" i="100" s="1"/>
  <c r="Y33" i="100" s="1"/>
  <c r="AW2" i="149"/>
  <c r="AW2" i="132"/>
  <c r="AW2" i="150"/>
  <c r="AW2" i="160"/>
  <c r="AY2" i="101"/>
  <c r="AW3" i="82"/>
  <c r="AW3" i="163" s="1"/>
  <c r="AW2" i="99"/>
  <c r="AW36" i="99" s="1"/>
  <c r="AW39" i="99" s="1"/>
  <c r="AW2" i="143"/>
  <c r="AX2" i="82"/>
  <c r="AX2" i="163" s="1"/>
  <c r="AW15" i="105"/>
  <c r="AW16" i="105" s="1"/>
  <c r="AW2" i="85"/>
  <c r="AW2" i="147"/>
  <c r="AW2" i="100"/>
  <c r="AW2" i="138"/>
  <c r="AV3" i="147"/>
  <c r="AV3" i="149"/>
  <c r="AV3" i="150"/>
  <c r="AV3" i="160"/>
  <c r="AV3" i="100"/>
  <c r="AV3" i="143"/>
  <c r="AV3" i="132"/>
  <c r="AV3" i="138"/>
  <c r="AV3" i="99"/>
  <c r="AV64" i="99" s="1"/>
  <c r="AV92" i="99" s="1"/>
  <c r="AX3" i="101"/>
  <c r="AV3" i="85"/>
  <c r="AT28" i="105"/>
  <c r="AV26" i="105"/>
  <c r="AV35" i="105"/>
  <c r="AV36" i="105"/>
  <c r="AV19" i="105"/>
  <c r="AV34" i="105"/>
  <c r="AV25" i="105"/>
  <c r="AV50" i="105" s="1"/>
  <c r="AV23" i="105"/>
  <c r="AV49" i="105" s="1"/>
  <c r="AV39" i="105"/>
  <c r="AV24" i="105"/>
  <c r="AV33" i="105"/>
  <c r="AV32" i="105"/>
  <c r="AV18" i="105"/>
  <c r="AV38" i="105"/>
  <c r="AV37" i="105"/>
  <c r="AV22" i="105"/>
  <c r="AV31" i="105"/>
  <c r="AV20" i="105"/>
  <c r="AV21" i="105"/>
  <c r="AU40" i="105"/>
  <c r="AR29" i="100"/>
  <c r="AU27" i="105"/>
  <c r="AU51" i="105" s="1"/>
  <c r="BF81" i="132"/>
  <c r="AT56" i="105"/>
  <c r="AV83" i="150"/>
  <c r="BI93" i="132"/>
  <c r="BI18" i="116" s="1"/>
  <c r="BI12" i="118" s="1"/>
  <c r="AW89" i="150"/>
  <c r="AW90" i="150"/>
  <c r="AW39" i="150"/>
  <c r="AS62" i="143"/>
  <c r="AS74" i="143" s="1"/>
  <c r="AS26" i="150" s="1"/>
  <c r="AS56" i="150" s="1"/>
  <c r="AK43" i="138"/>
  <c r="AK46" i="138" s="1"/>
  <c r="AK49" i="138" s="1"/>
  <c r="AL38" i="138"/>
  <c r="AL39" i="138"/>
  <c r="AK44" i="138"/>
  <c r="AK47" i="138" s="1"/>
  <c r="AK50" i="138" s="1"/>
  <c r="AQ76" i="143"/>
  <c r="AQ28" i="150" s="1"/>
  <c r="AQ64" i="150" s="1"/>
  <c r="BA105" i="147"/>
  <c r="BB100" i="147"/>
  <c r="AS76" i="150"/>
  <c r="AS61" i="150"/>
  <c r="AS87" i="150" s="1"/>
  <c r="AS26" i="138" s="1"/>
  <c r="AU61" i="143"/>
  <c r="AU73" i="143" s="1"/>
  <c r="AU25" i="150" s="1"/>
  <c r="AU45" i="150" s="1"/>
  <c r="AU72" i="143"/>
  <c r="AU24" i="150" s="1"/>
  <c r="AU42" i="150" s="1"/>
  <c r="AW22" i="138"/>
  <c r="AZ33" i="101"/>
  <c r="AT63" i="143"/>
  <c r="AV52" i="143"/>
  <c r="AV60" i="143" s="1"/>
  <c r="AV54" i="143"/>
  <c r="AV56" i="143"/>
  <c r="AV53" i="143"/>
  <c r="AV55" i="143"/>
  <c r="AT46" i="150"/>
  <c r="AT85" i="150" s="1"/>
  <c r="AT74" i="150"/>
  <c r="AT73" i="150"/>
  <c r="AT43" i="150"/>
  <c r="AT84" i="150" s="1"/>
  <c r="AM41" i="132"/>
  <c r="AM67" i="132" s="1"/>
  <c r="AM40" i="132"/>
  <c r="AM66" i="132" s="1"/>
  <c r="AM42" i="132"/>
  <c r="AM68" i="132" s="1"/>
  <c r="AM43" i="132"/>
  <c r="AM69" i="132" s="1"/>
  <c r="AM39" i="132"/>
  <c r="AM65" i="132" s="1"/>
  <c r="AM44" i="132"/>
  <c r="BC72" i="150"/>
  <c r="BD38" i="150"/>
  <c r="AT74" i="147"/>
  <c r="AT103" i="147" s="1"/>
  <c r="BR23" i="148"/>
  <c r="AZ51" i="99"/>
  <c r="AZ63" i="99"/>
  <c r="BA65" i="99" s="1"/>
  <c r="BD90" i="147"/>
  <c r="BS18" i="148"/>
  <c r="BS25" i="148" s="1"/>
  <c r="BS26" i="148" s="1"/>
  <c r="BB41" i="99" s="1"/>
  <c r="BB30" i="118" s="1"/>
  <c r="AX31" i="149"/>
  <c r="AY44" i="99"/>
  <c r="AY48" i="99" s="1"/>
  <c r="AY24" i="115" s="1"/>
  <c r="BS13" i="148"/>
  <c r="BS21" i="148"/>
  <c r="BS23" i="148"/>
  <c r="BS22" i="148"/>
  <c r="BS17" i="148"/>
  <c r="BT12" i="148"/>
  <c r="BT11" i="148"/>
  <c r="BT16" i="148" s="1"/>
  <c r="BU9" i="148"/>
  <c r="CG38" i="143"/>
  <c r="BA12" i="132" l="1"/>
  <c r="BA108" i="132" s="1"/>
  <c r="BB309" i="82"/>
  <c r="BB256" i="82"/>
  <c r="AG36" i="163"/>
  <c r="AF18" i="115"/>
  <c r="AZ26" i="163"/>
  <c r="AZ37" i="163" s="1"/>
  <c r="AZ64" i="118"/>
  <c r="AZ11" i="149"/>
  <c r="AZ24" i="118"/>
  <c r="BA313" i="82"/>
  <c r="BA314" i="82" s="1"/>
  <c r="BB97" i="147"/>
  <c r="BA108" i="147"/>
  <c r="AZ27" i="163"/>
  <c r="AZ38" i="163" s="1"/>
  <c r="AZ10" i="132"/>
  <c r="AZ107" i="132" s="1"/>
  <c r="AZ67" i="85" s="1"/>
  <c r="AL79" i="132"/>
  <c r="AL83" i="132" s="1"/>
  <c r="AL85" i="132" s="1"/>
  <c r="AL16" i="116" s="1"/>
  <c r="AZ67" i="118"/>
  <c r="AZ29" i="118"/>
  <c r="AZ31" i="118" s="1"/>
  <c r="AW9" i="115"/>
  <c r="AX95" i="132"/>
  <c r="AZ6" i="116"/>
  <c r="AZ45" i="118"/>
  <c r="BA90" i="132"/>
  <c r="BA19" i="116" s="1"/>
  <c r="BA7" i="118" s="1"/>
  <c r="BA25" i="118"/>
  <c r="BA13" i="149" s="1"/>
  <c r="BA65" i="118"/>
  <c r="AK79" i="132"/>
  <c r="AK83" i="132" s="1"/>
  <c r="AK85" i="132" s="1"/>
  <c r="AU29" i="85"/>
  <c r="AU24" i="116"/>
  <c r="AU18" i="118"/>
  <c r="AU58" i="118"/>
  <c r="AR12" i="116"/>
  <c r="AR49" i="118"/>
  <c r="X34" i="116"/>
  <c r="X47" i="116"/>
  <c r="Y11" i="116"/>
  <c r="Y20" i="116" s="1"/>
  <c r="Y22" i="116" s="1"/>
  <c r="Y48" i="118"/>
  <c r="Y56" i="118" s="1"/>
  <c r="BA46" i="118"/>
  <c r="BA7" i="116"/>
  <c r="AT5" i="116"/>
  <c r="AT8" i="116" s="1"/>
  <c r="AT44" i="118"/>
  <c r="AP95" i="150"/>
  <c r="AP102" i="132"/>
  <c r="AP111" i="150"/>
  <c r="AP114" i="150"/>
  <c r="AP118" i="150" s="1"/>
  <c r="AS50" i="118"/>
  <c r="AS13" i="116"/>
  <c r="AS103" i="132"/>
  <c r="AN20" i="118"/>
  <c r="AN60" i="118"/>
  <c r="BC104" i="132"/>
  <c r="BC51" i="118"/>
  <c r="BC14" i="116"/>
  <c r="AO20" i="118"/>
  <c r="AO60" i="118"/>
  <c r="AJ15" i="116"/>
  <c r="AJ11" i="118"/>
  <c r="AJ10" i="118" s="1"/>
  <c r="AH98" i="132"/>
  <c r="AH110" i="132" s="1"/>
  <c r="AG5" i="115"/>
  <c r="BB347" i="82"/>
  <c r="BB29" i="99" s="1"/>
  <c r="BB67" i="99" s="1"/>
  <c r="BA347" i="82"/>
  <c r="BA29" i="99" s="1"/>
  <c r="BA67" i="99" s="1"/>
  <c r="AN35" i="132"/>
  <c r="AN45" i="132" s="1"/>
  <c r="AN70" i="132" s="1"/>
  <c r="AN78" i="132" s="1"/>
  <c r="BB13" i="150"/>
  <c r="BA50" i="150"/>
  <c r="BA53" i="150"/>
  <c r="AO36" i="132"/>
  <c r="AO42" i="132" s="1"/>
  <c r="AO68" i="132" s="1"/>
  <c r="AR28" i="85"/>
  <c r="BC31" i="85"/>
  <c r="Y27" i="85"/>
  <c r="Y46" i="85" s="1"/>
  <c r="AS30" i="85"/>
  <c r="AM146" i="85"/>
  <c r="BT147" i="85"/>
  <c r="BB45" i="99"/>
  <c r="BB47" i="99" s="1"/>
  <c r="AP16" i="132"/>
  <c r="AP36" i="132" s="1"/>
  <c r="AP66" i="85"/>
  <c r="AP68" i="85" s="1"/>
  <c r="AP87" i="85" s="1"/>
  <c r="AP113" i="85" s="1"/>
  <c r="AP115" i="85" s="1"/>
  <c r="AZ7" i="149"/>
  <c r="Y16" i="149"/>
  <c r="BC25" i="149"/>
  <c r="AT106" i="147"/>
  <c r="AT25" i="85" s="1"/>
  <c r="AT6" i="149"/>
  <c r="AR18" i="149"/>
  <c r="X45" i="149"/>
  <c r="X60" i="149"/>
  <c r="X62" i="149" s="1"/>
  <c r="AZ54" i="85"/>
  <c r="BA8" i="149"/>
  <c r="AR76" i="143"/>
  <c r="AR28" i="150" s="1"/>
  <c r="AR64" i="150" s="1"/>
  <c r="AR65" i="150" s="1"/>
  <c r="AR88" i="150" s="1"/>
  <c r="AR109" i="150" s="1"/>
  <c r="AR65" i="143"/>
  <c r="AN94" i="85"/>
  <c r="AN93" i="85"/>
  <c r="AN157" i="85" s="1"/>
  <c r="AN158" i="85" s="1"/>
  <c r="AN159" i="85" s="1"/>
  <c r="AO156" i="85" s="1"/>
  <c r="AM75" i="132"/>
  <c r="AV22" i="149"/>
  <c r="AV95" i="99"/>
  <c r="AJ52" i="85"/>
  <c r="AM73" i="132"/>
  <c r="AT110" i="150"/>
  <c r="AT27" i="149"/>
  <c r="AM77" i="132"/>
  <c r="AM76" i="132"/>
  <c r="AS24" i="149"/>
  <c r="AM74" i="132"/>
  <c r="AU21" i="149"/>
  <c r="AO85" i="85"/>
  <c r="AO100" i="85" s="1"/>
  <c r="AN92" i="85"/>
  <c r="AO162" i="85" s="1"/>
  <c r="AO169" i="85" s="1"/>
  <c r="AO93" i="85"/>
  <c r="AO157" i="85" s="1"/>
  <c r="AN91" i="85"/>
  <c r="AN134" i="85" s="1"/>
  <c r="AN136" i="85" s="1"/>
  <c r="AO92" i="85"/>
  <c r="AP162" i="85" s="1"/>
  <c r="AP169" i="85" s="1"/>
  <c r="AO86" i="85"/>
  <c r="AO105" i="85" s="1"/>
  <c r="AN85" i="85"/>
  <c r="AN100" i="85" s="1"/>
  <c r="AO90" i="85"/>
  <c r="AO123" i="85" s="1"/>
  <c r="AN89" i="85"/>
  <c r="AN124" i="85" s="1"/>
  <c r="AN126" i="85" s="1"/>
  <c r="AN86" i="85"/>
  <c r="AN105" i="85" s="1"/>
  <c r="AN90" i="85"/>
  <c r="AN123" i="85" s="1"/>
  <c r="AN95" i="85"/>
  <c r="AN88" i="85"/>
  <c r="AN112" i="85" s="1"/>
  <c r="AO95" i="85"/>
  <c r="AO94" i="85"/>
  <c r="AO88" i="85"/>
  <c r="AO112" i="85" s="1"/>
  <c r="AO89" i="85"/>
  <c r="AO124" i="85" s="1"/>
  <c r="AO126" i="85" s="1"/>
  <c r="AO91" i="85"/>
  <c r="AO134" i="85" s="1"/>
  <c r="AO136" i="85" s="1"/>
  <c r="AM96" i="85"/>
  <c r="AM125" i="85"/>
  <c r="AM127" i="85" s="1"/>
  <c r="AN122" i="85" s="1"/>
  <c r="AM100" i="85"/>
  <c r="AE114" i="85"/>
  <c r="AE116" i="85" s="1"/>
  <c r="AF111" i="85" s="1"/>
  <c r="BB87" i="147"/>
  <c r="BA94" i="147"/>
  <c r="BA104" i="147" s="1"/>
  <c r="AT59" i="105"/>
  <c r="AT64" i="105"/>
  <c r="BF34" i="101"/>
  <c r="BC25" i="143"/>
  <c r="BF25" i="101"/>
  <c r="BC45" i="105"/>
  <c r="BC18" i="100"/>
  <c r="BE17" i="101"/>
  <c r="BB7" i="100"/>
  <c r="BB19" i="100" s="1"/>
  <c r="BB25" i="100" s="1"/>
  <c r="AT53" i="105"/>
  <c r="AT60" i="105" s="1"/>
  <c r="AR25" i="138"/>
  <c r="AR41" i="138" s="1"/>
  <c r="AV27" i="105"/>
  <c r="AV51" i="105" s="1"/>
  <c r="AU56" i="105"/>
  <c r="AS29" i="100"/>
  <c r="AU28" i="105"/>
  <c r="AS64" i="143"/>
  <c r="AW3" i="160"/>
  <c r="AW3" i="138"/>
  <c r="AW3" i="100"/>
  <c r="AW3" i="147"/>
  <c r="AW3" i="143"/>
  <c r="AW3" i="149"/>
  <c r="AW3" i="85"/>
  <c r="AY3" i="101"/>
  <c r="AW3" i="99"/>
  <c r="AW64" i="99" s="1"/>
  <c r="AW92" i="99" s="1"/>
  <c r="AW3" i="132"/>
  <c r="AW3" i="150"/>
  <c r="AV40" i="105"/>
  <c r="W190" i="85"/>
  <c r="W191" i="85" s="1"/>
  <c r="AW25" i="105"/>
  <c r="AW50" i="105" s="1"/>
  <c r="AW37" i="105"/>
  <c r="AW23" i="105"/>
  <c r="AW49" i="105" s="1"/>
  <c r="AW38" i="105"/>
  <c r="AW31" i="105"/>
  <c r="AW35" i="105"/>
  <c r="AW26" i="105"/>
  <c r="AW22" i="105"/>
  <c r="AW36" i="105"/>
  <c r="AW21" i="105"/>
  <c r="AW18" i="105"/>
  <c r="AW20" i="105"/>
  <c r="AW24" i="105"/>
  <c r="AW34" i="105"/>
  <c r="AW39" i="105"/>
  <c r="AW32" i="105"/>
  <c r="AW19" i="105"/>
  <c r="AW33" i="105"/>
  <c r="BG81" i="132"/>
  <c r="AX3" i="82"/>
  <c r="AX3" i="163" s="1"/>
  <c r="AX2" i="147"/>
  <c r="AX15" i="105"/>
  <c r="AX16" i="105" s="1"/>
  <c r="AX2" i="85"/>
  <c r="AY2" i="82"/>
  <c r="AY2" i="163" s="1"/>
  <c r="AX2" i="132"/>
  <c r="AX2" i="99"/>
  <c r="AX36" i="99" s="1"/>
  <c r="AX39" i="99" s="1"/>
  <c r="AX2" i="149"/>
  <c r="AX2" i="138"/>
  <c r="AZ2" i="101"/>
  <c r="AX2" i="100"/>
  <c r="AX2" i="143"/>
  <c r="AX2" i="160"/>
  <c r="AX2" i="150"/>
  <c r="BJ93" i="132"/>
  <c r="BJ18" i="116" s="1"/>
  <c r="BJ12" i="118" s="1"/>
  <c r="AX89" i="150"/>
  <c r="AX90" i="150"/>
  <c r="AX39" i="150"/>
  <c r="AW83" i="150"/>
  <c r="AQ77" i="150"/>
  <c r="AQ65" i="150"/>
  <c r="AQ88" i="150" s="1"/>
  <c r="AL44" i="138"/>
  <c r="AL47" i="138" s="1"/>
  <c r="AL50" i="138" s="1"/>
  <c r="AM39" i="138"/>
  <c r="AM38" i="138"/>
  <c r="AL43" i="138"/>
  <c r="AL46" i="138" s="1"/>
  <c r="AL49" i="138" s="1"/>
  <c r="AX22" i="138"/>
  <c r="BA33" i="101"/>
  <c r="AU43" i="150"/>
  <c r="AU84" i="150" s="1"/>
  <c r="AU73" i="150"/>
  <c r="AU46" i="150"/>
  <c r="AU85" i="150" s="1"/>
  <c r="AU74" i="150"/>
  <c r="BC100" i="147"/>
  <c r="BB105" i="147"/>
  <c r="AW53" i="143"/>
  <c r="AW55" i="143"/>
  <c r="AW52" i="143"/>
  <c r="AW60" i="143" s="1"/>
  <c r="AW54" i="143"/>
  <c r="AW56" i="143"/>
  <c r="AS75" i="150"/>
  <c r="AS57" i="150"/>
  <c r="AS86" i="150" s="1"/>
  <c r="AS28" i="149" s="1"/>
  <c r="BB34" i="150"/>
  <c r="BB116" i="150" s="1"/>
  <c r="BB12" i="132"/>
  <c r="BB108" i="132" s="1"/>
  <c r="AV61" i="143"/>
  <c r="AV73" i="143" s="1"/>
  <c r="AV25" i="150" s="1"/>
  <c r="AV45" i="150" s="1"/>
  <c r="AV72" i="143"/>
  <c r="AV24" i="150" s="1"/>
  <c r="AV42" i="150" s="1"/>
  <c r="AN42" i="132"/>
  <c r="AN68" i="132" s="1"/>
  <c r="AN41" i="132"/>
  <c r="AN67" i="132" s="1"/>
  <c r="AN39" i="132"/>
  <c r="AN65" i="132" s="1"/>
  <c r="AN73" i="132" s="1"/>
  <c r="AN43" i="132"/>
  <c r="AN69" i="132" s="1"/>
  <c r="AN40" i="132"/>
  <c r="AN66" i="132" s="1"/>
  <c r="AN74" i="132" s="1"/>
  <c r="AN44" i="132"/>
  <c r="BB89" i="132"/>
  <c r="AT75" i="143"/>
  <c r="AT27" i="150" s="1"/>
  <c r="AT60" i="150" s="1"/>
  <c r="AT62" i="143"/>
  <c r="AU63" i="143"/>
  <c r="AU75" i="143" s="1"/>
  <c r="AU27" i="150" s="1"/>
  <c r="AU60" i="150" s="1"/>
  <c r="BE38" i="150"/>
  <c r="BD72" i="150"/>
  <c r="AU74" i="147"/>
  <c r="AU103" i="147" s="1"/>
  <c r="BU11" i="148"/>
  <c r="BU16" i="148" s="1"/>
  <c r="BV9" i="148"/>
  <c r="BU12" i="148"/>
  <c r="AY31" i="149"/>
  <c r="AZ44" i="99"/>
  <c r="AZ48" i="99" s="1"/>
  <c r="AZ24" i="115" s="1"/>
  <c r="CI38" i="143"/>
  <c r="CH38" i="143"/>
  <c r="BT21" i="148"/>
  <c r="BT13" i="148"/>
  <c r="BT22" i="148"/>
  <c r="BT23" i="148"/>
  <c r="BT17" i="148"/>
  <c r="BT18" i="148" s="1"/>
  <c r="BT25" i="148" s="1"/>
  <c r="BT26" i="148" s="1"/>
  <c r="BC41" i="99" s="1"/>
  <c r="BC30" i="118" s="1"/>
  <c r="BA51" i="99"/>
  <c r="BA63" i="99"/>
  <c r="BB65" i="99" s="1"/>
  <c r="BE90" i="147"/>
  <c r="BC309" i="82" l="1"/>
  <c r="BC256" i="82"/>
  <c r="BA26" i="163"/>
  <c r="BA37" i="163" s="1"/>
  <c r="BA11" i="149"/>
  <c r="BA24" i="118"/>
  <c r="BA64" i="118"/>
  <c r="AG39" i="163"/>
  <c r="AG40" i="163" s="1"/>
  <c r="BB108" i="147"/>
  <c r="BC97" i="147"/>
  <c r="BB313" i="82"/>
  <c r="BB314" i="82" s="1"/>
  <c r="BA27" i="163"/>
  <c r="BA38" i="163" s="1"/>
  <c r="BA10" i="132"/>
  <c r="BA107" i="132" s="1"/>
  <c r="BA67" i="85" s="1"/>
  <c r="AL105" i="132"/>
  <c r="AX9" i="115"/>
  <c r="AY95" i="132"/>
  <c r="BA67" i="118"/>
  <c r="BA29" i="118"/>
  <c r="BA31" i="118" s="1"/>
  <c r="AK105" i="132"/>
  <c r="AK16" i="116"/>
  <c r="AK11" i="118" s="1"/>
  <c r="AK10" i="118" s="1"/>
  <c r="BA45" i="118"/>
  <c r="BA6" i="116"/>
  <c r="BB90" i="132"/>
  <c r="BB19" i="116" s="1"/>
  <c r="BB7" i="118" s="1"/>
  <c r="BB25" i="118"/>
  <c r="BB13" i="149" s="1"/>
  <c r="BB65" i="118"/>
  <c r="AV29" i="85"/>
  <c r="AV24" i="116"/>
  <c r="AV18" i="118"/>
  <c r="AV58" i="118"/>
  <c r="AS12" i="116"/>
  <c r="AS49" i="118"/>
  <c r="Y26" i="116"/>
  <c r="Y5" i="118"/>
  <c r="Y16" i="118" s="1"/>
  <c r="BB46" i="118"/>
  <c r="BB7" i="116"/>
  <c r="AU5" i="116"/>
  <c r="AU8" i="116" s="1"/>
  <c r="AU44" i="118"/>
  <c r="AR111" i="150"/>
  <c r="AR114" i="150"/>
  <c r="AR118" i="150" s="1"/>
  <c r="AT50" i="118"/>
  <c r="AT103" i="132"/>
  <c r="AT13" i="116"/>
  <c r="BD51" i="118"/>
  <c r="BD104" i="132"/>
  <c r="BD14" i="116"/>
  <c r="AP60" i="118"/>
  <c r="AP20" i="118"/>
  <c r="AI98" i="132"/>
  <c r="AI110" i="132" s="1"/>
  <c r="AH5" i="115"/>
  <c r="AL15" i="116"/>
  <c r="AL11" i="118"/>
  <c r="AL10" i="118" s="1"/>
  <c r="BC347" i="82"/>
  <c r="BC29" i="99" s="1"/>
  <c r="BC67" i="99" s="1"/>
  <c r="AO78" i="132"/>
  <c r="AP35" i="132"/>
  <c r="AP45" i="132" s="1"/>
  <c r="AP70" i="132" s="1"/>
  <c r="AP78" i="132" s="1"/>
  <c r="AO44" i="132"/>
  <c r="AO40" i="132"/>
  <c r="AO66" i="132" s="1"/>
  <c r="AO74" i="132" s="1"/>
  <c r="BC13" i="150"/>
  <c r="BB53" i="150"/>
  <c r="BB50" i="150"/>
  <c r="AO43" i="132"/>
  <c r="AO69" i="132" s="1"/>
  <c r="AO77" i="132" s="1"/>
  <c r="AO39" i="132"/>
  <c r="AO65" i="132" s="1"/>
  <c r="AO73" i="132" s="1"/>
  <c r="AO41" i="132"/>
  <c r="AO67" i="132" s="1"/>
  <c r="AO75" i="132" s="1"/>
  <c r="AM79" i="132"/>
  <c r="AM83" i="132" s="1"/>
  <c r="AM85" i="132" s="1"/>
  <c r="AM16" i="116" s="1"/>
  <c r="AS28" i="85"/>
  <c r="BD31" i="85"/>
  <c r="AT30" i="85"/>
  <c r="AO146" i="85"/>
  <c r="BV147" i="85"/>
  <c r="AN146" i="85"/>
  <c r="BU147" i="85"/>
  <c r="BC45" i="99"/>
  <c r="BC47" i="99" s="1"/>
  <c r="AS18" i="149"/>
  <c r="BA7" i="149"/>
  <c r="BD25" i="149"/>
  <c r="BB8" i="149"/>
  <c r="BA54" i="85"/>
  <c r="AT9" i="149"/>
  <c r="Y43" i="149"/>
  <c r="Y48" i="149"/>
  <c r="Y50" i="149" s="1"/>
  <c r="AU106" i="147"/>
  <c r="AU25" i="85" s="1"/>
  <c r="AU6" i="149"/>
  <c r="AU9" i="149" s="1"/>
  <c r="AR27" i="138"/>
  <c r="AR31" i="138" s="1"/>
  <c r="AR32" i="138" s="1"/>
  <c r="AR34" i="138" s="1"/>
  <c r="AR92" i="150"/>
  <c r="AO158" i="85"/>
  <c r="AO159" i="85" s="1"/>
  <c r="AP156" i="85" s="1"/>
  <c r="AR77" i="150"/>
  <c r="AS76" i="143"/>
  <c r="AS28" i="150" s="1"/>
  <c r="AS64" i="150" s="1"/>
  <c r="AS65" i="150" s="1"/>
  <c r="AS88" i="150" s="1"/>
  <c r="AS27" i="138" s="1"/>
  <c r="AS31" i="138" s="1"/>
  <c r="AS32" i="138" s="1"/>
  <c r="AS35" i="138" s="1"/>
  <c r="AS65" i="143"/>
  <c r="AN76" i="132"/>
  <c r="AL52" i="85"/>
  <c r="AV21" i="149"/>
  <c r="AU110" i="150"/>
  <c r="AU27" i="149"/>
  <c r="AN75" i="132"/>
  <c r="AO76" i="132"/>
  <c r="AW22" i="149"/>
  <c r="AW95" i="99"/>
  <c r="AT24" i="149"/>
  <c r="AN77" i="132"/>
  <c r="W49" i="85"/>
  <c r="W61" i="85" s="1"/>
  <c r="W166" i="85" s="1"/>
  <c r="AN96" i="85"/>
  <c r="AN125" i="85"/>
  <c r="AN127" i="85" s="1"/>
  <c r="AO122" i="85" s="1"/>
  <c r="AO125" i="85" s="1"/>
  <c r="AP90" i="85"/>
  <c r="AP123" i="85" s="1"/>
  <c r="AO96" i="85"/>
  <c r="AP93" i="85"/>
  <c r="AP157" i="85" s="1"/>
  <c r="AP86" i="85"/>
  <c r="AP105" i="85" s="1"/>
  <c r="AP89" i="85"/>
  <c r="AP124" i="85" s="1"/>
  <c r="AP126" i="85" s="1"/>
  <c r="AP88" i="85"/>
  <c r="AP112" i="85" s="1"/>
  <c r="AP94" i="85"/>
  <c r="AP95" i="85"/>
  <c r="AP91" i="85"/>
  <c r="AP134" i="85" s="1"/>
  <c r="AP136" i="85" s="1"/>
  <c r="AP92" i="85"/>
  <c r="AQ162" i="85" s="1"/>
  <c r="AQ169" i="85" s="1"/>
  <c r="AP85" i="85"/>
  <c r="AF114" i="85"/>
  <c r="AF116" i="85" s="1"/>
  <c r="AG111" i="85" s="1"/>
  <c r="BC87" i="147"/>
  <c r="BB94" i="147"/>
  <c r="BB104" i="147" s="1"/>
  <c r="AU59" i="105"/>
  <c r="AU64" i="105"/>
  <c r="BG34" i="101"/>
  <c r="BD25" i="143"/>
  <c r="BF17" i="101"/>
  <c r="BC7" i="100"/>
  <c r="BC19" i="100" s="1"/>
  <c r="BC25" i="100" s="1"/>
  <c r="BD18" i="100"/>
  <c r="BG25" i="101"/>
  <c r="BD45" i="105"/>
  <c r="AU53" i="105"/>
  <c r="AU60" i="105" s="1"/>
  <c r="AV53" i="105"/>
  <c r="AV60" i="105" s="1"/>
  <c r="AV28" i="105"/>
  <c r="AW40" i="105"/>
  <c r="Z23" i="100"/>
  <c r="AX39" i="105"/>
  <c r="AX36" i="105"/>
  <c r="AX18" i="105"/>
  <c r="AX38" i="105"/>
  <c r="AX22" i="105"/>
  <c r="AX32" i="105"/>
  <c r="AX20" i="105"/>
  <c r="AX23" i="105"/>
  <c r="AX49" i="105" s="1"/>
  <c r="AX33" i="105"/>
  <c r="AX35" i="105"/>
  <c r="AX25" i="105"/>
  <c r="AX50" i="105" s="1"/>
  <c r="AX31" i="105"/>
  <c r="AX26" i="105"/>
  <c r="AX19" i="105"/>
  <c r="AX37" i="105"/>
  <c r="AX34" i="105"/>
  <c r="AX24" i="105"/>
  <c r="AX21" i="105"/>
  <c r="AX3" i="160"/>
  <c r="AX3" i="85"/>
  <c r="AX3" i="147"/>
  <c r="AX3" i="149"/>
  <c r="AZ3" i="101"/>
  <c r="AX3" i="132"/>
  <c r="AX3" i="150"/>
  <c r="AX3" i="138"/>
  <c r="AX3" i="100"/>
  <c r="AX3" i="143"/>
  <c r="AX3" i="99"/>
  <c r="AX64" i="99" s="1"/>
  <c r="AX92" i="99" s="1"/>
  <c r="AW27" i="105"/>
  <c r="AW51" i="105" s="1"/>
  <c r="AY2" i="85"/>
  <c r="AY15" i="105"/>
  <c r="AY16" i="105" s="1"/>
  <c r="AY2" i="100"/>
  <c r="AY2" i="132"/>
  <c r="BA2" i="101"/>
  <c r="AY2" i="150"/>
  <c r="AY2" i="143"/>
  <c r="AY2" i="138"/>
  <c r="AZ2" i="82"/>
  <c r="AZ2" i="163" s="1"/>
  <c r="AY3" i="82"/>
  <c r="AY3" i="163" s="1"/>
  <c r="AY2" i="149"/>
  <c r="AY2" i="147"/>
  <c r="AY2" i="99"/>
  <c r="AY36" i="99" s="1"/>
  <c r="AY39" i="99" s="1"/>
  <c r="AY2" i="160"/>
  <c r="AV56" i="105"/>
  <c r="BH81" i="132"/>
  <c r="AT29" i="100"/>
  <c r="AV63" i="143"/>
  <c r="AV75" i="143" s="1"/>
  <c r="AV27" i="150" s="1"/>
  <c r="AV60" i="150" s="1"/>
  <c r="AV76" i="150" s="1"/>
  <c r="BK93" i="132"/>
  <c r="BK18" i="116" s="1"/>
  <c r="BK12" i="118" s="1"/>
  <c r="AX83" i="150"/>
  <c r="AY89" i="150"/>
  <c r="AY90" i="150"/>
  <c r="AY39" i="150"/>
  <c r="AM44" i="138"/>
  <c r="AM47" i="138" s="1"/>
  <c r="AM50" i="138" s="1"/>
  <c r="AN39" i="138"/>
  <c r="AQ27" i="138"/>
  <c r="AQ31" i="138" s="1"/>
  <c r="AQ32" i="138" s="1"/>
  <c r="AQ109" i="150"/>
  <c r="AQ92" i="150"/>
  <c r="AQ102" i="132" s="1"/>
  <c r="AN38" i="138"/>
  <c r="AM43" i="138"/>
  <c r="AM46" i="138" s="1"/>
  <c r="AM49" i="138" s="1"/>
  <c r="AU62" i="143"/>
  <c r="AW72" i="143"/>
  <c r="AW24" i="150" s="1"/>
  <c r="AW42" i="150" s="1"/>
  <c r="AW61" i="143"/>
  <c r="AW73" i="143" s="1"/>
  <c r="AW25" i="150" s="1"/>
  <c r="AW45" i="150" s="1"/>
  <c r="BC105" i="147"/>
  <c r="BD100" i="147"/>
  <c r="AT74" i="143"/>
  <c r="AT26" i="150" s="1"/>
  <c r="AT56" i="150" s="1"/>
  <c r="AT64" i="143"/>
  <c r="AS25" i="138"/>
  <c r="AS41" i="138" s="1"/>
  <c r="AU61" i="150"/>
  <c r="AU87" i="150" s="1"/>
  <c r="AU26" i="138" s="1"/>
  <c r="AU76" i="150"/>
  <c r="AT76" i="150"/>
  <c r="AT61" i="150"/>
  <c r="AT87" i="150" s="1"/>
  <c r="AT26" i="138" s="1"/>
  <c r="AV73" i="150"/>
  <c r="AV43" i="150"/>
  <c r="AV84" i="150" s="1"/>
  <c r="BB33" i="101"/>
  <c r="AY22" i="138"/>
  <c r="BC89" i="132"/>
  <c r="AV46" i="150"/>
  <c r="AV85" i="150" s="1"/>
  <c r="AV74" i="150"/>
  <c r="BC34" i="150"/>
  <c r="BC116" i="150" s="1"/>
  <c r="BC12" i="132"/>
  <c r="BC108" i="132" s="1"/>
  <c r="AP40" i="132"/>
  <c r="AP66" i="132" s="1"/>
  <c r="AP39" i="132"/>
  <c r="AP65" i="132" s="1"/>
  <c r="AP41" i="132"/>
  <c r="AP67" i="132" s="1"/>
  <c r="AP43" i="132"/>
  <c r="AP69" i="132" s="1"/>
  <c r="AP42" i="132"/>
  <c r="AP68" i="132" s="1"/>
  <c r="AP44" i="132"/>
  <c r="AR66" i="85"/>
  <c r="AR16" i="132"/>
  <c r="AX56" i="143"/>
  <c r="AX54" i="143"/>
  <c r="AX52" i="143"/>
  <c r="AX60" i="143" s="1"/>
  <c r="AX55" i="143"/>
  <c r="AX53" i="143"/>
  <c r="BF38" i="150"/>
  <c r="BE72" i="150"/>
  <c r="AV74" i="147"/>
  <c r="AV103" i="147" s="1"/>
  <c r="BB51" i="99"/>
  <c r="BB63" i="99"/>
  <c r="BC65" i="99" s="1"/>
  <c r="BF90" i="147"/>
  <c r="BU13" i="148"/>
  <c r="BU17" i="148"/>
  <c r="BU22" i="148"/>
  <c r="BU21" i="148"/>
  <c r="BV12" i="148"/>
  <c r="BW9" i="148"/>
  <c r="BV11" i="148"/>
  <c r="BV16" i="148" s="1"/>
  <c r="BU18" i="148"/>
  <c r="BU25" i="148" s="1"/>
  <c r="BU26" i="148" s="1"/>
  <c r="BD41" i="99" s="1"/>
  <c r="BD30" i="118" s="1"/>
  <c r="BA44" i="99"/>
  <c r="BA48" i="99" s="1"/>
  <c r="BA24" i="115" s="1"/>
  <c r="AZ31" i="149"/>
  <c r="BD309" i="82" l="1"/>
  <c r="BD256" i="82"/>
  <c r="AH36" i="163"/>
  <c r="AG18" i="115"/>
  <c r="BB27" i="163"/>
  <c r="BB38" i="163" s="1"/>
  <c r="BB10" i="132"/>
  <c r="BB107" i="132" s="1"/>
  <c r="BB67" i="85" s="1"/>
  <c r="BC108" i="147"/>
  <c r="BC313" i="82"/>
  <c r="BC314" i="82" s="1"/>
  <c r="BD97" i="147"/>
  <c r="BB26" i="163"/>
  <c r="BB37" i="163" s="1"/>
  <c r="BB11" i="149"/>
  <c r="BB64" i="118"/>
  <c r="BB24" i="118"/>
  <c r="BC90" i="132"/>
  <c r="BC19" i="116" s="1"/>
  <c r="BC7" i="118" s="1"/>
  <c r="BC25" i="118"/>
  <c r="BC13" i="149" s="1"/>
  <c r="BC65" i="118"/>
  <c r="AY9" i="115"/>
  <c r="AZ95" i="132"/>
  <c r="BB45" i="118"/>
  <c r="BB6" i="116"/>
  <c r="BB29" i="118"/>
  <c r="BB31" i="118" s="1"/>
  <c r="BB67" i="118"/>
  <c r="AK15" i="116"/>
  <c r="AK52" i="85"/>
  <c r="AW29" i="85"/>
  <c r="AW58" i="118"/>
  <c r="AW24" i="116"/>
  <c r="AW18" i="118"/>
  <c r="AT49" i="118"/>
  <c r="AT12" i="116"/>
  <c r="Y34" i="116"/>
  <c r="Y47" i="116"/>
  <c r="BC46" i="118"/>
  <c r="BC7" i="116"/>
  <c r="AV44" i="118"/>
  <c r="AV5" i="116"/>
  <c r="AV8" i="116" s="1"/>
  <c r="AQ111" i="150"/>
  <c r="AQ114" i="150"/>
  <c r="AQ118" i="150" s="1"/>
  <c r="AR95" i="150"/>
  <c r="AR102" i="132"/>
  <c r="AU50" i="118"/>
  <c r="AU103" i="132"/>
  <c r="AU13" i="116"/>
  <c r="AR20" i="118"/>
  <c r="AR60" i="118"/>
  <c r="BE31" i="85"/>
  <c r="BE51" i="118"/>
  <c r="BE104" i="132"/>
  <c r="BE14" i="116"/>
  <c r="AM105" i="132"/>
  <c r="AJ98" i="132"/>
  <c r="AJ110" i="132" s="1"/>
  <c r="AI5" i="115"/>
  <c r="AP73" i="132"/>
  <c r="AN79" i="132"/>
  <c r="AN83" i="132" s="1"/>
  <c r="AN85" i="132" s="1"/>
  <c r="AN16" i="116" s="1"/>
  <c r="BD13" i="150"/>
  <c r="BC50" i="150"/>
  <c r="BC53" i="150"/>
  <c r="AO79" i="132"/>
  <c r="AO83" i="132" s="1"/>
  <c r="AO85" i="132" s="1"/>
  <c r="AO16" i="116" s="1"/>
  <c r="AT28" i="85"/>
  <c r="AU30" i="85"/>
  <c r="AP146" i="85"/>
  <c r="BW147" i="85"/>
  <c r="BD45" i="99"/>
  <c r="BD47" i="99" s="1"/>
  <c r="AP158" i="85"/>
  <c r="AP159" i="85" s="1"/>
  <c r="AQ156" i="85" s="1"/>
  <c r="AR35" i="138"/>
  <c r="AR36" i="138" s="1"/>
  <c r="BE25" i="149"/>
  <c r="AV106" i="147"/>
  <c r="AV25" i="85" s="1"/>
  <c r="AV6" i="149"/>
  <c r="AV9" i="149" s="1"/>
  <c r="BB7" i="149"/>
  <c r="BB54" i="85"/>
  <c r="BC8" i="149"/>
  <c r="AT18" i="149"/>
  <c r="Y45" i="149"/>
  <c r="Y60" i="149"/>
  <c r="Y62" i="149" s="1"/>
  <c r="AS34" i="138"/>
  <c r="AS36" i="138" s="1"/>
  <c r="AS109" i="150"/>
  <c r="AS92" i="150"/>
  <c r="AS77" i="150"/>
  <c r="AT76" i="143"/>
  <c r="AT28" i="150" s="1"/>
  <c r="AT64" i="150" s="1"/>
  <c r="AT77" i="150" s="1"/>
  <c r="AT65" i="143"/>
  <c r="AU24" i="149"/>
  <c r="AP76" i="132"/>
  <c r="AV110" i="150"/>
  <c r="AV27" i="149"/>
  <c r="AP75" i="132"/>
  <c r="AX22" i="149"/>
  <c r="AX95" i="99"/>
  <c r="AP74" i="132"/>
  <c r="AW21" i="149"/>
  <c r="AP77" i="132"/>
  <c r="W62" i="85"/>
  <c r="AO127" i="85"/>
  <c r="AP122" i="85" s="1"/>
  <c r="AP125" i="85" s="1"/>
  <c r="AP96" i="85"/>
  <c r="AP100" i="85"/>
  <c r="AR68" i="85"/>
  <c r="AR87" i="85" s="1"/>
  <c r="AR113" i="85" s="1"/>
  <c r="AR115" i="85" s="1"/>
  <c r="AG114" i="85"/>
  <c r="AG116" i="85" s="1"/>
  <c r="AH111" i="85" s="1"/>
  <c r="BD87" i="147"/>
  <c r="BC94" i="147"/>
  <c r="BC104" i="147" s="1"/>
  <c r="AV59" i="105"/>
  <c r="AV64" i="105"/>
  <c r="Z26" i="100"/>
  <c r="BH34" i="101"/>
  <c r="BE25" i="143"/>
  <c r="BH25" i="101"/>
  <c r="BE45" i="105"/>
  <c r="BE18" i="100"/>
  <c r="BG17" i="101"/>
  <c r="BD7" i="100"/>
  <c r="BD19" i="100" s="1"/>
  <c r="BD25" i="100" s="1"/>
  <c r="AV61" i="150"/>
  <c r="AV87" i="150" s="1"/>
  <c r="AV26" i="138" s="1"/>
  <c r="AV62" i="143"/>
  <c r="AV74" i="143" s="1"/>
  <c r="AV26" i="150" s="1"/>
  <c r="AV56" i="150" s="1"/>
  <c r="AV75" i="150" s="1"/>
  <c r="AY3" i="160"/>
  <c r="AY3" i="100"/>
  <c r="AY3" i="147"/>
  <c r="AY3" i="149"/>
  <c r="AY3" i="143"/>
  <c r="AY3" i="150"/>
  <c r="AY3" i="99"/>
  <c r="AY64" i="99" s="1"/>
  <c r="AY92" i="99" s="1"/>
  <c r="BA3" i="101"/>
  <c r="AY3" i="85"/>
  <c r="AY3" i="132"/>
  <c r="AY3" i="138"/>
  <c r="AU29" i="100"/>
  <c r="AZ3" i="82"/>
  <c r="AZ3" i="163" s="1"/>
  <c r="AZ2" i="85"/>
  <c r="AZ2" i="132"/>
  <c r="AZ15" i="105"/>
  <c r="AZ16" i="105" s="1"/>
  <c r="AZ2" i="143"/>
  <c r="AZ2" i="149"/>
  <c r="AZ2" i="99"/>
  <c r="AZ36" i="99" s="1"/>
  <c r="AZ39" i="99" s="1"/>
  <c r="AZ2" i="160"/>
  <c r="AZ2" i="138"/>
  <c r="BB2" i="101"/>
  <c r="BA2" i="82"/>
  <c r="BA2" i="163" s="1"/>
  <c r="AZ2" i="150"/>
  <c r="AZ2" i="100"/>
  <c r="AZ2" i="147"/>
  <c r="AW56" i="105"/>
  <c r="AX40" i="105"/>
  <c r="AX27" i="105"/>
  <c r="AX51" i="105" s="1"/>
  <c r="BI81" i="132"/>
  <c r="AW28" i="105"/>
  <c r="AY24" i="105"/>
  <c r="AY23" i="105"/>
  <c r="AY49" i="105" s="1"/>
  <c r="AY22" i="105"/>
  <c r="AY20" i="105"/>
  <c r="AY26" i="105"/>
  <c r="AY36" i="105"/>
  <c r="AY18" i="105"/>
  <c r="AY31" i="105"/>
  <c r="AY35" i="105"/>
  <c r="AY34" i="105"/>
  <c r="AY37" i="105"/>
  <c r="AY33" i="105"/>
  <c r="AY38" i="105"/>
  <c r="AY21" i="105"/>
  <c r="AY32" i="105"/>
  <c r="AY39" i="105"/>
  <c r="AY25" i="105"/>
  <c r="AY50" i="105" s="1"/>
  <c r="AY19" i="105"/>
  <c r="X190" i="85"/>
  <c r="X191" i="85" s="1"/>
  <c r="AW63" i="143"/>
  <c r="AW75" i="143" s="1"/>
  <c r="AW27" i="150" s="1"/>
  <c r="AW60" i="150" s="1"/>
  <c r="AW76" i="150" s="1"/>
  <c r="BL93" i="132"/>
  <c r="BL18" i="116" s="1"/>
  <c r="BL12" i="118" s="1"/>
  <c r="AY83" i="150"/>
  <c r="AZ90" i="150"/>
  <c r="AZ89" i="150"/>
  <c r="AZ39" i="150"/>
  <c r="AN43" i="138"/>
  <c r="AN46" i="138" s="1"/>
  <c r="AN49" i="138" s="1"/>
  <c r="AO38" i="138"/>
  <c r="AQ95" i="150"/>
  <c r="AQ16" i="132"/>
  <c r="AQ66" i="85"/>
  <c r="AQ35" i="138"/>
  <c r="AQ34" i="138"/>
  <c r="AO39" i="138"/>
  <c r="AN44" i="138"/>
  <c r="AN47" i="138" s="1"/>
  <c r="AN50" i="138" s="1"/>
  <c r="AY53" i="143"/>
  <c r="AY55" i="143"/>
  <c r="AY52" i="143"/>
  <c r="AY60" i="143" s="1"/>
  <c r="AY56" i="143"/>
  <c r="AY54" i="143"/>
  <c r="AW74" i="150"/>
  <c r="AW46" i="150"/>
  <c r="AW85" i="150" s="1"/>
  <c r="AU74" i="143"/>
  <c r="AU26" i="150" s="1"/>
  <c r="AU56" i="150" s="1"/>
  <c r="AU64" i="143"/>
  <c r="AU76" i="143" s="1"/>
  <c r="AU28" i="150" s="1"/>
  <c r="AU64" i="150" s="1"/>
  <c r="AX72" i="143"/>
  <c r="AX24" i="150" s="1"/>
  <c r="AX42" i="150" s="1"/>
  <c r="AX61" i="143"/>
  <c r="AX73" i="143" s="1"/>
  <c r="AX25" i="150" s="1"/>
  <c r="AX45" i="150" s="1"/>
  <c r="BC33" i="101"/>
  <c r="AZ22" i="138"/>
  <c r="AR35" i="132"/>
  <c r="AR45" i="132" s="1"/>
  <c r="AR70" i="132" s="1"/>
  <c r="AR36" i="132"/>
  <c r="BD89" i="132"/>
  <c r="AW43" i="150"/>
  <c r="AW84" i="150" s="1"/>
  <c r="AW73" i="150"/>
  <c r="BD12" i="132"/>
  <c r="BD108" i="132" s="1"/>
  <c r="BD34" i="150"/>
  <c r="BD116" i="150" s="1"/>
  <c r="AT57" i="150"/>
  <c r="AT86" i="150" s="1"/>
  <c r="AT28" i="149" s="1"/>
  <c r="AT75" i="150"/>
  <c r="BD105" i="147"/>
  <c r="BE100" i="147"/>
  <c r="BG38" i="150"/>
  <c r="BF72" i="150"/>
  <c r="AW74" i="147"/>
  <c r="AW103" i="147" s="1"/>
  <c r="BC51" i="99"/>
  <c r="BC63" i="99"/>
  <c r="BD65" i="99" s="1"/>
  <c r="BA31" i="149"/>
  <c r="BB44" i="99"/>
  <c r="BB48" i="99" s="1"/>
  <c r="BB24" i="115" s="1"/>
  <c r="BX9" i="148"/>
  <c r="BW11" i="148"/>
  <c r="BW16" i="148" s="1"/>
  <c r="BW12" i="148"/>
  <c r="BV23" i="148"/>
  <c r="BV21" i="148"/>
  <c r="BV22" i="148"/>
  <c r="BV17" i="148"/>
  <c r="BV18" i="148" s="1"/>
  <c r="BV25" i="148" s="1"/>
  <c r="BV26" i="148" s="1"/>
  <c r="BE41" i="99" s="1"/>
  <c r="BE30" i="118" s="1"/>
  <c r="BV13" i="148"/>
  <c r="BG90" i="147"/>
  <c r="BU23" i="148"/>
  <c r="BC26" i="163" l="1"/>
  <c r="BC37" i="163" s="1"/>
  <c r="BC64" i="118"/>
  <c r="BC24" i="118"/>
  <c r="BC11" i="149"/>
  <c r="AH39" i="163"/>
  <c r="AH40" i="163" s="1"/>
  <c r="BE309" i="82"/>
  <c r="BE89" i="132" s="1"/>
  <c r="BE256" i="82"/>
  <c r="BE34" i="150" s="1"/>
  <c r="BE116" i="150" s="1"/>
  <c r="BC27" i="163"/>
  <c r="BC38" i="163" s="1"/>
  <c r="BC10" i="132"/>
  <c r="BC107" i="132" s="1"/>
  <c r="BC67" i="85" s="1"/>
  <c r="BD108" i="147"/>
  <c r="BE97" i="147"/>
  <c r="BD313" i="82"/>
  <c r="BD314" i="82" s="1"/>
  <c r="AZ9" i="115"/>
  <c r="BA95" i="132"/>
  <c r="BC29" i="118"/>
  <c r="BC31" i="118" s="1"/>
  <c r="BC67" i="118"/>
  <c r="BC45" i="118"/>
  <c r="BC6" i="116"/>
  <c r="BD90" i="132"/>
  <c r="BD19" i="116" s="1"/>
  <c r="BD7" i="118" s="1"/>
  <c r="BD65" i="118"/>
  <c r="BD25" i="118"/>
  <c r="BD13" i="149" s="1"/>
  <c r="AX29" i="85"/>
  <c r="AX18" i="118"/>
  <c r="AX58" i="118"/>
  <c r="AX24" i="116"/>
  <c r="AU49" i="118"/>
  <c r="AU12" i="116"/>
  <c r="BD46" i="118"/>
  <c r="BD7" i="116"/>
  <c r="AW5" i="116"/>
  <c r="AW8" i="116" s="1"/>
  <c r="AW44" i="118"/>
  <c r="AS95" i="150"/>
  <c r="AS102" i="132"/>
  <c r="AS111" i="150"/>
  <c r="AS114" i="150"/>
  <c r="AS118" i="150" s="1"/>
  <c r="AV50" i="118"/>
  <c r="AV103" i="132"/>
  <c r="AV13" i="116"/>
  <c r="AQ60" i="118"/>
  <c r="AQ20" i="118"/>
  <c r="BF14" i="116"/>
  <c r="BF104" i="132"/>
  <c r="BF51" i="118"/>
  <c r="AK98" i="132"/>
  <c r="AK110" i="132" s="1"/>
  <c r="AJ5" i="115"/>
  <c r="AN105" i="132"/>
  <c r="AM15" i="116"/>
  <c r="AM11" i="118"/>
  <c r="AM10" i="118" s="1"/>
  <c r="AO105" i="132"/>
  <c r="BE347" i="82"/>
  <c r="BE29" i="99" s="1"/>
  <c r="BE67" i="99" s="1"/>
  <c r="BD347" i="82"/>
  <c r="BD29" i="99" s="1"/>
  <c r="BD67" i="99" s="1"/>
  <c r="BE13" i="150"/>
  <c r="BD50" i="150"/>
  <c r="BD53" i="150"/>
  <c r="AP79" i="132"/>
  <c r="AP83" i="132" s="1"/>
  <c r="AP85" i="132" s="1"/>
  <c r="AP16" i="116" s="1"/>
  <c r="BF31" i="85"/>
  <c r="AU28" i="85"/>
  <c r="AV30" i="85"/>
  <c r="BE45" i="99"/>
  <c r="BE47" i="99" s="1"/>
  <c r="AU18" i="149"/>
  <c r="BC7" i="149"/>
  <c r="BF25" i="149"/>
  <c r="AW106" i="147"/>
  <c r="AW25" i="85" s="1"/>
  <c r="AW6" i="149"/>
  <c r="AW9" i="149" s="1"/>
  <c r="BD8" i="149"/>
  <c r="BC54" i="85"/>
  <c r="AT65" i="150"/>
  <c r="AT88" i="150" s="1"/>
  <c r="AT27" i="138" s="1"/>
  <c r="AT31" i="138" s="1"/>
  <c r="AT32" i="138" s="1"/>
  <c r="AT35" i="138" s="1"/>
  <c r="AS16" i="132"/>
  <c r="AS36" i="132" s="1"/>
  <c r="AS66" i="85"/>
  <c r="AS68" i="85" s="1"/>
  <c r="AS87" i="85" s="1"/>
  <c r="AS113" i="85" s="1"/>
  <c r="AS115" i="85" s="1"/>
  <c r="AU65" i="143"/>
  <c r="AV24" i="149"/>
  <c r="AW110" i="150"/>
  <c r="AW27" i="149"/>
  <c r="AX21" i="149"/>
  <c r="AY22" i="149"/>
  <c r="AY95" i="99"/>
  <c r="AM52" i="85"/>
  <c r="X49" i="85"/>
  <c r="X61" i="85" s="1"/>
  <c r="X166" i="85" s="1"/>
  <c r="AP127" i="85"/>
  <c r="AQ122" i="85" s="1"/>
  <c r="AR92" i="85"/>
  <c r="AS162" i="85" s="1"/>
  <c r="AS169" i="85" s="1"/>
  <c r="AR93" i="85"/>
  <c r="AR157" i="85" s="1"/>
  <c r="AR89" i="85"/>
  <c r="AR124" i="85" s="1"/>
  <c r="AR126" i="85" s="1"/>
  <c r="AR86" i="85"/>
  <c r="AR105" i="85" s="1"/>
  <c r="AR95" i="85"/>
  <c r="AR85" i="85"/>
  <c r="AR100" i="85" s="1"/>
  <c r="AR91" i="85"/>
  <c r="AR134" i="85" s="1"/>
  <c r="AR136" i="85" s="1"/>
  <c r="AR94" i="85"/>
  <c r="AR90" i="85"/>
  <c r="AR123" i="85" s="1"/>
  <c r="AR88" i="85"/>
  <c r="AR112" i="85" s="1"/>
  <c r="AQ68" i="85"/>
  <c r="AQ93" i="85" s="1"/>
  <c r="AQ157" i="85" s="1"/>
  <c r="AQ158" i="85" s="1"/>
  <c r="AQ159" i="85" s="1"/>
  <c r="AR156" i="85" s="1"/>
  <c r="BE87" i="147"/>
  <c r="BD94" i="147"/>
  <c r="BD104" i="147" s="1"/>
  <c r="AW59" i="105"/>
  <c r="AW64" i="105"/>
  <c r="Z28" i="100"/>
  <c r="Z30" i="100" s="1"/>
  <c r="BI34" i="101"/>
  <c r="BF25" i="143"/>
  <c r="BH17" i="101"/>
  <c r="BE7" i="100"/>
  <c r="BE19" i="100" s="1"/>
  <c r="BE25" i="100" s="1"/>
  <c r="BF18" i="100"/>
  <c r="BI25" i="101"/>
  <c r="BF45" i="105"/>
  <c r="AW53" i="105"/>
  <c r="AW60" i="105" s="1"/>
  <c r="AH114" i="85"/>
  <c r="AV57" i="150"/>
  <c r="AV86" i="150" s="1"/>
  <c r="AV64" i="143"/>
  <c r="AW62" i="143"/>
  <c r="AW74" i="143" s="1"/>
  <c r="AW26" i="150" s="1"/>
  <c r="AW56" i="150" s="1"/>
  <c r="AW61" i="150"/>
  <c r="AW87" i="150" s="1"/>
  <c r="AW26" i="138" s="1"/>
  <c r="AZ3" i="150"/>
  <c r="AZ3" i="160"/>
  <c r="AZ3" i="149"/>
  <c r="AZ3" i="99"/>
  <c r="AZ64" i="99" s="1"/>
  <c r="AZ92" i="99" s="1"/>
  <c r="AZ3" i="100"/>
  <c r="BB3" i="101"/>
  <c r="AZ3" i="85"/>
  <c r="AZ3" i="132"/>
  <c r="AZ3" i="143"/>
  <c r="AZ3" i="147"/>
  <c r="AZ3" i="138"/>
  <c r="AZ33" i="105"/>
  <c r="AZ39" i="105"/>
  <c r="AZ37" i="105"/>
  <c r="AZ22" i="105"/>
  <c r="AZ35" i="105"/>
  <c r="AZ23" i="105"/>
  <c r="AZ49" i="105" s="1"/>
  <c r="AZ25" i="105"/>
  <c r="AZ50" i="105" s="1"/>
  <c r="AZ26" i="105"/>
  <c r="AZ20" i="105"/>
  <c r="AZ24" i="105"/>
  <c r="AZ21" i="105"/>
  <c r="AZ32" i="105"/>
  <c r="AZ18" i="105"/>
  <c r="AZ31" i="105"/>
  <c r="AZ34" i="105"/>
  <c r="AZ19" i="105"/>
  <c r="AZ36" i="105"/>
  <c r="AZ38" i="105"/>
  <c r="AY40" i="105"/>
  <c r="BJ81" i="132"/>
  <c r="AV29" i="100"/>
  <c r="BA2" i="99"/>
  <c r="BA36" i="99" s="1"/>
  <c r="BA39" i="99" s="1"/>
  <c r="BA2" i="150"/>
  <c r="BA2" i="143"/>
  <c r="BB2" i="82"/>
  <c r="BB2" i="163" s="1"/>
  <c r="BA2" i="160"/>
  <c r="BA15" i="105"/>
  <c r="BA16" i="105" s="1"/>
  <c r="BA2" i="100"/>
  <c r="BA2" i="132"/>
  <c r="BA3" i="82"/>
  <c r="BA3" i="163" s="1"/>
  <c r="BA2" i="138"/>
  <c r="BC2" i="101"/>
  <c r="BA2" i="85"/>
  <c r="BA2" i="149"/>
  <c r="BA2" i="147"/>
  <c r="AY27" i="105"/>
  <c r="AY51" i="105" s="1"/>
  <c r="AX28" i="105"/>
  <c r="AX56" i="105"/>
  <c r="BM93" i="132"/>
  <c r="BM18" i="116" s="1"/>
  <c r="BM12" i="118" s="1"/>
  <c r="AZ83" i="150"/>
  <c r="BA90" i="150"/>
  <c r="BA89" i="150"/>
  <c r="BA39" i="150"/>
  <c r="AQ36" i="132"/>
  <c r="AQ35" i="132"/>
  <c r="AQ45" i="132" s="1"/>
  <c r="AQ70" i="132" s="1"/>
  <c r="AP38" i="138"/>
  <c r="AO43" i="138"/>
  <c r="AO46" i="138" s="1"/>
  <c r="AO49" i="138" s="1"/>
  <c r="AP39" i="138"/>
  <c r="AO44" i="138"/>
  <c r="AO47" i="138" s="1"/>
  <c r="AO50" i="138" s="1"/>
  <c r="AQ36" i="138"/>
  <c r="AX63" i="143"/>
  <c r="AX74" i="150"/>
  <c r="AX46" i="150"/>
  <c r="AX85" i="150" s="1"/>
  <c r="BE105" i="147"/>
  <c r="BF100" i="147"/>
  <c r="BD33" i="101"/>
  <c r="BA22" i="138"/>
  <c r="AX73" i="150"/>
  <c r="AX43" i="150"/>
  <c r="AX84" i="150" s="1"/>
  <c r="AZ52" i="143"/>
  <c r="AZ60" i="143" s="1"/>
  <c r="AZ53" i="143"/>
  <c r="AZ56" i="143"/>
  <c r="AZ55" i="143"/>
  <c r="AZ54" i="143"/>
  <c r="AU77" i="150"/>
  <c r="AU65" i="150"/>
  <c r="AU88" i="150" s="1"/>
  <c r="AU27" i="138" s="1"/>
  <c r="AU31" i="138" s="1"/>
  <c r="AU32" i="138" s="1"/>
  <c r="AT25" i="138"/>
  <c r="AT41" i="138" s="1"/>
  <c r="AU57" i="150"/>
  <c r="AU86" i="150" s="1"/>
  <c r="AU28" i="149" s="1"/>
  <c r="AU75" i="150"/>
  <c r="AY72" i="143"/>
  <c r="AY24" i="150" s="1"/>
  <c r="AY42" i="150" s="1"/>
  <c r="AY61" i="143"/>
  <c r="AY73" i="143" s="1"/>
  <c r="AY25" i="150" s="1"/>
  <c r="AY45" i="150" s="1"/>
  <c r="AR42" i="132"/>
  <c r="AR68" i="132" s="1"/>
  <c r="AR39" i="132"/>
  <c r="AR65" i="132" s="1"/>
  <c r="AR43" i="132"/>
  <c r="AR69" i="132" s="1"/>
  <c r="AR41" i="132"/>
  <c r="AR67" i="132" s="1"/>
  <c r="AR44" i="132"/>
  <c r="AR40" i="132"/>
  <c r="AR66" i="132" s="1"/>
  <c r="BH38" i="150"/>
  <c r="BG72" i="150"/>
  <c r="AX74" i="147"/>
  <c r="AX103" i="147" s="1"/>
  <c r="BX11" i="148"/>
  <c r="BX16" i="148" s="1"/>
  <c r="BX12" i="148"/>
  <c r="BY9" i="148"/>
  <c r="BH90" i="147"/>
  <c r="BW23" i="148"/>
  <c r="BW22" i="148"/>
  <c r="BW21" i="148"/>
  <c r="BW17" i="148"/>
  <c r="BW13" i="148"/>
  <c r="BB31" i="149"/>
  <c r="BC44" i="99"/>
  <c r="BC48" i="99" s="1"/>
  <c r="BC24" i="115" s="1"/>
  <c r="BW18" i="148"/>
  <c r="BW25" i="148" s="1"/>
  <c r="BW26" i="148" s="1"/>
  <c r="BF41" i="99" s="1"/>
  <c r="BF30" i="118" s="1"/>
  <c r="BD63" i="99"/>
  <c r="BE65" i="99" s="1"/>
  <c r="BD51" i="99"/>
  <c r="BE12" i="132" l="1"/>
  <c r="BE108" i="132" s="1"/>
  <c r="BD27" i="163"/>
  <c r="BD38" i="163" s="1"/>
  <c r="BD10" i="132"/>
  <c r="BD107" i="132" s="1"/>
  <c r="BD67" i="85" s="1"/>
  <c r="AI36" i="163"/>
  <c r="AH18" i="115"/>
  <c r="BE108" i="147"/>
  <c r="BF97" i="147"/>
  <c r="BE313" i="82"/>
  <c r="BE314" i="82" s="1"/>
  <c r="BD26" i="163"/>
  <c r="BD37" i="163" s="1"/>
  <c r="BD11" i="149"/>
  <c r="BD64" i="118"/>
  <c r="BD24" i="118"/>
  <c r="BF309" i="82"/>
  <c r="BF89" i="132" s="1"/>
  <c r="BF256" i="82"/>
  <c r="BF12" i="132" s="1"/>
  <c r="BF108" i="132" s="1"/>
  <c r="BA9" i="115"/>
  <c r="BB95" i="132"/>
  <c r="BD45" i="118"/>
  <c r="BD6" i="116"/>
  <c r="BD67" i="118"/>
  <c r="BD29" i="118"/>
  <c r="BD31" i="118" s="1"/>
  <c r="BE90" i="132"/>
  <c r="BE19" i="116" s="1"/>
  <c r="BE7" i="118" s="1"/>
  <c r="BE65" i="118"/>
  <c r="BE25" i="118"/>
  <c r="BE13" i="149" s="1"/>
  <c r="AY29" i="85"/>
  <c r="AY18" i="118"/>
  <c r="AY58" i="118"/>
  <c r="AY24" i="116"/>
  <c r="AV49" i="118"/>
  <c r="AV12" i="116"/>
  <c r="BE7" i="116"/>
  <c r="BE46" i="118"/>
  <c r="AX44" i="118"/>
  <c r="AX5" i="116"/>
  <c r="AX8" i="116" s="1"/>
  <c r="AW13" i="116"/>
  <c r="AW103" i="132"/>
  <c r="AW50" i="118"/>
  <c r="BG31" i="85"/>
  <c r="BG14" i="116"/>
  <c r="BG104" i="132"/>
  <c r="BG51" i="118"/>
  <c r="AS60" i="118"/>
  <c r="AS20" i="118"/>
  <c r="AP105" i="132"/>
  <c r="AL98" i="132"/>
  <c r="AL110" i="132" s="1"/>
  <c r="AK5" i="115"/>
  <c r="AN15" i="116"/>
  <c r="AN11" i="118"/>
  <c r="AN10" i="118" s="1"/>
  <c r="AO11" i="118"/>
  <c r="AO10" i="118" s="1"/>
  <c r="AO15" i="116"/>
  <c r="BF347" i="82"/>
  <c r="BF29" i="99" s="1"/>
  <c r="BF67" i="99" s="1"/>
  <c r="BF13" i="150"/>
  <c r="BE53" i="150"/>
  <c r="BE50" i="150"/>
  <c r="AV28" i="85"/>
  <c r="AW30" i="85"/>
  <c r="AR146" i="85"/>
  <c r="BY147" i="85"/>
  <c r="BF45" i="99"/>
  <c r="BF47" i="99" s="1"/>
  <c r="AT34" i="138"/>
  <c r="AT36" i="138" s="1"/>
  <c r="AT109" i="150"/>
  <c r="AV18" i="149"/>
  <c r="BE8" i="149"/>
  <c r="BD7" i="149"/>
  <c r="BD54" i="85"/>
  <c r="BG25" i="149"/>
  <c r="AX106" i="147"/>
  <c r="AX25" i="85" s="1"/>
  <c r="AX6" i="149"/>
  <c r="AX9" i="149" s="1"/>
  <c r="AT92" i="150"/>
  <c r="AS35" i="132"/>
  <c r="AS45" i="132" s="1"/>
  <c r="AS70" i="132" s="1"/>
  <c r="AS78" i="132" s="1"/>
  <c r="AV76" i="143"/>
  <c r="AV28" i="150" s="1"/>
  <c r="AV64" i="150" s="1"/>
  <c r="AV65" i="150" s="1"/>
  <c r="AV88" i="150" s="1"/>
  <c r="AV92" i="150" s="1"/>
  <c r="AV102" i="132" s="1"/>
  <c r="AV65" i="143"/>
  <c r="AQ88" i="85"/>
  <c r="AQ112" i="85" s="1"/>
  <c r="AR158" i="85"/>
  <c r="AR159" i="85" s="1"/>
  <c r="AS156" i="85" s="1"/>
  <c r="AS91" i="85"/>
  <c r="AS134" i="85" s="1"/>
  <c r="AS136" i="85" s="1"/>
  <c r="AV25" i="138"/>
  <c r="AV41" i="138" s="1"/>
  <c r="AV28" i="149"/>
  <c r="AN52" i="85"/>
  <c r="AW24" i="149"/>
  <c r="AY21" i="149"/>
  <c r="AO52" i="85"/>
  <c r="AZ22" i="149"/>
  <c r="AZ95" i="99"/>
  <c r="AX110" i="150"/>
  <c r="AX27" i="149"/>
  <c r="AR78" i="132"/>
  <c r="AQ78" i="132"/>
  <c r="X62" i="85"/>
  <c r="AQ86" i="85"/>
  <c r="AQ105" i="85" s="1"/>
  <c r="AQ89" i="85"/>
  <c r="AQ124" i="85" s="1"/>
  <c r="AQ126" i="85" s="1"/>
  <c r="AQ94" i="85"/>
  <c r="AS88" i="85"/>
  <c r="AS112" i="85" s="1"/>
  <c r="AQ92" i="85"/>
  <c r="AR162" i="85" s="1"/>
  <c r="AR169" i="85" s="1"/>
  <c r="AQ90" i="85"/>
  <c r="AQ123" i="85" s="1"/>
  <c r="AQ125" i="85" s="1"/>
  <c r="AS85" i="85"/>
  <c r="AS100" i="85" s="1"/>
  <c r="AR96" i="85"/>
  <c r="AS86" i="85"/>
  <c r="AS105" i="85" s="1"/>
  <c r="AS93" i="85"/>
  <c r="AS157" i="85" s="1"/>
  <c r="AQ85" i="85"/>
  <c r="AQ100" i="85" s="1"/>
  <c r="AS92" i="85"/>
  <c r="AT162" i="85" s="1"/>
  <c r="AT169" i="85" s="1"/>
  <c r="AS95" i="85"/>
  <c r="AQ95" i="85"/>
  <c r="AS94" i="85"/>
  <c r="AS90" i="85"/>
  <c r="AS123" i="85" s="1"/>
  <c r="AS89" i="85"/>
  <c r="AS124" i="85" s="1"/>
  <c r="AS126" i="85" s="1"/>
  <c r="AQ91" i="85"/>
  <c r="AQ134" i="85" s="1"/>
  <c r="AQ136" i="85" s="1"/>
  <c r="AQ87" i="85"/>
  <c r="AQ113" i="85" s="1"/>
  <c r="AQ115" i="85" s="1"/>
  <c r="BF87" i="147"/>
  <c r="BE94" i="147"/>
  <c r="BE104" i="147" s="1"/>
  <c r="AX59" i="105"/>
  <c r="AX64" i="105"/>
  <c r="Z33" i="100"/>
  <c r="AA23" i="100"/>
  <c r="AA26" i="100" s="1"/>
  <c r="AA28" i="100" s="1"/>
  <c r="AA30" i="100" s="1"/>
  <c r="AA33" i="100" s="1"/>
  <c r="BJ34" i="101"/>
  <c r="BG25" i="143"/>
  <c r="BJ25" i="101"/>
  <c r="BG45" i="105"/>
  <c r="BG18" i="100"/>
  <c r="BI17" i="101"/>
  <c r="BF7" i="100"/>
  <c r="BF19" i="100" s="1"/>
  <c r="BF25" i="100" s="1"/>
  <c r="AX53" i="105"/>
  <c r="AX60" i="105" s="1"/>
  <c r="AH116" i="85"/>
  <c r="AI111" i="85" s="1"/>
  <c r="AW64" i="143"/>
  <c r="AZ40" i="105"/>
  <c r="BA37" i="105"/>
  <c r="BA19" i="105"/>
  <c r="BA23" i="105"/>
  <c r="BA49" i="105" s="1"/>
  <c r="BA39" i="105"/>
  <c r="BA36" i="105"/>
  <c r="BA22" i="105"/>
  <c r="BA31" i="105"/>
  <c r="BA32" i="105"/>
  <c r="BA35" i="105"/>
  <c r="BA33" i="105"/>
  <c r="BA18" i="105"/>
  <c r="BA20" i="105"/>
  <c r="BA26" i="105"/>
  <c r="BA34" i="105"/>
  <c r="BA38" i="105"/>
  <c r="BA21" i="105"/>
  <c r="BA25" i="105"/>
  <c r="BA50" i="105" s="1"/>
  <c r="BA24" i="105"/>
  <c r="BK81" i="132"/>
  <c r="Y190" i="85"/>
  <c r="Y191" i="85" s="1"/>
  <c r="AZ27" i="105"/>
  <c r="AZ51" i="105" s="1"/>
  <c r="AY28" i="105"/>
  <c r="BD2" i="101"/>
  <c r="BB2" i="160"/>
  <c r="BB2" i="138"/>
  <c r="BB2" i="132"/>
  <c r="BB2" i="147"/>
  <c r="BB2" i="150"/>
  <c r="BB15" i="105"/>
  <c r="BB16" i="105" s="1"/>
  <c r="BC2" i="82"/>
  <c r="BC2" i="163" s="1"/>
  <c r="BB2" i="99"/>
  <c r="BB36" i="99" s="1"/>
  <c r="BB39" i="99" s="1"/>
  <c r="BB2" i="143"/>
  <c r="BB3" i="82"/>
  <c r="BB3" i="163" s="1"/>
  <c r="BB2" i="149"/>
  <c r="BB2" i="85"/>
  <c r="BB2" i="100"/>
  <c r="AY56" i="105"/>
  <c r="BA3" i="100"/>
  <c r="BA3" i="149"/>
  <c r="BA3" i="150"/>
  <c r="BC3" i="101"/>
  <c r="BA3" i="138"/>
  <c r="BA3" i="99"/>
  <c r="BA64" i="99" s="1"/>
  <c r="BA92" i="99" s="1"/>
  <c r="BA3" i="85"/>
  <c r="BA3" i="143"/>
  <c r="BA3" i="160"/>
  <c r="BA3" i="147"/>
  <c r="BA3" i="132"/>
  <c r="AW29" i="100"/>
  <c r="BN93" i="132"/>
  <c r="BN18" i="116" s="1"/>
  <c r="BN12" i="118" s="1"/>
  <c r="BB90" i="150"/>
  <c r="BB89" i="150"/>
  <c r="BB39" i="150"/>
  <c r="BA83" i="150"/>
  <c r="AY63" i="143"/>
  <c r="AY75" i="143" s="1"/>
  <c r="AY27" i="150" s="1"/>
  <c r="AY60" i="150" s="1"/>
  <c r="AY61" i="150" s="1"/>
  <c r="AY87" i="150" s="1"/>
  <c r="AY26" i="138" s="1"/>
  <c r="AQ40" i="132"/>
  <c r="AQ66" i="132" s="1"/>
  <c r="AQ41" i="132"/>
  <c r="AQ67" i="132" s="1"/>
  <c r="AQ44" i="132"/>
  <c r="AQ42" i="132"/>
  <c r="AQ68" i="132" s="1"/>
  <c r="AQ43" i="132"/>
  <c r="AQ69" i="132" s="1"/>
  <c r="AQ39" i="132"/>
  <c r="AQ65" i="132" s="1"/>
  <c r="AP44" i="138"/>
  <c r="AP47" i="138" s="1"/>
  <c r="AP50" i="138" s="1"/>
  <c r="AQ39" i="138"/>
  <c r="AP43" i="138"/>
  <c r="AP46" i="138" s="1"/>
  <c r="AP49" i="138" s="1"/>
  <c r="AQ38" i="138"/>
  <c r="AZ72" i="143"/>
  <c r="AZ24" i="150" s="1"/>
  <c r="AZ42" i="150" s="1"/>
  <c r="AZ61" i="143"/>
  <c r="AZ73" i="143" s="1"/>
  <c r="AZ25" i="150" s="1"/>
  <c r="AZ45" i="150" s="1"/>
  <c r="AY73" i="150"/>
  <c r="AY43" i="150"/>
  <c r="AY84" i="150" s="1"/>
  <c r="AW75" i="150"/>
  <c r="AW57" i="150"/>
  <c r="AW86" i="150" s="1"/>
  <c r="AW28" i="149" s="1"/>
  <c r="AS44" i="132"/>
  <c r="AS40" i="132"/>
  <c r="AS66" i="132" s="1"/>
  <c r="AS43" i="132"/>
  <c r="AS69" i="132" s="1"/>
  <c r="AS39" i="132"/>
  <c r="AS65" i="132" s="1"/>
  <c r="AS41" i="132"/>
  <c r="AS67" i="132" s="1"/>
  <c r="AS42" i="132"/>
  <c r="AS68" i="132" s="1"/>
  <c r="AY46" i="150"/>
  <c r="AY85" i="150" s="1"/>
  <c r="AY74" i="150"/>
  <c r="AU35" i="138"/>
  <c r="AU34" i="138"/>
  <c r="AX75" i="143"/>
  <c r="AX27" i="150" s="1"/>
  <c r="AX60" i="150" s="1"/>
  <c r="AX62" i="143"/>
  <c r="BF105" i="147"/>
  <c r="BG100" i="147"/>
  <c r="AU25" i="138"/>
  <c r="AU41" i="138" s="1"/>
  <c r="AU109" i="150"/>
  <c r="AU92" i="150"/>
  <c r="AU102" i="132" s="1"/>
  <c r="BA52" i="143"/>
  <c r="BA60" i="143" s="1"/>
  <c r="BA53" i="143"/>
  <c r="BA54" i="143"/>
  <c r="BA56" i="143"/>
  <c r="BA55" i="143"/>
  <c r="BB22" i="138"/>
  <c r="BE33" i="101"/>
  <c r="BH72" i="150"/>
  <c r="BI38" i="150"/>
  <c r="AY74" i="147"/>
  <c r="AY103" i="147" s="1"/>
  <c r="BI90" i="147"/>
  <c r="BY12" i="148"/>
  <c r="BY11" i="148"/>
  <c r="BY16" i="148" s="1"/>
  <c r="BZ9" i="148"/>
  <c r="BX13" i="148"/>
  <c r="BX17" i="148"/>
  <c r="BX21" i="148"/>
  <c r="BX22" i="148"/>
  <c r="BX18" i="148"/>
  <c r="BX25" i="148" s="1"/>
  <c r="BX26" i="148" s="1"/>
  <c r="BG41" i="99" s="1"/>
  <c r="BG30" i="118" s="1"/>
  <c r="BC31" i="149"/>
  <c r="BD44" i="99"/>
  <c r="BD48" i="99" s="1"/>
  <c r="BD24" i="115" s="1"/>
  <c r="BE51" i="99"/>
  <c r="BE63" i="99"/>
  <c r="BF65" i="99" s="1"/>
  <c r="BF34" i="150" l="1"/>
  <c r="BF116" i="150" s="1"/>
  <c r="BG97" i="147"/>
  <c r="BF108" i="147"/>
  <c r="BF313" i="82"/>
  <c r="BF314" i="82" s="1"/>
  <c r="BE26" i="163"/>
  <c r="BE37" i="163" s="1"/>
  <c r="BE24" i="118"/>
  <c r="BE11" i="149"/>
  <c r="BE64" i="118"/>
  <c r="AI39" i="163"/>
  <c r="BG309" i="82"/>
  <c r="BG256" i="82"/>
  <c r="BG12" i="132" s="1"/>
  <c r="BG108" i="132" s="1"/>
  <c r="BE27" i="163"/>
  <c r="BE38" i="163" s="1"/>
  <c r="BE10" i="132"/>
  <c r="BE107" i="132" s="1"/>
  <c r="BE67" i="85" s="1"/>
  <c r="BE6" i="116"/>
  <c r="BE45" i="118"/>
  <c r="BF90" i="132"/>
  <c r="BF19" i="116" s="1"/>
  <c r="BF7" i="118" s="1"/>
  <c r="BF25" i="118"/>
  <c r="BF13" i="149" s="1"/>
  <c r="BF65" i="118"/>
  <c r="BB9" i="115"/>
  <c r="BC95" i="132"/>
  <c r="BE29" i="118"/>
  <c r="BE31" i="118" s="1"/>
  <c r="BE67" i="118"/>
  <c r="AZ29" i="85"/>
  <c r="AZ58" i="118"/>
  <c r="AZ18" i="118"/>
  <c r="AZ24" i="116"/>
  <c r="AW49" i="118"/>
  <c r="AW12" i="116"/>
  <c r="AA48" i="118"/>
  <c r="AA56" i="118" s="1"/>
  <c r="AA11" i="116"/>
  <c r="AA20" i="116" s="1"/>
  <c r="AA22" i="116" s="1"/>
  <c r="Z11" i="116"/>
  <c r="Z20" i="116" s="1"/>
  <c r="Z22" i="116" s="1"/>
  <c r="Z48" i="118"/>
  <c r="Z56" i="118" s="1"/>
  <c r="BF46" i="118"/>
  <c r="BF7" i="116"/>
  <c r="AY44" i="118"/>
  <c r="AY5" i="116"/>
  <c r="AY8" i="116" s="1"/>
  <c r="AU111" i="150"/>
  <c r="AU114" i="150"/>
  <c r="AU118" i="150" s="1"/>
  <c r="AT95" i="150"/>
  <c r="AT102" i="132"/>
  <c r="AT111" i="150"/>
  <c r="AT114" i="150"/>
  <c r="AT118" i="150" s="1"/>
  <c r="AX13" i="116"/>
  <c r="AX103" i="132"/>
  <c r="AX50" i="118"/>
  <c r="BH31" i="85"/>
  <c r="BH51" i="118"/>
  <c r="BH104" i="132"/>
  <c r="BH14" i="116"/>
  <c r="AM98" i="132"/>
  <c r="AM110" i="132" s="1"/>
  <c r="AL5" i="115"/>
  <c r="AP15" i="116"/>
  <c r="AP11" i="118"/>
  <c r="AP10" i="118" s="1"/>
  <c r="BG13" i="150"/>
  <c r="BF50" i="150"/>
  <c r="BF53" i="150"/>
  <c r="Z27" i="85"/>
  <c r="Z46" i="85" s="1"/>
  <c r="AW28" i="85"/>
  <c r="AA27" i="85"/>
  <c r="AA46" i="85" s="1"/>
  <c r="AX30" i="85"/>
  <c r="AS146" i="85"/>
  <c r="BZ147" i="85"/>
  <c r="AQ146" i="85"/>
  <c r="BX147" i="85"/>
  <c r="BG45" i="99"/>
  <c r="BG47" i="99" s="1"/>
  <c r="AT16" i="132"/>
  <c r="AT36" i="132" s="1"/>
  <c r="AT66" i="85"/>
  <c r="AT68" i="85" s="1"/>
  <c r="AT87" i="85" s="1"/>
  <c r="AT113" i="85" s="1"/>
  <c r="AT115" i="85" s="1"/>
  <c r="AY106" i="147"/>
  <c r="AY25" i="85" s="1"/>
  <c r="AY6" i="149"/>
  <c r="AY9" i="149" s="1"/>
  <c r="AW18" i="149"/>
  <c r="BE54" i="85"/>
  <c r="BH25" i="149"/>
  <c r="AA16" i="149"/>
  <c r="Z16" i="149"/>
  <c r="BF8" i="149"/>
  <c r="BE7" i="149"/>
  <c r="AS158" i="85"/>
  <c r="AS159" i="85" s="1"/>
  <c r="AT156" i="85" s="1"/>
  <c r="AV77" i="150"/>
  <c r="AV109" i="150"/>
  <c r="AV27" i="138"/>
  <c r="AV31" i="138" s="1"/>
  <c r="AV32" i="138" s="1"/>
  <c r="AV34" i="138" s="1"/>
  <c r="AW76" i="143"/>
  <c r="AW28" i="150" s="1"/>
  <c r="AW64" i="150" s="1"/>
  <c r="AW77" i="150" s="1"/>
  <c r="AW65" i="143"/>
  <c r="AS74" i="132"/>
  <c r="AR77" i="132"/>
  <c r="AQ77" i="132"/>
  <c r="AP52" i="85"/>
  <c r="AR76" i="132"/>
  <c r="AQ76" i="132"/>
  <c r="AS77" i="132"/>
  <c r="AZ21" i="149"/>
  <c r="AQ73" i="132"/>
  <c r="AS73" i="132"/>
  <c r="AR73" i="132"/>
  <c r="BA22" i="149"/>
  <c r="BA95" i="99"/>
  <c r="AS76" i="132"/>
  <c r="AX24" i="149"/>
  <c r="AR75" i="132"/>
  <c r="AQ75" i="132"/>
  <c r="AY110" i="150"/>
  <c r="AY27" i="149"/>
  <c r="AR74" i="132"/>
  <c r="AQ74" i="132"/>
  <c r="AS75" i="132"/>
  <c r="Y49" i="85"/>
  <c r="Y61" i="85" s="1"/>
  <c r="Y166" i="85" s="1"/>
  <c r="AS96" i="85"/>
  <c r="AQ127" i="85"/>
  <c r="AR122" i="85" s="1"/>
  <c r="AR125" i="85" s="1"/>
  <c r="AR127" i="85" s="1"/>
  <c r="AS122" i="85" s="1"/>
  <c r="AS125" i="85" s="1"/>
  <c r="AS127" i="85" s="1"/>
  <c r="AT122" i="85" s="1"/>
  <c r="AQ96" i="85"/>
  <c r="AI114" i="85"/>
  <c r="AI116" i="85" s="1"/>
  <c r="AJ111" i="85" s="1"/>
  <c r="BG87" i="147"/>
  <c r="BF94" i="147"/>
  <c r="BF104" i="147" s="1"/>
  <c r="AY59" i="105"/>
  <c r="AY64" i="105"/>
  <c r="BK34" i="101"/>
  <c r="BH25" i="143"/>
  <c r="BJ17" i="101"/>
  <c r="BG7" i="100"/>
  <c r="BG19" i="100" s="1"/>
  <c r="BG25" i="100" s="1"/>
  <c r="BH18" i="100"/>
  <c r="BK25" i="101"/>
  <c r="BH45" i="105"/>
  <c r="AY53" i="105"/>
  <c r="AY60" i="105" s="1"/>
  <c r="AX29" i="100"/>
  <c r="BB3" i="132"/>
  <c r="BD3" i="101"/>
  <c r="BB3" i="160"/>
  <c r="BB3" i="99"/>
  <c r="BB64" i="99" s="1"/>
  <c r="BB92" i="99" s="1"/>
  <c r="BB3" i="85"/>
  <c r="BB3" i="138"/>
  <c r="BB3" i="143"/>
  <c r="BB3" i="147"/>
  <c r="BB3" i="149"/>
  <c r="BB3" i="100"/>
  <c r="BB3" i="150"/>
  <c r="BL81" i="132"/>
  <c r="BC2" i="160"/>
  <c r="BE2" i="101"/>
  <c r="BC2" i="100"/>
  <c r="BC2" i="99"/>
  <c r="BC36" i="99" s="1"/>
  <c r="BC39" i="99" s="1"/>
  <c r="BC3" i="82"/>
  <c r="BC3" i="163" s="1"/>
  <c r="BD2" i="82"/>
  <c r="BD2" i="163" s="1"/>
  <c r="BC2" i="85"/>
  <c r="BC2" i="150"/>
  <c r="BC15" i="105"/>
  <c r="BC16" i="105" s="1"/>
  <c r="BC2" i="132"/>
  <c r="BC2" i="149"/>
  <c r="BC2" i="147"/>
  <c r="BC2" i="143"/>
  <c r="BC2" i="138"/>
  <c r="AZ28" i="105"/>
  <c r="BA40" i="105"/>
  <c r="BB31" i="105"/>
  <c r="BB22" i="105"/>
  <c r="BB38" i="105"/>
  <c r="BB37" i="105"/>
  <c r="BB39" i="105"/>
  <c r="BB26" i="105"/>
  <c r="BB23" i="105"/>
  <c r="BB49" i="105" s="1"/>
  <c r="BB20" i="105"/>
  <c r="BB32" i="105"/>
  <c r="BB36" i="105"/>
  <c r="BB18" i="105"/>
  <c r="BB34" i="105"/>
  <c r="BB21" i="105"/>
  <c r="BB25" i="105"/>
  <c r="BB50" i="105" s="1"/>
  <c r="BB19" i="105"/>
  <c r="BB33" i="105"/>
  <c r="BB24" i="105"/>
  <c r="BB35" i="105"/>
  <c r="AZ56" i="105"/>
  <c r="BA27" i="105"/>
  <c r="BA51" i="105" s="1"/>
  <c r="AU36" i="138"/>
  <c r="AY62" i="143"/>
  <c r="AY74" i="143" s="1"/>
  <c r="AY26" i="150" s="1"/>
  <c r="AY56" i="150" s="1"/>
  <c r="AY75" i="150" s="1"/>
  <c r="AY76" i="150"/>
  <c r="BC89" i="150"/>
  <c r="BC90" i="150"/>
  <c r="BC39" i="150"/>
  <c r="BB83" i="150"/>
  <c r="BO93" i="132"/>
  <c r="BO18" i="116" s="1"/>
  <c r="BO12" i="118" s="1"/>
  <c r="AZ63" i="143"/>
  <c r="AZ75" i="143" s="1"/>
  <c r="AZ27" i="150" s="1"/>
  <c r="AZ60" i="150" s="1"/>
  <c r="AZ76" i="150" s="1"/>
  <c r="AR39" i="138"/>
  <c r="AQ44" i="138"/>
  <c r="AQ47" i="138" s="1"/>
  <c r="AQ50" i="138" s="1"/>
  <c r="AQ43" i="138"/>
  <c r="AQ46" i="138" s="1"/>
  <c r="AQ49" i="138" s="1"/>
  <c r="AR38" i="138"/>
  <c r="BG34" i="150"/>
  <c r="BG116" i="150" s="1"/>
  <c r="AZ73" i="150"/>
  <c r="AZ43" i="150"/>
  <c r="AZ84" i="150" s="1"/>
  <c r="BC22" i="138"/>
  <c r="BF33" i="101"/>
  <c r="BG89" i="132"/>
  <c r="BA72" i="143"/>
  <c r="BA24" i="150" s="1"/>
  <c r="BA42" i="150" s="1"/>
  <c r="BA61" i="143"/>
  <c r="BA73" i="143" s="1"/>
  <c r="BA25" i="150" s="1"/>
  <c r="BA45" i="150" s="1"/>
  <c r="AW25" i="138"/>
  <c r="AW41" i="138" s="1"/>
  <c r="AV95" i="150"/>
  <c r="BB54" i="143"/>
  <c r="BB56" i="143"/>
  <c r="BB53" i="143"/>
  <c r="BB55" i="143"/>
  <c r="BB52" i="143"/>
  <c r="BB60" i="143" s="1"/>
  <c r="AX74" i="143"/>
  <c r="AX26" i="150" s="1"/>
  <c r="AX56" i="150" s="1"/>
  <c r="AX64" i="143"/>
  <c r="AU95" i="150"/>
  <c r="AX61" i="150"/>
  <c r="AX87" i="150" s="1"/>
  <c r="AX26" i="138" s="1"/>
  <c r="AX76" i="150"/>
  <c r="AU66" i="85"/>
  <c r="AU16" i="132"/>
  <c r="BH100" i="147"/>
  <c r="BG105" i="147"/>
  <c r="AZ74" i="150"/>
  <c r="AZ46" i="150"/>
  <c r="AZ85" i="150" s="1"/>
  <c r="BJ38" i="150"/>
  <c r="BI72" i="150"/>
  <c r="AZ74" i="147"/>
  <c r="AZ103" i="147" s="1"/>
  <c r="BD31" i="149"/>
  <c r="BE44" i="99"/>
  <c r="BE48" i="99" s="1"/>
  <c r="BE24" i="115" s="1"/>
  <c r="BZ12" i="148"/>
  <c r="CA9" i="148"/>
  <c r="BZ11" i="148"/>
  <c r="BZ16" i="148" s="1"/>
  <c r="BY18" i="148"/>
  <c r="BY25" i="148" s="1"/>
  <c r="BY26" i="148" s="1"/>
  <c r="BH41" i="99" s="1"/>
  <c r="BH30" i="118" s="1"/>
  <c r="BY17" i="148"/>
  <c r="BY21" i="148"/>
  <c r="BY13" i="148"/>
  <c r="BY22" i="148"/>
  <c r="BF63" i="99"/>
  <c r="BG65" i="99" s="1"/>
  <c r="BF51" i="99"/>
  <c r="BJ90" i="147"/>
  <c r="BX23" i="148"/>
  <c r="AJ36" i="163" l="1"/>
  <c r="AI18" i="115"/>
  <c r="BH309" i="82"/>
  <c r="BH256" i="82"/>
  <c r="BH12" i="132" s="1"/>
  <c r="BH108" i="132" s="1"/>
  <c r="BF27" i="163"/>
  <c r="BF38" i="163" s="1"/>
  <c r="BF10" i="132"/>
  <c r="BF107" i="132" s="1"/>
  <c r="BF67" i="85" s="1"/>
  <c r="BF26" i="163"/>
  <c r="BF37" i="163" s="1"/>
  <c r="BF64" i="118"/>
  <c r="BF24" i="118"/>
  <c r="BF11" i="149"/>
  <c r="AI40" i="163"/>
  <c r="BG313" i="82"/>
  <c r="BG314" i="82" s="1"/>
  <c r="BG108" i="147"/>
  <c r="BH97" i="147"/>
  <c r="BG90" i="132"/>
  <c r="BG19" i="116" s="1"/>
  <c r="BG7" i="118" s="1"/>
  <c r="BG65" i="118"/>
  <c r="BG25" i="118"/>
  <c r="BF67" i="118"/>
  <c r="BF29" i="118"/>
  <c r="BF31" i="118" s="1"/>
  <c r="BF6" i="116"/>
  <c r="BF45" i="118"/>
  <c r="BC9" i="115"/>
  <c r="BD95" i="132"/>
  <c r="BA29" i="85"/>
  <c r="BA18" i="118"/>
  <c r="BA58" i="118"/>
  <c r="BA24" i="116"/>
  <c r="AX49" i="118"/>
  <c r="AX12" i="116"/>
  <c r="Z26" i="116"/>
  <c r="Z5" i="118"/>
  <c r="Z16" i="118" s="1"/>
  <c r="AA5" i="118"/>
  <c r="AA16" i="118" s="1"/>
  <c r="AA26" i="116"/>
  <c r="BG7" i="116"/>
  <c r="BG46" i="118"/>
  <c r="AZ44" i="118"/>
  <c r="AZ5" i="116"/>
  <c r="AZ8" i="116" s="1"/>
  <c r="AV111" i="150"/>
  <c r="AV114" i="150"/>
  <c r="AV118" i="150" s="1"/>
  <c r="AY103" i="132"/>
  <c r="AY13" i="116"/>
  <c r="AY50" i="118"/>
  <c r="AT60" i="118"/>
  <c r="AT20" i="118"/>
  <c r="BI31" i="85"/>
  <c r="BI104" i="132"/>
  <c r="BI14" i="116"/>
  <c r="BI51" i="118"/>
  <c r="AU20" i="118"/>
  <c r="AU60" i="118"/>
  <c r="AN98" i="132"/>
  <c r="AN110" i="132" s="1"/>
  <c r="AM5" i="115"/>
  <c r="BG347" i="82"/>
  <c r="BG29" i="99" s="1"/>
  <c r="BG67" i="99" s="1"/>
  <c r="BH13" i="150"/>
  <c r="BG50" i="150"/>
  <c r="BG53" i="150"/>
  <c r="AR79" i="132"/>
  <c r="AR83" i="132" s="1"/>
  <c r="AR85" i="132" s="1"/>
  <c r="AR16" i="116" s="1"/>
  <c r="AS79" i="132"/>
  <c r="AS83" i="132" s="1"/>
  <c r="AS85" i="132" s="1"/>
  <c r="AS16" i="116" s="1"/>
  <c r="AQ79" i="132"/>
  <c r="AQ83" i="132" s="1"/>
  <c r="AT35" i="132"/>
  <c r="AT45" i="132" s="1"/>
  <c r="AT70" i="132" s="1"/>
  <c r="AT78" i="132" s="1"/>
  <c r="AX28" i="85"/>
  <c r="AY30" i="85"/>
  <c r="BH45" i="99"/>
  <c r="BH47" i="99" s="1"/>
  <c r="BG13" i="149"/>
  <c r="BG8" i="149"/>
  <c r="AX18" i="149"/>
  <c r="BF7" i="149"/>
  <c r="Z43" i="149"/>
  <c r="Z48" i="149"/>
  <c r="Z50" i="149" s="1"/>
  <c r="BI25" i="149"/>
  <c r="AZ106" i="147"/>
  <c r="AZ25" i="85" s="1"/>
  <c r="AZ6" i="149"/>
  <c r="AZ9" i="149" s="1"/>
  <c r="BF54" i="85"/>
  <c r="AA43" i="149"/>
  <c r="AA48" i="149"/>
  <c r="AA50" i="149" s="1"/>
  <c r="AV66" i="85"/>
  <c r="AV68" i="85" s="1"/>
  <c r="AV89" i="85" s="1"/>
  <c r="AV124" i="85" s="1"/>
  <c r="AV126" i="85" s="1"/>
  <c r="AV16" i="132"/>
  <c r="AV35" i="132" s="1"/>
  <c r="AV45" i="132" s="1"/>
  <c r="AV70" i="132" s="1"/>
  <c r="AW65" i="150"/>
  <c r="AW88" i="150" s="1"/>
  <c r="AW27" i="138" s="1"/>
  <c r="AW31" i="138" s="1"/>
  <c r="AW32" i="138" s="1"/>
  <c r="AW35" i="138" s="1"/>
  <c r="AV35" i="138"/>
  <c r="AV36" i="138" s="1"/>
  <c r="AX76" i="143"/>
  <c r="AX28" i="150" s="1"/>
  <c r="AX64" i="150" s="1"/>
  <c r="AX65" i="150" s="1"/>
  <c r="AX88" i="150" s="1"/>
  <c r="AX27" i="138" s="1"/>
  <c r="AX31" i="138" s="1"/>
  <c r="AX32" i="138" s="1"/>
  <c r="AX65" i="143"/>
  <c r="AT91" i="85"/>
  <c r="AT134" i="85" s="1"/>
  <c r="AT136" i="85" s="1"/>
  <c r="AY24" i="149"/>
  <c r="AZ110" i="150"/>
  <c r="AZ27" i="149"/>
  <c r="BB22" i="149"/>
  <c r="BB95" i="99"/>
  <c r="BA21" i="149"/>
  <c r="Y62" i="85"/>
  <c r="AT94" i="85"/>
  <c r="AT89" i="85"/>
  <c r="AT124" i="85" s="1"/>
  <c r="AT126" i="85" s="1"/>
  <c r="AT90" i="85"/>
  <c r="AT123" i="85" s="1"/>
  <c r="AT125" i="85" s="1"/>
  <c r="AT86" i="85"/>
  <c r="AT105" i="85" s="1"/>
  <c r="AT85" i="85"/>
  <c r="AT100" i="85" s="1"/>
  <c r="AT93" i="85"/>
  <c r="AT157" i="85" s="1"/>
  <c r="AT158" i="85" s="1"/>
  <c r="AT159" i="85" s="1"/>
  <c r="AU156" i="85" s="1"/>
  <c r="AT95" i="85"/>
  <c r="AT92" i="85"/>
  <c r="AU162" i="85" s="1"/>
  <c r="AU169" i="85" s="1"/>
  <c r="AT88" i="85"/>
  <c r="AT112" i="85" s="1"/>
  <c r="AU68" i="85"/>
  <c r="AU87" i="85" s="1"/>
  <c r="AU113" i="85" s="1"/>
  <c r="AU115" i="85" s="1"/>
  <c r="BH87" i="147"/>
  <c r="BG94" i="147"/>
  <c r="BG104" i="147" s="1"/>
  <c r="AZ59" i="105"/>
  <c r="AZ64" i="105"/>
  <c r="BL34" i="101"/>
  <c r="BI25" i="143"/>
  <c r="BL25" i="101"/>
  <c r="BI45" i="105"/>
  <c r="BI18" i="100"/>
  <c r="BK17" i="101"/>
  <c r="BH7" i="100"/>
  <c r="BH19" i="100" s="1"/>
  <c r="BH25" i="100" s="1"/>
  <c r="AZ53" i="105"/>
  <c r="AZ60" i="105" s="1"/>
  <c r="AJ114" i="85"/>
  <c r="AZ62" i="143"/>
  <c r="AZ74" i="143" s="1"/>
  <c r="AZ26" i="150" s="1"/>
  <c r="AZ56" i="150" s="1"/>
  <c r="AY57" i="150"/>
  <c r="AY86" i="150" s="1"/>
  <c r="AY64" i="143"/>
  <c r="BA56" i="105"/>
  <c r="BM81" i="132"/>
  <c r="BB27" i="105"/>
  <c r="BB51" i="105" s="1"/>
  <c r="BC33" i="105"/>
  <c r="BC38" i="105"/>
  <c r="BC23" i="105"/>
  <c r="BC49" i="105" s="1"/>
  <c r="BC19" i="105"/>
  <c r="BC20" i="105"/>
  <c r="BC18" i="105"/>
  <c r="BC34" i="105"/>
  <c r="BC26" i="105"/>
  <c r="BC21" i="105"/>
  <c r="BC39" i="105"/>
  <c r="BC37" i="105"/>
  <c r="BC32" i="105"/>
  <c r="BC36" i="105"/>
  <c r="BC35" i="105"/>
  <c r="BC25" i="105"/>
  <c r="BC50" i="105" s="1"/>
  <c r="BC31" i="105"/>
  <c r="BC24" i="105"/>
  <c r="BC22" i="105"/>
  <c r="BB40" i="105"/>
  <c r="BD2" i="138"/>
  <c r="BD2" i="99"/>
  <c r="BD36" i="99" s="1"/>
  <c r="BD39" i="99" s="1"/>
  <c r="BD2" i="147"/>
  <c r="BE2" i="82"/>
  <c r="BE2" i="163" s="1"/>
  <c r="BD2" i="132"/>
  <c r="BD2" i="149"/>
  <c r="BD15" i="105"/>
  <c r="BD16" i="105" s="1"/>
  <c r="BD2" i="160"/>
  <c r="BD3" i="82"/>
  <c r="BD3" i="163" s="1"/>
  <c r="BF2" i="101"/>
  <c r="BD2" i="100"/>
  <c r="BD2" i="85"/>
  <c r="BD2" i="150"/>
  <c r="BD2" i="143"/>
  <c r="BA28" i="105"/>
  <c r="AY29" i="100"/>
  <c r="BC3" i="150"/>
  <c r="BE3" i="101"/>
  <c r="BC3" i="138"/>
  <c r="BC3" i="149"/>
  <c r="BC3" i="160"/>
  <c r="BC3" i="85"/>
  <c r="BC3" i="132"/>
  <c r="BC3" i="100"/>
  <c r="BC3" i="147"/>
  <c r="BC3" i="99"/>
  <c r="BC64" i="99" s="1"/>
  <c r="BC92" i="99" s="1"/>
  <c r="BC3" i="143"/>
  <c r="AB23" i="100"/>
  <c r="AB26" i="100" s="1"/>
  <c r="AZ61" i="150"/>
  <c r="AZ87" i="150" s="1"/>
  <c r="AZ26" i="138" s="1"/>
  <c r="BC83" i="150"/>
  <c r="BD90" i="150"/>
  <c r="BD89" i="150"/>
  <c r="BD39" i="150"/>
  <c r="BP93" i="132"/>
  <c r="BP18" i="116" s="1"/>
  <c r="BP12" i="118" s="1"/>
  <c r="BA63" i="143"/>
  <c r="BA75" i="143" s="1"/>
  <c r="BA27" i="150" s="1"/>
  <c r="BA60" i="150" s="1"/>
  <c r="BA76" i="150" s="1"/>
  <c r="AR43" i="138"/>
  <c r="AR46" i="138" s="1"/>
  <c r="AR49" i="138" s="1"/>
  <c r="AS38" i="138"/>
  <c r="AS39" i="138"/>
  <c r="AR44" i="138"/>
  <c r="AR47" i="138" s="1"/>
  <c r="AR50" i="138" s="1"/>
  <c r="AX57" i="150"/>
  <c r="AX86" i="150" s="1"/>
  <c r="AX28" i="149" s="1"/>
  <c r="AX75" i="150"/>
  <c r="BC52" i="143"/>
  <c r="BC60" i="143" s="1"/>
  <c r="BC54" i="143"/>
  <c r="BC55" i="143"/>
  <c r="BC53" i="143"/>
  <c r="BC56" i="143"/>
  <c r="BH34" i="150"/>
  <c r="BH116" i="150" s="1"/>
  <c r="BA46" i="150"/>
  <c r="BA85" i="150" s="1"/>
  <c r="BA74" i="150"/>
  <c r="BI100" i="147"/>
  <c r="BH105" i="147"/>
  <c r="BA73" i="150"/>
  <c r="BA43" i="150"/>
  <c r="BA84" i="150" s="1"/>
  <c r="BG33" i="101"/>
  <c r="BD22" i="138"/>
  <c r="BB72" i="143"/>
  <c r="BB24" i="150" s="1"/>
  <c r="BB42" i="150" s="1"/>
  <c r="BB61" i="143"/>
  <c r="BB73" i="143" s="1"/>
  <c r="BB25" i="150" s="1"/>
  <c r="BB45" i="150" s="1"/>
  <c r="AT43" i="132"/>
  <c r="AT69" i="132" s="1"/>
  <c r="AT42" i="132"/>
  <c r="AT68" i="132" s="1"/>
  <c r="AT39" i="132"/>
  <c r="AT65" i="132" s="1"/>
  <c r="AT40" i="132"/>
  <c r="AT66" i="132" s="1"/>
  <c r="AT44" i="132"/>
  <c r="AT41" i="132"/>
  <c r="AT67" i="132" s="1"/>
  <c r="AU36" i="132"/>
  <c r="AU35" i="132"/>
  <c r="AU45" i="132" s="1"/>
  <c r="AU70" i="132" s="1"/>
  <c r="BH89" i="132"/>
  <c r="BK38" i="150"/>
  <c r="BJ72" i="150"/>
  <c r="BA74" i="147"/>
  <c r="BA103" i="147" s="1"/>
  <c r="BY23" i="148"/>
  <c r="BG51" i="99"/>
  <c r="BG63" i="99"/>
  <c r="BH65" i="99" s="1"/>
  <c r="BF44" i="99"/>
  <c r="BF48" i="99" s="1"/>
  <c r="BF24" i="115" s="1"/>
  <c r="BE31" i="149"/>
  <c r="CB9" i="148"/>
  <c r="CA11" i="148"/>
  <c r="CA16" i="148" s="1"/>
  <c r="CA12" i="148"/>
  <c r="BZ21" i="148"/>
  <c r="BZ13" i="148"/>
  <c r="BZ17" i="148"/>
  <c r="BZ18" i="148" s="1"/>
  <c r="BZ25" i="148" s="1"/>
  <c r="BZ26" i="148" s="1"/>
  <c r="BI41" i="99" s="1"/>
  <c r="BI30" i="118" s="1"/>
  <c r="BZ23" i="148"/>
  <c r="BZ22" i="148"/>
  <c r="BK90" i="147"/>
  <c r="BH108" i="147" l="1"/>
  <c r="BI97" i="147"/>
  <c r="BH313" i="82"/>
  <c r="BH314" i="82" s="1"/>
  <c r="BG26" i="163"/>
  <c r="BG37" i="163" s="1"/>
  <c r="BG11" i="149"/>
  <c r="BG24" i="118"/>
  <c r="BG64" i="118"/>
  <c r="BG27" i="163"/>
  <c r="BG38" i="163" s="1"/>
  <c r="BG10" i="132"/>
  <c r="BG107" i="132" s="1"/>
  <c r="BG67" i="85" s="1"/>
  <c r="BI309" i="82"/>
  <c r="BI256" i="82"/>
  <c r="AJ39" i="163"/>
  <c r="AJ40" i="163" s="1"/>
  <c r="BG29" i="118"/>
  <c r="BG31" i="118" s="1"/>
  <c r="BG67" i="118"/>
  <c r="BH90" i="132"/>
  <c r="BH19" i="116" s="1"/>
  <c r="BH7" i="118" s="1"/>
  <c r="BH65" i="118"/>
  <c r="BH25" i="118"/>
  <c r="BG6" i="116"/>
  <c r="BG45" i="118"/>
  <c r="BD9" i="115"/>
  <c r="BE95" i="132"/>
  <c r="BB29" i="85"/>
  <c r="BB18" i="118"/>
  <c r="BB58" i="118"/>
  <c r="BB24" i="116"/>
  <c r="AY12" i="116"/>
  <c r="AY49" i="118"/>
  <c r="AA34" i="116"/>
  <c r="AA47" i="116"/>
  <c r="Z47" i="116"/>
  <c r="Z34" i="116"/>
  <c r="BH7" i="116"/>
  <c r="BH46" i="118"/>
  <c r="BA5" i="116"/>
  <c r="BA8" i="116" s="1"/>
  <c r="BA44" i="118"/>
  <c r="AZ13" i="116"/>
  <c r="AZ103" i="132"/>
  <c r="AZ50" i="118"/>
  <c r="BJ14" i="116"/>
  <c r="BJ51" i="118"/>
  <c r="BJ104" i="132"/>
  <c r="AV20" i="118"/>
  <c r="AV60" i="118"/>
  <c r="AR105" i="132"/>
  <c r="AO98" i="132"/>
  <c r="AO110" i="132" s="1"/>
  <c r="AN5" i="115"/>
  <c r="AS105" i="132"/>
  <c r="BI347" i="82"/>
  <c r="BI29" i="99" s="1"/>
  <c r="BI67" i="99" s="1"/>
  <c r="BH347" i="82"/>
  <c r="BH29" i="99" s="1"/>
  <c r="BH67" i="99" s="1"/>
  <c r="BI13" i="150"/>
  <c r="BH50" i="150"/>
  <c r="BH53" i="150"/>
  <c r="AQ85" i="132"/>
  <c r="AQ16" i="116" s="1"/>
  <c r="BJ31" i="85"/>
  <c r="AY28" i="85"/>
  <c r="AZ30" i="85"/>
  <c r="AT146" i="85"/>
  <c r="CA147" i="85"/>
  <c r="BI45" i="99"/>
  <c r="BI47" i="99" s="1"/>
  <c r="BH13" i="149"/>
  <c r="AV36" i="132"/>
  <c r="AV40" i="132" s="1"/>
  <c r="AV66" i="132" s="1"/>
  <c r="AX77" i="150"/>
  <c r="AW34" i="138"/>
  <c r="AW36" i="138" s="1"/>
  <c r="AW92" i="150"/>
  <c r="AY18" i="149"/>
  <c r="AA45" i="149"/>
  <c r="AA60" i="149"/>
  <c r="AA62" i="149" s="1"/>
  <c r="BG7" i="149"/>
  <c r="BH8" i="149"/>
  <c r="BJ25" i="149"/>
  <c r="BA106" i="147"/>
  <c r="BA25" i="85" s="1"/>
  <c r="BA6" i="149"/>
  <c r="BA9" i="149" s="1"/>
  <c r="BG54" i="85"/>
  <c r="Z45" i="149"/>
  <c r="Z60" i="149"/>
  <c r="Z62" i="149" s="1"/>
  <c r="AW109" i="150"/>
  <c r="AY76" i="143"/>
  <c r="AY28" i="150" s="1"/>
  <c r="AY64" i="150" s="1"/>
  <c r="AY77" i="150" s="1"/>
  <c r="AY65" i="143"/>
  <c r="AV78" i="132"/>
  <c r="BA110" i="150"/>
  <c r="BA27" i="149"/>
  <c r="AT77" i="132"/>
  <c r="BC22" i="149"/>
  <c r="BC95" i="99"/>
  <c r="AU78" i="132"/>
  <c r="AT75" i="132"/>
  <c r="AY25" i="138"/>
  <c r="AY41" i="138" s="1"/>
  <c r="AY28" i="149"/>
  <c r="BB21" i="149"/>
  <c r="AT73" i="132"/>
  <c r="AZ24" i="149"/>
  <c r="AT74" i="132"/>
  <c r="AT76" i="132"/>
  <c r="AV86" i="85"/>
  <c r="AV105" i="85" s="1"/>
  <c r="AV92" i="85"/>
  <c r="AW162" i="85" s="1"/>
  <c r="AW169" i="85" s="1"/>
  <c r="AV85" i="85"/>
  <c r="AV100" i="85" s="1"/>
  <c r="AV91" i="85"/>
  <c r="AV134" i="85" s="1"/>
  <c r="AV136" i="85" s="1"/>
  <c r="AV93" i="85"/>
  <c r="AV157" i="85" s="1"/>
  <c r="AT127" i="85"/>
  <c r="AU122" i="85" s="1"/>
  <c r="AV94" i="85"/>
  <c r="AV88" i="85"/>
  <c r="AV112" i="85" s="1"/>
  <c r="AV90" i="85"/>
  <c r="AV123" i="85" s="1"/>
  <c r="AV95" i="85"/>
  <c r="AU88" i="85"/>
  <c r="AU112" i="85" s="1"/>
  <c r="AT96" i="85"/>
  <c r="AU92" i="85"/>
  <c r="AV162" i="85" s="1"/>
  <c r="AV169" i="85" s="1"/>
  <c r="AU90" i="85"/>
  <c r="AU123" i="85" s="1"/>
  <c r="AU93" i="85"/>
  <c r="AU157" i="85" s="1"/>
  <c r="AU158" i="85" s="1"/>
  <c r="AU159" i="85" s="1"/>
  <c r="AV156" i="85" s="1"/>
  <c r="AU85" i="85"/>
  <c r="AU100" i="85" s="1"/>
  <c r="AU89" i="85"/>
  <c r="AU124" i="85" s="1"/>
  <c r="AU126" i="85" s="1"/>
  <c r="AU86" i="85"/>
  <c r="AU105" i="85" s="1"/>
  <c r="AU94" i="85"/>
  <c r="AU95" i="85"/>
  <c r="AU91" i="85"/>
  <c r="AU134" i="85" s="1"/>
  <c r="AU136" i="85" s="1"/>
  <c r="AV87" i="85"/>
  <c r="AV113" i="85" s="1"/>
  <c r="AV115" i="85" s="1"/>
  <c r="BH94" i="147"/>
  <c r="BH104" i="147" s="1"/>
  <c r="BI87" i="147"/>
  <c r="BA59" i="105"/>
  <c r="BA64" i="105"/>
  <c r="BM34" i="101"/>
  <c r="BJ25" i="143"/>
  <c r="BL17" i="101"/>
  <c r="BI7" i="100"/>
  <c r="BI19" i="100" s="1"/>
  <c r="BI25" i="100" s="1"/>
  <c r="BJ18" i="100"/>
  <c r="BM25" i="101"/>
  <c r="BJ45" i="105"/>
  <c r="BA53" i="105"/>
  <c r="BA60" i="105" s="1"/>
  <c r="AJ116" i="85"/>
  <c r="AK111" i="85" s="1"/>
  <c r="AZ64" i="143"/>
  <c r="BA61" i="150"/>
  <c r="BA87" i="150" s="1"/>
  <c r="BA26" i="138" s="1"/>
  <c r="BC27" i="105"/>
  <c r="BC51" i="105" s="1"/>
  <c r="BD39" i="105"/>
  <c r="BD34" i="105"/>
  <c r="BD21" i="105"/>
  <c r="BD22" i="105"/>
  <c r="BD26" i="105"/>
  <c r="BD24" i="105"/>
  <c r="BD37" i="105"/>
  <c r="BD23" i="105"/>
  <c r="BD49" i="105" s="1"/>
  <c r="BD36" i="105"/>
  <c r="BD35" i="105"/>
  <c r="BD20" i="105"/>
  <c r="BD33" i="105"/>
  <c r="BD38" i="105"/>
  <c r="BD19" i="105"/>
  <c r="BD32" i="105"/>
  <c r="BD25" i="105"/>
  <c r="BD50" i="105" s="1"/>
  <c r="BD18" i="105"/>
  <c r="BD31" i="105"/>
  <c r="BN81" i="132"/>
  <c r="BC40" i="105"/>
  <c r="BB28" i="105"/>
  <c r="AB28" i="100"/>
  <c r="AB30" i="100" s="1"/>
  <c r="AB33" i="100" s="1"/>
  <c r="BE2" i="99"/>
  <c r="BE36" i="99" s="1"/>
  <c r="BE39" i="99" s="1"/>
  <c r="BE2" i="85"/>
  <c r="BF2" i="82"/>
  <c r="BF2" i="163" s="1"/>
  <c r="BE2" i="149"/>
  <c r="BE2" i="138"/>
  <c r="BE2" i="143"/>
  <c r="BE3" i="82"/>
  <c r="BE3" i="163" s="1"/>
  <c r="BE2" i="100"/>
  <c r="BE2" i="147"/>
  <c r="BE2" i="160"/>
  <c r="BG2" i="101"/>
  <c r="BE15" i="105"/>
  <c r="BE16" i="105" s="1"/>
  <c r="BE2" i="132"/>
  <c r="BE2" i="150"/>
  <c r="Z190" i="85"/>
  <c r="Z191" i="85" s="1"/>
  <c r="BB56" i="105"/>
  <c r="AZ29" i="100"/>
  <c r="BD3" i="150"/>
  <c r="BD3" i="132"/>
  <c r="BD3" i="160"/>
  <c r="BD3" i="85"/>
  <c r="BF3" i="101"/>
  <c r="BD3" i="149"/>
  <c r="BD3" i="143"/>
  <c r="BD3" i="99"/>
  <c r="BD64" i="99" s="1"/>
  <c r="BD92" i="99" s="1"/>
  <c r="BD3" i="147"/>
  <c r="BD3" i="138"/>
  <c r="BD3" i="100"/>
  <c r="BA62" i="143"/>
  <c r="BA74" i="143" s="1"/>
  <c r="BA26" i="150" s="1"/>
  <c r="BA56" i="150" s="1"/>
  <c r="BE89" i="150"/>
  <c r="BE90" i="150"/>
  <c r="BE39" i="150"/>
  <c r="BD83" i="150"/>
  <c r="BQ93" i="132"/>
  <c r="BQ18" i="116" s="1"/>
  <c r="BQ12" i="118" s="1"/>
  <c r="BB63" i="143"/>
  <c r="BB75" i="143" s="1"/>
  <c r="BB27" i="150" s="1"/>
  <c r="BB60" i="150" s="1"/>
  <c r="BB61" i="150" s="1"/>
  <c r="BB87" i="150" s="1"/>
  <c r="BB26" i="138" s="1"/>
  <c r="AS44" i="138"/>
  <c r="AS47" i="138" s="1"/>
  <c r="AS50" i="138" s="1"/>
  <c r="AT39" i="138"/>
  <c r="AS43" i="138"/>
  <c r="AS46" i="138" s="1"/>
  <c r="AS49" i="138" s="1"/>
  <c r="AT38" i="138"/>
  <c r="BC72" i="143"/>
  <c r="BC24" i="150" s="1"/>
  <c r="BC42" i="150" s="1"/>
  <c r="BC61" i="143"/>
  <c r="BC73" i="143" s="1"/>
  <c r="BC25" i="150" s="1"/>
  <c r="BC45" i="150" s="1"/>
  <c r="BI89" i="132"/>
  <c r="AU40" i="132"/>
  <c r="AU66" i="132" s="1"/>
  <c r="AU74" i="132" s="1"/>
  <c r="AU43" i="132"/>
  <c r="AU69" i="132" s="1"/>
  <c r="AU44" i="132"/>
  <c r="AU39" i="132"/>
  <c r="AU65" i="132" s="1"/>
  <c r="AU42" i="132"/>
  <c r="AU68" i="132" s="1"/>
  <c r="AU76" i="132" s="1"/>
  <c r="AU41" i="132"/>
  <c r="AU67" i="132" s="1"/>
  <c r="AU75" i="132" s="1"/>
  <c r="BD54" i="143"/>
  <c r="BD53" i="143"/>
  <c r="BD56" i="143"/>
  <c r="BD52" i="143"/>
  <c r="BD60" i="143" s="1"/>
  <c r="BD55" i="143"/>
  <c r="BI105" i="147"/>
  <c r="BJ100" i="147"/>
  <c r="BI34" i="150"/>
  <c r="BI116" i="150" s="1"/>
  <c r="BI12" i="132"/>
  <c r="BI108" i="132" s="1"/>
  <c r="BB74" i="150"/>
  <c r="BB46" i="150"/>
  <c r="BB85" i="150" s="1"/>
  <c r="BB73" i="150"/>
  <c r="BB43" i="150"/>
  <c r="BB84" i="150" s="1"/>
  <c r="AX25" i="138"/>
  <c r="AX41" i="138" s="1"/>
  <c r="AX92" i="150"/>
  <c r="AX102" i="132" s="1"/>
  <c r="AX109" i="150"/>
  <c r="AZ75" i="150"/>
  <c r="AZ57" i="150"/>
  <c r="AZ86" i="150" s="1"/>
  <c r="AZ28" i="149" s="1"/>
  <c r="AX35" i="138"/>
  <c r="AX34" i="138"/>
  <c r="BE22" i="138"/>
  <c r="BH33" i="101"/>
  <c r="BL38" i="150"/>
  <c r="BK72" i="150"/>
  <c r="BB74" i="147"/>
  <c r="BB103" i="147" s="1"/>
  <c r="BL90" i="147"/>
  <c r="BH63" i="99"/>
  <c r="BI65" i="99" s="1"/>
  <c r="BH51" i="99"/>
  <c r="BF31" i="149"/>
  <c r="BG44" i="99"/>
  <c r="BG48" i="99" s="1"/>
  <c r="BG24" i="115" s="1"/>
  <c r="CA23" i="148"/>
  <c r="CA22" i="148"/>
  <c r="CA21" i="148"/>
  <c r="CA17" i="148"/>
  <c r="CA13" i="148"/>
  <c r="CA18" i="148"/>
  <c r="CA25" i="148" s="1"/>
  <c r="CA26" i="148" s="1"/>
  <c r="BJ41" i="99" s="1"/>
  <c r="BJ30" i="118" s="1"/>
  <c r="CB12" i="148"/>
  <c r="CC9" i="148"/>
  <c r="CB11" i="148"/>
  <c r="CB16" i="148" s="1"/>
  <c r="AK36" i="163" l="1"/>
  <c r="AJ18" i="115"/>
  <c r="BH27" i="163"/>
  <c r="BH38" i="163" s="1"/>
  <c r="BH10" i="132"/>
  <c r="BH107" i="132" s="1"/>
  <c r="BH67" i="85" s="1"/>
  <c r="BI313" i="82"/>
  <c r="BI314" i="82" s="1"/>
  <c r="BI108" i="147"/>
  <c r="BJ97" i="147"/>
  <c r="BJ309" i="82"/>
  <c r="BJ89" i="132" s="1"/>
  <c r="BJ256" i="82"/>
  <c r="BH26" i="163"/>
  <c r="BH37" i="163" s="1"/>
  <c r="BH24" i="118"/>
  <c r="BH64" i="118"/>
  <c r="BH11" i="149"/>
  <c r="BH67" i="118"/>
  <c r="BH29" i="118"/>
  <c r="BH31" i="118" s="1"/>
  <c r="BI90" i="132"/>
  <c r="BI19" i="116" s="1"/>
  <c r="BI7" i="118" s="1"/>
  <c r="BI65" i="118"/>
  <c r="BI25" i="118"/>
  <c r="BI13" i="149" s="1"/>
  <c r="BH6" i="116"/>
  <c r="BH45" i="118"/>
  <c r="BE9" i="115"/>
  <c r="BF95" i="132"/>
  <c r="BC29" i="85"/>
  <c r="BC24" i="116"/>
  <c r="BC18" i="118"/>
  <c r="BC58" i="118"/>
  <c r="AZ12" i="116"/>
  <c r="AZ49" i="118"/>
  <c r="AB48" i="118"/>
  <c r="AB56" i="118" s="1"/>
  <c r="AB11" i="116"/>
  <c r="AB20" i="116" s="1"/>
  <c r="AB22" i="116" s="1"/>
  <c r="BI46" i="118"/>
  <c r="BI7" i="116"/>
  <c r="BB5" i="116"/>
  <c r="BB8" i="116" s="1"/>
  <c r="BB44" i="118"/>
  <c r="AW95" i="150"/>
  <c r="AW102" i="132"/>
  <c r="AW66" i="85"/>
  <c r="AW68" i="85" s="1"/>
  <c r="AW87" i="85" s="1"/>
  <c r="AW113" i="85" s="1"/>
  <c r="AW115" i="85" s="1"/>
  <c r="AW114" i="150"/>
  <c r="AW118" i="150" s="1"/>
  <c r="AX111" i="150"/>
  <c r="AX114" i="150"/>
  <c r="AX118" i="150" s="1"/>
  <c r="BA50" i="118"/>
  <c r="BA13" i="116"/>
  <c r="BA103" i="132"/>
  <c r="BK51" i="118"/>
  <c r="BK14" i="116"/>
  <c r="BK104" i="132"/>
  <c r="AR11" i="118"/>
  <c r="AR10" i="118" s="1"/>
  <c r="AR15" i="116"/>
  <c r="AQ105" i="132"/>
  <c r="AP98" i="132"/>
  <c r="AP110" i="132" s="1"/>
  <c r="AO5" i="115"/>
  <c r="AS15" i="116"/>
  <c r="AS11" i="118"/>
  <c r="AS10" i="118" s="1"/>
  <c r="BJ347" i="82"/>
  <c r="BJ29" i="99" s="1"/>
  <c r="BJ67" i="99" s="1"/>
  <c r="BJ13" i="150"/>
  <c r="BI53" i="150"/>
  <c r="BI50" i="150"/>
  <c r="BC28" i="105"/>
  <c r="BC53" i="105"/>
  <c r="BC60" i="105" s="1"/>
  <c r="AT79" i="132"/>
  <c r="AT83" i="132" s="1"/>
  <c r="AT85" i="132" s="1"/>
  <c r="AT16" i="116" s="1"/>
  <c r="AB27" i="85"/>
  <c r="AB46" i="85" s="1"/>
  <c r="BK31" i="85"/>
  <c r="AZ28" i="85"/>
  <c r="BA30" i="85"/>
  <c r="AV41" i="132"/>
  <c r="AV67" i="132" s="1"/>
  <c r="AV75" i="132" s="1"/>
  <c r="AV43" i="132"/>
  <c r="AV69" i="132" s="1"/>
  <c r="AV77" i="132" s="1"/>
  <c r="AV42" i="132"/>
  <c r="AV68" i="132" s="1"/>
  <c r="AV76" i="132" s="1"/>
  <c r="AV146" i="85"/>
  <c r="CC147" i="85"/>
  <c r="AU146" i="85"/>
  <c r="CB147" i="85"/>
  <c r="BJ45" i="99"/>
  <c r="BJ47" i="99" s="1"/>
  <c r="AV39" i="132"/>
  <c r="AV65" i="132" s="1"/>
  <c r="AV73" i="132" s="1"/>
  <c r="AV44" i="132"/>
  <c r="AW111" i="150"/>
  <c r="AW16" i="132"/>
  <c r="AW36" i="132" s="1"/>
  <c r="AW41" i="132" s="1"/>
  <c r="AW67" i="132" s="1"/>
  <c r="AZ18" i="149"/>
  <c r="BB106" i="147"/>
  <c r="BB25" i="85" s="1"/>
  <c r="BB6" i="149"/>
  <c r="BK25" i="149"/>
  <c r="BH7" i="149"/>
  <c r="BH54" i="85"/>
  <c r="BI8" i="149"/>
  <c r="AB16" i="149"/>
  <c r="AY65" i="150"/>
  <c r="AY88" i="150" s="1"/>
  <c r="AY109" i="150" s="1"/>
  <c r="AU125" i="85"/>
  <c r="AU127" i="85" s="1"/>
  <c r="AV122" i="85" s="1"/>
  <c r="AV125" i="85" s="1"/>
  <c r="AV127" i="85" s="1"/>
  <c r="AW122" i="85" s="1"/>
  <c r="AZ76" i="143"/>
  <c r="AZ28" i="150" s="1"/>
  <c r="AZ64" i="150" s="1"/>
  <c r="AZ65" i="150" s="1"/>
  <c r="AZ88" i="150" s="1"/>
  <c r="AZ27" i="138" s="1"/>
  <c r="AZ31" i="138" s="1"/>
  <c r="AZ32" i="138" s="1"/>
  <c r="AZ34" i="138" s="1"/>
  <c r="AZ65" i="143"/>
  <c r="AV74" i="132"/>
  <c r="AU73" i="132"/>
  <c r="AU77" i="132"/>
  <c r="AR52" i="85"/>
  <c r="BD22" i="149"/>
  <c r="BD95" i="99"/>
  <c r="BB110" i="150"/>
  <c r="BB27" i="149"/>
  <c r="AS52" i="85"/>
  <c r="BC21" i="149"/>
  <c r="BA24" i="149"/>
  <c r="Z49" i="85"/>
  <c r="Z61" i="85" s="1"/>
  <c r="Z166" i="85" s="1"/>
  <c r="AV158" i="85"/>
  <c r="AV159" i="85" s="1"/>
  <c r="AW156" i="85" s="1"/>
  <c r="AU96" i="85"/>
  <c r="AV96" i="85"/>
  <c r="AK114" i="85"/>
  <c r="AK116" i="85" s="1"/>
  <c r="AL111" i="85" s="1"/>
  <c r="BI94" i="147"/>
  <c r="BI104" i="147" s="1"/>
  <c r="BJ87" i="147"/>
  <c r="BB59" i="105"/>
  <c r="BB64" i="105"/>
  <c r="BN34" i="101"/>
  <c r="BK25" i="143"/>
  <c r="BN25" i="101"/>
  <c r="BK45" i="105"/>
  <c r="BK18" i="100"/>
  <c r="BM17" i="101"/>
  <c r="BJ7" i="100"/>
  <c r="BJ19" i="100" s="1"/>
  <c r="BJ25" i="100" s="1"/>
  <c r="BB53" i="105"/>
  <c r="BB60" i="105" s="1"/>
  <c r="BB62" i="143"/>
  <c r="BB74" i="143" s="1"/>
  <c r="BB26" i="150" s="1"/>
  <c r="BB56" i="150" s="1"/>
  <c r="BD27" i="105"/>
  <c r="BD51" i="105" s="1"/>
  <c r="BE3" i="132"/>
  <c r="BE3" i="147"/>
  <c r="BE3" i="150"/>
  <c r="BE3" i="143"/>
  <c r="BE3" i="160"/>
  <c r="BG3" i="101"/>
  <c r="BE3" i="149"/>
  <c r="BE3" i="85"/>
  <c r="BE3" i="138"/>
  <c r="BE3" i="100"/>
  <c r="BE3" i="99"/>
  <c r="BE64" i="99" s="1"/>
  <c r="BE92" i="99" s="1"/>
  <c r="BE38" i="105"/>
  <c r="BE34" i="105"/>
  <c r="BE36" i="105"/>
  <c r="BE26" i="105"/>
  <c r="BE31" i="105"/>
  <c r="BE21" i="105"/>
  <c r="BE37" i="105"/>
  <c r="BE18" i="105"/>
  <c r="BE23" i="105"/>
  <c r="BE49" i="105" s="1"/>
  <c r="BE39" i="105"/>
  <c r="BE33" i="105"/>
  <c r="BE24" i="105"/>
  <c r="BE32" i="105"/>
  <c r="BE19" i="105"/>
  <c r="BE20" i="105"/>
  <c r="BE22" i="105"/>
  <c r="BE25" i="105"/>
  <c r="BE50" i="105" s="1"/>
  <c r="BE35" i="105"/>
  <c r="BC56" i="105"/>
  <c r="BO81" i="132"/>
  <c r="BB76" i="150"/>
  <c r="BA29" i="100"/>
  <c r="BF2" i="132"/>
  <c r="BH2" i="101"/>
  <c r="BF2" i="100"/>
  <c r="BF2" i="85"/>
  <c r="BG2" i="82"/>
  <c r="BG2" i="163" s="1"/>
  <c r="BF2" i="149"/>
  <c r="BF15" i="105"/>
  <c r="BF16" i="105" s="1"/>
  <c r="BF2" i="147"/>
  <c r="BF2" i="143"/>
  <c r="BF3" i="82"/>
  <c r="BF3" i="163" s="1"/>
  <c r="BF2" i="99"/>
  <c r="BF36" i="99" s="1"/>
  <c r="BF39" i="99" s="1"/>
  <c r="BF2" i="138"/>
  <c r="BF2" i="160"/>
  <c r="BF2" i="150"/>
  <c r="BD40" i="105"/>
  <c r="BA64" i="143"/>
  <c r="AX36" i="138"/>
  <c r="BR93" i="132"/>
  <c r="BR18" i="116" s="1"/>
  <c r="BR12" i="118" s="1"/>
  <c r="BE83" i="150"/>
  <c r="BF90" i="150"/>
  <c r="BF89" i="150"/>
  <c r="BF39" i="150"/>
  <c r="AU39" i="138"/>
  <c r="AT44" i="138"/>
  <c r="AT47" i="138" s="1"/>
  <c r="AT50" i="138" s="1"/>
  <c r="AU38" i="138"/>
  <c r="AT43" i="138"/>
  <c r="AT46" i="138" s="1"/>
  <c r="AT49" i="138" s="1"/>
  <c r="BC63" i="143"/>
  <c r="BC75" i="143" s="1"/>
  <c r="BC27" i="150" s="1"/>
  <c r="BC60" i="150" s="1"/>
  <c r="BC61" i="150" s="1"/>
  <c r="BC87" i="150" s="1"/>
  <c r="BC26" i="138" s="1"/>
  <c r="BC73" i="150"/>
  <c r="BC43" i="150"/>
  <c r="BC84" i="150" s="1"/>
  <c r="BF22" i="138"/>
  <c r="BI33" i="101"/>
  <c r="BD72" i="143"/>
  <c r="BD24" i="150" s="1"/>
  <c r="BD42" i="150" s="1"/>
  <c r="BD61" i="143"/>
  <c r="BD73" i="143" s="1"/>
  <c r="BD25" i="150" s="1"/>
  <c r="BD45" i="150" s="1"/>
  <c r="BC46" i="150"/>
  <c r="BC85" i="150" s="1"/>
  <c r="BC74" i="150"/>
  <c r="AX95" i="150"/>
  <c r="BA57" i="150"/>
  <c r="BA86" i="150" s="1"/>
  <c r="BA28" i="149" s="1"/>
  <c r="BA75" i="150"/>
  <c r="AZ25" i="138"/>
  <c r="AZ41" i="138" s="1"/>
  <c r="BK100" i="147"/>
  <c r="BJ105" i="147"/>
  <c r="BE54" i="143"/>
  <c r="BE52" i="143"/>
  <c r="BE60" i="143" s="1"/>
  <c r="BE53" i="143"/>
  <c r="BE55" i="143"/>
  <c r="BE56" i="143"/>
  <c r="AX16" i="132"/>
  <c r="AX66" i="85"/>
  <c r="BJ12" i="132"/>
  <c r="BJ108" i="132" s="1"/>
  <c r="BJ34" i="150"/>
  <c r="BJ116" i="150" s="1"/>
  <c r="BM38" i="150"/>
  <c r="BL72" i="150"/>
  <c r="BC74" i="147"/>
  <c r="BC103" i="147" s="1"/>
  <c r="CC11" i="148"/>
  <c r="CC16" i="148" s="1"/>
  <c r="CD9" i="148"/>
  <c r="CC12" i="148"/>
  <c r="BG31" i="149"/>
  <c r="BH44" i="99"/>
  <c r="BH48" i="99" s="1"/>
  <c r="BH24" i="115" s="1"/>
  <c r="CB23" i="148"/>
  <c r="CB13" i="148"/>
  <c r="CB21" i="148"/>
  <c r="CB22" i="148"/>
  <c r="CB17" i="148"/>
  <c r="CB18" i="148" s="1"/>
  <c r="CB25" i="148" s="1"/>
  <c r="CB26" i="148" s="1"/>
  <c r="BK41" i="99" s="1"/>
  <c r="BK30" i="118" s="1"/>
  <c r="BM90" i="147"/>
  <c r="BI63" i="99"/>
  <c r="BJ65" i="99" s="1"/>
  <c r="BI51" i="99"/>
  <c r="BJ108" i="147" l="1"/>
  <c r="BK97" i="147"/>
  <c r="BJ313" i="82"/>
  <c r="BJ314" i="82" s="1"/>
  <c r="BK309" i="82"/>
  <c r="BK89" i="132" s="1"/>
  <c r="BK256" i="82"/>
  <c r="BK34" i="150" s="1"/>
  <c r="BK116" i="150" s="1"/>
  <c r="BI26" i="163"/>
  <c r="BI37" i="163" s="1"/>
  <c r="BI24" i="118"/>
  <c r="BI64" i="118"/>
  <c r="BI11" i="149"/>
  <c r="BI27" i="163"/>
  <c r="BI38" i="163" s="1"/>
  <c r="BI10" i="132"/>
  <c r="BI107" i="132" s="1"/>
  <c r="BI67" i="85" s="1"/>
  <c r="AK39" i="163"/>
  <c r="AK40" i="163" s="1"/>
  <c r="BJ90" i="132"/>
  <c r="BJ19" i="116" s="1"/>
  <c r="BJ7" i="118" s="1"/>
  <c r="BJ65" i="118"/>
  <c r="BJ25" i="118"/>
  <c r="BJ13" i="149" s="1"/>
  <c r="BI6" i="116"/>
  <c r="BI45" i="118"/>
  <c r="BI67" i="118"/>
  <c r="BI29" i="118"/>
  <c r="BI31" i="118" s="1"/>
  <c r="BF9" i="115"/>
  <c r="BG95" i="132"/>
  <c r="BD29" i="85"/>
  <c r="BD24" i="116"/>
  <c r="BD18" i="118"/>
  <c r="BD58" i="118"/>
  <c r="BA12" i="116"/>
  <c r="BA49" i="118"/>
  <c r="AB5" i="118"/>
  <c r="AB16" i="118" s="1"/>
  <c r="AB26" i="116"/>
  <c r="BJ46" i="118"/>
  <c r="BJ7" i="116"/>
  <c r="BC5" i="116"/>
  <c r="BC8" i="116" s="1"/>
  <c r="BC44" i="118"/>
  <c r="AY111" i="150"/>
  <c r="AY114" i="150"/>
  <c r="AY118" i="150" s="1"/>
  <c r="BB50" i="118"/>
  <c r="BB13" i="116"/>
  <c r="BB103" i="132"/>
  <c r="AW20" i="118"/>
  <c r="AW60" i="118"/>
  <c r="AX20" i="118"/>
  <c r="AX60" i="118"/>
  <c r="BL51" i="118"/>
  <c r="BL104" i="132"/>
  <c r="BL14" i="116"/>
  <c r="AQ11" i="118"/>
  <c r="AQ10" i="118" s="1"/>
  <c r="AQ15" i="116"/>
  <c r="AQ98" i="132"/>
  <c r="AQ110" i="132" s="1"/>
  <c r="AP5" i="115"/>
  <c r="AT105" i="132"/>
  <c r="AQ52" i="85"/>
  <c r="BK347" i="82"/>
  <c r="BK29" i="99" s="1"/>
  <c r="BK67" i="99" s="1"/>
  <c r="BK13" i="150"/>
  <c r="BJ50" i="150"/>
  <c r="BJ53" i="150"/>
  <c r="AU79" i="132"/>
  <c r="AU83" i="132" s="1"/>
  <c r="AU85" i="132" s="1"/>
  <c r="AU16" i="116" s="1"/>
  <c r="AV79" i="132"/>
  <c r="AV83" i="132" s="1"/>
  <c r="AV85" i="132" s="1"/>
  <c r="AV16" i="116" s="1"/>
  <c r="BL31" i="85"/>
  <c r="BA28" i="85"/>
  <c r="BB30" i="85"/>
  <c r="BK45" i="99"/>
  <c r="BK47" i="99" s="1"/>
  <c r="AW35" i="132"/>
  <c r="AW45" i="132" s="1"/>
  <c r="AW70" i="132" s="1"/>
  <c r="AW78" i="132" s="1"/>
  <c r="AW43" i="132"/>
  <c r="AW69" i="132" s="1"/>
  <c r="AW77" i="132" s="1"/>
  <c r="AW40" i="132"/>
  <c r="AW66" i="132" s="1"/>
  <c r="AW74" i="132" s="1"/>
  <c r="AW42" i="132"/>
  <c r="AW68" i="132" s="1"/>
  <c r="AW76" i="132" s="1"/>
  <c r="AW39" i="132"/>
  <c r="AW65" i="132" s="1"/>
  <c r="AW73" i="132" s="1"/>
  <c r="AW44" i="132"/>
  <c r="AZ77" i="150"/>
  <c r="AY92" i="150"/>
  <c r="AY102" i="132" s="1"/>
  <c r="AY27" i="138"/>
  <c r="AY31" i="138" s="1"/>
  <c r="AY32" i="138" s="1"/>
  <c r="AY35" i="138" s="1"/>
  <c r="BI7" i="149"/>
  <c r="BL25" i="149"/>
  <c r="BI54" i="85"/>
  <c r="BJ8" i="149"/>
  <c r="AB43" i="149"/>
  <c r="AB48" i="149"/>
  <c r="AB50" i="149" s="1"/>
  <c r="BB9" i="149"/>
  <c r="BC106" i="147"/>
  <c r="BC25" i="85" s="1"/>
  <c r="BC6" i="149"/>
  <c r="BC9" i="149" s="1"/>
  <c r="BA18" i="149"/>
  <c r="AZ35" i="138"/>
  <c r="AZ36" i="138" s="1"/>
  <c r="AZ109" i="150"/>
  <c r="AZ92" i="150"/>
  <c r="AW88" i="85"/>
  <c r="AW112" i="85" s="1"/>
  <c r="BA76" i="143"/>
  <c r="BA28" i="150" s="1"/>
  <c r="BA64" i="150" s="1"/>
  <c r="BA77" i="150" s="1"/>
  <c r="BA65" i="143"/>
  <c r="AW75" i="132"/>
  <c r="BC110" i="150"/>
  <c r="BC27" i="149"/>
  <c r="BB24" i="149"/>
  <c r="BE22" i="149"/>
  <c r="BE95" i="99"/>
  <c r="BD21" i="149"/>
  <c r="Z62" i="85"/>
  <c r="AW93" i="85"/>
  <c r="AW157" i="85" s="1"/>
  <c r="AW158" i="85" s="1"/>
  <c r="AW159" i="85" s="1"/>
  <c r="AX156" i="85" s="1"/>
  <c r="AW91" i="85"/>
  <c r="AW134" i="85" s="1"/>
  <c r="AW136" i="85" s="1"/>
  <c r="AW85" i="85"/>
  <c r="AW100" i="85" s="1"/>
  <c r="AW90" i="85"/>
  <c r="AW123" i="85" s="1"/>
  <c r="AW125" i="85" s="1"/>
  <c r="AW89" i="85"/>
  <c r="AW124" i="85" s="1"/>
  <c r="AW126" i="85" s="1"/>
  <c r="AW95" i="85"/>
  <c r="AW94" i="85"/>
  <c r="AW92" i="85"/>
  <c r="AX162" i="85" s="1"/>
  <c r="AX169" i="85" s="1"/>
  <c r="AX68" i="85"/>
  <c r="AX87" i="85" s="1"/>
  <c r="AX113" i="85" s="1"/>
  <c r="AX115" i="85" s="1"/>
  <c r="AW86" i="85"/>
  <c r="AW105" i="85" s="1"/>
  <c r="AL114" i="85"/>
  <c r="AL116" i="85" s="1"/>
  <c r="AM111" i="85" s="1"/>
  <c r="BJ94" i="147"/>
  <c r="BJ104" i="147" s="1"/>
  <c r="BK87" i="147"/>
  <c r="BC59" i="105"/>
  <c r="BC64" i="105"/>
  <c r="BO34" i="101"/>
  <c r="BL25" i="143"/>
  <c r="BN17" i="101"/>
  <c r="BK7" i="100"/>
  <c r="BK19" i="100" s="1"/>
  <c r="BK25" i="100" s="1"/>
  <c r="BL18" i="100"/>
  <c r="BO25" i="101"/>
  <c r="BL45" i="105"/>
  <c r="BB64" i="143"/>
  <c r="AC23" i="100"/>
  <c r="BP81" i="132"/>
  <c r="BF37" i="105"/>
  <c r="BF21" i="105"/>
  <c r="BF20" i="105"/>
  <c r="BF34" i="105"/>
  <c r="BF38" i="105"/>
  <c r="BF39" i="105"/>
  <c r="BF19" i="105"/>
  <c r="BF18" i="105"/>
  <c r="BF23" i="105"/>
  <c r="BF49" i="105" s="1"/>
  <c r="BF25" i="105"/>
  <c r="BF50" i="105" s="1"/>
  <c r="BF32" i="105"/>
  <c r="BF22" i="105"/>
  <c r="BF33" i="105"/>
  <c r="BF31" i="105"/>
  <c r="BF24" i="105"/>
  <c r="BF36" i="105"/>
  <c r="BF26" i="105"/>
  <c r="BF35" i="105"/>
  <c r="BE27" i="105"/>
  <c r="BE51" i="105" s="1"/>
  <c r="BD56" i="105"/>
  <c r="BB29" i="100"/>
  <c r="BE40" i="105"/>
  <c r="BG2" i="160"/>
  <c r="BG2" i="143"/>
  <c r="BG3" i="82"/>
  <c r="BG3" i="163" s="1"/>
  <c r="BG15" i="105"/>
  <c r="BG16" i="105" s="1"/>
  <c r="BG2" i="99"/>
  <c r="BG36" i="99" s="1"/>
  <c r="BG39" i="99" s="1"/>
  <c r="BG2" i="147"/>
  <c r="BG2" i="149"/>
  <c r="BI2" i="101"/>
  <c r="BG2" i="150"/>
  <c r="BG2" i="138"/>
  <c r="BG2" i="85"/>
  <c r="BG2" i="132"/>
  <c r="BG2" i="100"/>
  <c r="BH2" i="82"/>
  <c r="BH2" i="163" s="1"/>
  <c r="BD28" i="105"/>
  <c r="BF3" i="150"/>
  <c r="BF3" i="138"/>
  <c r="BF3" i="132"/>
  <c r="BF3" i="99"/>
  <c r="BF64" i="99" s="1"/>
  <c r="BF92" i="99" s="1"/>
  <c r="BF3" i="143"/>
  <c r="BF3" i="160"/>
  <c r="BF3" i="85"/>
  <c r="BF3" i="149"/>
  <c r="BF3" i="147"/>
  <c r="BH3" i="101"/>
  <c r="BF3" i="100"/>
  <c r="BC62" i="143"/>
  <c r="BC74" i="143" s="1"/>
  <c r="BC26" i="150" s="1"/>
  <c r="BC56" i="150" s="1"/>
  <c r="BF83" i="150"/>
  <c r="BG89" i="150"/>
  <c r="BG90" i="150"/>
  <c r="BG39" i="150"/>
  <c r="BS93" i="132"/>
  <c r="BS18" i="116" s="1"/>
  <c r="BS12" i="118" s="1"/>
  <c r="BC76" i="150"/>
  <c r="AU43" i="138"/>
  <c r="AU46" i="138" s="1"/>
  <c r="AU49" i="138" s="1"/>
  <c r="AV38" i="138"/>
  <c r="BD63" i="143"/>
  <c r="AU44" i="138"/>
  <c r="AU47" i="138" s="1"/>
  <c r="AU50" i="138" s="1"/>
  <c r="AV39" i="138"/>
  <c r="BK105" i="147"/>
  <c r="BL100" i="147"/>
  <c r="AY16" i="132"/>
  <c r="AY66" i="85"/>
  <c r="BE72" i="143"/>
  <c r="BE24" i="150" s="1"/>
  <c r="BE42" i="150" s="1"/>
  <c r="BE61" i="143"/>
  <c r="BE73" i="143" s="1"/>
  <c r="BE25" i="150" s="1"/>
  <c r="BE45" i="150" s="1"/>
  <c r="BJ33" i="101"/>
  <c r="BG22" i="138"/>
  <c r="BD46" i="150"/>
  <c r="BD85" i="150" s="1"/>
  <c r="BD74" i="150"/>
  <c r="BD43" i="150"/>
  <c r="BD84" i="150" s="1"/>
  <c r="BD73" i="150"/>
  <c r="BF53" i="143"/>
  <c r="BF54" i="143"/>
  <c r="BF56" i="143"/>
  <c r="BF55" i="143"/>
  <c r="BF52" i="143"/>
  <c r="BF60" i="143" s="1"/>
  <c r="AX35" i="132"/>
  <c r="AX45" i="132" s="1"/>
  <c r="AX70" i="132" s="1"/>
  <c r="AX36" i="132"/>
  <c r="BA25" i="138"/>
  <c r="BA41" i="138" s="1"/>
  <c r="BB75" i="150"/>
  <c r="BB57" i="150"/>
  <c r="BB86" i="150" s="1"/>
  <c r="BB28" i="149" s="1"/>
  <c r="BN38" i="150"/>
  <c r="BM72" i="150"/>
  <c r="BD74" i="147"/>
  <c r="BD103" i="147" s="1"/>
  <c r="BH31" i="149"/>
  <c r="BI44" i="99"/>
  <c r="BI48" i="99" s="1"/>
  <c r="BI24" i="115" s="1"/>
  <c r="BN90" i="147"/>
  <c r="CC22" i="148"/>
  <c r="CC23" i="148"/>
  <c r="CC21" i="148"/>
  <c r="CC13" i="148"/>
  <c r="CC17" i="148"/>
  <c r="CC18" i="148" s="1"/>
  <c r="CC25" i="148" s="1"/>
  <c r="CC26" i="148" s="1"/>
  <c r="BL41" i="99" s="1"/>
  <c r="BL30" i="118" s="1"/>
  <c r="CE9" i="148"/>
  <c r="CD12" i="148"/>
  <c r="CD11" i="148"/>
  <c r="CD16" i="148" s="1"/>
  <c r="BJ51" i="99"/>
  <c r="BJ63" i="99"/>
  <c r="BK65" i="99" s="1"/>
  <c r="BK12" i="132" l="1"/>
  <c r="BK108" i="132" s="1"/>
  <c r="AL36" i="163"/>
  <c r="AK18" i="115"/>
  <c r="BJ27" i="163"/>
  <c r="BJ38" i="163" s="1"/>
  <c r="BJ10" i="132"/>
  <c r="BJ107" i="132" s="1"/>
  <c r="BJ67" i="85" s="1"/>
  <c r="BK313" i="82"/>
  <c r="BK314" i="82" s="1"/>
  <c r="BK108" i="147"/>
  <c r="BL97" i="147"/>
  <c r="BL309" i="82"/>
  <c r="BL89" i="132" s="1"/>
  <c r="BL256" i="82"/>
  <c r="BJ26" i="163"/>
  <c r="BJ37" i="163" s="1"/>
  <c r="BJ11" i="149"/>
  <c r="BJ64" i="118"/>
  <c r="BJ24" i="118"/>
  <c r="BJ45" i="118"/>
  <c r="BJ6" i="116"/>
  <c r="BJ67" i="118"/>
  <c r="BJ29" i="118"/>
  <c r="BJ31" i="118" s="1"/>
  <c r="BK90" i="132"/>
  <c r="BK19" i="116" s="1"/>
  <c r="BK7" i="118" s="1"/>
  <c r="BK65" i="118"/>
  <c r="BK25" i="118"/>
  <c r="BK13" i="149" s="1"/>
  <c r="BG9" i="115"/>
  <c r="BH95" i="132"/>
  <c r="BE29" i="85"/>
  <c r="BE58" i="118"/>
  <c r="BE24" i="116"/>
  <c r="BE18" i="118"/>
  <c r="BB49" i="118"/>
  <c r="BB12" i="116"/>
  <c r="AB47" i="116"/>
  <c r="AB34" i="116"/>
  <c r="BK46" i="118"/>
  <c r="BK7" i="116"/>
  <c r="BD5" i="116"/>
  <c r="BD8" i="116" s="1"/>
  <c r="BD44" i="118"/>
  <c r="AZ95" i="150"/>
  <c r="AZ102" i="132"/>
  <c r="AZ111" i="150"/>
  <c r="AZ114" i="150"/>
  <c r="AZ118" i="150" s="1"/>
  <c r="BC50" i="118"/>
  <c r="BC13" i="116"/>
  <c r="BC103" i="132"/>
  <c r="BM31" i="85"/>
  <c r="BM51" i="118"/>
  <c r="BM104" i="132"/>
  <c r="BM14" i="116"/>
  <c r="AY60" i="118"/>
  <c r="AY20" i="118"/>
  <c r="AR98" i="132"/>
  <c r="AR110" i="132" s="1"/>
  <c r="AQ5" i="115"/>
  <c r="AV105" i="132"/>
  <c r="AT15" i="116"/>
  <c r="AT11" i="118"/>
  <c r="AT10" i="118" s="1"/>
  <c r="AU105" i="132"/>
  <c r="BL347" i="82"/>
  <c r="BL29" i="99" s="1"/>
  <c r="BL67" i="99" s="1"/>
  <c r="BL13" i="150"/>
  <c r="BK50" i="150"/>
  <c r="BK53" i="150"/>
  <c r="AW79" i="132"/>
  <c r="AW83" i="132" s="1"/>
  <c r="AW85" i="132" s="1"/>
  <c r="AW16" i="116" s="1"/>
  <c r="BB28" i="85"/>
  <c r="BC30" i="85"/>
  <c r="AW146" i="85"/>
  <c r="CD147" i="85"/>
  <c r="BL45" i="99"/>
  <c r="BL47" i="99" s="1"/>
  <c r="AY34" i="138"/>
  <c r="AY36" i="138" s="1"/>
  <c r="AX78" i="132"/>
  <c r="AY95" i="150"/>
  <c r="BA65" i="150"/>
  <c r="BA88" i="150" s="1"/>
  <c r="BA27" i="138" s="1"/>
  <c r="BA31" i="138" s="1"/>
  <c r="BA32" i="138" s="1"/>
  <c r="BA35" i="138" s="1"/>
  <c r="BD106" i="147"/>
  <c r="BD25" i="85" s="1"/>
  <c r="BD6" i="149"/>
  <c r="BD9" i="149" s="1"/>
  <c r="AB45" i="149"/>
  <c r="AB60" i="149"/>
  <c r="AB62" i="149" s="1"/>
  <c r="BJ54" i="85"/>
  <c r="BM25" i="149"/>
  <c r="BJ7" i="149"/>
  <c r="BB18" i="149"/>
  <c r="BK8" i="149"/>
  <c r="AZ66" i="85"/>
  <c r="AZ68" i="85" s="1"/>
  <c r="AZ87" i="85" s="1"/>
  <c r="AZ113" i="85" s="1"/>
  <c r="AZ115" i="85" s="1"/>
  <c r="AZ16" i="132"/>
  <c r="AZ35" i="132" s="1"/>
  <c r="AZ45" i="132" s="1"/>
  <c r="AZ70" i="132" s="1"/>
  <c r="BB76" i="143"/>
  <c r="BB28" i="150" s="1"/>
  <c r="BB64" i="150" s="1"/>
  <c r="BB65" i="150" s="1"/>
  <c r="BB88" i="150" s="1"/>
  <c r="BB27" i="138" s="1"/>
  <c r="BB31" i="138" s="1"/>
  <c r="BB32" i="138" s="1"/>
  <c r="BB35" i="138" s="1"/>
  <c r="BB65" i="143"/>
  <c r="AX91" i="85"/>
  <c r="AX134" i="85" s="1"/>
  <c r="AX136" i="85" s="1"/>
  <c r="AX93" i="85"/>
  <c r="AX157" i="85" s="1"/>
  <c r="AX158" i="85" s="1"/>
  <c r="AX159" i="85" s="1"/>
  <c r="AY156" i="85" s="1"/>
  <c r="BC24" i="149"/>
  <c r="BE21" i="149"/>
  <c r="BD110" i="150"/>
  <c r="BD27" i="149"/>
  <c r="BF22" i="149"/>
  <c r="BF95" i="99"/>
  <c r="AT52" i="85"/>
  <c r="AW127" i="85"/>
  <c r="AX122" i="85" s="1"/>
  <c r="AX92" i="85"/>
  <c r="AY162" i="85" s="1"/>
  <c r="AY169" i="85" s="1"/>
  <c r="AX85" i="85"/>
  <c r="AX100" i="85" s="1"/>
  <c r="AX88" i="85"/>
  <c r="AX112" i="85" s="1"/>
  <c r="AX86" i="85"/>
  <c r="AX105" i="85" s="1"/>
  <c r="AX94" i="85"/>
  <c r="AX95" i="85"/>
  <c r="AX89" i="85"/>
  <c r="AX124" i="85" s="1"/>
  <c r="AX126" i="85" s="1"/>
  <c r="AX90" i="85"/>
  <c r="AX123" i="85" s="1"/>
  <c r="AY68" i="85"/>
  <c r="AY88" i="85" s="1"/>
  <c r="AY112" i="85" s="1"/>
  <c r="AW96" i="85"/>
  <c r="AM114" i="85"/>
  <c r="AM116" i="85" s="1"/>
  <c r="AN111" i="85" s="1"/>
  <c r="BK94" i="147"/>
  <c r="BK104" i="147" s="1"/>
  <c r="BL87" i="147"/>
  <c r="BD59" i="105"/>
  <c r="BD64" i="105"/>
  <c r="AC26" i="100"/>
  <c r="BP34" i="101"/>
  <c r="BM25" i="143"/>
  <c r="BP25" i="101"/>
  <c r="BM45" i="105"/>
  <c r="BM18" i="100"/>
  <c r="BO17" i="101"/>
  <c r="BL7" i="100"/>
  <c r="BL19" i="100" s="1"/>
  <c r="BL25" i="100" s="1"/>
  <c r="BD53" i="105"/>
  <c r="BD60" i="105" s="1"/>
  <c r="BC64" i="143"/>
  <c r="BF27" i="105"/>
  <c r="BF51" i="105" s="1"/>
  <c r="BH2" i="132"/>
  <c r="BH2" i="143"/>
  <c r="BH2" i="160"/>
  <c r="BH2" i="138"/>
  <c r="BH15" i="105"/>
  <c r="BH16" i="105" s="1"/>
  <c r="BH2" i="149"/>
  <c r="BH3" i="82"/>
  <c r="BH3" i="163" s="1"/>
  <c r="BH2" i="85"/>
  <c r="BH2" i="150"/>
  <c r="BI2" i="82"/>
  <c r="BI2" i="163" s="1"/>
  <c r="BJ2" i="101"/>
  <c r="BH2" i="147"/>
  <c r="BH2" i="100"/>
  <c r="BH2" i="99"/>
  <c r="BH36" i="99" s="1"/>
  <c r="BH39" i="99" s="1"/>
  <c r="AA190" i="85"/>
  <c r="AA191" i="85" s="1"/>
  <c r="BG35" i="105"/>
  <c r="BG36" i="105"/>
  <c r="BG33" i="105"/>
  <c r="BG20" i="105"/>
  <c r="BG37" i="105"/>
  <c r="BG24" i="105"/>
  <c r="BG26" i="105"/>
  <c r="BG19" i="105"/>
  <c r="BG21" i="105"/>
  <c r="BG39" i="105"/>
  <c r="BG31" i="105"/>
  <c r="BG34" i="105"/>
  <c r="BG18" i="105"/>
  <c r="BG38" i="105"/>
  <c r="BG23" i="105"/>
  <c r="BG49" i="105" s="1"/>
  <c r="BG32" i="105"/>
  <c r="BG22" i="105"/>
  <c r="BG25" i="105"/>
  <c r="BG50" i="105" s="1"/>
  <c r="BF40" i="105"/>
  <c r="BG3" i="149"/>
  <c r="BG3" i="147"/>
  <c r="BG3" i="85"/>
  <c r="BG3" i="99"/>
  <c r="BG64" i="99" s="1"/>
  <c r="BG92" i="99" s="1"/>
  <c r="BG3" i="132"/>
  <c r="BG3" i="100"/>
  <c r="BI3" i="101"/>
  <c r="BG3" i="143"/>
  <c r="BG3" i="138"/>
  <c r="BG3" i="160"/>
  <c r="BG3" i="150"/>
  <c r="BQ81" i="132"/>
  <c r="BC29" i="100"/>
  <c r="BE56" i="105"/>
  <c r="BE28" i="105"/>
  <c r="BT93" i="132"/>
  <c r="BT18" i="116" s="1"/>
  <c r="BT12" i="118" s="1"/>
  <c r="BG83" i="150"/>
  <c r="BH90" i="150"/>
  <c r="BH89" i="150"/>
  <c r="BH39" i="150"/>
  <c r="AV43" i="138"/>
  <c r="AV46" i="138" s="1"/>
  <c r="AV49" i="138" s="1"/>
  <c r="AW38" i="138"/>
  <c r="AV44" i="138"/>
  <c r="AV47" i="138" s="1"/>
  <c r="AV50" i="138" s="1"/>
  <c r="AW39" i="138"/>
  <c r="BE63" i="143"/>
  <c r="BE75" i="143" s="1"/>
  <c r="BE27" i="150" s="1"/>
  <c r="BE60" i="150" s="1"/>
  <c r="BE76" i="150" s="1"/>
  <c r="BD75" i="143"/>
  <c r="BD27" i="150" s="1"/>
  <c r="BD60" i="150" s="1"/>
  <c r="BD62" i="143"/>
  <c r="BH22" i="138"/>
  <c r="BK33" i="101"/>
  <c r="BB25" i="138"/>
  <c r="BB41" i="138" s="1"/>
  <c r="AX40" i="132"/>
  <c r="AX66" i="132" s="1"/>
  <c r="AX43" i="132"/>
  <c r="AX69" i="132" s="1"/>
  <c r="AX42" i="132"/>
  <c r="AX68" i="132" s="1"/>
  <c r="AX41" i="132"/>
  <c r="AX67" i="132" s="1"/>
  <c r="AX39" i="132"/>
  <c r="AX65" i="132" s="1"/>
  <c r="AX44" i="132"/>
  <c r="BL34" i="150"/>
  <c r="BL116" i="150" s="1"/>
  <c r="BL12" i="132"/>
  <c r="BL108" i="132" s="1"/>
  <c r="BM100" i="147"/>
  <c r="BL105" i="147"/>
  <c r="BE74" i="150"/>
  <c r="BE46" i="150"/>
  <c r="BE85" i="150" s="1"/>
  <c r="BC75" i="150"/>
  <c r="BC57" i="150"/>
  <c r="BC86" i="150" s="1"/>
  <c r="BC28" i="149" s="1"/>
  <c r="BF72" i="143"/>
  <c r="BF24" i="150" s="1"/>
  <c r="BF42" i="150" s="1"/>
  <c r="BF61" i="143"/>
  <c r="BF73" i="143" s="1"/>
  <c r="BF25" i="150" s="1"/>
  <c r="BF45" i="150" s="1"/>
  <c r="BG53" i="143"/>
  <c r="BG54" i="143"/>
  <c r="BG52" i="143"/>
  <c r="BG60" i="143" s="1"/>
  <c r="BG56" i="143"/>
  <c r="BG55" i="143"/>
  <c r="BE43" i="150"/>
  <c r="BE84" i="150" s="1"/>
  <c r="BE73" i="150"/>
  <c r="AY35" i="132"/>
  <c r="AY45" i="132" s="1"/>
  <c r="AY70" i="132" s="1"/>
  <c r="AY36" i="132"/>
  <c r="BO38" i="150"/>
  <c r="BN72" i="150"/>
  <c r="BE74" i="147"/>
  <c r="BE103" i="147" s="1"/>
  <c r="CF9" i="148"/>
  <c r="CE12" i="148"/>
  <c r="CE11" i="148"/>
  <c r="CE16" i="148" s="1"/>
  <c r="BK63" i="99"/>
  <c r="BL65" i="99" s="1"/>
  <c r="BK51" i="99"/>
  <c r="BO90" i="147"/>
  <c r="CD13" i="148"/>
  <c r="CD22" i="148"/>
  <c r="CD23" i="148"/>
  <c r="CD21" i="148"/>
  <c r="CD17" i="148"/>
  <c r="CD18" i="148" s="1"/>
  <c r="CD25" i="148" s="1"/>
  <c r="CD26" i="148" s="1"/>
  <c r="BM41" i="99" s="1"/>
  <c r="BM30" i="118" s="1"/>
  <c r="BJ44" i="99"/>
  <c r="BJ48" i="99" s="1"/>
  <c r="BJ24" i="115" s="1"/>
  <c r="BI31" i="149"/>
  <c r="BM97" i="147" l="1"/>
  <c r="BL108" i="147"/>
  <c r="BL313" i="82"/>
  <c r="BL314" i="82" s="1"/>
  <c r="BK26" i="163"/>
  <c r="BK37" i="163" s="1"/>
  <c r="BK11" i="149"/>
  <c r="BK64" i="118"/>
  <c r="BK24" i="118"/>
  <c r="BM309" i="82"/>
  <c r="BM89" i="132" s="1"/>
  <c r="BM256" i="82"/>
  <c r="BK27" i="163"/>
  <c r="BK38" i="163" s="1"/>
  <c r="BK10" i="132"/>
  <c r="BK107" i="132" s="1"/>
  <c r="BK67" i="85" s="1"/>
  <c r="AL39" i="163"/>
  <c r="AL40" i="163" s="1"/>
  <c r="BK29" i="118"/>
  <c r="BK31" i="118" s="1"/>
  <c r="BK67" i="118"/>
  <c r="BL90" i="132"/>
  <c r="BL19" i="116" s="1"/>
  <c r="BL7" i="118" s="1"/>
  <c r="BL65" i="118"/>
  <c r="BL25" i="118"/>
  <c r="BL13" i="149" s="1"/>
  <c r="BK45" i="118"/>
  <c r="BK6" i="116"/>
  <c r="BH9" i="115"/>
  <c r="BI95" i="132"/>
  <c r="BF29" i="85"/>
  <c r="BF18" i="118"/>
  <c r="BF58" i="118"/>
  <c r="BF24" i="116"/>
  <c r="BC49" i="118"/>
  <c r="BC12" i="116"/>
  <c r="BL46" i="118"/>
  <c r="BL7" i="116"/>
  <c r="BE5" i="116"/>
  <c r="BE8" i="116" s="1"/>
  <c r="BE44" i="118"/>
  <c r="BD50" i="118"/>
  <c r="BD103" i="132"/>
  <c r="BD13" i="116"/>
  <c r="BN31" i="85"/>
  <c r="BN14" i="116"/>
  <c r="BN51" i="118"/>
  <c r="BN104" i="132"/>
  <c r="AZ60" i="118"/>
  <c r="AZ20" i="118"/>
  <c r="AU15" i="116"/>
  <c r="AU11" i="118"/>
  <c r="AU10" i="118" s="1"/>
  <c r="AV11" i="118"/>
  <c r="AV10" i="118" s="1"/>
  <c r="AV15" i="116"/>
  <c r="AW105" i="132"/>
  <c r="AS98" i="132"/>
  <c r="AS110" i="132" s="1"/>
  <c r="AR5" i="115"/>
  <c r="BM347" i="82"/>
  <c r="BM29" i="99" s="1"/>
  <c r="BM67" i="99" s="1"/>
  <c r="BM13" i="150"/>
  <c r="BL53" i="150"/>
  <c r="BL50" i="150"/>
  <c r="BF28" i="105"/>
  <c r="BC28" i="85"/>
  <c r="BD30" i="85"/>
  <c r="AX146" i="85"/>
  <c r="CE147" i="85"/>
  <c r="BM45" i="99"/>
  <c r="BM47" i="99" s="1"/>
  <c r="BA34" i="138"/>
  <c r="BA36" i="138" s="1"/>
  <c r="BA92" i="150"/>
  <c r="BA102" i="132" s="1"/>
  <c r="BA109" i="150"/>
  <c r="AZ36" i="132"/>
  <c r="AZ42" i="132" s="1"/>
  <c r="AZ68" i="132" s="1"/>
  <c r="BN25" i="149"/>
  <c r="BK54" i="85"/>
  <c r="BK7" i="149"/>
  <c r="BE106" i="147"/>
  <c r="BE25" i="85" s="1"/>
  <c r="BE6" i="149"/>
  <c r="BE9" i="149" s="1"/>
  <c r="BC18" i="149"/>
  <c r="BL8" i="149"/>
  <c r="BB109" i="150"/>
  <c r="BB34" i="138"/>
  <c r="BB36" i="138" s="1"/>
  <c r="BB77" i="150"/>
  <c r="BB92" i="150"/>
  <c r="BB102" i="132" s="1"/>
  <c r="AY85" i="85"/>
  <c r="AY100" i="85" s="1"/>
  <c r="BC76" i="143"/>
  <c r="BC28" i="150" s="1"/>
  <c r="BC64" i="150" s="1"/>
  <c r="BC77" i="150" s="1"/>
  <c r="BC65" i="143"/>
  <c r="AY89" i="85"/>
  <c r="AY124" i="85" s="1"/>
  <c r="AY126" i="85" s="1"/>
  <c r="AY92" i="85"/>
  <c r="AZ162" i="85" s="1"/>
  <c r="AZ169" i="85" s="1"/>
  <c r="AX125" i="85"/>
  <c r="AX127" i="85" s="1"/>
  <c r="AY122" i="85" s="1"/>
  <c r="AZ78" i="132"/>
  <c r="AX77" i="132"/>
  <c r="AY78" i="132"/>
  <c r="AU52" i="85"/>
  <c r="AX74" i="132"/>
  <c r="BD24" i="149"/>
  <c r="BE110" i="150"/>
  <c r="BE27" i="149"/>
  <c r="BF21" i="149"/>
  <c r="BG22" i="149"/>
  <c r="BG95" i="99"/>
  <c r="AX76" i="132"/>
  <c r="AX73" i="132"/>
  <c r="AV52" i="85"/>
  <c r="AX75" i="132"/>
  <c r="AA49" i="85"/>
  <c r="AA61" i="85" s="1"/>
  <c r="AA62" i="85" s="1"/>
  <c r="AY93" i="85"/>
  <c r="AY157" i="85" s="1"/>
  <c r="AY158" i="85" s="1"/>
  <c r="AY159" i="85" s="1"/>
  <c r="AZ156" i="85" s="1"/>
  <c r="AY95" i="85"/>
  <c r="AZ93" i="85"/>
  <c r="AZ157" i="85" s="1"/>
  <c r="AY86" i="85"/>
  <c r="AY105" i="85" s="1"/>
  <c r="AZ85" i="85"/>
  <c r="AZ100" i="85" s="1"/>
  <c r="AY90" i="85"/>
  <c r="AY123" i="85" s="1"/>
  <c r="AZ92" i="85"/>
  <c r="BA162" i="85" s="1"/>
  <c r="BA169" i="85" s="1"/>
  <c r="AY94" i="85"/>
  <c r="AY91" i="85"/>
  <c r="AY134" i="85" s="1"/>
  <c r="AY136" i="85" s="1"/>
  <c r="AZ91" i="85"/>
  <c r="AZ134" i="85" s="1"/>
  <c r="AZ136" i="85" s="1"/>
  <c r="AZ89" i="85"/>
  <c r="AZ124" i="85" s="1"/>
  <c r="AZ126" i="85" s="1"/>
  <c r="AZ90" i="85"/>
  <c r="AZ123" i="85" s="1"/>
  <c r="AZ86" i="85"/>
  <c r="AZ105" i="85" s="1"/>
  <c r="AZ94" i="85"/>
  <c r="AZ88" i="85"/>
  <c r="AZ112" i="85" s="1"/>
  <c r="AZ95" i="85"/>
  <c r="AX96" i="85"/>
  <c r="AY87" i="85"/>
  <c r="AY113" i="85" s="1"/>
  <c r="AY115" i="85" s="1"/>
  <c r="AN114" i="85"/>
  <c r="AN116" i="85" s="1"/>
  <c r="AO111" i="85" s="1"/>
  <c r="BL94" i="147"/>
  <c r="BL104" i="147" s="1"/>
  <c r="BM87" i="147"/>
  <c r="BE59" i="105"/>
  <c r="BE64" i="105"/>
  <c r="AC28" i="100"/>
  <c r="AC30" i="100" s="1"/>
  <c r="BQ34" i="101"/>
  <c r="BN25" i="143"/>
  <c r="BP17" i="101"/>
  <c r="BM7" i="100"/>
  <c r="BM19" i="100" s="1"/>
  <c r="BM25" i="100" s="1"/>
  <c r="BN18" i="100"/>
  <c r="BQ25" i="101"/>
  <c r="BN45" i="105"/>
  <c r="BE53" i="105"/>
  <c r="BE60" i="105" s="1"/>
  <c r="BG27" i="105"/>
  <c r="BG51" i="105" s="1"/>
  <c r="BG40" i="105"/>
  <c r="BH3" i="138"/>
  <c r="BH3" i="150"/>
  <c r="BH3" i="99"/>
  <c r="BH64" i="99" s="1"/>
  <c r="BH92" i="99" s="1"/>
  <c r="BH3" i="85"/>
  <c r="BH3" i="147"/>
  <c r="BH3" i="132"/>
  <c r="BH3" i="160"/>
  <c r="BH3" i="149"/>
  <c r="BH3" i="100"/>
  <c r="BH3" i="143"/>
  <c r="BJ3" i="101"/>
  <c r="BR81" i="132"/>
  <c r="BH21" i="105"/>
  <c r="BH39" i="105"/>
  <c r="BH22" i="105"/>
  <c r="BH25" i="105"/>
  <c r="BH50" i="105" s="1"/>
  <c r="BH38" i="105"/>
  <c r="BH23" i="105"/>
  <c r="BH49" i="105" s="1"/>
  <c r="BH36" i="105"/>
  <c r="BH26" i="105"/>
  <c r="BH35" i="105"/>
  <c r="BH32" i="105"/>
  <c r="BH37" i="105"/>
  <c r="BH31" i="105"/>
  <c r="BH33" i="105"/>
  <c r="BH34" i="105"/>
  <c r="BH19" i="105"/>
  <c r="BH24" i="105"/>
  <c r="BH20" i="105"/>
  <c r="BH18" i="105"/>
  <c r="BD29" i="100"/>
  <c r="BF56" i="105"/>
  <c r="BI2" i="100"/>
  <c r="BI2" i="160"/>
  <c r="BI3" i="82"/>
  <c r="BI3" i="163" s="1"/>
  <c r="BI2" i="147"/>
  <c r="BI2" i="149"/>
  <c r="BI2" i="150"/>
  <c r="BI2" i="143"/>
  <c r="BK2" i="101"/>
  <c r="BI2" i="138"/>
  <c r="BI15" i="105"/>
  <c r="BI16" i="105" s="1"/>
  <c r="BI2" i="85"/>
  <c r="BJ2" i="82"/>
  <c r="BJ2" i="163" s="1"/>
  <c r="BI2" i="132"/>
  <c r="BI2" i="99"/>
  <c r="BI36" i="99" s="1"/>
  <c r="BI39" i="99" s="1"/>
  <c r="BE62" i="143"/>
  <c r="BE74" i="143" s="1"/>
  <c r="BE26" i="150" s="1"/>
  <c r="BE56" i="150" s="1"/>
  <c r="BI90" i="150"/>
  <c r="BI89" i="150"/>
  <c r="BI39" i="150"/>
  <c r="BH83" i="150"/>
  <c r="BU93" i="132"/>
  <c r="BU18" i="116" s="1"/>
  <c r="BU12" i="118" s="1"/>
  <c r="BE61" i="150"/>
  <c r="BE87" i="150" s="1"/>
  <c r="BE26" i="138" s="1"/>
  <c r="AW44" i="138"/>
  <c r="AW47" i="138" s="1"/>
  <c r="AW50" i="138" s="1"/>
  <c r="AX39" i="138"/>
  <c r="AW43" i="138"/>
  <c r="AW46" i="138" s="1"/>
  <c r="AW49" i="138" s="1"/>
  <c r="AX38" i="138"/>
  <c r="BD74" i="143"/>
  <c r="BD26" i="150" s="1"/>
  <c r="BD56" i="150" s="1"/>
  <c r="BD64" i="143"/>
  <c r="BD61" i="150"/>
  <c r="BD87" i="150" s="1"/>
  <c r="BD26" i="138" s="1"/>
  <c r="BD76" i="150"/>
  <c r="BL33" i="101"/>
  <c r="BI22" i="138"/>
  <c r="BM105" i="147"/>
  <c r="BN100" i="147"/>
  <c r="BG61" i="143"/>
  <c r="BG73" i="143" s="1"/>
  <c r="BG25" i="150" s="1"/>
  <c r="BG45" i="150" s="1"/>
  <c r="BG72" i="143"/>
  <c r="BG24" i="150" s="1"/>
  <c r="BG42" i="150" s="1"/>
  <c r="BF63" i="143"/>
  <c r="BF75" i="143" s="1"/>
  <c r="BF27" i="150" s="1"/>
  <c r="BF60" i="150" s="1"/>
  <c r="AY42" i="132"/>
  <c r="AY68" i="132" s="1"/>
  <c r="AY76" i="132" s="1"/>
  <c r="AY43" i="132"/>
  <c r="AY69" i="132" s="1"/>
  <c r="AY41" i="132"/>
  <c r="AY67" i="132" s="1"/>
  <c r="AY75" i="132" s="1"/>
  <c r="AY44" i="132"/>
  <c r="AY39" i="132"/>
  <c r="AY65" i="132" s="1"/>
  <c r="AY40" i="132"/>
  <c r="AY66" i="132" s="1"/>
  <c r="AY74" i="132" s="1"/>
  <c r="BF74" i="150"/>
  <c r="BF46" i="150"/>
  <c r="BF85" i="150" s="1"/>
  <c r="BM12" i="132"/>
  <c r="BM108" i="132" s="1"/>
  <c r="BM34" i="150"/>
  <c r="BM116" i="150" s="1"/>
  <c r="BF43" i="150"/>
  <c r="BF84" i="150" s="1"/>
  <c r="BF73" i="150"/>
  <c r="BC25" i="138"/>
  <c r="BC41" i="138" s="1"/>
  <c r="BH56" i="143"/>
  <c r="BH53" i="143"/>
  <c r="BH55" i="143"/>
  <c r="BH52" i="143"/>
  <c r="BH60" i="143" s="1"/>
  <c r="BH54" i="143"/>
  <c r="BP38" i="150"/>
  <c r="BO72" i="150"/>
  <c r="BF74" i="147"/>
  <c r="BF103" i="147" s="1"/>
  <c r="BP90" i="147"/>
  <c r="CE22" i="148"/>
  <c r="CE17" i="148"/>
  <c r="CE18" i="148" s="1"/>
  <c r="CE25" i="148" s="1"/>
  <c r="CE26" i="148" s="1"/>
  <c r="BN41" i="99" s="1"/>
  <c r="BN30" i="118" s="1"/>
  <c r="CE21" i="148"/>
  <c r="CE13" i="148"/>
  <c r="BL63" i="99"/>
  <c r="BM65" i="99" s="1"/>
  <c r="BL51" i="99"/>
  <c r="CG9" i="148"/>
  <c r="CF12" i="148"/>
  <c r="CF11" i="148"/>
  <c r="CF16" i="148" s="1"/>
  <c r="BJ31" i="149"/>
  <c r="BK44" i="99"/>
  <c r="BK48" i="99" s="1"/>
  <c r="BK24" i="115" s="1"/>
  <c r="AM36" i="163" l="1"/>
  <c r="AL18" i="115"/>
  <c r="BL27" i="163"/>
  <c r="BL38" i="163" s="1"/>
  <c r="BL10" i="132"/>
  <c r="BL107" i="132" s="1"/>
  <c r="BL67" i="85" s="1"/>
  <c r="BN309" i="82"/>
  <c r="BN89" i="132" s="1"/>
  <c r="BN256" i="82"/>
  <c r="BN34" i="150" s="1"/>
  <c r="BN116" i="150" s="1"/>
  <c r="BL26" i="163"/>
  <c r="BL37" i="163" s="1"/>
  <c r="BL64" i="118"/>
  <c r="BL24" i="118"/>
  <c r="BL11" i="149"/>
  <c r="BN97" i="147"/>
  <c r="BM108" i="147"/>
  <c r="BM313" i="82"/>
  <c r="BM314" i="82" s="1"/>
  <c r="BL45" i="118"/>
  <c r="BL6" i="116"/>
  <c r="BM90" i="132"/>
  <c r="BM19" i="116" s="1"/>
  <c r="BM7" i="118" s="1"/>
  <c r="BM65" i="118"/>
  <c r="BM25" i="118"/>
  <c r="BL67" i="118"/>
  <c r="BL29" i="118"/>
  <c r="BL31" i="118" s="1"/>
  <c r="BI9" i="115"/>
  <c r="BJ95" i="132"/>
  <c r="BG29" i="85"/>
  <c r="BG18" i="118"/>
  <c r="BG58" i="118"/>
  <c r="BG24" i="116"/>
  <c r="BD49" i="118"/>
  <c r="BD12" i="116"/>
  <c r="BM7" i="116"/>
  <c r="BM46" i="118"/>
  <c r="BF44" i="118"/>
  <c r="BF5" i="116"/>
  <c r="BF8" i="116" s="1"/>
  <c r="BA111" i="150"/>
  <c r="BA114" i="150"/>
  <c r="BA118" i="150" s="1"/>
  <c r="BB111" i="150"/>
  <c r="BB114" i="150"/>
  <c r="BB118" i="150" s="1"/>
  <c r="BE13" i="116"/>
  <c r="BE103" i="132"/>
  <c r="BE50" i="118"/>
  <c r="BO31" i="85"/>
  <c r="BO14" i="116"/>
  <c r="BO51" i="118"/>
  <c r="BO104" i="132"/>
  <c r="AT98" i="132"/>
  <c r="AT110" i="132" s="1"/>
  <c r="AS5" i="115"/>
  <c r="AW11" i="118"/>
  <c r="AW10" i="118" s="1"/>
  <c r="AW15" i="116"/>
  <c r="BN13" i="150"/>
  <c r="BM53" i="150"/>
  <c r="BM50" i="150"/>
  <c r="BG28" i="105"/>
  <c r="AX79" i="132"/>
  <c r="AX83" i="132" s="1"/>
  <c r="AX85" i="132" s="1"/>
  <c r="AX16" i="116" s="1"/>
  <c r="BD28" i="85"/>
  <c r="BE30" i="85"/>
  <c r="AY146" i="85"/>
  <c r="CF147" i="85"/>
  <c r="AZ146" i="85"/>
  <c r="CG147" i="85"/>
  <c r="BN45" i="99"/>
  <c r="BN47" i="99" s="1"/>
  <c r="BA95" i="150"/>
  <c r="BM13" i="149"/>
  <c r="AZ41" i="132"/>
  <c r="AZ67" i="132" s="1"/>
  <c r="AZ75" i="132" s="1"/>
  <c r="AZ44" i="132"/>
  <c r="AZ39" i="132"/>
  <c r="AZ65" i="132" s="1"/>
  <c r="AZ73" i="132" s="1"/>
  <c r="AZ40" i="132"/>
  <c r="AZ66" i="132" s="1"/>
  <c r="AZ74" i="132" s="1"/>
  <c r="AZ43" i="132"/>
  <c r="AZ69" i="132" s="1"/>
  <c r="AZ77" i="132" s="1"/>
  <c r="BA66" i="85"/>
  <c r="BA68" i="85" s="1"/>
  <c r="BA85" i="85" s="1"/>
  <c r="BA16" i="132"/>
  <c r="BA35" i="132" s="1"/>
  <c r="BA45" i="132" s="1"/>
  <c r="BA70" i="132" s="1"/>
  <c r="BB66" i="85"/>
  <c r="BB68" i="85" s="1"/>
  <c r="BB87" i="85" s="1"/>
  <c r="BB113" i="85" s="1"/>
  <c r="BB115" i="85" s="1"/>
  <c r="BB16" i="132"/>
  <c r="BB36" i="132" s="1"/>
  <c r="BB95" i="150"/>
  <c r="BM8" i="149"/>
  <c r="BL7" i="149"/>
  <c r="BD18" i="149"/>
  <c r="BL54" i="85"/>
  <c r="BF106" i="147"/>
  <c r="BF25" i="85" s="1"/>
  <c r="BF6" i="149"/>
  <c r="BF9" i="149" s="1"/>
  <c r="BO25" i="149"/>
  <c r="BC65" i="150"/>
  <c r="BC88" i="150" s="1"/>
  <c r="BC27" i="138" s="1"/>
  <c r="BC31" i="138" s="1"/>
  <c r="BC32" i="138" s="1"/>
  <c r="BC35" i="138" s="1"/>
  <c r="BD76" i="143"/>
  <c r="BD28" i="150" s="1"/>
  <c r="BD64" i="150" s="1"/>
  <c r="BD65" i="150" s="1"/>
  <c r="BD88" i="150" s="1"/>
  <c r="BD27" i="138" s="1"/>
  <c r="BD31" i="138" s="1"/>
  <c r="BD32" i="138" s="1"/>
  <c r="BD65" i="143"/>
  <c r="AY125" i="85"/>
  <c r="AY127" i="85" s="1"/>
  <c r="AZ122" i="85" s="1"/>
  <c r="AZ125" i="85" s="1"/>
  <c r="AZ127" i="85" s="1"/>
  <c r="BA122" i="85" s="1"/>
  <c r="BH22" i="149"/>
  <c r="BH95" i="99"/>
  <c r="AW52" i="85"/>
  <c r="AY73" i="132"/>
  <c r="BG21" i="149"/>
  <c r="BF110" i="150"/>
  <c r="BF27" i="149"/>
  <c r="AZ76" i="132"/>
  <c r="BE24" i="149"/>
  <c r="AY77" i="132"/>
  <c r="AA166" i="85"/>
  <c r="AZ158" i="85"/>
  <c r="AZ159" i="85" s="1"/>
  <c r="BA156" i="85" s="1"/>
  <c r="AZ96" i="85"/>
  <c r="AY96" i="85"/>
  <c r="AO114" i="85"/>
  <c r="AO116" i="85" s="1"/>
  <c r="AP111" i="85" s="1"/>
  <c r="BM94" i="147"/>
  <c r="BM104" i="147" s="1"/>
  <c r="BN87" i="147"/>
  <c r="BF59" i="105"/>
  <c r="BF64" i="105"/>
  <c r="AC33" i="100"/>
  <c r="AD23" i="100"/>
  <c r="AD26" i="100" s="1"/>
  <c r="BR34" i="101"/>
  <c r="BO25" i="143"/>
  <c r="BR25" i="101"/>
  <c r="BO45" i="105"/>
  <c r="BO18" i="100"/>
  <c r="BQ17" i="101"/>
  <c r="BN7" i="100"/>
  <c r="BN19" i="100" s="1"/>
  <c r="BN25" i="100" s="1"/>
  <c r="BF53" i="105"/>
  <c r="BF60" i="105" s="1"/>
  <c r="BE64" i="143"/>
  <c r="BI18" i="105"/>
  <c r="BI25" i="105"/>
  <c r="BI50" i="105" s="1"/>
  <c r="BI32" i="105"/>
  <c r="BI22" i="105"/>
  <c r="BI37" i="105"/>
  <c r="BI33" i="105"/>
  <c r="BI20" i="105"/>
  <c r="BI34" i="105"/>
  <c r="BI38" i="105"/>
  <c r="BI19" i="105"/>
  <c r="BI31" i="105"/>
  <c r="BI21" i="105"/>
  <c r="BI35" i="105"/>
  <c r="BI39" i="105"/>
  <c r="BI26" i="105"/>
  <c r="BI36" i="105"/>
  <c r="BI23" i="105"/>
  <c r="BI49" i="105" s="1"/>
  <c r="BI24" i="105"/>
  <c r="BI3" i="143"/>
  <c r="BI3" i="160"/>
  <c r="BI3" i="150"/>
  <c r="BI3" i="147"/>
  <c r="BI3" i="100"/>
  <c r="BI3" i="85"/>
  <c r="BI3" i="149"/>
  <c r="BK3" i="101"/>
  <c r="BI3" i="99"/>
  <c r="BI64" i="99" s="1"/>
  <c r="BI92" i="99" s="1"/>
  <c r="BI3" i="132"/>
  <c r="BI3" i="138"/>
  <c r="BH27" i="105"/>
  <c r="BH51" i="105" s="1"/>
  <c r="BE29" i="100"/>
  <c r="BG56" i="105"/>
  <c r="BS81" i="132"/>
  <c r="BJ15" i="105"/>
  <c r="BJ16" i="105" s="1"/>
  <c r="BJ2" i="160"/>
  <c r="BJ2" i="138"/>
  <c r="BJ2" i="99"/>
  <c r="BJ36" i="99" s="1"/>
  <c r="BJ39" i="99" s="1"/>
  <c r="BJ3" i="82"/>
  <c r="BJ3" i="163" s="1"/>
  <c r="BJ2" i="147"/>
  <c r="BJ2" i="85"/>
  <c r="BJ2" i="149"/>
  <c r="BK2" i="82"/>
  <c r="BK2" i="163" s="1"/>
  <c r="BJ2" i="100"/>
  <c r="BJ2" i="143"/>
  <c r="BL2" i="101"/>
  <c r="BJ2" i="132"/>
  <c r="BJ2" i="150"/>
  <c r="BH40" i="105"/>
  <c r="AB190" i="85"/>
  <c r="AB191" i="85" s="1"/>
  <c r="BI83" i="150"/>
  <c r="BV93" i="132"/>
  <c r="BV18" i="116" s="1"/>
  <c r="BV12" i="118" s="1"/>
  <c r="BJ89" i="150"/>
  <c r="BJ90" i="150"/>
  <c r="BJ39" i="150"/>
  <c r="BF62" i="143"/>
  <c r="BF74" i="143" s="1"/>
  <c r="BF26" i="150" s="1"/>
  <c r="BF56" i="150" s="1"/>
  <c r="BD75" i="150"/>
  <c r="BD57" i="150"/>
  <c r="BD86" i="150" s="1"/>
  <c r="BD28" i="149" s="1"/>
  <c r="AX43" i="138"/>
  <c r="AX46" i="138" s="1"/>
  <c r="AX49" i="138" s="1"/>
  <c r="AY38" i="138"/>
  <c r="AX44" i="138"/>
  <c r="AX47" i="138" s="1"/>
  <c r="AX50" i="138" s="1"/>
  <c r="AY39" i="138"/>
  <c r="BG63" i="143"/>
  <c r="BH72" i="143"/>
  <c r="BH24" i="150" s="1"/>
  <c r="BH42" i="150" s="1"/>
  <c r="BH61" i="143"/>
  <c r="BH73" i="143" s="1"/>
  <c r="BH25" i="150" s="1"/>
  <c r="BH45" i="150" s="1"/>
  <c r="BF61" i="150"/>
  <c r="BF87" i="150" s="1"/>
  <c r="BF26" i="138" s="1"/>
  <c r="BF76" i="150"/>
  <c r="BG43" i="150"/>
  <c r="BG84" i="150" s="1"/>
  <c r="BG73" i="150"/>
  <c r="BG74" i="150"/>
  <c r="BG46" i="150"/>
  <c r="BG85" i="150" s="1"/>
  <c r="BJ22" i="138"/>
  <c r="BM33" i="101"/>
  <c r="BI54" i="143"/>
  <c r="BI55" i="143"/>
  <c r="BI52" i="143"/>
  <c r="BI60" i="143" s="1"/>
  <c r="BI56" i="143"/>
  <c r="BI53" i="143"/>
  <c r="BO100" i="147"/>
  <c r="BN105" i="147"/>
  <c r="BE57" i="150"/>
  <c r="BE86" i="150" s="1"/>
  <c r="BE28" i="149" s="1"/>
  <c r="BE75" i="150"/>
  <c r="BQ38" i="150"/>
  <c r="BP72" i="150"/>
  <c r="BG74" i="147"/>
  <c r="BG103" i="147" s="1"/>
  <c r="BK31" i="149"/>
  <c r="BL44" i="99"/>
  <c r="BL48" i="99" s="1"/>
  <c r="BL24" i="115" s="1"/>
  <c r="CE23" i="148"/>
  <c r="CF22" i="148"/>
  <c r="CF13" i="148"/>
  <c r="CF23" i="148"/>
  <c r="CF17" i="148"/>
  <c r="CF18" i="148" s="1"/>
  <c r="CF25" i="148" s="1"/>
  <c r="CF26" i="148" s="1"/>
  <c r="BO41" i="99" s="1"/>
  <c r="BO30" i="118" s="1"/>
  <c r="CF21" i="148"/>
  <c r="BM63" i="99"/>
  <c r="BN65" i="99" s="1"/>
  <c r="BM51" i="99"/>
  <c r="CG12" i="148"/>
  <c r="CG11" i="148"/>
  <c r="CG16" i="148" s="1"/>
  <c r="CH9" i="148"/>
  <c r="BQ90" i="147"/>
  <c r="BN12" i="132" l="1"/>
  <c r="BN108" i="132" s="1"/>
  <c r="BM27" i="163"/>
  <c r="BM38" i="163" s="1"/>
  <c r="BM10" i="132"/>
  <c r="BM107" i="132" s="1"/>
  <c r="BM67" i="85" s="1"/>
  <c r="BM26" i="163"/>
  <c r="BM37" i="163" s="1"/>
  <c r="BM24" i="118"/>
  <c r="BM11" i="149"/>
  <c r="BM64" i="118"/>
  <c r="BO309" i="82"/>
  <c r="BO89" i="132" s="1"/>
  <c r="BO256" i="82"/>
  <c r="BO12" i="132" s="1"/>
  <c r="BO108" i="132" s="1"/>
  <c r="BO97" i="147"/>
  <c r="BN313" i="82"/>
  <c r="BN314" i="82" s="1"/>
  <c r="BN108" i="147"/>
  <c r="AM39" i="163"/>
  <c r="AM40" i="163" s="1"/>
  <c r="BM45" i="118"/>
  <c r="BM6" i="116"/>
  <c r="BN90" i="132"/>
  <c r="BN19" i="116" s="1"/>
  <c r="BN7" i="118" s="1"/>
  <c r="BN25" i="118"/>
  <c r="BN13" i="149" s="1"/>
  <c r="BN65" i="118"/>
  <c r="BM29" i="118"/>
  <c r="BM31" i="118" s="1"/>
  <c r="BM67" i="118"/>
  <c r="BJ9" i="115"/>
  <c r="BK95" i="132"/>
  <c r="BH29" i="85"/>
  <c r="BH58" i="118"/>
  <c r="BH18" i="118"/>
  <c r="BH24" i="116"/>
  <c r="BE49" i="118"/>
  <c r="BE12" i="116"/>
  <c r="AC11" i="116"/>
  <c r="AC20" i="116" s="1"/>
  <c r="AC22" i="116" s="1"/>
  <c r="AC48" i="118"/>
  <c r="AC56" i="118" s="1"/>
  <c r="BN7" i="116"/>
  <c r="BN46" i="118"/>
  <c r="BG44" i="118"/>
  <c r="BG5" i="116"/>
  <c r="BG8" i="116" s="1"/>
  <c r="BF13" i="116"/>
  <c r="BF103" i="132"/>
  <c r="BF50" i="118"/>
  <c r="BA60" i="118"/>
  <c r="BA20" i="118"/>
  <c r="BB60" i="118"/>
  <c r="BB20" i="118"/>
  <c r="BP31" i="85"/>
  <c r="BP51" i="118"/>
  <c r="BP104" i="132"/>
  <c r="BP14" i="116"/>
  <c r="AX105" i="132"/>
  <c r="AU98" i="132"/>
  <c r="AU110" i="132" s="1"/>
  <c r="AT5" i="115"/>
  <c r="BO347" i="82"/>
  <c r="BO29" i="99" s="1"/>
  <c r="BO67" i="99" s="1"/>
  <c r="BN347" i="82"/>
  <c r="BN29" i="99" s="1"/>
  <c r="BN67" i="99" s="1"/>
  <c r="BO13" i="150"/>
  <c r="BN50" i="150"/>
  <c r="BN53" i="150"/>
  <c r="AY79" i="132"/>
  <c r="AY83" i="132" s="1"/>
  <c r="AY85" i="132" s="1"/>
  <c r="AY16" i="116" s="1"/>
  <c r="AZ79" i="132"/>
  <c r="AZ83" i="132" s="1"/>
  <c r="AZ85" i="132" s="1"/>
  <c r="AZ16" i="116" s="1"/>
  <c r="BB35" i="132"/>
  <c r="BB45" i="132" s="1"/>
  <c r="BB70" i="132" s="1"/>
  <c r="BB78" i="132" s="1"/>
  <c r="AC27" i="85"/>
  <c r="AC46" i="85" s="1"/>
  <c r="BE28" i="85"/>
  <c r="BF30" i="85"/>
  <c r="BO45" i="99"/>
  <c r="BO47" i="99" s="1"/>
  <c r="BA36" i="132"/>
  <c r="BA43" i="132" s="1"/>
  <c r="BA69" i="132" s="1"/>
  <c r="BC34" i="138"/>
  <c r="BC36" i="138" s="1"/>
  <c r="BC92" i="150"/>
  <c r="BC109" i="150"/>
  <c r="BG106" i="147"/>
  <c r="BG25" i="85" s="1"/>
  <c r="BG6" i="149"/>
  <c r="BG9" i="149" s="1"/>
  <c r="BE18" i="149"/>
  <c r="BM7" i="149"/>
  <c r="BP25" i="149"/>
  <c r="BM54" i="85"/>
  <c r="BN8" i="149"/>
  <c r="AC16" i="149"/>
  <c r="BD77" i="150"/>
  <c r="BB86" i="85"/>
  <c r="BB105" i="85" s="1"/>
  <c r="BE76" i="143"/>
  <c r="BE28" i="150" s="1"/>
  <c r="BE64" i="150" s="1"/>
  <c r="BE65" i="150" s="1"/>
  <c r="BE88" i="150" s="1"/>
  <c r="BE27" i="138" s="1"/>
  <c r="BE31" i="138" s="1"/>
  <c r="BE32" i="138" s="1"/>
  <c r="BE34" i="138" s="1"/>
  <c r="BE65" i="143"/>
  <c r="BG110" i="150"/>
  <c r="BG27" i="149"/>
  <c r="BI22" i="149"/>
  <c r="BI95" i="99"/>
  <c r="BA95" i="85"/>
  <c r="BH21" i="149"/>
  <c r="BA78" i="132"/>
  <c r="BF24" i="149"/>
  <c r="AB49" i="85"/>
  <c r="AB61" i="85" s="1"/>
  <c r="AB62" i="85" s="1"/>
  <c r="BB92" i="85"/>
  <c r="BC162" i="85" s="1"/>
  <c r="BC169" i="85" s="1"/>
  <c r="BA88" i="85"/>
  <c r="BA112" i="85" s="1"/>
  <c r="BB95" i="85"/>
  <c r="BB85" i="85"/>
  <c r="BB100" i="85" s="1"/>
  <c r="BA86" i="85"/>
  <c r="BA105" i="85" s="1"/>
  <c r="BB93" i="85"/>
  <c r="BB157" i="85" s="1"/>
  <c r="BB88" i="85"/>
  <c r="BB112" i="85" s="1"/>
  <c r="BA90" i="85"/>
  <c r="BA123" i="85" s="1"/>
  <c r="BA125" i="85" s="1"/>
  <c r="BA93" i="85"/>
  <c r="BA157" i="85" s="1"/>
  <c r="BA158" i="85" s="1"/>
  <c r="BA159" i="85" s="1"/>
  <c r="BB156" i="85" s="1"/>
  <c r="BB90" i="85"/>
  <c r="BB123" i="85" s="1"/>
  <c r="BB91" i="85"/>
  <c r="BB134" i="85" s="1"/>
  <c r="BB136" i="85" s="1"/>
  <c r="BA94" i="85"/>
  <c r="BB94" i="85"/>
  <c r="BA89" i="85"/>
  <c r="BA124" i="85" s="1"/>
  <c r="BA126" i="85" s="1"/>
  <c r="BB89" i="85"/>
  <c r="BB124" i="85" s="1"/>
  <c r="BB126" i="85" s="1"/>
  <c r="BA91" i="85"/>
  <c r="BA134" i="85" s="1"/>
  <c r="BA136" i="85" s="1"/>
  <c r="BA87" i="85"/>
  <c r="BA113" i="85" s="1"/>
  <c r="BA115" i="85" s="1"/>
  <c r="BA92" i="85"/>
  <c r="BB162" i="85" s="1"/>
  <c r="BB169" i="85" s="1"/>
  <c r="AP114" i="85"/>
  <c r="AP116" i="85" s="1"/>
  <c r="AQ111" i="85" s="1"/>
  <c r="BN94" i="147"/>
  <c r="BN104" i="147" s="1"/>
  <c r="BO87" i="147"/>
  <c r="BG59" i="105"/>
  <c r="BG64" i="105"/>
  <c r="AD28" i="100"/>
  <c r="AD30" i="100" s="1"/>
  <c r="BS34" i="101"/>
  <c r="BP25" i="143"/>
  <c r="BR17" i="101"/>
  <c r="BO7" i="100"/>
  <c r="BO19" i="100" s="1"/>
  <c r="BO25" i="100" s="1"/>
  <c r="BP18" i="100"/>
  <c r="BS25" i="101"/>
  <c r="BP45" i="105"/>
  <c r="BG53" i="105"/>
  <c r="BG60" i="105" s="1"/>
  <c r="BH56" i="105"/>
  <c r="BH28" i="105"/>
  <c r="BJ3" i="147"/>
  <c r="BJ3" i="160"/>
  <c r="BJ3" i="85"/>
  <c r="BJ3" i="143"/>
  <c r="BL3" i="101"/>
  <c r="BJ3" i="149"/>
  <c r="BJ3" i="138"/>
  <c r="BJ3" i="150"/>
  <c r="BJ3" i="132"/>
  <c r="BJ3" i="100"/>
  <c r="BJ3" i="99"/>
  <c r="BJ64" i="99" s="1"/>
  <c r="BJ92" i="99" s="1"/>
  <c r="BI40" i="105"/>
  <c r="BK2" i="149"/>
  <c r="BK2" i="85"/>
  <c r="BK3" i="82"/>
  <c r="BK3" i="163" s="1"/>
  <c r="BK2" i="138"/>
  <c r="BK2" i="132"/>
  <c r="BK2" i="100"/>
  <c r="BL2" i="82"/>
  <c r="BL2" i="163" s="1"/>
  <c r="BK2" i="147"/>
  <c r="BK15" i="105"/>
  <c r="BK16" i="105" s="1"/>
  <c r="BM2" i="101"/>
  <c r="BK2" i="160"/>
  <c r="BK2" i="143"/>
  <c r="BK2" i="150"/>
  <c r="BK2" i="99"/>
  <c r="BK36" i="99" s="1"/>
  <c r="BK39" i="99" s="1"/>
  <c r="BJ24" i="105"/>
  <c r="BJ37" i="105"/>
  <c r="BJ23" i="105"/>
  <c r="BJ49" i="105" s="1"/>
  <c r="BJ20" i="105"/>
  <c r="BJ22" i="105"/>
  <c r="BJ25" i="105"/>
  <c r="BJ50" i="105" s="1"/>
  <c r="BJ19" i="105"/>
  <c r="BJ34" i="105"/>
  <c r="BJ39" i="105"/>
  <c r="BJ35" i="105"/>
  <c r="BJ33" i="105"/>
  <c r="BJ18" i="105"/>
  <c r="BJ21" i="105"/>
  <c r="BJ36" i="105"/>
  <c r="BJ32" i="105"/>
  <c r="BJ31" i="105"/>
  <c r="BJ38" i="105"/>
  <c r="BJ26" i="105"/>
  <c r="BT81" i="132"/>
  <c r="BF29" i="100"/>
  <c r="BI27" i="105"/>
  <c r="BI51" i="105" s="1"/>
  <c r="BF64" i="143"/>
  <c r="BW93" i="132"/>
  <c r="BW18" i="116" s="1"/>
  <c r="BW12" i="118" s="1"/>
  <c r="BJ83" i="150"/>
  <c r="BK90" i="150"/>
  <c r="BK89" i="150"/>
  <c r="BK39" i="150"/>
  <c r="BD34" i="138"/>
  <c r="BD35" i="138"/>
  <c r="BD25" i="138"/>
  <c r="BD41" i="138" s="1"/>
  <c r="BD92" i="150"/>
  <c r="BD102" i="132" s="1"/>
  <c r="BD109" i="150"/>
  <c r="AY44" i="138"/>
  <c r="AY47" i="138" s="1"/>
  <c r="AY50" i="138" s="1"/>
  <c r="AZ39" i="138"/>
  <c r="AY43" i="138"/>
  <c r="AY46" i="138" s="1"/>
  <c r="AY49" i="138" s="1"/>
  <c r="AZ38" i="138"/>
  <c r="BE25" i="138"/>
  <c r="BE41" i="138" s="1"/>
  <c r="BO34" i="150"/>
  <c r="BO116" i="150" s="1"/>
  <c r="BJ53" i="143"/>
  <c r="BJ55" i="143"/>
  <c r="BJ52" i="143"/>
  <c r="BJ60" i="143" s="1"/>
  <c r="BJ54" i="143"/>
  <c r="BJ56" i="143"/>
  <c r="BH63" i="143"/>
  <c r="BH75" i="143" s="1"/>
  <c r="BH27" i="150" s="1"/>
  <c r="BH60" i="150" s="1"/>
  <c r="BH73" i="150"/>
  <c r="BH43" i="150"/>
  <c r="BH84" i="150" s="1"/>
  <c r="BO105" i="147"/>
  <c r="BP100" i="147"/>
  <c r="BI61" i="143"/>
  <c r="BI73" i="143" s="1"/>
  <c r="BI25" i="150" s="1"/>
  <c r="BI45" i="150" s="1"/>
  <c r="BI72" i="143"/>
  <c r="BI24" i="150" s="1"/>
  <c r="BI42" i="150" s="1"/>
  <c r="BK22" i="138"/>
  <c r="BN33" i="101"/>
  <c r="BH46" i="150"/>
  <c r="BH85" i="150" s="1"/>
  <c r="BH74" i="150"/>
  <c r="BF75" i="150"/>
  <c r="BF57" i="150"/>
  <c r="BF86" i="150" s="1"/>
  <c r="BF28" i="149" s="1"/>
  <c r="BB40" i="132"/>
  <c r="BB66" i="132" s="1"/>
  <c r="BB41" i="132"/>
  <c r="BB67" i="132" s="1"/>
  <c r="BB39" i="132"/>
  <c r="BB65" i="132" s="1"/>
  <c r="BB43" i="132"/>
  <c r="BB69" i="132" s="1"/>
  <c r="BB42" i="132"/>
  <c r="BB68" i="132" s="1"/>
  <c r="BB44" i="132"/>
  <c r="BA100" i="85"/>
  <c r="BG75" i="143"/>
  <c r="BG27" i="150" s="1"/>
  <c r="BG60" i="150" s="1"/>
  <c r="BG62" i="143"/>
  <c r="BR38" i="150"/>
  <c r="BQ72" i="150"/>
  <c r="BH74" i="147"/>
  <c r="BH103" i="147" s="1"/>
  <c r="CI9" i="148"/>
  <c r="CH11" i="148"/>
  <c r="CH16" i="148" s="1"/>
  <c r="CH12" i="148"/>
  <c r="BL31" i="149"/>
  <c r="BM44" i="99"/>
  <c r="BM48" i="99" s="1"/>
  <c r="BM24" i="115" s="1"/>
  <c r="CG18" i="148"/>
  <c r="CG25" i="148" s="1"/>
  <c r="CG26" i="148" s="1"/>
  <c r="BP41" i="99" s="1"/>
  <c r="BP30" i="118" s="1"/>
  <c r="BR90" i="147"/>
  <c r="CG17" i="148"/>
  <c r="CG22" i="148"/>
  <c r="CG21" i="148"/>
  <c r="CG13" i="148"/>
  <c r="BN51" i="99"/>
  <c r="BN63" i="99"/>
  <c r="BO65" i="99" s="1"/>
  <c r="BP309" i="82" l="1"/>
  <c r="BP256" i="82"/>
  <c r="AN36" i="163"/>
  <c r="AM18" i="115"/>
  <c r="BN26" i="163"/>
  <c r="BN37" i="163" s="1"/>
  <c r="BN24" i="118"/>
  <c r="BN11" i="149"/>
  <c r="BN64" i="118"/>
  <c r="BN27" i="163"/>
  <c r="BN38" i="163" s="1"/>
  <c r="BN10" i="132"/>
  <c r="BN107" i="132" s="1"/>
  <c r="BN67" i="85" s="1"/>
  <c r="BO313" i="82"/>
  <c r="BO314" i="82" s="1"/>
  <c r="BO108" i="147"/>
  <c r="BP97" i="147"/>
  <c r="BN67" i="118"/>
  <c r="BN29" i="118"/>
  <c r="BN31" i="118" s="1"/>
  <c r="BN6" i="116"/>
  <c r="BN45" i="118"/>
  <c r="BO90" i="132"/>
  <c r="BO19" i="116" s="1"/>
  <c r="BO7" i="118" s="1"/>
  <c r="BO65" i="118"/>
  <c r="BO25" i="118"/>
  <c r="BO13" i="149" s="1"/>
  <c r="BK9" i="115"/>
  <c r="BL95" i="132"/>
  <c r="BI29" i="85"/>
  <c r="BI18" i="118"/>
  <c r="BI58" i="118"/>
  <c r="BI24" i="116"/>
  <c r="BF49" i="118"/>
  <c r="BF12" i="116"/>
  <c r="AC26" i="116"/>
  <c r="AC190" i="85" s="1"/>
  <c r="AC191" i="85" s="1"/>
  <c r="AC5" i="118"/>
  <c r="AC16" i="118" s="1"/>
  <c r="BO7" i="116"/>
  <c r="BO46" i="118"/>
  <c r="BH44" i="118"/>
  <c r="BH5" i="116"/>
  <c r="BH8" i="116" s="1"/>
  <c r="BD111" i="150"/>
  <c r="BD114" i="150"/>
  <c r="BD118" i="150" s="1"/>
  <c r="BC66" i="85"/>
  <c r="BC68" i="85" s="1"/>
  <c r="BC95" i="85" s="1"/>
  <c r="BC114" i="150"/>
  <c r="BC118" i="150" s="1"/>
  <c r="BC95" i="150"/>
  <c r="BC102" i="132"/>
  <c r="BG13" i="116"/>
  <c r="BG103" i="132"/>
  <c r="BG50" i="118"/>
  <c r="BQ104" i="132"/>
  <c r="BQ51" i="118"/>
  <c r="BQ14" i="116"/>
  <c r="AV98" i="132"/>
  <c r="AV110" i="132" s="1"/>
  <c r="AU5" i="115"/>
  <c r="AX11" i="118"/>
  <c r="AX10" i="118" s="1"/>
  <c r="AX15" i="116"/>
  <c r="AZ105" i="132"/>
  <c r="AY105" i="132"/>
  <c r="BC16" i="132"/>
  <c r="BC36" i="132" s="1"/>
  <c r="BC44" i="132" s="1"/>
  <c r="BP13" i="150"/>
  <c r="BO53" i="150"/>
  <c r="BO50" i="150"/>
  <c r="BA41" i="132"/>
  <c r="BA67" i="132" s="1"/>
  <c r="BB75" i="132" s="1"/>
  <c r="BA40" i="132"/>
  <c r="BA66" i="132" s="1"/>
  <c r="BB74" i="132" s="1"/>
  <c r="BA42" i="132"/>
  <c r="BA68" i="132" s="1"/>
  <c r="BA76" i="132" s="1"/>
  <c r="BA39" i="132"/>
  <c r="BA65" i="132" s="1"/>
  <c r="BA73" i="132" s="1"/>
  <c r="BF28" i="85"/>
  <c r="BQ31" i="85"/>
  <c r="BG30" i="85"/>
  <c r="BA44" i="132"/>
  <c r="BA146" i="85"/>
  <c r="CH147" i="85"/>
  <c r="BB146" i="85"/>
  <c r="CI147" i="85"/>
  <c r="BP45" i="99"/>
  <c r="BP47" i="99" s="1"/>
  <c r="BC111" i="150"/>
  <c r="BO8" i="149"/>
  <c r="BN7" i="149"/>
  <c r="BQ25" i="149"/>
  <c r="BN54" i="85"/>
  <c r="BH106" i="147"/>
  <c r="BH25" i="85" s="1"/>
  <c r="BH6" i="149"/>
  <c r="BH9" i="149" s="1"/>
  <c r="BF18" i="149"/>
  <c r="AC43" i="149"/>
  <c r="AC48" i="149"/>
  <c r="AC50" i="149" s="1"/>
  <c r="BE35" i="138"/>
  <c r="BE36" i="138" s="1"/>
  <c r="BE92" i="150"/>
  <c r="BE102" i="132" s="1"/>
  <c r="BE77" i="150"/>
  <c r="BE109" i="150"/>
  <c r="BF76" i="143"/>
  <c r="BF28" i="150" s="1"/>
  <c r="BF64" i="150" s="1"/>
  <c r="BF77" i="150" s="1"/>
  <c r="BF65" i="143"/>
  <c r="BH110" i="150"/>
  <c r="BH27" i="149"/>
  <c r="BJ22" i="149"/>
  <c r="BJ95" i="99"/>
  <c r="AX52" i="85"/>
  <c r="BB77" i="132"/>
  <c r="BA77" i="132"/>
  <c r="BG24" i="149"/>
  <c r="BI21" i="149"/>
  <c r="AB166" i="85"/>
  <c r="BB158" i="85"/>
  <c r="BB159" i="85" s="1"/>
  <c r="BC156" i="85" s="1"/>
  <c r="BB96" i="85"/>
  <c r="BA127" i="85"/>
  <c r="BB122" i="85" s="1"/>
  <c r="BB125" i="85" s="1"/>
  <c r="BB127" i="85" s="1"/>
  <c r="BC122" i="85" s="1"/>
  <c r="BA96" i="85"/>
  <c r="BO94" i="147"/>
  <c r="BO104" i="147" s="1"/>
  <c r="BP87" i="147"/>
  <c r="BH59" i="105"/>
  <c r="BH64" i="105"/>
  <c r="AE23" i="100"/>
  <c r="AE26" i="100" s="1"/>
  <c r="AD33" i="100"/>
  <c r="BT34" i="101"/>
  <c r="BQ25" i="143"/>
  <c r="BT25" i="101"/>
  <c r="BQ45" i="105"/>
  <c r="BQ18" i="100"/>
  <c r="BS17" i="101"/>
  <c r="BP7" i="100"/>
  <c r="BP19" i="100" s="1"/>
  <c r="BP25" i="100" s="1"/>
  <c r="BH53" i="105"/>
  <c r="BH60" i="105" s="1"/>
  <c r="AQ114" i="85"/>
  <c r="BU81" i="132"/>
  <c r="BG29" i="100"/>
  <c r="BJ40" i="105"/>
  <c r="BL2" i="147"/>
  <c r="BL2" i="150"/>
  <c r="BL3" i="82"/>
  <c r="BL3" i="163" s="1"/>
  <c r="BL2" i="149"/>
  <c r="BM2" i="82"/>
  <c r="BM2" i="163" s="1"/>
  <c r="BL15" i="105"/>
  <c r="BL16" i="105" s="1"/>
  <c r="BL2" i="160"/>
  <c r="BN2" i="101"/>
  <c r="BL2" i="132"/>
  <c r="BL2" i="85"/>
  <c r="BL2" i="99"/>
  <c r="BL36" i="99" s="1"/>
  <c r="BL39" i="99" s="1"/>
  <c r="BL2" i="100"/>
  <c r="BL2" i="138"/>
  <c r="BL2" i="143"/>
  <c r="BI56" i="105"/>
  <c r="BK31" i="105"/>
  <c r="BK35" i="105"/>
  <c r="BK18" i="105"/>
  <c r="BK24" i="105"/>
  <c r="BK34" i="105"/>
  <c r="BK37" i="105"/>
  <c r="BK33" i="105"/>
  <c r="BK21" i="105"/>
  <c r="BK36" i="105"/>
  <c r="BK38" i="105"/>
  <c r="BK20" i="105"/>
  <c r="BK22" i="105"/>
  <c r="BK39" i="105"/>
  <c r="BK32" i="105"/>
  <c r="BK19" i="105"/>
  <c r="BK23" i="105"/>
  <c r="BK49" i="105" s="1"/>
  <c r="BK25" i="105"/>
  <c r="BK50" i="105" s="1"/>
  <c r="BK26" i="105"/>
  <c r="BI28" i="105"/>
  <c r="BJ27" i="105"/>
  <c r="BJ51" i="105" s="1"/>
  <c r="BK3" i="138"/>
  <c r="BK3" i="150"/>
  <c r="BK3" i="132"/>
  <c r="BK3" i="99"/>
  <c r="BK64" i="99" s="1"/>
  <c r="BK92" i="99" s="1"/>
  <c r="BK3" i="149"/>
  <c r="BM3" i="101"/>
  <c r="BK3" i="100"/>
  <c r="BK3" i="143"/>
  <c r="BK3" i="147"/>
  <c r="BK3" i="160"/>
  <c r="BK3" i="85"/>
  <c r="BK83" i="150"/>
  <c r="BX93" i="132"/>
  <c r="BX18" i="116" s="1"/>
  <c r="BX12" i="118" s="1"/>
  <c r="BL90" i="150"/>
  <c r="BL89" i="150"/>
  <c r="BL39" i="150"/>
  <c r="BH62" i="143"/>
  <c r="BH74" i="143" s="1"/>
  <c r="BH26" i="150" s="1"/>
  <c r="BH56" i="150" s="1"/>
  <c r="BH75" i="150" s="1"/>
  <c r="BA39" i="138"/>
  <c r="AZ44" i="138"/>
  <c r="AZ47" i="138" s="1"/>
  <c r="AZ50" i="138" s="1"/>
  <c r="BD95" i="150"/>
  <c r="AZ43" i="138"/>
  <c r="AZ46" i="138" s="1"/>
  <c r="AZ49" i="138" s="1"/>
  <c r="BA38" i="138"/>
  <c r="BD66" i="85"/>
  <c r="BD16" i="132"/>
  <c r="BD36" i="138"/>
  <c r="BQ100" i="147"/>
  <c r="BP105" i="147"/>
  <c r="BK55" i="143"/>
  <c r="BK53" i="143"/>
  <c r="BK56" i="143"/>
  <c r="BK54" i="143"/>
  <c r="BK52" i="143"/>
  <c r="BK60" i="143" s="1"/>
  <c r="BF25" i="138"/>
  <c r="BF41" i="138" s="1"/>
  <c r="BI74" i="150"/>
  <c r="BI46" i="150"/>
  <c r="BI85" i="150" s="1"/>
  <c r="BJ61" i="143"/>
  <c r="BJ73" i="143" s="1"/>
  <c r="BJ25" i="150" s="1"/>
  <c r="BJ45" i="150" s="1"/>
  <c r="BJ72" i="143"/>
  <c r="BJ24" i="150" s="1"/>
  <c r="BJ42" i="150" s="1"/>
  <c r="BG61" i="150"/>
  <c r="BG87" i="150" s="1"/>
  <c r="BG26" i="138" s="1"/>
  <c r="BG76" i="150"/>
  <c r="BO33" i="101"/>
  <c r="BL22" i="138"/>
  <c r="BI63" i="143"/>
  <c r="BI75" i="143" s="1"/>
  <c r="BI27" i="150" s="1"/>
  <c r="BI60" i="150" s="1"/>
  <c r="BP34" i="150"/>
  <c r="BP116" i="150" s="1"/>
  <c r="BP12" i="132"/>
  <c r="BP108" i="132" s="1"/>
  <c r="BG74" i="143"/>
  <c r="BG26" i="150" s="1"/>
  <c r="BG56" i="150" s="1"/>
  <c r="BG64" i="143"/>
  <c r="BI73" i="150"/>
  <c r="BI43" i="150"/>
  <c r="BI84" i="150" s="1"/>
  <c r="BP89" i="132"/>
  <c r="BH76" i="150"/>
  <c r="BH61" i="150"/>
  <c r="BH87" i="150" s="1"/>
  <c r="BH26" i="138" s="1"/>
  <c r="BR72" i="150"/>
  <c r="BS38" i="150"/>
  <c r="BI74" i="147"/>
  <c r="BI103" i="147" s="1"/>
  <c r="CJ9" i="148"/>
  <c r="CI11" i="148"/>
  <c r="CI16" i="148" s="1"/>
  <c r="CI12" i="148"/>
  <c r="BM31" i="149"/>
  <c r="BN44" i="99"/>
  <c r="BN48" i="99" s="1"/>
  <c r="BN24" i="115" s="1"/>
  <c r="BO63" i="99"/>
  <c r="BP65" i="99" s="1"/>
  <c r="BO51" i="99"/>
  <c r="BS90" i="147"/>
  <c r="CG23" i="148"/>
  <c r="CH13" i="148"/>
  <c r="CH22" i="148"/>
  <c r="CH21" i="148"/>
  <c r="CH17" i="148"/>
  <c r="CH18" i="148"/>
  <c r="CH25" i="148" s="1"/>
  <c r="CH26" i="148" s="1"/>
  <c r="BQ41" i="99" s="1"/>
  <c r="BQ30" i="118" s="1"/>
  <c r="BQ309" i="82" l="1"/>
  <c r="BQ256" i="82"/>
  <c r="BQ97" i="147"/>
  <c r="BP313" i="82"/>
  <c r="BP314" i="82" s="1"/>
  <c r="BP108" i="147"/>
  <c r="BO26" i="163"/>
  <c r="BO37" i="163" s="1"/>
  <c r="BO24" i="118"/>
  <c r="BO64" i="118"/>
  <c r="BO11" i="149"/>
  <c r="BO27" i="163"/>
  <c r="BO38" i="163" s="1"/>
  <c r="BO10" i="132"/>
  <c r="BO107" i="132" s="1"/>
  <c r="BO67" i="85" s="1"/>
  <c r="AN39" i="163"/>
  <c r="AN40" i="163" s="1"/>
  <c r="BC88" i="85"/>
  <c r="BC112" i="85" s="1"/>
  <c r="BO29" i="118"/>
  <c r="BO31" i="118" s="1"/>
  <c r="BO67" i="118"/>
  <c r="BP90" i="132"/>
  <c r="BP19" i="116" s="1"/>
  <c r="BP7" i="118" s="1"/>
  <c r="BP25" i="118"/>
  <c r="BP65" i="118"/>
  <c r="BO6" i="116"/>
  <c r="BO45" i="118"/>
  <c r="BL9" i="115"/>
  <c r="BM95" i="132"/>
  <c r="BJ29" i="85"/>
  <c r="BJ18" i="118"/>
  <c r="BJ58" i="118"/>
  <c r="BJ24" i="116"/>
  <c r="BC90" i="85"/>
  <c r="BC123" i="85" s="1"/>
  <c r="BC125" i="85" s="1"/>
  <c r="BC85" i="85"/>
  <c r="BC100" i="85" s="1"/>
  <c r="BC92" i="85"/>
  <c r="BD162" i="85" s="1"/>
  <c r="BD169" i="85" s="1"/>
  <c r="BC89" i="85"/>
  <c r="BC124" i="85" s="1"/>
  <c r="BC126" i="85" s="1"/>
  <c r="BC94" i="85"/>
  <c r="BC86" i="85"/>
  <c r="BC105" i="85" s="1"/>
  <c r="BC87" i="85"/>
  <c r="BC113" i="85" s="1"/>
  <c r="BC115" i="85" s="1"/>
  <c r="BC91" i="85"/>
  <c r="BC134" i="85" s="1"/>
  <c r="BC136" i="85" s="1"/>
  <c r="BC93" i="85"/>
  <c r="BC157" i="85" s="1"/>
  <c r="BC158" i="85" s="1"/>
  <c r="BC159" i="85" s="1"/>
  <c r="BD156" i="85" s="1"/>
  <c r="BG49" i="118"/>
  <c r="BG12" i="116"/>
  <c r="AD11" i="116"/>
  <c r="AD20" i="116" s="1"/>
  <c r="AD22" i="116" s="1"/>
  <c r="AD48" i="118"/>
  <c r="AD56" i="118" s="1"/>
  <c r="AC47" i="116"/>
  <c r="AC34" i="116"/>
  <c r="BP7" i="116"/>
  <c r="BP46" i="118"/>
  <c r="BI5" i="116"/>
  <c r="BI8" i="116" s="1"/>
  <c r="BI44" i="118"/>
  <c r="BE111" i="150"/>
  <c r="BE114" i="150"/>
  <c r="BE118" i="150" s="1"/>
  <c r="BH13" i="116"/>
  <c r="BH103" i="132"/>
  <c r="BH50" i="118"/>
  <c r="BD60" i="118"/>
  <c r="BD20" i="118"/>
  <c r="BC20" i="118"/>
  <c r="BC60" i="118"/>
  <c r="BR31" i="85"/>
  <c r="BR104" i="132"/>
  <c r="BR51" i="118"/>
  <c r="BR14" i="116"/>
  <c r="AZ11" i="118"/>
  <c r="AZ10" i="118" s="1"/>
  <c r="AZ15" i="116"/>
  <c r="AY11" i="118"/>
  <c r="AY10" i="118" s="1"/>
  <c r="AY15" i="116"/>
  <c r="AW98" i="132"/>
  <c r="AW110" i="132" s="1"/>
  <c r="AV5" i="115"/>
  <c r="BP347" i="82"/>
  <c r="BP29" i="99" s="1"/>
  <c r="BP67" i="99" s="1"/>
  <c r="BC35" i="132"/>
  <c r="BC45" i="132" s="1"/>
  <c r="BC70" i="132" s="1"/>
  <c r="BC78" i="132" s="1"/>
  <c r="BC39" i="132"/>
  <c r="BC65" i="132" s="1"/>
  <c r="BC73" i="132" s="1"/>
  <c r="BC42" i="132"/>
  <c r="BC68" i="132" s="1"/>
  <c r="BC76" i="132" s="1"/>
  <c r="BC40" i="132"/>
  <c r="BC66" i="132" s="1"/>
  <c r="BC74" i="132" s="1"/>
  <c r="BC41" i="132"/>
  <c r="BC67" i="132" s="1"/>
  <c r="BC75" i="132" s="1"/>
  <c r="BC43" i="132"/>
  <c r="BC69" i="132" s="1"/>
  <c r="BC77" i="132" s="1"/>
  <c r="BA75" i="132"/>
  <c r="BQ13" i="150"/>
  <c r="BP50" i="150"/>
  <c r="BP53" i="150"/>
  <c r="BB76" i="132"/>
  <c r="BA74" i="132"/>
  <c r="BB73" i="132"/>
  <c r="BG28" i="85"/>
  <c r="AD27" i="85"/>
  <c r="AD46" i="85" s="1"/>
  <c r="BH30" i="85"/>
  <c r="BQ45" i="99"/>
  <c r="BQ47" i="99" s="1"/>
  <c r="BE66" i="85"/>
  <c r="BE68" i="85" s="1"/>
  <c r="BE91" i="85" s="1"/>
  <c r="BE134" i="85" s="1"/>
  <c r="BP13" i="149"/>
  <c r="BF65" i="150"/>
  <c r="BF88" i="150" s="1"/>
  <c r="BF27" i="138" s="1"/>
  <c r="BF31" i="138" s="1"/>
  <c r="BF32" i="138" s="1"/>
  <c r="BF35" i="138" s="1"/>
  <c r="BE95" i="150"/>
  <c r="BO7" i="149"/>
  <c r="BR25" i="149"/>
  <c r="BO54" i="85"/>
  <c r="BP8" i="149"/>
  <c r="AC45" i="149"/>
  <c r="AC60" i="149"/>
  <c r="AC62" i="149" s="1"/>
  <c r="BI106" i="147"/>
  <c r="BI25" i="85" s="1"/>
  <c r="BI6" i="149"/>
  <c r="BI9" i="149" s="1"/>
  <c r="AD16" i="149"/>
  <c r="BG18" i="149"/>
  <c r="BE16" i="132"/>
  <c r="BE35" i="132" s="1"/>
  <c r="BE45" i="132" s="1"/>
  <c r="BE70" i="132" s="1"/>
  <c r="BG76" i="143"/>
  <c r="BG28" i="150" s="1"/>
  <c r="BG64" i="150" s="1"/>
  <c r="BG65" i="150" s="1"/>
  <c r="BG88" i="150" s="1"/>
  <c r="BG27" i="138" s="1"/>
  <c r="BG31" i="138" s="1"/>
  <c r="BG32" i="138" s="1"/>
  <c r="BG65" i="143"/>
  <c r="BJ21" i="149"/>
  <c r="AY52" i="85"/>
  <c r="BH24" i="149"/>
  <c r="BK22" i="149"/>
  <c r="BK95" i="99"/>
  <c r="AZ52" i="85"/>
  <c r="BI110" i="150"/>
  <c r="BI27" i="149"/>
  <c r="BD68" i="85"/>
  <c r="BD87" i="85" s="1"/>
  <c r="BD113" i="85" s="1"/>
  <c r="BD115" i="85" s="1"/>
  <c r="BP94" i="147"/>
  <c r="BP104" i="147" s="1"/>
  <c r="BQ87" i="147"/>
  <c r="BI59" i="105"/>
  <c r="BI64" i="105"/>
  <c r="AE28" i="100"/>
  <c r="AE30" i="100" s="1"/>
  <c r="AE33" i="100" s="1"/>
  <c r="BU34" i="101"/>
  <c r="BR25" i="143"/>
  <c r="BT17" i="101"/>
  <c r="BQ7" i="100"/>
  <c r="BQ19" i="100" s="1"/>
  <c r="BQ25" i="100" s="1"/>
  <c r="BR18" i="100"/>
  <c r="BU25" i="101"/>
  <c r="BR45" i="105"/>
  <c r="BI53" i="105"/>
  <c r="BI60" i="105" s="1"/>
  <c r="AQ116" i="85"/>
  <c r="AR111" i="85" s="1"/>
  <c r="BK27" i="105"/>
  <c r="BK51" i="105" s="1"/>
  <c r="BL3" i="143"/>
  <c r="BL3" i="150"/>
  <c r="BL3" i="160"/>
  <c r="BL3" i="138"/>
  <c r="BL3" i="132"/>
  <c r="BN3" i="101"/>
  <c r="BL3" i="100"/>
  <c r="BL3" i="85"/>
  <c r="BL3" i="99"/>
  <c r="BL64" i="99" s="1"/>
  <c r="BL92" i="99" s="1"/>
  <c r="BL3" i="149"/>
  <c r="BL3" i="147"/>
  <c r="BH29" i="100"/>
  <c r="BJ28" i="105"/>
  <c r="BK40" i="105"/>
  <c r="BJ56" i="105"/>
  <c r="BL23" i="105"/>
  <c r="BL49" i="105" s="1"/>
  <c r="BL24" i="105"/>
  <c r="BL33" i="105"/>
  <c r="BL38" i="105"/>
  <c r="BL36" i="105"/>
  <c r="BL37" i="105"/>
  <c r="BL21" i="105"/>
  <c r="BL32" i="105"/>
  <c r="BL35" i="105"/>
  <c r="BL22" i="105"/>
  <c r="BL39" i="105"/>
  <c r="BL34" i="105"/>
  <c r="BL19" i="105"/>
  <c r="BL26" i="105"/>
  <c r="BL31" i="105"/>
  <c r="BL20" i="105"/>
  <c r="BL18" i="105"/>
  <c r="BL25" i="105"/>
  <c r="BL50" i="105" s="1"/>
  <c r="BM2" i="150"/>
  <c r="BM2" i="160"/>
  <c r="BM2" i="132"/>
  <c r="BM2" i="100"/>
  <c r="BM2" i="149"/>
  <c r="BM2" i="99"/>
  <c r="BM36" i="99" s="1"/>
  <c r="BM39" i="99" s="1"/>
  <c r="BN2" i="82"/>
  <c r="BN2" i="163" s="1"/>
  <c r="BM3" i="82"/>
  <c r="BM3" i="163" s="1"/>
  <c r="BO2" i="101"/>
  <c r="BM2" i="143"/>
  <c r="BM2" i="85"/>
  <c r="BM2" i="147"/>
  <c r="BM2" i="138"/>
  <c r="BM15" i="105"/>
  <c r="BM16" i="105" s="1"/>
  <c r="BV81" i="132"/>
  <c r="BY93" i="132"/>
  <c r="BY18" i="116" s="1"/>
  <c r="BY12" i="118" s="1"/>
  <c r="BL83" i="150"/>
  <c r="BH64" i="143"/>
  <c r="BH57" i="150"/>
  <c r="BH86" i="150" s="1"/>
  <c r="BH28" i="149" s="1"/>
  <c r="BM90" i="150"/>
  <c r="BM89" i="150"/>
  <c r="BM39" i="150"/>
  <c r="BA43" i="138"/>
  <c r="BA46" i="138" s="1"/>
  <c r="BA49" i="138" s="1"/>
  <c r="BB38" i="138"/>
  <c r="BI62" i="143"/>
  <c r="BI74" i="143" s="1"/>
  <c r="BI26" i="150" s="1"/>
  <c r="BI56" i="150" s="1"/>
  <c r="BI57" i="150" s="1"/>
  <c r="BI86" i="150" s="1"/>
  <c r="BI28" i="149" s="1"/>
  <c r="BA44" i="138"/>
  <c r="BA47" i="138" s="1"/>
  <c r="BA50" i="138" s="1"/>
  <c r="BB39" i="138"/>
  <c r="BD36" i="132"/>
  <c r="BD35" i="132"/>
  <c r="BD45" i="132" s="1"/>
  <c r="BD70" i="132" s="1"/>
  <c r="BQ89" i="132"/>
  <c r="BG57" i="150"/>
  <c r="BG86" i="150" s="1"/>
  <c r="BG28" i="149" s="1"/>
  <c r="BG75" i="150"/>
  <c r="BJ73" i="150"/>
  <c r="BJ43" i="150"/>
  <c r="BJ84" i="150" s="1"/>
  <c r="BL55" i="143"/>
  <c r="BL52" i="143"/>
  <c r="BL60" i="143" s="1"/>
  <c r="BL54" i="143"/>
  <c r="BL53" i="143"/>
  <c r="BL56" i="143"/>
  <c r="BJ46" i="150"/>
  <c r="BJ85" i="150" s="1"/>
  <c r="BJ74" i="150"/>
  <c r="BK72" i="143"/>
  <c r="BK24" i="150" s="1"/>
  <c r="BK42" i="150" s="1"/>
  <c r="BK61" i="143"/>
  <c r="BK73" i="143" s="1"/>
  <c r="BK25" i="150" s="1"/>
  <c r="BK45" i="150" s="1"/>
  <c r="BM22" i="138"/>
  <c r="BP33" i="101"/>
  <c r="BQ34" i="150"/>
  <c r="BQ116" i="150" s="1"/>
  <c r="BQ12" i="132"/>
  <c r="BQ108" i="132" s="1"/>
  <c r="BI61" i="150"/>
  <c r="BI87" i="150" s="1"/>
  <c r="BI26" i="138" s="1"/>
  <c r="BI76" i="150"/>
  <c r="BJ63" i="143"/>
  <c r="BJ75" i="143" s="1"/>
  <c r="BJ27" i="150" s="1"/>
  <c r="BJ60" i="150" s="1"/>
  <c r="BR100" i="147"/>
  <c r="BQ105" i="147"/>
  <c r="BS72" i="150"/>
  <c r="BT38" i="150"/>
  <c r="BJ74" i="147"/>
  <c r="BJ103" i="147" s="1"/>
  <c r="BN31" i="149"/>
  <c r="BO44" i="99"/>
  <c r="BO48" i="99" s="1"/>
  <c r="BO24" i="115" s="1"/>
  <c r="BP51" i="99"/>
  <c r="BP63" i="99"/>
  <c r="BQ65" i="99" s="1"/>
  <c r="BT90" i="147"/>
  <c r="CI22" i="148"/>
  <c r="CI17" i="148"/>
  <c r="CI21" i="148"/>
  <c r="CI13" i="148"/>
  <c r="CI18" i="148"/>
  <c r="CI25" i="148" s="1"/>
  <c r="CI26" i="148" s="1"/>
  <c r="BR41" i="99" s="1"/>
  <c r="BR30" i="118" s="1"/>
  <c r="CH23" i="148"/>
  <c r="CJ11" i="148"/>
  <c r="CJ16" i="148" s="1"/>
  <c r="CK9" i="148"/>
  <c r="CJ12" i="148"/>
  <c r="BP26" i="163" l="1"/>
  <c r="BP37" i="163" s="1"/>
  <c r="BP24" i="118"/>
  <c r="BP64" i="118"/>
  <c r="BP11" i="149"/>
  <c r="AO36" i="163"/>
  <c r="AN18" i="115"/>
  <c r="BP27" i="163"/>
  <c r="BP38" i="163" s="1"/>
  <c r="BP10" i="132"/>
  <c r="BP107" i="132" s="1"/>
  <c r="BP67" i="85" s="1"/>
  <c r="BR309" i="82"/>
  <c r="BR256" i="82"/>
  <c r="BQ313" i="82"/>
  <c r="BQ314" i="82" s="1"/>
  <c r="BQ108" i="147"/>
  <c r="BR97" i="147"/>
  <c r="BP67" i="118"/>
  <c r="BP29" i="118"/>
  <c r="BP31" i="118" s="1"/>
  <c r="BP6" i="116"/>
  <c r="BP45" i="118"/>
  <c r="BQ90" i="132"/>
  <c r="BQ19" i="116" s="1"/>
  <c r="BQ7" i="118" s="1"/>
  <c r="BQ25" i="118"/>
  <c r="BQ13" i="149" s="1"/>
  <c r="BQ65" i="118"/>
  <c r="BM9" i="115"/>
  <c r="BN95" i="132"/>
  <c r="BK29" i="85"/>
  <c r="BK24" i="116"/>
  <c r="BK18" i="118"/>
  <c r="BK58" i="118"/>
  <c r="BC127" i="85"/>
  <c r="BD122" i="85" s="1"/>
  <c r="BC96" i="85"/>
  <c r="BH12" i="116"/>
  <c r="BH49" i="118"/>
  <c r="AE11" i="116"/>
  <c r="AE20" i="116" s="1"/>
  <c r="AE22" i="116" s="1"/>
  <c r="AE48" i="118"/>
  <c r="AE56" i="118" s="1"/>
  <c r="AD5" i="118"/>
  <c r="AD16" i="118" s="1"/>
  <c r="AD26" i="116"/>
  <c r="BQ46" i="118"/>
  <c r="BQ7" i="116"/>
  <c r="BJ5" i="116"/>
  <c r="BJ8" i="116" s="1"/>
  <c r="BJ44" i="118"/>
  <c r="BI50" i="118"/>
  <c r="BI13" i="116"/>
  <c r="BI103" i="132"/>
  <c r="BE60" i="118"/>
  <c r="BE20" i="118"/>
  <c r="BS51" i="118"/>
  <c r="BS104" i="132"/>
  <c r="BS14" i="116"/>
  <c r="AX98" i="132"/>
  <c r="AX110" i="132" s="1"/>
  <c r="AW5" i="115"/>
  <c r="BQ347" i="82"/>
  <c r="BQ29" i="99" s="1"/>
  <c r="BQ67" i="99" s="1"/>
  <c r="BD78" i="132"/>
  <c r="BA79" i="132"/>
  <c r="BA83" i="132" s="1"/>
  <c r="BA85" i="132" s="1"/>
  <c r="BA16" i="116" s="1"/>
  <c r="BB79" i="132"/>
  <c r="BB83" i="132" s="1"/>
  <c r="BB85" i="132" s="1"/>
  <c r="BB16" i="116" s="1"/>
  <c r="BR13" i="150"/>
  <c r="BQ50" i="150"/>
  <c r="BQ53" i="150"/>
  <c r="BC79" i="132"/>
  <c r="BC83" i="132" s="1"/>
  <c r="BC85" i="132" s="1"/>
  <c r="BC16" i="116" s="1"/>
  <c r="AE27" i="85"/>
  <c r="AE46" i="85" s="1"/>
  <c r="BS31" i="85"/>
  <c r="BH28" i="85"/>
  <c r="BI30" i="85"/>
  <c r="BC146" i="85"/>
  <c r="BR45" i="99"/>
  <c r="BR47" i="99" s="1"/>
  <c r="BF109" i="150"/>
  <c r="BF92" i="150"/>
  <c r="BF34" i="138"/>
  <c r="BF36" i="138" s="1"/>
  <c r="AD43" i="149"/>
  <c r="AD48" i="149"/>
  <c r="AD50" i="149" s="1"/>
  <c r="BP7" i="149"/>
  <c r="BJ106" i="147"/>
  <c r="BJ25" i="85" s="1"/>
  <c r="BJ6" i="149"/>
  <c r="BQ8" i="149"/>
  <c r="BH18" i="149"/>
  <c r="BP54" i="85"/>
  <c r="BS25" i="149"/>
  <c r="AE16" i="149"/>
  <c r="BE36" i="132"/>
  <c r="BE40" i="132" s="1"/>
  <c r="BE66" i="132" s="1"/>
  <c r="BG77" i="150"/>
  <c r="BH76" i="143"/>
  <c r="BH28" i="150" s="1"/>
  <c r="BH64" i="150" s="1"/>
  <c r="BH65" i="150" s="1"/>
  <c r="BH88" i="150" s="1"/>
  <c r="BH109" i="150" s="1"/>
  <c r="BH114" i="150" s="1"/>
  <c r="BH118" i="150" s="1"/>
  <c r="BH65" i="143"/>
  <c r="BL22" i="149"/>
  <c r="BL95" i="99"/>
  <c r="BE78" i="132"/>
  <c r="BI24" i="149"/>
  <c r="BJ110" i="150"/>
  <c r="BJ27" i="149"/>
  <c r="BK21" i="149"/>
  <c r="AC49" i="85"/>
  <c r="AC61" i="85" s="1"/>
  <c r="AC62" i="85" s="1"/>
  <c r="BE93" i="85"/>
  <c r="BE157" i="85" s="1"/>
  <c r="BE95" i="85"/>
  <c r="BE90" i="85"/>
  <c r="BE123" i="85" s="1"/>
  <c r="BE94" i="85"/>
  <c r="BE85" i="85"/>
  <c r="BE100" i="85" s="1"/>
  <c r="BE92" i="85"/>
  <c r="BF162" i="85" s="1"/>
  <c r="BF169" i="85" s="1"/>
  <c r="BE88" i="85"/>
  <c r="BE112" i="85" s="1"/>
  <c r="BE89" i="85"/>
  <c r="BE124" i="85" s="1"/>
  <c r="BE126" i="85" s="1"/>
  <c r="BE86" i="85"/>
  <c r="BE105" i="85" s="1"/>
  <c r="BD88" i="85"/>
  <c r="BD112" i="85" s="1"/>
  <c r="BD91" i="85"/>
  <c r="BD134" i="85" s="1"/>
  <c r="BD136" i="85" s="1"/>
  <c r="BD146" i="85" s="1"/>
  <c r="BD93" i="85"/>
  <c r="BD157" i="85" s="1"/>
  <c r="BD158" i="85" s="1"/>
  <c r="BD159" i="85" s="1"/>
  <c r="BE156" i="85" s="1"/>
  <c r="BD90" i="85"/>
  <c r="BD123" i="85" s="1"/>
  <c r="BD89" i="85"/>
  <c r="BD124" i="85" s="1"/>
  <c r="BD126" i="85" s="1"/>
  <c r="BD85" i="85"/>
  <c r="BD100" i="85" s="1"/>
  <c r="BD92" i="85"/>
  <c r="BE162" i="85" s="1"/>
  <c r="BE169" i="85" s="1"/>
  <c r="BD94" i="85"/>
  <c r="BD95" i="85"/>
  <c r="BD86" i="85"/>
  <c r="BD105" i="85" s="1"/>
  <c r="BE87" i="85"/>
  <c r="BE113" i="85" s="1"/>
  <c r="BE115" i="85" s="1"/>
  <c r="AR114" i="85"/>
  <c r="AR116" i="85" s="1"/>
  <c r="AS111" i="85" s="1"/>
  <c r="BQ94" i="147"/>
  <c r="BQ104" i="147" s="1"/>
  <c r="BR87" i="147"/>
  <c r="BJ59" i="105"/>
  <c r="BJ64" i="105"/>
  <c r="AF23" i="100"/>
  <c r="AF26" i="100" s="1"/>
  <c r="BV34" i="101"/>
  <c r="BS25" i="143"/>
  <c r="BV25" i="101"/>
  <c r="BS45" i="105"/>
  <c r="BS18" i="100"/>
  <c r="BU17" i="101"/>
  <c r="BR7" i="100"/>
  <c r="BR19" i="100" s="1"/>
  <c r="BR25" i="100" s="1"/>
  <c r="BJ53" i="105"/>
  <c r="BJ60" i="105" s="1"/>
  <c r="BE136" i="85"/>
  <c r="BE146" i="85" s="1"/>
  <c r="BI75" i="150"/>
  <c r="BI64" i="143"/>
  <c r="BW81" i="132"/>
  <c r="BM3" i="85"/>
  <c r="BO3" i="101"/>
  <c r="BM3" i="100"/>
  <c r="BM3" i="160"/>
  <c r="BM3" i="132"/>
  <c r="BM3" i="143"/>
  <c r="BM3" i="99"/>
  <c r="BM64" i="99" s="1"/>
  <c r="BM92" i="99" s="1"/>
  <c r="BM3" i="149"/>
  <c r="BM3" i="147"/>
  <c r="BM3" i="138"/>
  <c r="BM3" i="150"/>
  <c r="BN2" i="132"/>
  <c r="BO2" i="82"/>
  <c r="BO2" i="163" s="1"/>
  <c r="BN2" i="149"/>
  <c r="BN2" i="160"/>
  <c r="BN2" i="138"/>
  <c r="BN2" i="143"/>
  <c r="BN2" i="85"/>
  <c r="BN2" i="147"/>
  <c r="BN2" i="100"/>
  <c r="BN3" i="82"/>
  <c r="BN3" i="163" s="1"/>
  <c r="BN15" i="105"/>
  <c r="BN16" i="105" s="1"/>
  <c r="BN2" i="150"/>
  <c r="BN2" i="99"/>
  <c r="BN36" i="99" s="1"/>
  <c r="BN39" i="99" s="1"/>
  <c r="BP2" i="101"/>
  <c r="BM21" i="105"/>
  <c r="BM36" i="105"/>
  <c r="BM32" i="105"/>
  <c r="BM23" i="105"/>
  <c r="BM49" i="105" s="1"/>
  <c r="BM35" i="105"/>
  <c r="BM25" i="105"/>
  <c r="BM50" i="105" s="1"/>
  <c r="BM18" i="105"/>
  <c r="BM33" i="105"/>
  <c r="BM24" i="105"/>
  <c r="BM26" i="105"/>
  <c r="BM20" i="105"/>
  <c r="BM31" i="105"/>
  <c r="BM19" i="105"/>
  <c r="BM37" i="105"/>
  <c r="BM38" i="105"/>
  <c r="BM39" i="105"/>
  <c r="BM22" i="105"/>
  <c r="BM34" i="105"/>
  <c r="BL27" i="105"/>
  <c r="BL51" i="105" s="1"/>
  <c r="BK56" i="105"/>
  <c r="BI29" i="100"/>
  <c r="BH25" i="138"/>
  <c r="BH41" i="138" s="1"/>
  <c r="BL40" i="105"/>
  <c r="BK28" i="105"/>
  <c r="BJ62" i="143"/>
  <c r="BJ64" i="143" s="1"/>
  <c r="BM83" i="150"/>
  <c r="BN90" i="150"/>
  <c r="BN89" i="150"/>
  <c r="BN39" i="150"/>
  <c r="BZ93" i="132"/>
  <c r="BZ18" i="116" s="1"/>
  <c r="BZ12" i="118" s="1"/>
  <c r="BK63" i="143"/>
  <c r="BK75" i="143" s="1"/>
  <c r="BK27" i="150" s="1"/>
  <c r="BK60" i="150" s="1"/>
  <c r="BK61" i="150" s="1"/>
  <c r="BK87" i="150" s="1"/>
  <c r="BK26" i="138" s="1"/>
  <c r="BB43" i="138"/>
  <c r="BB46" i="138" s="1"/>
  <c r="BB49" i="138" s="1"/>
  <c r="BC38" i="138"/>
  <c r="BD42" i="132"/>
  <c r="BD68" i="132" s="1"/>
  <c r="BD40" i="132"/>
  <c r="BD66" i="132" s="1"/>
  <c r="BD39" i="132"/>
  <c r="BD65" i="132" s="1"/>
  <c r="BD44" i="132"/>
  <c r="BD41" i="132"/>
  <c r="BD67" i="132" s="1"/>
  <c r="BD43" i="132"/>
  <c r="BD69" i="132" s="1"/>
  <c r="BB44" i="138"/>
  <c r="BB47" i="138" s="1"/>
  <c r="BB50" i="138" s="1"/>
  <c r="BC39" i="138"/>
  <c r="BM54" i="143"/>
  <c r="BM53" i="143"/>
  <c r="BM56" i="143"/>
  <c r="BM52" i="143"/>
  <c r="BM60" i="143" s="1"/>
  <c r="BM55" i="143"/>
  <c r="BK74" i="150"/>
  <c r="BK46" i="150"/>
  <c r="BK85" i="150" s="1"/>
  <c r="BG34" i="138"/>
  <c r="BG35" i="138"/>
  <c r="BL61" i="143"/>
  <c r="BL73" i="143" s="1"/>
  <c r="BL25" i="150" s="1"/>
  <c r="BL45" i="150" s="1"/>
  <c r="BL72" i="143"/>
  <c r="BL24" i="150" s="1"/>
  <c r="BL42" i="150" s="1"/>
  <c r="BJ61" i="150"/>
  <c r="BJ87" i="150" s="1"/>
  <c r="BJ26" i="138" s="1"/>
  <c r="BJ76" i="150"/>
  <c r="BR89" i="132"/>
  <c r="BG25" i="138"/>
  <c r="BG41" i="138" s="1"/>
  <c r="BG109" i="150"/>
  <c r="BG92" i="150"/>
  <c r="BG102" i="132" s="1"/>
  <c r="BR34" i="150"/>
  <c r="BR116" i="150" s="1"/>
  <c r="BR12" i="132"/>
  <c r="BR108" i="132" s="1"/>
  <c r="BN22" i="138"/>
  <c r="BQ33" i="101"/>
  <c r="BK43" i="150"/>
  <c r="BK84" i="150" s="1"/>
  <c r="BK73" i="150"/>
  <c r="BR105" i="147"/>
  <c r="BS100" i="147"/>
  <c r="BI25" i="138"/>
  <c r="BI41" i="138" s="1"/>
  <c r="BT72" i="150"/>
  <c r="BU38" i="150"/>
  <c r="BK74" i="147"/>
  <c r="BK103" i="147" s="1"/>
  <c r="BP44" i="99"/>
  <c r="BP48" i="99" s="1"/>
  <c r="BP24" i="115" s="1"/>
  <c r="BO31" i="149"/>
  <c r="BQ63" i="99"/>
  <c r="BR65" i="99" s="1"/>
  <c r="BQ51" i="99"/>
  <c r="CI23" i="148"/>
  <c r="BU90" i="147"/>
  <c r="CJ17" i="148"/>
  <c r="CJ18" i="148" s="1"/>
  <c r="CJ25" i="148" s="1"/>
  <c r="CJ26" i="148" s="1"/>
  <c r="BS41" i="99" s="1"/>
  <c r="BS30" i="118" s="1"/>
  <c r="CJ13" i="148"/>
  <c r="CJ22" i="148"/>
  <c r="CJ23" i="148"/>
  <c r="CJ21" i="148"/>
  <c r="CK11" i="148"/>
  <c r="CK16" i="148" s="1"/>
  <c r="CL9" i="148"/>
  <c r="CK12" i="148"/>
  <c r="BS309" i="82" l="1"/>
  <c r="BS256" i="82"/>
  <c r="BR108" i="147"/>
  <c r="BS97" i="147"/>
  <c r="BR313" i="82"/>
  <c r="BR314" i="82" s="1"/>
  <c r="AO39" i="163"/>
  <c r="AO40" i="163" s="1"/>
  <c r="BQ26" i="163"/>
  <c r="BQ37" i="163" s="1"/>
  <c r="BQ24" i="118"/>
  <c r="BQ11" i="149"/>
  <c r="BQ64" i="118"/>
  <c r="BQ27" i="163"/>
  <c r="BQ38" i="163" s="1"/>
  <c r="BQ10" i="132"/>
  <c r="BQ107" i="132" s="1"/>
  <c r="BQ67" i="85" s="1"/>
  <c r="BR90" i="132"/>
  <c r="BR19" i="116" s="1"/>
  <c r="BR7" i="118" s="1"/>
  <c r="BR65" i="118"/>
  <c r="BR25" i="118"/>
  <c r="BR13" i="149" s="1"/>
  <c r="BQ67" i="118"/>
  <c r="BQ29" i="118"/>
  <c r="BQ31" i="118" s="1"/>
  <c r="BQ45" i="118"/>
  <c r="BQ6" i="116"/>
  <c r="BN9" i="115"/>
  <c r="BO95" i="132"/>
  <c r="BD125" i="85"/>
  <c r="BD127" i="85" s="1"/>
  <c r="BE122" i="85" s="1"/>
  <c r="BE125" i="85" s="1"/>
  <c r="BE127" i="85" s="1"/>
  <c r="BF122" i="85" s="1"/>
  <c r="BL29" i="85"/>
  <c r="BL24" i="116"/>
  <c r="BL18" i="118"/>
  <c r="BL58" i="118"/>
  <c r="BI12" i="116"/>
  <c r="BI49" i="118"/>
  <c r="AD34" i="116"/>
  <c r="AD47" i="116"/>
  <c r="AD49" i="85" s="1"/>
  <c r="AD61" i="85" s="1"/>
  <c r="AD62" i="85" s="1"/>
  <c r="AE5" i="118"/>
  <c r="AE16" i="118" s="1"/>
  <c r="AE26" i="116"/>
  <c r="BR46" i="118"/>
  <c r="BR7" i="116"/>
  <c r="BK5" i="116"/>
  <c r="BK8" i="116" s="1"/>
  <c r="BK44" i="118"/>
  <c r="BG111" i="150"/>
  <c r="BG114" i="150"/>
  <c r="BG118" i="150" s="1"/>
  <c r="BF95" i="150"/>
  <c r="BF102" i="132"/>
  <c r="BF111" i="150"/>
  <c r="BF114" i="150"/>
  <c r="BF118" i="150" s="1"/>
  <c r="BJ50" i="118"/>
  <c r="BJ103" i="132"/>
  <c r="BJ13" i="116"/>
  <c r="BT51" i="118"/>
  <c r="BT104" i="132"/>
  <c r="BT14" i="116"/>
  <c r="BB52" i="85"/>
  <c r="BB105" i="132"/>
  <c r="BA105" i="132"/>
  <c r="BC105" i="132"/>
  <c r="AY98" i="132"/>
  <c r="AY110" i="132" s="1"/>
  <c r="AX5" i="115"/>
  <c r="BS347" i="82"/>
  <c r="BS29" i="99" s="1"/>
  <c r="BS67" i="99" s="1"/>
  <c r="BR347" i="82"/>
  <c r="BR29" i="99" s="1"/>
  <c r="BR67" i="99" s="1"/>
  <c r="BF16" i="132"/>
  <c r="BF36" i="132" s="1"/>
  <c r="BF43" i="132" s="1"/>
  <c r="BF69" i="132" s="1"/>
  <c r="BS13" i="150"/>
  <c r="BR53" i="150"/>
  <c r="BR50" i="150"/>
  <c r="BF66" i="85"/>
  <c r="BF68" i="85" s="1"/>
  <c r="BT31" i="85"/>
  <c r="BI28" i="85"/>
  <c r="BJ30" i="85"/>
  <c r="BS45" i="99"/>
  <c r="BS47" i="99" s="1"/>
  <c r="BE41" i="132"/>
  <c r="BE67" i="132" s="1"/>
  <c r="BE75" i="132" s="1"/>
  <c r="BE43" i="132"/>
  <c r="BE69" i="132" s="1"/>
  <c r="BE77" i="132" s="1"/>
  <c r="BE42" i="132"/>
  <c r="BE68" i="132" s="1"/>
  <c r="BE76" i="132" s="1"/>
  <c r="BE44" i="132"/>
  <c r="BE39" i="132"/>
  <c r="BE65" i="132" s="1"/>
  <c r="BE73" i="132" s="1"/>
  <c r="BH77" i="150"/>
  <c r="BH92" i="150"/>
  <c r="BH102" i="132" s="1"/>
  <c r="BQ7" i="149"/>
  <c r="BR8" i="149"/>
  <c r="BT25" i="149"/>
  <c r="AE43" i="149"/>
  <c r="AE48" i="149"/>
  <c r="AE50" i="149" s="1"/>
  <c r="BJ9" i="149"/>
  <c r="BK106" i="147"/>
  <c r="BK25" i="85" s="1"/>
  <c r="BK6" i="149"/>
  <c r="BK9" i="149" s="1"/>
  <c r="AD45" i="149"/>
  <c r="AD60" i="149"/>
  <c r="AD62" i="149" s="1"/>
  <c r="BQ54" i="85"/>
  <c r="BI18" i="149"/>
  <c r="BH27" i="138"/>
  <c r="BH31" i="138" s="1"/>
  <c r="BH32" i="138" s="1"/>
  <c r="BH34" i="138" s="1"/>
  <c r="BE158" i="85"/>
  <c r="BE159" i="85" s="1"/>
  <c r="BF156" i="85" s="1"/>
  <c r="BJ76" i="143"/>
  <c r="BJ28" i="150" s="1"/>
  <c r="BJ64" i="150" s="1"/>
  <c r="BJ65" i="150" s="1"/>
  <c r="BJ88" i="150" s="1"/>
  <c r="BJ27" i="138" s="1"/>
  <c r="BJ31" i="138" s="1"/>
  <c r="BJ32" i="138" s="1"/>
  <c r="BJ65" i="143"/>
  <c r="BI76" i="143"/>
  <c r="BI28" i="150" s="1"/>
  <c r="BI64" i="150" s="1"/>
  <c r="BI65" i="150" s="1"/>
  <c r="BI88" i="150" s="1"/>
  <c r="BI27" i="138" s="1"/>
  <c r="BI31" i="138" s="1"/>
  <c r="BI32" i="138" s="1"/>
  <c r="BI34" i="138" s="1"/>
  <c r="BI65" i="143"/>
  <c r="BD73" i="132"/>
  <c r="BE74" i="132"/>
  <c r="BD74" i="132"/>
  <c r="BL21" i="149"/>
  <c r="BD76" i="132"/>
  <c r="BK110" i="150"/>
  <c r="BK27" i="149"/>
  <c r="BD77" i="132"/>
  <c r="BD75" i="132"/>
  <c r="BM22" i="149"/>
  <c r="BM95" i="99"/>
  <c r="BJ24" i="149"/>
  <c r="AC166" i="85"/>
  <c r="BD96" i="85"/>
  <c r="BE96" i="85"/>
  <c r="BH111" i="150"/>
  <c r="AS114" i="85"/>
  <c r="AS116" i="85" s="1"/>
  <c r="AT111" i="85" s="1"/>
  <c r="BR94" i="147"/>
  <c r="BR104" i="147" s="1"/>
  <c r="BS87" i="147"/>
  <c r="BK59" i="105"/>
  <c r="BK64" i="105"/>
  <c r="AD190" i="85"/>
  <c r="AD191" i="85" s="1"/>
  <c r="AF28" i="100"/>
  <c r="AF30" i="100" s="1"/>
  <c r="BW34" i="101"/>
  <c r="BT25" i="143"/>
  <c r="BV17" i="101"/>
  <c r="BS7" i="100"/>
  <c r="BS19" i="100" s="1"/>
  <c r="BS25" i="100" s="1"/>
  <c r="BT18" i="100"/>
  <c r="BW25" i="101"/>
  <c r="BT45" i="105"/>
  <c r="BK53" i="105"/>
  <c r="BK60" i="105" s="1"/>
  <c r="BJ74" i="143"/>
  <c r="BJ26" i="150" s="1"/>
  <c r="BJ56" i="150" s="1"/>
  <c r="BJ75" i="150" s="1"/>
  <c r="BH16" i="132"/>
  <c r="BH36" i="132" s="1"/>
  <c r="BH66" i="85"/>
  <c r="BH68" i="85" s="1"/>
  <c r="BK62" i="143"/>
  <c r="BK74" i="143" s="1"/>
  <c r="BK26" i="150" s="1"/>
  <c r="BK56" i="150" s="1"/>
  <c r="BK75" i="150" s="1"/>
  <c r="BL28" i="105"/>
  <c r="BM40" i="105"/>
  <c r="BJ29" i="100"/>
  <c r="BX81" i="132"/>
  <c r="BL56" i="105"/>
  <c r="BM27" i="105"/>
  <c r="BM51" i="105" s="1"/>
  <c r="BN18" i="105"/>
  <c r="BN21" i="105"/>
  <c r="BN39" i="105"/>
  <c r="BN24" i="105"/>
  <c r="BN22" i="105"/>
  <c r="BN31" i="105"/>
  <c r="BN25" i="105"/>
  <c r="BN50" i="105" s="1"/>
  <c r="BN26" i="105"/>
  <c r="BN19" i="105"/>
  <c r="BN23" i="105"/>
  <c r="BN49" i="105" s="1"/>
  <c r="BN37" i="105"/>
  <c r="BN38" i="105"/>
  <c r="BN34" i="105"/>
  <c r="BN36" i="105"/>
  <c r="BN32" i="105"/>
  <c r="BN20" i="105"/>
  <c r="BN35" i="105"/>
  <c r="BN33" i="105"/>
  <c r="BN3" i="160"/>
  <c r="BN3" i="100"/>
  <c r="BN3" i="149"/>
  <c r="BN3" i="143"/>
  <c r="BN3" i="138"/>
  <c r="BN3" i="147"/>
  <c r="BN3" i="85"/>
  <c r="BN3" i="132"/>
  <c r="BP3" i="101"/>
  <c r="BN3" i="150"/>
  <c r="BN3" i="99"/>
  <c r="BN64" i="99" s="1"/>
  <c r="BN92" i="99" s="1"/>
  <c r="BO2" i="85"/>
  <c r="BQ2" i="101"/>
  <c r="BP2" i="82"/>
  <c r="BP2" i="163" s="1"/>
  <c r="BO15" i="105"/>
  <c r="BO16" i="105" s="1"/>
  <c r="BO2" i="160"/>
  <c r="BO2" i="143"/>
  <c r="BO3" i="82"/>
  <c r="BO3" i="163" s="1"/>
  <c r="BO2" i="100"/>
  <c r="BO2" i="138"/>
  <c r="BO2" i="147"/>
  <c r="BO2" i="150"/>
  <c r="BO2" i="149"/>
  <c r="BO2" i="132"/>
  <c r="BO2" i="99"/>
  <c r="BO36" i="99" s="1"/>
  <c r="BO39" i="99" s="1"/>
  <c r="BK76" i="150"/>
  <c r="BN83" i="150"/>
  <c r="BO90" i="150"/>
  <c r="BO89" i="150"/>
  <c r="BO39" i="150"/>
  <c r="CA93" i="132"/>
  <c r="CA18" i="116" s="1"/>
  <c r="CA12" i="118" s="1"/>
  <c r="BG36" i="138"/>
  <c r="BD39" i="138"/>
  <c r="BC44" i="138"/>
  <c r="BC47" i="138" s="1"/>
  <c r="BC50" i="138" s="1"/>
  <c r="BC43" i="138"/>
  <c r="BC46" i="138" s="1"/>
  <c r="BC49" i="138" s="1"/>
  <c r="BD38" i="138"/>
  <c r="BL63" i="143"/>
  <c r="BL75" i="143" s="1"/>
  <c r="BL27" i="150" s="1"/>
  <c r="BL60" i="150" s="1"/>
  <c r="BL43" i="150"/>
  <c r="BL84" i="150" s="1"/>
  <c r="BL73" i="150"/>
  <c r="BM72" i="143"/>
  <c r="BM24" i="150" s="1"/>
  <c r="BM42" i="150" s="1"/>
  <c r="BM61" i="143"/>
  <c r="BM73" i="143" s="1"/>
  <c r="BM25" i="150" s="1"/>
  <c r="BM45" i="150" s="1"/>
  <c r="BT100" i="147"/>
  <c r="BS105" i="147"/>
  <c r="BS89" i="132"/>
  <c r="BL46" i="150"/>
  <c r="BL85" i="150" s="1"/>
  <c r="BL74" i="150"/>
  <c r="BG95" i="150"/>
  <c r="BN54" i="143"/>
  <c r="BN55" i="143"/>
  <c r="BN56" i="143"/>
  <c r="BN52" i="143"/>
  <c r="BN60" i="143" s="1"/>
  <c r="BN53" i="143"/>
  <c r="BS34" i="150"/>
  <c r="BS116" i="150" s="1"/>
  <c r="BS12" i="132"/>
  <c r="BS108" i="132" s="1"/>
  <c r="BG16" i="132"/>
  <c r="BG66" i="85"/>
  <c r="BR33" i="101"/>
  <c r="BO22" i="138"/>
  <c r="BU72" i="150"/>
  <c r="BV38" i="150"/>
  <c r="BL74" i="147"/>
  <c r="BL103" i="147" s="1"/>
  <c r="BR51" i="99"/>
  <c r="BR63" i="99"/>
  <c r="BS65" i="99" s="1"/>
  <c r="BV90" i="147"/>
  <c r="CK22" i="148"/>
  <c r="CK23" i="148"/>
  <c r="CK21" i="148"/>
  <c r="CK17" i="148"/>
  <c r="CK13" i="148"/>
  <c r="CL11" i="148"/>
  <c r="CL16" i="148" s="1"/>
  <c r="CM9" i="148"/>
  <c r="CL12" i="148"/>
  <c r="CK18" i="148"/>
  <c r="CK25" i="148" s="1"/>
  <c r="CK26" i="148" s="1"/>
  <c r="BT41" i="99" s="1"/>
  <c r="BT30" i="118" s="1"/>
  <c r="BP31" i="149"/>
  <c r="BQ44" i="99"/>
  <c r="BQ48" i="99" s="1"/>
  <c r="BQ24" i="115" s="1"/>
  <c r="AP36" i="163" l="1"/>
  <c r="AO18" i="115"/>
  <c r="BR27" i="163"/>
  <c r="BR38" i="163" s="1"/>
  <c r="BR10" i="132"/>
  <c r="BR107" i="132" s="1"/>
  <c r="BR67" i="85" s="1"/>
  <c r="BT309" i="82"/>
  <c r="BT89" i="132" s="1"/>
  <c r="BT256" i="82"/>
  <c r="BT12" i="132" s="1"/>
  <c r="BT108" i="132" s="1"/>
  <c r="BS313" i="82"/>
  <c r="BS314" i="82" s="1"/>
  <c r="BS108" i="147"/>
  <c r="BT97" i="147"/>
  <c r="BR26" i="163"/>
  <c r="BR37" i="163" s="1"/>
  <c r="BR11" i="149"/>
  <c r="BR64" i="118"/>
  <c r="BR24" i="118"/>
  <c r="BR67" i="118"/>
  <c r="BR29" i="118"/>
  <c r="BR31" i="118" s="1"/>
  <c r="BR45" i="118"/>
  <c r="BR6" i="116"/>
  <c r="BS90" i="132"/>
  <c r="BS19" i="116" s="1"/>
  <c r="BS7" i="118" s="1"/>
  <c r="BS65" i="118"/>
  <c r="BS25" i="118"/>
  <c r="BS13" i="149" s="1"/>
  <c r="BO9" i="115"/>
  <c r="BP95" i="132"/>
  <c r="BM29" i="85"/>
  <c r="BM58" i="118"/>
  <c r="BM18" i="118"/>
  <c r="BM24" i="116"/>
  <c r="BJ49" i="118"/>
  <c r="BJ12" i="116"/>
  <c r="AE34" i="116"/>
  <c r="AE47" i="116"/>
  <c r="BS46" i="118"/>
  <c r="BS7" i="116"/>
  <c r="BL5" i="116"/>
  <c r="BL8" i="116" s="1"/>
  <c r="BL44" i="118"/>
  <c r="BK50" i="118"/>
  <c r="BK103" i="132"/>
  <c r="BK13" i="116"/>
  <c r="BU51" i="118"/>
  <c r="BU14" i="116"/>
  <c r="BU104" i="132"/>
  <c r="BF60" i="118"/>
  <c r="BF20" i="118"/>
  <c r="BH20" i="118"/>
  <c r="BH60" i="118"/>
  <c r="BG60" i="118"/>
  <c r="BG20" i="118"/>
  <c r="BC11" i="118"/>
  <c r="BC10" i="118" s="1"/>
  <c r="BC15" i="116"/>
  <c r="BA15" i="116"/>
  <c r="BA11" i="118"/>
  <c r="BA10" i="118" s="1"/>
  <c r="AZ98" i="132"/>
  <c r="AZ110" i="132" s="1"/>
  <c r="AY5" i="115"/>
  <c r="BB15" i="116"/>
  <c r="BB11" i="118"/>
  <c r="BB10" i="118" s="1"/>
  <c r="BT347" i="82"/>
  <c r="BT29" i="99" s="1"/>
  <c r="BT67" i="99" s="1"/>
  <c r="BF35" i="132"/>
  <c r="BF45" i="132" s="1"/>
  <c r="BF70" i="132" s="1"/>
  <c r="BF78" i="132" s="1"/>
  <c r="BA52" i="85"/>
  <c r="BF39" i="132"/>
  <c r="BF65" i="132" s="1"/>
  <c r="BF73" i="132" s="1"/>
  <c r="BF41" i="132"/>
  <c r="BF67" i="132" s="1"/>
  <c r="BF75" i="132" s="1"/>
  <c r="BF40" i="132"/>
  <c r="BF66" i="132" s="1"/>
  <c r="BF74" i="132" s="1"/>
  <c r="BF44" i="132"/>
  <c r="BF42" i="132"/>
  <c r="BF68" i="132" s="1"/>
  <c r="BF76" i="132" s="1"/>
  <c r="BT13" i="150"/>
  <c r="BS50" i="150"/>
  <c r="BS53" i="150"/>
  <c r="BD79" i="132"/>
  <c r="BD83" i="132" s="1"/>
  <c r="BE79" i="132"/>
  <c r="BE83" i="132" s="1"/>
  <c r="BE85" i="132" s="1"/>
  <c r="BE16" i="116" s="1"/>
  <c r="BU31" i="85"/>
  <c r="BJ28" i="85"/>
  <c r="BK30" i="85"/>
  <c r="BT45" i="99"/>
  <c r="BT47" i="99" s="1"/>
  <c r="BH95" i="150"/>
  <c r="BH35" i="138"/>
  <c r="BH36" i="138" s="1"/>
  <c r="BJ18" i="149"/>
  <c r="BR7" i="149"/>
  <c r="AE45" i="149"/>
  <c r="AE60" i="149"/>
  <c r="AE62" i="149" s="1"/>
  <c r="BU25" i="149"/>
  <c r="BL106" i="147"/>
  <c r="BL25" i="85" s="1"/>
  <c r="BL6" i="149"/>
  <c r="BL9" i="149" s="1"/>
  <c r="BS8" i="149"/>
  <c r="BR54" i="85"/>
  <c r="BI35" i="138"/>
  <c r="BI36" i="138" s="1"/>
  <c r="BJ77" i="150"/>
  <c r="BI92" i="150"/>
  <c r="BI102" i="132" s="1"/>
  <c r="BI77" i="150"/>
  <c r="BI109" i="150"/>
  <c r="BK24" i="149"/>
  <c r="BF77" i="132"/>
  <c r="BL110" i="150"/>
  <c r="BL27" i="149"/>
  <c r="BC52" i="85"/>
  <c r="BN22" i="149"/>
  <c r="BN95" i="99"/>
  <c r="BM21" i="149"/>
  <c r="AD166" i="85"/>
  <c r="BG68" i="85"/>
  <c r="BG87" i="85" s="1"/>
  <c r="BG113" i="85" s="1"/>
  <c r="BG115" i="85" s="1"/>
  <c r="BF88" i="85"/>
  <c r="BF112" i="85" s="1"/>
  <c r="BF86" i="85"/>
  <c r="BF105" i="85" s="1"/>
  <c r="BF92" i="85"/>
  <c r="BG162" i="85" s="1"/>
  <c r="BG169" i="85" s="1"/>
  <c r="BF95" i="85"/>
  <c r="BF93" i="85"/>
  <c r="BF157" i="85" s="1"/>
  <c r="BF158" i="85" s="1"/>
  <c r="BF159" i="85" s="1"/>
  <c r="BG156" i="85" s="1"/>
  <c r="BF89" i="85"/>
  <c r="BF124" i="85" s="1"/>
  <c r="BF126" i="85" s="1"/>
  <c r="BF94" i="85"/>
  <c r="BF90" i="85"/>
  <c r="BF123" i="85" s="1"/>
  <c r="BF125" i="85" s="1"/>
  <c r="BF85" i="85"/>
  <c r="BF91" i="85"/>
  <c r="BF134" i="85" s="1"/>
  <c r="BF136" i="85" s="1"/>
  <c r="BF87" i="85"/>
  <c r="BF113" i="85" s="1"/>
  <c r="BF115" i="85" s="1"/>
  <c r="AT114" i="85"/>
  <c r="AT116" i="85" s="1"/>
  <c r="AU111" i="85" s="1"/>
  <c r="BS94" i="147"/>
  <c r="BS104" i="147" s="1"/>
  <c r="BT87" i="147"/>
  <c r="BL59" i="105"/>
  <c r="BL64" i="105"/>
  <c r="AF33" i="100"/>
  <c r="AG23" i="100"/>
  <c r="AG26" i="100" s="1"/>
  <c r="BX34" i="101"/>
  <c r="BU25" i="143"/>
  <c r="BX25" i="101"/>
  <c r="BU45" i="105"/>
  <c r="BU18" i="100"/>
  <c r="BW17" i="101"/>
  <c r="BT7" i="100"/>
  <c r="BT19" i="100" s="1"/>
  <c r="BT25" i="100" s="1"/>
  <c r="BL53" i="105"/>
  <c r="BL60" i="105" s="1"/>
  <c r="BH89" i="85"/>
  <c r="BH124" i="85" s="1"/>
  <c r="BH126" i="85" s="1"/>
  <c r="BH87" i="85"/>
  <c r="BH113" i="85" s="1"/>
  <c r="BH115" i="85" s="1"/>
  <c r="BH35" i="132"/>
  <c r="BH45" i="132" s="1"/>
  <c r="BH70" i="132" s="1"/>
  <c r="BH90" i="85"/>
  <c r="BH123" i="85" s="1"/>
  <c r="BH94" i="85"/>
  <c r="BH88" i="85"/>
  <c r="BH112" i="85" s="1"/>
  <c r="BH92" i="85"/>
  <c r="BI162" i="85" s="1"/>
  <c r="BI169" i="85" s="1"/>
  <c r="BH86" i="85"/>
  <c r="BH105" i="85" s="1"/>
  <c r="BH91" i="85"/>
  <c r="BH134" i="85" s="1"/>
  <c r="BH85" i="85"/>
  <c r="BH95" i="85"/>
  <c r="BJ57" i="150"/>
  <c r="BJ86" i="150" s="1"/>
  <c r="BH93" i="85"/>
  <c r="BH157" i="85" s="1"/>
  <c r="BK64" i="143"/>
  <c r="BK57" i="150"/>
  <c r="BK86" i="150" s="1"/>
  <c r="BK28" i="149" s="1"/>
  <c r="BN27" i="105"/>
  <c r="BN51" i="105" s="1"/>
  <c r="BM28" i="105"/>
  <c r="BM56" i="105"/>
  <c r="BY81" i="132"/>
  <c r="BO3" i="150"/>
  <c r="BO3" i="147"/>
  <c r="BO3" i="100"/>
  <c r="BO3" i="132"/>
  <c r="BO3" i="138"/>
  <c r="BO3" i="143"/>
  <c r="BO3" i="149"/>
  <c r="BO3" i="160"/>
  <c r="BO3" i="85"/>
  <c r="BO3" i="99"/>
  <c r="BO64" i="99" s="1"/>
  <c r="BO92" i="99" s="1"/>
  <c r="BQ3" i="101"/>
  <c r="BN40" i="105"/>
  <c r="BK29" i="100"/>
  <c r="BO35" i="105"/>
  <c r="BO31" i="105"/>
  <c r="BO36" i="105"/>
  <c r="BO18" i="105"/>
  <c r="BO25" i="105"/>
  <c r="BO50" i="105" s="1"/>
  <c r="BO34" i="105"/>
  <c r="BO38" i="105"/>
  <c r="BO26" i="105"/>
  <c r="BO39" i="105"/>
  <c r="BO37" i="105"/>
  <c r="BO33" i="105"/>
  <c r="BO24" i="105"/>
  <c r="BO20" i="105"/>
  <c r="BO32" i="105"/>
  <c r="BO19" i="105"/>
  <c r="BO21" i="105"/>
  <c r="BO22" i="105"/>
  <c r="BO23" i="105"/>
  <c r="BO49" i="105" s="1"/>
  <c r="BR2" i="101"/>
  <c r="BP2" i="147"/>
  <c r="BP2" i="99"/>
  <c r="BP36" i="99" s="1"/>
  <c r="BP39" i="99" s="1"/>
  <c r="BP2" i="138"/>
  <c r="BP3" i="82"/>
  <c r="BP3" i="163" s="1"/>
  <c r="BP2" i="100"/>
  <c r="BQ2" i="82"/>
  <c r="BQ2" i="163" s="1"/>
  <c r="BP2" i="150"/>
  <c r="BP2" i="132"/>
  <c r="BP15" i="105"/>
  <c r="BP16" i="105" s="1"/>
  <c r="BP2" i="85"/>
  <c r="BP2" i="143"/>
  <c r="BP2" i="160"/>
  <c r="BP2" i="149"/>
  <c r="AE190" i="85"/>
  <c r="AE191" i="85" s="1"/>
  <c r="BL62" i="143"/>
  <c r="BL74" i="143" s="1"/>
  <c r="BL26" i="150" s="1"/>
  <c r="BL56" i="150" s="1"/>
  <c r="BL75" i="150" s="1"/>
  <c r="BP90" i="150"/>
  <c r="BP89" i="150"/>
  <c r="BP39" i="150"/>
  <c r="CB93" i="132"/>
  <c r="CB18" i="116" s="1"/>
  <c r="CB12" i="118" s="1"/>
  <c r="BO83" i="150"/>
  <c r="BD43" i="138"/>
  <c r="BD46" i="138" s="1"/>
  <c r="BD49" i="138" s="1"/>
  <c r="BE38" i="138"/>
  <c r="BE39" i="138"/>
  <c r="BD44" i="138"/>
  <c r="BD47" i="138" s="1"/>
  <c r="BD50" i="138" s="1"/>
  <c r="BN61" i="143"/>
  <c r="BN73" i="143" s="1"/>
  <c r="BN25" i="150" s="1"/>
  <c r="BN45" i="150" s="1"/>
  <c r="BN72" i="143"/>
  <c r="BN24" i="150" s="1"/>
  <c r="BN42" i="150" s="1"/>
  <c r="BM43" i="150"/>
  <c r="BM84" i="150" s="1"/>
  <c r="BM73" i="150"/>
  <c r="BL76" i="150"/>
  <c r="BL61" i="150"/>
  <c r="BL87" i="150" s="1"/>
  <c r="BL26" i="138" s="1"/>
  <c r="BT105" i="147"/>
  <c r="BU100" i="147"/>
  <c r="BG35" i="132"/>
  <c r="BG45" i="132" s="1"/>
  <c r="BG70" i="132" s="1"/>
  <c r="BG36" i="132"/>
  <c r="BH40" i="132"/>
  <c r="BH66" i="132" s="1"/>
  <c r="BH43" i="132"/>
  <c r="BH69" i="132" s="1"/>
  <c r="BH41" i="132"/>
  <c r="BH67" i="132" s="1"/>
  <c r="BH39" i="132"/>
  <c r="BH65" i="132" s="1"/>
  <c r="BH42" i="132"/>
  <c r="BH68" i="132" s="1"/>
  <c r="BH44" i="132"/>
  <c r="BP22" i="138"/>
  <c r="BS33" i="101"/>
  <c r="BO53" i="143"/>
  <c r="BO52" i="143"/>
  <c r="BO60" i="143" s="1"/>
  <c r="BO54" i="143"/>
  <c r="BO56" i="143"/>
  <c r="BO55" i="143"/>
  <c r="BM63" i="143"/>
  <c r="BJ34" i="138"/>
  <c r="BJ35" i="138"/>
  <c r="BM74" i="150"/>
  <c r="BM46" i="150"/>
  <c r="BM85" i="150" s="1"/>
  <c r="BV72" i="150"/>
  <c r="BW38" i="150"/>
  <c r="BM74" i="147"/>
  <c r="BM103" i="147" s="1"/>
  <c r="BW90" i="147"/>
  <c r="BS51" i="99"/>
  <c r="BS63" i="99"/>
  <c r="BT65" i="99" s="1"/>
  <c r="CL21" i="148"/>
  <c r="CL17" i="148"/>
  <c r="CL18" i="148" s="1"/>
  <c r="CL25" i="148" s="1"/>
  <c r="CL26" i="148" s="1"/>
  <c r="BU41" i="99" s="1"/>
  <c r="BU30" i="118" s="1"/>
  <c r="CL22" i="148"/>
  <c r="CL13" i="148"/>
  <c r="CL23" i="148"/>
  <c r="BR44" i="99"/>
  <c r="BR48" i="99" s="1"/>
  <c r="BR24" i="115" s="1"/>
  <c r="BQ31" i="149"/>
  <c r="CN9" i="148"/>
  <c r="CM11" i="148"/>
  <c r="CM16" i="148" s="1"/>
  <c r="CM12" i="148"/>
  <c r="BT34" i="150" l="1"/>
  <c r="BT116" i="150" s="1"/>
  <c r="BU309" i="82"/>
  <c r="BU256" i="82"/>
  <c r="BS27" i="163"/>
  <c r="BS38" i="163" s="1"/>
  <c r="BS10" i="132"/>
  <c r="BS107" i="132" s="1"/>
  <c r="BS67" i="85" s="1"/>
  <c r="BS26" i="163"/>
  <c r="BS37" i="163" s="1"/>
  <c r="BS11" i="149"/>
  <c r="BS64" i="118"/>
  <c r="BS24" i="118"/>
  <c r="BT313" i="82"/>
  <c r="BT314" i="82" s="1"/>
  <c r="BU97" i="147"/>
  <c r="BT108" i="147"/>
  <c r="AP39" i="163"/>
  <c r="AP40" i="163" s="1"/>
  <c r="BS67" i="118"/>
  <c r="BS29" i="118"/>
  <c r="BS31" i="118" s="1"/>
  <c r="BP9" i="115"/>
  <c r="BQ95" i="132"/>
  <c r="BT90" i="132"/>
  <c r="BT19" i="116" s="1"/>
  <c r="BT7" i="118" s="1"/>
  <c r="BT65" i="118"/>
  <c r="BT25" i="118"/>
  <c r="BT13" i="149" s="1"/>
  <c r="BS45" i="118"/>
  <c r="BS6" i="116"/>
  <c r="BN29" i="85"/>
  <c r="BN18" i="118"/>
  <c r="BN58" i="118"/>
  <c r="BN24" i="116"/>
  <c r="BK49" i="118"/>
  <c r="BK12" i="116"/>
  <c r="AF48" i="118"/>
  <c r="AF56" i="118" s="1"/>
  <c r="AF11" i="116"/>
  <c r="AF20" i="116" s="1"/>
  <c r="AF22" i="116" s="1"/>
  <c r="BT46" i="118"/>
  <c r="BT7" i="116"/>
  <c r="BM5" i="116"/>
  <c r="BM8" i="116" s="1"/>
  <c r="BM44" i="118"/>
  <c r="BI111" i="150"/>
  <c r="BI114" i="150"/>
  <c r="BI118" i="150" s="1"/>
  <c r="BL50" i="118"/>
  <c r="BL103" i="132"/>
  <c r="BL13" i="116"/>
  <c r="BV31" i="85"/>
  <c r="BV14" i="116"/>
  <c r="BV104" i="132"/>
  <c r="BV51" i="118"/>
  <c r="BE105" i="132"/>
  <c r="BA98" i="132"/>
  <c r="BA110" i="132" s="1"/>
  <c r="AZ5" i="115"/>
  <c r="BU347" i="82"/>
  <c r="BU29" i="99" s="1"/>
  <c r="BU67" i="99" s="1"/>
  <c r="BG78" i="132"/>
  <c r="BU13" i="150"/>
  <c r="BT53" i="150"/>
  <c r="BT50" i="150"/>
  <c r="BD85" i="132"/>
  <c r="BD16" i="116" s="1"/>
  <c r="BF79" i="132"/>
  <c r="BF83" i="132" s="1"/>
  <c r="BF85" i="132" s="1"/>
  <c r="BF16" i="116" s="1"/>
  <c r="BK28" i="85"/>
  <c r="AF27" i="85"/>
  <c r="AF46" i="85" s="1"/>
  <c r="BL30" i="85"/>
  <c r="BF146" i="85"/>
  <c r="BU45" i="99"/>
  <c r="BU47" i="99" s="1"/>
  <c r="BI16" i="132"/>
  <c r="BI35" i="132" s="1"/>
  <c r="BI45" i="132" s="1"/>
  <c r="BI70" i="132" s="1"/>
  <c r="BI78" i="132" s="1"/>
  <c r="BI66" i="85"/>
  <c r="BI68" i="85" s="1"/>
  <c r="BI90" i="85" s="1"/>
  <c r="BI123" i="85" s="1"/>
  <c r="BI95" i="150"/>
  <c r="BS54" i="85"/>
  <c r="BT8" i="149"/>
  <c r="AF16" i="149"/>
  <c r="BV25" i="149"/>
  <c r="BK18" i="149"/>
  <c r="BM106" i="147"/>
  <c r="BM25" i="85" s="1"/>
  <c r="BM6" i="149"/>
  <c r="BM9" i="149" s="1"/>
  <c r="BS7" i="149"/>
  <c r="BK76" i="143"/>
  <c r="BK28" i="150" s="1"/>
  <c r="BK64" i="150" s="1"/>
  <c r="BK77" i="150" s="1"/>
  <c r="BK65" i="143"/>
  <c r="BJ25" i="138"/>
  <c r="BJ41" i="138" s="1"/>
  <c r="BJ28" i="149"/>
  <c r="BM110" i="150"/>
  <c r="BM27" i="149"/>
  <c r="BG86" i="85"/>
  <c r="BG105" i="85" s="1"/>
  <c r="BG92" i="85"/>
  <c r="BH162" i="85" s="1"/>
  <c r="BH169" i="85" s="1"/>
  <c r="BO22" i="149"/>
  <c r="BO95" i="99"/>
  <c r="BL24" i="149"/>
  <c r="BN21" i="149"/>
  <c r="BG93" i="85"/>
  <c r="BG157" i="85" s="1"/>
  <c r="BG158" i="85" s="1"/>
  <c r="BG159" i="85" s="1"/>
  <c r="BH156" i="85" s="1"/>
  <c r="BH158" i="85" s="1"/>
  <c r="BH159" i="85" s="1"/>
  <c r="BI156" i="85" s="1"/>
  <c r="BH78" i="132"/>
  <c r="BG89" i="85"/>
  <c r="BG124" i="85" s="1"/>
  <c r="BG126" i="85" s="1"/>
  <c r="AE49" i="85"/>
  <c r="AE61" i="85" s="1"/>
  <c r="AE62" i="85" s="1"/>
  <c r="BG91" i="85"/>
  <c r="BG134" i="85" s="1"/>
  <c r="BG136" i="85" s="1"/>
  <c r="BG146" i="85" s="1"/>
  <c r="BG94" i="85"/>
  <c r="BG95" i="85"/>
  <c r="BG90" i="85"/>
  <c r="BG123" i="85" s="1"/>
  <c r="BG85" i="85"/>
  <c r="BG100" i="85" s="1"/>
  <c r="BG88" i="85"/>
  <c r="BG112" i="85" s="1"/>
  <c r="BH100" i="85"/>
  <c r="BH96" i="85"/>
  <c r="BF96" i="85"/>
  <c r="BF100" i="85"/>
  <c r="BF127" i="85"/>
  <c r="BG122" i="85" s="1"/>
  <c r="AU114" i="85"/>
  <c r="AU116" i="85" s="1"/>
  <c r="AV111" i="85" s="1"/>
  <c r="BT94" i="147"/>
  <c r="BT104" i="147" s="1"/>
  <c r="BU87" i="147"/>
  <c r="BM59" i="105"/>
  <c r="BM64" i="105"/>
  <c r="AG28" i="100"/>
  <c r="AG30" i="100" s="1"/>
  <c r="BY34" i="101"/>
  <c r="BV25" i="143"/>
  <c r="BX17" i="101"/>
  <c r="BU7" i="100"/>
  <c r="BU19" i="100" s="1"/>
  <c r="BU25" i="100" s="1"/>
  <c r="BV18" i="100"/>
  <c r="BY25" i="101"/>
  <c r="BV45" i="105"/>
  <c r="BM53" i="105"/>
  <c r="BM60" i="105" s="1"/>
  <c r="BH136" i="85"/>
  <c r="BH146" i="85" s="1"/>
  <c r="BL64" i="143"/>
  <c r="BJ109" i="150"/>
  <c r="BJ114" i="150" s="1"/>
  <c r="BJ118" i="150" s="1"/>
  <c r="BJ92" i="150"/>
  <c r="BJ102" i="132" s="1"/>
  <c r="BK25" i="138"/>
  <c r="BK41" i="138" s="1"/>
  <c r="BL57" i="150"/>
  <c r="BL86" i="150" s="1"/>
  <c r="BP3" i="160"/>
  <c r="BP3" i="100"/>
  <c r="BP3" i="99"/>
  <c r="BP64" i="99" s="1"/>
  <c r="BP92" i="99" s="1"/>
  <c r="BP3" i="143"/>
  <c r="BP3" i="150"/>
  <c r="BP3" i="85"/>
  <c r="BP3" i="147"/>
  <c r="BP3" i="132"/>
  <c r="BP3" i="138"/>
  <c r="BR3" i="101"/>
  <c r="BP3" i="149"/>
  <c r="BP36" i="105"/>
  <c r="BP33" i="105"/>
  <c r="BP22" i="105"/>
  <c r="BP38" i="105"/>
  <c r="BP26" i="105"/>
  <c r="BP24" i="105"/>
  <c r="BP25" i="105"/>
  <c r="BP50" i="105" s="1"/>
  <c r="BP31" i="105"/>
  <c r="BP34" i="105"/>
  <c r="BP21" i="105"/>
  <c r="BP37" i="105"/>
  <c r="BP35" i="105"/>
  <c r="BP19" i="105"/>
  <c r="BP18" i="105"/>
  <c r="BP20" i="105"/>
  <c r="BP39" i="105"/>
  <c r="BP23" i="105"/>
  <c r="BP49" i="105" s="1"/>
  <c r="BP32" i="105"/>
  <c r="BZ81" i="132"/>
  <c r="BO27" i="105"/>
  <c r="BO51" i="105" s="1"/>
  <c r="BN28" i="105"/>
  <c r="BN56" i="105"/>
  <c r="BQ2" i="147"/>
  <c r="BQ2" i="100"/>
  <c r="BQ2" i="149"/>
  <c r="BS2" i="101"/>
  <c r="BQ2" i="143"/>
  <c r="BQ2" i="99"/>
  <c r="BQ36" i="99" s="1"/>
  <c r="BQ39" i="99" s="1"/>
  <c r="BQ2" i="160"/>
  <c r="BQ2" i="150"/>
  <c r="BQ2" i="85"/>
  <c r="BQ2" i="132"/>
  <c r="BR2" i="82"/>
  <c r="BR2" i="163" s="1"/>
  <c r="BQ3" i="82"/>
  <c r="BQ3" i="163" s="1"/>
  <c r="BQ2" i="138"/>
  <c r="BQ15" i="105"/>
  <c r="BQ16" i="105" s="1"/>
  <c r="BO40" i="105"/>
  <c r="BL29" i="100"/>
  <c r="BQ90" i="150"/>
  <c r="BQ89" i="150"/>
  <c r="BQ39" i="150"/>
  <c r="CC93" i="132"/>
  <c r="CC18" i="116" s="1"/>
  <c r="CC12" i="118" s="1"/>
  <c r="BP83" i="150"/>
  <c r="BJ36" i="138"/>
  <c r="BE44" i="138"/>
  <c r="BE47" i="138" s="1"/>
  <c r="BE50" i="138" s="1"/>
  <c r="BF39" i="138"/>
  <c r="BF38" i="138"/>
  <c r="BE43" i="138"/>
  <c r="BE46" i="138" s="1"/>
  <c r="BE49" i="138" s="1"/>
  <c r="BM75" i="143"/>
  <c r="BM27" i="150" s="1"/>
  <c r="BM60" i="150" s="1"/>
  <c r="BM62" i="143"/>
  <c r="BU89" i="132"/>
  <c r="BU34" i="150"/>
  <c r="BU116" i="150" s="1"/>
  <c r="BU12" i="132"/>
  <c r="BU108" i="132" s="1"/>
  <c r="BQ22" i="138"/>
  <c r="BT33" i="101"/>
  <c r="BV100" i="147"/>
  <c r="BU105" i="147"/>
  <c r="BN63" i="143"/>
  <c r="BO72" i="143"/>
  <c r="BO24" i="150" s="1"/>
  <c r="BO42" i="150" s="1"/>
  <c r="BO61" i="143"/>
  <c r="BO73" i="143" s="1"/>
  <c r="BO25" i="150" s="1"/>
  <c r="BO45" i="150" s="1"/>
  <c r="BG40" i="132"/>
  <c r="BG66" i="132" s="1"/>
  <c r="BG41" i="132"/>
  <c r="BG67" i="132" s="1"/>
  <c r="BG44" i="132"/>
  <c r="BG39" i="132"/>
  <c r="BG65" i="132" s="1"/>
  <c r="BG42" i="132"/>
  <c r="BG68" i="132" s="1"/>
  <c r="BG43" i="132"/>
  <c r="BG69" i="132" s="1"/>
  <c r="BN43" i="150"/>
  <c r="BN84" i="150" s="1"/>
  <c r="BN73" i="150"/>
  <c r="BN74" i="150"/>
  <c r="BN46" i="150"/>
  <c r="BN85" i="150" s="1"/>
  <c r="BP53" i="143"/>
  <c r="BP56" i="143"/>
  <c r="BP55" i="143"/>
  <c r="BP54" i="143"/>
  <c r="BP52" i="143"/>
  <c r="BP60" i="143" s="1"/>
  <c r="BW72" i="150"/>
  <c r="BX38" i="150"/>
  <c r="BN74" i="147"/>
  <c r="BN103" i="147" s="1"/>
  <c r="BS44" i="99"/>
  <c r="BS48" i="99" s="1"/>
  <c r="BS24" i="115" s="1"/>
  <c r="BR31" i="149"/>
  <c r="BT63" i="99"/>
  <c r="BU65" i="99" s="1"/>
  <c r="BT51" i="99"/>
  <c r="CM22" i="148"/>
  <c r="CM17" i="148"/>
  <c r="CM13" i="148"/>
  <c r="CM21" i="148"/>
  <c r="CM18" i="148"/>
  <c r="CM25" i="148" s="1"/>
  <c r="CM26" i="148" s="1"/>
  <c r="BV41" i="99" s="1"/>
  <c r="BV30" i="118" s="1"/>
  <c r="CN12" i="148"/>
  <c r="CO9" i="148"/>
  <c r="CN11" i="148"/>
  <c r="CN16" i="148" s="1"/>
  <c r="BX90" i="147"/>
  <c r="BV256" i="82" l="1"/>
  <c r="BV309" i="82"/>
  <c r="AQ36" i="163"/>
  <c r="AP18" i="115"/>
  <c r="BT26" i="163"/>
  <c r="BT37" i="163" s="1"/>
  <c r="BT64" i="118"/>
  <c r="BT24" i="118"/>
  <c r="BT11" i="149"/>
  <c r="BU108" i="147"/>
  <c r="BU313" i="82"/>
  <c r="BU314" i="82" s="1"/>
  <c r="BV97" i="147"/>
  <c r="BT27" i="163"/>
  <c r="BT38" i="163" s="1"/>
  <c r="BT10" i="132"/>
  <c r="BT107" i="132" s="1"/>
  <c r="BT67" i="85" s="1"/>
  <c r="BT67" i="118"/>
  <c r="BT29" i="118"/>
  <c r="BT31" i="118" s="1"/>
  <c r="BU90" i="132"/>
  <c r="BU19" i="116" s="1"/>
  <c r="BU7" i="118" s="1"/>
  <c r="BU65" i="118"/>
  <c r="BU25" i="118"/>
  <c r="BU13" i="149" s="1"/>
  <c r="BT45" i="118"/>
  <c r="BT6" i="116"/>
  <c r="BQ9" i="115"/>
  <c r="BR95" i="132"/>
  <c r="BO29" i="85"/>
  <c r="BO18" i="118"/>
  <c r="BO58" i="118"/>
  <c r="BO24" i="116"/>
  <c r="BL49" i="118"/>
  <c r="BL12" i="116"/>
  <c r="AF5" i="118"/>
  <c r="AF16" i="118" s="1"/>
  <c r="AF26" i="116"/>
  <c r="BU7" i="116"/>
  <c r="BU46" i="118"/>
  <c r="BN44" i="118"/>
  <c r="BN5" i="116"/>
  <c r="BN8" i="116" s="1"/>
  <c r="BM13" i="116"/>
  <c r="BM103" i="132"/>
  <c r="BM50" i="118"/>
  <c r="BW14" i="116"/>
  <c r="BW51" i="118"/>
  <c r="BW104" i="132"/>
  <c r="BI60" i="118"/>
  <c r="BI20" i="118"/>
  <c r="BF105" i="132"/>
  <c r="BD105" i="132"/>
  <c r="BD52" i="85"/>
  <c r="BB98" i="132"/>
  <c r="BB110" i="132" s="1"/>
  <c r="BA5" i="115"/>
  <c r="BE11" i="118"/>
  <c r="BE10" i="118" s="1"/>
  <c r="BE15" i="116"/>
  <c r="BV13" i="150"/>
  <c r="BU50" i="150"/>
  <c r="BU53" i="150"/>
  <c r="BI36" i="132"/>
  <c r="BI40" i="132" s="1"/>
  <c r="BI66" i="132" s="1"/>
  <c r="BW31" i="85"/>
  <c r="BL28" i="85"/>
  <c r="BM30" i="85"/>
  <c r="BV45" i="99"/>
  <c r="BV47" i="99" s="1"/>
  <c r="BT54" i="85"/>
  <c r="BT7" i="149"/>
  <c r="BL18" i="149"/>
  <c r="BN106" i="147"/>
  <c r="BN25" i="85" s="1"/>
  <c r="BN6" i="149"/>
  <c r="BN9" i="149" s="1"/>
  <c r="BU8" i="149"/>
  <c r="BW25" i="149"/>
  <c r="AF43" i="149"/>
  <c r="AF48" i="149"/>
  <c r="AF50" i="149" s="1"/>
  <c r="BK65" i="150"/>
  <c r="BK88" i="150" s="1"/>
  <c r="BK27" i="138" s="1"/>
  <c r="BK31" i="138" s="1"/>
  <c r="BK32" i="138" s="1"/>
  <c r="BK34" i="138" s="1"/>
  <c r="BL76" i="143"/>
  <c r="BL28" i="150" s="1"/>
  <c r="BL64" i="150" s="1"/>
  <c r="BL65" i="150" s="1"/>
  <c r="BL88" i="150" s="1"/>
  <c r="BL92" i="150" s="1"/>
  <c r="BL102" i="132" s="1"/>
  <c r="BL65" i="143"/>
  <c r="BH77" i="132"/>
  <c r="BG77" i="132"/>
  <c r="BH76" i="132"/>
  <c r="BG76" i="132"/>
  <c r="BL25" i="138"/>
  <c r="BL41" i="138" s="1"/>
  <c r="BL28" i="149"/>
  <c r="BM24" i="149"/>
  <c r="BE52" i="85"/>
  <c r="BH75" i="132"/>
  <c r="BG75" i="132"/>
  <c r="BN110" i="150"/>
  <c r="BN27" i="149"/>
  <c r="BG73" i="132"/>
  <c r="BH73" i="132"/>
  <c r="BH74" i="132"/>
  <c r="BG74" i="132"/>
  <c r="BO21" i="149"/>
  <c r="BP22" i="149"/>
  <c r="BP95" i="99"/>
  <c r="AE166" i="85"/>
  <c r="BI95" i="85"/>
  <c r="BG96" i="85"/>
  <c r="BI88" i="85"/>
  <c r="BI112" i="85" s="1"/>
  <c r="BG125" i="85"/>
  <c r="BG127" i="85" s="1"/>
  <c r="BH122" i="85" s="1"/>
  <c r="BH125" i="85" s="1"/>
  <c r="BH127" i="85" s="1"/>
  <c r="BI122" i="85" s="1"/>
  <c r="BI125" i="85" s="1"/>
  <c r="BI86" i="85"/>
  <c r="BI105" i="85" s="1"/>
  <c r="BI91" i="85"/>
  <c r="BI134" i="85" s="1"/>
  <c r="BI136" i="85" s="1"/>
  <c r="BI93" i="85"/>
  <c r="BI157" i="85" s="1"/>
  <c r="BI158" i="85" s="1"/>
  <c r="BI159" i="85" s="1"/>
  <c r="BJ156" i="85" s="1"/>
  <c r="BI89" i="85"/>
  <c r="BI124" i="85" s="1"/>
  <c r="BI126" i="85" s="1"/>
  <c r="BI87" i="85"/>
  <c r="BI113" i="85" s="1"/>
  <c r="BI115" i="85" s="1"/>
  <c r="BI92" i="85"/>
  <c r="BJ162" i="85" s="1"/>
  <c r="BJ169" i="85" s="1"/>
  <c r="BI94" i="85"/>
  <c r="BJ16" i="132"/>
  <c r="BJ36" i="132" s="1"/>
  <c r="BJ111" i="150"/>
  <c r="BI85" i="85"/>
  <c r="AV114" i="85"/>
  <c r="AV116" i="85" s="1"/>
  <c r="AW111" i="85" s="1"/>
  <c r="BU94" i="147"/>
  <c r="BU104" i="147" s="1"/>
  <c r="BV87" i="147"/>
  <c r="BN59" i="105"/>
  <c r="BN64" i="105"/>
  <c r="AG33" i="100"/>
  <c r="AH23" i="100"/>
  <c r="AH26" i="100" s="1"/>
  <c r="AH28" i="100" s="1"/>
  <c r="AH30" i="100" s="1"/>
  <c r="AH33" i="100" s="1"/>
  <c r="BZ34" i="101"/>
  <c r="BW25" i="143"/>
  <c r="BZ25" i="101"/>
  <c r="BW45" i="105"/>
  <c r="BW18" i="100"/>
  <c r="BY17" i="101"/>
  <c r="BV7" i="100"/>
  <c r="BV19" i="100" s="1"/>
  <c r="BV25" i="100" s="1"/>
  <c r="BN53" i="105"/>
  <c r="BN60" i="105" s="1"/>
  <c r="BJ66" i="85"/>
  <c r="BJ95" i="150"/>
  <c r="BP27" i="105"/>
  <c r="BP51" i="105" s="1"/>
  <c r="BR2" i="147"/>
  <c r="BR15" i="105"/>
  <c r="BR16" i="105" s="1"/>
  <c r="BR2" i="99"/>
  <c r="BR36" i="99" s="1"/>
  <c r="BR39" i="99" s="1"/>
  <c r="BR3" i="82"/>
  <c r="BR3" i="163" s="1"/>
  <c r="BR2" i="132"/>
  <c r="BR2" i="100"/>
  <c r="BT2" i="101"/>
  <c r="BR2" i="160"/>
  <c r="BR2" i="85"/>
  <c r="BR2" i="149"/>
  <c r="BR2" i="150"/>
  <c r="BS2" i="82"/>
  <c r="BS2" i="163" s="1"/>
  <c r="BR2" i="138"/>
  <c r="BR2" i="143"/>
  <c r="BQ3" i="160"/>
  <c r="BQ3" i="85"/>
  <c r="BQ3" i="99"/>
  <c r="BQ64" i="99" s="1"/>
  <c r="BQ92" i="99" s="1"/>
  <c r="BQ3" i="132"/>
  <c r="BQ3" i="138"/>
  <c r="BQ3" i="100"/>
  <c r="BQ3" i="149"/>
  <c r="BQ3" i="143"/>
  <c r="BS3" i="101"/>
  <c r="BQ3" i="150"/>
  <c r="BQ3" i="147"/>
  <c r="BO56" i="105"/>
  <c r="BM29" i="100"/>
  <c r="BO28" i="105"/>
  <c r="BP40" i="105"/>
  <c r="BQ26" i="105"/>
  <c r="BQ22" i="105"/>
  <c r="BQ23" i="105"/>
  <c r="BQ49" i="105" s="1"/>
  <c r="BQ37" i="105"/>
  <c r="BQ24" i="105"/>
  <c r="BQ21" i="105"/>
  <c r="BQ32" i="105"/>
  <c r="BQ19" i="105"/>
  <c r="BQ38" i="105"/>
  <c r="BQ25" i="105"/>
  <c r="BQ50" i="105" s="1"/>
  <c r="BQ39" i="105"/>
  <c r="BQ31" i="105"/>
  <c r="BQ33" i="105"/>
  <c r="BQ20" i="105"/>
  <c r="BQ36" i="105"/>
  <c r="BQ34" i="105"/>
  <c r="BQ18" i="105"/>
  <c r="BQ35" i="105"/>
  <c r="CA81" i="132"/>
  <c r="BR90" i="150"/>
  <c r="BR89" i="150"/>
  <c r="BR39" i="150"/>
  <c r="CD93" i="132"/>
  <c r="CD18" i="116" s="1"/>
  <c r="CD12" i="118" s="1"/>
  <c r="BQ83" i="150"/>
  <c r="BG38" i="138"/>
  <c r="BF43" i="138"/>
  <c r="BF46" i="138" s="1"/>
  <c r="BF49" i="138" s="1"/>
  <c r="BF44" i="138"/>
  <c r="BF47" i="138" s="1"/>
  <c r="BF50" i="138" s="1"/>
  <c r="BG39" i="138"/>
  <c r="BV105" i="147"/>
  <c r="BW100" i="147"/>
  <c r="BM74" i="143"/>
  <c r="BM26" i="150" s="1"/>
  <c r="BM56" i="150" s="1"/>
  <c r="BM64" i="143"/>
  <c r="BV89" i="132"/>
  <c r="BR22" i="138"/>
  <c r="BU33" i="101"/>
  <c r="BM61" i="150"/>
  <c r="BM87" i="150" s="1"/>
  <c r="BM26" i="138" s="1"/>
  <c r="BM76" i="150"/>
  <c r="BO63" i="143"/>
  <c r="BO75" i="143" s="1"/>
  <c r="BO27" i="150" s="1"/>
  <c r="BO60" i="150" s="1"/>
  <c r="BP61" i="143"/>
  <c r="BP73" i="143" s="1"/>
  <c r="BP25" i="150" s="1"/>
  <c r="BP45" i="150" s="1"/>
  <c r="BP72" i="143"/>
  <c r="BP24" i="150" s="1"/>
  <c r="BP42" i="150" s="1"/>
  <c r="BO74" i="150"/>
  <c r="BO46" i="150"/>
  <c r="BO85" i="150" s="1"/>
  <c r="BN75" i="143"/>
  <c r="BN27" i="150" s="1"/>
  <c r="BN60" i="150" s="1"/>
  <c r="BN62" i="143"/>
  <c r="BV12" i="132"/>
  <c r="BV108" i="132" s="1"/>
  <c r="BV34" i="150"/>
  <c r="BV116" i="150" s="1"/>
  <c r="BO43" i="150"/>
  <c r="BO84" i="150" s="1"/>
  <c r="BO73" i="150"/>
  <c r="BQ56" i="143"/>
  <c r="BQ55" i="143"/>
  <c r="BQ54" i="143"/>
  <c r="BQ52" i="143"/>
  <c r="BQ60" i="143" s="1"/>
  <c r="BQ53" i="143"/>
  <c r="BX72" i="150"/>
  <c r="BY38" i="150"/>
  <c r="BO74" i="147"/>
  <c r="BO103" i="147" s="1"/>
  <c r="BS31" i="149"/>
  <c r="BT44" i="99"/>
  <c r="BT48" i="99" s="1"/>
  <c r="BT24" i="115" s="1"/>
  <c r="BU63" i="99"/>
  <c r="BV65" i="99" s="1"/>
  <c r="BU51" i="99"/>
  <c r="BY90" i="147"/>
  <c r="CM23" i="148"/>
  <c r="CO11" i="148"/>
  <c r="CO16" i="148" s="1"/>
  <c r="CP9" i="148"/>
  <c r="CO12" i="148"/>
  <c r="CN23" i="148"/>
  <c r="CN21" i="148"/>
  <c r="CN22" i="148"/>
  <c r="CN17" i="148"/>
  <c r="CN18" i="148" s="1"/>
  <c r="CN25" i="148" s="1"/>
  <c r="CN26" i="148" s="1"/>
  <c r="BW41" i="99" s="1"/>
  <c r="BW30" i="118" s="1"/>
  <c r="CN13" i="148"/>
  <c r="BV108" i="147" l="1"/>
  <c r="BV313" i="82"/>
  <c r="BV314" i="82" s="1"/>
  <c r="BW97" i="147"/>
  <c r="AQ39" i="163"/>
  <c r="AQ40" i="163" s="1"/>
  <c r="BW309" i="82"/>
  <c r="BW89" i="132" s="1"/>
  <c r="BW256" i="82"/>
  <c r="BU27" i="163"/>
  <c r="BU38" i="163" s="1"/>
  <c r="BU10" i="132"/>
  <c r="BU107" i="132" s="1"/>
  <c r="BU67" i="85" s="1"/>
  <c r="BU26" i="163"/>
  <c r="BU37" i="163" s="1"/>
  <c r="BU64" i="118"/>
  <c r="BU11" i="149"/>
  <c r="BU24" i="118"/>
  <c r="BV90" i="132"/>
  <c r="BV19" i="116" s="1"/>
  <c r="BV7" i="118" s="1"/>
  <c r="BV25" i="118"/>
  <c r="BV13" i="149" s="1"/>
  <c r="BV65" i="118"/>
  <c r="BU6" i="116"/>
  <c r="BU45" i="118"/>
  <c r="BU29" i="118"/>
  <c r="BU31" i="118" s="1"/>
  <c r="BU67" i="118"/>
  <c r="BR9" i="115"/>
  <c r="BS95" i="132"/>
  <c r="BP29" i="85"/>
  <c r="BP18" i="118"/>
  <c r="BP58" i="118"/>
  <c r="BP24" i="116"/>
  <c r="BM49" i="118"/>
  <c r="BM12" i="116"/>
  <c r="AG11" i="116"/>
  <c r="AG20" i="116" s="1"/>
  <c r="AG22" i="116" s="1"/>
  <c r="AG48" i="118"/>
  <c r="AG56" i="118" s="1"/>
  <c r="AF34" i="116"/>
  <c r="AF47" i="116"/>
  <c r="AH11" i="116"/>
  <c r="AH20" i="116" s="1"/>
  <c r="AH22" i="116" s="1"/>
  <c r="AH48" i="118"/>
  <c r="AH56" i="118" s="1"/>
  <c r="AF190" i="85"/>
  <c r="AF191" i="85" s="1"/>
  <c r="BV7" i="116"/>
  <c r="BV46" i="118"/>
  <c r="BO44" i="118"/>
  <c r="BO5" i="116"/>
  <c r="BO8" i="116" s="1"/>
  <c r="BN13" i="116"/>
  <c r="BN103" i="132"/>
  <c r="BN50" i="118"/>
  <c r="BJ60" i="118"/>
  <c r="BJ20" i="118"/>
  <c r="BX31" i="85"/>
  <c r="BX51" i="118"/>
  <c r="BX14" i="116"/>
  <c r="BX104" i="132"/>
  <c r="BD11" i="118"/>
  <c r="BD10" i="118" s="1"/>
  <c r="BD15" i="116"/>
  <c r="BC98" i="132"/>
  <c r="BC110" i="132" s="1"/>
  <c r="BB5" i="115"/>
  <c r="BF15" i="116"/>
  <c r="BF11" i="118"/>
  <c r="BF10" i="118" s="1"/>
  <c r="BW347" i="82"/>
  <c r="BW29" i="99" s="1"/>
  <c r="BW67" i="99" s="1"/>
  <c r="BV29" i="99"/>
  <c r="BV67" i="99" s="1"/>
  <c r="BV347" i="82"/>
  <c r="BI44" i="132"/>
  <c r="BI39" i="132"/>
  <c r="BI65" i="132" s="1"/>
  <c r="BI73" i="132" s="1"/>
  <c r="BI41" i="132"/>
  <c r="BI67" i="132" s="1"/>
  <c r="BI75" i="132" s="1"/>
  <c r="BI43" i="132"/>
  <c r="BI69" i="132" s="1"/>
  <c r="BI77" i="132" s="1"/>
  <c r="BI42" i="132"/>
  <c r="BI68" i="132" s="1"/>
  <c r="BI76" i="132" s="1"/>
  <c r="BW13" i="150"/>
  <c r="BV50" i="150"/>
  <c r="BV53" i="150"/>
  <c r="BG79" i="132"/>
  <c r="BG83" i="132" s="1"/>
  <c r="BG85" i="132" s="1"/>
  <c r="BG16" i="116" s="1"/>
  <c r="BH79" i="132"/>
  <c r="BH83" i="132" s="1"/>
  <c r="BH85" i="132" s="1"/>
  <c r="BH16" i="116" s="1"/>
  <c r="AH27" i="85"/>
  <c r="AH46" i="85" s="1"/>
  <c r="AG27" i="85"/>
  <c r="AG46" i="85" s="1"/>
  <c r="BM28" i="85"/>
  <c r="BN30" i="85"/>
  <c r="BI146" i="85"/>
  <c r="BW45" i="99"/>
  <c r="BW47" i="99" s="1"/>
  <c r="AH16" i="149"/>
  <c r="BX25" i="149"/>
  <c r="AG16" i="149"/>
  <c r="BM18" i="149"/>
  <c r="BU54" i="85"/>
  <c r="BV8" i="149"/>
  <c r="BO106" i="147"/>
  <c r="BO25" i="85" s="1"/>
  <c r="BO6" i="149"/>
  <c r="BO9" i="149" s="1"/>
  <c r="AF45" i="149"/>
  <c r="AF60" i="149"/>
  <c r="AF62" i="149" s="1"/>
  <c r="BU7" i="149"/>
  <c r="BK92" i="150"/>
  <c r="BK102" i="132" s="1"/>
  <c r="BK35" i="138"/>
  <c r="BK36" i="138" s="1"/>
  <c r="BK109" i="150"/>
  <c r="BL77" i="150"/>
  <c r="BL109" i="150"/>
  <c r="BL27" i="138"/>
  <c r="BL31" i="138" s="1"/>
  <c r="BL32" i="138" s="1"/>
  <c r="BL34" i="138" s="1"/>
  <c r="BM76" i="143"/>
  <c r="BM28" i="150" s="1"/>
  <c r="BM64" i="150" s="1"/>
  <c r="BM77" i="150" s="1"/>
  <c r="BM65" i="143"/>
  <c r="BO110" i="150"/>
  <c r="BO27" i="149"/>
  <c r="BP21" i="149"/>
  <c r="BQ22" i="149"/>
  <c r="BQ95" i="99"/>
  <c r="BF52" i="85"/>
  <c r="BN24" i="149"/>
  <c r="BI74" i="132"/>
  <c r="BJ35" i="132"/>
  <c r="BJ45" i="132" s="1"/>
  <c r="BJ70" i="132" s="1"/>
  <c r="BI96" i="85"/>
  <c r="BI127" i="85"/>
  <c r="BJ122" i="85" s="1"/>
  <c r="BI100" i="85"/>
  <c r="BJ68" i="85"/>
  <c r="BJ87" i="85" s="1"/>
  <c r="BJ113" i="85" s="1"/>
  <c r="BJ115" i="85" s="1"/>
  <c r="BV94" i="147"/>
  <c r="BV104" i="147" s="1"/>
  <c r="BW87" i="147"/>
  <c r="BO59" i="105"/>
  <c r="BO64" i="105"/>
  <c r="CA34" i="101"/>
  <c r="BX25" i="143"/>
  <c r="BZ17" i="101"/>
  <c r="BW7" i="100"/>
  <c r="BW19" i="100" s="1"/>
  <c r="BW25" i="100" s="1"/>
  <c r="BX18" i="100"/>
  <c r="CA25" i="101"/>
  <c r="BX45" i="105"/>
  <c r="BO53" i="105"/>
  <c r="BO60" i="105" s="1"/>
  <c r="AW114" i="85"/>
  <c r="AI23" i="100"/>
  <c r="AI26" i="100" s="1"/>
  <c r="BT2" i="82"/>
  <c r="BT2" i="163" s="1"/>
  <c r="BS3" i="82"/>
  <c r="BS3" i="163" s="1"/>
  <c r="BS15" i="105"/>
  <c r="BS16" i="105" s="1"/>
  <c r="BS2" i="160"/>
  <c r="BS2" i="99"/>
  <c r="BS36" i="99" s="1"/>
  <c r="BS39" i="99" s="1"/>
  <c r="BS2" i="143"/>
  <c r="BU2" i="101"/>
  <c r="BS2" i="150"/>
  <c r="BS2" i="138"/>
  <c r="BS2" i="147"/>
  <c r="BS2" i="149"/>
  <c r="BS2" i="85"/>
  <c r="BS2" i="132"/>
  <c r="BS2" i="100"/>
  <c r="BR3" i="150"/>
  <c r="BR3" i="143"/>
  <c r="BR3" i="132"/>
  <c r="BR3" i="138"/>
  <c r="BR3" i="99"/>
  <c r="BR64" i="99" s="1"/>
  <c r="BR92" i="99" s="1"/>
  <c r="BR3" i="149"/>
  <c r="BR3" i="147"/>
  <c r="BR3" i="85"/>
  <c r="BR3" i="160"/>
  <c r="BR3" i="100"/>
  <c r="BT3" i="101"/>
  <c r="CB81" i="132"/>
  <c r="BQ40" i="105"/>
  <c r="BP56" i="105"/>
  <c r="BR38" i="105"/>
  <c r="BR18" i="105"/>
  <c r="BR22" i="105"/>
  <c r="BR24" i="105"/>
  <c r="BR23" i="105"/>
  <c r="BR49" i="105" s="1"/>
  <c r="BR20" i="105"/>
  <c r="BR21" i="105"/>
  <c r="BR39" i="105"/>
  <c r="BR25" i="105"/>
  <c r="BR50" i="105" s="1"/>
  <c r="BR35" i="105"/>
  <c r="BR31" i="105"/>
  <c r="BR32" i="105"/>
  <c r="BR19" i="105"/>
  <c r="BR36" i="105"/>
  <c r="BR37" i="105"/>
  <c r="BR26" i="105"/>
  <c r="BR33" i="105"/>
  <c r="BR34" i="105"/>
  <c r="BN29" i="100"/>
  <c r="BQ27" i="105"/>
  <c r="BQ51" i="105" s="1"/>
  <c r="BP28" i="105"/>
  <c r="BS89" i="150"/>
  <c r="BS90" i="150"/>
  <c r="BS39" i="150"/>
  <c r="BR83" i="150"/>
  <c r="CE93" i="132"/>
  <c r="CE18" i="116" s="1"/>
  <c r="CE12" i="118" s="1"/>
  <c r="BH39" i="138"/>
  <c r="BG44" i="138"/>
  <c r="BG47" i="138" s="1"/>
  <c r="BG50" i="138" s="1"/>
  <c r="BG43" i="138"/>
  <c r="BG46" i="138" s="1"/>
  <c r="BG49" i="138" s="1"/>
  <c r="BH38" i="138"/>
  <c r="BV33" i="101"/>
  <c r="BS22" i="138"/>
  <c r="BJ42" i="132"/>
  <c r="BJ68" i="132" s="1"/>
  <c r="BJ39" i="132"/>
  <c r="BJ65" i="132" s="1"/>
  <c r="BJ43" i="132"/>
  <c r="BJ69" i="132" s="1"/>
  <c r="BJ44" i="132"/>
  <c r="BJ40" i="132"/>
  <c r="BJ66" i="132" s="1"/>
  <c r="BJ41" i="132"/>
  <c r="BJ67" i="132" s="1"/>
  <c r="BR52" i="143"/>
  <c r="BR60" i="143" s="1"/>
  <c r="BR56" i="143"/>
  <c r="BR55" i="143"/>
  <c r="BR53" i="143"/>
  <c r="BR54" i="143"/>
  <c r="BW12" i="132"/>
  <c r="BW108" i="132" s="1"/>
  <c r="BW34" i="150"/>
  <c r="BW116" i="150" s="1"/>
  <c r="BX100" i="147"/>
  <c r="BW105" i="147"/>
  <c r="BP63" i="143"/>
  <c r="BO62" i="143"/>
  <c r="BQ72" i="143"/>
  <c r="BQ24" i="150" s="1"/>
  <c r="BQ42" i="150" s="1"/>
  <c r="BQ61" i="143"/>
  <c r="BQ73" i="143" s="1"/>
  <c r="BQ25" i="150" s="1"/>
  <c r="BQ45" i="150" s="1"/>
  <c r="BN74" i="143"/>
  <c r="BN26" i="150" s="1"/>
  <c r="BN56" i="150" s="1"/>
  <c r="BN64" i="143"/>
  <c r="BP43" i="150"/>
  <c r="BP84" i="150" s="1"/>
  <c r="BP73" i="150"/>
  <c r="BN76" i="150"/>
  <c r="BN61" i="150"/>
  <c r="BN87" i="150" s="1"/>
  <c r="BN26" i="138" s="1"/>
  <c r="BP46" i="150"/>
  <c r="BP85" i="150" s="1"/>
  <c r="BP74" i="150"/>
  <c r="BO61" i="150"/>
  <c r="BO87" i="150" s="1"/>
  <c r="BO26" i="138" s="1"/>
  <c r="BO76" i="150"/>
  <c r="BM57" i="150"/>
  <c r="BM86" i="150" s="1"/>
  <c r="BM28" i="149" s="1"/>
  <c r="BM75" i="150"/>
  <c r="BL95" i="150"/>
  <c r="BZ38" i="150"/>
  <c r="BY72" i="150"/>
  <c r="BP74" i="147"/>
  <c r="BP103" i="147" s="1"/>
  <c r="BZ90" i="147"/>
  <c r="BV63" i="99"/>
  <c r="BW65" i="99" s="1"/>
  <c r="BV51" i="99"/>
  <c r="BT31" i="149"/>
  <c r="BU44" i="99"/>
  <c r="BU48" i="99" s="1"/>
  <c r="BU24" i="115" s="1"/>
  <c r="CO17" i="148"/>
  <c r="CO18" i="148" s="1"/>
  <c r="CO25" i="148" s="1"/>
  <c r="CO26" i="148" s="1"/>
  <c r="BX41" i="99" s="1"/>
  <c r="BX30" i="118" s="1"/>
  <c r="CO22" i="148"/>
  <c r="CO13" i="148"/>
  <c r="CO23" i="148"/>
  <c r="CO21" i="148"/>
  <c r="CP11" i="148"/>
  <c r="CP16" i="148" s="1"/>
  <c r="CQ9" i="148"/>
  <c r="CP12" i="148"/>
  <c r="BX309" i="82" l="1"/>
  <c r="BX256" i="82"/>
  <c r="AR36" i="163"/>
  <c r="AQ18" i="115"/>
  <c r="BX97" i="147"/>
  <c r="BW313" i="82"/>
  <c r="BW314" i="82" s="1"/>
  <c r="BW108" i="147"/>
  <c r="BV27" i="163"/>
  <c r="BV38" i="163" s="1"/>
  <c r="BV10" i="132"/>
  <c r="BV107" i="132" s="1"/>
  <c r="BV67" i="85" s="1"/>
  <c r="BV26" i="163"/>
  <c r="BV37" i="163" s="1"/>
  <c r="BV64" i="118"/>
  <c r="BV24" i="118"/>
  <c r="BV11" i="149"/>
  <c r="BV67" i="118"/>
  <c r="BV29" i="118"/>
  <c r="BV31" i="118" s="1"/>
  <c r="BV6" i="116"/>
  <c r="BV45" i="118"/>
  <c r="BW90" i="132"/>
  <c r="BW19" i="116" s="1"/>
  <c r="BW7" i="118" s="1"/>
  <c r="BW65" i="118"/>
  <c r="BW25" i="118"/>
  <c r="BW13" i="149" s="1"/>
  <c r="BS9" i="115"/>
  <c r="BT95" i="132"/>
  <c r="BQ29" i="85"/>
  <c r="BQ18" i="118"/>
  <c r="BQ58" i="118"/>
  <c r="BQ24" i="116"/>
  <c r="BN49" i="118"/>
  <c r="BN12" i="116"/>
  <c r="AH5" i="118"/>
  <c r="AH16" i="118" s="1"/>
  <c r="AH26" i="116"/>
  <c r="AG5" i="118"/>
  <c r="AG16" i="118" s="1"/>
  <c r="AG26" i="116"/>
  <c r="BW7" i="116"/>
  <c r="BW46" i="118"/>
  <c r="BP44" i="118"/>
  <c r="BP5" i="116"/>
  <c r="BP8" i="116" s="1"/>
  <c r="BK66" i="85"/>
  <c r="BK68" i="85" s="1"/>
  <c r="BK85" i="85" s="1"/>
  <c r="BK100" i="85" s="1"/>
  <c r="BK114" i="150"/>
  <c r="BK118" i="150" s="1"/>
  <c r="BL111" i="150"/>
  <c r="BL114" i="150"/>
  <c r="BL118" i="150" s="1"/>
  <c r="BO103" i="132"/>
  <c r="BO13" i="116"/>
  <c r="BO50" i="118"/>
  <c r="BY31" i="85"/>
  <c r="BY51" i="118"/>
  <c r="BY14" i="116"/>
  <c r="BY104" i="132"/>
  <c r="BD98" i="132"/>
  <c r="BD110" i="132" s="1"/>
  <c r="BC5" i="115"/>
  <c r="BH105" i="132"/>
  <c r="BG105" i="132"/>
  <c r="BX347" i="82"/>
  <c r="BX29" i="99" s="1"/>
  <c r="BX67" i="99" s="1"/>
  <c r="BJ77" i="132"/>
  <c r="BX13" i="150"/>
  <c r="BW53" i="150"/>
  <c r="BW50" i="150"/>
  <c r="BI79" i="132"/>
  <c r="BI83" i="132" s="1"/>
  <c r="BI85" i="132" s="1"/>
  <c r="BI16" i="116" s="1"/>
  <c r="BN28" i="85"/>
  <c r="BL66" i="85"/>
  <c r="BL68" i="85" s="1"/>
  <c r="BL87" i="85" s="1"/>
  <c r="BL113" i="85" s="1"/>
  <c r="BL115" i="85" s="1"/>
  <c r="BO30" i="85"/>
  <c r="BX45" i="99"/>
  <c r="BX47" i="99" s="1"/>
  <c r="BK16" i="132"/>
  <c r="BK35" i="132" s="1"/>
  <c r="BK45" i="132" s="1"/>
  <c r="BK70" i="132" s="1"/>
  <c r="BK111" i="150"/>
  <c r="BP106" i="147"/>
  <c r="BP25" i="85" s="1"/>
  <c r="BP6" i="149"/>
  <c r="BP9" i="149" s="1"/>
  <c r="BW8" i="149"/>
  <c r="BY25" i="149"/>
  <c r="BV7" i="149"/>
  <c r="BV54" i="85"/>
  <c r="BN18" i="149"/>
  <c r="AG43" i="149"/>
  <c r="AG48" i="149"/>
  <c r="AG50" i="149" s="1"/>
  <c r="AH43" i="149"/>
  <c r="AH48" i="149"/>
  <c r="AH50" i="149" s="1"/>
  <c r="BK95" i="150"/>
  <c r="BL16" i="132"/>
  <c r="BL36" i="132" s="1"/>
  <c r="BL35" i="138"/>
  <c r="BL36" i="138" s="1"/>
  <c r="BM65" i="150"/>
  <c r="BM88" i="150" s="1"/>
  <c r="BM27" i="138" s="1"/>
  <c r="BM31" i="138" s="1"/>
  <c r="BM32" i="138" s="1"/>
  <c r="BM34" i="138" s="1"/>
  <c r="BN76" i="143"/>
  <c r="BN28" i="150" s="1"/>
  <c r="BN64" i="150" s="1"/>
  <c r="BN77" i="150" s="1"/>
  <c r="BN65" i="143"/>
  <c r="BJ74" i="132"/>
  <c r="BJ75" i="132"/>
  <c r="BP110" i="150"/>
  <c r="BP27" i="149"/>
  <c r="BJ73" i="132"/>
  <c r="BJ76" i="132"/>
  <c r="BQ21" i="149"/>
  <c r="BR22" i="149"/>
  <c r="BR95" i="99"/>
  <c r="BJ78" i="132"/>
  <c r="BO24" i="149"/>
  <c r="AF49" i="85"/>
  <c r="AF61" i="85" s="1"/>
  <c r="AF166" i="85" s="1"/>
  <c r="BJ91" i="85"/>
  <c r="BJ134" i="85" s="1"/>
  <c r="BJ136" i="85" s="1"/>
  <c r="BJ146" i="85" s="1"/>
  <c r="BJ93" i="85"/>
  <c r="BJ157" i="85" s="1"/>
  <c r="BJ158" i="85" s="1"/>
  <c r="BJ159" i="85" s="1"/>
  <c r="BK156" i="85" s="1"/>
  <c r="BJ95" i="85"/>
  <c r="BJ86" i="85"/>
  <c r="BJ105" i="85" s="1"/>
  <c r="BJ85" i="85"/>
  <c r="BJ100" i="85" s="1"/>
  <c r="BJ92" i="85"/>
  <c r="BK162" i="85" s="1"/>
  <c r="BK169" i="85" s="1"/>
  <c r="BJ88" i="85"/>
  <c r="BJ112" i="85" s="1"/>
  <c r="BJ94" i="85"/>
  <c r="BJ90" i="85"/>
  <c r="BJ123" i="85" s="1"/>
  <c r="BJ125" i="85" s="1"/>
  <c r="BJ89" i="85"/>
  <c r="BJ124" i="85" s="1"/>
  <c r="BJ126" i="85" s="1"/>
  <c r="BW94" i="147"/>
  <c r="BW104" i="147" s="1"/>
  <c r="BX87" i="147"/>
  <c r="BP59" i="105"/>
  <c r="BP64" i="105"/>
  <c r="CB34" i="101"/>
  <c r="BY25" i="143"/>
  <c r="CB25" i="101"/>
  <c r="BY45" i="105"/>
  <c r="BY18" i="100"/>
  <c r="CA17" i="101"/>
  <c r="BX7" i="100"/>
  <c r="BX19" i="100" s="1"/>
  <c r="BX25" i="100" s="1"/>
  <c r="BP53" i="105"/>
  <c r="BP60" i="105" s="1"/>
  <c r="AW116" i="85"/>
  <c r="AX111" i="85" s="1"/>
  <c r="AI28" i="100"/>
  <c r="AI30" i="100" s="1"/>
  <c r="AI33" i="100" s="1"/>
  <c r="BS18" i="105"/>
  <c r="BS24" i="105"/>
  <c r="BS33" i="105"/>
  <c r="BS31" i="105"/>
  <c r="BS32" i="105"/>
  <c r="BS19" i="105"/>
  <c r="BS39" i="105"/>
  <c r="BS25" i="105"/>
  <c r="BS50" i="105" s="1"/>
  <c r="BS23" i="105"/>
  <c r="BS49" i="105" s="1"/>
  <c r="BS38" i="105"/>
  <c r="BS35" i="105"/>
  <c r="BS36" i="105"/>
  <c r="BS22" i="105"/>
  <c r="BS21" i="105"/>
  <c r="BS20" i="105"/>
  <c r="BS34" i="105"/>
  <c r="BS37" i="105"/>
  <c r="BS26" i="105"/>
  <c r="BO29" i="100"/>
  <c r="BQ56" i="105"/>
  <c r="BT2" i="149"/>
  <c r="BT2" i="85"/>
  <c r="BT3" i="82"/>
  <c r="BT3" i="163" s="1"/>
  <c r="BV2" i="101"/>
  <c r="BT2" i="100"/>
  <c r="BT2" i="132"/>
  <c r="BT2" i="99"/>
  <c r="BT36" i="99" s="1"/>
  <c r="BT39" i="99" s="1"/>
  <c r="BT2" i="138"/>
  <c r="BT2" i="147"/>
  <c r="BT2" i="143"/>
  <c r="BT2" i="160"/>
  <c r="BT2" i="150"/>
  <c r="BT15" i="105"/>
  <c r="BT16" i="105" s="1"/>
  <c r="BU2" i="82"/>
  <c r="BU2" i="163" s="1"/>
  <c r="BS3" i="85"/>
  <c r="BS3" i="160"/>
  <c r="BS3" i="138"/>
  <c r="BS3" i="143"/>
  <c r="BS3" i="149"/>
  <c r="BS3" i="150"/>
  <c r="BU3" i="101"/>
  <c r="BS3" i="132"/>
  <c r="BS3" i="100"/>
  <c r="BS3" i="99"/>
  <c r="BS64" i="99" s="1"/>
  <c r="BS92" i="99" s="1"/>
  <c r="BS3" i="147"/>
  <c r="BQ28" i="105"/>
  <c r="BR40" i="105"/>
  <c r="BR27" i="105"/>
  <c r="BR51" i="105" s="1"/>
  <c r="CC81" i="132"/>
  <c r="CF93" i="132"/>
  <c r="CF18" i="116" s="1"/>
  <c r="CF12" i="118" s="1"/>
  <c r="BS83" i="150"/>
  <c r="BT89" i="150"/>
  <c r="BT90" i="150"/>
  <c r="BT39" i="150"/>
  <c r="BI39" i="138"/>
  <c r="BH44" i="138"/>
  <c r="BH47" i="138" s="1"/>
  <c r="BH50" i="138" s="1"/>
  <c r="BH43" i="138"/>
  <c r="BH46" i="138" s="1"/>
  <c r="BH49" i="138" s="1"/>
  <c r="BI38" i="138"/>
  <c r="BX89" i="132"/>
  <c r="BX34" i="150"/>
  <c r="BX116" i="150" s="1"/>
  <c r="BX12" i="132"/>
  <c r="BX108" i="132" s="1"/>
  <c r="BT22" i="138"/>
  <c r="BW33" i="101"/>
  <c r="BQ63" i="143"/>
  <c r="BO64" i="143"/>
  <c r="BO74" i="143"/>
  <c r="BO26" i="150" s="1"/>
  <c r="BO56" i="150" s="1"/>
  <c r="BS52" i="143"/>
  <c r="BS60" i="143" s="1"/>
  <c r="BS55" i="143"/>
  <c r="BS53" i="143"/>
  <c r="BS54" i="143"/>
  <c r="BS56" i="143"/>
  <c r="BQ46" i="150"/>
  <c r="BQ85" i="150" s="1"/>
  <c r="BQ74" i="150"/>
  <c r="BX105" i="147"/>
  <c r="BY100" i="147"/>
  <c r="BN75" i="150"/>
  <c r="BN57" i="150"/>
  <c r="BN86" i="150" s="1"/>
  <c r="BN28" i="149" s="1"/>
  <c r="BQ73" i="150"/>
  <c r="BQ43" i="150"/>
  <c r="BQ84" i="150" s="1"/>
  <c r="BM25" i="138"/>
  <c r="BM41" i="138" s="1"/>
  <c r="BP75" i="143"/>
  <c r="BP27" i="150" s="1"/>
  <c r="BP60" i="150" s="1"/>
  <c r="BP62" i="143"/>
  <c r="BR61" i="143"/>
  <c r="BR73" i="143" s="1"/>
  <c r="BR25" i="150" s="1"/>
  <c r="BR45" i="150" s="1"/>
  <c r="BR72" i="143"/>
  <c r="BR24" i="150" s="1"/>
  <c r="BR42" i="150" s="1"/>
  <c r="BZ72" i="150"/>
  <c r="CA38" i="150"/>
  <c r="BQ74" i="147"/>
  <c r="BQ103" i="147" s="1"/>
  <c r="CR9" i="148"/>
  <c r="CQ11" i="148"/>
  <c r="CQ16" i="148" s="1"/>
  <c r="CQ12" i="148"/>
  <c r="CA90" i="147"/>
  <c r="BW51" i="99"/>
  <c r="BW63" i="99"/>
  <c r="BX65" i="99" s="1"/>
  <c r="BV44" i="99"/>
  <c r="BV48" i="99" s="1"/>
  <c r="BV24" i="115" s="1"/>
  <c r="BU31" i="149"/>
  <c r="CP13" i="148"/>
  <c r="CP23" i="148"/>
  <c r="CP17" i="148"/>
  <c r="CP18" i="148" s="1"/>
  <c r="CP25" i="148" s="1"/>
  <c r="CP26" i="148" s="1"/>
  <c r="BY41" i="99" s="1"/>
  <c r="BY30" i="118" s="1"/>
  <c r="CP22" i="148"/>
  <c r="CP21" i="148"/>
  <c r="BW26" i="163" l="1"/>
  <c r="BW37" i="163" s="1"/>
  <c r="BW64" i="118"/>
  <c r="BW11" i="149"/>
  <c r="BW24" i="118"/>
  <c r="BW27" i="163"/>
  <c r="BW38" i="163" s="1"/>
  <c r="BW10" i="132"/>
  <c r="BW107" i="132" s="1"/>
  <c r="BW67" i="85" s="1"/>
  <c r="BX313" i="82"/>
  <c r="BX314" i="82" s="1"/>
  <c r="BY97" i="147"/>
  <c r="BX108" i="147"/>
  <c r="BY309" i="82"/>
  <c r="BY256" i="82"/>
  <c r="AR39" i="163"/>
  <c r="AR40" i="163" s="1"/>
  <c r="BW6" i="116"/>
  <c r="BW45" i="118"/>
  <c r="BX90" i="132"/>
  <c r="BX19" i="116" s="1"/>
  <c r="BX7" i="118" s="1"/>
  <c r="BX65" i="118"/>
  <c r="BX25" i="118"/>
  <c r="BX13" i="149" s="1"/>
  <c r="BW67" i="118"/>
  <c r="BW29" i="118"/>
  <c r="BW31" i="118" s="1"/>
  <c r="BT9" i="115"/>
  <c r="BU95" i="132"/>
  <c r="BK92" i="85"/>
  <c r="BL162" i="85" s="1"/>
  <c r="BL169" i="85" s="1"/>
  <c r="BK91" i="85"/>
  <c r="BK134" i="85" s="1"/>
  <c r="BK136" i="85" s="1"/>
  <c r="BK146" i="85" s="1"/>
  <c r="BR29" i="85"/>
  <c r="BR18" i="118"/>
  <c r="BR58" i="118"/>
  <c r="BR24" i="116"/>
  <c r="BK86" i="85"/>
  <c r="BK105" i="85" s="1"/>
  <c r="BK95" i="85"/>
  <c r="BK88" i="85"/>
  <c r="BK112" i="85" s="1"/>
  <c r="BK93" i="85"/>
  <c r="BK157" i="85" s="1"/>
  <c r="BK158" i="85" s="1"/>
  <c r="BK159" i="85" s="1"/>
  <c r="BL156" i="85" s="1"/>
  <c r="BK90" i="85"/>
  <c r="BK123" i="85" s="1"/>
  <c r="BK87" i="85"/>
  <c r="BK113" i="85" s="1"/>
  <c r="BK115" i="85" s="1"/>
  <c r="BK89" i="85"/>
  <c r="BK124" i="85" s="1"/>
  <c r="BK126" i="85" s="1"/>
  <c r="BO49" i="118"/>
  <c r="BO12" i="116"/>
  <c r="AG47" i="116"/>
  <c r="AG34" i="116"/>
  <c r="AI48" i="118"/>
  <c r="AI56" i="118" s="1"/>
  <c r="AI11" i="116"/>
  <c r="AI20" i="116" s="1"/>
  <c r="AI22" i="116" s="1"/>
  <c r="AH34" i="116"/>
  <c r="AH47" i="116"/>
  <c r="BK94" i="85"/>
  <c r="BX7" i="116"/>
  <c r="BX46" i="118"/>
  <c r="BQ44" i="118"/>
  <c r="BQ5" i="116"/>
  <c r="BQ8" i="116" s="1"/>
  <c r="BP13" i="116"/>
  <c r="BP103" i="132"/>
  <c r="BP50" i="118"/>
  <c r="BZ31" i="85"/>
  <c r="BZ104" i="132"/>
  <c r="BZ51" i="118"/>
  <c r="BZ14" i="116"/>
  <c r="BL60" i="118"/>
  <c r="BL20" i="118"/>
  <c r="BK20" i="118"/>
  <c r="BK60" i="118"/>
  <c r="BG11" i="118"/>
  <c r="BG10" i="118" s="1"/>
  <c r="BG15" i="116"/>
  <c r="BI105" i="132"/>
  <c r="BE98" i="132"/>
  <c r="BE110" i="132" s="1"/>
  <c r="BD5" i="115"/>
  <c r="BH11" i="118"/>
  <c r="BH10" i="118" s="1"/>
  <c r="BH15" i="116"/>
  <c r="BY347" i="82"/>
  <c r="BY29" i="99" s="1"/>
  <c r="BY67" i="99" s="1"/>
  <c r="BY13" i="150"/>
  <c r="BX53" i="150"/>
  <c r="BX50" i="150"/>
  <c r="BJ79" i="132"/>
  <c r="BJ83" i="132" s="1"/>
  <c r="BJ85" i="132" s="1"/>
  <c r="BJ16" i="116" s="1"/>
  <c r="AI27" i="85"/>
  <c r="AI46" i="85" s="1"/>
  <c r="BO28" i="85"/>
  <c r="BP30" i="85"/>
  <c r="BY45" i="99"/>
  <c r="BY47" i="99" s="1"/>
  <c r="BM109" i="150"/>
  <c r="BK36" i="132"/>
  <c r="BK44" i="132" s="1"/>
  <c r="BL35" i="132"/>
  <c r="BL45" i="132" s="1"/>
  <c r="BL70" i="132" s="1"/>
  <c r="BL78" i="132" s="1"/>
  <c r="BM92" i="150"/>
  <c r="BM102" i="132" s="1"/>
  <c r="BM35" i="138"/>
  <c r="BM36" i="138" s="1"/>
  <c r="BW54" i="85"/>
  <c r="BW7" i="149"/>
  <c r="BZ25" i="149"/>
  <c r="BO18" i="149"/>
  <c r="AG45" i="149"/>
  <c r="AG60" i="149"/>
  <c r="AG62" i="149" s="1"/>
  <c r="BQ106" i="147"/>
  <c r="BQ25" i="85" s="1"/>
  <c r="BQ6" i="149"/>
  <c r="BQ9" i="149" s="1"/>
  <c r="BX8" i="149"/>
  <c r="AI16" i="149"/>
  <c r="AH45" i="149"/>
  <c r="AH60" i="149"/>
  <c r="AH62" i="149" s="1"/>
  <c r="BN65" i="150"/>
  <c r="BN88" i="150" s="1"/>
  <c r="BN27" i="138" s="1"/>
  <c r="BN31" i="138" s="1"/>
  <c r="BN32" i="138" s="1"/>
  <c r="BN35" i="138" s="1"/>
  <c r="BO76" i="143"/>
  <c r="BO28" i="150" s="1"/>
  <c r="BO64" i="150" s="1"/>
  <c r="BO65" i="150" s="1"/>
  <c r="BO88" i="150" s="1"/>
  <c r="BO27" i="138" s="1"/>
  <c r="BO31" i="138" s="1"/>
  <c r="BO32" i="138" s="1"/>
  <c r="BO65" i="143"/>
  <c r="BK78" i="132"/>
  <c r="BR21" i="149"/>
  <c r="BP24" i="149"/>
  <c r="BQ110" i="150"/>
  <c r="BQ27" i="149"/>
  <c r="BH52" i="85"/>
  <c r="BG52" i="85"/>
  <c r="BS22" i="149"/>
  <c r="BS95" i="99"/>
  <c r="BL93" i="85"/>
  <c r="BL157" i="85" s="1"/>
  <c r="BL95" i="85"/>
  <c r="BL85" i="85"/>
  <c r="BL100" i="85" s="1"/>
  <c r="BL89" i="85"/>
  <c r="BL124" i="85" s="1"/>
  <c r="BL126" i="85" s="1"/>
  <c r="BL91" i="85"/>
  <c r="BL134" i="85" s="1"/>
  <c r="BL136" i="85" s="1"/>
  <c r="BL146" i="85" s="1"/>
  <c r="BL90" i="85"/>
  <c r="BL123" i="85" s="1"/>
  <c r="BL88" i="85"/>
  <c r="BL112" i="85" s="1"/>
  <c r="BL86" i="85"/>
  <c r="BL105" i="85" s="1"/>
  <c r="BL92" i="85"/>
  <c r="BM162" i="85" s="1"/>
  <c r="BM169" i="85" s="1"/>
  <c r="BJ127" i="85"/>
  <c r="BK122" i="85" s="1"/>
  <c r="BJ96" i="85"/>
  <c r="BL94" i="85"/>
  <c r="AF62" i="85"/>
  <c r="BX94" i="147"/>
  <c r="BX104" i="147" s="1"/>
  <c r="BY87" i="147"/>
  <c r="BQ59" i="105"/>
  <c r="BQ64" i="105"/>
  <c r="CC34" i="101"/>
  <c r="BZ25" i="143"/>
  <c r="CB17" i="101"/>
  <c r="BY7" i="100"/>
  <c r="BY19" i="100" s="1"/>
  <c r="BY25" i="100" s="1"/>
  <c r="BZ18" i="100"/>
  <c r="CC25" i="101"/>
  <c r="BZ45" i="105"/>
  <c r="BQ53" i="105"/>
  <c r="BQ60" i="105" s="1"/>
  <c r="AX114" i="85"/>
  <c r="AG190" i="85"/>
  <c r="AG191" i="85" s="1"/>
  <c r="CD81" i="132"/>
  <c r="BR28" i="105"/>
  <c r="BT3" i="100"/>
  <c r="BT3" i="160"/>
  <c r="BV3" i="101"/>
  <c r="BT3" i="138"/>
  <c r="BT3" i="132"/>
  <c r="BT3" i="143"/>
  <c r="BT3" i="99"/>
  <c r="BT64" i="99" s="1"/>
  <c r="BT92" i="99" s="1"/>
  <c r="BT3" i="147"/>
  <c r="BT3" i="149"/>
  <c r="BT3" i="85"/>
  <c r="BT3" i="150"/>
  <c r="BS40" i="105"/>
  <c r="BP29" i="100"/>
  <c r="BU2" i="99"/>
  <c r="BU36" i="99" s="1"/>
  <c r="BU39" i="99" s="1"/>
  <c r="BU2" i="150"/>
  <c r="BW2" i="101"/>
  <c r="BU2" i="147"/>
  <c r="BU2" i="138"/>
  <c r="BU15" i="105"/>
  <c r="BU16" i="105" s="1"/>
  <c r="BU2" i="160"/>
  <c r="BU2" i="132"/>
  <c r="BU2" i="100"/>
  <c r="BU2" i="149"/>
  <c r="BU2" i="85"/>
  <c r="BU3" i="82"/>
  <c r="BU3" i="163" s="1"/>
  <c r="BU2" i="143"/>
  <c r="BV2" i="82"/>
  <c r="BV2" i="163" s="1"/>
  <c r="BR56" i="105"/>
  <c r="BT23" i="105"/>
  <c r="BT49" i="105" s="1"/>
  <c r="BT39" i="105"/>
  <c r="BT32" i="105"/>
  <c r="BT24" i="105"/>
  <c r="BT22" i="105"/>
  <c r="BT25" i="105"/>
  <c r="BT50" i="105" s="1"/>
  <c r="BT20" i="105"/>
  <c r="BT33" i="105"/>
  <c r="BT21" i="105"/>
  <c r="BT37" i="105"/>
  <c r="BT26" i="105"/>
  <c r="BT18" i="105"/>
  <c r="BT35" i="105"/>
  <c r="BT34" i="105"/>
  <c r="BT38" i="105"/>
  <c r="BT36" i="105"/>
  <c r="BT19" i="105"/>
  <c r="BT31" i="105"/>
  <c r="BS27" i="105"/>
  <c r="BS51" i="105" s="1"/>
  <c r="BU89" i="150"/>
  <c r="BU90" i="150"/>
  <c r="BU39" i="150"/>
  <c r="BT83" i="150"/>
  <c r="CG93" i="132"/>
  <c r="CG18" i="116" s="1"/>
  <c r="CG12" i="118" s="1"/>
  <c r="BJ39" i="138"/>
  <c r="BI44" i="138"/>
  <c r="BI47" i="138" s="1"/>
  <c r="BI50" i="138" s="1"/>
  <c r="BI43" i="138"/>
  <c r="BI46" i="138" s="1"/>
  <c r="BI49" i="138" s="1"/>
  <c r="BJ38" i="138"/>
  <c r="BR46" i="150"/>
  <c r="BR85" i="150" s="1"/>
  <c r="BR74" i="150"/>
  <c r="BY89" i="132"/>
  <c r="BQ75" i="143"/>
  <c r="BQ27" i="150" s="1"/>
  <c r="BQ60" i="150" s="1"/>
  <c r="BQ62" i="143"/>
  <c r="BL44" i="132"/>
  <c r="BL39" i="132"/>
  <c r="BL65" i="132" s="1"/>
  <c r="BL41" i="132"/>
  <c r="BL67" i="132" s="1"/>
  <c r="BL40" i="132"/>
  <c r="BL66" i="132" s="1"/>
  <c r="BL43" i="132"/>
  <c r="BL69" i="132" s="1"/>
  <c r="BL42" i="132"/>
  <c r="BL68" i="132" s="1"/>
  <c r="BP74" i="143"/>
  <c r="BP26" i="150" s="1"/>
  <c r="BP56" i="150" s="1"/>
  <c r="BP64" i="143"/>
  <c r="BP65" i="143" s="1"/>
  <c r="BP61" i="150"/>
  <c r="BP87" i="150" s="1"/>
  <c r="BP26" i="138" s="1"/>
  <c r="BP76" i="150"/>
  <c r="BS61" i="143"/>
  <c r="BS73" i="143" s="1"/>
  <c r="BS25" i="150" s="1"/>
  <c r="BS45" i="150" s="1"/>
  <c r="BS72" i="143"/>
  <c r="BS24" i="150" s="1"/>
  <c r="BS42" i="150" s="1"/>
  <c r="BN25" i="138"/>
  <c r="BN41" i="138" s="1"/>
  <c r="BY105" i="147"/>
  <c r="BZ100" i="147"/>
  <c r="BY34" i="150"/>
  <c r="BY116" i="150" s="1"/>
  <c r="BY12" i="132"/>
  <c r="BY108" i="132" s="1"/>
  <c r="BR63" i="143"/>
  <c r="BR75" i="143" s="1"/>
  <c r="BR27" i="150" s="1"/>
  <c r="BR60" i="150" s="1"/>
  <c r="BX33" i="101"/>
  <c r="BU22" i="138"/>
  <c r="BR73" i="150"/>
  <c r="BR43" i="150"/>
  <c r="BR84" i="150" s="1"/>
  <c r="BO57" i="150"/>
  <c r="BO86" i="150" s="1"/>
  <c r="BO28" i="149" s="1"/>
  <c r="BO75" i="150"/>
  <c r="BT53" i="143"/>
  <c r="BT56" i="143"/>
  <c r="BT52" i="143"/>
  <c r="BT60" i="143" s="1"/>
  <c r="BT55" i="143"/>
  <c r="BT54" i="143"/>
  <c r="CA72" i="150"/>
  <c r="CB38" i="150"/>
  <c r="BR74" i="147"/>
  <c r="BR103" i="147" s="1"/>
  <c r="CB90" i="147"/>
  <c r="BW44" i="99"/>
  <c r="BW48" i="99" s="1"/>
  <c r="BW24" i="115" s="1"/>
  <c r="BV31" i="149"/>
  <c r="CQ17" i="148"/>
  <c r="CQ22" i="148"/>
  <c r="CQ23" i="148"/>
  <c r="CQ21" i="148"/>
  <c r="CQ13" i="148"/>
  <c r="CQ18" i="148"/>
  <c r="CQ25" i="148" s="1"/>
  <c r="CQ26" i="148" s="1"/>
  <c r="BZ41" i="99" s="1"/>
  <c r="BZ30" i="118" s="1"/>
  <c r="CS9" i="148"/>
  <c r="CR11" i="148"/>
  <c r="CR16" i="148" s="1"/>
  <c r="CR12" i="148"/>
  <c r="BX51" i="99"/>
  <c r="BX63" i="99"/>
  <c r="BY65" i="99" s="1"/>
  <c r="BX27" i="163" l="1"/>
  <c r="BX38" i="163" s="1"/>
  <c r="BX10" i="132"/>
  <c r="BX107" i="132" s="1"/>
  <c r="BX67" i="85" s="1"/>
  <c r="BY313" i="82"/>
  <c r="BY314" i="82" s="1"/>
  <c r="BY108" i="147"/>
  <c r="BZ97" i="147"/>
  <c r="AS36" i="163"/>
  <c r="AR18" i="115"/>
  <c r="BZ309" i="82"/>
  <c r="BZ89" i="132" s="1"/>
  <c r="BZ256" i="82"/>
  <c r="BX26" i="163"/>
  <c r="BX37" i="163" s="1"/>
  <c r="BX11" i="149"/>
  <c r="BX24" i="118"/>
  <c r="BX64" i="118"/>
  <c r="BY90" i="132"/>
  <c r="BY19" i="116" s="1"/>
  <c r="BY7" i="118" s="1"/>
  <c r="BY25" i="118"/>
  <c r="BY13" i="149" s="1"/>
  <c r="BY65" i="118"/>
  <c r="BX6" i="116"/>
  <c r="BX45" i="118"/>
  <c r="BX67" i="118"/>
  <c r="BX29" i="118"/>
  <c r="BX31" i="118" s="1"/>
  <c r="BU9" i="115"/>
  <c r="BV95" i="132"/>
  <c r="BS29" i="85"/>
  <c r="BS24" i="116"/>
  <c r="BS18" i="118"/>
  <c r="BS58" i="118"/>
  <c r="BK125" i="85"/>
  <c r="BK127" i="85" s="1"/>
  <c r="BL122" i="85" s="1"/>
  <c r="BL125" i="85" s="1"/>
  <c r="BL127" i="85" s="1"/>
  <c r="BM122" i="85" s="1"/>
  <c r="BK96" i="85"/>
  <c r="BP12" i="116"/>
  <c r="BP49" i="118"/>
  <c r="AI5" i="118"/>
  <c r="AI16" i="118" s="1"/>
  <c r="AI26" i="116"/>
  <c r="BY46" i="118"/>
  <c r="BY7" i="116"/>
  <c r="BR5" i="116"/>
  <c r="BR8" i="116" s="1"/>
  <c r="BR44" i="118"/>
  <c r="BM111" i="150"/>
  <c r="BM114" i="150"/>
  <c r="BM118" i="150" s="1"/>
  <c r="BQ50" i="118"/>
  <c r="BQ13" i="116"/>
  <c r="BQ103" i="132"/>
  <c r="CA31" i="85"/>
  <c r="CA51" i="118"/>
  <c r="CA14" i="116"/>
  <c r="CA104" i="132"/>
  <c r="BJ105" i="132"/>
  <c r="BI15" i="116"/>
  <c r="BI11" i="118"/>
  <c r="BI10" i="118" s="1"/>
  <c r="BF98" i="132"/>
  <c r="BF110" i="132" s="1"/>
  <c r="BE5" i="115"/>
  <c r="BZ347" i="82"/>
  <c r="BZ29" i="99" s="1"/>
  <c r="BZ67" i="99" s="1"/>
  <c r="BM95" i="150"/>
  <c r="BZ13" i="150"/>
  <c r="BY50" i="150"/>
  <c r="BY53" i="150"/>
  <c r="BP28" i="85"/>
  <c r="BQ30" i="85"/>
  <c r="BZ45" i="99"/>
  <c r="BZ47" i="99" s="1"/>
  <c r="BK41" i="132"/>
  <c r="BK67" i="132" s="1"/>
  <c r="BL75" i="132" s="1"/>
  <c r="BK40" i="132"/>
  <c r="BK66" i="132" s="1"/>
  <c r="BL74" i="132" s="1"/>
  <c r="BM16" i="132"/>
  <c r="BM35" i="132" s="1"/>
  <c r="BM45" i="132" s="1"/>
  <c r="BM70" i="132" s="1"/>
  <c r="BK39" i="132"/>
  <c r="BK65" i="132" s="1"/>
  <c r="BK73" i="132" s="1"/>
  <c r="BK43" i="132"/>
  <c r="BK69" i="132" s="1"/>
  <c r="BK77" i="132" s="1"/>
  <c r="BK42" i="132"/>
  <c r="BK68" i="132" s="1"/>
  <c r="BL76" i="132" s="1"/>
  <c r="BM66" i="85"/>
  <c r="BM68" i="85" s="1"/>
  <c r="BM87" i="85" s="1"/>
  <c r="BM113" i="85" s="1"/>
  <c r="BM115" i="85" s="1"/>
  <c r="BR106" i="147"/>
  <c r="BR25" i="85" s="1"/>
  <c r="BR6" i="149"/>
  <c r="BY8" i="149"/>
  <c r="AI43" i="149"/>
  <c r="AI48" i="149"/>
  <c r="AI50" i="149" s="1"/>
  <c r="BX7" i="149"/>
  <c r="BO77" i="150"/>
  <c r="BX54" i="85"/>
  <c r="BP18" i="149"/>
  <c r="CA25" i="149"/>
  <c r="BN34" i="138"/>
  <c r="BN36" i="138" s="1"/>
  <c r="BN109" i="150"/>
  <c r="BN92" i="150"/>
  <c r="BR110" i="150"/>
  <c r="BR27" i="149"/>
  <c r="BT22" i="149"/>
  <c r="BT95" i="99"/>
  <c r="BS21" i="149"/>
  <c r="BQ24" i="149"/>
  <c r="BI52" i="85"/>
  <c r="AG49" i="85"/>
  <c r="AG61" i="85" s="1"/>
  <c r="AG166" i="85" s="1"/>
  <c r="BL158" i="85"/>
  <c r="BL159" i="85" s="1"/>
  <c r="BM156" i="85" s="1"/>
  <c r="BL96" i="85"/>
  <c r="BY94" i="147"/>
  <c r="BY104" i="147" s="1"/>
  <c r="BZ87" i="147"/>
  <c r="BR59" i="105"/>
  <c r="BR64" i="105"/>
  <c r="CD34" i="101"/>
  <c r="CA25" i="143"/>
  <c r="CD25" i="101"/>
  <c r="CA45" i="105"/>
  <c r="CA18" i="100"/>
  <c r="CC17" i="101"/>
  <c r="BZ7" i="100"/>
  <c r="BZ19" i="100" s="1"/>
  <c r="BZ25" i="100" s="1"/>
  <c r="BR53" i="105"/>
  <c r="BR60" i="105" s="1"/>
  <c r="AX116" i="85"/>
  <c r="AY111" i="85" s="1"/>
  <c r="AJ23" i="100"/>
  <c r="BT40" i="105"/>
  <c r="BS28" i="105"/>
  <c r="BQ29" i="100"/>
  <c r="BV3" i="82"/>
  <c r="BV3" i="163" s="1"/>
  <c r="BV2" i="143"/>
  <c r="BV2" i="149"/>
  <c r="BV2" i="132"/>
  <c r="BW2" i="82"/>
  <c r="BW2" i="163" s="1"/>
  <c r="BV2" i="99"/>
  <c r="BV36" i="99" s="1"/>
  <c r="BV39" i="99" s="1"/>
  <c r="BV2" i="138"/>
  <c r="BV2" i="150"/>
  <c r="BX2" i="101"/>
  <c r="BV2" i="160"/>
  <c r="BV15" i="105"/>
  <c r="BV16" i="105" s="1"/>
  <c r="BV2" i="85"/>
  <c r="BV2" i="147"/>
  <c r="BV2" i="100"/>
  <c r="BU32" i="105"/>
  <c r="BU38" i="105"/>
  <c r="BU23" i="105"/>
  <c r="BU49" i="105" s="1"/>
  <c r="BU31" i="105"/>
  <c r="BU26" i="105"/>
  <c r="BU35" i="105"/>
  <c r="BU19" i="105"/>
  <c r="BU20" i="105"/>
  <c r="BU39" i="105"/>
  <c r="BU22" i="105"/>
  <c r="BU24" i="105"/>
  <c r="BU34" i="105"/>
  <c r="BU25" i="105"/>
  <c r="BU50" i="105" s="1"/>
  <c r="BU18" i="105"/>
  <c r="BU33" i="105"/>
  <c r="BU37" i="105"/>
  <c r="BU21" i="105"/>
  <c r="BU36" i="105"/>
  <c r="BT27" i="105"/>
  <c r="BT51" i="105" s="1"/>
  <c r="BS56" i="105"/>
  <c r="BU3" i="147"/>
  <c r="BU3" i="138"/>
  <c r="BU3" i="149"/>
  <c r="BU3" i="160"/>
  <c r="BW3" i="101"/>
  <c r="BU3" i="85"/>
  <c r="BU3" i="100"/>
  <c r="BU3" i="150"/>
  <c r="BU3" i="132"/>
  <c r="BU3" i="99"/>
  <c r="BU64" i="99" s="1"/>
  <c r="BU92" i="99" s="1"/>
  <c r="BU3" i="143"/>
  <c r="CE81" i="132"/>
  <c r="BV89" i="150"/>
  <c r="BV90" i="150"/>
  <c r="BV39" i="150"/>
  <c r="CH93" i="132"/>
  <c r="CH18" i="116" s="1"/>
  <c r="CH12" i="118" s="1"/>
  <c r="BU83" i="150"/>
  <c r="BS63" i="143"/>
  <c r="BS75" i="143" s="1"/>
  <c r="BS27" i="150" s="1"/>
  <c r="BS60" i="150" s="1"/>
  <c r="BS76" i="150" s="1"/>
  <c r="BR62" i="143"/>
  <c r="BR74" i="143" s="1"/>
  <c r="BR26" i="150" s="1"/>
  <c r="BR56" i="150" s="1"/>
  <c r="BJ43" i="138"/>
  <c r="BJ46" i="138" s="1"/>
  <c r="BJ49" i="138" s="1"/>
  <c r="BK38" i="138"/>
  <c r="BK39" i="138"/>
  <c r="BJ44" i="138"/>
  <c r="BJ47" i="138" s="1"/>
  <c r="BJ50" i="138" s="1"/>
  <c r="BO34" i="138"/>
  <c r="BO35" i="138"/>
  <c r="BV22" i="138"/>
  <c r="BY33" i="101"/>
  <c r="BT61" i="143"/>
  <c r="BT73" i="143" s="1"/>
  <c r="BT25" i="150" s="1"/>
  <c r="BT45" i="150" s="1"/>
  <c r="BT72" i="143"/>
  <c r="BT24" i="150" s="1"/>
  <c r="BT42" i="150" s="1"/>
  <c r="CA100" i="147"/>
  <c r="BZ105" i="147"/>
  <c r="BP76" i="143"/>
  <c r="BP28" i="150" s="1"/>
  <c r="BP64" i="150" s="1"/>
  <c r="BP75" i="150"/>
  <c r="BP57" i="150"/>
  <c r="BP86" i="150" s="1"/>
  <c r="BP28" i="149" s="1"/>
  <c r="BO25" i="138"/>
  <c r="BO41" i="138" s="1"/>
  <c r="BO109" i="150"/>
  <c r="BO92" i="150"/>
  <c r="BO102" i="132" s="1"/>
  <c r="BU56" i="143"/>
  <c r="BU52" i="143"/>
  <c r="BU60" i="143" s="1"/>
  <c r="BU54" i="143"/>
  <c r="BU55" i="143"/>
  <c r="BU53" i="143"/>
  <c r="BS73" i="150"/>
  <c r="BS43" i="150"/>
  <c r="BS84" i="150" s="1"/>
  <c r="BQ74" i="143"/>
  <c r="BQ26" i="150" s="1"/>
  <c r="BQ56" i="150" s="1"/>
  <c r="BQ64" i="143"/>
  <c r="BZ12" i="132"/>
  <c r="BZ108" i="132" s="1"/>
  <c r="BZ34" i="150"/>
  <c r="BZ116" i="150" s="1"/>
  <c r="BS74" i="150"/>
  <c r="BS46" i="150"/>
  <c r="BS85" i="150" s="1"/>
  <c r="BQ76" i="150"/>
  <c r="BQ61" i="150"/>
  <c r="BQ87" i="150" s="1"/>
  <c r="BQ26" i="138" s="1"/>
  <c r="BR61" i="150"/>
  <c r="BR87" i="150" s="1"/>
  <c r="BR26" i="138" s="1"/>
  <c r="BR76" i="150"/>
  <c r="CB72" i="150"/>
  <c r="CC38" i="150"/>
  <c r="BS74" i="147"/>
  <c r="BS103" i="147" s="1"/>
  <c r="BW31" i="149"/>
  <c r="BX44" i="99"/>
  <c r="BX48" i="99" s="1"/>
  <c r="BX24" i="115" s="1"/>
  <c r="CR22" i="148"/>
  <c r="CR13" i="148"/>
  <c r="CR21" i="148"/>
  <c r="CR17" i="148"/>
  <c r="CR18" i="148"/>
  <c r="CR25" i="148" s="1"/>
  <c r="CR26" i="148" s="1"/>
  <c r="CA41" i="99" s="1"/>
  <c r="CA30" i="118" s="1"/>
  <c r="CS12" i="148"/>
  <c r="CS11" i="148"/>
  <c r="CS16" i="148" s="1"/>
  <c r="CT9" i="148"/>
  <c r="CC90" i="147"/>
  <c r="BY51" i="99"/>
  <c r="BY63" i="99"/>
  <c r="BZ65" i="99" s="1"/>
  <c r="AS39" i="163" l="1"/>
  <c r="AS40" i="163"/>
  <c r="CA97" i="147"/>
  <c r="BZ108" i="147"/>
  <c r="BZ313" i="82"/>
  <c r="BZ314" i="82" s="1"/>
  <c r="BY26" i="163"/>
  <c r="BY37" i="163" s="1"/>
  <c r="BY11" i="149"/>
  <c r="BY24" i="118"/>
  <c r="BY64" i="118"/>
  <c r="BY27" i="163"/>
  <c r="BY38" i="163" s="1"/>
  <c r="BY10" i="132"/>
  <c r="BY107" i="132" s="1"/>
  <c r="BY67" i="85" s="1"/>
  <c r="CA309" i="82"/>
  <c r="CA256" i="82"/>
  <c r="BY6" i="116"/>
  <c r="BY45" i="118"/>
  <c r="BY29" i="118"/>
  <c r="BY31" i="118" s="1"/>
  <c r="BY67" i="118"/>
  <c r="BZ90" i="132"/>
  <c r="BZ19" i="116" s="1"/>
  <c r="BZ7" i="118" s="1"/>
  <c r="BZ65" i="118"/>
  <c r="BZ25" i="118"/>
  <c r="BZ13" i="149" s="1"/>
  <c r="BV9" i="115"/>
  <c r="BW95" i="132"/>
  <c r="BT29" i="85"/>
  <c r="BT24" i="116"/>
  <c r="BT18" i="118"/>
  <c r="BT58" i="118"/>
  <c r="BQ12" i="116"/>
  <c r="BQ49" i="118"/>
  <c r="AI34" i="116"/>
  <c r="AI47" i="116"/>
  <c r="BZ46" i="118"/>
  <c r="BZ7" i="116"/>
  <c r="BS5" i="116"/>
  <c r="BS8" i="116" s="1"/>
  <c r="BS44" i="118"/>
  <c r="BN95" i="150"/>
  <c r="BN102" i="132"/>
  <c r="BN111" i="150"/>
  <c r="BN114" i="150"/>
  <c r="BN118" i="150" s="1"/>
  <c r="BO111" i="150"/>
  <c r="BO114" i="150"/>
  <c r="BO118" i="150" s="1"/>
  <c r="BR50" i="118"/>
  <c r="BR103" i="132"/>
  <c r="BR13" i="116"/>
  <c r="CB51" i="118"/>
  <c r="CB104" i="132"/>
  <c r="CB14" i="116"/>
  <c r="BM60" i="118"/>
  <c r="BM20" i="118"/>
  <c r="BG98" i="132"/>
  <c r="BG110" i="132" s="1"/>
  <c r="BF5" i="115"/>
  <c r="BJ15" i="116"/>
  <c r="BJ11" i="118"/>
  <c r="BJ10" i="118" s="1"/>
  <c r="BM36" i="132"/>
  <c r="BM44" i="132" s="1"/>
  <c r="CA13" i="150"/>
  <c r="BZ50" i="150"/>
  <c r="BZ53" i="150"/>
  <c r="BQ28" i="85"/>
  <c r="CB31" i="85"/>
  <c r="BK74" i="132"/>
  <c r="BR30" i="85"/>
  <c r="BL77" i="132"/>
  <c r="BL73" i="132"/>
  <c r="CA45" i="99"/>
  <c r="CA47" i="99" s="1"/>
  <c r="BK75" i="132"/>
  <c r="BK76" i="132"/>
  <c r="BN16" i="132"/>
  <c r="BN36" i="132" s="1"/>
  <c r="BQ18" i="149"/>
  <c r="AI45" i="149"/>
  <c r="AI60" i="149"/>
  <c r="AI62" i="149" s="1"/>
  <c r="BR9" i="149"/>
  <c r="CB25" i="149"/>
  <c r="BS106" i="147"/>
  <c r="BS25" i="85" s="1"/>
  <c r="BS6" i="149"/>
  <c r="BS9" i="149" s="1"/>
  <c r="BN66" i="85"/>
  <c r="BN68" i="85" s="1"/>
  <c r="BN93" i="85" s="1"/>
  <c r="BN157" i="85" s="1"/>
  <c r="BZ8" i="149"/>
  <c r="BY7" i="149"/>
  <c r="BY54" i="85"/>
  <c r="BQ76" i="143"/>
  <c r="BQ28" i="150" s="1"/>
  <c r="BQ64" i="150" s="1"/>
  <c r="BQ77" i="150" s="1"/>
  <c r="BQ65" i="143"/>
  <c r="BM94" i="85"/>
  <c r="BM85" i="85"/>
  <c r="BM100" i="85" s="1"/>
  <c r="BM86" i="85"/>
  <c r="BM105" i="85" s="1"/>
  <c r="BM91" i="85"/>
  <c r="BM134" i="85" s="1"/>
  <c r="BM136" i="85" s="1"/>
  <c r="BM146" i="85" s="1"/>
  <c r="BM95" i="85"/>
  <c r="BU22" i="149"/>
  <c r="BU95" i="99"/>
  <c r="BT21" i="149"/>
  <c r="BJ52" i="85"/>
  <c r="BS110" i="150"/>
  <c r="BS27" i="149"/>
  <c r="BM78" i="132"/>
  <c r="BR24" i="149"/>
  <c r="AG62" i="85"/>
  <c r="BM89" i="85"/>
  <c r="BM124" i="85" s="1"/>
  <c r="BM126" i="85" s="1"/>
  <c r="BM92" i="85"/>
  <c r="BN162" i="85" s="1"/>
  <c r="BN169" i="85" s="1"/>
  <c r="BM88" i="85"/>
  <c r="BM112" i="85" s="1"/>
  <c r="BM90" i="85"/>
  <c r="BM123" i="85" s="1"/>
  <c r="BM125" i="85" s="1"/>
  <c r="BM93" i="85"/>
  <c r="BM157" i="85" s="1"/>
  <c r="BM158" i="85" s="1"/>
  <c r="BM159" i="85" s="1"/>
  <c r="BN156" i="85" s="1"/>
  <c r="BZ94" i="147"/>
  <c r="BZ104" i="147" s="1"/>
  <c r="CA87" i="147"/>
  <c r="BS59" i="105"/>
  <c r="BS64" i="105"/>
  <c r="AJ26" i="100"/>
  <c r="CE34" i="101"/>
  <c r="CB25" i="143"/>
  <c r="CD17" i="101"/>
  <c r="CA7" i="100"/>
  <c r="CA19" i="100" s="1"/>
  <c r="CA25" i="100" s="1"/>
  <c r="CB18" i="100"/>
  <c r="CE25" i="101"/>
  <c r="CB45" i="105"/>
  <c r="BS53" i="105"/>
  <c r="BS60" i="105" s="1"/>
  <c r="AY114" i="85"/>
  <c r="AH190" i="85"/>
  <c r="AH191" i="85" s="1"/>
  <c r="BR29" i="100"/>
  <c r="BU27" i="105"/>
  <c r="BU51" i="105" s="1"/>
  <c r="BW2" i="85"/>
  <c r="BW2" i="132"/>
  <c r="BW2" i="138"/>
  <c r="BW2" i="99"/>
  <c r="BW36" i="99" s="1"/>
  <c r="BW39" i="99" s="1"/>
  <c r="BW2" i="147"/>
  <c r="BW2" i="143"/>
  <c r="BW2" i="150"/>
  <c r="BW2" i="160"/>
  <c r="BW2" i="149"/>
  <c r="BW15" i="105"/>
  <c r="BW16" i="105" s="1"/>
  <c r="BW2" i="100"/>
  <c r="BW3" i="82"/>
  <c r="BW3" i="163" s="1"/>
  <c r="BX2" i="82"/>
  <c r="BX2" i="163" s="1"/>
  <c r="BY2" i="101"/>
  <c r="BT56" i="105"/>
  <c r="CF81" i="132"/>
  <c r="BT28" i="105"/>
  <c r="BU40" i="105"/>
  <c r="BV22" i="105"/>
  <c r="BV33" i="105"/>
  <c r="BV18" i="105"/>
  <c r="BV25" i="105"/>
  <c r="BV50" i="105" s="1"/>
  <c r="BV24" i="105"/>
  <c r="BV26" i="105"/>
  <c r="BV19" i="105"/>
  <c r="BV34" i="105"/>
  <c r="BV20" i="105"/>
  <c r="BV35" i="105"/>
  <c r="BV37" i="105"/>
  <c r="BV21" i="105"/>
  <c r="BV23" i="105"/>
  <c r="BV49" i="105" s="1"/>
  <c r="BV39" i="105"/>
  <c r="BV32" i="105"/>
  <c r="BV38" i="105"/>
  <c r="BV31" i="105"/>
  <c r="BV36" i="105"/>
  <c r="BV3" i="160"/>
  <c r="BV3" i="99"/>
  <c r="BV64" i="99" s="1"/>
  <c r="BV92" i="99" s="1"/>
  <c r="BV3" i="149"/>
  <c r="BV3" i="150"/>
  <c r="BV3" i="85"/>
  <c r="BV3" i="143"/>
  <c r="BV3" i="100"/>
  <c r="BV3" i="147"/>
  <c r="BV3" i="138"/>
  <c r="BX3" i="101"/>
  <c r="BV3" i="132"/>
  <c r="BS61" i="150"/>
  <c r="BS87" i="150" s="1"/>
  <c r="BS26" i="138" s="1"/>
  <c r="BR64" i="143"/>
  <c r="BW89" i="150"/>
  <c r="BW90" i="150"/>
  <c r="BW39" i="150"/>
  <c r="CI93" i="132"/>
  <c r="CI18" i="116" s="1"/>
  <c r="CI12" i="118" s="1"/>
  <c r="BV83" i="150"/>
  <c r="BS62" i="143"/>
  <c r="BS64" i="143" s="1"/>
  <c r="BT63" i="143"/>
  <c r="BT75" i="143" s="1"/>
  <c r="BT27" i="150" s="1"/>
  <c r="BT60" i="150" s="1"/>
  <c r="BT61" i="150" s="1"/>
  <c r="BT87" i="150" s="1"/>
  <c r="BT26" i="138" s="1"/>
  <c r="BO36" i="138"/>
  <c r="BL39" i="138"/>
  <c r="BK44" i="138"/>
  <c r="BK47" i="138" s="1"/>
  <c r="BK50" i="138" s="1"/>
  <c r="BK43" i="138"/>
  <c r="BK46" i="138" s="1"/>
  <c r="BK49" i="138" s="1"/>
  <c r="BL38" i="138"/>
  <c r="BO95" i="150"/>
  <c r="BW22" i="138"/>
  <c r="BZ33" i="101"/>
  <c r="BP25" i="138"/>
  <c r="BP41" i="138" s="1"/>
  <c r="CB100" i="147"/>
  <c r="CA105" i="147"/>
  <c r="BO16" i="132"/>
  <c r="BO66" i="85"/>
  <c r="CA89" i="132"/>
  <c r="CA34" i="150"/>
  <c r="CA116" i="150" s="1"/>
  <c r="CA12" i="132"/>
  <c r="CA108" i="132" s="1"/>
  <c r="BT73" i="150"/>
  <c r="BT43" i="150"/>
  <c r="BT84" i="150" s="1"/>
  <c r="BQ75" i="150"/>
  <c r="BQ57" i="150"/>
  <c r="BQ86" i="150" s="1"/>
  <c r="BQ28" i="149" s="1"/>
  <c r="BU61" i="143"/>
  <c r="BU73" i="143" s="1"/>
  <c r="BU25" i="150" s="1"/>
  <c r="BU45" i="150" s="1"/>
  <c r="BU72" i="143"/>
  <c r="BU24" i="150" s="1"/>
  <c r="BU42" i="150" s="1"/>
  <c r="BR57" i="150"/>
  <c r="BR86" i="150" s="1"/>
  <c r="BR28" i="149" s="1"/>
  <c r="BR75" i="150"/>
  <c r="BP65" i="150"/>
  <c r="BP88" i="150" s="1"/>
  <c r="BP27" i="138" s="1"/>
  <c r="BP31" i="138" s="1"/>
  <c r="BP32" i="138" s="1"/>
  <c r="BP77" i="150"/>
  <c r="BT46" i="150"/>
  <c r="BT85" i="150" s="1"/>
  <c r="BT74" i="150"/>
  <c r="BV52" i="143"/>
  <c r="BV60" i="143" s="1"/>
  <c r="BV53" i="143"/>
  <c r="BV55" i="143"/>
  <c r="BV56" i="143"/>
  <c r="BV54" i="143"/>
  <c r="CC72" i="150"/>
  <c r="CD38" i="150"/>
  <c r="BT74" i="147"/>
  <c r="BT103" i="147" s="1"/>
  <c r="CT12" i="148"/>
  <c r="CU9" i="148"/>
  <c r="CT11" i="148"/>
  <c r="CT16" i="148" s="1"/>
  <c r="CS21" i="148"/>
  <c r="CS23" i="148"/>
  <c r="CS13" i="148"/>
  <c r="CS22" i="148"/>
  <c r="CS17" i="148"/>
  <c r="CS18" i="148" s="1"/>
  <c r="CS25" i="148" s="1"/>
  <c r="CS26" i="148" s="1"/>
  <c r="CB41" i="99" s="1"/>
  <c r="CB30" i="118" s="1"/>
  <c r="BX31" i="149"/>
  <c r="BY44" i="99"/>
  <c r="BY48" i="99" s="1"/>
  <c r="BY24" i="115" s="1"/>
  <c r="BZ51" i="99"/>
  <c r="BZ63" i="99"/>
  <c r="CA65" i="99" s="1"/>
  <c r="CD90" i="147"/>
  <c r="CR23" i="148"/>
  <c r="BZ27" i="163" l="1"/>
  <c r="BZ38" i="163" s="1"/>
  <c r="BZ10" i="132"/>
  <c r="BZ107" i="132" s="1"/>
  <c r="BZ67" i="85" s="1"/>
  <c r="BZ26" i="163"/>
  <c r="BZ37" i="163" s="1"/>
  <c r="BZ11" i="149"/>
  <c r="BZ64" i="118"/>
  <c r="BZ24" i="118"/>
  <c r="CB309" i="82"/>
  <c r="CB89" i="132" s="1"/>
  <c r="CB256" i="82"/>
  <c r="CB34" i="150" s="1"/>
  <c r="CB116" i="150" s="1"/>
  <c r="CB97" i="147"/>
  <c r="CA313" i="82"/>
  <c r="CA314" i="82" s="1"/>
  <c r="CA108" i="147"/>
  <c r="AT36" i="163"/>
  <c r="AS18" i="115"/>
  <c r="BZ67" i="118"/>
  <c r="BZ29" i="118"/>
  <c r="BZ31" i="118" s="1"/>
  <c r="BZ45" i="118"/>
  <c r="BZ6" i="116"/>
  <c r="CA90" i="132"/>
  <c r="CA19" i="116" s="1"/>
  <c r="CA7" i="118" s="1"/>
  <c r="CA25" i="118"/>
  <c r="CA13" i="149" s="1"/>
  <c r="CA65" i="118"/>
  <c r="BW9" i="115"/>
  <c r="BX95" i="132"/>
  <c r="BU29" i="85"/>
  <c r="BU58" i="118"/>
  <c r="BU24" i="116"/>
  <c r="BU18" i="118"/>
  <c r="BR49" i="118"/>
  <c r="BR12" i="116"/>
  <c r="CA46" i="118"/>
  <c r="CA7" i="116"/>
  <c r="BT5" i="116"/>
  <c r="BT8" i="116" s="1"/>
  <c r="BT44" i="118"/>
  <c r="BS50" i="118"/>
  <c r="BS13" i="116"/>
  <c r="BS103" i="132"/>
  <c r="CC31" i="85"/>
  <c r="CC51" i="118"/>
  <c r="CC14" i="116"/>
  <c r="CC104" i="132"/>
  <c r="BN20" i="118"/>
  <c r="BN60" i="118"/>
  <c r="BO60" i="118"/>
  <c r="BO20" i="118"/>
  <c r="BH98" i="132"/>
  <c r="BH110" i="132" s="1"/>
  <c r="BG5" i="115"/>
  <c r="CA347" i="82"/>
  <c r="CA29" i="99" s="1"/>
  <c r="CA67" i="99" s="1"/>
  <c r="CB347" i="82"/>
  <c r="CB29" i="99" s="1"/>
  <c r="CB67" i="99" s="1"/>
  <c r="BM41" i="132"/>
  <c r="BM67" i="132" s="1"/>
  <c r="BM75" i="132" s="1"/>
  <c r="BM43" i="132"/>
  <c r="BM69" i="132" s="1"/>
  <c r="BM77" i="132" s="1"/>
  <c r="BM39" i="132"/>
  <c r="BM65" i="132" s="1"/>
  <c r="BM73" i="132" s="1"/>
  <c r="BM42" i="132"/>
  <c r="BM68" i="132" s="1"/>
  <c r="BM76" i="132" s="1"/>
  <c r="BM40" i="132"/>
  <c r="BM66" i="132" s="1"/>
  <c r="BM74" i="132" s="1"/>
  <c r="CB13" i="150"/>
  <c r="CA53" i="150"/>
  <c r="CA50" i="150"/>
  <c r="BK79" i="132"/>
  <c r="BK83" i="132" s="1"/>
  <c r="BL79" i="132"/>
  <c r="BL83" i="132" s="1"/>
  <c r="BL85" i="132" s="1"/>
  <c r="BL16" i="116" s="1"/>
  <c r="BN35" i="132"/>
  <c r="BN45" i="132" s="1"/>
  <c r="BN70" i="132" s="1"/>
  <c r="BN78" i="132" s="1"/>
  <c r="BR28" i="85"/>
  <c r="BS30" i="85"/>
  <c r="CB45" i="99"/>
  <c r="CB47" i="99" s="1"/>
  <c r="BQ65" i="150"/>
  <c r="BQ88" i="150" s="1"/>
  <c r="BQ27" i="138" s="1"/>
  <c r="BQ31" i="138" s="1"/>
  <c r="BQ32" i="138" s="1"/>
  <c r="BQ35" i="138" s="1"/>
  <c r="BZ7" i="149"/>
  <c r="BT106" i="147"/>
  <c r="BT25" i="85" s="1"/>
  <c r="BT6" i="149"/>
  <c r="BT9" i="149" s="1"/>
  <c r="CA8" i="149"/>
  <c r="BZ54" i="85"/>
  <c r="BR18" i="149"/>
  <c r="CC25" i="149"/>
  <c r="BR76" i="143"/>
  <c r="BR28" i="150" s="1"/>
  <c r="BR64" i="150" s="1"/>
  <c r="BR65" i="150" s="1"/>
  <c r="BR88" i="150" s="1"/>
  <c r="BR27" i="138" s="1"/>
  <c r="BR31" i="138" s="1"/>
  <c r="BR32" i="138" s="1"/>
  <c r="BR35" i="138" s="1"/>
  <c r="BR65" i="143"/>
  <c r="BS76" i="143"/>
  <c r="BS28" i="150" s="1"/>
  <c r="BS64" i="150" s="1"/>
  <c r="BS65" i="150" s="1"/>
  <c r="BS88" i="150" s="1"/>
  <c r="BS27" i="138" s="1"/>
  <c r="BS31" i="138" s="1"/>
  <c r="BS32" i="138" s="1"/>
  <c r="BS65" i="143"/>
  <c r="BM127" i="85"/>
  <c r="BN122" i="85" s="1"/>
  <c r="BN94" i="85"/>
  <c r="BN88" i="85"/>
  <c r="BN112" i="85" s="1"/>
  <c r="BN90" i="85"/>
  <c r="BN123" i="85" s="1"/>
  <c r="BU21" i="149"/>
  <c r="BT110" i="150"/>
  <c r="BT27" i="149"/>
  <c r="BV22" i="149"/>
  <c r="BV95" i="99"/>
  <c r="BS24" i="149"/>
  <c r="AH49" i="85"/>
  <c r="AH61" i="85" s="1"/>
  <c r="AH166" i="85" s="1"/>
  <c r="BN95" i="85"/>
  <c r="BN91" i="85"/>
  <c r="BN134" i="85" s="1"/>
  <c r="BN136" i="85" s="1"/>
  <c r="BN146" i="85" s="1"/>
  <c r="BN92" i="85"/>
  <c r="BO162" i="85" s="1"/>
  <c r="BO169" i="85" s="1"/>
  <c r="BN85" i="85"/>
  <c r="BN100" i="85" s="1"/>
  <c r="BN86" i="85"/>
  <c r="BN105" i="85" s="1"/>
  <c r="BN89" i="85"/>
  <c r="BN124" i="85" s="1"/>
  <c r="BN126" i="85" s="1"/>
  <c r="BN87" i="85"/>
  <c r="BN113" i="85" s="1"/>
  <c r="BN115" i="85" s="1"/>
  <c r="BN158" i="85"/>
  <c r="BN159" i="85" s="1"/>
  <c r="BO156" i="85" s="1"/>
  <c r="BO68" i="85"/>
  <c r="BO85" i="85" s="1"/>
  <c r="BM96" i="85"/>
  <c r="CA94" i="147"/>
  <c r="CA104" i="147" s="1"/>
  <c r="CB87" i="147"/>
  <c r="BT59" i="105"/>
  <c r="BT64" i="105"/>
  <c r="AJ28" i="100"/>
  <c r="AJ30" i="100" s="1"/>
  <c r="AK23" i="100" s="1"/>
  <c r="CF34" i="101"/>
  <c r="CC25" i="143"/>
  <c r="CF25" i="101"/>
  <c r="CC45" i="105"/>
  <c r="CC18" i="100"/>
  <c r="CE17" i="101"/>
  <c r="CB7" i="100"/>
  <c r="CB19" i="100" s="1"/>
  <c r="CB25" i="100" s="1"/>
  <c r="BT53" i="105"/>
  <c r="BT60" i="105" s="1"/>
  <c r="AY116" i="85"/>
  <c r="AZ111" i="85" s="1"/>
  <c r="BS74" i="143"/>
  <c r="BS26" i="150" s="1"/>
  <c r="BS56" i="150" s="1"/>
  <c r="BS57" i="150" s="1"/>
  <c r="BS86" i="150" s="1"/>
  <c r="BS28" i="149" s="1"/>
  <c r="BT76" i="150"/>
  <c r="BU56" i="105"/>
  <c r="BW3" i="147"/>
  <c r="BW3" i="138"/>
  <c r="BW3" i="150"/>
  <c r="BY3" i="101"/>
  <c r="BW3" i="149"/>
  <c r="BW3" i="160"/>
  <c r="BW3" i="132"/>
  <c r="BW3" i="99"/>
  <c r="BW64" i="99" s="1"/>
  <c r="BW92" i="99" s="1"/>
  <c r="BW3" i="85"/>
  <c r="BW3" i="100"/>
  <c r="BW3" i="143"/>
  <c r="BV27" i="105"/>
  <c r="BV51" i="105" s="1"/>
  <c r="BS29" i="100"/>
  <c r="BW37" i="105"/>
  <c r="BW35" i="105"/>
  <c r="BW18" i="105"/>
  <c r="BW20" i="105"/>
  <c r="BW23" i="105"/>
  <c r="BW49" i="105" s="1"/>
  <c r="BW31" i="105"/>
  <c r="BW38" i="105"/>
  <c r="BW19" i="105"/>
  <c r="BW33" i="105"/>
  <c r="BW39" i="105"/>
  <c r="BW32" i="105"/>
  <c r="BW25" i="105"/>
  <c r="BW50" i="105" s="1"/>
  <c r="BW26" i="105"/>
  <c r="BW21" i="105"/>
  <c r="BW36" i="105"/>
  <c r="BW22" i="105"/>
  <c r="BW34" i="105"/>
  <c r="BW24" i="105"/>
  <c r="CG81" i="132"/>
  <c r="BV40" i="105"/>
  <c r="BU28" i="105"/>
  <c r="BX2" i="99"/>
  <c r="BX36" i="99" s="1"/>
  <c r="BX39" i="99" s="1"/>
  <c r="BX2" i="132"/>
  <c r="BX2" i="138"/>
  <c r="BX15" i="105"/>
  <c r="BX16" i="105" s="1"/>
  <c r="BX2" i="100"/>
  <c r="BX2" i="150"/>
  <c r="BX2" i="147"/>
  <c r="BZ2" i="101"/>
  <c r="BY2" i="82"/>
  <c r="BY2" i="163" s="1"/>
  <c r="BX2" i="143"/>
  <c r="BX2" i="149"/>
  <c r="BX2" i="160"/>
  <c r="BX3" i="82"/>
  <c r="BX3" i="163" s="1"/>
  <c r="BX2" i="85"/>
  <c r="BT62" i="143"/>
  <c r="BT74" i="143" s="1"/>
  <c r="BT26" i="150" s="1"/>
  <c r="BT56" i="150" s="1"/>
  <c r="BX90" i="150"/>
  <c r="BX89" i="150"/>
  <c r="BX39" i="150"/>
  <c r="BW83" i="150"/>
  <c r="BL43" i="138"/>
  <c r="BL46" i="138" s="1"/>
  <c r="BL49" i="138" s="1"/>
  <c r="BM38" i="138"/>
  <c r="BL44" i="138"/>
  <c r="BL47" i="138" s="1"/>
  <c r="BL50" i="138" s="1"/>
  <c r="BM39" i="138"/>
  <c r="BO36" i="132"/>
  <c r="BO35" i="132"/>
  <c r="BO45" i="132" s="1"/>
  <c r="BO70" i="132" s="1"/>
  <c r="BP109" i="150"/>
  <c r="BR25" i="138"/>
  <c r="BR41" i="138" s="1"/>
  <c r="BN40" i="132"/>
  <c r="BN66" i="132" s="1"/>
  <c r="BN42" i="132"/>
  <c r="BN68" i="132" s="1"/>
  <c r="BN39" i="132"/>
  <c r="BN65" i="132" s="1"/>
  <c r="BN41" i="132"/>
  <c r="BN67" i="132" s="1"/>
  <c r="BN43" i="132"/>
  <c r="BN69" i="132" s="1"/>
  <c r="BN44" i="132"/>
  <c r="BU74" i="150"/>
  <c r="BU46" i="150"/>
  <c r="BU85" i="150" s="1"/>
  <c r="BV61" i="143"/>
  <c r="BV73" i="143" s="1"/>
  <c r="BV25" i="150" s="1"/>
  <c r="BV45" i="150" s="1"/>
  <c r="BV72" i="143"/>
  <c r="BV24" i="150" s="1"/>
  <c r="BV42" i="150" s="1"/>
  <c r="BX22" i="138"/>
  <c r="CA33" i="101"/>
  <c r="BW53" i="143"/>
  <c r="BW52" i="143"/>
  <c r="BW60" i="143" s="1"/>
  <c r="BW55" i="143"/>
  <c r="BW54" i="143"/>
  <c r="BW56" i="143"/>
  <c r="BP34" i="138"/>
  <c r="BP35" i="138"/>
  <c r="BU63" i="143"/>
  <c r="BU75" i="143" s="1"/>
  <c r="BU27" i="150" s="1"/>
  <c r="BU60" i="150" s="1"/>
  <c r="BU73" i="150"/>
  <c r="BU43" i="150"/>
  <c r="BU84" i="150" s="1"/>
  <c r="BQ25" i="138"/>
  <c r="BQ41" i="138" s="1"/>
  <c r="CC100" i="147"/>
  <c r="CB105" i="147"/>
  <c r="BP92" i="150"/>
  <c r="BP102" i="132" s="1"/>
  <c r="CD72" i="150"/>
  <c r="CE38" i="150"/>
  <c r="BU74" i="147"/>
  <c r="BU103" i="147" s="1"/>
  <c r="CE90" i="147"/>
  <c r="CU12" i="148"/>
  <c r="CU11" i="148"/>
  <c r="CU16" i="148" s="1"/>
  <c r="CV9" i="148"/>
  <c r="CA63" i="99"/>
  <c r="CB65" i="99" s="1"/>
  <c r="CA51" i="99"/>
  <c r="CT23" i="148"/>
  <c r="CT21" i="148"/>
  <c r="CT22" i="148"/>
  <c r="CT17" i="148"/>
  <c r="CT18" i="148" s="1"/>
  <c r="CT25" i="148" s="1"/>
  <c r="CT26" i="148" s="1"/>
  <c r="CC41" i="99" s="1"/>
  <c r="CC30" i="118" s="1"/>
  <c r="CT13" i="148"/>
  <c r="BY31" i="149"/>
  <c r="BZ44" i="99"/>
  <c r="BZ48" i="99" s="1"/>
  <c r="BZ24" i="115" s="1"/>
  <c r="CC256" i="82" l="1"/>
  <c r="CC309" i="82"/>
  <c r="AT39" i="163"/>
  <c r="AT40" i="163" s="1"/>
  <c r="CA26" i="163"/>
  <c r="CA37" i="163" s="1"/>
  <c r="CA11" i="149"/>
  <c r="CA64" i="118"/>
  <c r="CA24" i="118"/>
  <c r="CB12" i="132"/>
  <c r="CB108" i="132" s="1"/>
  <c r="CA27" i="163"/>
  <c r="CA38" i="163" s="1"/>
  <c r="CA10" i="132"/>
  <c r="CA107" i="132" s="1"/>
  <c r="CA67" i="85" s="1"/>
  <c r="CC97" i="147"/>
  <c r="CB108" i="147"/>
  <c r="CB313" i="82"/>
  <c r="CB314" i="82" s="1"/>
  <c r="CA45" i="118"/>
  <c r="CA6" i="116"/>
  <c r="CA67" i="118"/>
  <c r="CA29" i="118"/>
  <c r="CA31" i="118" s="1"/>
  <c r="CB90" i="132"/>
  <c r="CB19" i="116" s="1"/>
  <c r="CB7" i="118" s="1"/>
  <c r="CB65" i="118"/>
  <c r="CB25" i="118"/>
  <c r="CB13" i="149" s="1"/>
  <c r="BX9" i="115"/>
  <c r="BY95" i="132"/>
  <c r="BV29" i="85"/>
  <c r="BV18" i="118"/>
  <c r="BV58" i="118"/>
  <c r="BV24" i="116"/>
  <c r="BS49" i="118"/>
  <c r="BS12" i="116"/>
  <c r="CB46" i="118"/>
  <c r="CB7" i="116"/>
  <c r="BU5" i="116"/>
  <c r="BU8" i="116" s="1"/>
  <c r="BU44" i="118"/>
  <c r="BP111" i="150"/>
  <c r="BP114" i="150"/>
  <c r="BP118" i="150" s="1"/>
  <c r="BT50" i="118"/>
  <c r="BT13" i="116"/>
  <c r="BT103" i="132"/>
  <c r="CD31" i="85"/>
  <c r="CD14" i="116"/>
  <c r="CD51" i="118"/>
  <c r="CD104" i="132"/>
  <c r="BL105" i="132"/>
  <c r="BI98" i="132"/>
  <c r="BI110" i="132" s="1"/>
  <c r="BH5" i="115"/>
  <c r="CC347" i="82"/>
  <c r="CC29" i="99" s="1"/>
  <c r="CC67" i="99" s="1"/>
  <c r="BN73" i="132"/>
  <c r="BN76" i="132"/>
  <c r="BN75" i="132"/>
  <c r="CC13" i="150"/>
  <c r="CB53" i="150"/>
  <c r="CB50" i="150"/>
  <c r="BM79" i="132"/>
  <c r="BM83" i="132" s="1"/>
  <c r="BM85" i="132" s="1"/>
  <c r="BM16" i="116" s="1"/>
  <c r="BK85" i="132"/>
  <c r="BK16" i="116" s="1"/>
  <c r="BS28" i="85"/>
  <c r="BT30" i="85"/>
  <c r="CC45" i="99"/>
  <c r="CC47" i="99" s="1"/>
  <c r="BQ109" i="150"/>
  <c r="BQ92" i="150"/>
  <c r="BQ102" i="132" s="1"/>
  <c r="BQ34" i="138"/>
  <c r="BQ36" i="138" s="1"/>
  <c r="BR77" i="150"/>
  <c r="BR109" i="150"/>
  <c r="BR92" i="150"/>
  <c r="BR34" i="138"/>
  <c r="BR36" i="138" s="1"/>
  <c r="BS77" i="150"/>
  <c r="CD25" i="149"/>
  <c r="CA54" i="85"/>
  <c r="BS18" i="149"/>
  <c r="CB8" i="149"/>
  <c r="CA7" i="149"/>
  <c r="BU106" i="147"/>
  <c r="BU25" i="85" s="1"/>
  <c r="BU6" i="149"/>
  <c r="BU9" i="149" s="1"/>
  <c r="BN125" i="85"/>
  <c r="BN127" i="85" s="1"/>
  <c r="BO122" i="85" s="1"/>
  <c r="BN74" i="132"/>
  <c r="BU110" i="150"/>
  <c r="BU27" i="149"/>
  <c r="BT24" i="149"/>
  <c r="BW22" i="149"/>
  <c r="BW95" i="99"/>
  <c r="BN77" i="132"/>
  <c r="BV21" i="149"/>
  <c r="BO78" i="132"/>
  <c r="AH62" i="85"/>
  <c r="BN96" i="85"/>
  <c r="BO92" i="85"/>
  <c r="BP162" i="85" s="1"/>
  <c r="BP169" i="85" s="1"/>
  <c r="BO95" i="85"/>
  <c r="BO93" i="85"/>
  <c r="BO157" i="85" s="1"/>
  <c r="BO158" i="85" s="1"/>
  <c r="BO159" i="85" s="1"/>
  <c r="BP156" i="85" s="1"/>
  <c r="BO88" i="85"/>
  <c r="BO112" i="85" s="1"/>
  <c r="BO89" i="85"/>
  <c r="BO124" i="85" s="1"/>
  <c r="BO126" i="85" s="1"/>
  <c r="BO90" i="85"/>
  <c r="BO123" i="85" s="1"/>
  <c r="BO91" i="85"/>
  <c r="BO134" i="85" s="1"/>
  <c r="BO136" i="85" s="1"/>
  <c r="BO146" i="85" s="1"/>
  <c r="BO86" i="85"/>
  <c r="BO105" i="85" s="1"/>
  <c r="BO94" i="85"/>
  <c r="BO87" i="85"/>
  <c r="BO113" i="85" s="1"/>
  <c r="BO115" i="85" s="1"/>
  <c r="CB94" i="147"/>
  <c r="CB104" i="147" s="1"/>
  <c r="CC87" i="147"/>
  <c r="BU59" i="105"/>
  <c r="BU64" i="105"/>
  <c r="AJ33" i="100"/>
  <c r="AK26" i="100"/>
  <c r="CG34" i="101"/>
  <c r="CD25" i="143"/>
  <c r="CF17" i="101"/>
  <c r="CC7" i="100"/>
  <c r="CC19" i="100" s="1"/>
  <c r="CC25" i="100" s="1"/>
  <c r="CD18" i="100"/>
  <c r="CG25" i="101"/>
  <c r="CD45" i="105"/>
  <c r="BU53" i="105"/>
  <c r="BU60" i="105" s="1"/>
  <c r="AZ114" i="85"/>
  <c r="BS75" i="150"/>
  <c r="BT64" i="143"/>
  <c r="BY2" i="147"/>
  <c r="CA2" i="101"/>
  <c r="BY3" i="82"/>
  <c r="BY3" i="163" s="1"/>
  <c r="BY2" i="143"/>
  <c r="BZ2" i="82"/>
  <c r="BZ2" i="163" s="1"/>
  <c r="BY2" i="138"/>
  <c r="BY2" i="99"/>
  <c r="BY36" i="99" s="1"/>
  <c r="BY39" i="99" s="1"/>
  <c r="BY2" i="85"/>
  <c r="BY2" i="149"/>
  <c r="BY2" i="100"/>
  <c r="BY2" i="160"/>
  <c r="BY2" i="132"/>
  <c r="BY15" i="105"/>
  <c r="BY16" i="105" s="1"/>
  <c r="BY2" i="150"/>
  <c r="BW40" i="105"/>
  <c r="BV28" i="105"/>
  <c r="BX3" i="85"/>
  <c r="BX3" i="138"/>
  <c r="BZ3" i="101"/>
  <c r="BX3" i="150"/>
  <c r="BX3" i="143"/>
  <c r="BX3" i="149"/>
  <c r="BX3" i="100"/>
  <c r="BX3" i="99"/>
  <c r="BX64" i="99" s="1"/>
  <c r="BX92" i="99" s="1"/>
  <c r="BX3" i="147"/>
  <c r="BX3" i="160"/>
  <c r="BX3" i="132"/>
  <c r="CI81" i="132"/>
  <c r="CH81" i="132"/>
  <c r="BW27" i="105"/>
  <c r="BW51" i="105" s="1"/>
  <c r="BT29" i="100"/>
  <c r="BX33" i="105"/>
  <c r="BX34" i="105"/>
  <c r="BX21" i="105"/>
  <c r="BX35" i="105"/>
  <c r="BX22" i="105"/>
  <c r="BX25" i="105"/>
  <c r="BX50" i="105" s="1"/>
  <c r="BX19" i="105"/>
  <c r="BX23" i="105"/>
  <c r="BX49" i="105" s="1"/>
  <c r="BX26" i="105"/>
  <c r="BX38" i="105"/>
  <c r="BX31" i="105"/>
  <c r="BX37" i="105"/>
  <c r="BX18" i="105"/>
  <c r="BX36" i="105"/>
  <c r="BX39" i="105"/>
  <c r="BX32" i="105"/>
  <c r="BX24" i="105"/>
  <c r="BX20" i="105"/>
  <c r="BV56" i="105"/>
  <c r="BY90" i="150"/>
  <c r="BY89" i="150"/>
  <c r="BY39" i="150"/>
  <c r="BX83" i="150"/>
  <c r="BM43" i="138"/>
  <c r="BM46" i="138" s="1"/>
  <c r="BM49" i="138" s="1"/>
  <c r="BN38" i="138"/>
  <c r="BM44" i="138"/>
  <c r="BM47" i="138" s="1"/>
  <c r="BM50" i="138" s="1"/>
  <c r="BN39" i="138"/>
  <c r="BU62" i="143"/>
  <c r="BU74" i="143" s="1"/>
  <c r="BU26" i="150" s="1"/>
  <c r="BU56" i="150" s="1"/>
  <c r="BU75" i="150" s="1"/>
  <c r="CD100" i="147"/>
  <c r="CC105" i="147"/>
  <c r="BW61" i="143"/>
  <c r="BW73" i="143" s="1"/>
  <c r="BW25" i="150" s="1"/>
  <c r="BW45" i="150" s="1"/>
  <c r="BW72" i="143"/>
  <c r="BW24" i="150" s="1"/>
  <c r="BW42" i="150" s="1"/>
  <c r="CC12" i="132"/>
  <c r="CC108" i="132" s="1"/>
  <c r="CC34" i="150"/>
  <c r="CC116" i="150" s="1"/>
  <c r="CB33" i="101"/>
  <c r="BY22" i="138"/>
  <c r="BV74" i="150"/>
  <c r="BV46" i="150"/>
  <c r="BV85" i="150" s="1"/>
  <c r="BV73" i="150"/>
  <c r="BV43" i="150"/>
  <c r="BV84" i="150" s="1"/>
  <c r="BS25" i="138"/>
  <c r="BS41" i="138" s="1"/>
  <c r="BS109" i="150"/>
  <c r="BS92" i="150"/>
  <c r="BS102" i="132" s="1"/>
  <c r="CC89" i="132"/>
  <c r="BX52" i="143"/>
  <c r="BX60" i="143" s="1"/>
  <c r="BX54" i="143"/>
  <c r="BX56" i="143"/>
  <c r="BX55" i="143"/>
  <c r="BX53" i="143"/>
  <c r="BT57" i="150"/>
  <c r="BT86" i="150" s="1"/>
  <c r="BT28" i="149" s="1"/>
  <c r="BT75" i="150"/>
  <c r="BP16" i="132"/>
  <c r="BP66" i="85"/>
  <c r="BO39" i="132"/>
  <c r="BO65" i="132" s="1"/>
  <c r="BO44" i="132"/>
  <c r="BO41" i="132"/>
  <c r="BO67" i="132" s="1"/>
  <c r="BO75" i="132" s="1"/>
  <c r="BO43" i="132"/>
  <c r="BO69" i="132" s="1"/>
  <c r="BO77" i="132" s="1"/>
  <c r="BO40" i="132"/>
  <c r="BO66" i="132" s="1"/>
  <c r="BO42" i="132"/>
  <c r="BO68" i="132" s="1"/>
  <c r="BO76" i="132" s="1"/>
  <c r="BP95" i="150"/>
  <c r="BU76" i="150"/>
  <c r="BU61" i="150"/>
  <c r="BU87" i="150" s="1"/>
  <c r="BU26" i="138" s="1"/>
  <c r="BP36" i="138"/>
  <c r="BO100" i="85"/>
  <c r="BV63" i="143"/>
  <c r="BV75" i="143" s="1"/>
  <c r="BV27" i="150" s="1"/>
  <c r="BV60" i="150" s="1"/>
  <c r="BS34" i="138"/>
  <c r="BS35" i="138"/>
  <c r="CE72" i="150"/>
  <c r="CF38" i="150"/>
  <c r="BV74" i="147"/>
  <c r="BV103" i="147" s="1"/>
  <c r="CB63" i="99"/>
  <c r="CC65" i="99" s="1"/>
  <c r="CB51" i="99"/>
  <c r="CV11" i="148"/>
  <c r="CV16" i="148" s="1"/>
  <c r="CW9" i="148"/>
  <c r="CV12" i="148"/>
  <c r="CU22" i="148"/>
  <c r="CU21" i="148"/>
  <c r="CU23" i="148"/>
  <c r="CU13" i="148"/>
  <c r="CU17" i="148"/>
  <c r="CU18" i="148" s="1"/>
  <c r="CU25" i="148" s="1"/>
  <c r="CU26" i="148" s="1"/>
  <c r="CD41" i="99" s="1"/>
  <c r="CD30" i="118" s="1"/>
  <c r="CF90" i="147"/>
  <c r="BZ31" i="149"/>
  <c r="CA44" i="99"/>
  <c r="CA48" i="99" s="1"/>
  <c r="CA24" i="115" s="1"/>
  <c r="CD309" i="82" l="1"/>
  <c r="CD256" i="82"/>
  <c r="CB27" i="163"/>
  <c r="CB38" i="163" s="1"/>
  <c r="CB10" i="132"/>
  <c r="CB107" i="132" s="1"/>
  <c r="CB67" i="85" s="1"/>
  <c r="CB26" i="163"/>
  <c r="CB37" i="163" s="1"/>
  <c r="CB24" i="118"/>
  <c r="CB64" i="118"/>
  <c r="CB11" i="149"/>
  <c r="CC313" i="82"/>
  <c r="CC314" i="82" s="1"/>
  <c r="CD97" i="147"/>
  <c r="CC108" i="147"/>
  <c r="AU36" i="163"/>
  <c r="AT18" i="115"/>
  <c r="BY9" i="115"/>
  <c r="BZ95" i="132"/>
  <c r="CB67" i="118"/>
  <c r="CB29" i="118"/>
  <c r="CB31" i="118" s="1"/>
  <c r="CB45" i="118"/>
  <c r="CB6" i="116"/>
  <c r="CC90" i="132"/>
  <c r="CC19" i="116" s="1"/>
  <c r="CC7" i="118" s="1"/>
  <c r="CC65" i="118"/>
  <c r="CC25" i="118"/>
  <c r="CC13" i="149" s="1"/>
  <c r="BW29" i="85"/>
  <c r="BW18" i="118"/>
  <c r="BW24" i="116"/>
  <c r="BW58" i="118"/>
  <c r="BT49" i="118"/>
  <c r="BT12" i="116"/>
  <c r="AJ48" i="118"/>
  <c r="AJ56" i="118" s="1"/>
  <c r="AJ11" i="116"/>
  <c r="AJ20" i="116" s="1"/>
  <c r="AJ22" i="116" s="1"/>
  <c r="CC7" i="116"/>
  <c r="CC46" i="118"/>
  <c r="BV44" i="118"/>
  <c r="BV5" i="116"/>
  <c r="BV8" i="116" s="1"/>
  <c r="BQ111" i="150"/>
  <c r="BQ114" i="150"/>
  <c r="BQ118" i="150" s="1"/>
  <c r="BR95" i="150"/>
  <c r="BR102" i="132"/>
  <c r="BR111" i="150"/>
  <c r="BR114" i="150"/>
  <c r="BR118" i="150" s="1"/>
  <c r="BS111" i="150"/>
  <c r="BS114" i="150"/>
  <c r="BS118" i="150" s="1"/>
  <c r="BU13" i="116"/>
  <c r="BU103" i="132"/>
  <c r="BU50" i="118"/>
  <c r="CE31" i="85"/>
  <c r="CE14" i="116"/>
  <c r="CE104" i="132"/>
  <c r="CE51" i="118"/>
  <c r="BP20" i="118"/>
  <c r="BP60" i="118"/>
  <c r="BM105" i="132"/>
  <c r="BK105" i="132"/>
  <c r="BJ98" i="132"/>
  <c r="BJ110" i="132" s="1"/>
  <c r="BI5" i="115"/>
  <c r="BL15" i="116"/>
  <c r="BL11" i="118"/>
  <c r="BL10" i="118" s="1"/>
  <c r="CD347" i="82"/>
  <c r="CD29" i="99" s="1"/>
  <c r="CD67" i="99" s="1"/>
  <c r="BQ16" i="132"/>
  <c r="BQ36" i="132" s="1"/>
  <c r="BL52" i="85"/>
  <c r="CD13" i="150"/>
  <c r="CC50" i="150"/>
  <c r="CC53" i="150"/>
  <c r="BN79" i="132"/>
  <c r="BN83" i="132" s="1"/>
  <c r="BT28" i="85"/>
  <c r="AJ27" i="85"/>
  <c r="AJ46" i="85" s="1"/>
  <c r="BQ95" i="150"/>
  <c r="BU30" i="85"/>
  <c r="CD45" i="99"/>
  <c r="CD47" i="99" s="1"/>
  <c r="BQ66" i="85"/>
  <c r="BQ68" i="85" s="1"/>
  <c r="BQ91" i="85" s="1"/>
  <c r="BQ134" i="85" s="1"/>
  <c r="BR66" i="85"/>
  <c r="BR68" i="85" s="1"/>
  <c r="BR90" i="85" s="1"/>
  <c r="BR123" i="85" s="1"/>
  <c r="BR16" i="132"/>
  <c r="BR35" i="132" s="1"/>
  <c r="BR45" i="132" s="1"/>
  <c r="BR70" i="132" s="1"/>
  <c r="AJ16" i="149"/>
  <c r="BV106" i="147"/>
  <c r="BV25" i="85" s="1"/>
  <c r="BV6" i="149"/>
  <c r="BV9" i="149" s="1"/>
  <c r="BT18" i="149"/>
  <c r="CB7" i="149"/>
  <c r="CC8" i="149"/>
  <c r="CB54" i="85"/>
  <c r="CE25" i="149"/>
  <c r="BT76" i="143"/>
  <c r="BT28" i="150" s="1"/>
  <c r="BT64" i="150" s="1"/>
  <c r="BT65" i="150" s="1"/>
  <c r="BT88" i="150" s="1"/>
  <c r="BT27" i="138" s="1"/>
  <c r="BT31" i="138" s="1"/>
  <c r="BT32" i="138" s="1"/>
  <c r="BT35" i="138" s="1"/>
  <c r="BT65" i="143"/>
  <c r="BO125" i="85"/>
  <c r="BO127" i="85" s="1"/>
  <c r="BP122" i="85" s="1"/>
  <c r="BU24" i="149"/>
  <c r="BW21" i="149"/>
  <c r="BO73" i="132"/>
  <c r="BO74" i="132"/>
  <c r="BV110" i="150"/>
  <c r="BV27" i="149"/>
  <c r="BX22" i="149"/>
  <c r="BX95" i="99"/>
  <c r="BP68" i="85"/>
  <c r="BP87" i="85" s="1"/>
  <c r="BP113" i="85" s="1"/>
  <c r="BP115" i="85" s="1"/>
  <c r="BO96" i="85"/>
  <c r="CC94" i="147"/>
  <c r="CC104" i="147" s="1"/>
  <c r="CD87" i="147"/>
  <c r="BV59" i="105"/>
  <c r="BV64" i="105"/>
  <c r="AK28" i="100"/>
  <c r="AK30" i="100" s="1"/>
  <c r="AK33" i="100" s="1"/>
  <c r="CH34" i="101"/>
  <c r="CE25" i="143"/>
  <c r="CH25" i="101"/>
  <c r="CE45" i="105"/>
  <c r="CE18" i="100"/>
  <c r="CG17" i="101"/>
  <c r="CD7" i="100"/>
  <c r="CD19" i="100" s="1"/>
  <c r="CD25" i="100" s="1"/>
  <c r="BV53" i="105"/>
  <c r="BV60" i="105" s="1"/>
  <c r="AZ116" i="85"/>
  <c r="BA111" i="85" s="1"/>
  <c r="AI190" i="85"/>
  <c r="AI191" i="85" s="1"/>
  <c r="BY22" i="105"/>
  <c r="BY26" i="105"/>
  <c r="BY19" i="105"/>
  <c r="BY32" i="105"/>
  <c r="BY20" i="105"/>
  <c r="BY18" i="105"/>
  <c r="BY37" i="105"/>
  <c r="BY39" i="105"/>
  <c r="BY25" i="105"/>
  <c r="BY50" i="105" s="1"/>
  <c r="BY23" i="105"/>
  <c r="BY49" i="105" s="1"/>
  <c r="BY36" i="105"/>
  <c r="BY21" i="105"/>
  <c r="BY24" i="105"/>
  <c r="BY38" i="105"/>
  <c r="BY35" i="105"/>
  <c r="BY34" i="105"/>
  <c r="BY31" i="105"/>
  <c r="BY33" i="105"/>
  <c r="BZ15" i="105"/>
  <c r="BZ16" i="105" s="1"/>
  <c r="CA2" i="82"/>
  <c r="CA2" i="163" s="1"/>
  <c r="BZ2" i="149"/>
  <c r="CB2" i="101"/>
  <c r="BZ2" i="99"/>
  <c r="BZ36" i="99" s="1"/>
  <c r="BZ39" i="99" s="1"/>
  <c r="BZ2" i="100"/>
  <c r="BZ2" i="150"/>
  <c r="BZ2" i="138"/>
  <c r="BZ2" i="132"/>
  <c r="BZ3" i="82"/>
  <c r="BZ3" i="163" s="1"/>
  <c r="BZ2" i="85"/>
  <c r="BZ2" i="147"/>
  <c r="BZ2" i="160"/>
  <c r="BZ2" i="143"/>
  <c r="BW28" i="105"/>
  <c r="BU57" i="150"/>
  <c r="BU86" i="150" s="1"/>
  <c r="BX27" i="105"/>
  <c r="BX51" i="105" s="1"/>
  <c r="BU29" i="100"/>
  <c r="BY3" i="99"/>
  <c r="BY64" i="99" s="1"/>
  <c r="BY92" i="99" s="1"/>
  <c r="BY3" i="147"/>
  <c r="BY3" i="143"/>
  <c r="BY3" i="160"/>
  <c r="BY3" i="85"/>
  <c r="CA3" i="101"/>
  <c r="BY3" i="149"/>
  <c r="BY3" i="100"/>
  <c r="BY3" i="132"/>
  <c r="BY3" i="150"/>
  <c r="BY3" i="138"/>
  <c r="BW56" i="105"/>
  <c r="BX40" i="105"/>
  <c r="BY83" i="150"/>
  <c r="BS36" i="138"/>
  <c r="BW63" i="143"/>
  <c r="BW75" i="143" s="1"/>
  <c r="BW27" i="150" s="1"/>
  <c r="BW60" i="150" s="1"/>
  <c r="BW61" i="150" s="1"/>
  <c r="BW87" i="150" s="1"/>
  <c r="BW26" i="138" s="1"/>
  <c r="BZ90" i="150"/>
  <c r="BZ89" i="150"/>
  <c r="BZ39" i="150"/>
  <c r="BU64" i="143"/>
  <c r="BO39" i="138"/>
  <c r="BO44" i="138" s="1"/>
  <c r="BN44" i="138"/>
  <c r="BN47" i="138" s="1"/>
  <c r="BN50" i="138" s="1"/>
  <c r="BN43" i="138"/>
  <c r="BN46" i="138" s="1"/>
  <c r="BN49" i="138" s="1"/>
  <c r="BO38" i="138"/>
  <c r="BO43" i="138" s="1"/>
  <c r="BX61" i="143"/>
  <c r="BX73" i="143" s="1"/>
  <c r="BX25" i="150" s="1"/>
  <c r="BX45" i="150" s="1"/>
  <c r="BX72" i="143"/>
  <c r="BX24" i="150" s="1"/>
  <c r="BX42" i="150" s="1"/>
  <c r="BT25" i="138"/>
  <c r="BT41" i="138" s="1"/>
  <c r="BP36" i="132"/>
  <c r="BP35" i="132"/>
  <c r="BP45" i="132" s="1"/>
  <c r="BP70" i="132" s="1"/>
  <c r="CC33" i="101"/>
  <c r="BZ22" i="138"/>
  <c r="CD89" i="132"/>
  <c r="BV61" i="150"/>
  <c r="BV87" i="150" s="1"/>
  <c r="BV26" i="138" s="1"/>
  <c r="BV76" i="150"/>
  <c r="CE100" i="147"/>
  <c r="CD105" i="147"/>
  <c r="BS95" i="150"/>
  <c r="CD34" i="150"/>
  <c r="CD116" i="150" s="1"/>
  <c r="CD12" i="132"/>
  <c r="CD108" i="132" s="1"/>
  <c r="BV62" i="143"/>
  <c r="BW73" i="150"/>
  <c r="BW43" i="150"/>
  <c r="BW84" i="150" s="1"/>
  <c r="BS66" i="85"/>
  <c r="BS16" i="132"/>
  <c r="BY55" i="143"/>
  <c r="BY53" i="143"/>
  <c r="BY56" i="143"/>
  <c r="BY54" i="143"/>
  <c r="BY52" i="143"/>
  <c r="BY60" i="143" s="1"/>
  <c r="BW46" i="150"/>
  <c r="BW85" i="150" s="1"/>
  <c r="BW74" i="150"/>
  <c r="CG38" i="150"/>
  <c r="CF72" i="150"/>
  <c r="BW74" i="147"/>
  <c r="BW103" i="147" s="1"/>
  <c r="CA31" i="149"/>
  <c r="CB44" i="99"/>
  <c r="CB48" i="99" s="1"/>
  <c r="CB24" i="115" s="1"/>
  <c r="CV22" i="148"/>
  <c r="CV21" i="148"/>
  <c r="CV17" i="148"/>
  <c r="CV13" i="148"/>
  <c r="CW12" i="148"/>
  <c r="CX9" i="148"/>
  <c r="CW11" i="148"/>
  <c r="CW16" i="148" s="1"/>
  <c r="CC63" i="99"/>
  <c r="CD65" i="99" s="1"/>
  <c r="CC51" i="99"/>
  <c r="CV18" i="148"/>
  <c r="CV25" i="148" s="1"/>
  <c r="CV26" i="148" s="1"/>
  <c r="CE41" i="99" s="1"/>
  <c r="CE30" i="118" s="1"/>
  <c r="CG90" i="147"/>
  <c r="AU39" i="163" l="1"/>
  <c r="AU40" i="163" s="1"/>
  <c r="CC26" i="163"/>
  <c r="CC37" i="163" s="1"/>
  <c r="CC64" i="118"/>
  <c r="CC24" i="118"/>
  <c r="CC11" i="149"/>
  <c r="CD313" i="82"/>
  <c r="CD314" i="82" s="1"/>
  <c r="CE97" i="147"/>
  <c r="CD108" i="147"/>
  <c r="CE309" i="82"/>
  <c r="CE256" i="82"/>
  <c r="CC27" i="163"/>
  <c r="CC38" i="163" s="1"/>
  <c r="CC10" i="132"/>
  <c r="CC107" i="132" s="1"/>
  <c r="CC67" i="85" s="1"/>
  <c r="CC45" i="118"/>
  <c r="CC6" i="116"/>
  <c r="CD90" i="132"/>
  <c r="CD19" i="116" s="1"/>
  <c r="CD7" i="118" s="1"/>
  <c r="CD65" i="118"/>
  <c r="CD25" i="118"/>
  <c r="CD13" i="149" s="1"/>
  <c r="CC67" i="118"/>
  <c r="CC29" i="118"/>
  <c r="CC31" i="118" s="1"/>
  <c r="BZ9" i="115"/>
  <c r="CA95" i="132"/>
  <c r="BX29" i="85"/>
  <c r="BX18" i="118"/>
  <c r="BX58" i="118"/>
  <c r="BX24" i="116"/>
  <c r="BU49" i="118"/>
  <c r="BU12" i="116"/>
  <c r="AJ26" i="116"/>
  <c r="AJ5" i="118"/>
  <c r="AJ16" i="118" s="1"/>
  <c r="AK11" i="116"/>
  <c r="AK20" i="116" s="1"/>
  <c r="AK22" i="116" s="1"/>
  <c r="AK48" i="118"/>
  <c r="AK56" i="118" s="1"/>
  <c r="CD7" i="116"/>
  <c r="CD46" i="118"/>
  <c r="BW44" i="118"/>
  <c r="BW5" i="116"/>
  <c r="BW8" i="116" s="1"/>
  <c r="BV13" i="116"/>
  <c r="BV103" i="132"/>
  <c r="BV50" i="118"/>
  <c r="BQ60" i="118"/>
  <c r="BQ20" i="118"/>
  <c r="CF31" i="85"/>
  <c r="CF14" i="116"/>
  <c r="CF104" i="132"/>
  <c r="CF51" i="118"/>
  <c r="BR60" i="118"/>
  <c r="BR20" i="118"/>
  <c r="BS20" i="118"/>
  <c r="BS60" i="118"/>
  <c r="BK98" i="132"/>
  <c r="BK110" i="132" s="1"/>
  <c r="BJ5" i="115"/>
  <c r="BK11" i="118"/>
  <c r="BK10" i="118" s="1"/>
  <c r="BK15" i="116"/>
  <c r="BM11" i="118"/>
  <c r="BM10" i="118" s="1"/>
  <c r="BM15" i="116"/>
  <c r="BQ35" i="132"/>
  <c r="BQ45" i="132" s="1"/>
  <c r="BQ70" i="132" s="1"/>
  <c r="BR78" i="132" s="1"/>
  <c r="BK52" i="85"/>
  <c r="CE13" i="150"/>
  <c r="CD53" i="150"/>
  <c r="CD50" i="150"/>
  <c r="BR36" i="132"/>
  <c r="BR44" i="132" s="1"/>
  <c r="BO79" i="132"/>
  <c r="BO83" i="132" s="1"/>
  <c r="BO85" i="132" s="1"/>
  <c r="BO16" i="116" s="1"/>
  <c r="BN85" i="132"/>
  <c r="BN16" i="116" s="1"/>
  <c r="AK27" i="85"/>
  <c r="AK46" i="85" s="1"/>
  <c r="BU28" i="85"/>
  <c r="BV30" i="85"/>
  <c r="CE45" i="99"/>
  <c r="CE47" i="99" s="1"/>
  <c r="BU18" i="149"/>
  <c r="CD8" i="149"/>
  <c r="AK16" i="149"/>
  <c r="BW106" i="147"/>
  <c r="BW25" i="85" s="1"/>
  <c r="BW6" i="149"/>
  <c r="BW9" i="149" s="1"/>
  <c r="CC54" i="85"/>
  <c r="CC7" i="149"/>
  <c r="CF25" i="149"/>
  <c r="AJ43" i="149"/>
  <c r="AJ48" i="149"/>
  <c r="AJ50" i="149" s="1"/>
  <c r="BT109" i="150"/>
  <c r="BT77" i="150"/>
  <c r="BT92" i="150"/>
  <c r="BT34" i="138"/>
  <c r="BT36" i="138" s="1"/>
  <c r="BU76" i="143"/>
  <c r="BU28" i="150" s="1"/>
  <c r="BU64" i="150" s="1"/>
  <c r="BU77" i="150" s="1"/>
  <c r="BU65" i="143"/>
  <c r="BQ95" i="85"/>
  <c r="BP94" i="85"/>
  <c r="BP95" i="85"/>
  <c r="BQ86" i="85"/>
  <c r="BQ105" i="85" s="1"/>
  <c r="BR94" i="85"/>
  <c r="BQ94" i="85"/>
  <c r="BR85" i="85"/>
  <c r="BR100" i="85" s="1"/>
  <c r="BQ92" i="85"/>
  <c r="BR162" i="85" s="1"/>
  <c r="BR169" i="85" s="1"/>
  <c r="BQ90" i="85"/>
  <c r="BQ123" i="85" s="1"/>
  <c r="BW110" i="150"/>
  <c r="BW27" i="149"/>
  <c r="BV24" i="149"/>
  <c r="BY22" i="149"/>
  <c r="BY95" i="99"/>
  <c r="BX21" i="149"/>
  <c r="BU25" i="138"/>
  <c r="BU41" i="138" s="1"/>
  <c r="BU28" i="149"/>
  <c r="BM52" i="85"/>
  <c r="BP78" i="132"/>
  <c r="AI49" i="85"/>
  <c r="AI61" i="85" s="1"/>
  <c r="AI166" i="85" s="1"/>
  <c r="BP90" i="85"/>
  <c r="BP123" i="85" s="1"/>
  <c r="BP125" i="85" s="1"/>
  <c r="BP85" i="85"/>
  <c r="BP100" i="85" s="1"/>
  <c r="BP91" i="85"/>
  <c r="BP134" i="85" s="1"/>
  <c r="BP136" i="85" s="1"/>
  <c r="BP146" i="85" s="1"/>
  <c r="BP89" i="85"/>
  <c r="BP124" i="85" s="1"/>
  <c r="BP126" i="85" s="1"/>
  <c r="BP88" i="85"/>
  <c r="BP112" i="85" s="1"/>
  <c r="BP86" i="85"/>
  <c r="BP105" i="85" s="1"/>
  <c r="BP93" i="85"/>
  <c r="BP157" i="85" s="1"/>
  <c r="BP158" i="85" s="1"/>
  <c r="BP159" i="85" s="1"/>
  <c r="BQ156" i="85" s="1"/>
  <c r="BP92" i="85"/>
  <c r="BQ162" i="85" s="1"/>
  <c r="BQ169" i="85" s="1"/>
  <c r="BQ85" i="85"/>
  <c r="BQ100" i="85" s="1"/>
  <c r="BR91" i="85"/>
  <c r="BR134" i="85" s="1"/>
  <c r="BR136" i="85" s="1"/>
  <c r="BR146" i="85" s="1"/>
  <c r="BR88" i="85"/>
  <c r="BR112" i="85" s="1"/>
  <c r="BQ88" i="85"/>
  <c r="BQ112" i="85" s="1"/>
  <c r="BQ93" i="85"/>
  <c r="BQ157" i="85" s="1"/>
  <c r="BR89" i="85"/>
  <c r="BR124" i="85" s="1"/>
  <c r="BR126" i="85" s="1"/>
  <c r="BR92" i="85"/>
  <c r="BS162" i="85" s="1"/>
  <c r="BS169" i="85" s="1"/>
  <c r="BR93" i="85"/>
  <c r="BR157" i="85" s="1"/>
  <c r="BR95" i="85"/>
  <c r="BQ89" i="85"/>
  <c r="BQ124" i="85" s="1"/>
  <c r="BQ126" i="85" s="1"/>
  <c r="BQ87" i="85"/>
  <c r="BQ113" i="85" s="1"/>
  <c r="BQ115" i="85" s="1"/>
  <c r="BR87" i="85"/>
  <c r="BR113" i="85" s="1"/>
  <c r="BR115" i="85" s="1"/>
  <c r="BR86" i="85"/>
  <c r="BR105" i="85" s="1"/>
  <c r="BS68" i="85"/>
  <c r="BS87" i="85" s="1"/>
  <c r="BS113" i="85" s="1"/>
  <c r="BS115" i="85" s="1"/>
  <c r="BA114" i="85"/>
  <c r="BA116" i="85" s="1"/>
  <c r="BB111" i="85" s="1"/>
  <c r="CD94" i="147"/>
  <c r="CD104" i="147" s="1"/>
  <c r="CE87" i="147"/>
  <c r="BW59" i="105"/>
  <c r="BW64" i="105"/>
  <c r="AL23" i="100"/>
  <c r="AL26" i="100" s="1"/>
  <c r="CI34" i="101"/>
  <c r="CF25" i="143"/>
  <c r="CH17" i="101"/>
  <c r="CE7" i="100"/>
  <c r="CE19" i="100" s="1"/>
  <c r="CE25" i="100" s="1"/>
  <c r="CF18" i="100"/>
  <c r="CI25" i="101"/>
  <c r="CF45" i="105"/>
  <c r="BW53" i="105"/>
  <c r="BW60" i="105" s="1"/>
  <c r="BQ136" i="85"/>
  <c r="BQ146" i="85" s="1"/>
  <c r="BZ3" i="99"/>
  <c r="BZ64" i="99" s="1"/>
  <c r="BZ92" i="99" s="1"/>
  <c r="BZ3" i="143"/>
  <c r="BZ3" i="150"/>
  <c r="BZ3" i="149"/>
  <c r="BZ3" i="100"/>
  <c r="CB3" i="101"/>
  <c r="BZ3" i="138"/>
  <c r="BZ3" i="160"/>
  <c r="BZ3" i="132"/>
  <c r="BZ3" i="147"/>
  <c r="BZ3" i="85"/>
  <c r="CA2" i="100"/>
  <c r="CA2" i="85"/>
  <c r="CA2" i="150"/>
  <c r="CA2" i="149"/>
  <c r="CA15" i="105"/>
  <c r="CA16" i="105" s="1"/>
  <c r="CB2" i="82"/>
  <c r="CB2" i="163" s="1"/>
  <c r="CA2" i="138"/>
  <c r="CA2" i="147"/>
  <c r="CA2" i="143"/>
  <c r="CA2" i="132"/>
  <c r="CA2" i="160"/>
  <c r="CC2" i="101"/>
  <c r="CA3" i="82"/>
  <c r="CA3" i="163" s="1"/>
  <c r="CA2" i="99"/>
  <c r="CA36" i="99" s="1"/>
  <c r="CA39" i="99" s="1"/>
  <c r="BZ18" i="105"/>
  <c r="BZ34" i="105"/>
  <c r="BZ36" i="105"/>
  <c r="BZ26" i="105"/>
  <c r="BZ25" i="105"/>
  <c r="BZ50" i="105" s="1"/>
  <c r="BZ32" i="105"/>
  <c r="BZ21" i="105"/>
  <c r="BZ19" i="105"/>
  <c r="BZ37" i="105"/>
  <c r="BZ24" i="105"/>
  <c r="BZ39" i="105"/>
  <c r="BZ38" i="105"/>
  <c r="BZ23" i="105"/>
  <c r="BZ49" i="105" s="1"/>
  <c r="BZ31" i="105"/>
  <c r="BZ33" i="105"/>
  <c r="BZ20" i="105"/>
  <c r="BZ35" i="105"/>
  <c r="BZ22" i="105"/>
  <c r="BY40" i="105"/>
  <c r="BV29" i="100"/>
  <c r="BX28" i="105"/>
  <c r="BX56" i="105"/>
  <c r="BY27" i="105"/>
  <c r="BY51" i="105" s="1"/>
  <c r="BW76" i="150"/>
  <c r="BW62" i="143"/>
  <c r="BW74" i="143" s="1"/>
  <c r="BW26" i="150" s="1"/>
  <c r="BW56" i="150" s="1"/>
  <c r="BW57" i="150" s="1"/>
  <c r="BW86" i="150" s="1"/>
  <c r="BX63" i="143"/>
  <c r="BX75" i="143" s="1"/>
  <c r="BX27" i="150" s="1"/>
  <c r="BX60" i="150" s="1"/>
  <c r="BX76" i="150" s="1"/>
  <c r="BZ83" i="150"/>
  <c r="CA90" i="150"/>
  <c r="CA89" i="150"/>
  <c r="CA39" i="150"/>
  <c r="BP38" i="138"/>
  <c r="BO47" i="138"/>
  <c r="BO50" i="138" s="1"/>
  <c r="BP39" i="138"/>
  <c r="BP44" i="138" s="1"/>
  <c r="BP47" i="138" s="1"/>
  <c r="BP50" i="138" s="1"/>
  <c r="BO46" i="138"/>
  <c r="BO49" i="138" s="1"/>
  <c r="BV64" i="143"/>
  <c r="BV74" i="143"/>
  <c r="BV26" i="150" s="1"/>
  <c r="BV56" i="150" s="1"/>
  <c r="CF100" i="147"/>
  <c r="CE105" i="147"/>
  <c r="BY72" i="143"/>
  <c r="BY24" i="150" s="1"/>
  <c r="BY42" i="150" s="1"/>
  <c r="BY61" i="143"/>
  <c r="BY73" i="143" s="1"/>
  <c r="BY25" i="150" s="1"/>
  <c r="BY45" i="150" s="1"/>
  <c r="CE89" i="132"/>
  <c r="BQ44" i="132"/>
  <c r="BQ39" i="132"/>
  <c r="BQ65" i="132" s="1"/>
  <c r="BQ41" i="132"/>
  <c r="BQ67" i="132" s="1"/>
  <c r="BQ40" i="132"/>
  <c r="BQ66" i="132" s="1"/>
  <c r="BQ43" i="132"/>
  <c r="BQ69" i="132" s="1"/>
  <c r="BQ42" i="132"/>
  <c r="BQ68" i="132" s="1"/>
  <c r="BZ56" i="143"/>
  <c r="BZ54" i="143"/>
  <c r="BZ53" i="143"/>
  <c r="BZ52" i="143"/>
  <c r="BZ60" i="143" s="1"/>
  <c r="BZ55" i="143"/>
  <c r="CE34" i="150"/>
  <c r="CE116" i="150" s="1"/>
  <c r="CE12" i="132"/>
  <c r="CE108" i="132" s="1"/>
  <c r="BP42" i="132"/>
  <c r="BP68" i="132" s="1"/>
  <c r="BP41" i="132"/>
  <c r="BP67" i="132" s="1"/>
  <c r="BP40" i="132"/>
  <c r="BP66" i="132" s="1"/>
  <c r="BP44" i="132"/>
  <c r="BP43" i="132"/>
  <c r="BP69" i="132" s="1"/>
  <c r="BP39" i="132"/>
  <c r="BP65" i="132" s="1"/>
  <c r="CD33" i="101"/>
  <c r="CA22" i="138"/>
  <c r="BX43" i="150"/>
  <c r="BX84" i="150" s="1"/>
  <c r="BX73" i="150"/>
  <c r="BS36" i="132"/>
  <c r="BS35" i="132"/>
  <c r="BS45" i="132" s="1"/>
  <c r="BS70" i="132" s="1"/>
  <c r="BX46" i="150"/>
  <c r="BX85" i="150" s="1"/>
  <c r="BX74" i="150"/>
  <c r="CG72" i="150"/>
  <c r="CH38" i="150"/>
  <c r="BX74" i="147"/>
  <c r="BX103" i="147" s="1"/>
  <c r="CY9" i="148"/>
  <c r="CX11" i="148"/>
  <c r="CX16" i="148" s="1"/>
  <c r="CX12" i="148"/>
  <c r="CD51" i="99"/>
  <c r="CD63" i="99"/>
  <c r="CE65" i="99" s="1"/>
  <c r="CW21" i="148"/>
  <c r="CW22" i="148"/>
  <c r="CW17" i="148"/>
  <c r="CW18" i="148" s="1"/>
  <c r="CW25" i="148" s="1"/>
  <c r="CW26" i="148" s="1"/>
  <c r="CF41" i="99" s="1"/>
  <c r="CF30" i="118" s="1"/>
  <c r="CW13" i="148"/>
  <c r="CW23" i="148"/>
  <c r="CV23" i="148"/>
  <c r="CH90" i="147"/>
  <c r="CB31" i="149"/>
  <c r="CC44" i="99"/>
  <c r="CC48" i="99" s="1"/>
  <c r="CC24" i="115" s="1"/>
  <c r="CD27" i="163" l="1"/>
  <c r="CD38" i="163" s="1"/>
  <c r="CD10" i="132"/>
  <c r="CD107" i="132" s="1"/>
  <c r="CD67" i="85" s="1"/>
  <c r="CF309" i="82"/>
  <c r="CF256" i="82"/>
  <c r="CF34" i="150" s="1"/>
  <c r="CF116" i="150" s="1"/>
  <c r="CE108" i="147"/>
  <c r="CE313" i="82"/>
  <c r="CE314" i="82" s="1"/>
  <c r="CF97" i="147"/>
  <c r="CD26" i="163"/>
  <c r="CD37" i="163" s="1"/>
  <c r="CD64" i="118"/>
  <c r="CD11" i="149"/>
  <c r="CD24" i="118"/>
  <c r="AV36" i="163"/>
  <c r="AU18" i="115"/>
  <c r="CE90" i="132"/>
  <c r="CE19" i="116" s="1"/>
  <c r="CE7" i="118" s="1"/>
  <c r="CE65" i="118"/>
  <c r="CE25" i="118"/>
  <c r="CE13" i="149" s="1"/>
  <c r="CD6" i="116"/>
  <c r="CD45" i="118"/>
  <c r="CA9" i="115"/>
  <c r="CB95" i="132"/>
  <c r="CD67" i="118"/>
  <c r="CD29" i="118"/>
  <c r="CD31" i="118" s="1"/>
  <c r="BY29" i="85"/>
  <c r="BY18" i="118"/>
  <c r="BY58" i="118"/>
  <c r="BY24" i="116"/>
  <c r="BV49" i="118"/>
  <c r="BV12" i="116"/>
  <c r="AK5" i="118"/>
  <c r="AK16" i="118" s="1"/>
  <c r="AK26" i="116"/>
  <c r="AJ47" i="116"/>
  <c r="AJ34" i="116"/>
  <c r="CE7" i="116"/>
  <c r="CE46" i="118"/>
  <c r="BX44" i="118"/>
  <c r="BX5" i="116"/>
  <c r="BX8" i="116" s="1"/>
  <c r="BT111" i="150"/>
  <c r="BT114" i="150"/>
  <c r="BT118" i="150" s="1"/>
  <c r="BT95" i="150"/>
  <c r="BT102" i="132"/>
  <c r="BW13" i="116"/>
  <c r="BW103" i="132"/>
  <c r="BW50" i="118"/>
  <c r="BO105" i="132"/>
  <c r="BL98" i="132"/>
  <c r="BL110" i="132" s="1"/>
  <c r="BK5" i="115"/>
  <c r="BN52" i="85"/>
  <c r="BN105" i="132"/>
  <c r="CG14" i="116"/>
  <c r="CG51" i="118"/>
  <c r="CG104" i="132"/>
  <c r="CE347" i="82"/>
  <c r="CE29" i="99" s="1"/>
  <c r="CE67" i="99" s="1"/>
  <c r="CF347" i="82"/>
  <c r="CF29" i="99" s="1"/>
  <c r="CF67" i="99" s="1"/>
  <c r="BQ78" i="132"/>
  <c r="BR43" i="132"/>
  <c r="BR69" i="132" s="1"/>
  <c r="BR77" i="132" s="1"/>
  <c r="BR40" i="132"/>
  <c r="BR66" i="132" s="1"/>
  <c r="BR74" i="132" s="1"/>
  <c r="BR39" i="132"/>
  <c r="BR65" i="132" s="1"/>
  <c r="BR73" i="132" s="1"/>
  <c r="BR42" i="132"/>
  <c r="BR68" i="132" s="1"/>
  <c r="BR76" i="132" s="1"/>
  <c r="BR41" i="132"/>
  <c r="BR67" i="132" s="1"/>
  <c r="BR75" i="132" s="1"/>
  <c r="CF13" i="150"/>
  <c r="CE50" i="150"/>
  <c r="CE53" i="150"/>
  <c r="CG31" i="85"/>
  <c r="BV28" i="85"/>
  <c r="BW30" i="85"/>
  <c r="CF45" i="99"/>
  <c r="CF47" i="99" s="1"/>
  <c r="BT16" i="132"/>
  <c r="BT35" i="132" s="1"/>
  <c r="BT45" i="132" s="1"/>
  <c r="BT70" i="132" s="1"/>
  <c r="BT66" i="85"/>
  <c r="BT68" i="85" s="1"/>
  <c r="BT92" i="85" s="1"/>
  <c r="BU162" i="85" s="1"/>
  <c r="BU169" i="85" s="1"/>
  <c r="CG25" i="149"/>
  <c r="CE8" i="149"/>
  <c r="AJ45" i="149"/>
  <c r="AJ60" i="149"/>
  <c r="AJ62" i="149" s="1"/>
  <c r="CD54" i="85"/>
  <c r="AK43" i="149"/>
  <c r="AK48" i="149"/>
  <c r="AK50" i="149" s="1"/>
  <c r="BV18" i="149"/>
  <c r="CD7" i="149"/>
  <c r="BX106" i="147"/>
  <c r="BX25" i="85" s="1"/>
  <c r="BX6" i="149"/>
  <c r="BX9" i="149" s="1"/>
  <c r="BU65" i="150"/>
  <c r="BU88" i="150" s="1"/>
  <c r="BU109" i="150" s="1"/>
  <c r="BV76" i="143"/>
  <c r="BV28" i="150" s="1"/>
  <c r="BV64" i="150" s="1"/>
  <c r="BV65" i="150" s="1"/>
  <c r="BV88" i="150" s="1"/>
  <c r="BV27" i="138" s="1"/>
  <c r="BV31" i="138" s="1"/>
  <c r="BV32" i="138" s="1"/>
  <c r="BV65" i="143"/>
  <c r="BQ77" i="132"/>
  <c r="BW25" i="138"/>
  <c r="BW41" i="138" s="1"/>
  <c r="BW28" i="149"/>
  <c r="BQ74" i="132"/>
  <c r="BP74" i="132"/>
  <c r="BQ75" i="132"/>
  <c r="BP75" i="132"/>
  <c r="BX110" i="150"/>
  <c r="BX27" i="149"/>
  <c r="BQ76" i="132"/>
  <c r="BP76" i="132"/>
  <c r="BY21" i="149"/>
  <c r="BZ22" i="149"/>
  <c r="BZ95" i="99"/>
  <c r="BP73" i="132"/>
  <c r="BQ73" i="132"/>
  <c r="BW24" i="149"/>
  <c r="BS78" i="132"/>
  <c r="AI62" i="85"/>
  <c r="BP127" i="85"/>
  <c r="BQ122" i="85" s="1"/>
  <c r="BQ125" i="85" s="1"/>
  <c r="BQ127" i="85" s="1"/>
  <c r="BR122" i="85" s="1"/>
  <c r="BR125" i="85" s="1"/>
  <c r="BQ158" i="85"/>
  <c r="BQ159" i="85" s="1"/>
  <c r="BR156" i="85" s="1"/>
  <c r="BR158" i="85" s="1"/>
  <c r="BR159" i="85" s="1"/>
  <c r="BS156" i="85" s="1"/>
  <c r="BP96" i="85"/>
  <c r="BQ96" i="85"/>
  <c r="BS89" i="85"/>
  <c r="BS124" i="85" s="1"/>
  <c r="BS126" i="85" s="1"/>
  <c r="BS91" i="85"/>
  <c r="BS134" i="85" s="1"/>
  <c r="BS136" i="85" s="1"/>
  <c r="BS146" i="85" s="1"/>
  <c r="BS88" i="85"/>
  <c r="BS112" i="85" s="1"/>
  <c r="BS92" i="85"/>
  <c r="BT162" i="85" s="1"/>
  <c r="BT169" i="85" s="1"/>
  <c r="BS93" i="85"/>
  <c r="BS157" i="85" s="1"/>
  <c r="BS90" i="85"/>
  <c r="BS123" i="85" s="1"/>
  <c r="BS94" i="85"/>
  <c r="BS95" i="85"/>
  <c r="BS85" i="85"/>
  <c r="BS100" i="85" s="1"/>
  <c r="BS86" i="85"/>
  <c r="BS105" i="85" s="1"/>
  <c r="BR96" i="85"/>
  <c r="BB114" i="85"/>
  <c r="BB116" i="85" s="1"/>
  <c r="BC111" i="85" s="1"/>
  <c r="CE94" i="147"/>
  <c r="CE104" i="147" s="1"/>
  <c r="CF87" i="147"/>
  <c r="BX59" i="105"/>
  <c r="BX64" i="105"/>
  <c r="AL28" i="100"/>
  <c r="AL30" i="100" s="1"/>
  <c r="CJ34" i="101"/>
  <c r="CG25" i="143"/>
  <c r="CJ25" i="101"/>
  <c r="CG45" i="105"/>
  <c r="CG18" i="100"/>
  <c r="CI17" i="101"/>
  <c r="CF7" i="100"/>
  <c r="CF19" i="100" s="1"/>
  <c r="CF25" i="100" s="1"/>
  <c r="BX53" i="105"/>
  <c r="BX60" i="105" s="1"/>
  <c r="AJ190" i="85"/>
  <c r="AJ191" i="85" s="1"/>
  <c r="BW75" i="150"/>
  <c r="BX61" i="150"/>
  <c r="BX87" i="150" s="1"/>
  <c r="BX26" i="138" s="1"/>
  <c r="BX62" i="143"/>
  <c r="BX64" i="143" s="1"/>
  <c r="BW64" i="143"/>
  <c r="BZ40" i="105"/>
  <c r="BY28" i="105"/>
  <c r="CA3" i="160"/>
  <c r="CA3" i="150"/>
  <c r="CC3" i="101"/>
  <c r="CA3" i="147"/>
  <c r="CA3" i="149"/>
  <c r="CA3" i="143"/>
  <c r="CA3" i="85"/>
  <c r="CA3" i="138"/>
  <c r="CA3" i="99"/>
  <c r="CA64" i="99" s="1"/>
  <c r="CA92" i="99" s="1"/>
  <c r="CA3" i="100"/>
  <c r="CA3" i="132"/>
  <c r="CB2" i="160"/>
  <c r="CB3" i="82"/>
  <c r="CB3" i="163" s="1"/>
  <c r="CB2" i="132"/>
  <c r="CB2" i="138"/>
  <c r="CB2" i="150"/>
  <c r="CB2" i="99"/>
  <c r="CB36" i="99" s="1"/>
  <c r="CB39" i="99" s="1"/>
  <c r="CB2" i="143"/>
  <c r="CC2" i="82"/>
  <c r="CC2" i="163" s="1"/>
  <c r="CB2" i="85"/>
  <c r="CB15" i="105"/>
  <c r="CB16" i="105" s="1"/>
  <c r="CB2" i="149"/>
  <c r="CD2" i="101"/>
  <c r="CB2" i="147"/>
  <c r="CB2" i="100"/>
  <c r="CA26" i="105"/>
  <c r="CA23" i="105"/>
  <c r="CA49" i="105" s="1"/>
  <c r="CA31" i="105"/>
  <c r="CA21" i="105"/>
  <c r="CA38" i="105"/>
  <c r="CA33" i="105"/>
  <c r="CA20" i="105"/>
  <c r="CA35" i="105"/>
  <c r="CA34" i="105"/>
  <c r="CA19" i="105"/>
  <c r="CA39" i="105"/>
  <c r="CA22" i="105"/>
  <c r="CA36" i="105"/>
  <c r="CA37" i="105"/>
  <c r="CA32" i="105"/>
  <c r="CA18" i="105"/>
  <c r="CA24" i="105"/>
  <c r="CA25" i="105"/>
  <c r="CA50" i="105" s="1"/>
  <c r="BZ27" i="105"/>
  <c r="BZ51" i="105" s="1"/>
  <c r="BW29" i="100"/>
  <c r="BY56" i="105"/>
  <c r="BY63" i="143"/>
  <c r="BY75" i="143" s="1"/>
  <c r="BY27" i="150" s="1"/>
  <c r="BY60" i="150" s="1"/>
  <c r="BY76" i="150" s="1"/>
  <c r="CA83" i="150"/>
  <c r="CB90" i="150"/>
  <c r="CB89" i="150"/>
  <c r="CB39" i="150"/>
  <c r="BQ38" i="138"/>
  <c r="BP43" i="138"/>
  <c r="BP46" i="138" s="1"/>
  <c r="BP49" i="138" s="1"/>
  <c r="BQ39" i="138"/>
  <c r="BR39" i="138" s="1"/>
  <c r="BZ61" i="143"/>
  <c r="BZ73" i="143" s="1"/>
  <c r="BZ25" i="150" s="1"/>
  <c r="BZ45" i="150" s="1"/>
  <c r="BZ72" i="143"/>
  <c r="BZ24" i="150" s="1"/>
  <c r="BZ42" i="150" s="1"/>
  <c r="BY46" i="150"/>
  <c r="BY85" i="150" s="1"/>
  <c r="BY74" i="150"/>
  <c r="BV57" i="150"/>
  <c r="BV86" i="150" s="1"/>
  <c r="BV28" i="149" s="1"/>
  <c r="BV75" i="150"/>
  <c r="BP77" i="132"/>
  <c r="BS41" i="132"/>
  <c r="BS67" i="132" s="1"/>
  <c r="BS39" i="132"/>
  <c r="BS65" i="132" s="1"/>
  <c r="BS40" i="132"/>
  <c r="BS66" i="132" s="1"/>
  <c r="BS42" i="132"/>
  <c r="BS68" i="132" s="1"/>
  <c r="BS43" i="132"/>
  <c r="BS69" i="132" s="1"/>
  <c r="BS44" i="132"/>
  <c r="BY43" i="150"/>
  <c r="BY84" i="150" s="1"/>
  <c r="BY73" i="150"/>
  <c r="CF12" i="132"/>
  <c r="CF108" i="132" s="1"/>
  <c r="CF89" i="132"/>
  <c r="CA52" i="143"/>
  <c r="CA60" i="143" s="1"/>
  <c r="CA56" i="143"/>
  <c r="CA54" i="143"/>
  <c r="CA55" i="143"/>
  <c r="CA53" i="143"/>
  <c r="CB22" i="138"/>
  <c r="CE33" i="101"/>
  <c r="CG100" i="147"/>
  <c r="CF105" i="147"/>
  <c r="CH72" i="150"/>
  <c r="CI38" i="150"/>
  <c r="BY74" i="147"/>
  <c r="BY103" i="147" s="1"/>
  <c r="CX13" i="148"/>
  <c r="CX17" i="148"/>
  <c r="CX18" i="148" s="1"/>
  <c r="CX25" i="148" s="1"/>
  <c r="CX26" i="148" s="1"/>
  <c r="CG41" i="99" s="1"/>
  <c r="CG30" i="118" s="1"/>
  <c r="CX22" i="148"/>
  <c r="CX21" i="148"/>
  <c r="CC31" i="149"/>
  <c r="CD44" i="99"/>
  <c r="CD48" i="99" s="1"/>
  <c r="CD24" i="115" s="1"/>
  <c r="CY11" i="148"/>
  <c r="CY16" i="148" s="1"/>
  <c r="CZ9" i="148"/>
  <c r="CY12" i="148"/>
  <c r="CI90" i="147"/>
  <c r="CE63" i="99"/>
  <c r="CF65" i="99" s="1"/>
  <c r="CE51" i="99"/>
  <c r="CE27" i="163" l="1"/>
  <c r="CE38" i="163" s="1"/>
  <c r="CE10" i="132"/>
  <c r="CE107" i="132" s="1"/>
  <c r="CE67" i="85" s="1"/>
  <c r="CG97" i="147"/>
  <c r="CF313" i="82"/>
  <c r="CF314" i="82" s="1"/>
  <c r="CF108" i="147"/>
  <c r="CE26" i="163"/>
  <c r="CE37" i="163" s="1"/>
  <c r="CE11" i="149"/>
  <c r="CE24" i="118"/>
  <c r="CE64" i="118"/>
  <c r="AV39" i="163"/>
  <c r="AV40" i="163" s="1"/>
  <c r="CB9" i="115"/>
  <c r="CC95" i="132"/>
  <c r="CE67" i="118"/>
  <c r="CE29" i="118"/>
  <c r="CE31" i="118" s="1"/>
  <c r="CF90" i="132"/>
  <c r="CF19" i="116" s="1"/>
  <c r="CF7" i="118" s="1"/>
  <c r="CF65" i="118"/>
  <c r="CF25" i="118"/>
  <c r="CF13" i="149" s="1"/>
  <c r="CE6" i="116"/>
  <c r="CE45" i="118"/>
  <c r="BZ29" i="85"/>
  <c r="BZ18" i="118"/>
  <c r="BZ58" i="118"/>
  <c r="BZ24" i="116"/>
  <c r="BW12" i="116"/>
  <c r="BW49" i="118"/>
  <c r="AK34" i="116"/>
  <c r="AK47" i="116"/>
  <c r="CF7" i="116"/>
  <c r="CF46" i="118"/>
  <c r="BY44" i="118"/>
  <c r="BY5" i="116"/>
  <c r="BY8" i="116" s="1"/>
  <c r="BU66" i="85"/>
  <c r="BU68" i="85" s="1"/>
  <c r="BU114" i="150"/>
  <c r="BU118" i="150" s="1"/>
  <c r="BX13" i="116"/>
  <c r="BX103" i="132"/>
  <c r="BX50" i="118"/>
  <c r="BT20" i="118"/>
  <c r="BT60" i="118"/>
  <c r="BM98" i="132"/>
  <c r="BM110" i="132" s="1"/>
  <c r="BL5" i="115"/>
  <c r="CG309" i="82"/>
  <c r="CG89" i="132" s="1"/>
  <c r="CG256" i="82"/>
  <c r="CG34" i="150" s="1"/>
  <c r="CG116" i="150" s="1"/>
  <c r="BN15" i="116"/>
  <c r="BN11" i="118"/>
  <c r="BN10" i="118" s="1"/>
  <c r="CH104" i="132"/>
  <c r="CH14" i="116"/>
  <c r="CH51" i="118"/>
  <c r="BO11" i="118"/>
  <c r="BO10" i="118" s="1"/>
  <c r="BO15" i="116"/>
  <c r="BS74" i="132"/>
  <c r="BS76" i="132"/>
  <c r="CG13" i="150"/>
  <c r="CF50" i="150"/>
  <c r="CF53" i="150"/>
  <c r="BR79" i="132"/>
  <c r="BR83" i="132" s="1"/>
  <c r="BR85" i="132" s="1"/>
  <c r="BR16" i="116" s="1"/>
  <c r="BQ79" i="132"/>
  <c r="BQ83" i="132" s="1"/>
  <c r="BQ85" i="132" s="1"/>
  <c r="BQ16" i="116" s="1"/>
  <c r="BP79" i="132"/>
  <c r="BP83" i="132" s="1"/>
  <c r="BP85" i="132" s="1"/>
  <c r="BP16" i="116" s="1"/>
  <c r="CH31" i="85"/>
  <c r="BW28" i="85"/>
  <c r="BX30" i="85"/>
  <c r="CG45" i="99"/>
  <c r="CG47" i="99" s="1"/>
  <c r="BT36" i="132"/>
  <c r="BT42" i="132" s="1"/>
  <c r="BT68" i="132" s="1"/>
  <c r="BU92" i="150"/>
  <c r="BU16" i="132"/>
  <c r="BU36" i="132" s="1"/>
  <c r="BU39" i="132" s="1"/>
  <c r="BU65" i="132" s="1"/>
  <c r="BU111" i="150"/>
  <c r="BU27" i="138"/>
  <c r="BU31" i="138" s="1"/>
  <c r="BU32" i="138" s="1"/>
  <c r="BU35" i="138" s="1"/>
  <c r="BV77" i="150"/>
  <c r="BY106" i="147"/>
  <c r="BY25" i="85" s="1"/>
  <c r="BY6" i="149"/>
  <c r="BY9" i="149" s="1"/>
  <c r="BW18" i="149"/>
  <c r="CE7" i="149"/>
  <c r="CE54" i="85"/>
  <c r="AK45" i="149"/>
  <c r="AK60" i="149"/>
  <c r="AK62" i="149" s="1"/>
  <c r="CH25" i="149"/>
  <c r="CF8" i="149"/>
  <c r="BW76" i="143"/>
  <c r="BW28" i="150" s="1"/>
  <c r="BW64" i="150" s="1"/>
  <c r="BW77" i="150" s="1"/>
  <c r="BW65" i="143"/>
  <c r="BX76" i="143"/>
  <c r="BX28" i="150" s="1"/>
  <c r="BX64" i="150" s="1"/>
  <c r="BX65" i="150" s="1"/>
  <c r="BX88" i="150" s="1"/>
  <c r="BX27" i="138" s="1"/>
  <c r="BX31" i="138" s="1"/>
  <c r="BX32" i="138" s="1"/>
  <c r="BX65" i="143"/>
  <c r="BO52" i="85"/>
  <c r="BY110" i="150"/>
  <c r="BY27" i="149"/>
  <c r="BS73" i="132"/>
  <c r="BZ21" i="149"/>
  <c r="BX24" i="149"/>
  <c r="BT78" i="132"/>
  <c r="BS77" i="132"/>
  <c r="CA22" i="149"/>
  <c r="CA95" i="99"/>
  <c r="BR127" i="85"/>
  <c r="BS122" i="85" s="1"/>
  <c r="BS125" i="85" s="1"/>
  <c r="BS127" i="85" s="1"/>
  <c r="BT122" i="85" s="1"/>
  <c r="BS75" i="132"/>
  <c r="AJ49" i="85"/>
  <c r="AJ61" i="85" s="1"/>
  <c r="AJ62" i="85" s="1"/>
  <c r="BS158" i="85"/>
  <c r="BS159" i="85" s="1"/>
  <c r="BT156" i="85" s="1"/>
  <c r="BT89" i="85"/>
  <c r="BT124" i="85" s="1"/>
  <c r="BT126" i="85" s="1"/>
  <c r="BT88" i="85"/>
  <c r="BT112" i="85" s="1"/>
  <c r="BT90" i="85"/>
  <c r="BT123" i="85" s="1"/>
  <c r="BT93" i="85"/>
  <c r="BT157" i="85" s="1"/>
  <c r="BT86" i="85"/>
  <c r="BT105" i="85" s="1"/>
  <c r="BS96" i="85"/>
  <c r="BT87" i="85"/>
  <c r="BT113" i="85" s="1"/>
  <c r="BT115" i="85" s="1"/>
  <c r="BT94" i="85"/>
  <c r="BT85" i="85"/>
  <c r="BT100" i="85" s="1"/>
  <c r="BT91" i="85"/>
  <c r="BT134" i="85" s="1"/>
  <c r="BT136" i="85" s="1"/>
  <c r="BT146" i="85" s="1"/>
  <c r="BT95" i="85"/>
  <c r="BC114" i="85"/>
  <c r="BC116" i="85" s="1"/>
  <c r="BD111" i="85" s="1"/>
  <c r="AL33" i="100"/>
  <c r="AM23" i="100"/>
  <c r="AM26" i="100" s="1"/>
  <c r="CF94" i="147"/>
  <c r="CF104" i="147" s="1"/>
  <c r="CG87" i="147"/>
  <c r="BY59" i="105"/>
  <c r="BY64" i="105"/>
  <c r="AK190" i="85"/>
  <c r="AK191" i="85" s="1"/>
  <c r="CK34" i="101"/>
  <c r="CI25" i="143" s="1"/>
  <c r="CH25" i="143"/>
  <c r="CJ17" i="101"/>
  <c r="CG7" i="100"/>
  <c r="CG19" i="100" s="1"/>
  <c r="CG25" i="100" s="1"/>
  <c r="CI18" i="100"/>
  <c r="CH18" i="100"/>
  <c r="CK25" i="101"/>
  <c r="CI45" i="105" s="1"/>
  <c r="CH45" i="105"/>
  <c r="BY53" i="105"/>
  <c r="BY60" i="105" s="1"/>
  <c r="BX74" i="143"/>
  <c r="BX26" i="150" s="1"/>
  <c r="BX56" i="150" s="1"/>
  <c r="BX75" i="150" s="1"/>
  <c r="BZ63" i="143"/>
  <c r="BZ75" i="143" s="1"/>
  <c r="BZ27" i="150" s="1"/>
  <c r="BZ60" i="150" s="1"/>
  <c r="BZ76" i="150" s="1"/>
  <c r="BY62" i="143"/>
  <c r="BY64" i="143" s="1"/>
  <c r="BY61" i="150"/>
  <c r="BY87" i="150" s="1"/>
  <c r="BY26" i="138" s="1"/>
  <c r="BX29" i="100"/>
  <c r="BZ56" i="105"/>
  <c r="CA27" i="105"/>
  <c r="CA51" i="105" s="1"/>
  <c r="BZ28" i="105"/>
  <c r="CB38" i="105"/>
  <c r="CB37" i="105"/>
  <c r="CB36" i="105"/>
  <c r="CB34" i="105"/>
  <c r="CB18" i="105"/>
  <c r="CB20" i="105"/>
  <c r="CB19" i="105"/>
  <c r="CB24" i="105"/>
  <c r="CB26" i="105"/>
  <c r="CB21" i="105"/>
  <c r="CB25" i="105"/>
  <c r="CB50" i="105" s="1"/>
  <c r="CB39" i="105"/>
  <c r="CB35" i="105"/>
  <c r="CB31" i="105"/>
  <c r="CB22" i="105"/>
  <c r="CB32" i="105"/>
  <c r="CB23" i="105"/>
  <c r="CB49" i="105" s="1"/>
  <c r="CB33" i="105"/>
  <c r="CB3" i="150"/>
  <c r="CD3" i="101"/>
  <c r="CB3" i="160"/>
  <c r="CB3" i="149"/>
  <c r="CB3" i="147"/>
  <c r="CB3" i="132"/>
  <c r="CB3" i="85"/>
  <c r="CB3" i="138"/>
  <c r="CB3" i="100"/>
  <c r="CB3" i="143"/>
  <c r="CB3" i="99"/>
  <c r="CB64" i="99" s="1"/>
  <c r="CB92" i="99" s="1"/>
  <c r="CC2" i="160"/>
  <c r="CC2" i="85"/>
  <c r="CC2" i="138"/>
  <c r="CC2" i="99"/>
  <c r="CC36" i="99" s="1"/>
  <c r="CC39" i="99" s="1"/>
  <c r="CC2" i="150"/>
  <c r="CC15" i="105"/>
  <c r="CC16" i="105" s="1"/>
  <c r="CC2" i="149"/>
  <c r="CD2" i="82"/>
  <c r="CD2" i="163" s="1"/>
  <c r="CC2" i="100"/>
  <c r="CC3" i="82"/>
  <c r="CC3" i="163" s="1"/>
  <c r="CE2" i="101"/>
  <c r="CC2" i="143"/>
  <c r="CC2" i="132"/>
  <c r="CC2" i="147"/>
  <c r="CA40" i="105"/>
  <c r="CB83" i="150"/>
  <c r="BQ44" i="138"/>
  <c r="BQ47" i="138" s="1"/>
  <c r="BQ50" i="138" s="1"/>
  <c r="CC90" i="150"/>
  <c r="CC89" i="150"/>
  <c r="CC39" i="150"/>
  <c r="BR38" i="138"/>
  <c r="BQ43" i="138"/>
  <c r="BQ46" i="138" s="1"/>
  <c r="BQ49" i="138" s="1"/>
  <c r="BS39" i="138"/>
  <c r="BR44" i="138"/>
  <c r="BZ46" i="150"/>
  <c r="BZ85" i="150" s="1"/>
  <c r="BZ74" i="150"/>
  <c r="BV25" i="138"/>
  <c r="BV41" i="138" s="1"/>
  <c r="BV92" i="150"/>
  <c r="BV102" i="132" s="1"/>
  <c r="BV109" i="150"/>
  <c r="CC22" i="138"/>
  <c r="CF33" i="101"/>
  <c r="BV34" i="138"/>
  <c r="BV35" i="138"/>
  <c r="CA61" i="143"/>
  <c r="CA73" i="143" s="1"/>
  <c r="CA25" i="150" s="1"/>
  <c r="CA45" i="150" s="1"/>
  <c r="CA72" i="143"/>
  <c r="CA24" i="150" s="1"/>
  <c r="CA42" i="150" s="1"/>
  <c r="CG105" i="147"/>
  <c r="CH100" i="147"/>
  <c r="CB56" i="143"/>
  <c r="CB55" i="143"/>
  <c r="CB54" i="143"/>
  <c r="CB53" i="143"/>
  <c r="CB52" i="143"/>
  <c r="CB60" i="143" s="1"/>
  <c r="BZ73" i="150"/>
  <c r="BZ43" i="150"/>
  <c r="BZ84" i="150" s="1"/>
  <c r="CI72" i="150"/>
  <c r="BZ74" i="147"/>
  <c r="BZ103" i="147" s="1"/>
  <c r="CY21" i="148"/>
  <c r="CY23" i="148"/>
  <c r="CY13" i="148"/>
  <c r="CY22" i="148"/>
  <c r="CY17" i="148"/>
  <c r="CZ12" i="148"/>
  <c r="CZ11" i="148"/>
  <c r="CZ16" i="148" s="1"/>
  <c r="CY18" i="148"/>
  <c r="CY25" i="148" s="1"/>
  <c r="CY26" i="148" s="1"/>
  <c r="CH41" i="99" s="1"/>
  <c r="CH30" i="118" s="1"/>
  <c r="CD31" i="149"/>
  <c r="CE44" i="99"/>
  <c r="CE48" i="99" s="1"/>
  <c r="CE24" i="115" s="1"/>
  <c r="CX23" i="148"/>
  <c r="CF51" i="99"/>
  <c r="CF63" i="99"/>
  <c r="CG65" i="99" s="1"/>
  <c r="CF26" i="163" l="1"/>
  <c r="CF37" i="163" s="1"/>
  <c r="CF24" i="118"/>
  <c r="CF64" i="118"/>
  <c r="CF11" i="149"/>
  <c r="CF27" i="163"/>
  <c r="CF38" i="163" s="1"/>
  <c r="CF10" i="132"/>
  <c r="CF107" i="132" s="1"/>
  <c r="CF67" i="85" s="1"/>
  <c r="CG313" i="82"/>
  <c r="CG314" i="82" s="1"/>
  <c r="CG108" i="147"/>
  <c r="CH97" i="147"/>
  <c r="AW36" i="163"/>
  <c r="AV18" i="115"/>
  <c r="CG12" i="132"/>
  <c r="CG108" i="132" s="1"/>
  <c r="CF67" i="118"/>
  <c r="CF29" i="118"/>
  <c r="CF31" i="118" s="1"/>
  <c r="CF6" i="116"/>
  <c r="CF45" i="118"/>
  <c r="CC9" i="115"/>
  <c r="CD95" i="132"/>
  <c r="CA29" i="85"/>
  <c r="CA24" i="116"/>
  <c r="CA18" i="118"/>
  <c r="CA58" i="118"/>
  <c r="BX12" i="116"/>
  <c r="BX49" i="118"/>
  <c r="AL11" i="116"/>
  <c r="AL20" i="116" s="1"/>
  <c r="AL22" i="116" s="1"/>
  <c r="AL48" i="118"/>
  <c r="AL56" i="118" s="1"/>
  <c r="BZ5" i="116"/>
  <c r="BZ8" i="116" s="1"/>
  <c r="BZ44" i="118"/>
  <c r="BV111" i="150"/>
  <c r="BV114" i="150"/>
  <c r="BV118" i="150" s="1"/>
  <c r="BU95" i="150"/>
  <c r="BU102" i="132"/>
  <c r="BY50" i="118"/>
  <c r="BY13" i="116"/>
  <c r="BY103" i="132"/>
  <c r="BU20" i="118"/>
  <c r="BU60" i="118"/>
  <c r="CG90" i="132"/>
  <c r="CG19" i="116" s="1"/>
  <c r="CG7" i="118" s="1"/>
  <c r="CG25" i="118"/>
  <c r="CG13" i="149" s="1"/>
  <c r="CG65" i="118"/>
  <c r="CH309" i="82"/>
  <c r="CH89" i="132" s="1"/>
  <c r="CH256" i="82"/>
  <c r="CH34" i="150" s="1"/>
  <c r="CH116" i="150" s="1"/>
  <c r="BP105" i="132"/>
  <c r="BQ105" i="132"/>
  <c r="CI51" i="118"/>
  <c r="CI104" i="132"/>
  <c r="CI14" i="116"/>
  <c r="BR105" i="132"/>
  <c r="CG7" i="116"/>
  <c r="CG46" i="118"/>
  <c r="BN98" i="132"/>
  <c r="BN110" i="132" s="1"/>
  <c r="BM5" i="115"/>
  <c r="CG347" i="82"/>
  <c r="CG29" i="99" s="1"/>
  <c r="CG67" i="99" s="1"/>
  <c r="CH347" i="82"/>
  <c r="CH29" i="99" s="1"/>
  <c r="CH67" i="99" s="1"/>
  <c r="CH13" i="150"/>
  <c r="CG53" i="150"/>
  <c r="CG50" i="150"/>
  <c r="BT43" i="132"/>
  <c r="BT69" i="132" s="1"/>
  <c r="BT77" i="132" s="1"/>
  <c r="BS79" i="132"/>
  <c r="BS83" i="132" s="1"/>
  <c r="BS85" i="132" s="1"/>
  <c r="BS16" i="116" s="1"/>
  <c r="AL27" i="85"/>
  <c r="AL46" i="85" s="1"/>
  <c r="CI31" i="85"/>
  <c r="BX28" i="85"/>
  <c r="BY30" i="85"/>
  <c r="BU41" i="132"/>
  <c r="BU67" i="132" s="1"/>
  <c r="BU44" i="132"/>
  <c r="CH45" i="99"/>
  <c r="CH47" i="99" s="1"/>
  <c r="BT44" i="132"/>
  <c r="BT41" i="132"/>
  <c r="BT67" i="132" s="1"/>
  <c r="BT75" i="132" s="1"/>
  <c r="BU34" i="138"/>
  <c r="BU36" i="138" s="1"/>
  <c r="BU43" i="132"/>
  <c r="BU69" i="132" s="1"/>
  <c r="BT39" i="132"/>
  <c r="BT65" i="132" s="1"/>
  <c r="BU73" i="132" s="1"/>
  <c r="BU42" i="132"/>
  <c r="BU68" i="132" s="1"/>
  <c r="BU76" i="132" s="1"/>
  <c r="BU40" i="132"/>
  <c r="BU66" i="132" s="1"/>
  <c r="BU35" i="132"/>
  <c r="BU45" i="132" s="1"/>
  <c r="BU70" i="132" s="1"/>
  <c r="BU78" i="132" s="1"/>
  <c r="BT40" i="132"/>
  <c r="BT66" i="132" s="1"/>
  <c r="BT74" i="132" s="1"/>
  <c r="BW65" i="150"/>
  <c r="BW88" i="150" s="1"/>
  <c r="BW92" i="150" s="1"/>
  <c r="BX77" i="150"/>
  <c r="BX18" i="149"/>
  <c r="CF7" i="149"/>
  <c r="CG8" i="149"/>
  <c r="CF54" i="85"/>
  <c r="AL16" i="149"/>
  <c r="CI25" i="149"/>
  <c r="BZ106" i="147"/>
  <c r="BZ25" i="85" s="1"/>
  <c r="BZ6" i="149"/>
  <c r="BY76" i="143"/>
  <c r="BY28" i="150" s="1"/>
  <c r="BY64" i="150" s="1"/>
  <c r="BY77" i="150" s="1"/>
  <c r="BY65" i="143"/>
  <c r="BT158" i="85"/>
  <c r="BT159" i="85" s="1"/>
  <c r="BU156" i="85" s="1"/>
  <c r="BT125" i="85"/>
  <c r="BT127" i="85" s="1"/>
  <c r="BU122" i="85" s="1"/>
  <c r="CA21" i="149"/>
  <c r="BZ110" i="150"/>
  <c r="BZ27" i="149"/>
  <c r="BT76" i="132"/>
  <c r="BY24" i="149"/>
  <c r="CB22" i="149"/>
  <c r="CB95" i="99"/>
  <c r="AJ166" i="85"/>
  <c r="BT96" i="85"/>
  <c r="BU88" i="85"/>
  <c r="BU112" i="85" s="1"/>
  <c r="BU89" i="85"/>
  <c r="BU124" i="85" s="1"/>
  <c r="BU126" i="85" s="1"/>
  <c r="BU91" i="85"/>
  <c r="BU134" i="85" s="1"/>
  <c r="BU136" i="85" s="1"/>
  <c r="BU146" i="85" s="1"/>
  <c r="BU94" i="85"/>
  <c r="BU92" i="85"/>
  <c r="BV162" i="85" s="1"/>
  <c r="BV169" i="85" s="1"/>
  <c r="BU95" i="85"/>
  <c r="BU90" i="85"/>
  <c r="BU123" i="85" s="1"/>
  <c r="BU93" i="85"/>
  <c r="BU157" i="85" s="1"/>
  <c r="BU85" i="85"/>
  <c r="BU86" i="85"/>
  <c r="BU105" i="85" s="1"/>
  <c r="BU87" i="85"/>
  <c r="BU113" i="85" s="1"/>
  <c r="BU115" i="85" s="1"/>
  <c r="BD114" i="85"/>
  <c r="BD116" i="85" s="1"/>
  <c r="BE111" i="85" s="1"/>
  <c r="CG94" i="147"/>
  <c r="CG104" i="147" s="1"/>
  <c r="CH87" i="147"/>
  <c r="BZ59" i="105"/>
  <c r="BZ64" i="105"/>
  <c r="AM28" i="100"/>
  <c r="AM30" i="100" s="1"/>
  <c r="CK17" i="101"/>
  <c r="CH7" i="100"/>
  <c r="CH19" i="100" s="1"/>
  <c r="CH25" i="100" s="1"/>
  <c r="BZ53" i="105"/>
  <c r="BZ60" i="105" s="1"/>
  <c r="BX57" i="150"/>
  <c r="BX86" i="150" s="1"/>
  <c r="BX28" i="149" s="1"/>
  <c r="BZ62" i="143"/>
  <c r="BZ74" i="143" s="1"/>
  <c r="BZ26" i="150" s="1"/>
  <c r="BZ56" i="150" s="1"/>
  <c r="BZ75" i="150" s="1"/>
  <c r="BY74" i="143"/>
  <c r="BY26" i="150" s="1"/>
  <c r="BY56" i="150" s="1"/>
  <c r="BY75" i="150" s="1"/>
  <c r="BZ61" i="150"/>
  <c r="BZ87" i="150" s="1"/>
  <c r="BZ26" i="138" s="1"/>
  <c r="CB40" i="105"/>
  <c r="CC24" i="105"/>
  <c r="CC31" i="105"/>
  <c r="CC23" i="105"/>
  <c r="CC49" i="105" s="1"/>
  <c r="CC25" i="105"/>
  <c r="CC50" i="105" s="1"/>
  <c r="CC37" i="105"/>
  <c r="CC32" i="105"/>
  <c r="CC33" i="105"/>
  <c r="CC20" i="105"/>
  <c r="CC34" i="105"/>
  <c r="CC36" i="105"/>
  <c r="CC19" i="105"/>
  <c r="CC22" i="105"/>
  <c r="CC26" i="105"/>
  <c r="CC38" i="105"/>
  <c r="CC39" i="105"/>
  <c r="CC35" i="105"/>
  <c r="CC18" i="105"/>
  <c r="CC21" i="105"/>
  <c r="CB27" i="105"/>
  <c r="CB51" i="105" s="1"/>
  <c r="BY29" i="100"/>
  <c r="CC3" i="160"/>
  <c r="CC3" i="143"/>
  <c r="CC3" i="99"/>
  <c r="CC64" i="99" s="1"/>
  <c r="CC92" i="99" s="1"/>
  <c r="CC3" i="132"/>
  <c r="CC3" i="85"/>
  <c r="CC3" i="147"/>
  <c r="CE3" i="101"/>
  <c r="CC3" i="149"/>
  <c r="CC3" i="150"/>
  <c r="CC3" i="100"/>
  <c r="CC3" i="138"/>
  <c r="CA56" i="105"/>
  <c r="CD2" i="160"/>
  <c r="CD2" i="100"/>
  <c r="CD15" i="105"/>
  <c r="CD16" i="105" s="1"/>
  <c r="CD2" i="149"/>
  <c r="CE2" i="82"/>
  <c r="CE2" i="163" s="1"/>
  <c r="CD2" i="147"/>
  <c r="CD2" i="99"/>
  <c r="CD36" i="99" s="1"/>
  <c r="CD39" i="99" s="1"/>
  <c r="CD2" i="150"/>
  <c r="CD2" i="85"/>
  <c r="CF2" i="101"/>
  <c r="CD2" i="132"/>
  <c r="CD3" i="82"/>
  <c r="CD3" i="163" s="1"/>
  <c r="CD2" i="138"/>
  <c r="CD2" i="143"/>
  <c r="CA28" i="105"/>
  <c r="CC83" i="150"/>
  <c r="CD89" i="150"/>
  <c r="CD90" i="150"/>
  <c r="CD39" i="150"/>
  <c r="BR47" i="138"/>
  <c r="BR50" i="138" s="1"/>
  <c r="BR43" i="138"/>
  <c r="BR46" i="138" s="1"/>
  <c r="BR49" i="138" s="1"/>
  <c r="BS38" i="138"/>
  <c r="BV36" i="138"/>
  <c r="BX34" i="138"/>
  <c r="BX35" i="138"/>
  <c r="CC55" i="143"/>
  <c r="CC52" i="143"/>
  <c r="CC60" i="143" s="1"/>
  <c r="CC56" i="143"/>
  <c r="CC54" i="143"/>
  <c r="CC53" i="143"/>
  <c r="CH105" i="147"/>
  <c r="CI100" i="147"/>
  <c r="CI105" i="147" s="1"/>
  <c r="BV95" i="150"/>
  <c r="CA63" i="143"/>
  <c r="CA75" i="143" s="1"/>
  <c r="CA27" i="150" s="1"/>
  <c r="CA60" i="150" s="1"/>
  <c r="CG33" i="101"/>
  <c r="CD22" i="138"/>
  <c r="CB72" i="143"/>
  <c r="CB24" i="150" s="1"/>
  <c r="CB42" i="150" s="1"/>
  <c r="CB61" i="143"/>
  <c r="CB73" i="143" s="1"/>
  <c r="CB25" i="150" s="1"/>
  <c r="CB45" i="150" s="1"/>
  <c r="CA73" i="150"/>
  <c r="CA43" i="150"/>
  <c r="CA84" i="150" s="1"/>
  <c r="CA46" i="150"/>
  <c r="CA85" i="150" s="1"/>
  <c r="CA74" i="150"/>
  <c r="BT39" i="138"/>
  <c r="BS44" i="138"/>
  <c r="BS47" i="138" s="1"/>
  <c r="BS50" i="138" s="1"/>
  <c r="BV66" i="85"/>
  <c r="BV16" i="132"/>
  <c r="CA74" i="147"/>
  <c r="CA103" i="147" s="1"/>
  <c r="CZ13" i="148"/>
  <c r="CZ17" i="148"/>
  <c r="CZ21" i="148"/>
  <c r="CZ22" i="148"/>
  <c r="CG63" i="99"/>
  <c r="CH65" i="99" s="1"/>
  <c r="CG51" i="99"/>
  <c r="CF44" i="99"/>
  <c r="CF48" i="99" s="1"/>
  <c r="CF24" i="115" s="1"/>
  <c r="CE31" i="149"/>
  <c r="CZ18" i="148"/>
  <c r="CZ25" i="148" s="1"/>
  <c r="CZ26" i="148" s="1"/>
  <c r="CI41" i="99" s="1"/>
  <c r="CI30" i="118" s="1"/>
  <c r="CG27" i="163" l="1"/>
  <c r="CG38" i="163" s="1"/>
  <c r="CG10" i="132"/>
  <c r="CG107" i="132" s="1"/>
  <c r="CG67" i="85" s="1"/>
  <c r="CG26" i="163"/>
  <c r="CG37" i="163" s="1"/>
  <c r="CG24" i="118"/>
  <c r="CG11" i="149"/>
  <c r="CG64" i="118"/>
  <c r="AW39" i="163"/>
  <c r="AW40" i="163" s="1"/>
  <c r="CH313" i="82"/>
  <c r="CH314" i="82" s="1"/>
  <c r="CI97" i="147"/>
  <c r="CH108" i="147"/>
  <c r="CH12" i="132"/>
  <c r="CH108" i="132" s="1"/>
  <c r="CD9" i="115"/>
  <c r="CE95" i="132"/>
  <c r="CG67" i="118"/>
  <c r="CG29" i="118"/>
  <c r="CG31" i="118" s="1"/>
  <c r="CB29" i="85"/>
  <c r="CB24" i="116"/>
  <c r="CB18" i="118"/>
  <c r="CB58" i="118"/>
  <c r="BY12" i="116"/>
  <c r="BY49" i="118"/>
  <c r="AL5" i="118"/>
  <c r="AL16" i="118" s="1"/>
  <c r="AL26" i="116"/>
  <c r="CA5" i="116"/>
  <c r="CA8" i="116" s="1"/>
  <c r="CA44" i="118"/>
  <c r="BW95" i="150"/>
  <c r="BW102" i="132"/>
  <c r="BZ50" i="118"/>
  <c r="BZ13" i="116"/>
  <c r="BZ103" i="132"/>
  <c r="BV60" i="118"/>
  <c r="BV20" i="118"/>
  <c r="BR15" i="116"/>
  <c r="BR11" i="118"/>
  <c r="BR10" i="118" s="1"/>
  <c r="BS105" i="132"/>
  <c r="CG6" i="116"/>
  <c r="CG45" i="118"/>
  <c r="BP11" i="118"/>
  <c r="BP10" i="118" s="1"/>
  <c r="BP15" i="116"/>
  <c r="CI7" i="116"/>
  <c r="CI46" i="118"/>
  <c r="BO98" i="132"/>
  <c r="BO110" i="132" s="1"/>
  <c r="BN5" i="115"/>
  <c r="BQ15" i="116"/>
  <c r="BQ11" i="118"/>
  <c r="BQ10" i="118" s="1"/>
  <c r="CH90" i="132"/>
  <c r="CH19" i="116" s="1"/>
  <c r="CH7" i="118" s="1"/>
  <c r="CH25" i="118"/>
  <c r="CH13" i="149" s="1"/>
  <c r="CH65" i="118"/>
  <c r="CH7" i="116"/>
  <c r="CH46" i="118"/>
  <c r="CI7" i="100"/>
  <c r="CI19" i="100" s="1"/>
  <c r="CI25" i="100" s="1"/>
  <c r="CI309" i="82"/>
  <c r="CI89" i="132" s="1"/>
  <c r="CI256" i="82"/>
  <c r="CI12" i="132" s="1"/>
  <c r="CI108" i="132" s="1"/>
  <c r="BU77" i="132"/>
  <c r="CI13" i="150"/>
  <c r="CH53" i="150"/>
  <c r="CH50" i="150"/>
  <c r="BY28" i="85"/>
  <c r="BZ30" i="85"/>
  <c r="CI45" i="99"/>
  <c r="CI47" i="99" s="1"/>
  <c r="BW109" i="150"/>
  <c r="BW114" i="150" s="1"/>
  <c r="BW118" i="150" s="1"/>
  <c r="BU75" i="132"/>
  <c r="BW27" i="138"/>
  <c r="BW31" i="138" s="1"/>
  <c r="BW32" i="138" s="1"/>
  <c r="BW34" i="138" s="1"/>
  <c r="BU74" i="132"/>
  <c r="BT73" i="132"/>
  <c r="BY65" i="150"/>
  <c r="BY88" i="150" s="1"/>
  <c r="BY27" i="138" s="1"/>
  <c r="BY31" i="138" s="1"/>
  <c r="BY32" i="138" s="1"/>
  <c r="BY34" i="138" s="1"/>
  <c r="BY18" i="149"/>
  <c r="CA106" i="147"/>
  <c r="CA25" i="85" s="1"/>
  <c r="CA6" i="149"/>
  <c r="CA9" i="149" s="1"/>
  <c r="CI8" i="149"/>
  <c r="CH8" i="149"/>
  <c r="AL43" i="149"/>
  <c r="AL48" i="149"/>
  <c r="AL50" i="149" s="1"/>
  <c r="CG7" i="149"/>
  <c r="BZ9" i="149"/>
  <c r="CG54" i="85"/>
  <c r="BU158" i="85"/>
  <c r="BU159" i="85" s="1"/>
  <c r="BV156" i="85" s="1"/>
  <c r="BU125" i="85"/>
  <c r="BU127" i="85" s="1"/>
  <c r="BV122" i="85" s="1"/>
  <c r="BP52" i="85"/>
  <c r="CA110" i="150"/>
  <c r="CA27" i="149"/>
  <c r="CB21" i="149"/>
  <c r="BR52" i="85"/>
  <c r="CC22" i="149"/>
  <c r="CC95" i="99"/>
  <c r="BQ52" i="85"/>
  <c r="BZ24" i="149"/>
  <c r="AK49" i="85"/>
  <c r="AK61" i="85" s="1"/>
  <c r="AK166" i="85" s="1"/>
  <c r="BV68" i="85"/>
  <c r="BV87" i="85" s="1"/>
  <c r="BV113" i="85" s="1"/>
  <c r="BV115" i="85" s="1"/>
  <c r="BU96" i="85"/>
  <c r="BU100" i="85"/>
  <c r="BE114" i="85"/>
  <c r="BE116" i="85" s="1"/>
  <c r="BF111" i="85" s="1"/>
  <c r="CH94" i="147"/>
  <c r="CH104" i="147" s="1"/>
  <c r="CI87" i="147"/>
  <c r="CI94" i="147" s="1"/>
  <c r="CI104" i="147" s="1"/>
  <c r="CA59" i="105"/>
  <c r="CA64" i="105"/>
  <c r="AM33" i="100"/>
  <c r="AN23" i="100"/>
  <c r="AN26" i="100" s="1"/>
  <c r="CA53" i="105"/>
  <c r="CA60" i="105" s="1"/>
  <c r="BX92" i="150"/>
  <c r="BX102" i="132" s="1"/>
  <c r="BX109" i="150"/>
  <c r="BX114" i="150" s="1"/>
  <c r="BX118" i="150" s="1"/>
  <c r="BX25" i="138"/>
  <c r="BX41" i="138" s="1"/>
  <c r="BZ64" i="143"/>
  <c r="BZ57" i="150"/>
  <c r="BZ86" i="150" s="1"/>
  <c r="BZ28" i="149" s="1"/>
  <c r="BY57" i="150"/>
  <c r="BY86" i="150" s="1"/>
  <c r="CB28" i="105"/>
  <c r="CF3" i="101"/>
  <c r="CD3" i="147"/>
  <c r="CD3" i="150"/>
  <c r="CD3" i="100"/>
  <c r="CD3" i="160"/>
  <c r="CD3" i="85"/>
  <c r="CD3" i="99"/>
  <c r="CD64" i="99" s="1"/>
  <c r="CD92" i="99" s="1"/>
  <c r="CD3" i="149"/>
  <c r="CD3" i="143"/>
  <c r="CD3" i="138"/>
  <c r="CD3" i="132"/>
  <c r="CE2" i="149"/>
  <c r="CE2" i="150"/>
  <c r="CE3" i="82"/>
  <c r="CE3" i="163" s="1"/>
  <c r="CE15" i="105"/>
  <c r="CE16" i="105" s="1"/>
  <c r="CE2" i="147"/>
  <c r="CE2" i="85"/>
  <c r="CE2" i="138"/>
  <c r="CE2" i="132"/>
  <c r="CF2" i="82"/>
  <c r="CF2" i="163" s="1"/>
  <c r="CE2" i="143"/>
  <c r="CE2" i="160"/>
  <c r="CE2" i="99"/>
  <c r="CE36" i="99" s="1"/>
  <c r="CE39" i="99" s="1"/>
  <c r="CG2" i="101"/>
  <c r="CE2" i="100"/>
  <c r="BZ29" i="100"/>
  <c r="CD35" i="105"/>
  <c r="CD19" i="105"/>
  <c r="CD34" i="105"/>
  <c r="CD24" i="105"/>
  <c r="CD32" i="105"/>
  <c r="CD22" i="105"/>
  <c r="CD26" i="105"/>
  <c r="CD39" i="105"/>
  <c r="CD38" i="105"/>
  <c r="CD25" i="105"/>
  <c r="CD50" i="105" s="1"/>
  <c r="CD36" i="105"/>
  <c r="CD20" i="105"/>
  <c r="CD37" i="105"/>
  <c r="CD18" i="105"/>
  <c r="CD31" i="105"/>
  <c r="CD33" i="105"/>
  <c r="CD23" i="105"/>
  <c r="CD49" i="105" s="1"/>
  <c r="CD21" i="105"/>
  <c r="CB56" i="105"/>
  <c r="CC40" i="105"/>
  <c r="CC27" i="105"/>
  <c r="CC51" i="105" s="1"/>
  <c r="CE90" i="150"/>
  <c r="CE89" i="150"/>
  <c r="CE39" i="150"/>
  <c r="CB63" i="143"/>
  <c r="CB75" i="143" s="1"/>
  <c r="CB27" i="150" s="1"/>
  <c r="CB60" i="150" s="1"/>
  <c r="CB61" i="150" s="1"/>
  <c r="CB87" i="150" s="1"/>
  <c r="CB26" i="138" s="1"/>
  <c r="CD83" i="150"/>
  <c r="CA62" i="143"/>
  <c r="CA74" i="143" s="1"/>
  <c r="CA26" i="150" s="1"/>
  <c r="CA56" i="150" s="1"/>
  <c r="BT38" i="138"/>
  <c r="BS43" i="138"/>
  <c r="BS46" i="138" s="1"/>
  <c r="BS49" i="138" s="1"/>
  <c r="BX36" i="138"/>
  <c r="CC61" i="143"/>
  <c r="CC73" i="143" s="1"/>
  <c r="CC25" i="150" s="1"/>
  <c r="CC45" i="150" s="1"/>
  <c r="CC72" i="143"/>
  <c r="CC24" i="150" s="1"/>
  <c r="CC42" i="150" s="1"/>
  <c r="BV36" i="132"/>
  <c r="BV35" i="132"/>
  <c r="BV45" i="132" s="1"/>
  <c r="BV70" i="132" s="1"/>
  <c r="CB74" i="150"/>
  <c r="CB46" i="150"/>
  <c r="CB85" i="150" s="1"/>
  <c r="CD53" i="143"/>
  <c r="CD56" i="143"/>
  <c r="CD55" i="143"/>
  <c r="CD54" i="143"/>
  <c r="CD52" i="143"/>
  <c r="CD60" i="143" s="1"/>
  <c r="CH33" i="101"/>
  <c r="CE22" i="138"/>
  <c r="CB73" i="150"/>
  <c r="CB43" i="150"/>
  <c r="CB84" i="150" s="1"/>
  <c r="CA61" i="150"/>
  <c r="CA87" i="150" s="1"/>
  <c r="CA26" i="138" s="1"/>
  <c r="CA76" i="150"/>
  <c r="BU39" i="138"/>
  <c r="BT44" i="138"/>
  <c r="BT47" i="138" s="1"/>
  <c r="BT50" i="138" s="1"/>
  <c r="CB74" i="147"/>
  <c r="CB103" i="147" s="1"/>
  <c r="CG44" i="99"/>
  <c r="CG48" i="99" s="1"/>
  <c r="CG24" i="115" s="1"/>
  <c r="CF31" i="149"/>
  <c r="CZ23" i="148"/>
  <c r="CH51" i="99"/>
  <c r="CH63" i="99"/>
  <c r="CI65" i="99" s="1"/>
  <c r="AX36" i="163" l="1"/>
  <c r="AW18" i="115"/>
  <c r="CH26" i="163"/>
  <c r="CH37" i="163" s="1"/>
  <c r="CH11" i="149"/>
  <c r="CH24" i="118"/>
  <c r="CH64" i="118"/>
  <c r="CI313" i="82"/>
  <c r="CI314" i="82" s="1"/>
  <c r="CI108" i="147"/>
  <c r="CH27" i="163"/>
  <c r="CH38" i="163" s="1"/>
  <c r="CH10" i="132"/>
  <c r="CH107" i="132" s="1"/>
  <c r="CH67" i="85" s="1"/>
  <c r="CH29" i="118"/>
  <c r="CH31" i="118" s="1"/>
  <c r="CH67" i="118"/>
  <c r="CE9" i="115"/>
  <c r="CF95" i="132"/>
  <c r="CC29" i="85"/>
  <c r="CC58" i="118"/>
  <c r="CC24" i="116"/>
  <c r="CC18" i="118"/>
  <c r="BZ49" i="118"/>
  <c r="BZ12" i="116"/>
  <c r="AM11" i="116"/>
  <c r="AM20" i="116" s="1"/>
  <c r="AM22" i="116" s="1"/>
  <c r="AM48" i="118"/>
  <c r="AM56" i="118" s="1"/>
  <c r="AL47" i="116"/>
  <c r="AL34" i="116"/>
  <c r="CB5" i="116"/>
  <c r="CB8" i="116" s="1"/>
  <c r="CB44" i="118"/>
  <c r="CA50" i="118"/>
  <c r="CA13" i="116"/>
  <c r="CA103" i="132"/>
  <c r="BW60" i="118"/>
  <c r="BW20" i="118"/>
  <c r="CI34" i="150"/>
  <c r="CI116" i="150" s="1"/>
  <c r="CI90" i="132"/>
  <c r="CI19" i="116" s="1"/>
  <c r="CI7" i="118" s="1"/>
  <c r="CI25" i="118"/>
  <c r="CI65" i="118"/>
  <c r="BS11" i="118"/>
  <c r="BS10" i="118" s="1"/>
  <c r="BS15" i="116"/>
  <c r="CI6" i="116"/>
  <c r="CI45" i="118"/>
  <c r="BP98" i="132"/>
  <c r="BP110" i="132" s="1"/>
  <c r="BO5" i="115"/>
  <c r="CH6" i="116"/>
  <c r="CH45" i="118"/>
  <c r="CI347" i="82"/>
  <c r="CI29" i="99" s="1"/>
  <c r="CI67" i="99" s="1"/>
  <c r="CI53" i="150"/>
  <c r="CI50" i="150"/>
  <c r="BU79" i="132"/>
  <c r="BU83" i="132" s="1"/>
  <c r="BW16" i="132"/>
  <c r="BW35" i="132" s="1"/>
  <c r="BW45" i="132" s="1"/>
  <c r="BW70" i="132" s="1"/>
  <c r="BW78" i="132" s="1"/>
  <c r="BT79" i="132"/>
  <c r="BT83" i="132" s="1"/>
  <c r="BT85" i="132" s="1"/>
  <c r="BT16" i="116" s="1"/>
  <c r="BW66" i="85"/>
  <c r="BW68" i="85" s="1"/>
  <c r="BW95" i="85" s="1"/>
  <c r="BW111" i="150"/>
  <c r="AM27" i="85"/>
  <c r="AM46" i="85" s="1"/>
  <c r="BZ28" i="85"/>
  <c r="CA30" i="85"/>
  <c r="BW35" i="138"/>
  <c r="BW36" i="138" s="1"/>
  <c r="CI13" i="149"/>
  <c r="BY35" i="138"/>
  <c r="BY36" i="138" s="1"/>
  <c r="CB106" i="147"/>
  <c r="CB25" i="85" s="1"/>
  <c r="CB6" i="149"/>
  <c r="CB9" i="149" s="1"/>
  <c r="BZ18" i="149"/>
  <c r="CH54" i="85"/>
  <c r="CI7" i="149"/>
  <c r="CH7" i="149"/>
  <c r="AM16" i="149"/>
  <c r="AL45" i="149"/>
  <c r="AL60" i="149"/>
  <c r="AL62" i="149" s="1"/>
  <c r="BZ76" i="143"/>
  <c r="BZ28" i="150" s="1"/>
  <c r="BZ64" i="150" s="1"/>
  <c r="BZ65" i="150" s="1"/>
  <c r="BZ88" i="150" s="1"/>
  <c r="BZ27" i="138" s="1"/>
  <c r="BZ31" i="138" s="1"/>
  <c r="BZ32" i="138" s="1"/>
  <c r="BZ34" i="138" s="1"/>
  <c r="BZ65" i="143"/>
  <c r="CB110" i="150"/>
  <c r="CB27" i="149"/>
  <c r="BS52" i="85"/>
  <c r="CC21" i="149"/>
  <c r="BV78" i="132"/>
  <c r="CA24" i="149"/>
  <c r="BY25" i="138"/>
  <c r="BY41" i="138" s="1"/>
  <c r="BY28" i="149"/>
  <c r="CD22" i="149"/>
  <c r="CD95" i="99"/>
  <c r="BV88" i="85"/>
  <c r="BV112" i="85" s="1"/>
  <c r="BV91" i="85"/>
  <c r="BV134" i="85" s="1"/>
  <c r="BV136" i="85" s="1"/>
  <c r="BV146" i="85" s="1"/>
  <c r="BV95" i="85"/>
  <c r="AL190" i="85"/>
  <c r="AL191" i="85" s="1"/>
  <c r="BV89" i="85"/>
  <c r="BV124" i="85" s="1"/>
  <c r="BV126" i="85" s="1"/>
  <c r="BV86" i="85"/>
  <c r="BV105" i="85" s="1"/>
  <c r="BV90" i="85"/>
  <c r="BV123" i="85" s="1"/>
  <c r="BV125" i="85" s="1"/>
  <c r="BV94" i="85"/>
  <c r="BV92" i="85"/>
  <c r="BW162" i="85" s="1"/>
  <c r="BW169" i="85" s="1"/>
  <c r="BV93" i="85"/>
  <c r="BV157" i="85" s="1"/>
  <c r="BV158" i="85" s="1"/>
  <c r="BV159" i="85" s="1"/>
  <c r="BW156" i="85" s="1"/>
  <c r="BV85" i="85"/>
  <c r="BV100" i="85" s="1"/>
  <c r="BX111" i="150"/>
  <c r="AK62" i="85"/>
  <c r="CB59" i="105"/>
  <c r="CB64" i="105"/>
  <c r="AN28" i="100"/>
  <c r="AN30" i="100" s="1"/>
  <c r="AN33" i="100" s="1"/>
  <c r="BX95" i="150"/>
  <c r="CB53" i="105"/>
  <c r="CB60" i="105" s="1"/>
  <c r="BX66" i="85"/>
  <c r="BX16" i="132"/>
  <c r="BX36" i="132" s="1"/>
  <c r="BY109" i="150"/>
  <c r="BY114" i="150" s="1"/>
  <c r="BY118" i="150" s="1"/>
  <c r="BY92" i="150"/>
  <c r="BY102" i="132" s="1"/>
  <c r="BZ25" i="138"/>
  <c r="BZ41" i="138" s="1"/>
  <c r="CB62" i="143"/>
  <c r="CB74" i="143" s="1"/>
  <c r="CB26" i="150" s="1"/>
  <c r="CB56" i="150" s="1"/>
  <c r="CB75" i="150" s="1"/>
  <c r="CB76" i="150"/>
  <c r="CA64" i="143"/>
  <c r="CD40" i="105"/>
  <c r="CE20" i="105"/>
  <c r="CE21" i="105"/>
  <c r="CE35" i="105"/>
  <c r="CE33" i="105"/>
  <c r="CE22" i="105"/>
  <c r="CE25" i="105"/>
  <c r="CE50" i="105" s="1"/>
  <c r="CE34" i="105"/>
  <c r="CE19" i="105"/>
  <c r="CE37" i="105"/>
  <c r="CE31" i="105"/>
  <c r="CE18" i="105"/>
  <c r="CE24" i="105"/>
  <c r="CE39" i="105"/>
  <c r="CE32" i="105"/>
  <c r="CE36" i="105"/>
  <c r="CE38" i="105"/>
  <c r="CE26" i="105"/>
  <c r="CE23" i="105"/>
  <c r="CE49" i="105" s="1"/>
  <c r="CC28" i="105"/>
  <c r="CD27" i="105"/>
  <c r="CD51" i="105" s="1"/>
  <c r="CE3" i="147"/>
  <c r="CE3" i="160"/>
  <c r="CG3" i="101"/>
  <c r="CE3" i="100"/>
  <c r="CE3" i="150"/>
  <c r="CE3" i="85"/>
  <c r="CE3" i="143"/>
  <c r="CE3" i="99"/>
  <c r="CE64" i="99" s="1"/>
  <c r="CE92" i="99" s="1"/>
  <c r="CE3" i="138"/>
  <c r="CE3" i="132"/>
  <c r="CE3" i="149"/>
  <c r="CF2" i="100"/>
  <c r="CH2" i="101"/>
  <c r="CF2" i="85"/>
  <c r="CF2" i="99"/>
  <c r="CF36" i="99" s="1"/>
  <c r="CF39" i="99" s="1"/>
  <c r="CF3" i="82"/>
  <c r="CF3" i="163" s="1"/>
  <c r="CF2" i="138"/>
  <c r="CF2" i="147"/>
  <c r="CF2" i="150"/>
  <c r="CF2" i="160"/>
  <c r="CG2" i="82"/>
  <c r="CG2" i="163" s="1"/>
  <c r="CF15" i="105"/>
  <c r="CF16" i="105" s="1"/>
  <c r="CF2" i="143"/>
  <c r="CF2" i="149"/>
  <c r="CF2" i="132"/>
  <c r="CC56" i="105"/>
  <c r="CA29" i="100"/>
  <c r="CE83" i="150"/>
  <c r="CF89" i="150"/>
  <c r="CF90" i="150"/>
  <c r="CF39" i="150"/>
  <c r="BU38" i="138"/>
  <c r="BT43" i="138"/>
  <c r="BT46" i="138" s="1"/>
  <c r="BT49" i="138" s="1"/>
  <c r="CC63" i="143"/>
  <c r="CD72" i="143"/>
  <c r="CD24" i="150" s="1"/>
  <c r="CD42" i="150" s="1"/>
  <c r="CD61" i="143"/>
  <c r="CD73" i="143" s="1"/>
  <c r="CD25" i="150" s="1"/>
  <c r="CD45" i="150" s="1"/>
  <c r="CC73" i="150"/>
  <c r="CC43" i="150"/>
  <c r="CC84" i="150" s="1"/>
  <c r="CA57" i="150"/>
  <c r="CA86" i="150" s="1"/>
  <c r="CA28" i="149" s="1"/>
  <c r="CA75" i="150"/>
  <c r="CC46" i="150"/>
  <c r="CC85" i="150" s="1"/>
  <c r="CC74" i="150"/>
  <c r="CF22" i="138"/>
  <c r="CI33" i="101"/>
  <c r="BV39" i="138"/>
  <c r="BU44" i="138"/>
  <c r="BU47" i="138" s="1"/>
  <c r="BU50" i="138" s="1"/>
  <c r="CE53" i="143"/>
  <c r="CE52" i="143"/>
  <c r="CE60" i="143" s="1"/>
  <c r="CE54" i="143"/>
  <c r="CE56" i="143"/>
  <c r="CE55" i="143"/>
  <c r="BV44" i="132"/>
  <c r="BV39" i="132"/>
  <c r="BV65" i="132" s="1"/>
  <c r="BV40" i="132"/>
  <c r="BV66" i="132" s="1"/>
  <c r="BV42" i="132"/>
  <c r="BV68" i="132" s="1"/>
  <c r="BV43" i="132"/>
  <c r="BV69" i="132" s="1"/>
  <c r="BV41" i="132"/>
  <c r="BV67" i="132" s="1"/>
  <c r="BF114" i="85"/>
  <c r="CC74" i="147"/>
  <c r="CC103" i="147" s="1"/>
  <c r="CI51" i="99"/>
  <c r="CI63" i="99"/>
  <c r="CG31" i="149"/>
  <c r="CH44" i="99"/>
  <c r="CH48" i="99" s="1"/>
  <c r="CH24" i="115" s="1"/>
  <c r="CI27" i="163" l="1"/>
  <c r="CI38" i="163" s="1"/>
  <c r="CI10" i="132"/>
  <c r="CI107" i="132" s="1"/>
  <c r="CI67" i="85" s="1"/>
  <c r="CI26" i="163"/>
  <c r="CI37" i="163" s="1"/>
  <c r="CI24" i="118"/>
  <c r="CI11" i="149"/>
  <c r="CI64" i="118"/>
  <c r="AX39" i="163"/>
  <c r="AX40" i="163" s="1"/>
  <c r="CF9" i="115"/>
  <c r="CG95" i="132"/>
  <c r="CI29" i="118"/>
  <c r="CI31" i="118" s="1"/>
  <c r="CI67" i="118"/>
  <c r="CD29" i="85"/>
  <c r="CD18" i="118"/>
  <c r="CD58" i="118"/>
  <c r="CD24" i="116"/>
  <c r="CA49" i="118"/>
  <c r="CA12" i="116"/>
  <c r="AM26" i="116"/>
  <c r="AM5" i="118"/>
  <c r="AM16" i="118" s="1"/>
  <c r="AN48" i="118"/>
  <c r="AN56" i="118" s="1"/>
  <c r="AN11" i="116"/>
  <c r="AN20" i="116" s="1"/>
  <c r="AN22" i="116" s="1"/>
  <c r="CC5" i="116"/>
  <c r="CC8" i="116" s="1"/>
  <c r="CC44" i="118"/>
  <c r="CB50" i="118"/>
  <c r="CB13" i="116"/>
  <c r="CB103" i="132"/>
  <c r="BX60" i="118"/>
  <c r="BX20" i="118"/>
  <c r="BQ98" i="132"/>
  <c r="BQ110" i="132" s="1"/>
  <c r="BP5" i="115"/>
  <c r="BT105" i="132"/>
  <c r="BW88" i="85"/>
  <c r="BW112" i="85" s="1"/>
  <c r="BW92" i="85"/>
  <c r="BX162" i="85" s="1"/>
  <c r="BX169" i="85" s="1"/>
  <c r="BW36" i="132"/>
  <c r="BW41" i="132" s="1"/>
  <c r="BW67" i="132" s="1"/>
  <c r="BW75" i="132" s="1"/>
  <c r="BW89" i="85"/>
  <c r="BW124" i="85" s="1"/>
  <c r="BW126" i="85" s="1"/>
  <c r="BW87" i="85"/>
  <c r="BW113" i="85" s="1"/>
  <c r="BW115" i="85" s="1"/>
  <c r="BW91" i="85"/>
  <c r="BW134" i="85" s="1"/>
  <c r="BW136" i="85" s="1"/>
  <c r="BW146" i="85" s="1"/>
  <c r="BW93" i="85"/>
  <c r="BW157" i="85" s="1"/>
  <c r="BW158" i="85" s="1"/>
  <c r="BW159" i="85" s="1"/>
  <c r="BX156" i="85" s="1"/>
  <c r="BW94" i="85"/>
  <c r="BW86" i="85"/>
  <c r="BW105" i="85" s="1"/>
  <c r="BW90" i="85"/>
  <c r="BW123" i="85" s="1"/>
  <c r="BW85" i="85"/>
  <c r="BW100" i="85" s="1"/>
  <c r="BU85" i="132"/>
  <c r="BU16" i="116" s="1"/>
  <c r="AN27" i="85"/>
  <c r="AN46" i="85" s="1"/>
  <c r="CA28" i="85"/>
  <c r="CB30" i="85"/>
  <c r="BZ77" i="150"/>
  <c r="BZ35" i="138"/>
  <c r="BZ36" i="138" s="1"/>
  <c r="BZ92" i="150"/>
  <c r="BZ102" i="132" s="1"/>
  <c r="AN16" i="149"/>
  <c r="AM43" i="149"/>
  <c r="AM48" i="149"/>
  <c r="AM50" i="149" s="1"/>
  <c r="CA18" i="149"/>
  <c r="BZ109" i="150"/>
  <c r="CC106" i="147"/>
  <c r="CC25" i="85" s="1"/>
  <c r="CC6" i="149"/>
  <c r="CC9" i="149" s="1"/>
  <c r="CI54" i="85"/>
  <c r="CA76" i="143"/>
  <c r="CA28" i="150" s="1"/>
  <c r="CA64" i="150" s="1"/>
  <c r="CA77" i="150" s="1"/>
  <c r="CA65" i="143"/>
  <c r="BV75" i="132"/>
  <c r="CC110" i="150"/>
  <c r="CC27" i="149"/>
  <c r="CB24" i="149"/>
  <c r="BV77" i="132"/>
  <c r="BV76" i="132"/>
  <c r="CD21" i="149"/>
  <c r="BV73" i="132"/>
  <c r="CE22" i="149"/>
  <c r="CE95" i="99"/>
  <c r="BV74" i="132"/>
  <c r="AL49" i="85"/>
  <c r="AL61" i="85" s="1"/>
  <c r="AL62" i="85" s="1"/>
  <c r="BV127" i="85"/>
  <c r="BW122" i="85" s="1"/>
  <c r="BV96" i="85"/>
  <c r="BX68" i="85"/>
  <c r="BX94" i="85" s="1"/>
  <c r="BY111" i="150"/>
  <c r="AO23" i="100"/>
  <c r="AO26" i="100" s="1"/>
  <c r="CC59" i="105"/>
  <c r="CC64" i="105"/>
  <c r="BX35" i="132"/>
  <c r="BX45" i="132" s="1"/>
  <c r="BX70" i="132" s="1"/>
  <c r="CC53" i="105"/>
  <c r="CC60" i="105" s="1"/>
  <c r="BF116" i="85"/>
  <c r="BG111" i="85" s="1"/>
  <c r="BY95" i="150"/>
  <c r="BY16" i="132"/>
  <c r="BY36" i="132" s="1"/>
  <c r="BY66" i="85"/>
  <c r="BY68" i="85" s="1"/>
  <c r="CB64" i="143"/>
  <c r="CB57" i="150"/>
  <c r="CB86" i="150" s="1"/>
  <c r="CD28" i="105"/>
  <c r="CB29" i="100"/>
  <c r="CD56" i="105"/>
  <c r="CF3" i="85"/>
  <c r="CF3" i="138"/>
  <c r="CF3" i="147"/>
  <c r="CF3" i="143"/>
  <c r="CF3" i="149"/>
  <c r="CF3" i="160"/>
  <c r="CF3" i="99"/>
  <c r="CF64" i="99" s="1"/>
  <c r="CF92" i="99" s="1"/>
  <c r="CF3" i="132"/>
  <c r="CH3" i="101"/>
  <c r="CF3" i="100"/>
  <c r="CF3" i="150"/>
  <c r="CE27" i="105"/>
  <c r="CE51" i="105" s="1"/>
  <c r="CF24" i="105"/>
  <c r="CF21" i="105"/>
  <c r="CF35" i="105"/>
  <c r="CF26" i="105"/>
  <c r="CF31" i="105"/>
  <c r="CF20" i="105"/>
  <c r="CF37" i="105"/>
  <c r="CF38" i="105"/>
  <c r="CF39" i="105"/>
  <c r="CF22" i="105"/>
  <c r="CF32" i="105"/>
  <c r="CF33" i="105"/>
  <c r="CF34" i="105"/>
  <c r="CF25" i="105"/>
  <c r="CF50" i="105" s="1"/>
  <c r="CF18" i="105"/>
  <c r="CF36" i="105"/>
  <c r="CF19" i="105"/>
  <c r="CF23" i="105"/>
  <c r="CF49" i="105" s="1"/>
  <c r="CE40" i="105"/>
  <c r="CG2" i="143"/>
  <c r="CI2" i="101"/>
  <c r="CG2" i="147"/>
  <c r="CH2" i="82"/>
  <c r="CH2" i="163" s="1"/>
  <c r="CG2" i="132"/>
  <c r="CG15" i="105"/>
  <c r="CG16" i="105" s="1"/>
  <c r="CG2" i="85"/>
  <c r="CG3" i="82"/>
  <c r="CG3" i="163" s="1"/>
  <c r="CG2" i="138"/>
  <c r="CG2" i="160"/>
  <c r="CG2" i="99"/>
  <c r="CG36" i="99" s="1"/>
  <c r="CG39" i="99" s="1"/>
  <c r="CG2" i="100"/>
  <c r="CG2" i="150"/>
  <c r="CG2" i="149"/>
  <c r="CG90" i="150"/>
  <c r="CG89" i="150"/>
  <c r="CG39" i="150"/>
  <c r="CF83" i="150"/>
  <c r="CD63" i="143"/>
  <c r="CD75" i="143" s="1"/>
  <c r="CD27" i="150" s="1"/>
  <c r="CD60" i="150" s="1"/>
  <c r="CD76" i="150" s="1"/>
  <c r="BV38" i="138"/>
  <c r="BU43" i="138"/>
  <c r="BU46" i="138" s="1"/>
  <c r="BU49" i="138" s="1"/>
  <c r="BW39" i="138"/>
  <c r="BV44" i="138"/>
  <c r="BV47" i="138" s="1"/>
  <c r="BV50" i="138" s="1"/>
  <c r="CE72" i="143"/>
  <c r="CE24" i="150" s="1"/>
  <c r="CE42" i="150" s="1"/>
  <c r="CE61" i="143"/>
  <c r="CE73" i="143" s="1"/>
  <c r="CE25" i="150" s="1"/>
  <c r="CE45" i="150" s="1"/>
  <c r="CG22" i="138"/>
  <c r="CJ33" i="101"/>
  <c r="CD46" i="150"/>
  <c r="CD85" i="150" s="1"/>
  <c r="CD74" i="150"/>
  <c r="CF55" i="143"/>
  <c r="CF53" i="143"/>
  <c r="CF52" i="143"/>
  <c r="CF60" i="143" s="1"/>
  <c r="CF56" i="143"/>
  <c r="CF54" i="143"/>
  <c r="CD73" i="150"/>
  <c r="CD43" i="150"/>
  <c r="CD84" i="150" s="1"/>
  <c r="CC75" i="143"/>
  <c r="CC27" i="150" s="1"/>
  <c r="CC60" i="150" s="1"/>
  <c r="CC62" i="143"/>
  <c r="CA25" i="138"/>
  <c r="CA41" i="138" s="1"/>
  <c r="BX40" i="132"/>
  <c r="BX66" i="132" s="1"/>
  <c r="BX44" i="132"/>
  <c r="BX41" i="132"/>
  <c r="BX67" i="132" s="1"/>
  <c r="BX39" i="132"/>
  <c r="BX65" i="132" s="1"/>
  <c r="BX42" i="132"/>
  <c r="BX68" i="132" s="1"/>
  <c r="BX43" i="132"/>
  <c r="BX69" i="132" s="1"/>
  <c r="CD74" i="147"/>
  <c r="CD103" i="147" s="1"/>
  <c r="CH31" i="149"/>
  <c r="CI44" i="99"/>
  <c r="CI48" i="99" s="1"/>
  <c r="CI24" i="115" s="1"/>
  <c r="AY36" i="163" l="1"/>
  <c r="AX18" i="115"/>
  <c r="CG9" i="115"/>
  <c r="CH95" i="132"/>
  <c r="CE29" i="85"/>
  <c r="CE18" i="118"/>
  <c r="CE58" i="118"/>
  <c r="CE24" i="116"/>
  <c r="CB49" i="118"/>
  <c r="CB12" i="116"/>
  <c r="AN26" i="116"/>
  <c r="AN5" i="118"/>
  <c r="AN16" i="118" s="1"/>
  <c r="AM47" i="116"/>
  <c r="AM34" i="116"/>
  <c r="CD44" i="118"/>
  <c r="CD5" i="116"/>
  <c r="CD8" i="116" s="1"/>
  <c r="BZ66" i="85"/>
  <c r="BZ68" i="85" s="1"/>
  <c r="BZ90" i="85" s="1"/>
  <c r="BZ123" i="85" s="1"/>
  <c r="BZ114" i="150"/>
  <c r="BZ118" i="150" s="1"/>
  <c r="CC13" i="116"/>
  <c r="CC103" i="132"/>
  <c r="CC50" i="118"/>
  <c r="BY60" i="118"/>
  <c r="BY20" i="118"/>
  <c r="BT11" i="118"/>
  <c r="BT10" i="118" s="1"/>
  <c r="BT15" i="116"/>
  <c r="BU105" i="132"/>
  <c r="BR98" i="132"/>
  <c r="BR110" i="132" s="1"/>
  <c r="BQ5" i="115"/>
  <c r="BX75" i="132"/>
  <c r="BW40" i="132"/>
  <c r="BW66" i="132" s="1"/>
  <c r="BW74" i="132" s="1"/>
  <c r="BW43" i="132"/>
  <c r="BW69" i="132" s="1"/>
  <c r="BX77" i="132" s="1"/>
  <c r="BW39" i="132"/>
  <c r="BW65" i="132" s="1"/>
  <c r="BW73" i="132" s="1"/>
  <c r="BW42" i="132"/>
  <c r="BW68" i="132" s="1"/>
  <c r="BW76" i="132" s="1"/>
  <c r="BW44" i="132"/>
  <c r="BT52" i="85"/>
  <c r="BW125" i="85"/>
  <c r="BW127" i="85" s="1"/>
  <c r="BX122" i="85" s="1"/>
  <c r="BV79" i="132"/>
  <c r="BV83" i="132" s="1"/>
  <c r="BV85" i="132" s="1"/>
  <c r="BV16" i="116" s="1"/>
  <c r="BW96" i="85"/>
  <c r="CB28" i="85"/>
  <c r="CC30" i="85"/>
  <c r="BZ111" i="150"/>
  <c r="BZ16" i="132"/>
  <c r="BZ36" i="132" s="1"/>
  <c r="BZ42" i="132" s="1"/>
  <c r="BZ68" i="132" s="1"/>
  <c r="CA65" i="150"/>
  <c r="CA88" i="150" s="1"/>
  <c r="CA27" i="138" s="1"/>
  <c r="CA31" i="138" s="1"/>
  <c r="CA32" i="138" s="1"/>
  <c r="CA34" i="138" s="1"/>
  <c r="BZ95" i="150"/>
  <c r="AM45" i="149"/>
  <c r="AM60" i="149"/>
  <c r="AM62" i="149" s="1"/>
  <c r="CB18" i="149"/>
  <c r="CD106" i="147"/>
  <c r="CD25" i="85" s="1"/>
  <c r="CD6" i="149"/>
  <c r="CD9" i="149" s="1"/>
  <c r="AN43" i="149"/>
  <c r="AN48" i="149"/>
  <c r="AN50" i="149" s="1"/>
  <c r="CB76" i="143"/>
  <c r="CB28" i="150" s="1"/>
  <c r="CB64" i="150" s="1"/>
  <c r="CB65" i="150" s="1"/>
  <c r="CB88" i="150" s="1"/>
  <c r="CB27" i="138" s="1"/>
  <c r="CB31" i="138" s="1"/>
  <c r="CB32" i="138" s="1"/>
  <c r="CB35" i="138" s="1"/>
  <c r="CB65" i="143"/>
  <c r="CF22" i="149"/>
  <c r="CF95" i="99"/>
  <c r="CB25" i="138"/>
  <c r="CB41" i="138" s="1"/>
  <c r="CB28" i="149"/>
  <c r="BX78" i="132"/>
  <c r="CE21" i="149"/>
  <c r="CC24" i="149"/>
  <c r="CD110" i="150"/>
  <c r="CD27" i="149"/>
  <c r="AL166" i="85"/>
  <c r="BX85" i="85"/>
  <c r="BX100" i="85" s="1"/>
  <c r="BX86" i="85"/>
  <c r="BX105" i="85" s="1"/>
  <c r="BX92" i="85"/>
  <c r="BY162" i="85" s="1"/>
  <c r="BY169" i="85" s="1"/>
  <c r="BX89" i="85"/>
  <c r="BX124" i="85" s="1"/>
  <c r="BX126" i="85" s="1"/>
  <c r="BX91" i="85"/>
  <c r="BX134" i="85" s="1"/>
  <c r="BX136" i="85" s="1"/>
  <c r="BX146" i="85" s="1"/>
  <c r="BX95" i="85"/>
  <c r="AM190" i="85"/>
  <c r="AM191" i="85" s="1"/>
  <c r="BX87" i="85"/>
  <c r="BX113" i="85" s="1"/>
  <c r="BX115" i="85" s="1"/>
  <c r="BX93" i="85"/>
  <c r="BX157" i="85" s="1"/>
  <c r="BX158" i="85" s="1"/>
  <c r="BX159" i="85" s="1"/>
  <c r="BY156" i="85" s="1"/>
  <c r="BX88" i="85"/>
  <c r="BX112" i="85" s="1"/>
  <c r="BX90" i="85"/>
  <c r="BX123" i="85" s="1"/>
  <c r="CD59" i="105"/>
  <c r="CD64" i="105"/>
  <c r="AO28" i="100"/>
  <c r="AO30" i="100" s="1"/>
  <c r="CD53" i="105"/>
  <c r="CD60" i="105" s="1"/>
  <c r="BY86" i="85"/>
  <c r="BY105" i="85" s="1"/>
  <c r="BY87" i="85"/>
  <c r="BY113" i="85" s="1"/>
  <c r="BY115" i="85" s="1"/>
  <c r="BY35" i="132"/>
  <c r="BY45" i="132" s="1"/>
  <c r="BY70" i="132" s="1"/>
  <c r="BY95" i="85"/>
  <c r="BY92" i="85"/>
  <c r="BZ162" i="85" s="1"/>
  <c r="BZ169" i="85" s="1"/>
  <c r="BY90" i="85"/>
  <c r="BY123" i="85" s="1"/>
  <c r="BY91" i="85"/>
  <c r="BY134" i="85" s="1"/>
  <c r="BY88" i="85"/>
  <c r="BY112" i="85" s="1"/>
  <c r="BY94" i="85"/>
  <c r="BY93" i="85"/>
  <c r="BY157" i="85" s="1"/>
  <c r="BY89" i="85"/>
  <c r="BY124" i="85" s="1"/>
  <c r="BY126" i="85" s="1"/>
  <c r="BY85" i="85"/>
  <c r="CF40" i="105"/>
  <c r="CE56" i="105"/>
  <c r="CE28" i="105"/>
  <c r="CC29" i="100"/>
  <c r="CG20" i="105"/>
  <c r="CG31" i="105"/>
  <c r="CG23" i="105"/>
  <c r="CG49" i="105" s="1"/>
  <c r="CG18" i="105"/>
  <c r="CG33" i="105"/>
  <c r="CG22" i="105"/>
  <c r="CG37" i="105"/>
  <c r="CG19" i="105"/>
  <c r="CG25" i="105"/>
  <c r="CG50" i="105" s="1"/>
  <c r="CG21" i="105"/>
  <c r="CG32" i="105"/>
  <c r="CG36" i="105"/>
  <c r="CG24" i="105"/>
  <c r="CG38" i="105"/>
  <c r="CG39" i="105"/>
  <c r="CG35" i="105"/>
  <c r="CG26" i="105"/>
  <c r="CG34" i="105"/>
  <c r="CG3" i="147"/>
  <c r="CG3" i="100"/>
  <c r="CG3" i="150"/>
  <c r="CG3" i="160"/>
  <c r="CG3" i="132"/>
  <c r="CG3" i="143"/>
  <c r="CG3" i="138"/>
  <c r="CG3" i="149"/>
  <c r="CG3" i="99"/>
  <c r="CG64" i="99" s="1"/>
  <c r="CG92" i="99" s="1"/>
  <c r="CG3" i="85"/>
  <c r="CI3" i="101"/>
  <c r="CH2" i="138"/>
  <c r="CH2" i="147"/>
  <c r="CH2" i="85"/>
  <c r="CH2" i="149"/>
  <c r="CJ2" i="101"/>
  <c r="CH2" i="150"/>
  <c r="CH2" i="99"/>
  <c r="CH36" i="99" s="1"/>
  <c r="CH39" i="99" s="1"/>
  <c r="CH3" i="82"/>
  <c r="CH3" i="163" s="1"/>
  <c r="CH2" i="160"/>
  <c r="CH2" i="100"/>
  <c r="CH15" i="105"/>
  <c r="CH16" i="105" s="1"/>
  <c r="CH2" i="132"/>
  <c r="CI2" i="82"/>
  <c r="CI2" i="163" s="1"/>
  <c r="CH2" i="143"/>
  <c r="CF27" i="105"/>
  <c r="CF51" i="105" s="1"/>
  <c r="CD61" i="150"/>
  <c r="CD87" i="150" s="1"/>
  <c r="CD26" i="138" s="1"/>
  <c r="CG83" i="150"/>
  <c r="CH89" i="150"/>
  <c r="CH90" i="150"/>
  <c r="CH39" i="150"/>
  <c r="CI90" i="150"/>
  <c r="CI89" i="150"/>
  <c r="CI39" i="150"/>
  <c r="CD62" i="143"/>
  <c r="CD74" i="143" s="1"/>
  <c r="CD26" i="150" s="1"/>
  <c r="CD56" i="150" s="1"/>
  <c r="CD57" i="150" s="1"/>
  <c r="CD86" i="150" s="1"/>
  <c r="CD28" i="149" s="1"/>
  <c r="BV43" i="138"/>
  <c r="BV46" i="138" s="1"/>
  <c r="BV49" i="138" s="1"/>
  <c r="BW38" i="138"/>
  <c r="CK33" i="101"/>
  <c r="CH22" i="138"/>
  <c r="CE73" i="150"/>
  <c r="CE43" i="150"/>
  <c r="CE84" i="150" s="1"/>
  <c r="CG53" i="143"/>
  <c r="CG56" i="143"/>
  <c r="CG52" i="143"/>
  <c r="CG60" i="143" s="1"/>
  <c r="CG55" i="143"/>
  <c r="CG54" i="143"/>
  <c r="BX39" i="138"/>
  <c r="BW44" i="138"/>
  <c r="BW47" i="138" s="1"/>
  <c r="BW50" i="138" s="1"/>
  <c r="CE74" i="150"/>
  <c r="CE46" i="150"/>
  <c r="CE85" i="150" s="1"/>
  <c r="CC74" i="143"/>
  <c r="CC26" i="150" s="1"/>
  <c r="CC56" i="150" s="1"/>
  <c r="CC64" i="143"/>
  <c r="CF61" i="143"/>
  <c r="CF73" i="143" s="1"/>
  <c r="CF25" i="150" s="1"/>
  <c r="CF45" i="150" s="1"/>
  <c r="CF72" i="143"/>
  <c r="CF24" i="150" s="1"/>
  <c r="CF42" i="150" s="1"/>
  <c r="CC61" i="150"/>
  <c r="CC87" i="150" s="1"/>
  <c r="CC26" i="138" s="1"/>
  <c r="CC76" i="150"/>
  <c r="BY41" i="132"/>
  <c r="BY67" i="132" s="1"/>
  <c r="BY44" i="132"/>
  <c r="BY40" i="132"/>
  <c r="BY66" i="132" s="1"/>
  <c r="BY42" i="132"/>
  <c r="BY68" i="132" s="1"/>
  <c r="BY39" i="132"/>
  <c r="BY65" i="132" s="1"/>
  <c r="BY43" i="132"/>
  <c r="BY69" i="132" s="1"/>
  <c r="CE63" i="143"/>
  <c r="CE75" i="143" s="1"/>
  <c r="CE27" i="150" s="1"/>
  <c r="CE60" i="150" s="1"/>
  <c r="BG114" i="85"/>
  <c r="CE74" i="147"/>
  <c r="CE103" i="147" s="1"/>
  <c r="CI31" i="149"/>
  <c r="AY39" i="163" l="1"/>
  <c r="AY40" i="163" s="1"/>
  <c r="BZ86" i="85"/>
  <c r="BZ105" i="85" s="1"/>
  <c r="BZ95" i="85"/>
  <c r="BZ94" i="85"/>
  <c r="BZ93" i="85"/>
  <c r="BZ157" i="85" s="1"/>
  <c r="CH9" i="115"/>
  <c r="CI95" i="132"/>
  <c r="CI9" i="115" s="1"/>
  <c r="BZ89" i="85"/>
  <c r="BZ124" i="85" s="1"/>
  <c r="BZ126" i="85" s="1"/>
  <c r="BZ88" i="85"/>
  <c r="BZ112" i="85" s="1"/>
  <c r="BZ87" i="85"/>
  <c r="BZ113" i="85" s="1"/>
  <c r="BZ115" i="85" s="1"/>
  <c r="BZ85" i="85"/>
  <c r="BZ100" i="85" s="1"/>
  <c r="BZ92" i="85"/>
  <c r="CA162" i="85" s="1"/>
  <c r="CA169" i="85" s="1"/>
  <c r="CF29" i="85"/>
  <c r="CF18" i="118"/>
  <c r="CF58" i="118"/>
  <c r="CF24" i="116"/>
  <c r="CC49" i="118"/>
  <c r="CC12" i="116"/>
  <c r="AN47" i="116"/>
  <c r="AN34" i="116"/>
  <c r="BZ91" i="85"/>
  <c r="BZ134" i="85" s="1"/>
  <c r="BZ136" i="85" s="1"/>
  <c r="BZ146" i="85" s="1"/>
  <c r="CE44" i="118"/>
  <c r="CE5" i="116"/>
  <c r="CE8" i="116" s="1"/>
  <c r="CD13" i="116"/>
  <c r="CD103" i="132"/>
  <c r="CD50" i="118"/>
  <c r="BZ60" i="118"/>
  <c r="BZ20" i="118"/>
  <c r="BS98" i="132"/>
  <c r="BS110" i="132" s="1"/>
  <c r="BR5" i="115"/>
  <c r="BU11" i="118"/>
  <c r="BU10" i="118" s="1"/>
  <c r="BU15" i="116"/>
  <c r="BV105" i="132"/>
  <c r="BX74" i="132"/>
  <c r="BY74" i="132"/>
  <c r="BX76" i="132"/>
  <c r="BW77" i="132"/>
  <c r="BW79" i="132" s="1"/>
  <c r="BW83" i="132" s="1"/>
  <c r="BX73" i="132"/>
  <c r="BX125" i="85"/>
  <c r="BX127" i="85" s="1"/>
  <c r="BY122" i="85" s="1"/>
  <c r="BY125" i="85" s="1"/>
  <c r="BY127" i="85" s="1"/>
  <c r="BZ122" i="85" s="1"/>
  <c r="BZ125" i="85" s="1"/>
  <c r="BU52" i="85"/>
  <c r="CC28" i="85"/>
  <c r="CD30" i="85"/>
  <c r="BZ76" i="132"/>
  <c r="CA92" i="150"/>
  <c r="BZ35" i="132"/>
  <c r="BZ45" i="132" s="1"/>
  <c r="BZ70" i="132" s="1"/>
  <c r="BZ78" i="132" s="1"/>
  <c r="BZ41" i="132"/>
  <c r="BZ67" i="132" s="1"/>
  <c r="BZ75" i="132" s="1"/>
  <c r="BZ44" i="132"/>
  <c r="CA109" i="150"/>
  <c r="BZ39" i="132"/>
  <c r="BZ65" i="132" s="1"/>
  <c r="BZ73" i="132" s="1"/>
  <c r="BZ40" i="132"/>
  <c r="BZ66" i="132" s="1"/>
  <c r="BZ74" i="132" s="1"/>
  <c r="BZ43" i="132"/>
  <c r="BZ69" i="132" s="1"/>
  <c r="BZ77" i="132" s="1"/>
  <c r="CA35" i="138"/>
  <c r="CA36" i="138" s="1"/>
  <c r="CB34" i="138"/>
  <c r="CB36" i="138" s="1"/>
  <c r="CB109" i="150"/>
  <c r="CB77" i="150"/>
  <c r="CB92" i="150"/>
  <c r="CB102" i="132" s="1"/>
  <c r="CE106" i="147"/>
  <c r="CE25" i="85" s="1"/>
  <c r="CE6" i="149"/>
  <c r="CE9" i="149" s="1"/>
  <c r="CC18" i="149"/>
  <c r="AN45" i="149"/>
  <c r="AN60" i="149"/>
  <c r="AN62" i="149" s="1"/>
  <c r="CC76" i="143"/>
  <c r="CC28" i="150" s="1"/>
  <c r="CC64" i="150" s="1"/>
  <c r="CC77" i="150" s="1"/>
  <c r="CC65" i="143"/>
  <c r="CD24" i="149"/>
  <c r="BY76" i="132"/>
  <c r="BY73" i="132"/>
  <c r="BY75" i="132"/>
  <c r="CG22" i="149"/>
  <c r="CG95" i="99"/>
  <c r="CF21" i="149"/>
  <c r="BY78" i="132"/>
  <c r="CE110" i="150"/>
  <c r="CE27" i="149"/>
  <c r="BY77" i="132"/>
  <c r="AM49" i="85"/>
  <c r="AM61" i="85" s="1"/>
  <c r="AM166" i="85" s="1"/>
  <c r="BY158" i="85"/>
  <c r="BY159" i="85" s="1"/>
  <c r="BZ156" i="85" s="1"/>
  <c r="BY100" i="85"/>
  <c r="BY96" i="85"/>
  <c r="BX96" i="85"/>
  <c r="CE59" i="105"/>
  <c r="CE64" i="105"/>
  <c r="AO33" i="100"/>
  <c r="AP23" i="100"/>
  <c r="AP26" i="100" s="1"/>
  <c r="AP28" i="100" s="1"/>
  <c r="AP30" i="100" s="1"/>
  <c r="AN190" i="85"/>
  <c r="AN191" i="85" s="1"/>
  <c r="CE53" i="105"/>
  <c r="CE60" i="105" s="1"/>
  <c r="BG116" i="85"/>
  <c r="BH111" i="85" s="1"/>
  <c r="BY136" i="85"/>
  <c r="BY146" i="85" s="1"/>
  <c r="CD75" i="150"/>
  <c r="CD25" i="138"/>
  <c r="CD41" i="138" s="1"/>
  <c r="CD64" i="143"/>
  <c r="CH25" i="105"/>
  <c r="CH50" i="105" s="1"/>
  <c r="CH33" i="105"/>
  <c r="CH38" i="105"/>
  <c r="CH31" i="105"/>
  <c r="CH19" i="105"/>
  <c r="CH26" i="105"/>
  <c r="CH34" i="105"/>
  <c r="CH36" i="105"/>
  <c r="CH23" i="105"/>
  <c r="CH49" i="105" s="1"/>
  <c r="CH18" i="105"/>
  <c r="CH24" i="105"/>
  <c r="CH22" i="105"/>
  <c r="CH20" i="105"/>
  <c r="CH37" i="105"/>
  <c r="CH32" i="105"/>
  <c r="CH39" i="105"/>
  <c r="CH35" i="105"/>
  <c r="CH21" i="105"/>
  <c r="CG27" i="105"/>
  <c r="CG51" i="105" s="1"/>
  <c r="CF28" i="105"/>
  <c r="CF56" i="105"/>
  <c r="CH3" i="147"/>
  <c r="CJ3" i="101"/>
  <c r="CH3" i="160"/>
  <c r="CH3" i="99"/>
  <c r="CH64" i="99" s="1"/>
  <c r="CH92" i="99" s="1"/>
  <c r="CH3" i="138"/>
  <c r="CH3" i="85"/>
  <c r="CH3" i="132"/>
  <c r="CH3" i="149"/>
  <c r="CH3" i="100"/>
  <c r="CH3" i="143"/>
  <c r="CH3" i="150"/>
  <c r="CG40" i="105"/>
  <c r="CD29" i="100"/>
  <c r="CI15" i="105"/>
  <c r="CI16" i="105" s="1"/>
  <c r="CI2" i="85"/>
  <c r="CI3" i="82"/>
  <c r="CI3" i="163" s="1"/>
  <c r="CI2" i="160"/>
  <c r="CK2" i="101"/>
  <c r="CI2" i="99"/>
  <c r="CI36" i="99" s="1"/>
  <c r="CI39" i="99" s="1"/>
  <c r="CI2" i="100"/>
  <c r="CI2" i="138"/>
  <c r="CI2" i="143"/>
  <c r="CI2" i="150"/>
  <c r="CI2" i="149"/>
  <c r="CI2" i="132"/>
  <c r="CI2" i="147"/>
  <c r="CH83" i="150"/>
  <c r="CI83" i="150"/>
  <c r="BW43" i="138"/>
  <c r="BW46" i="138" s="1"/>
  <c r="BW49" i="138" s="1"/>
  <c r="BX38" i="138"/>
  <c r="CE62" i="143"/>
  <c r="CE64" i="143" s="1"/>
  <c r="CF46" i="150"/>
  <c r="CF85" i="150" s="1"/>
  <c r="CF74" i="150"/>
  <c r="CC57" i="150"/>
  <c r="CC86" i="150" s="1"/>
  <c r="CC28" i="149" s="1"/>
  <c r="CC75" i="150"/>
  <c r="CE76" i="150"/>
  <c r="CE61" i="150"/>
  <c r="CE87" i="150" s="1"/>
  <c r="CE26" i="138" s="1"/>
  <c r="BX44" i="138"/>
  <c r="BX47" i="138" s="1"/>
  <c r="BX50" i="138" s="1"/>
  <c r="BY39" i="138"/>
  <c r="CI22" i="138"/>
  <c r="CF63" i="143"/>
  <c r="CF75" i="143" s="1"/>
  <c r="CF27" i="150" s="1"/>
  <c r="CF60" i="150" s="1"/>
  <c r="CF43" i="150"/>
  <c r="CF84" i="150" s="1"/>
  <c r="CF73" i="150"/>
  <c r="CG72" i="143"/>
  <c r="CG24" i="150" s="1"/>
  <c r="CG42" i="150" s="1"/>
  <c r="CG61" i="143"/>
  <c r="CG73" i="143" s="1"/>
  <c r="CG25" i="150" s="1"/>
  <c r="CG45" i="150" s="1"/>
  <c r="CH53" i="143"/>
  <c r="CH56" i="143"/>
  <c r="CH55" i="143"/>
  <c r="CH52" i="143"/>
  <c r="CH60" i="143" s="1"/>
  <c r="CH54" i="143"/>
  <c r="CF74" i="147"/>
  <c r="CF103" i="147" s="1"/>
  <c r="AZ36" i="163" l="1"/>
  <c r="AY18" i="115"/>
  <c r="BZ158" i="85"/>
  <c r="BZ159" i="85" s="1"/>
  <c r="CA156" i="85" s="1"/>
  <c r="BZ127" i="85"/>
  <c r="CA122" i="85" s="1"/>
  <c r="BZ96" i="85"/>
  <c r="CG29" i="85"/>
  <c r="CG18" i="118"/>
  <c r="CG58" i="118"/>
  <c r="CG24" i="116"/>
  <c r="CD49" i="118"/>
  <c r="CD12" i="116"/>
  <c r="AO11" i="116"/>
  <c r="AO20" i="116" s="1"/>
  <c r="AO22" i="116" s="1"/>
  <c r="AO48" i="118"/>
  <c r="AO56" i="118" s="1"/>
  <c r="CF44" i="118"/>
  <c r="CF5" i="116"/>
  <c r="CF8" i="116" s="1"/>
  <c r="CA95" i="150"/>
  <c r="CA102" i="132"/>
  <c r="CB111" i="150"/>
  <c r="CB114" i="150"/>
  <c r="CB118" i="150" s="1"/>
  <c r="CA16" i="132"/>
  <c r="CA35" i="132" s="1"/>
  <c r="CA45" i="132" s="1"/>
  <c r="CA70" i="132" s="1"/>
  <c r="CA78" i="132" s="1"/>
  <c r="CA114" i="150"/>
  <c r="CA118" i="150" s="1"/>
  <c r="CE103" i="132"/>
  <c r="CE13" i="116"/>
  <c r="CE50" i="118"/>
  <c r="BV11" i="118"/>
  <c r="BV10" i="118" s="1"/>
  <c r="BV15" i="116"/>
  <c r="BT98" i="132"/>
  <c r="BT110" i="132" s="1"/>
  <c r="BS5" i="115"/>
  <c r="BX79" i="132"/>
  <c r="BX83" i="132" s="1"/>
  <c r="BX85" i="132" s="1"/>
  <c r="BX16" i="116" s="1"/>
  <c r="BW85" i="132"/>
  <c r="BW16" i="116" s="1"/>
  <c r="BZ79" i="132"/>
  <c r="BZ83" i="132" s="1"/>
  <c r="BZ85" i="132" s="1"/>
  <c r="BZ16" i="116" s="1"/>
  <c r="BY79" i="132"/>
  <c r="BY83" i="132" s="1"/>
  <c r="BY85" i="132" s="1"/>
  <c r="BY16" i="116" s="1"/>
  <c r="AO27" i="85"/>
  <c r="AO46" i="85" s="1"/>
  <c r="CD28" i="85"/>
  <c r="CE30" i="85"/>
  <c r="CA111" i="150"/>
  <c r="CA66" i="85"/>
  <c r="CA68" i="85" s="1"/>
  <c r="CB16" i="132"/>
  <c r="CB36" i="132" s="1"/>
  <c r="CB39" i="132" s="1"/>
  <c r="CB65" i="132" s="1"/>
  <c r="CB66" i="85"/>
  <c r="CB68" i="85" s="1"/>
  <c r="CB95" i="85" s="1"/>
  <c r="CB95" i="150"/>
  <c r="CC65" i="150"/>
  <c r="CC88" i="150" s="1"/>
  <c r="CC27" i="138" s="1"/>
  <c r="CC31" i="138" s="1"/>
  <c r="CC32" i="138" s="1"/>
  <c r="CC35" i="138" s="1"/>
  <c r="CD18" i="149"/>
  <c r="AO16" i="149"/>
  <c r="CF106" i="147"/>
  <c r="CF25" i="85" s="1"/>
  <c r="CF6" i="149"/>
  <c r="CF9" i="149" s="1"/>
  <c r="CE76" i="143"/>
  <c r="CE28" i="150" s="1"/>
  <c r="CE64" i="150" s="1"/>
  <c r="CE77" i="150" s="1"/>
  <c r="CE65" i="143"/>
  <c r="CD76" i="143"/>
  <c r="CD28" i="150" s="1"/>
  <c r="CD64" i="150" s="1"/>
  <c r="CD65" i="150" s="1"/>
  <c r="CD88" i="150" s="1"/>
  <c r="CD65" i="143"/>
  <c r="CE24" i="149"/>
  <c r="BV52" i="85"/>
  <c r="CH22" i="149"/>
  <c r="CH95" i="99"/>
  <c r="CF110" i="150"/>
  <c r="CF27" i="149"/>
  <c r="AM62" i="85"/>
  <c r="CG21" i="149"/>
  <c r="AN49" i="85"/>
  <c r="AN61" i="85" s="1"/>
  <c r="AN166" i="85" s="1"/>
  <c r="CF59" i="105"/>
  <c r="CF64" i="105"/>
  <c r="AP33" i="100"/>
  <c r="AQ23" i="100"/>
  <c r="AQ26" i="100" s="1"/>
  <c r="AQ28" i="100" s="1"/>
  <c r="CF53" i="105"/>
  <c r="CF60" i="105" s="1"/>
  <c r="CI3" i="150"/>
  <c r="CI3" i="160"/>
  <c r="CI3" i="147"/>
  <c r="CI3" i="143"/>
  <c r="CI3" i="100"/>
  <c r="CI3" i="138"/>
  <c r="CI3" i="149"/>
  <c r="CI3" i="132"/>
  <c r="CI3" i="85"/>
  <c r="CK3" i="101"/>
  <c r="CI3" i="99"/>
  <c r="CI64" i="99" s="1"/>
  <c r="CI92" i="99" s="1"/>
  <c r="CG56" i="105"/>
  <c r="CI39" i="105"/>
  <c r="CI24" i="105"/>
  <c r="CI21" i="105"/>
  <c r="CI35" i="105"/>
  <c r="CI33" i="105"/>
  <c r="CI26" i="105"/>
  <c r="CI36" i="105"/>
  <c r="CI32" i="105"/>
  <c r="CI37" i="105"/>
  <c r="CI25" i="105"/>
  <c r="CI50" i="105" s="1"/>
  <c r="CI31" i="105"/>
  <c r="CI22" i="105"/>
  <c r="CI18" i="105"/>
  <c r="CI38" i="105"/>
  <c r="CI34" i="105"/>
  <c r="CI19" i="105"/>
  <c r="CI23" i="105"/>
  <c r="CI49" i="105" s="1"/>
  <c r="CI20" i="105"/>
  <c r="CH40" i="105"/>
  <c r="CG28" i="105"/>
  <c r="CH27" i="105"/>
  <c r="CH51" i="105" s="1"/>
  <c r="CE29" i="100"/>
  <c r="BX43" i="138"/>
  <c r="BX46" i="138" s="1"/>
  <c r="BX49" i="138" s="1"/>
  <c r="BY38" i="138"/>
  <c r="CE74" i="143"/>
  <c r="CE26" i="150" s="1"/>
  <c r="CE56" i="150" s="1"/>
  <c r="CE75" i="150" s="1"/>
  <c r="CG73" i="150"/>
  <c r="CG43" i="150"/>
  <c r="CG84" i="150" s="1"/>
  <c r="CH61" i="143"/>
  <c r="CH73" i="143" s="1"/>
  <c r="CH25" i="150" s="1"/>
  <c r="CH45" i="150" s="1"/>
  <c r="CH72" i="143"/>
  <c r="CH24" i="150" s="1"/>
  <c r="CH42" i="150" s="1"/>
  <c r="CF62" i="143"/>
  <c r="CG46" i="150"/>
  <c r="CG85" i="150" s="1"/>
  <c r="CG74" i="150"/>
  <c r="CF61" i="150"/>
  <c r="CF87" i="150" s="1"/>
  <c r="CF26" i="138" s="1"/>
  <c r="CF76" i="150"/>
  <c r="BZ39" i="138"/>
  <c r="BY44" i="138"/>
  <c r="BY47" i="138" s="1"/>
  <c r="BY50" i="138" s="1"/>
  <c r="CC25" i="138"/>
  <c r="CC41" i="138" s="1"/>
  <c r="CI52" i="143"/>
  <c r="CI60" i="143" s="1"/>
  <c r="CI55" i="143"/>
  <c r="CI56" i="143"/>
  <c r="CI53" i="143"/>
  <c r="CI54" i="143"/>
  <c r="CG63" i="143"/>
  <c r="CG75" i="143" s="1"/>
  <c r="CG27" i="150" s="1"/>
  <c r="CG60" i="150" s="1"/>
  <c r="BH114" i="85"/>
  <c r="CG74" i="147"/>
  <c r="CG103" i="147" s="1"/>
  <c r="AZ39" i="163" l="1"/>
  <c r="AZ40" i="163" s="1"/>
  <c r="CA36" i="132"/>
  <c r="CA39" i="132" s="1"/>
  <c r="CA65" i="132" s="1"/>
  <c r="CB73" i="132" s="1"/>
  <c r="CH29" i="85"/>
  <c r="CH18" i="118"/>
  <c r="CH58" i="118"/>
  <c r="CH24" i="116"/>
  <c r="CE12" i="116"/>
  <c r="CE49" i="118"/>
  <c r="AP11" i="116"/>
  <c r="AP20" i="116" s="1"/>
  <c r="AP22" i="116" s="1"/>
  <c r="AP48" i="118"/>
  <c r="AP56" i="118" s="1"/>
  <c r="AO5" i="118"/>
  <c r="AO16" i="118" s="1"/>
  <c r="AO26" i="116"/>
  <c r="AO190" i="85" s="1"/>
  <c r="AO191" i="85" s="1"/>
  <c r="CF13" i="116"/>
  <c r="CF103" i="132"/>
  <c r="CF50" i="118"/>
  <c r="CB60" i="118"/>
  <c r="CB20" i="118"/>
  <c r="CA20" i="118"/>
  <c r="CA60" i="118"/>
  <c r="BU98" i="132"/>
  <c r="BU110" i="132" s="1"/>
  <c r="BT5" i="115"/>
  <c r="BY105" i="132"/>
  <c r="BZ105" i="132"/>
  <c r="CG5" i="116"/>
  <c r="CG8" i="116" s="1"/>
  <c r="CG44" i="118"/>
  <c r="BX105" i="132"/>
  <c r="BW105" i="132"/>
  <c r="CE28" i="85"/>
  <c r="AP27" i="85"/>
  <c r="AP46" i="85" s="1"/>
  <c r="CF30" i="85"/>
  <c r="CB91" i="85"/>
  <c r="CB134" i="85" s="1"/>
  <c r="CB136" i="85" s="1"/>
  <c r="CB146" i="85" s="1"/>
  <c r="CB35" i="132"/>
  <c r="CB45" i="132" s="1"/>
  <c r="CB70" i="132" s="1"/>
  <c r="CB78" i="132" s="1"/>
  <c r="CB40" i="132"/>
  <c r="CB66" i="132" s="1"/>
  <c r="CB44" i="132"/>
  <c r="CB43" i="132"/>
  <c r="CB69" i="132" s="1"/>
  <c r="CB42" i="132"/>
  <c r="CB68" i="132" s="1"/>
  <c r="CB41" i="132"/>
  <c r="CB67" i="132" s="1"/>
  <c r="CB94" i="85"/>
  <c r="CB87" i="85"/>
  <c r="CB113" i="85" s="1"/>
  <c r="CB115" i="85" s="1"/>
  <c r="CB85" i="85"/>
  <c r="CB100" i="85" s="1"/>
  <c r="CB86" i="85"/>
  <c r="CB105" i="85" s="1"/>
  <c r="CB89" i="85"/>
  <c r="CB124" i="85" s="1"/>
  <c r="CB126" i="85" s="1"/>
  <c r="CB93" i="85"/>
  <c r="CB157" i="85" s="1"/>
  <c r="CB90" i="85"/>
  <c r="CB123" i="85" s="1"/>
  <c r="CB92" i="85"/>
  <c r="CC162" i="85" s="1"/>
  <c r="CC169" i="85" s="1"/>
  <c r="CB88" i="85"/>
  <c r="CB112" i="85" s="1"/>
  <c r="CC92" i="150"/>
  <c r="CC34" i="138"/>
  <c r="CC36" i="138" s="1"/>
  <c r="CC109" i="150"/>
  <c r="CD77" i="150"/>
  <c r="CG106" i="147"/>
  <c r="CG25" i="85" s="1"/>
  <c r="CG6" i="149"/>
  <c r="CG9" i="149" s="1"/>
  <c r="CE18" i="149"/>
  <c r="AO43" i="149"/>
  <c r="AO48" i="149"/>
  <c r="AO50" i="149" s="1"/>
  <c r="AP16" i="149"/>
  <c r="CE65" i="150"/>
  <c r="CE88" i="150" s="1"/>
  <c r="CE27" i="138" s="1"/>
  <c r="CE31" i="138" s="1"/>
  <c r="CE32" i="138" s="1"/>
  <c r="CE35" i="138" s="1"/>
  <c r="CF24" i="149"/>
  <c r="CH21" i="149"/>
  <c r="CG110" i="150"/>
  <c r="CG27" i="149"/>
  <c r="CI22" i="149"/>
  <c r="CI95" i="99"/>
  <c r="AN62" i="85"/>
  <c r="CA92" i="85"/>
  <c r="CB162" i="85" s="1"/>
  <c r="CB169" i="85" s="1"/>
  <c r="CA94" i="85"/>
  <c r="CA86" i="85"/>
  <c r="CA105" i="85" s="1"/>
  <c r="CA89" i="85"/>
  <c r="CA124" i="85" s="1"/>
  <c r="CA126" i="85" s="1"/>
  <c r="CA90" i="85"/>
  <c r="CA123" i="85" s="1"/>
  <c r="CA125" i="85" s="1"/>
  <c r="CA85" i="85"/>
  <c r="CA93" i="85"/>
  <c r="CA157" i="85" s="1"/>
  <c r="CA158" i="85" s="1"/>
  <c r="CA159" i="85" s="1"/>
  <c r="CB156" i="85" s="1"/>
  <c r="CA95" i="85"/>
  <c r="CA91" i="85"/>
  <c r="CA134" i="85" s="1"/>
  <c r="CA136" i="85" s="1"/>
  <c r="CA146" i="85" s="1"/>
  <c r="CA88" i="85"/>
  <c r="CA112" i="85" s="1"/>
  <c r="CA87" i="85"/>
  <c r="CA113" i="85" s="1"/>
  <c r="CA115" i="85" s="1"/>
  <c r="AQ30" i="100"/>
  <c r="AQ33" i="100" s="1"/>
  <c r="CG59" i="105"/>
  <c r="CG64" i="105"/>
  <c r="CG53" i="105"/>
  <c r="CG60" i="105" s="1"/>
  <c r="BH116" i="85"/>
  <c r="BI111" i="85" s="1"/>
  <c r="CI40" i="105"/>
  <c r="CI27" i="105"/>
  <c r="CI51" i="105" s="1"/>
  <c r="CF29" i="100"/>
  <c r="CH28" i="105"/>
  <c r="CH56" i="105"/>
  <c r="CH63" i="143"/>
  <c r="CH75" i="143" s="1"/>
  <c r="CH27" i="150" s="1"/>
  <c r="CH60" i="150" s="1"/>
  <c r="CH61" i="150" s="1"/>
  <c r="CH87" i="150" s="1"/>
  <c r="CH26" i="138" s="1"/>
  <c r="CE57" i="150"/>
  <c r="CE86" i="150" s="1"/>
  <c r="CG62" i="143"/>
  <c r="CG74" i="143" s="1"/>
  <c r="CG26" i="150" s="1"/>
  <c r="CG56" i="150" s="1"/>
  <c r="CG75" i="150" s="1"/>
  <c r="BY43" i="138"/>
  <c r="BY46" i="138" s="1"/>
  <c r="BY49" i="138" s="1"/>
  <c r="BZ38" i="138"/>
  <c r="CD27" i="138"/>
  <c r="CD31" i="138" s="1"/>
  <c r="CD32" i="138" s="1"/>
  <c r="CD92" i="150"/>
  <c r="CD102" i="132" s="1"/>
  <c r="CD109" i="150"/>
  <c r="CH73" i="150"/>
  <c r="CH43" i="150"/>
  <c r="CH84" i="150" s="1"/>
  <c r="CI72" i="143"/>
  <c r="CI24" i="150" s="1"/>
  <c r="CI42" i="150" s="1"/>
  <c r="CI61" i="143"/>
  <c r="CI73" i="143" s="1"/>
  <c r="CI25" i="150" s="1"/>
  <c r="CI45" i="150" s="1"/>
  <c r="CH46" i="150"/>
  <c r="CH85" i="150" s="1"/>
  <c r="CH74" i="150"/>
  <c r="CF74" i="143"/>
  <c r="CF26" i="150" s="1"/>
  <c r="CF56" i="150" s="1"/>
  <c r="CF64" i="143"/>
  <c r="CA39" i="138"/>
  <c r="BZ44" i="138"/>
  <c r="BZ47" i="138" s="1"/>
  <c r="BZ50" i="138" s="1"/>
  <c r="CG61" i="150"/>
  <c r="CG87" i="150" s="1"/>
  <c r="CG26" i="138" s="1"/>
  <c r="CG76" i="150"/>
  <c r="CH74" i="147"/>
  <c r="CH103" i="147" s="1"/>
  <c r="BA36" i="163" l="1"/>
  <c r="AZ18" i="115"/>
  <c r="CA44" i="132"/>
  <c r="CA73" i="132"/>
  <c r="CA41" i="132"/>
  <c r="CA67" i="132" s="1"/>
  <c r="CA75" i="132" s="1"/>
  <c r="CA42" i="132"/>
  <c r="CA68" i="132" s="1"/>
  <c r="CB76" i="132" s="1"/>
  <c r="CA40" i="132"/>
  <c r="CA66" i="132" s="1"/>
  <c r="CB74" i="132" s="1"/>
  <c r="CA43" i="132"/>
  <c r="CA69" i="132" s="1"/>
  <c r="CB77" i="132" s="1"/>
  <c r="CI29" i="85"/>
  <c r="CI24" i="116"/>
  <c r="CI18" i="118"/>
  <c r="CI58" i="118"/>
  <c r="CF12" i="116"/>
  <c r="CF49" i="118"/>
  <c r="AO47" i="116"/>
  <c r="AO34" i="116"/>
  <c r="AP5" i="118"/>
  <c r="AP16" i="118" s="1"/>
  <c r="AP26" i="116"/>
  <c r="AQ48" i="118"/>
  <c r="AQ56" i="118" s="1"/>
  <c r="AQ11" i="116"/>
  <c r="AQ20" i="116" s="1"/>
  <c r="AQ22" i="116" s="1"/>
  <c r="CC95" i="150"/>
  <c r="CC102" i="132"/>
  <c r="CC111" i="150"/>
  <c r="CC114" i="150"/>
  <c r="CC118" i="150" s="1"/>
  <c r="CD111" i="150"/>
  <c r="CD114" i="150"/>
  <c r="CD118" i="150" s="1"/>
  <c r="CG50" i="118"/>
  <c r="CG103" i="132"/>
  <c r="CG13" i="116"/>
  <c r="BX15" i="116"/>
  <c r="BX11" i="118"/>
  <c r="BX10" i="118" s="1"/>
  <c r="BY15" i="116"/>
  <c r="BY11" i="118"/>
  <c r="BY10" i="118" s="1"/>
  <c r="BW11" i="118"/>
  <c r="BW10" i="118" s="1"/>
  <c r="BW15" i="116"/>
  <c r="BZ15" i="116"/>
  <c r="BZ11" i="118"/>
  <c r="BZ10" i="118" s="1"/>
  <c r="CH44" i="118"/>
  <c r="CH5" i="116"/>
  <c r="CH8" i="116" s="1"/>
  <c r="BW52" i="85"/>
  <c r="BV98" i="132"/>
  <c r="BV110" i="132" s="1"/>
  <c r="BU5" i="115"/>
  <c r="BX52" i="85"/>
  <c r="CF28" i="85"/>
  <c r="AQ27" i="85"/>
  <c r="AQ46" i="85" s="1"/>
  <c r="CG30" i="85"/>
  <c r="CB158" i="85"/>
  <c r="CB159" i="85" s="1"/>
  <c r="CC156" i="85" s="1"/>
  <c r="CB96" i="85"/>
  <c r="CE34" i="138"/>
  <c r="CE36" i="138" s="1"/>
  <c r="CC66" i="85"/>
  <c r="CC68" i="85" s="1"/>
  <c r="CC85" i="85" s="1"/>
  <c r="CC16" i="132"/>
  <c r="CC35" i="132" s="1"/>
  <c r="CC45" i="132" s="1"/>
  <c r="CC70" i="132" s="1"/>
  <c r="CF18" i="149"/>
  <c r="AP43" i="149"/>
  <c r="AP48" i="149"/>
  <c r="AP50" i="149" s="1"/>
  <c r="AQ16" i="149"/>
  <c r="AO45" i="149"/>
  <c r="AO60" i="149"/>
  <c r="AO62" i="149" s="1"/>
  <c r="CH106" i="147"/>
  <c r="CH25" i="85" s="1"/>
  <c r="CH6" i="149"/>
  <c r="CF76" i="143"/>
  <c r="CF28" i="150" s="1"/>
  <c r="CF64" i="150" s="1"/>
  <c r="CF65" i="150" s="1"/>
  <c r="CF88" i="150" s="1"/>
  <c r="CF27" i="138" s="1"/>
  <c r="CF31" i="138" s="1"/>
  <c r="CF32" i="138" s="1"/>
  <c r="CF65" i="143"/>
  <c r="CI21" i="149"/>
  <c r="CG24" i="149"/>
  <c r="BZ52" i="85"/>
  <c r="CH110" i="150"/>
  <c r="CH27" i="149"/>
  <c r="CE92" i="150"/>
  <c r="CE102" i="132" s="1"/>
  <c r="CE28" i="149"/>
  <c r="BY52" i="85"/>
  <c r="CA127" i="85"/>
  <c r="CB122" i="85" s="1"/>
  <c r="CB125" i="85" s="1"/>
  <c r="CB127" i="85" s="1"/>
  <c r="CC122" i="85" s="1"/>
  <c r="CA96" i="85"/>
  <c r="CA100" i="85"/>
  <c r="AR23" i="100"/>
  <c r="AR26" i="100" s="1"/>
  <c r="AR28" i="100" s="1"/>
  <c r="AR30" i="100" s="1"/>
  <c r="AR33" i="100" s="1"/>
  <c r="CH59" i="105"/>
  <c r="CH64" i="105"/>
  <c r="CH53" i="105"/>
  <c r="CH60" i="105" s="1"/>
  <c r="BI114" i="85"/>
  <c r="CH62" i="143"/>
  <c r="CH74" i="143" s="1"/>
  <c r="CH26" i="150" s="1"/>
  <c r="CH56" i="150" s="1"/>
  <c r="CI56" i="105"/>
  <c r="CE25" i="138"/>
  <c r="CE41" i="138" s="1"/>
  <c r="CI28" i="105"/>
  <c r="CG29" i="100"/>
  <c r="CE109" i="150"/>
  <c r="CE114" i="150" s="1"/>
  <c r="CE118" i="150" s="1"/>
  <c r="CH76" i="150"/>
  <c r="CG57" i="150"/>
  <c r="CG86" i="150" s="1"/>
  <c r="CG64" i="143"/>
  <c r="CA38" i="138"/>
  <c r="BZ43" i="138"/>
  <c r="BZ46" i="138" s="1"/>
  <c r="BZ49" i="138" s="1"/>
  <c r="CD66" i="85"/>
  <c r="CD16" i="132"/>
  <c r="CD95" i="150"/>
  <c r="CD34" i="138"/>
  <c r="CD35" i="138"/>
  <c r="CI63" i="143"/>
  <c r="CI46" i="150"/>
  <c r="CI85" i="150" s="1"/>
  <c r="CI74" i="150"/>
  <c r="CF75" i="150"/>
  <c r="CF57" i="150"/>
  <c r="CF86" i="150" s="1"/>
  <c r="CF28" i="149" s="1"/>
  <c r="CI73" i="150"/>
  <c r="CI43" i="150"/>
  <c r="CI84" i="150" s="1"/>
  <c r="CB39" i="138"/>
  <c r="CA44" i="138"/>
  <c r="CA47" i="138" s="1"/>
  <c r="CA50" i="138" s="1"/>
  <c r="CI74" i="147"/>
  <c r="CI103" i="147" s="1"/>
  <c r="BA39" i="163" l="1"/>
  <c r="CB75" i="132"/>
  <c r="CB79" i="132" s="1"/>
  <c r="CB83" i="132" s="1"/>
  <c r="CB85" i="132" s="1"/>
  <c r="CB16" i="116" s="1"/>
  <c r="CA76" i="132"/>
  <c r="CA74" i="132"/>
  <c r="CA77" i="132"/>
  <c r="AQ5" i="118"/>
  <c r="AQ16" i="118" s="1"/>
  <c r="AQ26" i="116"/>
  <c r="AP34" i="116"/>
  <c r="AP47" i="116"/>
  <c r="AP49" i="85" s="1"/>
  <c r="AP61" i="85" s="1"/>
  <c r="AP166" i="85" s="1"/>
  <c r="AR48" i="118"/>
  <c r="AR56" i="118" s="1"/>
  <c r="AR11" i="116"/>
  <c r="AR20" i="116" s="1"/>
  <c r="AR22" i="116" s="1"/>
  <c r="CC20" i="118"/>
  <c r="CC60" i="118"/>
  <c r="CD20" i="118"/>
  <c r="CD60" i="118"/>
  <c r="CG49" i="118"/>
  <c r="CG12" i="116"/>
  <c r="CI5" i="116"/>
  <c r="CI8" i="116" s="1"/>
  <c r="CI44" i="118"/>
  <c r="CH13" i="116"/>
  <c r="CH50" i="118"/>
  <c r="CH103" i="132"/>
  <c r="BW98" i="132"/>
  <c r="BW110" i="132" s="1"/>
  <c r="BV5" i="115"/>
  <c r="AR27" i="85"/>
  <c r="AR46" i="85" s="1"/>
  <c r="CG28" i="85"/>
  <c r="CH30" i="85"/>
  <c r="CC36" i="132"/>
  <c r="CC39" i="132" s="1"/>
  <c r="CC65" i="132" s="1"/>
  <c r="AS23" i="100"/>
  <c r="AS26" i="100" s="1"/>
  <c r="AS28" i="100" s="1"/>
  <c r="AS30" i="100" s="1"/>
  <c r="AS33" i="100" s="1"/>
  <c r="CH9" i="149"/>
  <c r="AP45" i="149"/>
  <c r="AP60" i="149"/>
  <c r="AP62" i="149" s="1"/>
  <c r="AR16" i="149"/>
  <c r="CG18" i="149"/>
  <c r="CI6" i="149"/>
  <c r="CI9" i="149" s="1"/>
  <c r="AQ43" i="149"/>
  <c r="AQ48" i="149"/>
  <c r="AQ50" i="149" s="1"/>
  <c r="CF77" i="150"/>
  <c r="CG76" i="143"/>
  <c r="CG28" i="150" s="1"/>
  <c r="CG64" i="150" s="1"/>
  <c r="CG77" i="150" s="1"/>
  <c r="CG65" i="143"/>
  <c r="CE95" i="150"/>
  <c r="CH24" i="149"/>
  <c r="CC78" i="132"/>
  <c r="CG25" i="138"/>
  <c r="CG41" i="138" s="1"/>
  <c r="CG28" i="149"/>
  <c r="CI110" i="150"/>
  <c r="CI27" i="149"/>
  <c r="AO49" i="85"/>
  <c r="AO61" i="85" s="1"/>
  <c r="AO166" i="85" s="1"/>
  <c r="CC86" i="85"/>
  <c r="CC105" i="85" s="1"/>
  <c r="CC94" i="85"/>
  <c r="CC90" i="85"/>
  <c r="CC123" i="85" s="1"/>
  <c r="CC125" i="85" s="1"/>
  <c r="CC95" i="85"/>
  <c r="CC91" i="85"/>
  <c r="CC134" i="85" s="1"/>
  <c r="CC136" i="85" s="1"/>
  <c r="CC146" i="85" s="1"/>
  <c r="CC93" i="85"/>
  <c r="CC157" i="85" s="1"/>
  <c r="CC158" i="85" s="1"/>
  <c r="CC159" i="85" s="1"/>
  <c r="CD156" i="85" s="1"/>
  <c r="CC88" i="85"/>
  <c r="CC112" i="85" s="1"/>
  <c r="CC87" i="85"/>
  <c r="CC113" i="85" s="1"/>
  <c r="CC115" i="85" s="1"/>
  <c r="CC89" i="85"/>
  <c r="CC124" i="85" s="1"/>
  <c r="CC126" i="85" s="1"/>
  <c r="CC92" i="85"/>
  <c r="CD162" i="85" s="1"/>
  <c r="CD169" i="85" s="1"/>
  <c r="CE16" i="132"/>
  <c r="CE36" i="132" s="1"/>
  <c r="CE111" i="150"/>
  <c r="CD68" i="85"/>
  <c r="CD89" i="85" s="1"/>
  <c r="CD124" i="85" s="1"/>
  <c r="CD126" i="85" s="1"/>
  <c r="AP190" i="85"/>
  <c r="AP191" i="85" s="1"/>
  <c r="CI59" i="105"/>
  <c r="CI64" i="105"/>
  <c r="CI29" i="100" s="1"/>
  <c r="CI106" i="147"/>
  <c r="CI25" i="85" s="1"/>
  <c r="CI53" i="105"/>
  <c r="CI60" i="105" s="1"/>
  <c r="BI116" i="85"/>
  <c r="BJ111" i="85" s="1"/>
  <c r="CH64" i="143"/>
  <c r="CE66" i="85"/>
  <c r="CE68" i="85" s="1"/>
  <c r="CH29" i="100"/>
  <c r="CD36" i="138"/>
  <c r="CB38" i="138"/>
  <c r="CA43" i="138"/>
  <c r="CA46" i="138" s="1"/>
  <c r="CA49" i="138" s="1"/>
  <c r="CD36" i="132"/>
  <c r="CD35" i="132"/>
  <c r="CD45" i="132" s="1"/>
  <c r="CD70" i="132" s="1"/>
  <c r="CD78" i="132" s="1"/>
  <c r="CF25" i="138"/>
  <c r="CF41" i="138" s="1"/>
  <c r="CF92" i="150"/>
  <c r="CF102" i="132" s="1"/>
  <c r="CF109" i="150"/>
  <c r="CC100" i="85"/>
  <c r="CH57" i="150"/>
  <c r="CH86" i="150" s="1"/>
  <c r="CH28" i="149" s="1"/>
  <c r="CH75" i="150"/>
  <c r="CI75" i="143"/>
  <c r="CI27" i="150" s="1"/>
  <c r="CI60" i="150" s="1"/>
  <c r="CI62" i="143"/>
  <c r="CC39" i="138"/>
  <c r="CB44" i="138"/>
  <c r="CB47" i="138" s="1"/>
  <c r="CB50" i="138" s="1"/>
  <c r="CF34" i="138"/>
  <c r="CF35" i="138"/>
  <c r="BB36" i="163" l="1"/>
  <c r="BA18" i="115"/>
  <c r="BA40" i="163"/>
  <c r="CA79" i="132"/>
  <c r="CA83" i="132" s="1"/>
  <c r="CA85" i="132" s="1"/>
  <c r="CA16" i="116" s="1"/>
  <c r="AS27" i="85"/>
  <c r="AS46" i="85" s="1"/>
  <c r="AS11" i="116"/>
  <c r="AS20" i="116" s="1"/>
  <c r="AS22" i="116" s="1"/>
  <c r="AS48" i="118"/>
  <c r="AS56" i="118" s="1"/>
  <c r="AR5" i="118"/>
  <c r="AR16" i="118" s="1"/>
  <c r="AR26" i="116"/>
  <c r="AQ47" i="116"/>
  <c r="AQ34" i="116"/>
  <c r="CF111" i="150"/>
  <c r="CF114" i="150"/>
  <c r="CF118" i="150" s="1"/>
  <c r="CE20" i="118"/>
  <c r="CE60" i="118"/>
  <c r="CI13" i="116"/>
  <c r="CI50" i="118"/>
  <c r="CI103" i="132"/>
  <c r="CH49" i="118"/>
  <c r="CH12" i="116"/>
  <c r="CB105" i="132"/>
  <c r="BX98" i="132"/>
  <c r="BX110" i="132" s="1"/>
  <c r="BW5" i="115"/>
  <c r="CH28" i="85"/>
  <c r="CI30" i="85"/>
  <c r="CC43" i="132"/>
  <c r="CC69" i="132" s="1"/>
  <c r="CC77" i="132" s="1"/>
  <c r="CC44" i="132"/>
  <c r="CC42" i="132"/>
  <c r="CC68" i="132" s="1"/>
  <c r="CC76" i="132" s="1"/>
  <c r="CC40" i="132"/>
  <c r="CC66" i="132" s="1"/>
  <c r="CC74" i="132" s="1"/>
  <c r="CC41" i="132"/>
  <c r="CC67" i="132" s="1"/>
  <c r="CC75" i="132" s="1"/>
  <c r="AT23" i="100"/>
  <c r="AT26" i="100" s="1"/>
  <c r="AT28" i="100" s="1"/>
  <c r="AT30" i="100" s="1"/>
  <c r="AT33" i="100" s="1"/>
  <c r="AS16" i="149"/>
  <c r="AS43" i="149" s="1"/>
  <c r="AR43" i="149"/>
  <c r="AR48" i="149"/>
  <c r="AR50" i="149" s="1"/>
  <c r="CH18" i="149"/>
  <c r="AQ45" i="149"/>
  <c r="AQ60" i="149"/>
  <c r="AQ62" i="149" s="1"/>
  <c r="CG65" i="150"/>
  <c r="CG88" i="150" s="1"/>
  <c r="CG92" i="150" s="1"/>
  <c r="CG102" i="132" s="1"/>
  <c r="CH76" i="143"/>
  <c r="CH28" i="150" s="1"/>
  <c r="CH64" i="150" s="1"/>
  <c r="CH65" i="150" s="1"/>
  <c r="CH88" i="150" s="1"/>
  <c r="CH27" i="138" s="1"/>
  <c r="CH31" i="138" s="1"/>
  <c r="CH32" i="138" s="1"/>
  <c r="CH34" i="138" s="1"/>
  <c r="CH65" i="143"/>
  <c r="AP62" i="85"/>
  <c r="CC73" i="132"/>
  <c r="CI24" i="149"/>
  <c r="AQ190" i="85"/>
  <c r="AQ191" i="85" s="1"/>
  <c r="CC127" i="85"/>
  <c r="CD122" i="85" s="1"/>
  <c r="CD91" i="85"/>
  <c r="CD134" i="85" s="1"/>
  <c r="CD136" i="85" s="1"/>
  <c r="CD146" i="85" s="1"/>
  <c r="CD92" i="85"/>
  <c r="CE162" i="85" s="1"/>
  <c r="CE169" i="85" s="1"/>
  <c r="CE35" i="132"/>
  <c r="CE45" i="132" s="1"/>
  <c r="CE70" i="132" s="1"/>
  <c r="CE78" i="132" s="1"/>
  <c r="CD93" i="85"/>
  <c r="CD157" i="85" s="1"/>
  <c r="CD158" i="85" s="1"/>
  <c r="CD159" i="85" s="1"/>
  <c r="CE156" i="85" s="1"/>
  <c r="CD95" i="85"/>
  <c r="CD94" i="85"/>
  <c r="CD88" i="85"/>
  <c r="CD112" i="85" s="1"/>
  <c r="CD86" i="85"/>
  <c r="CD105" i="85" s="1"/>
  <c r="CD90" i="85"/>
  <c r="CD123" i="85" s="1"/>
  <c r="CD85" i="85"/>
  <c r="CD100" i="85" s="1"/>
  <c r="CC96" i="85"/>
  <c r="CD87" i="85"/>
  <c r="CD113" i="85" s="1"/>
  <c r="CD115" i="85" s="1"/>
  <c r="AO62" i="85"/>
  <c r="BJ114" i="85"/>
  <c r="BJ116" i="85" s="1"/>
  <c r="BK111" i="85" s="1"/>
  <c r="CE86" i="85"/>
  <c r="CE105" i="85" s="1"/>
  <c r="CE87" i="85"/>
  <c r="CE113" i="85" s="1"/>
  <c r="CE115" i="85" s="1"/>
  <c r="CE92" i="85"/>
  <c r="CF162" i="85" s="1"/>
  <c r="CF169" i="85" s="1"/>
  <c r="CE89" i="85"/>
  <c r="CE124" i="85" s="1"/>
  <c r="CE126" i="85" s="1"/>
  <c r="CE90" i="85"/>
  <c r="CE123" i="85" s="1"/>
  <c r="CE91" i="85"/>
  <c r="CE134" i="85" s="1"/>
  <c r="CE95" i="85"/>
  <c r="CE88" i="85"/>
  <c r="CE112" i="85" s="1"/>
  <c r="CE94" i="85"/>
  <c r="CE93" i="85"/>
  <c r="CE157" i="85" s="1"/>
  <c r="CE85" i="85"/>
  <c r="CB43" i="138"/>
  <c r="CB46" i="138" s="1"/>
  <c r="CB49" i="138" s="1"/>
  <c r="CC38" i="138"/>
  <c r="CF36" i="138"/>
  <c r="CD42" i="132"/>
  <c r="CD68" i="132" s="1"/>
  <c r="CD44" i="132"/>
  <c r="CD40" i="132"/>
  <c r="CD66" i="132" s="1"/>
  <c r="CD41" i="132"/>
  <c r="CD67" i="132" s="1"/>
  <c r="CD39" i="132"/>
  <c r="CD65" i="132" s="1"/>
  <c r="CD73" i="132" s="1"/>
  <c r="CD43" i="132"/>
  <c r="CD69" i="132" s="1"/>
  <c r="CH25" i="138"/>
  <c r="CH41" i="138" s="1"/>
  <c r="CF95" i="150"/>
  <c r="CD39" i="138"/>
  <c r="CC44" i="138"/>
  <c r="CI74" i="143"/>
  <c r="CI26" i="150" s="1"/>
  <c r="CI56" i="150" s="1"/>
  <c r="CI64" i="143"/>
  <c r="CE41" i="132"/>
  <c r="CE67" i="132" s="1"/>
  <c r="CE43" i="132"/>
  <c r="CE69" i="132" s="1"/>
  <c r="CE40" i="132"/>
  <c r="CE66" i="132" s="1"/>
  <c r="CE42" i="132"/>
  <c r="CE68" i="132" s="1"/>
  <c r="CE44" i="132"/>
  <c r="CE39" i="132"/>
  <c r="CE65" i="132" s="1"/>
  <c r="CI76" i="150"/>
  <c r="CI61" i="150"/>
  <c r="CI87" i="150" s="1"/>
  <c r="CI26" i="138" s="1"/>
  <c r="CF16" i="132"/>
  <c r="CF66" i="85"/>
  <c r="BB39" i="163" l="1"/>
  <c r="BB40" i="163"/>
  <c r="CA105" i="132"/>
  <c r="AT11" i="116"/>
  <c r="AT20" i="116" s="1"/>
  <c r="AT22" i="116" s="1"/>
  <c r="AT48" i="118"/>
  <c r="AT56" i="118" s="1"/>
  <c r="AR47" i="116"/>
  <c r="AR49" i="85" s="1"/>
  <c r="AR61" i="85" s="1"/>
  <c r="AR166" i="85" s="1"/>
  <c r="AR34" i="116"/>
  <c r="AS5" i="118"/>
  <c r="AS16" i="118" s="1"/>
  <c r="AS26" i="116"/>
  <c r="CF60" i="118"/>
  <c r="CF20" i="118"/>
  <c r="BY98" i="132"/>
  <c r="BY110" i="132" s="1"/>
  <c r="BX5" i="115"/>
  <c r="CA11" i="118"/>
  <c r="CA10" i="118" s="1"/>
  <c r="CA15" i="116"/>
  <c r="CI12" i="116"/>
  <c r="CI49" i="118"/>
  <c r="CB11" i="118"/>
  <c r="CB10" i="118" s="1"/>
  <c r="CB15" i="116"/>
  <c r="CC79" i="132"/>
  <c r="CC83" i="132" s="1"/>
  <c r="CC85" i="132" s="1"/>
  <c r="CC16" i="116" s="1"/>
  <c r="CD77" i="132"/>
  <c r="CD76" i="132"/>
  <c r="AT27" i="85"/>
  <c r="AT46" i="85" s="1"/>
  <c r="CI28" i="85"/>
  <c r="CD74" i="132"/>
  <c r="AS48" i="149"/>
  <c r="AS50" i="149" s="1"/>
  <c r="AT16" i="149"/>
  <c r="AS45" i="149"/>
  <c r="AS60" i="149"/>
  <c r="AS62" i="149" s="1"/>
  <c r="CI18" i="149"/>
  <c r="AR190" i="85"/>
  <c r="AR191" i="85" s="1"/>
  <c r="AR45" i="149"/>
  <c r="AR60" i="149"/>
  <c r="AR62" i="149" s="1"/>
  <c r="CG27" i="138"/>
  <c r="CG31" i="138" s="1"/>
  <c r="CG32" i="138" s="1"/>
  <c r="CG35" i="138" s="1"/>
  <c r="CG95" i="150"/>
  <c r="CH109" i="150"/>
  <c r="CH35" i="138"/>
  <c r="CH36" i="138" s="1"/>
  <c r="CG109" i="150"/>
  <c r="CG114" i="150" s="1"/>
  <c r="CG118" i="150" s="1"/>
  <c r="CH92" i="150"/>
  <c r="CH77" i="150"/>
  <c r="CI76" i="143"/>
  <c r="CI28" i="150" s="1"/>
  <c r="CI64" i="150" s="1"/>
  <c r="CI65" i="150" s="1"/>
  <c r="CI88" i="150" s="1"/>
  <c r="CI27" i="138" s="1"/>
  <c r="CI31" i="138" s="1"/>
  <c r="CI32" i="138" s="1"/>
  <c r="CI65" i="143"/>
  <c r="CE75" i="132"/>
  <c r="CE74" i="132"/>
  <c r="CA52" i="85"/>
  <c r="CE76" i="132"/>
  <c r="CB52" i="85"/>
  <c r="CD75" i="132"/>
  <c r="CE73" i="132"/>
  <c r="CE77" i="132"/>
  <c r="AQ49" i="85"/>
  <c r="AQ61" i="85" s="1"/>
  <c r="AQ166" i="85" s="1"/>
  <c r="CD125" i="85"/>
  <c r="CD127" i="85" s="1"/>
  <c r="CE122" i="85" s="1"/>
  <c r="CE125" i="85" s="1"/>
  <c r="CE127" i="85" s="1"/>
  <c r="CF122" i="85" s="1"/>
  <c r="CE158" i="85"/>
  <c r="CE159" i="85" s="1"/>
  <c r="CF156" i="85" s="1"/>
  <c r="CD96" i="85"/>
  <c r="CE96" i="85"/>
  <c r="CF68" i="85"/>
  <c r="CF89" i="85" s="1"/>
  <c r="CF124" i="85" s="1"/>
  <c r="CF126" i="85" s="1"/>
  <c r="AU23" i="100"/>
  <c r="AU26" i="100" s="1"/>
  <c r="CE136" i="85"/>
  <c r="CE146" i="85" s="1"/>
  <c r="CE100" i="85"/>
  <c r="CC43" i="138"/>
  <c r="CC46" i="138" s="1"/>
  <c r="CC49" i="138" s="1"/>
  <c r="CD38" i="138"/>
  <c r="CF35" i="132"/>
  <c r="CF45" i="132" s="1"/>
  <c r="CF70" i="132" s="1"/>
  <c r="CF36" i="132"/>
  <c r="CC47" i="138"/>
  <c r="CC50" i="138" s="1"/>
  <c r="CD44" i="138"/>
  <c r="CD47" i="138" s="1"/>
  <c r="CD50" i="138" s="1"/>
  <c r="CE39" i="138"/>
  <c r="CI57" i="150"/>
  <c r="CI86" i="150" s="1"/>
  <c r="CI28" i="149" s="1"/>
  <c r="CI75" i="150"/>
  <c r="BK114" i="85"/>
  <c r="BC36" i="163" l="1"/>
  <c r="BB18" i="115"/>
  <c r="AS47" i="116"/>
  <c r="AS49" i="85" s="1"/>
  <c r="AS61" i="85" s="1"/>
  <c r="AS166" i="85" s="1"/>
  <c r="AS34" i="116"/>
  <c r="AT26" i="116"/>
  <c r="AT5" i="118"/>
  <c r="AT16" i="118" s="1"/>
  <c r="CH111" i="150"/>
  <c r="CH114" i="150"/>
  <c r="CH118" i="150" s="1"/>
  <c r="CC105" i="132"/>
  <c r="CH95" i="150"/>
  <c r="CH102" i="132"/>
  <c r="CG60" i="118"/>
  <c r="CG20" i="118"/>
  <c r="BZ98" i="132"/>
  <c r="BZ110" i="132" s="1"/>
  <c r="BY5" i="115"/>
  <c r="CD79" i="132"/>
  <c r="CD83" i="132" s="1"/>
  <c r="CD85" i="132" s="1"/>
  <c r="CD16" i="116" s="1"/>
  <c r="CE79" i="132"/>
  <c r="CE83" i="132" s="1"/>
  <c r="CE85" i="132" s="1"/>
  <c r="CE16" i="116" s="1"/>
  <c r="CG66" i="85"/>
  <c r="CG68" i="85" s="1"/>
  <c r="CG93" i="85" s="1"/>
  <c r="CG157" i="85" s="1"/>
  <c r="CH16" i="132"/>
  <c r="CH36" i="132" s="1"/>
  <c r="AT43" i="149"/>
  <c r="AT48" i="149"/>
  <c r="AT50" i="149" s="1"/>
  <c r="CH66" i="85"/>
  <c r="CH68" i="85" s="1"/>
  <c r="CH87" i="85" s="1"/>
  <c r="CH113" i="85" s="1"/>
  <c r="CH115" i="85" s="1"/>
  <c r="CG111" i="150"/>
  <c r="CG16" i="132"/>
  <c r="CG35" i="132" s="1"/>
  <c r="CG45" i="132" s="1"/>
  <c r="CG70" i="132" s="1"/>
  <c r="CG78" i="132" s="1"/>
  <c r="CG34" i="138"/>
  <c r="CG36" i="138" s="1"/>
  <c r="CI77" i="150"/>
  <c r="CF78" i="132"/>
  <c r="AQ62" i="85"/>
  <c r="CF90" i="85"/>
  <c r="CF123" i="85" s="1"/>
  <c r="CF125" i="85" s="1"/>
  <c r="CF127" i="85" s="1"/>
  <c r="CG122" i="85" s="1"/>
  <c r="CF86" i="85"/>
  <c r="CF105" i="85" s="1"/>
  <c r="CF92" i="85"/>
  <c r="CG162" i="85" s="1"/>
  <c r="CG169" i="85" s="1"/>
  <c r="CF91" i="85"/>
  <c r="CF134" i="85" s="1"/>
  <c r="CF136" i="85" s="1"/>
  <c r="CF146" i="85" s="1"/>
  <c r="CF88" i="85"/>
  <c r="CF112" i="85" s="1"/>
  <c r="AR62" i="85"/>
  <c r="CF87" i="85"/>
  <c r="CF113" i="85" s="1"/>
  <c r="CF115" i="85" s="1"/>
  <c r="CF95" i="85"/>
  <c r="CF85" i="85"/>
  <c r="CF100" i="85" s="1"/>
  <c r="CF93" i="85"/>
  <c r="CF157" i="85" s="1"/>
  <c r="CF158" i="85" s="1"/>
  <c r="CF159" i="85" s="1"/>
  <c r="CG156" i="85" s="1"/>
  <c r="CF94" i="85"/>
  <c r="AS190" i="85"/>
  <c r="AS191" i="85" s="1"/>
  <c r="AU28" i="100"/>
  <c r="AU30" i="100" s="1"/>
  <c r="AU33" i="100" s="1"/>
  <c r="BK116" i="85"/>
  <c r="BL111" i="85" s="1"/>
  <c r="CE38" i="138"/>
  <c r="CD43" i="138"/>
  <c r="CD46" i="138" s="1"/>
  <c r="CD49" i="138" s="1"/>
  <c r="CI25" i="138"/>
  <c r="CI41" i="138" s="1"/>
  <c r="CI92" i="150"/>
  <c r="CI102" i="132" s="1"/>
  <c r="CI109" i="150"/>
  <c r="CF39" i="138"/>
  <c r="CE44" i="138"/>
  <c r="CI35" i="138"/>
  <c r="CI34" i="138"/>
  <c r="CF39" i="132"/>
  <c r="CF65" i="132" s="1"/>
  <c r="CF41" i="132"/>
  <c r="CF67" i="132" s="1"/>
  <c r="CF40" i="132"/>
  <c r="CF66" i="132" s="1"/>
  <c r="CF43" i="132"/>
  <c r="CF69" i="132" s="1"/>
  <c r="CF42" i="132"/>
  <c r="CF68" i="132" s="1"/>
  <c r="CF44" i="132"/>
  <c r="BC39" i="163" l="1"/>
  <c r="BC40" i="163" s="1"/>
  <c r="AT34" i="116"/>
  <c r="AT47" i="116"/>
  <c r="AU11" i="116"/>
  <c r="AU20" i="116" s="1"/>
  <c r="AU22" i="116" s="1"/>
  <c r="AU48" i="118"/>
  <c r="AU56" i="118" s="1"/>
  <c r="CI111" i="150"/>
  <c r="CI114" i="150"/>
  <c r="CI118" i="150" s="1"/>
  <c r="CD105" i="132"/>
  <c r="CA98" i="132"/>
  <c r="CA110" i="132" s="1"/>
  <c r="BZ5" i="115"/>
  <c r="CE105" i="132"/>
  <c r="CH60" i="118"/>
  <c r="CH20" i="118"/>
  <c r="CC15" i="116"/>
  <c r="CC11" i="118"/>
  <c r="CC10" i="118" s="1"/>
  <c r="CG87" i="85"/>
  <c r="CG113" i="85" s="1"/>
  <c r="CG115" i="85" s="1"/>
  <c r="CG90" i="85"/>
  <c r="CG123" i="85" s="1"/>
  <c r="CG125" i="85" s="1"/>
  <c r="CG88" i="85"/>
  <c r="CG112" i="85" s="1"/>
  <c r="CG89" i="85"/>
  <c r="CG124" i="85" s="1"/>
  <c r="CG126" i="85" s="1"/>
  <c r="AU27" i="85"/>
  <c r="AU46" i="85" s="1"/>
  <c r="CH35" i="132"/>
  <c r="CH45" i="132" s="1"/>
  <c r="CH70" i="132" s="1"/>
  <c r="CH78" i="132" s="1"/>
  <c r="CG92" i="85"/>
  <c r="CH162" i="85" s="1"/>
  <c r="CH169" i="85" s="1"/>
  <c r="CG86" i="85"/>
  <c r="CG105" i="85" s="1"/>
  <c r="CG85" i="85"/>
  <c r="CG100" i="85" s="1"/>
  <c r="CG95" i="85"/>
  <c r="CG94" i="85"/>
  <c r="CG91" i="85"/>
  <c r="CG134" i="85" s="1"/>
  <c r="CG136" i="85" s="1"/>
  <c r="CG146" i="85" s="1"/>
  <c r="AT45" i="149"/>
  <c r="AT60" i="149"/>
  <c r="AT62" i="149" s="1"/>
  <c r="AU16" i="149"/>
  <c r="CG36" i="132"/>
  <c r="CG41" i="132" s="1"/>
  <c r="CG67" i="132" s="1"/>
  <c r="CG75" i="132" s="1"/>
  <c r="CF76" i="132"/>
  <c r="CC52" i="85"/>
  <c r="CF77" i="132"/>
  <c r="CF73" i="132"/>
  <c r="CF74" i="132"/>
  <c r="CF75" i="132"/>
  <c r="AS62" i="85"/>
  <c r="CG158" i="85"/>
  <c r="CG159" i="85" s="1"/>
  <c r="CH156" i="85" s="1"/>
  <c r="CH89" i="85"/>
  <c r="CH124" i="85" s="1"/>
  <c r="CH126" i="85" s="1"/>
  <c r="CH86" i="85"/>
  <c r="CH105" i="85" s="1"/>
  <c r="CH91" i="85"/>
  <c r="CH134" i="85" s="1"/>
  <c r="CH136" i="85" s="1"/>
  <c r="CH146" i="85" s="1"/>
  <c r="CH95" i="85"/>
  <c r="CH94" i="85"/>
  <c r="CH88" i="85"/>
  <c r="CH112" i="85" s="1"/>
  <c r="CH92" i="85"/>
  <c r="CI162" i="85" s="1"/>
  <c r="CI169" i="85" s="1"/>
  <c r="CH85" i="85"/>
  <c r="CH100" i="85" s="1"/>
  <c r="CH93" i="85"/>
  <c r="CH157" i="85" s="1"/>
  <c r="CH90" i="85"/>
  <c r="CH123" i="85" s="1"/>
  <c r="CF96" i="85"/>
  <c r="AV23" i="100"/>
  <c r="AV26" i="100" s="1"/>
  <c r="BL114" i="85"/>
  <c r="CF38" i="138"/>
  <c r="CE43" i="138"/>
  <c r="CE47" i="138"/>
  <c r="CE50" i="138" s="1"/>
  <c r="CG39" i="138"/>
  <c r="CF44" i="138"/>
  <c r="CF47" i="138" s="1"/>
  <c r="CF50" i="138" s="1"/>
  <c r="CI16" i="132"/>
  <c r="CI66" i="85"/>
  <c r="CH44" i="132"/>
  <c r="CH39" i="132"/>
  <c r="CH65" i="132" s="1"/>
  <c r="CH43" i="132"/>
  <c r="CH69" i="132" s="1"/>
  <c r="CH40" i="132"/>
  <c r="CH66" i="132" s="1"/>
  <c r="CH42" i="132"/>
  <c r="CH68" i="132" s="1"/>
  <c r="CH41" i="132"/>
  <c r="CH67" i="132" s="1"/>
  <c r="CI95" i="150"/>
  <c r="CI36" i="138"/>
  <c r="BD36" i="163" l="1"/>
  <c r="BC18" i="115"/>
  <c r="AU26" i="116"/>
  <c r="AU5" i="118"/>
  <c r="AU16" i="118" s="1"/>
  <c r="CE11" i="118"/>
  <c r="CE10" i="118" s="1"/>
  <c r="CE15" i="116"/>
  <c r="CB98" i="132"/>
  <c r="CB110" i="132" s="1"/>
  <c r="CA5" i="115"/>
  <c r="CI60" i="118"/>
  <c r="CI20" i="118"/>
  <c r="CD11" i="118"/>
  <c r="CD10" i="118" s="1"/>
  <c r="CD15" i="116"/>
  <c r="CD52" i="85"/>
  <c r="CG127" i="85"/>
  <c r="CH122" i="85" s="1"/>
  <c r="CH125" i="85" s="1"/>
  <c r="CH127" i="85" s="1"/>
  <c r="CI122" i="85" s="1"/>
  <c r="CF79" i="132"/>
  <c r="CF83" i="132" s="1"/>
  <c r="CF85" i="132" s="1"/>
  <c r="CF16" i="116" s="1"/>
  <c r="CG43" i="132"/>
  <c r="CG69" i="132" s="1"/>
  <c r="CG77" i="132" s="1"/>
  <c r="CG42" i="132"/>
  <c r="CG68" i="132" s="1"/>
  <c r="CG76" i="132" s="1"/>
  <c r="CG40" i="132"/>
  <c r="CG66" i="132" s="1"/>
  <c r="CG74" i="132" s="1"/>
  <c r="CG39" i="132"/>
  <c r="CG65" i="132" s="1"/>
  <c r="CG73" i="132" s="1"/>
  <c r="CG44" i="132"/>
  <c r="CG96" i="85"/>
  <c r="AU43" i="149"/>
  <c r="AU48" i="149"/>
  <c r="AU50" i="149" s="1"/>
  <c r="CE52" i="85"/>
  <c r="CH75" i="132"/>
  <c r="CH158" i="85"/>
  <c r="CH159" i="85" s="1"/>
  <c r="CI156" i="85" s="1"/>
  <c r="CH96" i="85"/>
  <c r="CI68" i="85"/>
  <c r="CI87" i="85" s="1"/>
  <c r="CI113" i="85" s="1"/>
  <c r="CI115" i="85" s="1"/>
  <c r="AT190" i="85"/>
  <c r="AT191" i="85" s="1"/>
  <c r="AV28" i="100"/>
  <c r="AV30" i="100" s="1"/>
  <c r="AV33" i="100" s="1"/>
  <c r="BL116" i="85"/>
  <c r="BM111" i="85" s="1"/>
  <c r="CE46" i="138"/>
  <c r="CE49" i="138" s="1"/>
  <c r="CF43" i="138"/>
  <c r="CF46" i="138" s="1"/>
  <c r="CF49" i="138" s="1"/>
  <c r="CG38" i="138"/>
  <c r="CI35" i="132"/>
  <c r="CI45" i="132" s="1"/>
  <c r="CI70" i="132" s="1"/>
  <c r="CI78" i="132" s="1"/>
  <c r="CI36" i="132"/>
  <c r="CH39" i="138"/>
  <c r="CG44" i="138"/>
  <c r="BD39" i="163" l="1"/>
  <c r="BD40" i="163"/>
  <c r="AV48" i="118"/>
  <c r="AV56" i="118" s="1"/>
  <c r="AV11" i="116"/>
  <c r="AV20" i="116" s="1"/>
  <c r="AV22" i="116" s="1"/>
  <c r="AU34" i="116"/>
  <c r="AU47" i="116"/>
  <c r="CF105" i="132"/>
  <c r="CC98" i="132"/>
  <c r="CC110" i="132" s="1"/>
  <c r="CB5" i="115"/>
  <c r="CH76" i="132"/>
  <c r="CH77" i="132"/>
  <c r="CG79" i="132"/>
  <c r="CG83" i="132" s="1"/>
  <c r="CH74" i="132"/>
  <c r="AV27" i="85"/>
  <c r="AV46" i="85" s="1"/>
  <c r="CH73" i="132"/>
  <c r="AV16" i="149"/>
  <c r="AU45" i="149"/>
  <c r="AU60" i="149"/>
  <c r="AU62" i="149" s="1"/>
  <c r="CI94" i="85"/>
  <c r="CI95" i="85"/>
  <c r="CI91" i="85"/>
  <c r="CI134" i="85" s="1"/>
  <c r="CI136" i="85" s="1"/>
  <c r="AT49" i="85"/>
  <c r="AT61" i="85" s="1"/>
  <c r="AT166" i="85" s="1"/>
  <c r="CI92" i="85"/>
  <c r="CI86" i="85"/>
  <c r="CI105" i="85" s="1"/>
  <c r="CI88" i="85"/>
  <c r="CI112" i="85" s="1"/>
  <c r="CI85" i="85"/>
  <c r="CI100" i="85" s="1"/>
  <c r="CI90" i="85"/>
  <c r="CI123" i="85" s="1"/>
  <c r="CI125" i="85" s="1"/>
  <c r="CI89" i="85"/>
  <c r="CI124" i="85" s="1"/>
  <c r="CI126" i="85" s="1"/>
  <c r="CI93" i="85"/>
  <c r="CI157" i="85" s="1"/>
  <c r="CI158" i="85" s="1"/>
  <c r="CI159" i="85" s="1"/>
  <c r="BM114" i="85"/>
  <c r="BM116" i="85" s="1"/>
  <c r="BN111" i="85" s="1"/>
  <c r="AW23" i="100"/>
  <c r="AW26" i="100" s="1"/>
  <c r="CH38" i="138"/>
  <c r="CG43" i="138"/>
  <c r="CI44" i="132"/>
  <c r="CI42" i="132"/>
  <c r="CI68" i="132" s="1"/>
  <c r="CI76" i="132" s="1"/>
  <c r="CI41" i="132"/>
  <c r="CI67" i="132" s="1"/>
  <c r="CI75" i="132" s="1"/>
  <c r="CI39" i="132"/>
  <c r="CI65" i="132" s="1"/>
  <c r="CI73" i="132" s="1"/>
  <c r="CI40" i="132"/>
  <c r="CI66" i="132" s="1"/>
  <c r="CI74" i="132" s="1"/>
  <c r="CI43" i="132"/>
  <c r="CI69" i="132" s="1"/>
  <c r="CI77" i="132" s="1"/>
  <c r="CG47" i="138"/>
  <c r="CG50" i="138" s="1"/>
  <c r="CI39" i="138"/>
  <c r="CI44" i="138" s="1"/>
  <c r="CH44" i="138"/>
  <c r="CH47" i="138" s="1"/>
  <c r="CH50" i="138" s="1"/>
  <c r="BE36" i="163" l="1"/>
  <c r="BD18" i="115"/>
  <c r="AV26" i="116"/>
  <c r="AV5" i="118"/>
  <c r="AV16" i="118" s="1"/>
  <c r="CF15" i="116"/>
  <c r="CF11" i="118"/>
  <c r="CF10" i="118" s="1"/>
  <c r="CD98" i="132"/>
  <c r="CD110" i="132" s="1"/>
  <c r="CC5" i="115"/>
  <c r="CI79" i="132"/>
  <c r="CI83" i="132" s="1"/>
  <c r="CI85" i="132" s="1"/>
  <c r="CI16" i="116" s="1"/>
  <c r="CG85" i="132"/>
  <c r="CG16" i="116" s="1"/>
  <c r="CH79" i="132"/>
  <c r="CH83" i="132" s="1"/>
  <c r="CH85" i="132" s="1"/>
  <c r="CH16" i="116" s="1"/>
  <c r="CI146" i="85"/>
  <c r="AS148" i="85"/>
  <c r="AS149" i="85" s="1"/>
  <c r="AS151" i="85" s="1"/>
  <c r="AS170" i="85" s="1"/>
  <c r="AS172" i="85" s="1"/>
  <c r="AC148" i="85"/>
  <c r="AC149" i="85" s="1"/>
  <c r="AC151" i="85" s="1"/>
  <c r="AC170" i="85" s="1"/>
  <c r="AC172" i="85" s="1"/>
  <c r="R148" i="85"/>
  <c r="R149" i="85" s="1"/>
  <c r="R151" i="85" s="1"/>
  <c r="R170" i="85" s="1"/>
  <c r="R172" i="85" s="1"/>
  <c r="AH148" i="85"/>
  <c r="AH149" i="85" s="1"/>
  <c r="AH151" i="85" s="1"/>
  <c r="AH170" i="85" s="1"/>
  <c r="AH172" i="85" s="1"/>
  <c r="Y148" i="85"/>
  <c r="Y149" i="85" s="1"/>
  <c r="Y151" i="85" s="1"/>
  <c r="Y170" i="85" s="1"/>
  <c r="Y172" i="85" s="1"/>
  <c r="Y177" i="85" s="1"/>
  <c r="AA148" i="85"/>
  <c r="AA149" i="85" s="1"/>
  <c r="AA151" i="85" s="1"/>
  <c r="AA170" i="85" s="1"/>
  <c r="AA172" i="85" s="1"/>
  <c r="AD148" i="85"/>
  <c r="AD149" i="85" s="1"/>
  <c r="AD151" i="85" s="1"/>
  <c r="AD170" i="85" s="1"/>
  <c r="AD172" i="85" s="1"/>
  <c r="AK148" i="85"/>
  <c r="AK149" i="85" s="1"/>
  <c r="AK151" i="85" s="1"/>
  <c r="AK170" i="85" s="1"/>
  <c r="AK172" i="85" s="1"/>
  <c r="AM148" i="85"/>
  <c r="AM149" i="85" s="1"/>
  <c r="AM151" i="85" s="1"/>
  <c r="AM170" i="85" s="1"/>
  <c r="AM172" i="85" s="1"/>
  <c r="X148" i="85"/>
  <c r="X149" i="85" s="1"/>
  <c r="X151" i="85" s="1"/>
  <c r="X170" i="85" s="1"/>
  <c r="X172" i="85" s="1"/>
  <c r="X177" i="85" s="1"/>
  <c r="AI148" i="85"/>
  <c r="AI149" i="85" s="1"/>
  <c r="AI151" i="85" s="1"/>
  <c r="AI170" i="85" s="1"/>
  <c r="AI172" i="85" s="1"/>
  <c r="AO148" i="85"/>
  <c r="AO149" i="85" s="1"/>
  <c r="AO151" i="85" s="1"/>
  <c r="AO170" i="85" s="1"/>
  <c r="AO172" i="85" s="1"/>
  <c r="AO177" i="85" s="1"/>
  <c r="W148" i="85"/>
  <c r="W149" i="85" s="1"/>
  <c r="W151" i="85" s="1"/>
  <c r="W170" i="85" s="1"/>
  <c r="W172" i="85" s="1"/>
  <c r="W177" i="85" s="1"/>
  <c r="AE148" i="85"/>
  <c r="AE149" i="85" s="1"/>
  <c r="AE151" i="85" s="1"/>
  <c r="AE170" i="85" s="1"/>
  <c r="AE172" i="85" s="1"/>
  <c r="AL148" i="85"/>
  <c r="AL149" i="85" s="1"/>
  <c r="AL151" i="85" s="1"/>
  <c r="AL170" i="85" s="1"/>
  <c r="AL172" i="85" s="1"/>
  <c r="Z148" i="85"/>
  <c r="Z149" i="85" s="1"/>
  <c r="Z151" i="85" s="1"/>
  <c r="Z170" i="85" s="1"/>
  <c r="Z172" i="85" s="1"/>
  <c r="AQ148" i="85"/>
  <c r="AQ149" i="85" s="1"/>
  <c r="AQ151" i="85" s="1"/>
  <c r="AQ170" i="85" s="1"/>
  <c r="AQ172" i="85" s="1"/>
  <c r="AB148" i="85"/>
  <c r="AB149" i="85" s="1"/>
  <c r="AB151" i="85" s="1"/>
  <c r="AB170" i="85" s="1"/>
  <c r="AB172" i="85" s="1"/>
  <c r="AJ148" i="85"/>
  <c r="AJ149" i="85" s="1"/>
  <c r="AJ151" i="85" s="1"/>
  <c r="AJ170" i="85" s="1"/>
  <c r="AJ172" i="85" s="1"/>
  <c r="AJ177" i="85" s="1"/>
  <c r="T148" i="85"/>
  <c r="T149" i="85" s="1"/>
  <c r="T151" i="85" s="1"/>
  <c r="T170" i="85" s="1"/>
  <c r="T172" i="85" s="1"/>
  <c r="T177" i="85" s="1"/>
  <c r="T178" i="85" s="1"/>
  <c r="AN148" i="85"/>
  <c r="AN149" i="85" s="1"/>
  <c r="AN151" i="85" s="1"/>
  <c r="AN170" i="85" s="1"/>
  <c r="AN172" i="85" s="1"/>
  <c r="AN177" i="85" s="1"/>
  <c r="AR148" i="85"/>
  <c r="AR149" i="85" s="1"/>
  <c r="AR151" i="85" s="1"/>
  <c r="AR170" i="85" s="1"/>
  <c r="AR172" i="85" s="1"/>
  <c r="U148" i="85"/>
  <c r="U149" i="85" s="1"/>
  <c r="U151" i="85" s="1"/>
  <c r="U170" i="85" s="1"/>
  <c r="U172" i="85" s="1"/>
  <c r="AG148" i="85"/>
  <c r="AG149" i="85" s="1"/>
  <c r="AG151" i="85" s="1"/>
  <c r="AG170" i="85" s="1"/>
  <c r="AG172" i="85" s="1"/>
  <c r="V148" i="85"/>
  <c r="V149" i="85" s="1"/>
  <c r="V151" i="85" s="1"/>
  <c r="V170" i="85" s="1"/>
  <c r="V172" i="85" s="1"/>
  <c r="AP148" i="85"/>
  <c r="AP149" i="85" s="1"/>
  <c r="AP151" i="85" s="1"/>
  <c r="AP170" i="85" s="1"/>
  <c r="AP172" i="85" s="1"/>
  <c r="AF148" i="85"/>
  <c r="AF149" i="85" s="1"/>
  <c r="AF151" i="85" s="1"/>
  <c r="AF170" i="85" s="1"/>
  <c r="AF172" i="85" s="1"/>
  <c r="AT148" i="85"/>
  <c r="AT149" i="85" s="1"/>
  <c r="AT151" i="85" s="1"/>
  <c r="AT170" i="85" s="1"/>
  <c r="AT172" i="85" s="1"/>
  <c r="AT177" i="85" s="1"/>
  <c r="AU148" i="85"/>
  <c r="AU149" i="85" s="1"/>
  <c r="AU151" i="85" s="1"/>
  <c r="AU170" i="85" s="1"/>
  <c r="AV148" i="85"/>
  <c r="AV149" i="85" s="1"/>
  <c r="AV151" i="85" s="1"/>
  <c r="AV170" i="85" s="1"/>
  <c r="AW148" i="85"/>
  <c r="AW149" i="85" s="1"/>
  <c r="AW151" i="85" s="1"/>
  <c r="AW170" i="85" s="1"/>
  <c r="AX148" i="85"/>
  <c r="AX149" i="85" s="1"/>
  <c r="AX151" i="85" s="1"/>
  <c r="AX170" i="85" s="1"/>
  <c r="AZ148" i="85"/>
  <c r="AZ149" i="85" s="1"/>
  <c r="AZ151" i="85" s="1"/>
  <c r="AZ170" i="85" s="1"/>
  <c r="AY148" i="85"/>
  <c r="AY149" i="85" s="1"/>
  <c r="AY151" i="85" s="1"/>
  <c r="AY170" i="85" s="1"/>
  <c r="BB148" i="85"/>
  <c r="BB149" i="85" s="1"/>
  <c r="BB151" i="85" s="1"/>
  <c r="BB170" i="85" s="1"/>
  <c r="BA148" i="85"/>
  <c r="BA149" i="85" s="1"/>
  <c r="BA151" i="85" s="1"/>
  <c r="BA170" i="85" s="1"/>
  <c r="BD148" i="85"/>
  <c r="BD149" i="85" s="1"/>
  <c r="BD151" i="85" s="1"/>
  <c r="BD170" i="85" s="1"/>
  <c r="BC148" i="85"/>
  <c r="BC149" i="85" s="1"/>
  <c r="BC151" i="85" s="1"/>
  <c r="BC170" i="85" s="1"/>
  <c r="BG148" i="85"/>
  <c r="BG149" i="85" s="1"/>
  <c r="BG151" i="85" s="1"/>
  <c r="BG170" i="85" s="1"/>
  <c r="BF148" i="85"/>
  <c r="BF149" i="85" s="1"/>
  <c r="BF151" i="85" s="1"/>
  <c r="BF170" i="85" s="1"/>
  <c r="BE148" i="85"/>
  <c r="BE149" i="85" s="1"/>
  <c r="BE151" i="85" s="1"/>
  <c r="BE170" i="85" s="1"/>
  <c r="BK148" i="85"/>
  <c r="BK149" i="85" s="1"/>
  <c r="BK151" i="85" s="1"/>
  <c r="BK170" i="85" s="1"/>
  <c r="BI148" i="85"/>
  <c r="BI149" i="85" s="1"/>
  <c r="BI151" i="85" s="1"/>
  <c r="BI170" i="85" s="1"/>
  <c r="BH148" i="85"/>
  <c r="BH149" i="85" s="1"/>
  <c r="BH151" i="85" s="1"/>
  <c r="BH170" i="85" s="1"/>
  <c r="BJ148" i="85"/>
  <c r="BJ149" i="85" s="1"/>
  <c r="BJ151" i="85" s="1"/>
  <c r="BJ170" i="85" s="1"/>
  <c r="BL148" i="85"/>
  <c r="BL149" i="85" s="1"/>
  <c r="BL151" i="85" s="1"/>
  <c r="BL170" i="85" s="1"/>
  <c r="BN148" i="85"/>
  <c r="BN149" i="85" s="1"/>
  <c r="BN151" i="85" s="1"/>
  <c r="BM148" i="85"/>
  <c r="BM149" i="85" s="1"/>
  <c r="BM151" i="85" s="1"/>
  <c r="BM170" i="85" s="1"/>
  <c r="BP148" i="85"/>
  <c r="BP149" i="85" s="1"/>
  <c r="BP151" i="85" s="1"/>
  <c r="BO148" i="85"/>
  <c r="BO149" i="85" s="1"/>
  <c r="BO151" i="85" s="1"/>
  <c r="BQ148" i="85"/>
  <c r="BQ149" i="85" s="1"/>
  <c r="BQ151" i="85" s="1"/>
  <c r="BS148" i="85"/>
  <c r="BS149" i="85" s="1"/>
  <c r="BS151" i="85" s="1"/>
  <c r="BR148" i="85"/>
  <c r="BR149" i="85" s="1"/>
  <c r="BR151" i="85" s="1"/>
  <c r="BU148" i="85"/>
  <c r="BU149" i="85" s="1"/>
  <c r="BU151" i="85" s="1"/>
  <c r="BV148" i="85"/>
  <c r="BV149" i="85" s="1"/>
  <c r="BV151" i="85" s="1"/>
  <c r="BT148" i="85"/>
  <c r="BT149" i="85" s="1"/>
  <c r="BT151" i="85" s="1"/>
  <c r="BX148" i="85"/>
  <c r="BX149" i="85" s="1"/>
  <c r="BX151" i="85" s="1"/>
  <c r="BZ148" i="85"/>
  <c r="BZ149" i="85" s="1"/>
  <c r="BZ151" i="85" s="1"/>
  <c r="BY148" i="85"/>
  <c r="BY149" i="85" s="1"/>
  <c r="BY151" i="85" s="1"/>
  <c r="BW148" i="85"/>
  <c r="BW149" i="85" s="1"/>
  <c r="BW151" i="85" s="1"/>
  <c r="CA148" i="85"/>
  <c r="CA149" i="85" s="1"/>
  <c r="CA151" i="85" s="1"/>
  <c r="CC148" i="85"/>
  <c r="CC149" i="85" s="1"/>
  <c r="CC151" i="85" s="1"/>
  <c r="CB148" i="85"/>
  <c r="CB149" i="85" s="1"/>
  <c r="CB151" i="85" s="1"/>
  <c r="CF148" i="85"/>
  <c r="CF149" i="85" s="1"/>
  <c r="CF151" i="85" s="1"/>
  <c r="CE148" i="85"/>
  <c r="CE149" i="85" s="1"/>
  <c r="CE151" i="85" s="1"/>
  <c r="CD148" i="85"/>
  <c r="CD149" i="85" s="1"/>
  <c r="CD151" i="85" s="1"/>
  <c r="CG148" i="85"/>
  <c r="CG149" i="85" s="1"/>
  <c r="CG151" i="85" s="1"/>
  <c r="CH148" i="85"/>
  <c r="CH149" i="85" s="1"/>
  <c r="CH151" i="85" s="1"/>
  <c r="CI148" i="85"/>
  <c r="AV43" i="149"/>
  <c r="AV48" i="149"/>
  <c r="AV50" i="149" s="1"/>
  <c r="CF52" i="85"/>
  <c r="CI127" i="85"/>
  <c r="AT62" i="85"/>
  <c r="CI96" i="85"/>
  <c r="AU190" i="85"/>
  <c r="AU191" i="85" s="1"/>
  <c r="AW28" i="100"/>
  <c r="AW30" i="100" s="1"/>
  <c r="AW33" i="100" s="1"/>
  <c r="CG46" i="138"/>
  <c r="CG49" i="138" s="1"/>
  <c r="CI38" i="138"/>
  <c r="CI43" i="138" s="1"/>
  <c r="CH43" i="138"/>
  <c r="CH46" i="138" s="1"/>
  <c r="CH49" i="138" s="1"/>
  <c r="CI47" i="138"/>
  <c r="CI50" i="138" s="1"/>
  <c r="BN114" i="85"/>
  <c r="BE39" i="163" l="1"/>
  <c r="AW11" i="116"/>
  <c r="AW20" i="116" s="1"/>
  <c r="AW22" i="116" s="1"/>
  <c r="AW48" i="118"/>
  <c r="AW56" i="118" s="1"/>
  <c r="AV47" i="116"/>
  <c r="AV34" i="116"/>
  <c r="CH105" i="132"/>
  <c r="CG105" i="132"/>
  <c r="CE98" i="132"/>
  <c r="CE110" i="132" s="1"/>
  <c r="CD5" i="115"/>
  <c r="CI105" i="132"/>
  <c r="AW27" i="85"/>
  <c r="AW46" i="85" s="1"/>
  <c r="U177" i="85"/>
  <c r="U178" i="85" s="1"/>
  <c r="R177" i="85"/>
  <c r="R178" i="85" s="1"/>
  <c r="R179" i="85" s="1"/>
  <c r="S175" i="85" s="1"/>
  <c r="V177" i="85"/>
  <c r="V178" i="85" s="1"/>
  <c r="AW16" i="149"/>
  <c r="AV45" i="149"/>
  <c r="AV60" i="149"/>
  <c r="AV62" i="149" s="1"/>
  <c r="AU49" i="85"/>
  <c r="AU61" i="85" s="1"/>
  <c r="AU166" i="85" s="1"/>
  <c r="AU172" i="85" s="1"/>
  <c r="AL177" i="85"/>
  <c r="AL178" i="85" s="1"/>
  <c r="AK177" i="85"/>
  <c r="AK178" i="85" s="1"/>
  <c r="AS177" i="85"/>
  <c r="AS178" i="85" s="1"/>
  <c r="AG177" i="85"/>
  <c r="AG178" i="85" s="1"/>
  <c r="AD177" i="85"/>
  <c r="AD178" i="85" s="1"/>
  <c r="AC177" i="85"/>
  <c r="AC178" i="85" s="1"/>
  <c r="AH177" i="85"/>
  <c r="AH178" i="85" s="1"/>
  <c r="AM177" i="85"/>
  <c r="AM178" i="85" s="1"/>
  <c r="AB177" i="85"/>
  <c r="AB178" i="85" s="1"/>
  <c r="AE177" i="85"/>
  <c r="AE178" i="85" s="1"/>
  <c r="Z177" i="85"/>
  <c r="Z178" i="85" s="1"/>
  <c r="AA177" i="85"/>
  <c r="AA178" i="85" s="1"/>
  <c r="AP177" i="85"/>
  <c r="AP178" i="85" s="1"/>
  <c r="AF177" i="85"/>
  <c r="AF178" i="85" s="1"/>
  <c r="AR177" i="85"/>
  <c r="AR178" i="85" s="1"/>
  <c r="AQ177" i="85"/>
  <c r="AQ178" i="85" s="1"/>
  <c r="AI177" i="85"/>
  <c r="AI178" i="85" s="1"/>
  <c r="AX23" i="100"/>
  <c r="AX26" i="100" s="1"/>
  <c r="BN170" i="85"/>
  <c r="AJ178" i="85"/>
  <c r="W178" i="85"/>
  <c r="AN178" i="85"/>
  <c r="AO178" i="85"/>
  <c r="X178" i="85"/>
  <c r="AT178" i="85"/>
  <c r="Y178" i="85"/>
  <c r="BN116" i="85"/>
  <c r="BO111" i="85" s="1"/>
  <c r="CI149" i="85"/>
  <c r="CI151" i="85" s="1"/>
  <c r="CI46" i="138"/>
  <c r="CI49" i="138" s="1"/>
  <c r="BF36" i="163" l="1"/>
  <c r="BE18" i="115"/>
  <c r="BE40" i="163"/>
  <c r="AW5" i="118"/>
  <c r="AW16" i="118" s="1"/>
  <c r="AW26" i="116"/>
  <c r="CI15" i="116"/>
  <c r="CI11" i="118"/>
  <c r="CI10" i="118" s="1"/>
  <c r="CG11" i="118"/>
  <c r="CG10" i="118" s="1"/>
  <c r="CG15" i="116"/>
  <c r="CF98" i="132"/>
  <c r="CF110" i="132" s="1"/>
  <c r="CE5" i="115"/>
  <c r="CG52" i="85"/>
  <c r="CH15" i="116"/>
  <c r="CH11" i="118"/>
  <c r="CH10" i="118" s="1"/>
  <c r="CH52" i="85"/>
  <c r="R181" i="85"/>
  <c r="R186" i="85" s="1"/>
  <c r="R193" i="85" s="1"/>
  <c r="R194" i="85" s="1"/>
  <c r="S179" i="85"/>
  <c r="T175" i="85" s="1"/>
  <c r="S181" i="85"/>
  <c r="S186" i="85" s="1"/>
  <c r="AW43" i="149"/>
  <c r="AW48" i="149"/>
  <c r="AW50" i="149" s="1"/>
  <c r="CI52" i="85"/>
  <c r="AV49" i="85"/>
  <c r="AV61" i="85" s="1"/>
  <c r="AV166" i="85" s="1"/>
  <c r="AV172" i="85" s="1"/>
  <c r="AV177" i="85" s="1"/>
  <c r="AU62" i="85"/>
  <c r="AV190" i="85"/>
  <c r="AV191" i="85" s="1"/>
  <c r="AU177" i="85"/>
  <c r="AU178" i="85" s="1"/>
  <c r="AX28" i="100"/>
  <c r="AX30" i="100" s="1"/>
  <c r="AX33" i="100" s="1"/>
  <c r="BO114" i="85"/>
  <c r="BO170" i="85" s="1"/>
  <c r="BF39" i="163" l="1"/>
  <c r="BF40" i="163" s="1"/>
  <c r="AW34" i="116"/>
  <c r="AW47" i="116"/>
  <c r="AX11" i="116"/>
  <c r="AX20" i="116" s="1"/>
  <c r="AX22" i="116" s="1"/>
  <c r="AX48" i="118"/>
  <c r="AX56" i="118" s="1"/>
  <c r="CG98" i="132"/>
  <c r="CG110" i="132" s="1"/>
  <c r="CF5" i="115"/>
  <c r="R29" i="116"/>
  <c r="R20" i="115"/>
  <c r="R187" i="85"/>
  <c r="R28" i="116" s="1"/>
  <c r="AX27" i="85"/>
  <c r="AX46" i="85" s="1"/>
  <c r="S193" i="85"/>
  <c r="S194" i="85" s="1"/>
  <c r="S29" i="116" s="1"/>
  <c r="S187" i="85"/>
  <c r="S28" i="116" s="1"/>
  <c r="T181" i="85"/>
  <c r="T186" i="85" s="1"/>
  <c r="T179" i="85"/>
  <c r="U175" i="85" s="1"/>
  <c r="AW45" i="149"/>
  <c r="AW60" i="149"/>
  <c r="AW62" i="149" s="1"/>
  <c r="AX16" i="149"/>
  <c r="AV62" i="85"/>
  <c r="AY23" i="100"/>
  <c r="AY26" i="100" s="1"/>
  <c r="AW190" i="85"/>
  <c r="AW191" i="85" s="1"/>
  <c r="BO116" i="85"/>
  <c r="BP111" i="85" s="1"/>
  <c r="AV178" i="85"/>
  <c r="BG36" i="163" l="1"/>
  <c r="BF18" i="115"/>
  <c r="AX5" i="118"/>
  <c r="AX16" i="118" s="1"/>
  <c r="AX26" i="116"/>
  <c r="R32" i="116"/>
  <c r="R26" i="115" s="1"/>
  <c r="R28" i="115" s="1"/>
  <c r="S20" i="115"/>
  <c r="S32" i="116"/>
  <c r="CH98" i="132"/>
  <c r="CH110" i="132" s="1"/>
  <c r="CG5" i="115"/>
  <c r="S19" i="118"/>
  <c r="S27" i="118" s="1"/>
  <c r="S33" i="118" s="1"/>
  <c r="S35" i="118" s="1"/>
  <c r="S59" i="118"/>
  <c r="S69" i="118" s="1"/>
  <c r="R19" i="118"/>
  <c r="R27" i="118" s="1"/>
  <c r="R33" i="118" s="1"/>
  <c r="R35" i="118" s="1"/>
  <c r="R59" i="118"/>
  <c r="R69" i="118" s="1"/>
  <c r="R72" i="118" s="1"/>
  <c r="S71" i="118" s="1"/>
  <c r="R20" i="149"/>
  <c r="R38" i="149" s="1"/>
  <c r="R55" i="149" s="1"/>
  <c r="U179" i="85"/>
  <c r="V175" i="85" s="1"/>
  <c r="U181" i="85"/>
  <c r="U186" i="85" s="1"/>
  <c r="S20" i="149"/>
  <c r="S38" i="149" s="1"/>
  <c r="S55" i="149" s="1"/>
  <c r="T193" i="85"/>
  <c r="T194" i="85" s="1"/>
  <c r="T29" i="116" s="1"/>
  <c r="T187" i="85"/>
  <c r="T28" i="116" s="1"/>
  <c r="AX43" i="149"/>
  <c r="AX48" i="149"/>
  <c r="AX50" i="149" s="1"/>
  <c r="BP114" i="85"/>
  <c r="BP170" i="85" s="1"/>
  <c r="AY28" i="100"/>
  <c r="AY30" i="100" s="1"/>
  <c r="AY33" i="100" s="1"/>
  <c r="BG39" i="163" l="1"/>
  <c r="BG40" i="163"/>
  <c r="AY48" i="118"/>
  <c r="AY56" i="118" s="1"/>
  <c r="AY11" i="116"/>
  <c r="AY20" i="116" s="1"/>
  <c r="AY22" i="116" s="1"/>
  <c r="AX34" i="116"/>
  <c r="AX47" i="116"/>
  <c r="S26" i="115"/>
  <c r="S28" i="115" s="1"/>
  <c r="T20" i="115"/>
  <c r="M21" i="159"/>
  <c r="M22" i="159" s="1"/>
  <c r="CI98" i="132"/>
  <c r="CI110" i="132" s="1"/>
  <c r="CI5" i="115" s="1"/>
  <c r="CH5" i="115"/>
  <c r="T32" i="116"/>
  <c r="S72" i="118"/>
  <c r="T71" i="118" s="1"/>
  <c r="T59" i="118"/>
  <c r="T69" i="118" s="1"/>
  <c r="T19" i="118"/>
  <c r="T27" i="118" s="1"/>
  <c r="T33" i="118" s="1"/>
  <c r="T35" i="118" s="1"/>
  <c r="AY27" i="85"/>
  <c r="AY46" i="85" s="1"/>
  <c r="U187" i="85"/>
  <c r="U28" i="116" s="1"/>
  <c r="U193" i="85"/>
  <c r="U194" i="85" s="1"/>
  <c r="U29" i="116" s="1"/>
  <c r="V179" i="85"/>
  <c r="W175" i="85" s="1"/>
  <c r="V181" i="85"/>
  <c r="V186" i="85" s="1"/>
  <c r="T20" i="149"/>
  <c r="T38" i="149" s="1"/>
  <c r="T55" i="149" s="1"/>
  <c r="N21" i="159"/>
  <c r="S37" i="118"/>
  <c r="R37" i="118"/>
  <c r="R39" i="118"/>
  <c r="R13" i="115" s="1"/>
  <c r="AX45" i="149"/>
  <c r="AX60" i="149"/>
  <c r="AX62" i="149" s="1"/>
  <c r="AY16" i="149"/>
  <c r="BP116" i="85"/>
  <c r="BQ111" i="85" s="1"/>
  <c r="BQ114" i="85" s="1"/>
  <c r="BQ170" i="85" s="1"/>
  <c r="AW49" i="85"/>
  <c r="AW61" i="85" s="1"/>
  <c r="AW166" i="85" s="1"/>
  <c r="AW172" i="85" s="1"/>
  <c r="AW177" i="85" s="1"/>
  <c r="AW178" i="85" s="1"/>
  <c r="AZ23" i="100"/>
  <c r="AZ26" i="100" s="1"/>
  <c r="BH36" i="163" l="1"/>
  <c r="BG18" i="115"/>
  <c r="M65" i="159"/>
  <c r="M109" i="159"/>
  <c r="AY26" i="116"/>
  <c r="AY5" i="118"/>
  <c r="AY16" i="118" s="1"/>
  <c r="T26" i="115"/>
  <c r="T28" i="115" s="1"/>
  <c r="U32" i="116"/>
  <c r="U20" i="115"/>
  <c r="R14" i="115"/>
  <c r="R22" i="115"/>
  <c r="T72" i="118"/>
  <c r="U71" i="118" s="1"/>
  <c r="U19" i="118"/>
  <c r="U27" i="118" s="1"/>
  <c r="U33" i="118" s="1"/>
  <c r="U35" i="118" s="1"/>
  <c r="U59" i="118"/>
  <c r="U69" i="118" s="1"/>
  <c r="R47" i="143"/>
  <c r="R48" i="143" s="1"/>
  <c r="R33" i="149"/>
  <c r="S39" i="118"/>
  <c r="S13" i="115" s="1"/>
  <c r="R74" i="118"/>
  <c r="M40" i="159"/>
  <c r="M110" i="159"/>
  <c r="M66" i="159"/>
  <c r="V187" i="85"/>
  <c r="V28" i="116" s="1"/>
  <c r="V193" i="85"/>
  <c r="V194" i="85" s="1"/>
  <c r="V29" i="116" s="1"/>
  <c r="W179" i="85"/>
  <c r="X175" i="85" s="1"/>
  <c r="W181" i="85"/>
  <c r="W186" i="85" s="1"/>
  <c r="N22" i="159"/>
  <c r="N109" i="159"/>
  <c r="N65" i="159"/>
  <c r="T37" i="118"/>
  <c r="O21" i="159"/>
  <c r="U20" i="149"/>
  <c r="U38" i="149" s="1"/>
  <c r="U55" i="149" s="1"/>
  <c r="AY43" i="149"/>
  <c r="AY48" i="149"/>
  <c r="AY50" i="149" s="1"/>
  <c r="AW62" i="85"/>
  <c r="BQ116" i="85"/>
  <c r="BR111" i="85" s="1"/>
  <c r="AX190" i="85"/>
  <c r="AX191" i="85" s="1"/>
  <c r="AZ28" i="100"/>
  <c r="AZ30" i="100" s="1"/>
  <c r="AZ33" i="100" s="1"/>
  <c r="BH39" i="163" l="1"/>
  <c r="BH40" i="163"/>
  <c r="U26" i="115"/>
  <c r="U28" i="115" s="1"/>
  <c r="AZ48" i="118"/>
  <c r="AZ56" i="118" s="1"/>
  <c r="AZ11" i="116"/>
  <c r="AZ20" i="116" s="1"/>
  <c r="AZ22" i="116" s="1"/>
  <c r="AY34" i="116"/>
  <c r="AY47" i="116"/>
  <c r="V20" i="115"/>
  <c r="V32" i="116"/>
  <c r="S14" i="115"/>
  <c r="S22" i="115"/>
  <c r="U72" i="118"/>
  <c r="V71" i="118" s="1"/>
  <c r="V59" i="118"/>
  <c r="V69" i="118" s="1"/>
  <c r="V19" i="118"/>
  <c r="V27" i="118" s="1"/>
  <c r="V33" i="118" s="1"/>
  <c r="V35" i="118" s="1"/>
  <c r="AZ27" i="85"/>
  <c r="AZ46" i="85" s="1"/>
  <c r="O109" i="159"/>
  <c r="Q109" i="159" s="1"/>
  <c r="O65" i="159"/>
  <c r="Q65" i="159" s="1"/>
  <c r="O22" i="159"/>
  <c r="Q22" i="159" s="1"/>
  <c r="Q21" i="159"/>
  <c r="W193" i="85"/>
  <c r="W194" i="85" s="1"/>
  <c r="W29" i="116" s="1"/>
  <c r="W187" i="85"/>
  <c r="W28" i="116" s="1"/>
  <c r="M84" i="159"/>
  <c r="M42" i="159"/>
  <c r="M128" i="159"/>
  <c r="X181" i="85"/>
  <c r="X186" i="85" s="1"/>
  <c r="X179" i="85"/>
  <c r="Y175" i="85" s="1"/>
  <c r="U37" i="118"/>
  <c r="S47" i="143"/>
  <c r="S48" i="143" s="1"/>
  <c r="S33" i="149"/>
  <c r="T39" i="118"/>
  <c r="T13" i="115" s="1"/>
  <c r="R54" i="149"/>
  <c r="R57" i="149" s="1"/>
  <c r="R37" i="149"/>
  <c r="R40" i="149" s="1"/>
  <c r="S74" i="118"/>
  <c r="V20" i="149"/>
  <c r="V38" i="149" s="1"/>
  <c r="V55" i="149" s="1"/>
  <c r="R30" i="115"/>
  <c r="N40" i="159"/>
  <c r="N66" i="159"/>
  <c r="N110" i="159"/>
  <c r="R6" i="143"/>
  <c r="R7" i="143" s="1"/>
  <c r="R12" i="143"/>
  <c r="R15" i="143" s="1"/>
  <c r="AY45" i="149"/>
  <c r="AY60" i="149"/>
  <c r="AY62" i="149" s="1"/>
  <c r="AZ16" i="149"/>
  <c r="AX49" i="85"/>
  <c r="AX61" i="85" s="1"/>
  <c r="AX62" i="85" s="1"/>
  <c r="BA23" i="100"/>
  <c r="BA26" i="100" s="1"/>
  <c r="BI36" i="163" l="1"/>
  <c r="BH18" i="115"/>
  <c r="V26" i="115"/>
  <c r="V28" i="115" s="1"/>
  <c r="AZ5" i="118"/>
  <c r="AZ16" i="118" s="1"/>
  <c r="AZ26" i="116"/>
  <c r="V72" i="118"/>
  <c r="W71" i="118" s="1"/>
  <c r="T14" i="115"/>
  <c r="T22" i="115"/>
  <c r="W20" i="115"/>
  <c r="W32" i="116"/>
  <c r="W59" i="118"/>
  <c r="W69" i="118" s="1"/>
  <c r="W19" i="118"/>
  <c r="W27" i="118" s="1"/>
  <c r="W33" i="118" s="1"/>
  <c r="W35" i="118" s="1"/>
  <c r="T74" i="118"/>
  <c r="M86" i="159"/>
  <c r="Y181" i="85"/>
  <c r="Y186" i="85" s="1"/>
  <c r="Y179" i="85"/>
  <c r="Z175" i="85" s="1"/>
  <c r="S30" i="115"/>
  <c r="X193" i="85"/>
  <c r="X194" i="85" s="1"/>
  <c r="X29" i="116" s="1"/>
  <c r="X187" i="85"/>
  <c r="X28" i="116" s="1"/>
  <c r="W20" i="149"/>
  <c r="W38" i="149" s="1"/>
  <c r="W55" i="149" s="1"/>
  <c r="V37" i="118"/>
  <c r="S54" i="149"/>
  <c r="S57" i="149" s="1"/>
  <c r="S37" i="149"/>
  <c r="S40" i="149" s="1"/>
  <c r="O66" i="159"/>
  <c r="Q66" i="159" s="1"/>
  <c r="O40" i="159"/>
  <c r="O110" i="159"/>
  <c r="Q110" i="159" s="1"/>
  <c r="S6" i="143"/>
  <c r="S7" i="143" s="1"/>
  <c r="S12" i="143"/>
  <c r="S15" i="143" s="1"/>
  <c r="T47" i="143"/>
  <c r="T48" i="143" s="1"/>
  <c r="T33" i="149"/>
  <c r="U39" i="118"/>
  <c r="U13" i="115" s="1"/>
  <c r="N128" i="159"/>
  <c r="N130" i="159" s="1"/>
  <c r="N84" i="159"/>
  <c r="N86" i="159" s="1"/>
  <c r="N42" i="159"/>
  <c r="M130" i="159"/>
  <c r="AZ43" i="149"/>
  <c r="AZ48" i="149"/>
  <c r="AZ50" i="149" s="1"/>
  <c r="AY190" i="85"/>
  <c r="AY191" i="85" s="1"/>
  <c r="AX166" i="85"/>
  <c r="AX172" i="85" s="1"/>
  <c r="BR114" i="85"/>
  <c r="BR170" i="85" s="1"/>
  <c r="BA28" i="100"/>
  <c r="BA30" i="100" s="1"/>
  <c r="BA33" i="100" s="1"/>
  <c r="BI39" i="163" l="1"/>
  <c r="BI40" i="163" s="1"/>
  <c r="W26" i="115"/>
  <c r="W28" i="115" s="1"/>
  <c r="AZ34" i="116"/>
  <c r="AZ47" i="116"/>
  <c r="BA11" i="116"/>
  <c r="BA20" i="116" s="1"/>
  <c r="BA22" i="116" s="1"/>
  <c r="BA48" i="118"/>
  <c r="BA56" i="118" s="1"/>
  <c r="W72" i="118"/>
  <c r="X71" i="118" s="1"/>
  <c r="U14" i="115"/>
  <c r="U22" i="115"/>
  <c r="X20" i="115"/>
  <c r="X32" i="116"/>
  <c r="X59" i="118"/>
  <c r="X69" i="118" s="1"/>
  <c r="X19" i="118"/>
  <c r="X27" i="118" s="1"/>
  <c r="X33" i="118" s="1"/>
  <c r="X35" i="118" s="1"/>
  <c r="BA27" i="85"/>
  <c r="BA46" i="85" s="1"/>
  <c r="Z181" i="85"/>
  <c r="Z186" i="85" s="1"/>
  <c r="Z179" i="85"/>
  <c r="AA175" i="85" s="1"/>
  <c r="O84" i="159"/>
  <c r="O86" i="159" s="1"/>
  <c r="O42" i="159"/>
  <c r="O128" i="159"/>
  <c r="O130" i="159" s="1"/>
  <c r="Y187" i="85"/>
  <c r="Y28" i="116" s="1"/>
  <c r="Y193" i="85"/>
  <c r="Y194" i="85" s="1"/>
  <c r="Y29" i="116" s="1"/>
  <c r="T54" i="149"/>
  <c r="T57" i="149" s="1"/>
  <c r="T37" i="149"/>
  <c r="T40" i="149" s="1"/>
  <c r="W37" i="118"/>
  <c r="U47" i="143"/>
  <c r="U48" i="143" s="1"/>
  <c r="U33" i="149"/>
  <c r="V39" i="118"/>
  <c r="V13" i="115" s="1"/>
  <c r="X20" i="149"/>
  <c r="X38" i="149" s="1"/>
  <c r="X55" i="149" s="1"/>
  <c r="T6" i="143"/>
  <c r="T7" i="143" s="1"/>
  <c r="T12" i="143"/>
  <c r="T15" i="143" s="1"/>
  <c r="Q40" i="159"/>
  <c r="T30" i="115"/>
  <c r="U74" i="118"/>
  <c r="AZ45" i="149"/>
  <c r="AZ60" i="149"/>
  <c r="AZ62" i="149" s="1"/>
  <c r="BA16" i="149"/>
  <c r="AY49" i="85"/>
  <c r="AY61" i="85" s="1"/>
  <c r="AY166" i="85" s="1"/>
  <c r="AY172" i="85" s="1"/>
  <c r="AY177" i="85" s="1"/>
  <c r="AY178" i="85" s="1"/>
  <c r="AX177" i="85"/>
  <c r="AX178" i="85" s="1"/>
  <c r="BR116" i="85"/>
  <c r="BS111" i="85" s="1"/>
  <c r="BB23" i="100"/>
  <c r="BB26" i="100" s="1"/>
  <c r="BJ36" i="163" l="1"/>
  <c r="BI18" i="115"/>
  <c r="X26" i="115"/>
  <c r="X28" i="115" s="1"/>
  <c r="X72" i="118"/>
  <c r="Y71" i="118" s="1"/>
  <c r="BA5" i="118"/>
  <c r="BA16" i="118" s="1"/>
  <c r="BA26" i="116"/>
  <c r="Y32" i="116"/>
  <c r="V14" i="115"/>
  <c r="V22" i="115"/>
  <c r="Y20" i="115"/>
  <c r="Y19" i="118"/>
  <c r="Y27" i="118" s="1"/>
  <c r="Y33" i="118" s="1"/>
  <c r="Y35" i="118" s="1"/>
  <c r="Y59" i="118"/>
  <c r="Y69" i="118" s="1"/>
  <c r="Q128" i="159"/>
  <c r="Q130" i="159" s="1"/>
  <c r="Q84" i="159"/>
  <c r="Q86" i="159" s="1"/>
  <c r="U54" i="149"/>
  <c r="U57" i="149" s="1"/>
  <c r="U37" i="149"/>
  <c r="U40" i="149" s="1"/>
  <c r="U6" i="143"/>
  <c r="U7" i="143" s="1"/>
  <c r="U12" i="143"/>
  <c r="U15" i="143" s="1"/>
  <c r="V74" i="118"/>
  <c r="Y20" i="149"/>
  <c r="Y38" i="149" s="1"/>
  <c r="Y55" i="149" s="1"/>
  <c r="X37" i="118"/>
  <c r="AA181" i="85"/>
  <c r="AA186" i="85" s="1"/>
  <c r="AA179" i="85"/>
  <c r="AB175" i="85" s="1"/>
  <c r="U30" i="115"/>
  <c r="V47" i="143"/>
  <c r="V48" i="143" s="1"/>
  <c r="V33" i="149"/>
  <c r="W39" i="118"/>
  <c r="W13" i="115" s="1"/>
  <c r="Z187" i="85"/>
  <c r="Z28" i="116" s="1"/>
  <c r="Z193" i="85"/>
  <c r="Z194" i="85" s="1"/>
  <c r="Z29" i="116" s="1"/>
  <c r="BA43" i="149"/>
  <c r="BA48" i="149"/>
  <c r="BA50" i="149" s="1"/>
  <c r="AY62" i="85"/>
  <c r="AZ49" i="85"/>
  <c r="AZ61" i="85" s="1"/>
  <c r="AZ166" i="85" s="1"/>
  <c r="AZ172" i="85" s="1"/>
  <c r="AZ177" i="85" s="1"/>
  <c r="AZ190" i="85"/>
  <c r="AZ191" i="85" s="1"/>
  <c r="BB28" i="100"/>
  <c r="BB30" i="100" s="1"/>
  <c r="BB33" i="100" s="1"/>
  <c r="BJ39" i="163" l="1"/>
  <c r="BJ40" i="163"/>
  <c r="Y26" i="115"/>
  <c r="Y28" i="115" s="1"/>
  <c r="Y72" i="118"/>
  <c r="Z71" i="118" s="1"/>
  <c r="BA34" i="116"/>
  <c r="BA47" i="116"/>
  <c r="BB11" i="116"/>
  <c r="BB20" i="116" s="1"/>
  <c r="BB22" i="116" s="1"/>
  <c r="BB48" i="118"/>
  <c r="BB56" i="118" s="1"/>
  <c r="Z32" i="116"/>
  <c r="W14" i="115"/>
  <c r="W22" i="115"/>
  <c r="Z20" i="115"/>
  <c r="Z19" i="118"/>
  <c r="Z27" i="118" s="1"/>
  <c r="Z33" i="118" s="1"/>
  <c r="Z35" i="118" s="1"/>
  <c r="Z59" i="118"/>
  <c r="Z69" i="118" s="1"/>
  <c r="BB27" i="85"/>
  <c r="BB46" i="85" s="1"/>
  <c r="AB181" i="85"/>
  <c r="AB186" i="85" s="1"/>
  <c r="AB179" i="85"/>
  <c r="AC175" i="85" s="1"/>
  <c r="Z20" i="149"/>
  <c r="Z38" i="149" s="1"/>
  <c r="Z55" i="149" s="1"/>
  <c r="W47" i="143"/>
  <c r="W48" i="143" s="1"/>
  <c r="X39" i="118"/>
  <c r="X13" i="115" s="1"/>
  <c r="W33" i="149"/>
  <c r="W74" i="118"/>
  <c r="V37" i="149"/>
  <c r="V40" i="149" s="1"/>
  <c r="V54" i="149"/>
  <c r="V57" i="149" s="1"/>
  <c r="V30" i="115"/>
  <c r="AA193" i="85"/>
  <c r="AA194" i="85" s="1"/>
  <c r="AA29" i="116" s="1"/>
  <c r="AA187" i="85"/>
  <c r="AA28" i="116" s="1"/>
  <c r="V6" i="143"/>
  <c r="V7" i="143" s="1"/>
  <c r="V12" i="143"/>
  <c r="V15" i="143" s="1"/>
  <c r="Y37" i="118"/>
  <c r="BA45" i="149"/>
  <c r="BA60" i="149"/>
  <c r="BA62" i="149" s="1"/>
  <c r="BB16" i="149"/>
  <c r="AZ62" i="85"/>
  <c r="BS114" i="85"/>
  <c r="BS170" i="85" s="1"/>
  <c r="BC23" i="100"/>
  <c r="BC26" i="100" s="1"/>
  <c r="AZ178" i="85"/>
  <c r="BK36" i="163" l="1"/>
  <c r="BJ18" i="115"/>
  <c r="Z72" i="118"/>
  <c r="AA71" i="118" s="1"/>
  <c r="Z26" i="115"/>
  <c r="Z28" i="115" s="1"/>
  <c r="BB26" i="116"/>
  <c r="BB5" i="118"/>
  <c r="BB16" i="118" s="1"/>
  <c r="X14" i="115"/>
  <c r="X22" i="115"/>
  <c r="AA32" i="116"/>
  <c r="AA20" i="115"/>
  <c r="AA59" i="118"/>
  <c r="AA69" i="118" s="1"/>
  <c r="AA19" i="118"/>
  <c r="AA27" i="118" s="1"/>
  <c r="AA33" i="118" s="1"/>
  <c r="AA35" i="118" s="1"/>
  <c r="Y39" i="118"/>
  <c r="Y13" i="115" s="1"/>
  <c r="X47" i="143"/>
  <c r="X48" i="143" s="1"/>
  <c r="X33" i="149"/>
  <c r="W6" i="143"/>
  <c r="W7" i="143" s="1"/>
  <c r="W12" i="143"/>
  <c r="W15" i="143" s="1"/>
  <c r="AA20" i="149"/>
  <c r="AA38" i="149" s="1"/>
  <c r="AA55" i="149" s="1"/>
  <c r="Z37" i="118"/>
  <c r="W37" i="149"/>
  <c r="W40" i="149" s="1"/>
  <c r="W54" i="149"/>
  <c r="W57" i="149" s="1"/>
  <c r="AC181" i="85"/>
  <c r="AC186" i="85" s="1"/>
  <c r="AC179" i="85"/>
  <c r="AD175" i="85" s="1"/>
  <c r="X74" i="118"/>
  <c r="W30" i="115"/>
  <c r="AB193" i="85"/>
  <c r="AB194" i="85" s="1"/>
  <c r="AB29" i="116" s="1"/>
  <c r="AB187" i="85"/>
  <c r="AB28" i="116" s="1"/>
  <c r="BB43" i="149"/>
  <c r="BB48" i="149"/>
  <c r="BB50" i="149" s="1"/>
  <c r="BA49" i="85"/>
  <c r="BA61" i="85" s="1"/>
  <c r="BA62" i="85" s="1"/>
  <c r="BS116" i="85"/>
  <c r="BT111" i="85" s="1"/>
  <c r="BA190" i="85"/>
  <c r="BA191" i="85" s="1"/>
  <c r="BC28" i="100"/>
  <c r="BC30" i="100" s="1"/>
  <c r="BC33" i="100" s="1"/>
  <c r="BK39" i="163" l="1"/>
  <c r="BK40" i="163"/>
  <c r="AA26" i="115"/>
  <c r="AA28" i="115" s="1"/>
  <c r="AA72" i="118"/>
  <c r="AB71" i="118" s="1"/>
  <c r="BC11" i="116"/>
  <c r="BC20" i="116" s="1"/>
  <c r="BC22" i="116" s="1"/>
  <c r="BC48" i="118"/>
  <c r="BC56" i="118" s="1"/>
  <c r="BB34" i="116"/>
  <c r="BB47" i="116"/>
  <c r="AB20" i="115"/>
  <c r="Y14" i="115"/>
  <c r="Y22" i="115"/>
  <c r="AB32" i="116"/>
  <c r="AB19" i="118"/>
  <c r="AB27" i="118" s="1"/>
  <c r="AB33" i="118" s="1"/>
  <c r="AB35" i="118" s="1"/>
  <c r="AB59" i="118"/>
  <c r="AB69" i="118" s="1"/>
  <c r="BC27" i="85"/>
  <c r="BC46" i="85" s="1"/>
  <c r="AC193" i="85"/>
  <c r="AC194" i="85" s="1"/>
  <c r="AC29" i="116" s="1"/>
  <c r="AC187" i="85"/>
  <c r="AC28" i="116" s="1"/>
  <c r="AB20" i="149"/>
  <c r="AB38" i="149" s="1"/>
  <c r="AB55" i="149" s="1"/>
  <c r="X37" i="149"/>
  <c r="X40" i="149" s="1"/>
  <c r="X54" i="149"/>
  <c r="X57" i="149" s="1"/>
  <c r="AA37" i="118"/>
  <c r="X30" i="115"/>
  <c r="Y74" i="118"/>
  <c r="X6" i="143"/>
  <c r="X7" i="143" s="1"/>
  <c r="X12" i="143"/>
  <c r="X15" i="143" s="1"/>
  <c r="AD181" i="85"/>
  <c r="AD186" i="85" s="1"/>
  <c r="AD179" i="85"/>
  <c r="AE175" i="85" s="1"/>
  <c r="Y47" i="143"/>
  <c r="Y48" i="143" s="1"/>
  <c r="Y33" i="149"/>
  <c r="Z39" i="118"/>
  <c r="Z13" i="115" s="1"/>
  <c r="BC16" i="149"/>
  <c r="BB45" i="149"/>
  <c r="BB60" i="149"/>
  <c r="BB62" i="149" s="1"/>
  <c r="BA166" i="85"/>
  <c r="BA172" i="85" s="1"/>
  <c r="BA177" i="85" s="1"/>
  <c r="BA178" i="85" s="1"/>
  <c r="BT114" i="85"/>
  <c r="BT170" i="85" s="1"/>
  <c r="BD23" i="100"/>
  <c r="BD26" i="100" s="1"/>
  <c r="BL36" i="163" l="1"/>
  <c r="BK18" i="115"/>
  <c r="AB26" i="115"/>
  <c r="AB28" i="115" s="1"/>
  <c r="AB72" i="118"/>
  <c r="AC71" i="118" s="1"/>
  <c r="BC26" i="116"/>
  <c r="BC5" i="118"/>
  <c r="BC16" i="118" s="1"/>
  <c r="AC20" i="115"/>
  <c r="Z14" i="115"/>
  <c r="Z22" i="115"/>
  <c r="AC32" i="116"/>
  <c r="AC19" i="118"/>
  <c r="AC27" i="118" s="1"/>
  <c r="AC33" i="118" s="1"/>
  <c r="AC35" i="118" s="1"/>
  <c r="AC59" i="118"/>
  <c r="AC69" i="118" s="1"/>
  <c r="Z47" i="143"/>
  <c r="Z48" i="143" s="1"/>
  <c r="Z33" i="149"/>
  <c r="AA39" i="118"/>
  <c r="AA13" i="115" s="1"/>
  <c r="Y30" i="115"/>
  <c r="AB37" i="118"/>
  <c r="Y37" i="149"/>
  <c r="Y40" i="149" s="1"/>
  <c r="Y54" i="149"/>
  <c r="Y57" i="149" s="1"/>
  <c r="Z74" i="118"/>
  <c r="Y6" i="143"/>
  <c r="Y7" i="143" s="1"/>
  <c r="Y12" i="143"/>
  <c r="Y15" i="143" s="1"/>
  <c r="AE179" i="85"/>
  <c r="AF175" i="85" s="1"/>
  <c r="AE181" i="85"/>
  <c r="AE186" i="85" s="1"/>
  <c r="AD193" i="85"/>
  <c r="AD194" i="85" s="1"/>
  <c r="AD29" i="116" s="1"/>
  <c r="AD187" i="85"/>
  <c r="AD28" i="116" s="1"/>
  <c r="AC20" i="149"/>
  <c r="AC38" i="149" s="1"/>
  <c r="AC55" i="149" s="1"/>
  <c r="BC43" i="149"/>
  <c r="BC48" i="149"/>
  <c r="BC50" i="149" s="1"/>
  <c r="BT116" i="85"/>
  <c r="BU111" i="85" s="1"/>
  <c r="BU114" i="85" s="1"/>
  <c r="BU170" i="85" s="1"/>
  <c r="BB190" i="85"/>
  <c r="BB191" i="85" s="1"/>
  <c r="BD28" i="100"/>
  <c r="BD30" i="100" s="1"/>
  <c r="BD33" i="100" s="1"/>
  <c r="BL39" i="163" l="1"/>
  <c r="BL40" i="163" s="1"/>
  <c r="AC26" i="115"/>
  <c r="AC28" i="115" s="1"/>
  <c r="AC72" i="118"/>
  <c r="AD71" i="118" s="1"/>
  <c r="BD48" i="118"/>
  <c r="BD56" i="118" s="1"/>
  <c r="BD11" i="116"/>
  <c r="BD20" i="116" s="1"/>
  <c r="BD22" i="116" s="1"/>
  <c r="BC34" i="116"/>
  <c r="BC47" i="116"/>
  <c r="AA14" i="115"/>
  <c r="AA22" i="115"/>
  <c r="AD20" i="115"/>
  <c r="AD32" i="116"/>
  <c r="AD19" i="118"/>
  <c r="AD27" i="118" s="1"/>
  <c r="AD33" i="118" s="1"/>
  <c r="AD35" i="118" s="1"/>
  <c r="AD59" i="118"/>
  <c r="AD69" i="118" s="1"/>
  <c r="BD27" i="85"/>
  <c r="BD46" i="85" s="1"/>
  <c r="AF179" i="85"/>
  <c r="AG175" i="85" s="1"/>
  <c r="AF181" i="85"/>
  <c r="AF186" i="85" s="1"/>
  <c r="AC37" i="118"/>
  <c r="AA47" i="143"/>
  <c r="AA48" i="143" s="1"/>
  <c r="AB39" i="118"/>
  <c r="AB13" i="115" s="1"/>
  <c r="AA33" i="149"/>
  <c r="AA74" i="118"/>
  <c r="Z54" i="149"/>
  <c r="Z57" i="149" s="1"/>
  <c r="Z37" i="149"/>
  <c r="Z40" i="149" s="1"/>
  <c r="Z30" i="115"/>
  <c r="AD20" i="149"/>
  <c r="AD38" i="149" s="1"/>
  <c r="AD55" i="149" s="1"/>
  <c r="AE193" i="85"/>
  <c r="AE194" i="85" s="1"/>
  <c r="AE29" i="116" s="1"/>
  <c r="AE187" i="85"/>
  <c r="AE28" i="116" s="1"/>
  <c r="Z6" i="143"/>
  <c r="Z7" i="143" s="1"/>
  <c r="Z12" i="143"/>
  <c r="Z15" i="143" s="1"/>
  <c r="BD16" i="149"/>
  <c r="BC45" i="149"/>
  <c r="BC60" i="149"/>
  <c r="BC62" i="149" s="1"/>
  <c r="BB49" i="85"/>
  <c r="BB61" i="85" s="1"/>
  <c r="BB166" i="85" s="1"/>
  <c r="BB172" i="85" s="1"/>
  <c r="BB177" i="85" s="1"/>
  <c r="BB178" i="85" s="1"/>
  <c r="BU116" i="85"/>
  <c r="BV111" i="85" s="1"/>
  <c r="BE23" i="100"/>
  <c r="BE26" i="100" s="1"/>
  <c r="BM36" i="163" l="1"/>
  <c r="BL18" i="115"/>
  <c r="AD26" i="115"/>
  <c r="AD28" i="115" s="1"/>
  <c r="AD72" i="118"/>
  <c r="AE71" i="118" s="1"/>
  <c r="BD26" i="116"/>
  <c r="BD5" i="118"/>
  <c r="BD16" i="118" s="1"/>
  <c r="AB14" i="115"/>
  <c r="AB22" i="115"/>
  <c r="AE20" i="115"/>
  <c r="AE32" i="116"/>
  <c r="AE59" i="118"/>
  <c r="AE69" i="118" s="1"/>
  <c r="AE19" i="118"/>
  <c r="AE27" i="118" s="1"/>
  <c r="AE33" i="118" s="1"/>
  <c r="AE35" i="118" s="1"/>
  <c r="AB47" i="143"/>
  <c r="AB48" i="143" s="1"/>
  <c r="AC39" i="118"/>
  <c r="AC13" i="115" s="1"/>
  <c r="AB33" i="149"/>
  <c r="AE20" i="149"/>
  <c r="AE38" i="149" s="1"/>
  <c r="AE55" i="149" s="1"/>
  <c r="AA30" i="115"/>
  <c r="AF193" i="85"/>
  <c r="AF194" i="85" s="1"/>
  <c r="AF29" i="116" s="1"/>
  <c r="AF187" i="85"/>
  <c r="AF28" i="116" s="1"/>
  <c r="AA6" i="143"/>
  <c r="AA7" i="143" s="1"/>
  <c r="AA12" i="143"/>
  <c r="AA15" i="143" s="1"/>
  <c r="AG181" i="85"/>
  <c r="AG186" i="85" s="1"/>
  <c r="AG179" i="85"/>
  <c r="AH175" i="85" s="1"/>
  <c r="AB74" i="118"/>
  <c r="AD37" i="118"/>
  <c r="AA54" i="149"/>
  <c r="AA57" i="149" s="1"/>
  <c r="AA37" i="149"/>
  <c r="AA40" i="149" s="1"/>
  <c r="BD43" i="149"/>
  <c r="BD48" i="149"/>
  <c r="BD50" i="149" s="1"/>
  <c r="BC49" i="85"/>
  <c r="BC61" i="85" s="1"/>
  <c r="BC166" i="85" s="1"/>
  <c r="BC172" i="85" s="1"/>
  <c r="BC177" i="85" s="1"/>
  <c r="BB62" i="85"/>
  <c r="BV114" i="85"/>
  <c r="BV170" i="85" s="1"/>
  <c r="BC190" i="85"/>
  <c r="BC191" i="85" s="1"/>
  <c r="BE28" i="100"/>
  <c r="BE30" i="100" s="1"/>
  <c r="BE33" i="100" s="1"/>
  <c r="AE26" i="115" l="1"/>
  <c r="BM39" i="163"/>
  <c r="BM40" i="163" s="1"/>
  <c r="AE72" i="118"/>
  <c r="AF71" i="118" s="1"/>
  <c r="BE11" i="116"/>
  <c r="BE20" i="116" s="1"/>
  <c r="BE22" i="116" s="1"/>
  <c r="BE48" i="118"/>
  <c r="BE56" i="118" s="1"/>
  <c r="BD34" i="116"/>
  <c r="BD47" i="116"/>
  <c r="AE28" i="115"/>
  <c r="AF20" i="115"/>
  <c r="AC14" i="115"/>
  <c r="AC22" i="115"/>
  <c r="AF32" i="116"/>
  <c r="AF59" i="118"/>
  <c r="AF69" i="118" s="1"/>
  <c r="AF19" i="118"/>
  <c r="AF27" i="118" s="1"/>
  <c r="AF33" i="118" s="1"/>
  <c r="AF35" i="118" s="1"/>
  <c r="BE27" i="85"/>
  <c r="BE46" i="85" s="1"/>
  <c r="AG193" i="85"/>
  <c r="AG194" i="85" s="1"/>
  <c r="AG29" i="116" s="1"/>
  <c r="AG187" i="85"/>
  <c r="AG28" i="116" s="1"/>
  <c r="AE37" i="118"/>
  <c r="AF20" i="149"/>
  <c r="AF38" i="149" s="1"/>
  <c r="AF55" i="149" s="1"/>
  <c r="AB30" i="115"/>
  <c r="AB54" i="149"/>
  <c r="AB57" i="149" s="1"/>
  <c r="AB37" i="149"/>
  <c r="AB40" i="149" s="1"/>
  <c r="AC74" i="118"/>
  <c r="AC47" i="143"/>
  <c r="AC48" i="143" s="1"/>
  <c r="AD39" i="118"/>
  <c r="AD13" i="115" s="1"/>
  <c r="AC33" i="149"/>
  <c r="AH181" i="85"/>
  <c r="AH186" i="85" s="1"/>
  <c r="AH179" i="85"/>
  <c r="AI175" i="85" s="1"/>
  <c r="AB6" i="143"/>
  <c r="AB7" i="143" s="1"/>
  <c r="AB12" i="143"/>
  <c r="AB15" i="143" s="1"/>
  <c r="BD45" i="149"/>
  <c r="BD60" i="149"/>
  <c r="BD62" i="149" s="1"/>
  <c r="BE16" i="149"/>
  <c r="BC62" i="85"/>
  <c r="BV116" i="85"/>
  <c r="BW111" i="85" s="1"/>
  <c r="BF23" i="100"/>
  <c r="BF26" i="100" s="1"/>
  <c r="BC178" i="85"/>
  <c r="AF72" i="118" l="1"/>
  <c r="AG71" i="118" s="1"/>
  <c r="AF26" i="115"/>
  <c r="AF28" i="115" s="1"/>
  <c r="BN36" i="163"/>
  <c r="BM18" i="115"/>
  <c r="BE26" i="116"/>
  <c r="BE5" i="118"/>
  <c r="BE16" i="118" s="1"/>
  <c r="AD14" i="115"/>
  <c r="AD22" i="115"/>
  <c r="AG20" i="115"/>
  <c r="AG32" i="116"/>
  <c r="AG59" i="118"/>
  <c r="AG69" i="118" s="1"/>
  <c r="AG19" i="118"/>
  <c r="AG27" i="118" s="1"/>
  <c r="AG33" i="118" s="1"/>
  <c r="AG35" i="118" s="1"/>
  <c r="AI179" i="85"/>
  <c r="AJ175" i="85" s="1"/>
  <c r="AI181" i="85"/>
  <c r="AI186" i="85" s="1"/>
  <c r="AF37" i="118"/>
  <c r="AH193" i="85"/>
  <c r="AH194" i="85" s="1"/>
  <c r="AH29" i="116" s="1"/>
  <c r="AH187" i="85"/>
  <c r="AH28" i="116" s="1"/>
  <c r="AD74" i="118"/>
  <c r="AC37" i="149"/>
  <c r="AC40" i="149" s="1"/>
  <c r="AC54" i="149"/>
  <c r="AC57" i="149" s="1"/>
  <c r="AG20" i="149"/>
  <c r="AG38" i="149" s="1"/>
  <c r="AG55" i="149" s="1"/>
  <c r="AC30" i="115"/>
  <c r="AD47" i="143"/>
  <c r="AD48" i="143" s="1"/>
  <c r="AE39" i="118"/>
  <c r="AE13" i="115" s="1"/>
  <c r="AD33" i="149"/>
  <c r="AC6" i="143"/>
  <c r="AC7" i="143" s="1"/>
  <c r="AC12" i="143"/>
  <c r="AC15" i="143" s="1"/>
  <c r="BE43" i="149"/>
  <c r="BE48" i="149"/>
  <c r="BE50" i="149" s="1"/>
  <c r="BD190" i="85"/>
  <c r="BD191" i="85" s="1"/>
  <c r="BW114" i="85"/>
  <c r="BW170" i="85" s="1"/>
  <c r="BF28" i="100"/>
  <c r="BF30" i="100" s="1"/>
  <c r="BF33" i="100" s="1"/>
  <c r="AG72" i="118" l="1"/>
  <c r="AH71" i="118" s="1"/>
  <c r="AG26" i="115"/>
  <c r="AG28" i="115" s="1"/>
  <c r="BN39" i="163"/>
  <c r="BN40" i="163" s="1"/>
  <c r="BF11" i="116"/>
  <c r="BF20" i="116" s="1"/>
  <c r="BF22" i="116" s="1"/>
  <c r="BF48" i="118"/>
  <c r="BF56" i="118" s="1"/>
  <c r="BE34" i="116"/>
  <c r="BE47" i="116"/>
  <c r="AH20" i="115"/>
  <c r="AE14" i="115"/>
  <c r="AE22" i="115"/>
  <c r="AH32" i="116"/>
  <c r="AH19" i="118"/>
  <c r="AH27" i="118" s="1"/>
  <c r="AH33" i="118" s="1"/>
  <c r="AH35" i="118" s="1"/>
  <c r="AH59" i="118"/>
  <c r="AH69" i="118" s="1"/>
  <c r="AH72" i="118" s="1"/>
  <c r="AI71" i="118" s="1"/>
  <c r="BF27" i="85"/>
  <c r="BF46" i="85" s="1"/>
  <c r="AE74" i="118"/>
  <c r="AH20" i="149"/>
  <c r="AH38" i="149" s="1"/>
  <c r="AH55" i="149" s="1"/>
  <c r="AD54" i="149"/>
  <c r="AD57" i="149" s="1"/>
  <c r="AD37" i="149"/>
  <c r="AD40" i="149" s="1"/>
  <c r="AD30" i="115"/>
  <c r="AG37" i="118"/>
  <c r="AE47" i="143"/>
  <c r="AE48" i="143" s="1"/>
  <c r="AF39" i="118"/>
  <c r="AF13" i="115" s="1"/>
  <c r="AE33" i="149"/>
  <c r="AD6" i="143"/>
  <c r="AD7" i="143" s="1"/>
  <c r="AD12" i="143"/>
  <c r="AD15" i="143" s="1"/>
  <c r="AI193" i="85"/>
  <c r="AI194" i="85" s="1"/>
  <c r="AI29" i="116" s="1"/>
  <c r="AI187" i="85"/>
  <c r="AI28" i="116" s="1"/>
  <c r="AJ181" i="85"/>
  <c r="AJ186" i="85" s="1"/>
  <c r="AJ179" i="85"/>
  <c r="AK175" i="85" s="1"/>
  <c r="BF16" i="149"/>
  <c r="BE45" i="149"/>
  <c r="BE60" i="149"/>
  <c r="BE62" i="149" s="1"/>
  <c r="BD49" i="85"/>
  <c r="BD61" i="85" s="1"/>
  <c r="BD62" i="85" s="1"/>
  <c r="BW116" i="85"/>
  <c r="BX111" i="85" s="1"/>
  <c r="BX114" i="85" s="1"/>
  <c r="BX170" i="85" s="1"/>
  <c r="BG23" i="100"/>
  <c r="BG26" i="100" s="1"/>
  <c r="AH26" i="115" l="1"/>
  <c r="BO36" i="163"/>
  <c r="BN18" i="115"/>
  <c r="BF26" i="116"/>
  <c r="BF5" i="118"/>
  <c r="BF16" i="118" s="1"/>
  <c r="AH28" i="115"/>
  <c r="AI20" i="115"/>
  <c r="AF14" i="115"/>
  <c r="AF22" i="115"/>
  <c r="AI32" i="116"/>
  <c r="AI19" i="118"/>
  <c r="AI27" i="118" s="1"/>
  <c r="AI33" i="118" s="1"/>
  <c r="AI35" i="118" s="1"/>
  <c r="AI59" i="118"/>
  <c r="AI69" i="118" s="1"/>
  <c r="AI72" i="118" s="1"/>
  <c r="AJ71" i="118" s="1"/>
  <c r="AK181" i="85"/>
  <c r="AK186" i="85" s="1"/>
  <c r="AK179" i="85"/>
  <c r="AL175" i="85" s="1"/>
  <c r="AF47" i="143"/>
  <c r="AF48" i="143" s="1"/>
  <c r="AG39" i="118"/>
  <c r="AG13" i="115" s="1"/>
  <c r="AF33" i="149"/>
  <c r="AI20" i="149"/>
  <c r="AI38" i="149" s="1"/>
  <c r="AI55" i="149" s="1"/>
  <c r="AH37" i="118"/>
  <c r="AE6" i="143"/>
  <c r="AE7" i="143" s="1"/>
  <c r="AE12" i="143"/>
  <c r="AE15" i="143" s="1"/>
  <c r="AJ193" i="85"/>
  <c r="AJ194" i="85" s="1"/>
  <c r="AJ29" i="116" s="1"/>
  <c r="AJ187" i="85"/>
  <c r="AJ28" i="116" s="1"/>
  <c r="AE30" i="115"/>
  <c r="AF74" i="118"/>
  <c r="AE37" i="149"/>
  <c r="AE40" i="149" s="1"/>
  <c r="AE54" i="149"/>
  <c r="AE57" i="149" s="1"/>
  <c r="BF43" i="149"/>
  <c r="BF48" i="149"/>
  <c r="BF50" i="149" s="1"/>
  <c r="BD166" i="85"/>
  <c r="BD172" i="85" s="1"/>
  <c r="BD177" i="85" s="1"/>
  <c r="BD178" i="85" s="1"/>
  <c r="BE49" i="85"/>
  <c r="BE61" i="85" s="1"/>
  <c r="BE166" i="85" s="1"/>
  <c r="BE172" i="85" s="1"/>
  <c r="BE177" i="85" s="1"/>
  <c r="BX116" i="85"/>
  <c r="BY111" i="85" s="1"/>
  <c r="BY114" i="85" s="1"/>
  <c r="BY170" i="85" s="1"/>
  <c r="BE190" i="85"/>
  <c r="BE191" i="85" s="1"/>
  <c r="BG28" i="100"/>
  <c r="BG30" i="100" s="1"/>
  <c r="BG33" i="100" s="1"/>
  <c r="AI26" i="115" l="1"/>
  <c r="BO39" i="163"/>
  <c r="BO40" i="163" s="1"/>
  <c r="BG48" i="118"/>
  <c r="BG56" i="118" s="1"/>
  <c r="BG11" i="116"/>
  <c r="BG20" i="116" s="1"/>
  <c r="BG22" i="116" s="1"/>
  <c r="BF34" i="116"/>
  <c r="BF47" i="116"/>
  <c r="AJ20" i="115"/>
  <c r="AI28" i="115"/>
  <c r="AG14" i="115"/>
  <c r="AG22" i="115"/>
  <c r="AJ32" i="116"/>
  <c r="AJ59" i="118"/>
  <c r="AJ69" i="118" s="1"/>
  <c r="AJ72" i="118" s="1"/>
  <c r="AK71" i="118" s="1"/>
  <c r="AJ19" i="118"/>
  <c r="AJ27" i="118" s="1"/>
  <c r="AJ33" i="118" s="1"/>
  <c r="AJ35" i="118" s="1"/>
  <c r="BG27" i="85"/>
  <c r="BG46" i="85" s="1"/>
  <c r="AF54" i="149"/>
  <c r="AF57" i="149" s="1"/>
  <c r="AF37" i="149"/>
  <c r="AF40" i="149" s="1"/>
  <c r="AF30" i="115"/>
  <c r="AG47" i="143"/>
  <c r="AG48" i="143" s="1"/>
  <c r="AH39" i="118"/>
  <c r="AH13" i="115" s="1"/>
  <c r="AG33" i="149"/>
  <c r="AF6" i="143"/>
  <c r="AF7" i="143" s="1"/>
  <c r="AF12" i="143"/>
  <c r="AF15" i="143" s="1"/>
  <c r="AL181" i="85"/>
  <c r="AL186" i="85" s="1"/>
  <c r="AL179" i="85"/>
  <c r="AM175" i="85" s="1"/>
  <c r="AG74" i="118"/>
  <c r="AJ20" i="149"/>
  <c r="AJ38" i="149" s="1"/>
  <c r="AJ55" i="149" s="1"/>
  <c r="AI37" i="118"/>
  <c r="AK187" i="85"/>
  <c r="AK28" i="116" s="1"/>
  <c r="AK193" i="85"/>
  <c r="AK194" i="85" s="1"/>
  <c r="AK29" i="116" s="1"/>
  <c r="BG16" i="149"/>
  <c r="BF45" i="149"/>
  <c r="BF60" i="149"/>
  <c r="BF62" i="149" s="1"/>
  <c r="BE62" i="85"/>
  <c r="BY116" i="85"/>
  <c r="BZ111" i="85" s="1"/>
  <c r="BH23" i="100"/>
  <c r="BH26" i="100" s="1"/>
  <c r="BE178" i="85"/>
  <c r="AJ26" i="115" l="1"/>
  <c r="BP36" i="163"/>
  <c r="BO18" i="115"/>
  <c r="BG26" i="116"/>
  <c r="BG5" i="118"/>
  <c r="BG16" i="118" s="1"/>
  <c r="AK32" i="116"/>
  <c r="AK26" i="115" s="1"/>
  <c r="AJ28" i="115"/>
  <c r="AH14" i="115"/>
  <c r="AH22" i="115"/>
  <c r="AK20" i="115"/>
  <c r="AK19" i="118"/>
  <c r="AK27" i="118" s="1"/>
  <c r="AK33" i="118" s="1"/>
  <c r="AK35" i="118" s="1"/>
  <c r="AK59" i="118"/>
  <c r="AK69" i="118" s="1"/>
  <c r="AK72" i="118" s="1"/>
  <c r="AL71" i="118" s="1"/>
  <c r="AH47" i="143"/>
  <c r="AH48" i="143" s="1"/>
  <c r="AI39" i="118"/>
  <c r="AI13" i="115" s="1"/>
  <c r="AH33" i="149"/>
  <c r="AH74" i="118"/>
  <c r="AM181" i="85"/>
  <c r="AM186" i="85" s="1"/>
  <c r="AM179" i="85"/>
  <c r="AN175" i="85" s="1"/>
  <c r="AL187" i="85"/>
  <c r="AL28" i="116" s="1"/>
  <c r="AL193" i="85"/>
  <c r="AL194" i="85" s="1"/>
  <c r="AL29" i="116" s="1"/>
  <c r="AG6" i="143"/>
  <c r="AG7" i="143" s="1"/>
  <c r="AG12" i="143"/>
  <c r="AG15" i="143" s="1"/>
  <c r="AK20" i="149"/>
  <c r="AK38" i="149" s="1"/>
  <c r="AK55" i="149" s="1"/>
  <c r="AJ37" i="118"/>
  <c r="AG54" i="149"/>
  <c r="AG57" i="149" s="1"/>
  <c r="AG37" i="149"/>
  <c r="AG40" i="149" s="1"/>
  <c r="AG30" i="115"/>
  <c r="BG43" i="149"/>
  <c r="BG48" i="149"/>
  <c r="BG50" i="149" s="1"/>
  <c r="BF49" i="85"/>
  <c r="BF61" i="85" s="1"/>
  <c r="BF166" i="85" s="1"/>
  <c r="BF172" i="85" s="1"/>
  <c r="BF177" i="85" s="1"/>
  <c r="BZ114" i="85"/>
  <c r="BZ170" i="85" s="1"/>
  <c r="BF190" i="85"/>
  <c r="BF191" i="85" s="1"/>
  <c r="BH28" i="100"/>
  <c r="BH30" i="100" s="1"/>
  <c r="BH33" i="100" s="1"/>
  <c r="BP39" i="163" l="1"/>
  <c r="BP40" i="163"/>
  <c r="BH48" i="118"/>
  <c r="BH56" i="118" s="1"/>
  <c r="BH11" i="116"/>
  <c r="BH20" i="116" s="1"/>
  <c r="BH22" i="116" s="1"/>
  <c r="BG47" i="116"/>
  <c r="BG34" i="116"/>
  <c r="AL32" i="116"/>
  <c r="AL26" i="115" s="1"/>
  <c r="AL20" i="115"/>
  <c r="AI14" i="115"/>
  <c r="AI22" i="115"/>
  <c r="AK28" i="115"/>
  <c r="AL19" i="118"/>
  <c r="AL27" i="118" s="1"/>
  <c r="AL33" i="118" s="1"/>
  <c r="AL35" i="118" s="1"/>
  <c r="AL59" i="118"/>
  <c r="AL69" i="118" s="1"/>
  <c r="AL72" i="118" s="1"/>
  <c r="AM71" i="118" s="1"/>
  <c r="BH27" i="85"/>
  <c r="BH46" i="85" s="1"/>
  <c r="AN181" i="85"/>
  <c r="AN186" i="85" s="1"/>
  <c r="AN179" i="85"/>
  <c r="AO175" i="85" s="1"/>
  <c r="AM193" i="85"/>
  <c r="AM194" i="85" s="1"/>
  <c r="AM29" i="116" s="1"/>
  <c r="AM187" i="85"/>
  <c r="AM28" i="116" s="1"/>
  <c r="AK37" i="118"/>
  <c r="AI74" i="118"/>
  <c r="AH37" i="149"/>
  <c r="AH40" i="149" s="1"/>
  <c r="AH54" i="149"/>
  <c r="AH57" i="149" s="1"/>
  <c r="AH30" i="115"/>
  <c r="AI47" i="143"/>
  <c r="AI48" i="143" s="1"/>
  <c r="AJ39" i="118"/>
  <c r="AJ13" i="115" s="1"/>
  <c r="AI33" i="149"/>
  <c r="AL20" i="149"/>
  <c r="AL38" i="149" s="1"/>
  <c r="AL55" i="149" s="1"/>
  <c r="AH6" i="143"/>
  <c r="AH7" i="143" s="1"/>
  <c r="AH12" i="143"/>
  <c r="AH15" i="143" s="1"/>
  <c r="BH16" i="149"/>
  <c r="BG45" i="149"/>
  <c r="BG60" i="149"/>
  <c r="BG62" i="149" s="1"/>
  <c r="BF62" i="85"/>
  <c r="BZ116" i="85"/>
  <c r="CA111" i="85" s="1"/>
  <c r="CA114" i="85" s="1"/>
  <c r="BI23" i="100"/>
  <c r="BI26" i="100" s="1"/>
  <c r="BF178" i="85"/>
  <c r="BQ36" i="163" l="1"/>
  <c r="BP18" i="115"/>
  <c r="BH5" i="118"/>
  <c r="BH16" i="118" s="1"/>
  <c r="BH26" i="116"/>
  <c r="AJ14" i="115"/>
  <c r="AJ22" i="115"/>
  <c r="AL28" i="115"/>
  <c r="AM32" i="116"/>
  <c r="AM26" i="115" s="1"/>
  <c r="AM20" i="115"/>
  <c r="AM19" i="118"/>
  <c r="AM27" i="118" s="1"/>
  <c r="AM33" i="118" s="1"/>
  <c r="AM35" i="118" s="1"/>
  <c r="AM59" i="118"/>
  <c r="AM69" i="118" s="1"/>
  <c r="AM72" i="118" s="1"/>
  <c r="AN71" i="118" s="1"/>
  <c r="AJ47" i="143"/>
  <c r="AJ48" i="143" s="1"/>
  <c r="AK39" i="118"/>
  <c r="AK13" i="115" s="1"/>
  <c r="AJ33" i="149"/>
  <c r="AM20" i="149"/>
  <c r="AM38" i="149" s="1"/>
  <c r="AM55" i="149" s="1"/>
  <c r="AL37" i="118"/>
  <c r="AI6" i="143"/>
  <c r="AI7" i="143" s="1"/>
  <c r="AI12" i="143"/>
  <c r="AI15" i="143" s="1"/>
  <c r="AO179" i="85"/>
  <c r="AP175" i="85" s="1"/>
  <c r="AO181" i="85"/>
  <c r="AO186" i="85" s="1"/>
  <c r="AI30" i="115"/>
  <c r="AN193" i="85"/>
  <c r="AN194" i="85" s="1"/>
  <c r="AN29" i="116" s="1"/>
  <c r="AN187" i="85"/>
  <c r="AN28" i="116" s="1"/>
  <c r="AI37" i="149"/>
  <c r="AI40" i="149" s="1"/>
  <c r="AI54" i="149"/>
  <c r="AI57" i="149" s="1"/>
  <c r="AJ74" i="118"/>
  <c r="BH43" i="149"/>
  <c r="BH48" i="149"/>
  <c r="BH50" i="149" s="1"/>
  <c r="BG49" i="85"/>
  <c r="BG61" i="85" s="1"/>
  <c r="BG166" i="85" s="1"/>
  <c r="BG172" i="85" s="1"/>
  <c r="BG177" i="85" s="1"/>
  <c r="CA170" i="85"/>
  <c r="CA116" i="85"/>
  <c r="CB111" i="85" s="1"/>
  <c r="CB114" i="85" s="1"/>
  <c r="CB170" i="85" s="1"/>
  <c r="BG190" i="85"/>
  <c r="BG191" i="85" s="1"/>
  <c r="BI28" i="100"/>
  <c r="BI30" i="100" s="1"/>
  <c r="BI33" i="100" s="1"/>
  <c r="BQ39" i="163" l="1"/>
  <c r="BQ40" i="163" s="1"/>
  <c r="BI11" i="116"/>
  <c r="BI20" i="116" s="1"/>
  <c r="BI22" i="116" s="1"/>
  <c r="BI48" i="118"/>
  <c r="BI56" i="118" s="1"/>
  <c r="BH47" i="116"/>
  <c r="BH34" i="116"/>
  <c r="AN20" i="115"/>
  <c r="AM28" i="115"/>
  <c r="AK14" i="115"/>
  <c r="AK22" i="115"/>
  <c r="AN32" i="116"/>
  <c r="AN26" i="115" s="1"/>
  <c r="AN59" i="118"/>
  <c r="AN69" i="118" s="1"/>
  <c r="AN72" i="118" s="1"/>
  <c r="AO71" i="118" s="1"/>
  <c r="AN19" i="118"/>
  <c r="AN27" i="118" s="1"/>
  <c r="AN33" i="118" s="1"/>
  <c r="AN35" i="118" s="1"/>
  <c r="BI27" i="85"/>
  <c r="BI46" i="85" s="1"/>
  <c r="AM37" i="118"/>
  <c r="AP181" i="85"/>
  <c r="AP186" i="85" s="1"/>
  <c r="AP179" i="85"/>
  <c r="AQ175" i="85" s="1"/>
  <c r="AO193" i="85"/>
  <c r="AO194" i="85" s="1"/>
  <c r="AO29" i="116" s="1"/>
  <c r="AO187" i="85"/>
  <c r="AO28" i="116" s="1"/>
  <c r="AJ30" i="115"/>
  <c r="AN20" i="149"/>
  <c r="AN38" i="149" s="1"/>
  <c r="AN55" i="149" s="1"/>
  <c r="AJ54" i="149"/>
  <c r="AJ57" i="149" s="1"/>
  <c r="AJ37" i="149"/>
  <c r="AJ40" i="149" s="1"/>
  <c r="AK47" i="143"/>
  <c r="AK48" i="143" s="1"/>
  <c r="AL39" i="118"/>
  <c r="AL13" i="115" s="1"/>
  <c r="AK33" i="149"/>
  <c r="AK74" i="118"/>
  <c r="AJ6" i="143"/>
  <c r="AJ7" i="143" s="1"/>
  <c r="AJ12" i="143"/>
  <c r="AJ15" i="143" s="1"/>
  <c r="BI16" i="149"/>
  <c r="BH45" i="149"/>
  <c r="BH60" i="149"/>
  <c r="BH62" i="149" s="1"/>
  <c r="BG62" i="85"/>
  <c r="CB116" i="85"/>
  <c r="CC111" i="85" s="1"/>
  <c r="BH190" i="85"/>
  <c r="BH191" i="85" s="1"/>
  <c r="BJ23" i="100"/>
  <c r="BJ26" i="100" s="1"/>
  <c r="BG178" i="85"/>
  <c r="BR36" i="163" l="1"/>
  <c r="BQ18" i="115"/>
  <c r="BI26" i="116"/>
  <c r="BI5" i="118"/>
  <c r="BI16" i="118" s="1"/>
  <c r="AN28" i="115"/>
  <c r="AO32" i="116"/>
  <c r="AO26" i="115" s="1"/>
  <c r="AO20" i="115"/>
  <c r="AL14" i="115"/>
  <c r="AL22" i="115"/>
  <c r="AO59" i="118"/>
  <c r="AO69" i="118" s="1"/>
  <c r="AO72" i="118" s="1"/>
  <c r="AP71" i="118" s="1"/>
  <c r="AO19" i="118"/>
  <c r="AO27" i="118" s="1"/>
  <c r="AO33" i="118" s="1"/>
  <c r="AO35" i="118" s="1"/>
  <c r="AO20" i="149"/>
  <c r="AO38" i="149" s="1"/>
  <c r="AO55" i="149" s="1"/>
  <c r="AL74" i="118"/>
  <c r="AN37" i="118"/>
  <c r="AQ179" i="85"/>
  <c r="AR175" i="85" s="1"/>
  <c r="AQ181" i="85"/>
  <c r="AQ186" i="85" s="1"/>
  <c r="AK37" i="149"/>
  <c r="AK40" i="149" s="1"/>
  <c r="AK54" i="149"/>
  <c r="AK57" i="149" s="1"/>
  <c r="AP193" i="85"/>
  <c r="AP194" i="85" s="1"/>
  <c r="AP29" i="116" s="1"/>
  <c r="AP187" i="85"/>
  <c r="AP28" i="116" s="1"/>
  <c r="AL47" i="143"/>
  <c r="AL48" i="143" s="1"/>
  <c r="AM39" i="118"/>
  <c r="AM13" i="115" s="1"/>
  <c r="AL33" i="149"/>
  <c r="AK30" i="115"/>
  <c r="AK6" i="143"/>
  <c r="AK7" i="143" s="1"/>
  <c r="AK12" i="143"/>
  <c r="AK15" i="143" s="1"/>
  <c r="BI43" i="149"/>
  <c r="BI48" i="149"/>
  <c r="BI50" i="149" s="1"/>
  <c r="CC114" i="85"/>
  <c r="CC170" i="85" s="1"/>
  <c r="BJ28" i="100"/>
  <c r="BJ30" i="100" s="1"/>
  <c r="BJ33" i="100" s="1"/>
  <c r="BR39" i="163" l="1"/>
  <c r="BJ11" i="116"/>
  <c r="BJ20" i="116" s="1"/>
  <c r="BJ22" i="116" s="1"/>
  <c r="BJ48" i="118"/>
  <c r="BJ56" i="118" s="1"/>
  <c r="BI34" i="116"/>
  <c r="BI47" i="116"/>
  <c r="AO28" i="115"/>
  <c r="AM14" i="115"/>
  <c r="AM22" i="115"/>
  <c r="AP20" i="115"/>
  <c r="AP32" i="116"/>
  <c r="AP26" i="115" s="1"/>
  <c r="AP19" i="118"/>
  <c r="AP27" i="118" s="1"/>
  <c r="AP33" i="118" s="1"/>
  <c r="AP35" i="118" s="1"/>
  <c r="AP59" i="118"/>
  <c r="AP69" i="118" s="1"/>
  <c r="AP72" i="118" s="1"/>
  <c r="AQ71" i="118" s="1"/>
  <c r="BJ27" i="85"/>
  <c r="BJ46" i="85" s="1"/>
  <c r="AL6" i="143"/>
  <c r="AL7" i="143" s="1"/>
  <c r="AL12" i="143"/>
  <c r="AL15" i="143" s="1"/>
  <c r="AP20" i="149"/>
  <c r="AP38" i="149" s="1"/>
  <c r="AP55" i="149" s="1"/>
  <c r="AM74" i="118"/>
  <c r="AO37" i="118"/>
  <c r="AL30" i="115"/>
  <c r="AL54" i="149"/>
  <c r="AL57" i="149" s="1"/>
  <c r="AL37" i="149"/>
  <c r="AL40" i="149" s="1"/>
  <c r="AQ187" i="85"/>
  <c r="AQ28" i="116" s="1"/>
  <c r="AQ193" i="85"/>
  <c r="AQ194" i="85" s="1"/>
  <c r="AQ29" i="116" s="1"/>
  <c r="AM47" i="143"/>
  <c r="AM48" i="143" s="1"/>
  <c r="AN39" i="118"/>
  <c r="AN13" i="115" s="1"/>
  <c r="AM33" i="149"/>
  <c r="AR179" i="85"/>
  <c r="AS175" i="85" s="1"/>
  <c r="AR181" i="85"/>
  <c r="AR186" i="85" s="1"/>
  <c r="BI45" i="149"/>
  <c r="BI60" i="149"/>
  <c r="BI62" i="149" s="1"/>
  <c r="BJ16" i="149"/>
  <c r="BH49" i="85"/>
  <c r="BH61" i="85" s="1"/>
  <c r="BH62" i="85" s="1"/>
  <c r="CC116" i="85"/>
  <c r="CD111" i="85" s="1"/>
  <c r="CD114" i="85" s="1"/>
  <c r="CD170" i="85" s="1"/>
  <c r="BI190" i="85"/>
  <c r="BI191" i="85" s="1"/>
  <c r="BK23" i="100"/>
  <c r="BK26" i="100" s="1"/>
  <c r="BS36" i="163" l="1"/>
  <c r="BR18" i="115"/>
  <c r="BR40" i="163"/>
  <c r="BJ26" i="116"/>
  <c r="BJ5" i="118"/>
  <c r="BJ16" i="118" s="1"/>
  <c r="AQ32" i="116"/>
  <c r="AQ26" i="115" s="1"/>
  <c r="AQ20" i="115"/>
  <c r="AP28" i="115"/>
  <c r="AN14" i="115"/>
  <c r="AN22" i="115"/>
  <c r="AQ59" i="118"/>
  <c r="AQ69" i="118" s="1"/>
  <c r="AQ72" i="118" s="1"/>
  <c r="AR71" i="118" s="1"/>
  <c r="AQ19" i="118"/>
  <c r="AQ27" i="118" s="1"/>
  <c r="AQ33" i="118" s="1"/>
  <c r="AQ35" i="118" s="1"/>
  <c r="AQ20" i="149"/>
  <c r="AQ38" i="149" s="1"/>
  <c r="AQ55" i="149" s="1"/>
  <c r="AN74" i="118"/>
  <c r="AS179" i="85"/>
  <c r="AT175" i="85" s="1"/>
  <c r="AS181" i="85"/>
  <c r="AS186" i="85" s="1"/>
  <c r="AM30" i="115"/>
  <c r="AP37" i="118"/>
  <c r="AR187" i="85"/>
  <c r="AR28" i="116" s="1"/>
  <c r="AR193" i="85"/>
  <c r="AR194" i="85" s="1"/>
  <c r="AR29" i="116" s="1"/>
  <c r="AM37" i="149"/>
  <c r="AM40" i="149" s="1"/>
  <c r="AM54" i="149"/>
  <c r="AM57" i="149" s="1"/>
  <c r="AM6" i="143"/>
  <c r="AM7" i="143" s="1"/>
  <c r="AM12" i="143"/>
  <c r="AM15" i="143" s="1"/>
  <c r="AN47" i="143"/>
  <c r="AN48" i="143" s="1"/>
  <c r="AO39" i="118"/>
  <c r="AO13" i="115" s="1"/>
  <c r="AN33" i="149"/>
  <c r="BJ43" i="149"/>
  <c r="BJ48" i="149"/>
  <c r="BJ50" i="149" s="1"/>
  <c r="BH166" i="85"/>
  <c r="BH172" i="85" s="1"/>
  <c r="BH177" i="85" s="1"/>
  <c r="BH178" i="85" s="1"/>
  <c r="CD116" i="85"/>
  <c r="CE111" i="85" s="1"/>
  <c r="BK28" i="100"/>
  <c r="BK30" i="100" s="1"/>
  <c r="BK33" i="100" s="1"/>
  <c r="BS39" i="163" l="1"/>
  <c r="BS40" i="163"/>
  <c r="BK11" i="116"/>
  <c r="BK20" i="116" s="1"/>
  <c r="BK22" i="116" s="1"/>
  <c r="BK48" i="118"/>
  <c r="BK56" i="118" s="1"/>
  <c r="BJ34" i="116"/>
  <c r="BJ47" i="116"/>
  <c r="AR32" i="116"/>
  <c r="AR26" i="115" s="1"/>
  <c r="AO14" i="115"/>
  <c r="AO22" i="115"/>
  <c r="AR20" i="115"/>
  <c r="AQ28" i="115"/>
  <c r="AR59" i="118"/>
  <c r="AR69" i="118" s="1"/>
  <c r="AR72" i="118" s="1"/>
  <c r="AS71" i="118" s="1"/>
  <c r="AR19" i="118"/>
  <c r="AR27" i="118" s="1"/>
  <c r="AR33" i="118" s="1"/>
  <c r="AR35" i="118" s="1"/>
  <c r="BK27" i="85"/>
  <c r="BK46" i="85" s="1"/>
  <c r="AS193" i="85"/>
  <c r="AS194" i="85" s="1"/>
  <c r="AS29" i="116" s="1"/>
  <c r="AS187" i="85"/>
  <c r="AS28" i="116" s="1"/>
  <c r="AR20" i="149"/>
  <c r="AR38" i="149" s="1"/>
  <c r="AR55" i="149" s="1"/>
  <c r="AN30" i="115"/>
  <c r="AT181" i="85"/>
  <c r="AT186" i="85" s="1"/>
  <c r="AT179" i="85"/>
  <c r="AU175" i="85" s="1"/>
  <c r="AN54" i="149"/>
  <c r="AN57" i="149" s="1"/>
  <c r="AN37" i="149"/>
  <c r="AN40" i="149" s="1"/>
  <c r="AO47" i="143"/>
  <c r="AO48" i="143" s="1"/>
  <c r="AP39" i="118"/>
  <c r="AP13" i="115" s="1"/>
  <c r="AO33" i="149"/>
  <c r="AO74" i="118"/>
  <c r="AN6" i="143"/>
  <c r="AN7" i="143" s="1"/>
  <c r="AN12" i="143"/>
  <c r="AN15" i="143" s="1"/>
  <c r="AQ37" i="118"/>
  <c r="BJ45" i="149"/>
  <c r="BJ60" i="149"/>
  <c r="BJ62" i="149" s="1"/>
  <c r="BK16" i="149"/>
  <c r="BI49" i="85"/>
  <c r="BI61" i="85" s="1"/>
  <c r="BI62" i="85" s="1"/>
  <c r="CE114" i="85"/>
  <c r="CE170" i="85" s="1"/>
  <c r="BL23" i="100"/>
  <c r="BL26" i="100" s="1"/>
  <c r="BT36" i="163" l="1"/>
  <c r="BS18" i="115"/>
  <c r="BK5" i="118"/>
  <c r="BK16" i="118" s="1"/>
  <c r="BK26" i="116"/>
  <c r="AS20" i="115"/>
  <c r="AR28" i="115"/>
  <c r="AP14" i="115"/>
  <c r="AP22" i="115"/>
  <c r="AS32" i="116"/>
  <c r="AS26" i="115" s="1"/>
  <c r="AS19" i="118"/>
  <c r="AS27" i="118" s="1"/>
  <c r="AS33" i="118" s="1"/>
  <c r="AS35" i="118" s="1"/>
  <c r="AS59" i="118"/>
  <c r="AS69" i="118" s="1"/>
  <c r="AS72" i="118" s="1"/>
  <c r="AT71" i="118" s="1"/>
  <c r="AP47" i="143"/>
  <c r="AP48" i="143" s="1"/>
  <c r="AQ39" i="118"/>
  <c r="AQ13" i="115" s="1"/>
  <c r="AP33" i="149"/>
  <c r="AO54" i="149"/>
  <c r="AO57" i="149" s="1"/>
  <c r="AO37" i="149"/>
  <c r="AO40" i="149" s="1"/>
  <c r="AO6" i="143"/>
  <c r="AO7" i="143" s="1"/>
  <c r="AO12" i="143"/>
  <c r="AO15" i="143" s="1"/>
  <c r="AR37" i="118"/>
  <c r="AU179" i="85"/>
  <c r="AV175" i="85" s="1"/>
  <c r="AU181" i="85"/>
  <c r="AU186" i="85" s="1"/>
  <c r="AS20" i="149"/>
  <c r="AS38" i="149" s="1"/>
  <c r="AS55" i="149" s="1"/>
  <c r="AT187" i="85"/>
  <c r="AT28" i="116" s="1"/>
  <c r="AT193" i="85"/>
  <c r="AT194" i="85" s="1"/>
  <c r="AT29" i="116" s="1"/>
  <c r="AP74" i="118"/>
  <c r="AO30" i="115"/>
  <c r="BK43" i="149"/>
  <c r="BK48" i="149"/>
  <c r="BK50" i="149" s="1"/>
  <c r="BI166" i="85"/>
  <c r="BI172" i="85" s="1"/>
  <c r="BI177" i="85" s="1"/>
  <c r="BI178" i="85" s="1"/>
  <c r="CE116" i="85"/>
  <c r="CF111" i="85" s="1"/>
  <c r="CF114" i="85" s="1"/>
  <c r="CF170" i="85" s="1"/>
  <c r="BJ190" i="85"/>
  <c r="BJ191" i="85" s="1"/>
  <c r="BL28" i="100"/>
  <c r="BL30" i="100" s="1"/>
  <c r="BL33" i="100" s="1"/>
  <c r="BT39" i="163" l="1"/>
  <c r="BT40" i="163" s="1"/>
  <c r="BL48" i="118"/>
  <c r="BL56" i="118" s="1"/>
  <c r="BL11" i="116"/>
  <c r="BL20" i="116" s="1"/>
  <c r="BL22" i="116" s="1"/>
  <c r="BK47" i="116"/>
  <c r="BK34" i="116"/>
  <c r="AS28" i="115"/>
  <c r="AQ14" i="115"/>
  <c r="AQ22" i="115"/>
  <c r="AT20" i="115"/>
  <c r="AT32" i="116"/>
  <c r="AT26" i="115" s="1"/>
  <c r="AT19" i="118"/>
  <c r="AT27" i="118" s="1"/>
  <c r="AT33" i="118" s="1"/>
  <c r="AT35" i="118" s="1"/>
  <c r="AT59" i="118"/>
  <c r="AT69" i="118" s="1"/>
  <c r="AT72" i="118" s="1"/>
  <c r="AU71" i="118" s="1"/>
  <c r="BL27" i="85"/>
  <c r="BL46" i="85" s="1"/>
  <c r="AS37" i="118"/>
  <c r="AU187" i="85"/>
  <c r="AU28" i="116" s="1"/>
  <c r="AU193" i="85"/>
  <c r="AU194" i="85" s="1"/>
  <c r="AU29" i="116" s="1"/>
  <c r="AQ74" i="118"/>
  <c r="AV179" i="85"/>
  <c r="AW175" i="85" s="1"/>
  <c r="AV181" i="85"/>
  <c r="AV186" i="85" s="1"/>
  <c r="AP30" i="115"/>
  <c r="AP54" i="149"/>
  <c r="AP57" i="149" s="1"/>
  <c r="AP37" i="149"/>
  <c r="AP40" i="149" s="1"/>
  <c r="AT20" i="149"/>
  <c r="AT38" i="149" s="1"/>
  <c r="AT55" i="149" s="1"/>
  <c r="AQ47" i="143"/>
  <c r="AQ48" i="143" s="1"/>
  <c r="AR39" i="118"/>
  <c r="AR13" i="115" s="1"/>
  <c r="AQ33" i="149"/>
  <c r="AP6" i="143"/>
  <c r="AP7" i="143" s="1"/>
  <c r="AP12" i="143"/>
  <c r="AP15" i="143" s="1"/>
  <c r="BL16" i="149"/>
  <c r="BK45" i="149"/>
  <c r="BK60" i="149"/>
  <c r="BK62" i="149" s="1"/>
  <c r="BJ49" i="85"/>
  <c r="BJ61" i="85" s="1"/>
  <c r="BJ166" i="85" s="1"/>
  <c r="BJ172" i="85" s="1"/>
  <c r="BJ177" i="85" s="1"/>
  <c r="BJ178" i="85" s="1"/>
  <c r="CF116" i="85"/>
  <c r="CG111" i="85" s="1"/>
  <c r="CG114" i="85" s="1"/>
  <c r="CG170" i="85" s="1"/>
  <c r="BM23" i="100"/>
  <c r="BM26" i="100" s="1"/>
  <c r="BU36" i="163" l="1"/>
  <c r="BT18" i="115"/>
  <c r="BL26" i="116"/>
  <c r="BL5" i="118"/>
  <c r="BL16" i="118" s="1"/>
  <c r="AU20" i="115"/>
  <c r="AT28" i="115"/>
  <c r="AR14" i="115"/>
  <c r="AR22" i="115"/>
  <c r="AU32" i="116"/>
  <c r="AU26" i="115" s="1"/>
  <c r="AU59" i="118"/>
  <c r="AU69" i="118" s="1"/>
  <c r="AU72" i="118" s="1"/>
  <c r="AV71" i="118" s="1"/>
  <c r="AU19" i="118"/>
  <c r="AU27" i="118" s="1"/>
  <c r="AU33" i="118" s="1"/>
  <c r="AU35" i="118" s="1"/>
  <c r="AR74" i="118"/>
  <c r="AQ37" i="149"/>
  <c r="AQ40" i="149" s="1"/>
  <c r="AQ54" i="149"/>
  <c r="AQ57" i="149" s="1"/>
  <c r="AU20" i="149"/>
  <c r="AU38" i="149" s="1"/>
  <c r="AU55" i="149" s="1"/>
  <c r="AR47" i="143"/>
  <c r="AR48" i="143" s="1"/>
  <c r="AS39" i="118"/>
  <c r="AS13" i="115" s="1"/>
  <c r="AR33" i="149"/>
  <c r="AQ30" i="115"/>
  <c r="AV193" i="85"/>
  <c r="AV194" i="85" s="1"/>
  <c r="AV29" i="116" s="1"/>
  <c r="AV187" i="85"/>
  <c r="AV28" i="116" s="1"/>
  <c r="AQ6" i="143"/>
  <c r="AQ7" i="143" s="1"/>
  <c r="AQ12" i="143"/>
  <c r="AQ15" i="143" s="1"/>
  <c r="AT37" i="118"/>
  <c r="AW181" i="85"/>
  <c r="AW186" i="85" s="1"/>
  <c r="AW179" i="85"/>
  <c r="AX175" i="85" s="1"/>
  <c r="BL43" i="149"/>
  <c r="BL48" i="149"/>
  <c r="BL50" i="149" s="1"/>
  <c r="BJ62" i="85"/>
  <c r="BK190" i="85"/>
  <c r="BK191" i="85" s="1"/>
  <c r="CG116" i="85"/>
  <c r="CH111" i="85" s="1"/>
  <c r="BM28" i="100"/>
  <c r="BM30" i="100" s="1"/>
  <c r="BM33" i="100" s="1"/>
  <c r="BU39" i="163" l="1"/>
  <c r="BU40" i="163"/>
  <c r="BM11" i="116"/>
  <c r="BM20" i="116" s="1"/>
  <c r="BM22" i="116" s="1"/>
  <c r="BM48" i="118"/>
  <c r="BM56" i="118" s="1"/>
  <c r="BL47" i="116"/>
  <c r="BL34" i="116"/>
  <c r="AV20" i="115"/>
  <c r="AU28" i="115"/>
  <c r="AS14" i="115"/>
  <c r="AS22" i="115"/>
  <c r="AV32" i="116"/>
  <c r="AV26" i="115" s="1"/>
  <c r="AV59" i="118"/>
  <c r="AV69" i="118" s="1"/>
  <c r="AV72" i="118" s="1"/>
  <c r="AW71" i="118" s="1"/>
  <c r="AV19" i="118"/>
  <c r="AV27" i="118" s="1"/>
  <c r="AV33" i="118" s="1"/>
  <c r="AV35" i="118" s="1"/>
  <c r="BM27" i="85"/>
  <c r="BM46" i="85" s="1"/>
  <c r="AV20" i="149"/>
  <c r="AV38" i="149" s="1"/>
  <c r="AV55" i="149" s="1"/>
  <c r="AU37" i="118"/>
  <c r="AR30" i="115"/>
  <c r="AX179" i="85"/>
  <c r="AY175" i="85" s="1"/>
  <c r="AX181" i="85"/>
  <c r="AX186" i="85" s="1"/>
  <c r="AS47" i="143"/>
  <c r="AS48" i="143" s="1"/>
  <c r="AT39" i="118"/>
  <c r="AT13" i="115" s="1"/>
  <c r="AS33" i="149"/>
  <c r="AW193" i="85"/>
  <c r="AW194" i="85" s="1"/>
  <c r="AW29" i="116" s="1"/>
  <c r="AW187" i="85"/>
  <c r="AW28" i="116" s="1"/>
  <c r="AR54" i="149"/>
  <c r="AR57" i="149" s="1"/>
  <c r="AR37" i="149"/>
  <c r="AR40" i="149" s="1"/>
  <c r="AR6" i="143"/>
  <c r="AR7" i="143" s="1"/>
  <c r="AR12" i="143"/>
  <c r="AR15" i="143" s="1"/>
  <c r="AS74" i="118"/>
  <c r="BL45" i="149"/>
  <c r="BL60" i="149"/>
  <c r="BL62" i="149" s="1"/>
  <c r="BM16" i="149"/>
  <c r="BK49" i="85"/>
  <c r="BK61" i="85" s="1"/>
  <c r="BK166" i="85" s="1"/>
  <c r="BK172" i="85" s="1"/>
  <c r="BK177" i="85" s="1"/>
  <c r="BK178" i="85" s="1"/>
  <c r="CH114" i="85"/>
  <c r="CH170" i="85" s="1"/>
  <c r="BN23" i="100"/>
  <c r="BN26" i="100" s="1"/>
  <c r="BV36" i="163" l="1"/>
  <c r="BU18" i="115"/>
  <c r="BM26" i="116"/>
  <c r="BM5" i="118"/>
  <c r="BM16" i="118" s="1"/>
  <c r="AW20" i="115"/>
  <c r="AV28" i="115"/>
  <c r="AT14" i="115"/>
  <c r="AT22" i="115"/>
  <c r="AW32" i="116"/>
  <c r="AW26" i="115" s="1"/>
  <c r="AW59" i="118"/>
  <c r="AW69" i="118" s="1"/>
  <c r="AW72" i="118" s="1"/>
  <c r="AX71" i="118" s="1"/>
  <c r="AW19" i="118"/>
  <c r="AW27" i="118" s="1"/>
  <c r="AW33" i="118" s="1"/>
  <c r="AW35" i="118" s="1"/>
  <c r="AS30" i="115"/>
  <c r="AT74" i="118"/>
  <c r="AT47" i="143"/>
  <c r="AT48" i="143" s="1"/>
  <c r="AU39" i="118"/>
  <c r="AU13" i="115" s="1"/>
  <c r="AT33" i="149"/>
  <c r="AS6" i="143"/>
  <c r="AS7" i="143" s="1"/>
  <c r="AS12" i="143"/>
  <c r="AS15" i="143" s="1"/>
  <c r="AX193" i="85"/>
  <c r="AX194" i="85" s="1"/>
  <c r="AX29" i="116" s="1"/>
  <c r="AX187" i="85"/>
  <c r="AX28" i="116" s="1"/>
  <c r="AS37" i="149"/>
  <c r="AS40" i="149" s="1"/>
  <c r="AS54" i="149"/>
  <c r="AS57" i="149" s="1"/>
  <c r="AY181" i="85"/>
  <c r="AY186" i="85" s="1"/>
  <c r="AY179" i="85"/>
  <c r="AZ175" i="85" s="1"/>
  <c r="AW20" i="149"/>
  <c r="AW38" i="149" s="1"/>
  <c r="AW55" i="149" s="1"/>
  <c r="AV37" i="118"/>
  <c r="BM43" i="149"/>
  <c r="BM48" i="149"/>
  <c r="BM50" i="149" s="1"/>
  <c r="BK62" i="85"/>
  <c r="BL190" i="85"/>
  <c r="BL191" i="85" s="1"/>
  <c r="CH116" i="85"/>
  <c r="CI111" i="85" s="1"/>
  <c r="BN28" i="100"/>
  <c r="BN30" i="100" s="1"/>
  <c r="BN33" i="100" s="1"/>
  <c r="BV39" i="163" l="1"/>
  <c r="BV40" i="163"/>
  <c r="BN11" i="116"/>
  <c r="BN20" i="116" s="1"/>
  <c r="BN22" i="116" s="1"/>
  <c r="BN48" i="118"/>
  <c r="BN56" i="118" s="1"/>
  <c r="BM34" i="116"/>
  <c r="BM47" i="116"/>
  <c r="AW28" i="115"/>
  <c r="AU14" i="115"/>
  <c r="AU22" i="115"/>
  <c r="AX20" i="115"/>
  <c r="AX32" i="116"/>
  <c r="AX26" i="115" s="1"/>
  <c r="AX59" i="118"/>
  <c r="AX69" i="118" s="1"/>
  <c r="AX72" i="118" s="1"/>
  <c r="AY71" i="118" s="1"/>
  <c r="AX19" i="118"/>
  <c r="AX27" i="118" s="1"/>
  <c r="AX33" i="118" s="1"/>
  <c r="AX35" i="118" s="1"/>
  <c r="BN27" i="85"/>
  <c r="BN46" i="85" s="1"/>
  <c r="AY187" i="85"/>
  <c r="AY28" i="116" s="1"/>
  <c r="AY193" i="85"/>
  <c r="AY194" i="85" s="1"/>
  <c r="AY29" i="116" s="1"/>
  <c r="AT30" i="115"/>
  <c r="AT54" i="149"/>
  <c r="AT57" i="149" s="1"/>
  <c r="AT37" i="149"/>
  <c r="AT40" i="149" s="1"/>
  <c r="AU47" i="143"/>
  <c r="AU48" i="143" s="1"/>
  <c r="AV39" i="118"/>
  <c r="AV13" i="115" s="1"/>
  <c r="AU33" i="149"/>
  <c r="AX20" i="149"/>
  <c r="AX38" i="149" s="1"/>
  <c r="AX55" i="149" s="1"/>
  <c r="AT6" i="143"/>
  <c r="AT7" i="143" s="1"/>
  <c r="AT12" i="143"/>
  <c r="AT15" i="143" s="1"/>
  <c r="AW37" i="118"/>
  <c r="AU74" i="118"/>
  <c r="AZ179" i="85"/>
  <c r="BA175" i="85" s="1"/>
  <c r="AZ181" i="85"/>
  <c r="AZ186" i="85" s="1"/>
  <c r="BN16" i="149"/>
  <c r="BM45" i="149"/>
  <c r="BM60" i="149"/>
  <c r="BM62" i="149" s="1"/>
  <c r="BL49" i="85"/>
  <c r="BL61" i="85" s="1"/>
  <c r="BL166" i="85" s="1"/>
  <c r="BL172" i="85" s="1"/>
  <c r="BL177" i="85" s="1"/>
  <c r="BL178" i="85" s="1"/>
  <c r="BM190" i="85"/>
  <c r="BM191" i="85" s="1"/>
  <c r="CI114" i="85"/>
  <c r="CI170" i="85" s="1"/>
  <c r="BO23" i="100"/>
  <c r="BO26" i="100" s="1"/>
  <c r="BW36" i="163" l="1"/>
  <c r="BV18" i="115"/>
  <c r="BN26" i="116"/>
  <c r="BN5" i="118"/>
  <c r="BN16" i="118" s="1"/>
  <c r="AY32" i="116"/>
  <c r="AY26" i="115" s="1"/>
  <c r="AY20" i="115"/>
  <c r="AX28" i="115"/>
  <c r="AV14" i="115"/>
  <c r="AV22" i="115"/>
  <c r="AY59" i="118"/>
  <c r="AY69" i="118" s="1"/>
  <c r="AY72" i="118" s="1"/>
  <c r="AZ71" i="118" s="1"/>
  <c r="AY19" i="118"/>
  <c r="AY27" i="118" s="1"/>
  <c r="AY33" i="118" s="1"/>
  <c r="AY35" i="118" s="1"/>
  <c r="AU6" i="143"/>
  <c r="AU7" i="143" s="1"/>
  <c r="AU12" i="143"/>
  <c r="AU15" i="143" s="1"/>
  <c r="AV47" i="143"/>
  <c r="AV48" i="143" s="1"/>
  <c r="AW39" i="118"/>
  <c r="AW13" i="115" s="1"/>
  <c r="AV33" i="149"/>
  <c r="BA179" i="85"/>
  <c r="BB175" i="85" s="1"/>
  <c r="BA181" i="85"/>
  <c r="BA186" i="85" s="1"/>
  <c r="AX37" i="118"/>
  <c r="AZ187" i="85"/>
  <c r="AZ28" i="116" s="1"/>
  <c r="AZ193" i="85"/>
  <c r="AZ194" i="85" s="1"/>
  <c r="AZ29" i="116" s="1"/>
  <c r="AU30" i="115"/>
  <c r="AV74" i="118"/>
  <c r="AU54" i="149"/>
  <c r="AU57" i="149" s="1"/>
  <c r="AU37" i="149"/>
  <c r="AU40" i="149" s="1"/>
  <c r="AY20" i="149"/>
  <c r="AY38" i="149" s="1"/>
  <c r="AY55" i="149" s="1"/>
  <c r="BN43" i="149"/>
  <c r="BN48" i="149"/>
  <c r="BN50" i="149" s="1"/>
  <c r="BL62" i="85"/>
  <c r="CI116" i="85"/>
  <c r="BO28" i="100"/>
  <c r="BO30" i="100" s="1"/>
  <c r="BO33" i="100" s="1"/>
  <c r="BW39" i="163" l="1"/>
  <c r="BW40" i="163"/>
  <c r="BO48" i="118"/>
  <c r="BO56" i="118" s="1"/>
  <c r="BO11" i="116"/>
  <c r="BO20" i="116" s="1"/>
  <c r="BO22" i="116" s="1"/>
  <c r="BN34" i="116"/>
  <c r="BN47" i="116"/>
  <c r="AZ20" i="115"/>
  <c r="AW14" i="115"/>
  <c r="AW22" i="115"/>
  <c r="AZ32" i="116"/>
  <c r="AZ26" i="115" s="1"/>
  <c r="AY28" i="115"/>
  <c r="AZ19" i="118"/>
  <c r="AZ27" i="118" s="1"/>
  <c r="AZ33" i="118" s="1"/>
  <c r="AZ35" i="118" s="1"/>
  <c r="AZ59" i="118"/>
  <c r="AZ69" i="118" s="1"/>
  <c r="AZ72" i="118" s="1"/>
  <c r="BA71" i="118" s="1"/>
  <c r="BO27" i="85"/>
  <c r="BO46" i="85" s="1"/>
  <c r="AW74" i="118"/>
  <c r="BB181" i="85"/>
  <c r="BB186" i="85" s="1"/>
  <c r="BB179" i="85"/>
  <c r="BC175" i="85" s="1"/>
  <c r="AV37" i="149"/>
  <c r="AV40" i="149" s="1"/>
  <c r="AV54" i="149"/>
  <c r="AV57" i="149" s="1"/>
  <c r="AW47" i="143"/>
  <c r="AW48" i="143" s="1"/>
  <c r="AX39" i="118"/>
  <c r="AX13" i="115" s="1"/>
  <c r="AW33" i="149"/>
  <c r="AV30" i="115"/>
  <c r="AZ20" i="149"/>
  <c r="AZ38" i="149" s="1"/>
  <c r="AZ55" i="149" s="1"/>
  <c r="AV6" i="143"/>
  <c r="AV7" i="143" s="1"/>
  <c r="AV12" i="143"/>
  <c r="AV15" i="143" s="1"/>
  <c r="AY37" i="118"/>
  <c r="BA187" i="85"/>
  <c r="BA28" i="116" s="1"/>
  <c r="BA193" i="85"/>
  <c r="BA194" i="85" s="1"/>
  <c r="BA29" i="116" s="1"/>
  <c r="BN45" i="149"/>
  <c r="BN60" i="149"/>
  <c r="BN62" i="149" s="1"/>
  <c r="BO16" i="149"/>
  <c r="BM49" i="85"/>
  <c r="BM61" i="85" s="1"/>
  <c r="BM166" i="85" s="1"/>
  <c r="BM172" i="85" s="1"/>
  <c r="BM177" i="85" s="1"/>
  <c r="BM178" i="85" s="1"/>
  <c r="BP23" i="100"/>
  <c r="BP26" i="100" s="1"/>
  <c r="BX36" i="163" l="1"/>
  <c r="BW18" i="115"/>
  <c r="BO26" i="116"/>
  <c r="BO5" i="118"/>
  <c r="BO16" i="118" s="1"/>
  <c r="BA32" i="116"/>
  <c r="BA26" i="115" s="1"/>
  <c r="AX14" i="115"/>
  <c r="AX22" i="115"/>
  <c r="AZ28" i="115"/>
  <c r="BA20" i="115"/>
  <c r="BA19" i="118"/>
  <c r="BA27" i="118" s="1"/>
  <c r="BA33" i="118" s="1"/>
  <c r="BA35" i="118" s="1"/>
  <c r="BA59" i="118"/>
  <c r="BA69" i="118" s="1"/>
  <c r="BA72" i="118" s="1"/>
  <c r="BB71" i="118" s="1"/>
  <c r="AX47" i="143"/>
  <c r="AX48" i="143" s="1"/>
  <c r="AY39" i="118"/>
  <c r="AY13" i="115" s="1"/>
  <c r="AX33" i="149"/>
  <c r="BA20" i="149"/>
  <c r="BA38" i="149" s="1"/>
  <c r="BA55" i="149" s="1"/>
  <c r="AZ37" i="118"/>
  <c r="AW6" i="143"/>
  <c r="AW7" i="143" s="1"/>
  <c r="AW12" i="143"/>
  <c r="AW15" i="143" s="1"/>
  <c r="BC179" i="85"/>
  <c r="BD175" i="85" s="1"/>
  <c r="BC181" i="85"/>
  <c r="BC186" i="85" s="1"/>
  <c r="BB187" i="85"/>
  <c r="BB28" i="116" s="1"/>
  <c r="BB193" i="85"/>
  <c r="BB194" i="85" s="1"/>
  <c r="BB29" i="116" s="1"/>
  <c r="AW37" i="149"/>
  <c r="AW40" i="149" s="1"/>
  <c r="AW54" i="149"/>
  <c r="AW57" i="149" s="1"/>
  <c r="AW30" i="115"/>
  <c r="AX74" i="118"/>
  <c r="BO43" i="149"/>
  <c r="BO48" i="149"/>
  <c r="BO50" i="149" s="1"/>
  <c r="BM62" i="85"/>
  <c r="BN49" i="85"/>
  <c r="BN61" i="85" s="1"/>
  <c r="BN166" i="85" s="1"/>
  <c r="BN172" i="85" s="1"/>
  <c r="BN177" i="85" s="1"/>
  <c r="BN190" i="85"/>
  <c r="BN191" i="85" s="1"/>
  <c r="BP28" i="100"/>
  <c r="BP30" i="100" s="1"/>
  <c r="BP33" i="100" s="1"/>
  <c r="BX39" i="163" l="1"/>
  <c r="BX40" i="163"/>
  <c r="BP48" i="118"/>
  <c r="BP56" i="118" s="1"/>
  <c r="BP11" i="116"/>
  <c r="BP20" i="116" s="1"/>
  <c r="BP22" i="116" s="1"/>
  <c r="BO34" i="116"/>
  <c r="BO47" i="116"/>
  <c r="BB32" i="116"/>
  <c r="BB26" i="115" s="1"/>
  <c r="BB20" i="115"/>
  <c r="BA28" i="115"/>
  <c r="AY14" i="115"/>
  <c r="AY22" i="115"/>
  <c r="BB59" i="118"/>
  <c r="BB69" i="118" s="1"/>
  <c r="BB72" i="118" s="1"/>
  <c r="BC71" i="118" s="1"/>
  <c r="BB19" i="118"/>
  <c r="BB27" i="118" s="1"/>
  <c r="BB33" i="118" s="1"/>
  <c r="BB35" i="118" s="1"/>
  <c r="BP27" i="85"/>
  <c r="BP46" i="85" s="1"/>
  <c r="BB20" i="149"/>
  <c r="BB38" i="149" s="1"/>
  <c r="BB55" i="149" s="1"/>
  <c r="BC187" i="85"/>
  <c r="BC28" i="116" s="1"/>
  <c r="BC193" i="85"/>
  <c r="BC194" i="85" s="1"/>
  <c r="BC29" i="116" s="1"/>
  <c r="BA37" i="118"/>
  <c r="BD181" i="85"/>
  <c r="BD186" i="85" s="1"/>
  <c r="BD179" i="85"/>
  <c r="BE175" i="85" s="1"/>
  <c r="AX30" i="115"/>
  <c r="AX54" i="149"/>
  <c r="AX57" i="149" s="1"/>
  <c r="AX37" i="149"/>
  <c r="AX40" i="149" s="1"/>
  <c r="AY74" i="118"/>
  <c r="AY47" i="143"/>
  <c r="AY48" i="143" s="1"/>
  <c r="AZ39" i="118"/>
  <c r="AZ13" i="115" s="1"/>
  <c r="AY33" i="149"/>
  <c r="AX6" i="143"/>
  <c r="AX7" i="143" s="1"/>
  <c r="AX12" i="143"/>
  <c r="AX15" i="143" s="1"/>
  <c r="BP16" i="149"/>
  <c r="BO45" i="149"/>
  <c r="BO60" i="149"/>
  <c r="BO62" i="149" s="1"/>
  <c r="BN62" i="85"/>
  <c r="BQ23" i="100"/>
  <c r="BQ26" i="100" s="1"/>
  <c r="BN178" i="85"/>
  <c r="BY36" i="163" l="1"/>
  <c r="BX18" i="115"/>
  <c r="BP5" i="118"/>
  <c r="BP16" i="118" s="1"/>
  <c r="BP26" i="116"/>
  <c r="BC32" i="116"/>
  <c r="BC26" i="115" s="1"/>
  <c r="AZ14" i="115"/>
  <c r="AZ22" i="115"/>
  <c r="BC20" i="115"/>
  <c r="BB28" i="115"/>
  <c r="BC59" i="118"/>
  <c r="BC69" i="118" s="1"/>
  <c r="BC72" i="118" s="1"/>
  <c r="BD71" i="118" s="1"/>
  <c r="BC19" i="118"/>
  <c r="BC27" i="118" s="1"/>
  <c r="BC33" i="118" s="1"/>
  <c r="BC35" i="118" s="1"/>
  <c r="BC20" i="149"/>
  <c r="BC38" i="149" s="1"/>
  <c r="BC55" i="149" s="1"/>
  <c r="AZ47" i="143"/>
  <c r="AZ48" i="143" s="1"/>
  <c r="BA39" i="118"/>
  <c r="BA13" i="115" s="1"/>
  <c r="AZ33" i="149"/>
  <c r="AY54" i="149"/>
  <c r="AY57" i="149" s="1"/>
  <c r="AY37" i="149"/>
  <c r="AY40" i="149" s="1"/>
  <c r="BE179" i="85"/>
  <c r="BF175" i="85" s="1"/>
  <c r="BE181" i="85"/>
  <c r="BE186" i="85" s="1"/>
  <c r="BB37" i="118"/>
  <c r="AY6" i="143"/>
  <c r="AY7" i="143" s="1"/>
  <c r="AY12" i="143"/>
  <c r="AY15" i="143" s="1"/>
  <c r="BD193" i="85"/>
  <c r="BD194" i="85" s="1"/>
  <c r="BD29" i="116" s="1"/>
  <c r="BD187" i="85"/>
  <c r="BD28" i="116" s="1"/>
  <c r="AY30" i="115"/>
  <c r="AZ74" i="118"/>
  <c r="BP43" i="149"/>
  <c r="BP48" i="149"/>
  <c r="BP50" i="149" s="1"/>
  <c r="BO49" i="85"/>
  <c r="BO61" i="85" s="1"/>
  <c r="BO166" i="85" s="1"/>
  <c r="BO172" i="85" s="1"/>
  <c r="BO177" i="85" s="1"/>
  <c r="BO190" i="85"/>
  <c r="BO191" i="85" s="1"/>
  <c r="BQ28" i="100"/>
  <c r="BQ30" i="100" s="1"/>
  <c r="BQ33" i="100" s="1"/>
  <c r="BY39" i="163" l="1"/>
  <c r="BY40" i="163"/>
  <c r="BP34" i="116"/>
  <c r="BP47" i="116"/>
  <c r="BQ11" i="116"/>
  <c r="BQ20" i="116" s="1"/>
  <c r="BQ22" i="116" s="1"/>
  <c r="BQ48" i="118"/>
  <c r="BQ56" i="118" s="1"/>
  <c r="BD20" i="115"/>
  <c r="BA14" i="115"/>
  <c r="BA22" i="115"/>
  <c r="BC28" i="115"/>
  <c r="BD32" i="116"/>
  <c r="BD26" i="115" s="1"/>
  <c r="BD59" i="118"/>
  <c r="BD69" i="118" s="1"/>
  <c r="BD72" i="118" s="1"/>
  <c r="BE71" i="118" s="1"/>
  <c r="BD19" i="118"/>
  <c r="BD27" i="118" s="1"/>
  <c r="BD33" i="118" s="1"/>
  <c r="BD35" i="118" s="1"/>
  <c r="BQ27" i="85"/>
  <c r="BQ46" i="85" s="1"/>
  <c r="AZ30" i="115"/>
  <c r="AZ6" i="143"/>
  <c r="AZ7" i="143" s="1"/>
  <c r="AZ12" i="143"/>
  <c r="AZ15" i="143" s="1"/>
  <c r="BA47" i="143"/>
  <c r="BA48" i="143" s="1"/>
  <c r="BB39" i="118"/>
  <c r="BB13" i="115" s="1"/>
  <c r="BA33" i="149"/>
  <c r="BA74" i="118"/>
  <c r="BE187" i="85"/>
  <c r="BE28" i="116" s="1"/>
  <c r="BE193" i="85"/>
  <c r="BE194" i="85" s="1"/>
  <c r="BE29" i="116" s="1"/>
  <c r="BF179" i="85"/>
  <c r="BG175" i="85" s="1"/>
  <c r="BF181" i="85"/>
  <c r="BF186" i="85" s="1"/>
  <c r="BC37" i="118"/>
  <c r="BD20" i="149"/>
  <c r="BD38" i="149" s="1"/>
  <c r="BD55" i="149" s="1"/>
  <c r="AZ54" i="149"/>
  <c r="AZ57" i="149" s="1"/>
  <c r="AZ37" i="149"/>
  <c r="AZ40" i="149" s="1"/>
  <c r="BQ16" i="149"/>
  <c r="BP45" i="149"/>
  <c r="BP60" i="149"/>
  <c r="BP62" i="149" s="1"/>
  <c r="BO62" i="85"/>
  <c r="BR23" i="100"/>
  <c r="BR26" i="100" s="1"/>
  <c r="BO178" i="85"/>
  <c r="BZ36" i="163" l="1"/>
  <c r="BY18" i="115"/>
  <c r="BQ5" i="118"/>
  <c r="BQ16" i="118" s="1"/>
  <c r="BQ26" i="116"/>
  <c r="BE32" i="116"/>
  <c r="BE26" i="115" s="1"/>
  <c r="BD28" i="115"/>
  <c r="BB14" i="115"/>
  <c r="BB22" i="115"/>
  <c r="BE20" i="115"/>
  <c r="BE19" i="118"/>
  <c r="BE27" i="118" s="1"/>
  <c r="BE33" i="118" s="1"/>
  <c r="BE35" i="118" s="1"/>
  <c r="BE59" i="118"/>
  <c r="BE69" i="118" s="1"/>
  <c r="BE72" i="118" s="1"/>
  <c r="BF71" i="118" s="1"/>
  <c r="BA54" i="149"/>
  <c r="BA57" i="149" s="1"/>
  <c r="BA37" i="149"/>
  <c r="BA40" i="149" s="1"/>
  <c r="BF187" i="85"/>
  <c r="BF28" i="116" s="1"/>
  <c r="BF193" i="85"/>
  <c r="BF194" i="85" s="1"/>
  <c r="BF29" i="116" s="1"/>
  <c r="BA30" i="115"/>
  <c r="BG181" i="85"/>
  <c r="BG186" i="85" s="1"/>
  <c r="BG179" i="85"/>
  <c r="BH175" i="85" s="1"/>
  <c r="BB47" i="143"/>
  <c r="BB48" i="143" s="1"/>
  <c r="BC39" i="118"/>
  <c r="BC13" i="115" s="1"/>
  <c r="BB33" i="149"/>
  <c r="BA6" i="143"/>
  <c r="BA7" i="143" s="1"/>
  <c r="BA12" i="143"/>
  <c r="BA15" i="143" s="1"/>
  <c r="BE20" i="149"/>
  <c r="BE38" i="149" s="1"/>
  <c r="BE55" i="149" s="1"/>
  <c r="BD37" i="118"/>
  <c r="BB74" i="118"/>
  <c r="BQ43" i="149"/>
  <c r="BQ48" i="149"/>
  <c r="BQ50" i="149" s="1"/>
  <c r="BP49" i="85"/>
  <c r="BP61" i="85" s="1"/>
  <c r="BP166" i="85" s="1"/>
  <c r="BP172" i="85" s="1"/>
  <c r="BP177" i="85" s="1"/>
  <c r="BP190" i="85"/>
  <c r="BP191" i="85" s="1"/>
  <c r="BR28" i="100"/>
  <c r="BR30" i="100" s="1"/>
  <c r="BR33" i="100" s="1"/>
  <c r="BZ39" i="163" l="1"/>
  <c r="BZ40" i="163"/>
  <c r="BQ34" i="116"/>
  <c r="BQ47" i="116"/>
  <c r="BR11" i="116"/>
  <c r="BR20" i="116" s="1"/>
  <c r="BR22" i="116" s="1"/>
  <c r="BR48" i="118"/>
  <c r="BR56" i="118" s="1"/>
  <c r="BF20" i="115"/>
  <c r="BF32" i="116"/>
  <c r="BF26" i="115" s="1"/>
  <c r="BC14" i="115"/>
  <c r="BC22" i="115"/>
  <c r="BE28" i="115"/>
  <c r="BF19" i="118"/>
  <c r="BF27" i="118" s="1"/>
  <c r="BF33" i="118" s="1"/>
  <c r="BF35" i="118" s="1"/>
  <c r="BF59" i="118"/>
  <c r="BF69" i="118" s="1"/>
  <c r="BF72" i="118" s="1"/>
  <c r="BG71" i="118" s="1"/>
  <c r="BR27" i="85"/>
  <c r="BR46" i="85" s="1"/>
  <c r="BH181" i="85"/>
  <c r="BH186" i="85" s="1"/>
  <c r="BH179" i="85"/>
  <c r="BI175" i="85" s="1"/>
  <c r="BB37" i="149"/>
  <c r="BB40" i="149" s="1"/>
  <c r="BB54" i="149"/>
  <c r="BB57" i="149" s="1"/>
  <c r="BB30" i="115"/>
  <c r="BF20" i="149"/>
  <c r="BF38" i="149" s="1"/>
  <c r="BF55" i="149" s="1"/>
  <c r="BG187" i="85"/>
  <c r="BG28" i="116" s="1"/>
  <c r="BG193" i="85"/>
  <c r="BG194" i="85" s="1"/>
  <c r="BG29" i="116" s="1"/>
  <c r="BE37" i="118"/>
  <c r="BC47" i="143"/>
  <c r="BC48" i="143" s="1"/>
  <c r="BD39" i="118"/>
  <c r="BD13" i="115" s="1"/>
  <c r="BC33" i="149"/>
  <c r="BC74" i="118"/>
  <c r="BB6" i="143"/>
  <c r="BB7" i="143" s="1"/>
  <c r="BB12" i="143"/>
  <c r="BB15" i="143" s="1"/>
  <c r="BR16" i="149"/>
  <c r="BQ45" i="149"/>
  <c r="BQ60" i="149"/>
  <c r="BQ62" i="149" s="1"/>
  <c r="BP62" i="85"/>
  <c r="BS23" i="100"/>
  <c r="BS26" i="100" s="1"/>
  <c r="BP178" i="85"/>
  <c r="CA36" i="163" l="1"/>
  <c r="BZ18" i="115"/>
  <c r="BR5" i="118"/>
  <c r="BR16" i="118" s="1"/>
  <c r="BR26" i="116"/>
  <c r="BG32" i="116"/>
  <c r="BG26" i="115" s="1"/>
  <c r="BF28" i="115"/>
  <c r="BD14" i="115"/>
  <c r="BD22" i="115"/>
  <c r="BG20" i="115"/>
  <c r="BG19" i="118"/>
  <c r="BG27" i="118" s="1"/>
  <c r="BG33" i="118" s="1"/>
  <c r="BG35" i="118" s="1"/>
  <c r="BG59" i="118"/>
  <c r="BG69" i="118" s="1"/>
  <c r="BG72" i="118" s="1"/>
  <c r="BH71" i="118" s="1"/>
  <c r="BC6" i="143"/>
  <c r="BC7" i="143" s="1"/>
  <c r="BC12" i="143"/>
  <c r="BC15" i="143" s="1"/>
  <c r="BF37" i="118"/>
  <c r="BD74" i="118"/>
  <c r="BG20" i="149"/>
  <c r="BG38" i="149" s="1"/>
  <c r="BG55" i="149" s="1"/>
  <c r="BC30" i="115"/>
  <c r="BC37" i="149"/>
  <c r="BC40" i="149" s="1"/>
  <c r="BC54" i="149"/>
  <c r="BC57" i="149" s="1"/>
  <c r="BI179" i="85"/>
  <c r="BJ175" i="85" s="1"/>
  <c r="BI181" i="85"/>
  <c r="BI186" i="85" s="1"/>
  <c r="BD47" i="143"/>
  <c r="BD48" i="143" s="1"/>
  <c r="BE39" i="118"/>
  <c r="BE13" i="115" s="1"/>
  <c r="BD33" i="149"/>
  <c r="BH187" i="85"/>
  <c r="BH28" i="116" s="1"/>
  <c r="BH193" i="85"/>
  <c r="BH194" i="85" s="1"/>
  <c r="BH29" i="116" s="1"/>
  <c r="BR43" i="149"/>
  <c r="BR48" i="149"/>
  <c r="BR50" i="149" s="1"/>
  <c r="BQ190" i="85"/>
  <c r="BQ191" i="85" s="1"/>
  <c r="BS28" i="100"/>
  <c r="BS30" i="100" s="1"/>
  <c r="BS33" i="100" s="1"/>
  <c r="CA39" i="163" l="1"/>
  <c r="CA40" i="163" s="1"/>
  <c r="BS11" i="116"/>
  <c r="BS20" i="116" s="1"/>
  <c r="BS22" i="116" s="1"/>
  <c r="BS48" i="118"/>
  <c r="BS56" i="118" s="1"/>
  <c r="BR47" i="116"/>
  <c r="BR34" i="116"/>
  <c r="BH32" i="116"/>
  <c r="BH26" i="115" s="1"/>
  <c r="BE14" i="115"/>
  <c r="BE22" i="115"/>
  <c r="BH20" i="115"/>
  <c r="BG28" i="115"/>
  <c r="BH59" i="118"/>
  <c r="BH69" i="118" s="1"/>
  <c r="BH72" i="118" s="1"/>
  <c r="BI71" i="118" s="1"/>
  <c r="BH19" i="118"/>
  <c r="BH27" i="118" s="1"/>
  <c r="BH33" i="118" s="1"/>
  <c r="BH35" i="118" s="1"/>
  <c r="BS27" i="85"/>
  <c r="BS46" i="85" s="1"/>
  <c r="BJ179" i="85"/>
  <c r="BK175" i="85" s="1"/>
  <c r="BJ181" i="85"/>
  <c r="BJ186" i="85" s="1"/>
  <c r="BD30" i="115"/>
  <c r="BE74" i="118"/>
  <c r="BH20" i="149"/>
  <c r="BH38" i="149" s="1"/>
  <c r="BH55" i="149" s="1"/>
  <c r="BD37" i="149"/>
  <c r="BD40" i="149" s="1"/>
  <c r="BD54" i="149"/>
  <c r="BD57" i="149" s="1"/>
  <c r="BE47" i="143"/>
  <c r="BE48" i="143" s="1"/>
  <c r="BF39" i="118"/>
  <c r="BF13" i="115" s="1"/>
  <c r="BE33" i="149"/>
  <c r="BD6" i="143"/>
  <c r="BD7" i="143" s="1"/>
  <c r="BD12" i="143"/>
  <c r="BD15" i="143" s="1"/>
  <c r="BI187" i="85"/>
  <c r="BI28" i="116" s="1"/>
  <c r="BI193" i="85"/>
  <c r="BI194" i="85" s="1"/>
  <c r="BI29" i="116" s="1"/>
  <c r="BG37" i="118"/>
  <c r="BR45" i="149"/>
  <c r="BR60" i="149"/>
  <c r="BR62" i="149" s="1"/>
  <c r="BS16" i="149"/>
  <c r="BQ49" i="85"/>
  <c r="BQ61" i="85" s="1"/>
  <c r="BQ166" i="85" s="1"/>
  <c r="BQ172" i="85" s="1"/>
  <c r="BQ177" i="85" s="1"/>
  <c r="BQ178" i="85" s="1"/>
  <c r="BR190" i="85"/>
  <c r="BR191" i="85" s="1"/>
  <c r="BT23" i="100"/>
  <c r="BT26" i="100" s="1"/>
  <c r="CB36" i="163" l="1"/>
  <c r="CA18" i="115"/>
  <c r="BS26" i="116"/>
  <c r="BS5" i="118"/>
  <c r="BS16" i="118" s="1"/>
  <c r="BH28" i="115"/>
  <c r="BI20" i="115"/>
  <c r="BF14" i="115"/>
  <c r="BF22" i="115"/>
  <c r="BI32" i="116"/>
  <c r="BI26" i="115" s="1"/>
  <c r="BI19" i="118"/>
  <c r="BI27" i="118" s="1"/>
  <c r="BI33" i="118" s="1"/>
  <c r="BI35" i="118" s="1"/>
  <c r="BI59" i="118"/>
  <c r="BI69" i="118" s="1"/>
  <c r="BI72" i="118" s="1"/>
  <c r="BJ71" i="118" s="1"/>
  <c r="BF47" i="143"/>
  <c r="BF48" i="143" s="1"/>
  <c r="BG39" i="118"/>
  <c r="BG13" i="115" s="1"/>
  <c r="BF33" i="149"/>
  <c r="BI20" i="149"/>
  <c r="BI38" i="149" s="1"/>
  <c r="BI55" i="149" s="1"/>
  <c r="BF74" i="118"/>
  <c r="BH37" i="118"/>
  <c r="BE6" i="143"/>
  <c r="BE7" i="143" s="1"/>
  <c r="BE12" i="143"/>
  <c r="BE15" i="143" s="1"/>
  <c r="BE30" i="115"/>
  <c r="BJ193" i="85"/>
  <c r="BJ194" i="85" s="1"/>
  <c r="BJ29" i="116" s="1"/>
  <c r="BJ187" i="85"/>
  <c r="BJ28" i="116" s="1"/>
  <c r="BE54" i="149"/>
  <c r="BE57" i="149" s="1"/>
  <c r="BE37" i="149"/>
  <c r="BE40" i="149" s="1"/>
  <c r="BK181" i="85"/>
  <c r="BK186" i="85" s="1"/>
  <c r="BK179" i="85"/>
  <c r="BL175" i="85" s="1"/>
  <c r="BS43" i="149"/>
  <c r="BS48" i="149"/>
  <c r="BS50" i="149" s="1"/>
  <c r="BQ62" i="85"/>
  <c r="BT28" i="100"/>
  <c r="BT30" i="100" s="1"/>
  <c r="BT33" i="100" s="1"/>
  <c r="CB39" i="163" l="1"/>
  <c r="CB40" i="163"/>
  <c r="BT48" i="118"/>
  <c r="BT56" i="118" s="1"/>
  <c r="BT11" i="116"/>
  <c r="BT20" i="116" s="1"/>
  <c r="BT22" i="116" s="1"/>
  <c r="BS47" i="116"/>
  <c r="BS34" i="116"/>
  <c r="BJ20" i="115"/>
  <c r="BI28" i="115"/>
  <c r="BG14" i="115"/>
  <c r="BG22" i="115"/>
  <c r="BJ32" i="116"/>
  <c r="BJ26" i="115" s="1"/>
  <c r="BJ19" i="118"/>
  <c r="BJ27" i="118" s="1"/>
  <c r="BJ33" i="118" s="1"/>
  <c r="BJ35" i="118" s="1"/>
  <c r="BJ59" i="118"/>
  <c r="BJ69" i="118" s="1"/>
  <c r="BJ72" i="118" s="1"/>
  <c r="BK71" i="118" s="1"/>
  <c r="BT27" i="85"/>
  <c r="BT46" i="85" s="1"/>
  <c r="BL179" i="85"/>
  <c r="BM175" i="85" s="1"/>
  <c r="BL181" i="85"/>
  <c r="BL186" i="85" s="1"/>
  <c r="BI37" i="118"/>
  <c r="BF30" i="115"/>
  <c r="BF37" i="149"/>
  <c r="BF40" i="149" s="1"/>
  <c r="BF54" i="149"/>
  <c r="BF57" i="149" s="1"/>
  <c r="BK187" i="85"/>
  <c r="BK28" i="116" s="1"/>
  <c r="BK193" i="85"/>
  <c r="BK194" i="85" s="1"/>
  <c r="BK29" i="116" s="1"/>
  <c r="BG74" i="118"/>
  <c r="BG47" i="143"/>
  <c r="BG48" i="143" s="1"/>
  <c r="BH39" i="118"/>
  <c r="BH13" i="115" s="1"/>
  <c r="BG33" i="149"/>
  <c r="BJ20" i="149"/>
  <c r="BJ38" i="149" s="1"/>
  <c r="BJ55" i="149" s="1"/>
  <c r="BF6" i="143"/>
  <c r="BF7" i="143" s="1"/>
  <c r="BF12" i="143"/>
  <c r="BF15" i="143" s="1"/>
  <c r="BT16" i="149"/>
  <c r="BS45" i="149"/>
  <c r="BS60" i="149"/>
  <c r="BS62" i="149" s="1"/>
  <c r="BR49" i="85"/>
  <c r="BR61" i="85" s="1"/>
  <c r="BR62" i="85" s="1"/>
  <c r="BS190" i="85"/>
  <c r="BS191" i="85" s="1"/>
  <c r="BU23" i="100"/>
  <c r="BU26" i="100" s="1"/>
  <c r="CC36" i="163" l="1"/>
  <c r="CB18" i="115"/>
  <c r="BT26" i="116"/>
  <c r="BT5" i="118"/>
  <c r="BT16" i="118" s="1"/>
  <c r="BK20" i="115"/>
  <c r="BJ28" i="115"/>
  <c r="BH14" i="115"/>
  <c r="BH22" i="115"/>
  <c r="BK32" i="116"/>
  <c r="BK26" i="115" s="1"/>
  <c r="BK19" i="118"/>
  <c r="BK27" i="118" s="1"/>
  <c r="BK33" i="118" s="1"/>
  <c r="BK35" i="118" s="1"/>
  <c r="BK59" i="118"/>
  <c r="BK69" i="118" s="1"/>
  <c r="BK72" i="118" s="1"/>
  <c r="BL71" i="118" s="1"/>
  <c r="BH47" i="143"/>
  <c r="BH48" i="143" s="1"/>
  <c r="BI39" i="118"/>
  <c r="BI13" i="115" s="1"/>
  <c r="BH33" i="149"/>
  <c r="BH74" i="118"/>
  <c r="BG6" i="143"/>
  <c r="BG7" i="143" s="1"/>
  <c r="BG12" i="143"/>
  <c r="BG15" i="143" s="1"/>
  <c r="BK20" i="149"/>
  <c r="BK38" i="149" s="1"/>
  <c r="BK55" i="149" s="1"/>
  <c r="BG30" i="115"/>
  <c r="BL193" i="85"/>
  <c r="BL194" i="85" s="1"/>
  <c r="BL29" i="116" s="1"/>
  <c r="BL187" i="85"/>
  <c r="BL28" i="116" s="1"/>
  <c r="BJ37" i="118"/>
  <c r="BG54" i="149"/>
  <c r="BG57" i="149" s="1"/>
  <c r="BG37" i="149"/>
  <c r="BG40" i="149" s="1"/>
  <c r="BM181" i="85"/>
  <c r="BM186" i="85" s="1"/>
  <c r="BM179" i="85"/>
  <c r="BN175" i="85" s="1"/>
  <c r="BT43" i="149"/>
  <c r="BT48" i="149"/>
  <c r="BT50" i="149" s="1"/>
  <c r="BR166" i="85"/>
  <c r="BR172" i="85" s="1"/>
  <c r="BR177" i="85" s="1"/>
  <c r="BR178" i="85" s="1"/>
  <c r="BU28" i="100"/>
  <c r="BU30" i="100" s="1"/>
  <c r="BU33" i="100" s="1"/>
  <c r="CC39" i="163" l="1"/>
  <c r="CC40" i="163"/>
  <c r="BU11" i="116"/>
  <c r="BU20" i="116" s="1"/>
  <c r="BU22" i="116" s="1"/>
  <c r="BU48" i="118"/>
  <c r="BU56" i="118" s="1"/>
  <c r="BT34" i="116"/>
  <c r="BT47" i="116"/>
  <c r="BL20" i="115"/>
  <c r="BK28" i="115"/>
  <c r="BI14" i="115"/>
  <c r="BI22" i="115"/>
  <c r="BL32" i="116"/>
  <c r="BL26" i="115" s="1"/>
  <c r="BL59" i="118"/>
  <c r="BL69" i="118" s="1"/>
  <c r="BL72" i="118" s="1"/>
  <c r="BM71" i="118" s="1"/>
  <c r="BL19" i="118"/>
  <c r="BL27" i="118" s="1"/>
  <c r="BL33" i="118" s="1"/>
  <c r="BL35" i="118" s="1"/>
  <c r="BU27" i="85"/>
  <c r="BU46" i="85" s="1"/>
  <c r="BN181" i="85"/>
  <c r="BN186" i="85" s="1"/>
  <c r="BN179" i="85"/>
  <c r="BO175" i="85" s="1"/>
  <c r="BI74" i="118"/>
  <c r="BM193" i="85"/>
  <c r="BM194" i="85" s="1"/>
  <c r="BM29" i="116" s="1"/>
  <c r="BM187" i="85"/>
  <c r="BM28" i="116" s="1"/>
  <c r="BH30" i="115"/>
  <c r="BH54" i="149"/>
  <c r="BH57" i="149" s="1"/>
  <c r="BH37" i="149"/>
  <c r="BH40" i="149" s="1"/>
  <c r="BI47" i="143"/>
  <c r="BI48" i="143" s="1"/>
  <c r="BJ39" i="118"/>
  <c r="BJ13" i="115" s="1"/>
  <c r="BI33" i="149"/>
  <c r="BL20" i="149"/>
  <c r="BL38" i="149" s="1"/>
  <c r="BL55" i="149" s="1"/>
  <c r="BK37" i="118"/>
  <c r="BH6" i="143"/>
  <c r="BH7" i="143" s="1"/>
  <c r="BH12" i="143"/>
  <c r="BH15" i="143" s="1"/>
  <c r="BU16" i="149"/>
  <c r="BT45" i="149"/>
  <c r="BT60" i="149"/>
  <c r="BT62" i="149" s="1"/>
  <c r="BS49" i="85"/>
  <c r="BS61" i="85" s="1"/>
  <c r="BS166" i="85" s="1"/>
  <c r="BS172" i="85" s="1"/>
  <c r="BS177" i="85" s="1"/>
  <c r="BS178" i="85" s="1"/>
  <c r="BV23" i="100"/>
  <c r="BV26" i="100" s="1"/>
  <c r="CD36" i="163" l="1"/>
  <c r="CC18" i="115"/>
  <c r="BU26" i="116"/>
  <c r="BU5" i="118"/>
  <c r="BU16" i="118" s="1"/>
  <c r="BL28" i="115"/>
  <c r="BJ14" i="115"/>
  <c r="BJ22" i="115"/>
  <c r="BM20" i="115"/>
  <c r="BM32" i="116"/>
  <c r="BM26" i="115" s="1"/>
  <c r="BM59" i="118"/>
  <c r="BM69" i="118" s="1"/>
  <c r="BM72" i="118" s="1"/>
  <c r="BN71" i="118" s="1"/>
  <c r="BM19" i="118"/>
  <c r="BM27" i="118" s="1"/>
  <c r="BM33" i="118" s="1"/>
  <c r="BM35" i="118" s="1"/>
  <c r="BI37" i="149"/>
  <c r="BI40" i="149" s="1"/>
  <c r="BI54" i="149"/>
  <c r="BI57" i="149" s="1"/>
  <c r="BJ47" i="143"/>
  <c r="BJ48" i="143" s="1"/>
  <c r="BK39" i="118"/>
  <c r="BK13" i="115" s="1"/>
  <c r="BJ33" i="149"/>
  <c r="BI30" i="115"/>
  <c r="BI6" i="143"/>
  <c r="BI7" i="143" s="1"/>
  <c r="BI12" i="143"/>
  <c r="BI15" i="143" s="1"/>
  <c r="BJ74" i="118"/>
  <c r="BL37" i="118"/>
  <c r="BO179" i="85"/>
  <c r="BP175" i="85" s="1"/>
  <c r="BO181" i="85"/>
  <c r="BO186" i="85" s="1"/>
  <c r="BM20" i="149"/>
  <c r="BM38" i="149" s="1"/>
  <c r="BM55" i="149" s="1"/>
  <c r="BN187" i="85"/>
  <c r="BN28" i="116" s="1"/>
  <c r="BN193" i="85"/>
  <c r="BN194" i="85" s="1"/>
  <c r="BN29" i="116" s="1"/>
  <c r="BU43" i="149"/>
  <c r="BU48" i="149"/>
  <c r="BU50" i="149" s="1"/>
  <c r="BS62" i="85"/>
  <c r="BT49" i="85"/>
  <c r="BT61" i="85" s="1"/>
  <c r="BT166" i="85" s="1"/>
  <c r="BT172" i="85" s="1"/>
  <c r="BT177" i="85" s="1"/>
  <c r="BT190" i="85"/>
  <c r="BT191" i="85" s="1"/>
  <c r="BV28" i="100"/>
  <c r="BV30" i="100" s="1"/>
  <c r="BV33" i="100" s="1"/>
  <c r="CD39" i="163" l="1"/>
  <c r="CD40" i="163"/>
  <c r="BV11" i="116"/>
  <c r="BV20" i="116" s="1"/>
  <c r="BV22" i="116" s="1"/>
  <c r="BV48" i="118"/>
  <c r="BV56" i="118" s="1"/>
  <c r="BU34" i="116"/>
  <c r="BU47" i="116"/>
  <c r="BN32" i="116"/>
  <c r="BN26" i="115" s="1"/>
  <c r="BM28" i="115"/>
  <c r="BN20" i="115"/>
  <c r="BK14" i="115"/>
  <c r="BK22" i="115"/>
  <c r="BN19" i="118"/>
  <c r="BN27" i="118" s="1"/>
  <c r="BN33" i="118" s="1"/>
  <c r="BN35" i="118" s="1"/>
  <c r="BN59" i="118"/>
  <c r="BN69" i="118" s="1"/>
  <c r="BN72" i="118" s="1"/>
  <c r="BO71" i="118" s="1"/>
  <c r="BV27" i="85"/>
  <c r="BV46" i="85" s="1"/>
  <c r="BJ37" i="149"/>
  <c r="BJ40" i="149" s="1"/>
  <c r="BJ54" i="149"/>
  <c r="BJ57" i="149" s="1"/>
  <c r="BM37" i="118"/>
  <c r="BK47" i="143"/>
  <c r="BK48" i="143" s="1"/>
  <c r="BL39" i="118"/>
  <c r="BL13" i="115" s="1"/>
  <c r="BK33" i="149"/>
  <c r="BN20" i="149"/>
  <c r="BN38" i="149" s="1"/>
  <c r="BN55" i="149" s="1"/>
  <c r="BJ30" i="115"/>
  <c r="BK74" i="118"/>
  <c r="BJ6" i="143"/>
  <c r="BJ7" i="143" s="1"/>
  <c r="BJ12" i="143"/>
  <c r="BJ15" i="143" s="1"/>
  <c r="BO193" i="85"/>
  <c r="BO194" i="85" s="1"/>
  <c r="BO29" i="116" s="1"/>
  <c r="BO187" i="85"/>
  <c r="BO28" i="116" s="1"/>
  <c r="BP179" i="85"/>
  <c r="BQ175" i="85" s="1"/>
  <c r="BP181" i="85"/>
  <c r="BP186" i="85" s="1"/>
  <c r="BU45" i="149"/>
  <c r="BU60" i="149"/>
  <c r="BU62" i="149" s="1"/>
  <c r="BV16" i="149"/>
  <c r="BT62" i="85"/>
  <c r="BW23" i="100"/>
  <c r="BW26" i="100" s="1"/>
  <c r="BT178" i="85"/>
  <c r="CE36" i="163" l="1"/>
  <c r="CD18" i="115"/>
  <c r="BV5" i="118"/>
  <c r="BV16" i="118" s="1"/>
  <c r="BV26" i="116"/>
  <c r="BL14" i="115"/>
  <c r="BL22" i="115"/>
  <c r="BO20" i="115"/>
  <c r="BN28" i="115"/>
  <c r="BO32" i="116"/>
  <c r="BO26" i="115" s="1"/>
  <c r="BO59" i="118"/>
  <c r="BO69" i="118" s="1"/>
  <c r="BO72" i="118" s="1"/>
  <c r="BP71" i="118" s="1"/>
  <c r="BO19" i="118"/>
  <c r="BO27" i="118" s="1"/>
  <c r="BO33" i="118" s="1"/>
  <c r="BO35" i="118" s="1"/>
  <c r="BP187" i="85"/>
  <c r="BP28" i="116" s="1"/>
  <c r="BP193" i="85"/>
  <c r="BP194" i="85" s="1"/>
  <c r="BP29" i="116" s="1"/>
  <c r="BQ179" i="85"/>
  <c r="BR175" i="85" s="1"/>
  <c r="BQ181" i="85"/>
  <c r="BQ186" i="85" s="1"/>
  <c r="BL47" i="143"/>
  <c r="BL48" i="143" s="1"/>
  <c r="BM39" i="118"/>
  <c r="BM13" i="115" s="1"/>
  <c r="BL33" i="149"/>
  <c r="BL74" i="118"/>
  <c r="BO20" i="149"/>
  <c r="BO38" i="149" s="1"/>
  <c r="BO55" i="149" s="1"/>
  <c r="BK6" i="143"/>
  <c r="BK7" i="143" s="1"/>
  <c r="BK12" i="143"/>
  <c r="BK15" i="143" s="1"/>
  <c r="BK30" i="115"/>
  <c r="BN37" i="118"/>
  <c r="BK37" i="149"/>
  <c r="BK40" i="149" s="1"/>
  <c r="BK54" i="149"/>
  <c r="BK57" i="149" s="1"/>
  <c r="BV43" i="149"/>
  <c r="BV48" i="149"/>
  <c r="BV50" i="149" s="1"/>
  <c r="BU49" i="85"/>
  <c r="BU61" i="85" s="1"/>
  <c r="BU166" i="85" s="1"/>
  <c r="BU172" i="85" s="1"/>
  <c r="BU190" i="85"/>
  <c r="BU191" i="85" s="1"/>
  <c r="BW28" i="100"/>
  <c r="BW30" i="100" s="1"/>
  <c r="BW33" i="100" s="1"/>
  <c r="CE39" i="163" l="1"/>
  <c r="CE40" i="163"/>
  <c r="BW48" i="118"/>
  <c r="BW56" i="118" s="1"/>
  <c r="BW11" i="116"/>
  <c r="BW20" i="116" s="1"/>
  <c r="BW22" i="116" s="1"/>
  <c r="BV47" i="116"/>
  <c r="BV34" i="116"/>
  <c r="BP20" i="115"/>
  <c r="BP32" i="116"/>
  <c r="BP26" i="115" s="1"/>
  <c r="BO28" i="115"/>
  <c r="BM14" i="115"/>
  <c r="BM22" i="115"/>
  <c r="BP59" i="118"/>
  <c r="BP69" i="118" s="1"/>
  <c r="BP72" i="118" s="1"/>
  <c r="BQ71" i="118" s="1"/>
  <c r="BP19" i="118"/>
  <c r="BP27" i="118" s="1"/>
  <c r="BP33" i="118" s="1"/>
  <c r="BP35" i="118" s="1"/>
  <c r="BW27" i="85"/>
  <c r="BW46" i="85" s="1"/>
  <c r="BL37" i="149"/>
  <c r="BL40" i="149" s="1"/>
  <c r="BL54" i="149"/>
  <c r="BL57" i="149" s="1"/>
  <c r="BL6" i="143"/>
  <c r="BL7" i="143" s="1"/>
  <c r="BL12" i="143"/>
  <c r="BL15" i="143" s="1"/>
  <c r="BO37" i="118"/>
  <c r="BQ187" i="85"/>
  <c r="BQ28" i="116" s="1"/>
  <c r="BQ193" i="85"/>
  <c r="BQ194" i="85" s="1"/>
  <c r="BQ29" i="116" s="1"/>
  <c r="BL30" i="115"/>
  <c r="BM47" i="143"/>
  <c r="BM48" i="143" s="1"/>
  <c r="BN39" i="118"/>
  <c r="BN13" i="115" s="1"/>
  <c r="BM33" i="149"/>
  <c r="BR179" i="85"/>
  <c r="BS175" i="85" s="1"/>
  <c r="BR181" i="85"/>
  <c r="BR186" i="85" s="1"/>
  <c r="BM74" i="118"/>
  <c r="BP20" i="149"/>
  <c r="BP38" i="149" s="1"/>
  <c r="BP55" i="149" s="1"/>
  <c r="BW16" i="149"/>
  <c r="BV45" i="149"/>
  <c r="BV60" i="149"/>
  <c r="BV62" i="149" s="1"/>
  <c r="BU62" i="85"/>
  <c r="BU177" i="85"/>
  <c r="BU178" i="85" s="1"/>
  <c r="BX23" i="100"/>
  <c r="BX26" i="100" s="1"/>
  <c r="CF36" i="163" l="1"/>
  <c r="CE18" i="115"/>
  <c r="BW26" i="116"/>
  <c r="BW5" i="118"/>
  <c r="BW16" i="118" s="1"/>
  <c r="BQ32" i="116"/>
  <c r="BQ26" i="115" s="1"/>
  <c r="BQ20" i="115"/>
  <c r="BN14" i="115"/>
  <c r="BN22" i="115"/>
  <c r="BP28" i="115"/>
  <c r="BQ19" i="118"/>
  <c r="BQ27" i="118" s="1"/>
  <c r="BQ33" i="118" s="1"/>
  <c r="BQ35" i="118" s="1"/>
  <c r="BQ59" i="118"/>
  <c r="BQ69" i="118" s="1"/>
  <c r="BQ72" i="118" s="1"/>
  <c r="BR71" i="118" s="1"/>
  <c r="BP37" i="118"/>
  <c r="BN47" i="143"/>
  <c r="BN48" i="143" s="1"/>
  <c r="BO39" i="118"/>
  <c r="BO13" i="115" s="1"/>
  <c r="BN33" i="149"/>
  <c r="BM6" i="143"/>
  <c r="BM7" i="143" s="1"/>
  <c r="BM12" i="143"/>
  <c r="BM15" i="143" s="1"/>
  <c r="BN74" i="118"/>
  <c r="BQ20" i="149"/>
  <c r="BQ38" i="149" s="1"/>
  <c r="BQ55" i="149" s="1"/>
  <c r="BM37" i="149"/>
  <c r="BM40" i="149" s="1"/>
  <c r="BM54" i="149"/>
  <c r="BM57" i="149" s="1"/>
  <c r="BS179" i="85"/>
  <c r="BT175" i="85" s="1"/>
  <c r="BS181" i="85"/>
  <c r="BS186" i="85" s="1"/>
  <c r="BM30" i="115"/>
  <c r="BR193" i="85"/>
  <c r="BR194" i="85" s="1"/>
  <c r="BR29" i="116" s="1"/>
  <c r="BR187" i="85"/>
  <c r="BR28" i="116" s="1"/>
  <c r="BW43" i="149"/>
  <c r="BW48" i="149"/>
  <c r="BW50" i="149" s="1"/>
  <c r="BV190" i="85"/>
  <c r="BV191" i="85" s="1"/>
  <c r="BX28" i="100"/>
  <c r="BX30" i="100" s="1"/>
  <c r="BX33" i="100" s="1"/>
  <c r="CF39" i="163" l="1"/>
  <c r="CF40" i="163"/>
  <c r="BX48" i="118"/>
  <c r="BX56" i="118" s="1"/>
  <c r="BX11" i="116"/>
  <c r="BX20" i="116" s="1"/>
  <c r="BX22" i="116" s="1"/>
  <c r="BW34" i="116"/>
  <c r="BW47" i="116"/>
  <c r="BO14" i="115"/>
  <c r="BO22" i="115"/>
  <c r="BQ28" i="115"/>
  <c r="BR20" i="115"/>
  <c r="BR32" i="116"/>
  <c r="BR26" i="115" s="1"/>
  <c r="BR59" i="118"/>
  <c r="BR69" i="118" s="1"/>
  <c r="BR72" i="118" s="1"/>
  <c r="BS71" i="118" s="1"/>
  <c r="BR19" i="118"/>
  <c r="BR27" i="118" s="1"/>
  <c r="BR33" i="118" s="1"/>
  <c r="BR35" i="118" s="1"/>
  <c r="BX27" i="85"/>
  <c r="BX46" i="85" s="1"/>
  <c r="BN54" i="149"/>
  <c r="BN57" i="149" s="1"/>
  <c r="BN37" i="149"/>
  <c r="BN40" i="149" s="1"/>
  <c r="BN30" i="115"/>
  <c r="BQ37" i="118"/>
  <c r="BS193" i="85"/>
  <c r="BS194" i="85" s="1"/>
  <c r="BS29" i="116" s="1"/>
  <c r="BS187" i="85"/>
  <c r="BS28" i="116" s="1"/>
  <c r="BO47" i="143"/>
  <c r="BO48" i="143" s="1"/>
  <c r="BP39" i="118"/>
  <c r="BP13" i="115" s="1"/>
  <c r="BO33" i="149"/>
  <c r="BT181" i="85"/>
  <c r="BT186" i="85" s="1"/>
  <c r="BT179" i="85"/>
  <c r="BU175" i="85" s="1"/>
  <c r="BN6" i="143"/>
  <c r="BN7" i="143" s="1"/>
  <c r="BN12" i="143"/>
  <c r="BN15" i="143" s="1"/>
  <c r="BO74" i="118"/>
  <c r="BR20" i="149"/>
  <c r="BR38" i="149" s="1"/>
  <c r="BR55" i="149" s="1"/>
  <c r="BX16" i="149"/>
  <c r="BW45" i="149"/>
  <c r="BW60" i="149"/>
  <c r="BW62" i="149" s="1"/>
  <c r="BV49" i="85"/>
  <c r="BV61" i="85" s="1"/>
  <c r="BV62" i="85" s="1"/>
  <c r="BY23" i="100"/>
  <c r="BY26" i="100" s="1"/>
  <c r="CG36" i="163" l="1"/>
  <c r="CF18" i="115"/>
  <c r="BX5" i="118"/>
  <c r="BX16" i="118" s="1"/>
  <c r="BX26" i="116"/>
  <c r="BR28" i="115"/>
  <c r="BS20" i="115"/>
  <c r="BP14" i="115"/>
  <c r="BP22" i="115"/>
  <c r="BS32" i="116"/>
  <c r="BS26" i="115" s="1"/>
  <c r="BS59" i="118"/>
  <c r="BS69" i="118" s="1"/>
  <c r="BS72" i="118" s="1"/>
  <c r="BT71" i="118" s="1"/>
  <c r="BS19" i="118"/>
  <c r="BS27" i="118" s="1"/>
  <c r="BS33" i="118" s="1"/>
  <c r="BS35" i="118" s="1"/>
  <c r="BU181" i="85"/>
  <c r="BU186" i="85" s="1"/>
  <c r="BU179" i="85"/>
  <c r="BV175" i="85" s="1"/>
  <c r="BT193" i="85"/>
  <c r="BT194" i="85" s="1"/>
  <c r="BT29" i="116" s="1"/>
  <c r="BT187" i="85"/>
  <c r="BT28" i="116" s="1"/>
  <c r="BO30" i="115"/>
  <c r="BO54" i="149"/>
  <c r="BO57" i="149" s="1"/>
  <c r="BO37" i="149"/>
  <c r="BO40" i="149" s="1"/>
  <c r="BR37" i="118"/>
  <c r="BP74" i="118"/>
  <c r="BP47" i="143"/>
  <c r="BP48" i="143" s="1"/>
  <c r="BQ39" i="118"/>
  <c r="BQ13" i="115" s="1"/>
  <c r="BP33" i="149"/>
  <c r="BO6" i="143"/>
  <c r="BO7" i="143" s="1"/>
  <c r="BO12" i="143"/>
  <c r="BO15" i="143" s="1"/>
  <c r="BS20" i="149"/>
  <c r="BS38" i="149" s="1"/>
  <c r="BS55" i="149" s="1"/>
  <c r="BX43" i="149"/>
  <c r="BX48" i="149"/>
  <c r="BX50" i="149" s="1"/>
  <c r="BW49" i="85"/>
  <c r="BW61" i="85" s="1"/>
  <c r="BW166" i="85" s="1"/>
  <c r="BW172" i="85" s="1"/>
  <c r="BW177" i="85" s="1"/>
  <c r="BV166" i="85"/>
  <c r="BV172" i="85" s="1"/>
  <c r="BW190" i="85"/>
  <c r="BW191" i="85" s="1"/>
  <c r="BY28" i="100"/>
  <c r="BY30" i="100" s="1"/>
  <c r="BY33" i="100" s="1"/>
  <c r="CG39" i="163" l="1"/>
  <c r="CG40" i="163"/>
  <c r="BY11" i="116"/>
  <c r="BY20" i="116" s="1"/>
  <c r="BY22" i="116" s="1"/>
  <c r="BY48" i="118"/>
  <c r="BY56" i="118" s="1"/>
  <c r="BX47" i="116"/>
  <c r="BX34" i="116"/>
  <c r="BS28" i="115"/>
  <c r="BQ14" i="115"/>
  <c r="BQ22" i="115"/>
  <c r="BT20" i="115"/>
  <c r="BT32" i="116"/>
  <c r="BT26" i="115" s="1"/>
  <c r="BT59" i="118"/>
  <c r="BT69" i="118" s="1"/>
  <c r="BT72" i="118" s="1"/>
  <c r="BU71" i="118" s="1"/>
  <c r="BT19" i="118"/>
  <c r="BT27" i="118" s="1"/>
  <c r="BT33" i="118" s="1"/>
  <c r="BT35" i="118" s="1"/>
  <c r="BV181" i="85"/>
  <c r="BV186" i="85" s="1"/>
  <c r="BV187" i="85" s="1"/>
  <c r="BV28" i="116" s="1"/>
  <c r="BY27" i="85"/>
  <c r="BY46" i="85" s="1"/>
  <c r="BP54" i="149"/>
  <c r="BP57" i="149" s="1"/>
  <c r="BP37" i="149"/>
  <c r="BP40" i="149" s="1"/>
  <c r="BS37" i="118"/>
  <c r="BT20" i="149"/>
  <c r="BT38" i="149" s="1"/>
  <c r="BT55" i="149" s="1"/>
  <c r="BQ47" i="143"/>
  <c r="BQ48" i="143" s="1"/>
  <c r="BR39" i="118"/>
  <c r="BR13" i="115" s="1"/>
  <c r="BQ33" i="149"/>
  <c r="BP6" i="143"/>
  <c r="BP7" i="143" s="1"/>
  <c r="BP12" i="143"/>
  <c r="BP15" i="143" s="1"/>
  <c r="BQ74" i="118"/>
  <c r="BP30" i="115"/>
  <c r="BU187" i="85"/>
  <c r="BU28" i="116" s="1"/>
  <c r="BU193" i="85"/>
  <c r="BU194" i="85" s="1"/>
  <c r="BU29" i="116" s="1"/>
  <c r="BX45" i="149"/>
  <c r="BX60" i="149"/>
  <c r="BX62" i="149" s="1"/>
  <c r="BY16" i="149"/>
  <c r="BW62" i="85"/>
  <c r="BV177" i="85"/>
  <c r="BV178" i="85" s="1"/>
  <c r="BV179" i="85" s="1"/>
  <c r="BW175" i="85" s="1"/>
  <c r="BW181" i="85" s="1"/>
  <c r="BW186" i="85" s="1"/>
  <c r="BZ23" i="100"/>
  <c r="BZ26" i="100" s="1"/>
  <c r="BW178" i="85"/>
  <c r="CH36" i="163" l="1"/>
  <c r="CG18" i="115"/>
  <c r="BY5" i="118"/>
  <c r="BY16" i="118" s="1"/>
  <c r="BY26" i="116"/>
  <c r="BU32" i="116"/>
  <c r="BU26" i="115" s="1"/>
  <c r="BT28" i="115"/>
  <c r="BR14" i="115"/>
  <c r="BR22" i="115"/>
  <c r="BU20" i="115"/>
  <c r="BV19" i="118"/>
  <c r="BV27" i="118" s="1"/>
  <c r="BV33" i="118" s="1"/>
  <c r="BV35" i="118" s="1"/>
  <c r="BV59" i="118"/>
  <c r="BV69" i="118" s="1"/>
  <c r="BU59" i="118"/>
  <c r="BU69" i="118" s="1"/>
  <c r="BU72" i="118" s="1"/>
  <c r="BV71" i="118" s="1"/>
  <c r="BU19" i="118"/>
  <c r="BU27" i="118" s="1"/>
  <c r="BU33" i="118" s="1"/>
  <c r="BU35" i="118" s="1"/>
  <c r="BV20" i="149"/>
  <c r="BV38" i="149" s="1"/>
  <c r="BV55" i="149" s="1"/>
  <c r="BV193" i="85"/>
  <c r="BV194" i="85" s="1"/>
  <c r="BV29" i="116" s="1"/>
  <c r="BV32" i="116" s="1"/>
  <c r="BR74" i="118"/>
  <c r="BT37" i="118"/>
  <c r="BU20" i="149"/>
  <c r="BU38" i="149" s="1"/>
  <c r="BU55" i="149" s="1"/>
  <c r="BQ37" i="149"/>
  <c r="BQ40" i="149" s="1"/>
  <c r="BQ54" i="149"/>
  <c r="BQ57" i="149" s="1"/>
  <c r="BR47" i="143"/>
  <c r="BR48" i="143" s="1"/>
  <c r="BS39" i="118"/>
  <c r="BS13" i="115" s="1"/>
  <c r="BR33" i="149"/>
  <c r="BQ30" i="115"/>
  <c r="BQ6" i="143"/>
  <c r="BQ7" i="143" s="1"/>
  <c r="BQ12" i="143"/>
  <c r="BQ15" i="143" s="1"/>
  <c r="BY43" i="149"/>
  <c r="BY48" i="149"/>
  <c r="BY50" i="149" s="1"/>
  <c r="BW179" i="85"/>
  <c r="BX175" i="85" s="1"/>
  <c r="BX190" i="85"/>
  <c r="BX191" i="85" s="1"/>
  <c r="BZ28" i="100"/>
  <c r="BZ30" i="100" s="1"/>
  <c r="BZ33" i="100" s="1"/>
  <c r="BW187" i="85"/>
  <c r="BW28" i="116" s="1"/>
  <c r="BW193" i="85"/>
  <c r="BW194" i="85" s="1"/>
  <c r="BW29" i="116" s="1"/>
  <c r="CH39" i="163" l="1"/>
  <c r="CH40" i="163" s="1"/>
  <c r="BZ11" i="116"/>
  <c r="BZ20" i="116" s="1"/>
  <c r="BZ22" i="116" s="1"/>
  <c r="BZ48" i="118"/>
  <c r="BZ56" i="118" s="1"/>
  <c r="BY34" i="116"/>
  <c r="BY47" i="116"/>
  <c r="BV20" i="115"/>
  <c r="BW20" i="115" s="1"/>
  <c r="BW32" i="116"/>
  <c r="BS14" i="115"/>
  <c r="BS22" i="115"/>
  <c r="BV26" i="115"/>
  <c r="BU28" i="115"/>
  <c r="BV72" i="118"/>
  <c r="BW71" i="118" s="1"/>
  <c r="BW59" i="118"/>
  <c r="BW69" i="118" s="1"/>
  <c r="BW19" i="118"/>
  <c r="BW27" i="118" s="1"/>
  <c r="BW33" i="118" s="1"/>
  <c r="BW35" i="118" s="1"/>
  <c r="BZ27" i="85"/>
  <c r="BZ46" i="85" s="1"/>
  <c r="BR37" i="149"/>
  <c r="BR40" i="149" s="1"/>
  <c r="BR54" i="149"/>
  <c r="BR57" i="149" s="1"/>
  <c r="BR30" i="115"/>
  <c r="BU37" i="118"/>
  <c r="BS47" i="143"/>
  <c r="BS48" i="143" s="1"/>
  <c r="BT39" i="118"/>
  <c r="BT13" i="115" s="1"/>
  <c r="BS33" i="149"/>
  <c r="BR6" i="143"/>
  <c r="BR7" i="143" s="1"/>
  <c r="BR12" i="143"/>
  <c r="BR15" i="143" s="1"/>
  <c r="BS74" i="118"/>
  <c r="BZ16" i="149"/>
  <c r="BY45" i="149"/>
  <c r="BY60" i="149"/>
  <c r="BY62" i="149" s="1"/>
  <c r="BW20" i="149"/>
  <c r="BW38" i="149" s="1"/>
  <c r="BW55" i="149" s="1"/>
  <c r="BX49" i="85"/>
  <c r="BX61" i="85" s="1"/>
  <c r="BX62" i="85" s="1"/>
  <c r="CA23" i="100"/>
  <c r="CA26" i="100" s="1"/>
  <c r="BY190" i="85"/>
  <c r="BY191" i="85" s="1"/>
  <c r="CI36" i="163" l="1"/>
  <c r="CI39" i="163" s="1"/>
  <c r="CH18" i="115"/>
  <c r="BZ26" i="116"/>
  <c r="BZ5" i="118"/>
  <c r="BZ16" i="118" s="1"/>
  <c r="BW72" i="118"/>
  <c r="BX71" i="118" s="1"/>
  <c r="BT14" i="115"/>
  <c r="BT22" i="115"/>
  <c r="BW26" i="115"/>
  <c r="BV28" i="115"/>
  <c r="BS30" i="115"/>
  <c r="BT74" i="118"/>
  <c r="BS6" i="143"/>
  <c r="BS7" i="143" s="1"/>
  <c r="BS12" i="143"/>
  <c r="BS15" i="143" s="1"/>
  <c r="BS54" i="149"/>
  <c r="BS57" i="149" s="1"/>
  <c r="BS37" i="149"/>
  <c r="BS40" i="149" s="1"/>
  <c r="BT47" i="143"/>
  <c r="BT48" i="143" s="1"/>
  <c r="BU39" i="118"/>
  <c r="BU13" i="115" s="1"/>
  <c r="BT33" i="149"/>
  <c r="BZ43" i="149"/>
  <c r="BZ48" i="149"/>
  <c r="BZ50" i="149" s="1"/>
  <c r="BX166" i="85"/>
  <c r="BX172" i="85" s="1"/>
  <c r="BX181" i="85" s="1"/>
  <c r="BX186" i="85" s="1"/>
  <c r="BX193" i="85" s="1"/>
  <c r="BX194" i="85" s="1"/>
  <c r="BX29" i="116" s="1"/>
  <c r="CA28" i="100"/>
  <c r="CA30" i="100" s="1"/>
  <c r="CA33" i="100" s="1"/>
  <c r="BV37" i="118"/>
  <c r="CI40" i="163" l="1"/>
  <c r="CI18" i="115"/>
  <c r="CA11" i="116"/>
  <c r="CA20" i="116" s="1"/>
  <c r="CA22" i="116" s="1"/>
  <c r="CA48" i="118"/>
  <c r="CA56" i="118" s="1"/>
  <c r="BZ34" i="116"/>
  <c r="BZ47" i="116"/>
  <c r="BX20" i="115"/>
  <c r="BU14" i="115"/>
  <c r="BU22" i="115"/>
  <c r="BW28" i="115"/>
  <c r="CA27" i="85"/>
  <c r="CA46" i="85" s="1"/>
  <c r="BT37" i="149"/>
  <c r="BT40" i="149" s="1"/>
  <c r="BT54" i="149"/>
  <c r="BT57" i="149" s="1"/>
  <c r="BU74" i="118"/>
  <c r="BT6" i="143"/>
  <c r="BT7" i="143" s="1"/>
  <c r="BT12" i="143"/>
  <c r="BT15" i="143" s="1"/>
  <c r="BT30" i="115"/>
  <c r="BU47" i="143"/>
  <c r="BU48" i="143" s="1"/>
  <c r="BV39" i="118"/>
  <c r="BV13" i="115" s="1"/>
  <c r="BU33" i="149"/>
  <c r="CA16" i="149"/>
  <c r="BZ45" i="149"/>
  <c r="BZ60" i="149"/>
  <c r="BZ62" i="149" s="1"/>
  <c r="BX177" i="85"/>
  <c r="BX178" i="85" s="1"/>
  <c r="BX179" i="85" s="1"/>
  <c r="BY175" i="85" s="1"/>
  <c r="BX187" i="85"/>
  <c r="BX28" i="116" s="1"/>
  <c r="BX32" i="116" s="1"/>
  <c r="BX26" i="115" s="1"/>
  <c r="BY49" i="85"/>
  <c r="BY61" i="85" s="1"/>
  <c r="BY166" i="85" s="1"/>
  <c r="BY172" i="85" s="1"/>
  <c r="BY177" i="85" s="1"/>
  <c r="BY178" i="85" s="1"/>
  <c r="CB23" i="100"/>
  <c r="CB26" i="100" s="1"/>
  <c r="BZ190" i="85"/>
  <c r="BZ191" i="85" s="1"/>
  <c r="CA26" i="116" l="1"/>
  <c r="CA5" i="118"/>
  <c r="CA16" i="118" s="1"/>
  <c r="BX28" i="115"/>
  <c r="BV14" i="115"/>
  <c r="BV22" i="115"/>
  <c r="BV30" i="115" s="1"/>
  <c r="BX59" i="118"/>
  <c r="BX69" i="118" s="1"/>
  <c r="BX72" i="118" s="1"/>
  <c r="BY71" i="118" s="1"/>
  <c r="BX19" i="118"/>
  <c r="BX27" i="118" s="1"/>
  <c r="BX33" i="118" s="1"/>
  <c r="BX35" i="118" s="1"/>
  <c r="BU37" i="149"/>
  <c r="BU40" i="149" s="1"/>
  <c r="BU54" i="149"/>
  <c r="BU57" i="149" s="1"/>
  <c r="BV47" i="143"/>
  <c r="BV48" i="143" s="1"/>
  <c r="BW39" i="118"/>
  <c r="BW13" i="115" s="1"/>
  <c r="BV33" i="149"/>
  <c r="BV37" i="149" s="1"/>
  <c r="BV40" i="149" s="1"/>
  <c r="BU30" i="115"/>
  <c r="BV74" i="118"/>
  <c r="BU6" i="143"/>
  <c r="BU7" i="143" s="1"/>
  <c r="BU12" i="143"/>
  <c r="BU15" i="143" s="1"/>
  <c r="CA43" i="149"/>
  <c r="CA48" i="149"/>
  <c r="CA50" i="149" s="1"/>
  <c r="BX20" i="149"/>
  <c r="BX38" i="149" s="1"/>
  <c r="BX55" i="149" s="1"/>
  <c r="BY179" i="85"/>
  <c r="BZ175" i="85" s="1"/>
  <c r="BY181" i="85"/>
  <c r="BY186" i="85" s="1"/>
  <c r="BY187" i="85" s="1"/>
  <c r="BY28" i="116" s="1"/>
  <c r="BY62" i="85"/>
  <c r="CB28" i="100"/>
  <c r="CB30" i="100" s="1"/>
  <c r="CB33" i="100" s="1"/>
  <c r="BW37" i="118"/>
  <c r="CB48" i="118" l="1"/>
  <c r="CB56" i="118" s="1"/>
  <c r="CB11" i="116"/>
  <c r="CB20" i="116" s="1"/>
  <c r="CB22" i="116" s="1"/>
  <c r="CA34" i="116"/>
  <c r="CA47" i="116"/>
  <c r="BW14" i="115"/>
  <c r="BW22" i="115"/>
  <c r="BY19" i="118"/>
  <c r="BY27" i="118" s="1"/>
  <c r="BY33" i="118" s="1"/>
  <c r="BY35" i="118" s="1"/>
  <c r="BY59" i="118"/>
  <c r="BY69" i="118" s="1"/>
  <c r="BY72" i="118" s="1"/>
  <c r="BZ71" i="118" s="1"/>
  <c r="BW47" i="143"/>
  <c r="BW48" i="143" s="1"/>
  <c r="BW6" i="143" s="1"/>
  <c r="BW7" i="143" s="1"/>
  <c r="BV6" i="143"/>
  <c r="BV7" i="143" s="1"/>
  <c r="BV12" i="143"/>
  <c r="BV15" i="143" s="1"/>
  <c r="CB27" i="85"/>
  <c r="CB46" i="85" s="1"/>
  <c r="BW74" i="118"/>
  <c r="BW33" i="149"/>
  <c r="BW37" i="149" s="1"/>
  <c r="BW40" i="149" s="1"/>
  <c r="BV54" i="149"/>
  <c r="BV57" i="149" s="1"/>
  <c r="CB16" i="149"/>
  <c r="CA45" i="149"/>
  <c r="CA60" i="149"/>
  <c r="CA62" i="149" s="1"/>
  <c r="BX37" i="118"/>
  <c r="BX39" i="118"/>
  <c r="BX13" i="115" s="1"/>
  <c r="BY20" i="149"/>
  <c r="BY38" i="149" s="1"/>
  <c r="BY55" i="149" s="1"/>
  <c r="BY193" i="85"/>
  <c r="BY194" i="85" s="1"/>
  <c r="BZ49" i="85"/>
  <c r="BZ61" i="85" s="1"/>
  <c r="BZ166" i="85" s="1"/>
  <c r="BZ172" i="85" s="1"/>
  <c r="CC23" i="100"/>
  <c r="CC26" i="100" s="1"/>
  <c r="CB26" i="116" l="1"/>
  <c r="CB5" i="118"/>
  <c r="CB16" i="118" s="1"/>
  <c r="BY29" i="116"/>
  <c r="BY32" i="116" s="1"/>
  <c r="BY26" i="115" s="1"/>
  <c r="BY20" i="115"/>
  <c r="BX14" i="115"/>
  <c r="BX22" i="115"/>
  <c r="BW30" i="115"/>
  <c r="BW12" i="143"/>
  <c r="BW15" i="143" s="1"/>
  <c r="BW54" i="149"/>
  <c r="BW57" i="149" s="1"/>
  <c r="BX47" i="143"/>
  <c r="BX48" i="143" s="1"/>
  <c r="CB43" i="149"/>
  <c r="CB48" i="149"/>
  <c r="CB50" i="149" s="1"/>
  <c r="BX33" i="149"/>
  <c r="BX54" i="149" s="1"/>
  <c r="BX57" i="149" s="1"/>
  <c r="BY39" i="118"/>
  <c r="BY13" i="115" s="1"/>
  <c r="BX74" i="118"/>
  <c r="BZ62" i="85"/>
  <c r="BZ181" i="85"/>
  <c r="BZ186" i="85" s="1"/>
  <c r="BZ177" i="85"/>
  <c r="BZ178" i="85" s="1"/>
  <c r="BZ179" i="85" s="1"/>
  <c r="CA175" i="85" s="1"/>
  <c r="CA190" i="85"/>
  <c r="CA191" i="85" s="1"/>
  <c r="CC28" i="100"/>
  <c r="CC30" i="100" s="1"/>
  <c r="CC33" i="100" s="1"/>
  <c r="CC11" i="116" l="1"/>
  <c r="CC20" i="116" s="1"/>
  <c r="CC22" i="116" s="1"/>
  <c r="CC48" i="118"/>
  <c r="CC56" i="118" s="1"/>
  <c r="CB34" i="116"/>
  <c r="CB47" i="116"/>
  <c r="BY14" i="115"/>
  <c r="BY22" i="115"/>
  <c r="BY28" i="115"/>
  <c r="BY47" i="143"/>
  <c r="BY48" i="143" s="1"/>
  <c r="CC27" i="85"/>
  <c r="CC46" i="85" s="1"/>
  <c r="BX30" i="115"/>
  <c r="CC16" i="149"/>
  <c r="CB45" i="149"/>
  <c r="CB60" i="149"/>
  <c r="CB62" i="149" s="1"/>
  <c r="BX12" i="143"/>
  <c r="BX15" i="143" s="1"/>
  <c r="BX6" i="143"/>
  <c r="BX7" i="143" s="1"/>
  <c r="BX37" i="149"/>
  <c r="BX40" i="149" s="1"/>
  <c r="CA49" i="85"/>
  <c r="CA61" i="85" s="1"/>
  <c r="CA166" i="85" s="1"/>
  <c r="CA172" i="85" s="1"/>
  <c r="BZ187" i="85"/>
  <c r="BZ28" i="116" s="1"/>
  <c r="BZ193" i="85"/>
  <c r="BZ194" i="85" s="1"/>
  <c r="BZ29" i="116" s="1"/>
  <c r="CB190" i="85"/>
  <c r="CB191" i="85" s="1"/>
  <c r="CD23" i="100"/>
  <c r="CD26" i="100" s="1"/>
  <c r="BY37" i="118"/>
  <c r="CC5" i="118" l="1"/>
  <c r="CC16" i="118" s="1"/>
  <c r="CC26" i="116"/>
  <c r="BZ20" i="115"/>
  <c r="BZ32" i="116"/>
  <c r="BZ26" i="115" s="1"/>
  <c r="BZ19" i="118"/>
  <c r="BZ27" i="118" s="1"/>
  <c r="BZ33" i="118" s="1"/>
  <c r="BZ35" i="118" s="1"/>
  <c r="BZ59" i="118"/>
  <c r="BZ69" i="118" s="1"/>
  <c r="BZ72" i="118" s="1"/>
  <c r="CA71" i="118" s="1"/>
  <c r="CC43" i="149"/>
  <c r="CC48" i="149"/>
  <c r="CC50" i="149" s="1"/>
  <c r="BZ20" i="149"/>
  <c r="BZ38" i="149" s="1"/>
  <c r="BZ55" i="149" s="1"/>
  <c r="CA62" i="85"/>
  <c r="CA177" i="85"/>
  <c r="CA178" i="85" s="1"/>
  <c r="CA179" i="85" s="1"/>
  <c r="CB175" i="85" s="1"/>
  <c r="CA181" i="85"/>
  <c r="CA186" i="85" s="1"/>
  <c r="CA187" i="85" s="1"/>
  <c r="CA28" i="116" s="1"/>
  <c r="CD28" i="100"/>
  <c r="CD30" i="100" s="1"/>
  <c r="CD33" i="100" s="1"/>
  <c r="BY30" i="115"/>
  <c r="BY33" i="149"/>
  <c r="BY74" i="118"/>
  <c r="CD11" i="116" l="1"/>
  <c r="CD20" i="116" s="1"/>
  <c r="CD22" i="116" s="1"/>
  <c r="CD48" i="118"/>
  <c r="CD56" i="118" s="1"/>
  <c r="CC34" i="116"/>
  <c r="CC47" i="116"/>
  <c r="BZ28" i="115"/>
  <c r="CA59" i="118"/>
  <c r="CA69" i="118" s="1"/>
  <c r="CA72" i="118" s="1"/>
  <c r="CB71" i="118" s="1"/>
  <c r="CA19" i="118"/>
  <c r="CA27" i="118" s="1"/>
  <c r="CA33" i="118" s="1"/>
  <c r="CA35" i="118" s="1"/>
  <c r="CD27" i="85"/>
  <c r="CD46" i="85" s="1"/>
  <c r="CC45" i="149"/>
  <c r="CC60" i="149"/>
  <c r="CC62" i="149" s="1"/>
  <c r="CD16" i="149"/>
  <c r="BZ37" i="118"/>
  <c r="BZ39" i="118"/>
  <c r="BZ13" i="115" s="1"/>
  <c r="CA20" i="149"/>
  <c r="CA38" i="149" s="1"/>
  <c r="CA55" i="149" s="1"/>
  <c r="CB49" i="85"/>
  <c r="CB61" i="85" s="1"/>
  <c r="CB166" i="85" s="1"/>
  <c r="CB172" i="85" s="1"/>
  <c r="CB177" i="85" s="1"/>
  <c r="CB178" i="85" s="1"/>
  <c r="CB179" i="85" s="1"/>
  <c r="CC175" i="85" s="1"/>
  <c r="CA193" i="85"/>
  <c r="CA194" i="85" s="1"/>
  <c r="CE23" i="100"/>
  <c r="CE26" i="100" s="1"/>
  <c r="CC190" i="85"/>
  <c r="CC191" i="85" s="1"/>
  <c r="BY54" i="149"/>
  <c r="BY57" i="149" s="1"/>
  <c r="BY37" i="149"/>
  <c r="BY40" i="149" s="1"/>
  <c r="BY12" i="143"/>
  <c r="BY15" i="143" s="1"/>
  <c r="BY6" i="143"/>
  <c r="BY7" i="143" s="1"/>
  <c r="CD5" i="118" l="1"/>
  <c r="CD16" i="118" s="1"/>
  <c r="CD26" i="116"/>
  <c r="CA29" i="116"/>
  <c r="CA32" i="116" s="1"/>
  <c r="CA26" i="115" s="1"/>
  <c r="CA20" i="115"/>
  <c r="BZ14" i="115"/>
  <c r="BZ22" i="115"/>
  <c r="BZ30" i="115" s="1"/>
  <c r="BZ74" i="118"/>
  <c r="BZ47" i="143"/>
  <c r="BZ48" i="143" s="1"/>
  <c r="CD48" i="149"/>
  <c r="CD50" i="149" s="1"/>
  <c r="CD43" i="149"/>
  <c r="CA39" i="118"/>
  <c r="CA13" i="115" s="1"/>
  <c r="CB181" i="85"/>
  <c r="CB186" i="85" s="1"/>
  <c r="CB187" i="85" s="1"/>
  <c r="CB28" i="116" s="1"/>
  <c r="CB62" i="85"/>
  <c r="CE28" i="100"/>
  <c r="CE30" i="100" s="1"/>
  <c r="CE33" i="100" s="1"/>
  <c r="BZ33" i="149"/>
  <c r="CD34" i="116" l="1"/>
  <c r="CD47" i="116"/>
  <c r="CE48" i="118"/>
  <c r="CE56" i="118" s="1"/>
  <c r="CE11" i="116"/>
  <c r="CE20" i="116" s="1"/>
  <c r="CE22" i="116" s="1"/>
  <c r="CA14" i="115"/>
  <c r="CA22" i="115"/>
  <c r="CA28" i="115"/>
  <c r="CB59" i="118"/>
  <c r="CB69" i="118" s="1"/>
  <c r="CB72" i="118" s="1"/>
  <c r="CC71" i="118" s="1"/>
  <c r="CB19" i="118"/>
  <c r="CB27" i="118" s="1"/>
  <c r="CB33" i="118" s="1"/>
  <c r="CB35" i="118" s="1"/>
  <c r="CA47" i="143"/>
  <c r="CA48" i="143" s="1"/>
  <c r="CE27" i="85"/>
  <c r="CE46" i="85" s="1"/>
  <c r="CD45" i="149"/>
  <c r="CD60" i="149"/>
  <c r="CD62" i="149" s="1"/>
  <c r="CE16" i="149"/>
  <c r="CB20" i="149"/>
  <c r="CB38" i="149" s="1"/>
  <c r="CB55" i="149" s="1"/>
  <c r="CB193" i="85"/>
  <c r="CB194" i="85" s="1"/>
  <c r="CB29" i="116" s="1"/>
  <c r="CB32" i="116" s="1"/>
  <c r="CB26" i="115" s="1"/>
  <c r="CC49" i="85"/>
  <c r="CC61" i="85" s="1"/>
  <c r="CC166" i="85" s="1"/>
  <c r="CC172" i="85" s="1"/>
  <c r="CF23" i="100"/>
  <c r="CF26" i="100" s="1"/>
  <c r="BZ37" i="149"/>
  <c r="BZ40" i="149" s="1"/>
  <c r="BZ54" i="149"/>
  <c r="BZ57" i="149" s="1"/>
  <c r="BZ12" i="143"/>
  <c r="BZ15" i="143" s="1"/>
  <c r="BZ6" i="143"/>
  <c r="BZ7" i="143" s="1"/>
  <c r="CE26" i="116" l="1"/>
  <c r="CE5" i="118"/>
  <c r="CE16" i="118" s="1"/>
  <c r="CB28" i="115"/>
  <c r="CB20" i="115"/>
  <c r="CE43" i="149"/>
  <c r="CE48" i="149"/>
  <c r="CE50" i="149" s="1"/>
  <c r="CB39" i="118"/>
  <c r="CB13" i="115" s="1"/>
  <c r="CC62" i="85"/>
  <c r="CD190" i="85"/>
  <c r="CD191" i="85" s="1"/>
  <c r="CC181" i="85"/>
  <c r="CC186" i="85" s="1"/>
  <c r="CC177" i="85"/>
  <c r="CC178" i="85" s="1"/>
  <c r="CC179" i="85" s="1"/>
  <c r="CD175" i="85" s="1"/>
  <c r="CF28" i="100"/>
  <c r="CF30" i="100" s="1"/>
  <c r="CF33" i="100" s="1"/>
  <c r="CA37" i="118"/>
  <c r="CF48" i="118" l="1"/>
  <c r="CF56" i="118" s="1"/>
  <c r="CF11" i="116"/>
  <c r="CF20" i="116" s="1"/>
  <c r="CF22" i="116" s="1"/>
  <c r="CE34" i="116"/>
  <c r="CE47" i="116"/>
  <c r="CB14" i="115"/>
  <c r="CB22" i="115"/>
  <c r="CB47" i="143"/>
  <c r="CB48" i="143" s="1"/>
  <c r="CF27" i="85"/>
  <c r="CF46" i="85" s="1"/>
  <c r="CF16" i="149"/>
  <c r="CE45" i="149"/>
  <c r="CE60" i="149"/>
  <c r="CE62" i="149" s="1"/>
  <c r="CD49" i="85"/>
  <c r="CD61" i="85" s="1"/>
  <c r="CD166" i="85" s="1"/>
  <c r="CD172" i="85" s="1"/>
  <c r="CD177" i="85" s="1"/>
  <c r="CD178" i="85" s="1"/>
  <c r="CD179" i="85" s="1"/>
  <c r="CE175" i="85" s="1"/>
  <c r="CC193" i="85"/>
  <c r="CC194" i="85" s="1"/>
  <c r="CC29" i="116" s="1"/>
  <c r="CC187" i="85"/>
  <c r="CC28" i="116" s="1"/>
  <c r="CE190" i="85"/>
  <c r="CE191" i="85" s="1"/>
  <c r="CG23" i="100"/>
  <c r="CG26" i="100" s="1"/>
  <c r="CA33" i="149"/>
  <c r="CA30" i="115"/>
  <c r="CA74" i="118"/>
  <c r="CF26" i="116" l="1"/>
  <c r="CF5" i="118"/>
  <c r="CF16" i="118" s="1"/>
  <c r="CC32" i="116"/>
  <c r="CC26" i="115" s="1"/>
  <c r="CC20" i="115"/>
  <c r="CC59" i="118"/>
  <c r="CC69" i="118" s="1"/>
  <c r="CC72" i="118" s="1"/>
  <c r="CD71" i="118" s="1"/>
  <c r="CC19" i="118"/>
  <c r="CC27" i="118" s="1"/>
  <c r="CC33" i="118" s="1"/>
  <c r="CC35" i="118" s="1"/>
  <c r="CF43" i="149"/>
  <c r="CF48" i="149"/>
  <c r="CF50" i="149" s="1"/>
  <c r="CC20" i="149"/>
  <c r="CC38" i="149" s="1"/>
  <c r="CC55" i="149" s="1"/>
  <c r="CD181" i="85"/>
  <c r="CD186" i="85" s="1"/>
  <c r="CD187" i="85" s="1"/>
  <c r="CD28" i="116" s="1"/>
  <c r="CD62" i="85"/>
  <c r="CG28" i="100"/>
  <c r="CG30" i="100" s="1"/>
  <c r="CG33" i="100" s="1"/>
  <c r="CA37" i="149"/>
  <c r="CA40" i="149" s="1"/>
  <c r="CA54" i="149"/>
  <c r="CA57" i="149" s="1"/>
  <c r="CB30" i="115"/>
  <c r="CB33" i="149"/>
  <c r="CB74" i="118"/>
  <c r="CA12" i="143"/>
  <c r="CA15" i="143" s="1"/>
  <c r="CA6" i="143"/>
  <c r="CA7" i="143" s="1"/>
  <c r="CB37" i="118"/>
  <c r="CF47" i="116" l="1"/>
  <c r="CF34" i="116"/>
  <c r="CG48" i="118"/>
  <c r="CG56" i="118" s="1"/>
  <c r="CG11" i="116"/>
  <c r="CG20" i="116" s="1"/>
  <c r="CG22" i="116" s="1"/>
  <c r="CC28" i="115"/>
  <c r="CD59" i="118"/>
  <c r="CD69" i="118" s="1"/>
  <c r="CD72" i="118" s="1"/>
  <c r="CE71" i="118" s="1"/>
  <c r="CD19" i="118"/>
  <c r="CD27" i="118" s="1"/>
  <c r="CD33" i="118" s="1"/>
  <c r="CD35" i="118" s="1"/>
  <c r="CG27" i="85"/>
  <c r="CG46" i="85" s="1"/>
  <c r="CG16" i="149"/>
  <c r="CF45" i="149"/>
  <c r="CF60" i="149"/>
  <c r="CF62" i="149" s="1"/>
  <c r="CD20" i="149"/>
  <c r="CD38" i="149" s="1"/>
  <c r="CD55" i="149" s="1"/>
  <c r="CC37" i="118"/>
  <c r="CC39" i="118"/>
  <c r="CC13" i="115" s="1"/>
  <c r="CD193" i="85"/>
  <c r="CD194" i="85" s="1"/>
  <c r="CD29" i="116" s="1"/>
  <c r="CD32" i="116" s="1"/>
  <c r="CD26" i="115" s="1"/>
  <c r="CE49" i="85"/>
  <c r="CE61" i="85" s="1"/>
  <c r="CE62" i="85" s="1"/>
  <c r="CH23" i="100"/>
  <c r="CH26" i="100" s="1"/>
  <c r="CF190" i="85"/>
  <c r="CF191" i="85" s="1"/>
  <c r="CB6" i="143"/>
  <c r="CB7" i="143" s="1"/>
  <c r="CB12" i="143"/>
  <c r="CB15" i="143" s="1"/>
  <c r="CB37" i="149"/>
  <c r="CB40" i="149" s="1"/>
  <c r="CB54" i="149"/>
  <c r="CB57" i="149" s="1"/>
  <c r="CD28" i="115" l="1"/>
  <c r="CC14" i="115"/>
  <c r="CC22" i="115"/>
  <c r="CD20" i="115"/>
  <c r="CG26" i="116"/>
  <c r="CG5" i="118"/>
  <c r="CG16" i="118" s="1"/>
  <c r="CC47" i="143"/>
  <c r="CC48" i="143" s="1"/>
  <c r="CC6" i="143" s="1"/>
  <c r="CC7" i="143" s="1"/>
  <c r="CG43" i="149"/>
  <c r="CG48" i="149"/>
  <c r="CG50" i="149" s="1"/>
  <c r="CD39" i="118"/>
  <c r="CD13" i="115" s="1"/>
  <c r="CC74" i="118"/>
  <c r="CC33" i="149"/>
  <c r="CC37" i="149" s="1"/>
  <c r="CC40" i="149" s="1"/>
  <c r="CE166" i="85"/>
  <c r="CE172" i="85" s="1"/>
  <c r="CE181" i="85" s="1"/>
  <c r="CE186" i="85" s="1"/>
  <c r="CE187" i="85" s="1"/>
  <c r="CE28" i="116" s="1"/>
  <c r="CH28" i="100"/>
  <c r="CH30" i="100" s="1"/>
  <c r="CH33" i="100" s="1"/>
  <c r="CH11" i="116" l="1"/>
  <c r="CH20" i="116" s="1"/>
  <c r="CH22" i="116" s="1"/>
  <c r="CH48" i="118"/>
  <c r="CH56" i="118" s="1"/>
  <c r="CG34" i="116"/>
  <c r="CG47" i="116"/>
  <c r="CD14" i="115"/>
  <c r="CD22" i="115"/>
  <c r="CE19" i="118"/>
  <c r="CE27" i="118" s="1"/>
  <c r="CE33" i="118" s="1"/>
  <c r="CE35" i="118" s="1"/>
  <c r="CE59" i="118"/>
  <c r="CE69" i="118" s="1"/>
  <c r="CE72" i="118" s="1"/>
  <c r="CF71" i="118" s="1"/>
  <c r="CD47" i="143"/>
  <c r="CD48" i="143" s="1"/>
  <c r="CH27" i="85"/>
  <c r="CH46" i="85" s="1"/>
  <c r="CC30" i="115"/>
  <c r="CH16" i="149"/>
  <c r="CG45" i="149"/>
  <c r="CG60" i="149"/>
  <c r="CG62" i="149" s="1"/>
  <c r="CC12" i="143"/>
  <c r="CC15" i="143" s="1"/>
  <c r="CC54" i="149"/>
  <c r="CC57" i="149" s="1"/>
  <c r="CE177" i="85"/>
  <c r="CE178" i="85" s="1"/>
  <c r="CE179" i="85" s="1"/>
  <c r="CF175" i="85" s="1"/>
  <c r="CE20" i="149"/>
  <c r="CE38" i="149" s="1"/>
  <c r="CE55" i="149" s="1"/>
  <c r="CE193" i="85"/>
  <c r="CE194" i="85" s="1"/>
  <c r="CE29" i="116" s="1"/>
  <c r="CE32" i="116" s="1"/>
  <c r="CE26" i="115" s="1"/>
  <c r="CF49" i="85"/>
  <c r="CF61" i="85" s="1"/>
  <c r="CF166" i="85" s="1"/>
  <c r="CF172" i="85" s="1"/>
  <c r="CI23" i="100"/>
  <c r="CI26" i="100" s="1"/>
  <c r="CH5" i="118" l="1"/>
  <c r="CH16" i="118" s="1"/>
  <c r="CH26" i="116"/>
  <c r="CE28" i="115"/>
  <c r="CE20" i="115"/>
  <c r="CH43" i="149"/>
  <c r="CH48" i="149"/>
  <c r="CH50" i="149" s="1"/>
  <c r="CE39" i="118"/>
  <c r="CE13" i="115" s="1"/>
  <c r="CG190" i="85"/>
  <c r="CG191" i="85" s="1"/>
  <c r="CF62" i="85"/>
  <c r="CF181" i="85"/>
  <c r="CF186" i="85" s="1"/>
  <c r="CF177" i="85"/>
  <c r="CF178" i="85" s="1"/>
  <c r="CF179" i="85" s="1"/>
  <c r="CG175" i="85" s="1"/>
  <c r="CI28" i="100"/>
  <c r="CD37" i="118"/>
  <c r="CE14" i="115" l="1"/>
  <c r="CE22" i="115"/>
  <c r="CH34" i="116"/>
  <c r="CH47" i="116"/>
  <c r="CE47" i="143"/>
  <c r="CE48" i="143" s="1"/>
  <c r="CH45" i="149"/>
  <c r="CH60" i="149"/>
  <c r="CH62" i="149" s="1"/>
  <c r="CG49" i="85"/>
  <c r="CG61" i="85" s="1"/>
  <c r="CG62" i="85" s="1"/>
  <c r="CF187" i="85"/>
  <c r="CF28" i="116" s="1"/>
  <c r="CF193" i="85"/>
  <c r="CF194" i="85" s="1"/>
  <c r="CF29" i="116" s="1"/>
  <c r="CI30" i="100"/>
  <c r="CI33" i="100" s="1"/>
  <c r="CE37" i="118"/>
  <c r="CD33" i="149"/>
  <c r="CD30" i="115"/>
  <c r="CD74" i="118"/>
  <c r="CF20" i="115" l="1"/>
  <c r="CF32" i="116"/>
  <c r="CF26" i="115" s="1"/>
  <c r="CF28" i="115" s="1"/>
  <c r="CI11" i="116"/>
  <c r="CI20" i="116" s="1"/>
  <c r="CI22" i="116" s="1"/>
  <c r="CI48" i="118"/>
  <c r="CI56" i="118" s="1"/>
  <c r="CF59" i="118"/>
  <c r="CF69" i="118" s="1"/>
  <c r="CF72" i="118" s="1"/>
  <c r="CG71" i="118" s="1"/>
  <c r="CF19" i="118"/>
  <c r="CF27" i="118" s="1"/>
  <c r="CF33" i="118" s="1"/>
  <c r="CF35" i="118" s="1"/>
  <c r="CI27" i="85"/>
  <c r="CI46" i="85" s="1"/>
  <c r="CI16" i="149"/>
  <c r="CF20" i="149"/>
  <c r="CF38" i="149" s="1"/>
  <c r="CF55" i="149" s="1"/>
  <c r="CG166" i="85"/>
  <c r="CG172" i="85" s="1"/>
  <c r="CG177" i="85" s="1"/>
  <c r="CG178" i="85" s="1"/>
  <c r="CG179" i="85" s="1"/>
  <c r="CH175" i="85" s="1"/>
  <c r="CH190" i="85"/>
  <c r="CH191" i="85" s="1"/>
  <c r="CD12" i="143"/>
  <c r="CD15" i="143" s="1"/>
  <c r="CD6" i="143"/>
  <c r="CD7" i="143" s="1"/>
  <c r="CE33" i="149"/>
  <c r="CE74" i="118"/>
  <c r="CD54" i="149"/>
  <c r="CD57" i="149" s="1"/>
  <c r="CD37" i="149"/>
  <c r="CD40" i="149" s="1"/>
  <c r="CI26" i="116" l="1"/>
  <c r="CI5" i="118"/>
  <c r="CI16" i="118" s="1"/>
  <c r="CE30" i="115"/>
  <c r="CI43" i="149"/>
  <c r="CI48" i="149"/>
  <c r="CI50" i="149" s="1"/>
  <c r="CF37" i="118"/>
  <c r="CF39" i="118"/>
  <c r="CF13" i="115" s="1"/>
  <c r="CH49" i="85"/>
  <c r="CH61" i="85" s="1"/>
  <c r="CH166" i="85" s="1"/>
  <c r="CH172" i="85" s="1"/>
  <c r="CH177" i="85" s="1"/>
  <c r="CH178" i="85" s="1"/>
  <c r="CH179" i="85" s="1"/>
  <c r="CI175" i="85" s="1"/>
  <c r="CG181" i="85"/>
  <c r="CG186" i="85" s="1"/>
  <c r="CG187" i="85" s="1"/>
  <c r="CG28" i="116" s="1"/>
  <c r="CE54" i="149"/>
  <c r="CE57" i="149" s="1"/>
  <c r="CE37" i="149"/>
  <c r="CE40" i="149" s="1"/>
  <c r="CE12" i="143"/>
  <c r="CE15" i="143" s="1"/>
  <c r="CE6" i="143"/>
  <c r="CE7" i="143" s="1"/>
  <c r="CF14" i="115" l="1"/>
  <c r="CF22" i="115"/>
  <c r="CI34" i="116"/>
  <c r="CI47" i="116"/>
  <c r="CG19" i="118"/>
  <c r="CG27" i="118" s="1"/>
  <c r="CG33" i="118" s="1"/>
  <c r="CG35" i="118" s="1"/>
  <c r="CG59" i="118"/>
  <c r="CG69" i="118" s="1"/>
  <c r="CG72" i="118" s="1"/>
  <c r="CH71" i="118" s="1"/>
  <c r="CF47" i="143"/>
  <c r="CF48" i="143" s="1"/>
  <c r="CI45" i="149"/>
  <c r="CI60" i="149"/>
  <c r="CI62" i="149" s="1"/>
  <c r="CG20" i="149"/>
  <c r="CG38" i="149" s="1"/>
  <c r="CG55" i="149" s="1"/>
  <c r="CG193" i="85"/>
  <c r="CG194" i="85" s="1"/>
  <c r="CG20" i="115" s="1"/>
  <c r="CH181" i="85"/>
  <c r="CH186" i="85" s="1"/>
  <c r="CH193" i="85" s="1"/>
  <c r="CH194" i="85" s="1"/>
  <c r="CH29" i="116" s="1"/>
  <c r="CH62" i="85"/>
  <c r="CI190" i="85"/>
  <c r="CI191" i="85" s="1"/>
  <c r="CF33" i="149"/>
  <c r="CF74" i="118"/>
  <c r="CH20" i="115" l="1"/>
  <c r="CG29" i="116"/>
  <c r="CG32" i="116" s="1"/>
  <c r="CG26" i="115" s="1"/>
  <c r="CF30" i="115"/>
  <c r="CG39" i="118"/>
  <c r="CG13" i="115" s="1"/>
  <c r="CH187" i="85"/>
  <c r="CH28" i="116" s="1"/>
  <c r="CH32" i="116" s="1"/>
  <c r="CI49" i="85"/>
  <c r="CI61" i="85" s="1"/>
  <c r="CI166" i="85" s="1"/>
  <c r="CI172" i="85" s="1"/>
  <c r="CI177" i="85" s="1"/>
  <c r="CF54" i="149"/>
  <c r="CF57" i="149" s="1"/>
  <c r="CF37" i="149"/>
  <c r="CF40" i="149" s="1"/>
  <c r="CF12" i="143"/>
  <c r="CF15" i="143" s="1"/>
  <c r="CF6" i="143"/>
  <c r="CF7" i="143" s="1"/>
  <c r="CH26" i="115" l="1"/>
  <c r="CG28" i="115"/>
  <c r="CG14" i="115"/>
  <c r="CG22" i="115"/>
  <c r="CH19" i="118"/>
  <c r="CH27" i="118" s="1"/>
  <c r="CH33" i="118" s="1"/>
  <c r="CH35" i="118" s="1"/>
  <c r="CH59" i="118"/>
  <c r="CH69" i="118" s="1"/>
  <c r="CH72" i="118" s="1"/>
  <c r="CI71" i="118" s="1"/>
  <c r="CG47" i="143"/>
  <c r="CG48" i="143" s="1"/>
  <c r="CH20" i="149"/>
  <c r="CH38" i="149" s="1"/>
  <c r="CH55" i="149" s="1"/>
  <c r="CI62" i="85"/>
  <c r="CI181" i="85"/>
  <c r="CI186" i="85" s="1"/>
  <c r="CI178" i="85"/>
  <c r="CI179" i="85" s="1"/>
  <c r="CG37" i="118"/>
  <c r="CH28" i="115" l="1"/>
  <c r="CH39" i="118"/>
  <c r="CH13" i="115" s="1"/>
  <c r="CI187" i="85"/>
  <c r="CI28" i="116" s="1"/>
  <c r="CI193" i="85"/>
  <c r="CI194" i="85" s="1"/>
  <c r="CG33" i="149"/>
  <c r="CG74" i="118"/>
  <c r="CI29" i="116" l="1"/>
  <c r="CI32" i="116" s="1"/>
  <c r="CI26" i="115" s="1"/>
  <c r="CI28" i="115" s="1"/>
  <c r="CI20" i="115"/>
  <c r="CH14" i="115"/>
  <c r="CH22" i="115"/>
  <c r="CI19" i="118"/>
  <c r="CI27" i="118" s="1"/>
  <c r="CI33" i="118" s="1"/>
  <c r="CI35" i="118" s="1"/>
  <c r="CI59" i="118"/>
  <c r="CI69" i="118" s="1"/>
  <c r="CI72" i="118" s="1"/>
  <c r="CH47" i="143"/>
  <c r="CH48" i="143" s="1"/>
  <c r="CG30" i="115"/>
  <c r="CI20" i="149"/>
  <c r="CI38" i="149" s="1"/>
  <c r="CI55" i="149" s="1"/>
  <c r="CH74" i="118"/>
  <c r="CG6" i="143"/>
  <c r="CG7" i="143" s="1"/>
  <c r="CG12" i="143"/>
  <c r="CG15" i="143" s="1"/>
  <c r="CH37" i="118"/>
  <c r="CH33" i="149"/>
  <c r="CG37" i="149"/>
  <c r="CG40" i="149" s="1"/>
  <c r="CG54" i="149"/>
  <c r="CG57" i="149" s="1"/>
  <c r="CH30" i="115" l="1"/>
  <c r="CI39" i="118"/>
  <c r="CI13" i="115" s="1"/>
  <c r="CI14" i="115" s="1"/>
  <c r="CI37" i="118"/>
  <c r="CH12" i="143"/>
  <c r="CH15" i="143" s="1"/>
  <c r="CH6" i="143"/>
  <c r="CH7" i="143" s="1"/>
  <c r="CH37" i="149"/>
  <c r="CH40" i="149" s="1"/>
  <c r="CH54" i="149"/>
  <c r="CH57" i="149" s="1"/>
  <c r="CI22" i="115" l="1"/>
  <c r="CI74" i="118"/>
  <c r="CI47" i="143"/>
  <c r="CI48" i="143" s="1"/>
  <c r="CI33" i="149"/>
  <c r="CI54" i="149" s="1"/>
  <c r="CI57" i="149" s="1"/>
  <c r="CI30" i="115" l="1"/>
  <c r="CI6" i="143"/>
  <c r="CI37" i="149"/>
  <c r="CI40" i="149" s="1"/>
  <c r="CI12" i="143"/>
  <c r="CI15" i="143" s="1"/>
  <c r="F15" i="143" s="1"/>
  <c r="F6" i="143" l="1"/>
  <c r="F16" i="143" s="1"/>
  <c r="G18" i="143" s="1"/>
  <c r="CI7" i="143"/>
</calcChain>
</file>

<file path=xl/sharedStrings.xml><?xml version="1.0" encoding="utf-8"?>
<sst xmlns="http://schemas.openxmlformats.org/spreadsheetml/2006/main" count="4570" uniqueCount="911">
  <si>
    <t>Total capital &amp; reserves</t>
  </si>
  <si>
    <t>PBTDA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</si>
  <si>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</si>
  <si>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</si>
  <si>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</si>
  <si>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</si>
  <si>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</si>
  <si>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</si>
  <si>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</si>
  <si>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</si>
  <si>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</si>
  <si>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2033/34</t>
  </si>
  <si>
    <t>2034/35</t>
  </si>
  <si>
    <t>2035/36</t>
  </si>
  <si>
    <t>2036/37</t>
  </si>
  <si>
    <t>2037/38</t>
  </si>
  <si>
    <t>2038/39</t>
  </si>
  <si>
    <t>2039/40</t>
  </si>
  <si>
    <t>2040/41</t>
  </si>
  <si>
    <t>2041/42</t>
  </si>
  <si>
    <t>2042/43</t>
  </si>
  <si>
    <t>2043/44</t>
  </si>
  <si>
    <t>2044/45</t>
  </si>
  <si>
    <t>2045/46</t>
  </si>
  <si>
    <t>2046/47</t>
  </si>
  <si>
    <t>2047/48</t>
  </si>
  <si>
    <t>2048/49</t>
  </si>
  <si>
    <t>2049/50</t>
  </si>
  <si>
    <t>2050/51</t>
  </si>
  <si>
    <t>Total</t>
  </si>
  <si>
    <t>Efficiency</t>
  </si>
  <si>
    <t>AVSE</t>
  </si>
  <si>
    <t>Daldowie</t>
  </si>
  <si>
    <t>Dalmuir</t>
  </si>
  <si>
    <t>Levenmouth</t>
  </si>
  <si>
    <t>Moray</t>
  </si>
  <si>
    <t>MSI</t>
  </si>
  <si>
    <t>TAY</t>
  </si>
  <si>
    <t>2022/23</t>
  </si>
  <si>
    <t>2023/24</t>
  </si>
  <si>
    <t>RPI inflation</t>
  </si>
  <si>
    <t>Projected</t>
  </si>
  <si>
    <t>%</t>
  </si>
  <si>
    <t>Nr</t>
  </si>
  <si>
    <t>Adjustment for forecast</t>
  </si>
  <si>
    <t>Aberdeen</t>
  </si>
  <si>
    <t>Highlands</t>
  </si>
  <si>
    <t>Check</t>
  </si>
  <si>
    <t>Levenmouth Gas indexation reduction (Factored)</t>
  </si>
  <si>
    <t>Meadowhead dryer switch-off</t>
  </si>
  <si>
    <t>Flows &amp; loads reductions (Factored)</t>
  </si>
  <si>
    <t>Repairs</t>
  </si>
  <si>
    <t>Refurbishment</t>
  </si>
  <si>
    <t>Asset replacement</t>
  </si>
  <si>
    <t>Growth</t>
  </si>
  <si>
    <t>Enhancement</t>
  </si>
  <si>
    <r>
      <t xml:space="preserve">MACRO </t>
    </r>
    <r>
      <rPr>
        <b/>
        <sz val="11"/>
        <color rgb="FFFF0000"/>
        <rFont val="Calibri"/>
        <family val="2"/>
        <scheme val="minor"/>
      </rPr>
      <t>(DO NOT MOVE CELLS)</t>
    </r>
  </si>
  <si>
    <t>Difference to target cash balance</t>
  </si>
  <si>
    <t>£m</t>
  </si>
  <si>
    <t>Total tier 2 investment</t>
  </si>
  <si>
    <t>MACRO Output</t>
  </si>
  <si>
    <t>Borrowing</t>
  </si>
  <si>
    <t>Cash from cash flow</t>
  </si>
  <si>
    <t>Number of iterations in previous macro run...</t>
  </si>
  <si>
    <t>Balancing item…</t>
  </si>
  <si>
    <t>Investment</t>
  </si>
  <si>
    <t>Cash</t>
  </si>
  <si>
    <t>Inflation</t>
  </si>
  <si>
    <t>Target cash balance</t>
  </si>
  <si>
    <t>Modelled cash balance</t>
  </si>
  <si>
    <t>Closing cash balance for interest calculations</t>
  </si>
  <si>
    <t>Inputs</t>
  </si>
  <si>
    <t>Actual repairs</t>
  </si>
  <si>
    <t>Actual refurbishment</t>
  </si>
  <si>
    <t>Actual asset replacement</t>
  </si>
  <si>
    <t>Actual growth</t>
  </si>
  <si>
    <t>Actual enhancement</t>
  </si>
  <si>
    <t>Forecast repairs</t>
  </si>
  <si>
    <t>Forecast refurbishment</t>
  </si>
  <si>
    <t>Forecast asset replacement</t>
  </si>
  <si>
    <t>Forecast growth</t>
  </si>
  <si>
    <t>Forecast enhancement</t>
  </si>
  <si>
    <t>Macro outputs</t>
  </si>
  <si>
    <t>End of worksheet</t>
  </si>
  <si>
    <t>Disposal proceeds</t>
  </si>
  <si>
    <t>Grants and contributions</t>
  </si>
  <si>
    <t>PFI costs</t>
  </si>
  <si>
    <t>Tax</t>
  </si>
  <si>
    <t>Cash utilised</t>
  </si>
  <si>
    <t>Change in working capital</t>
  </si>
  <si>
    <t>Operating costs</t>
  </si>
  <si>
    <t>SRC27 total</t>
  </si>
  <si>
    <t>Household revenue</t>
  </si>
  <si>
    <t>Non-household revenue</t>
  </si>
  <si>
    <t>Other revenue</t>
  </si>
  <si>
    <t>Total revenue</t>
  </si>
  <si>
    <t>Infrastructure charges income</t>
  </si>
  <si>
    <t>Net new borrowing</t>
  </si>
  <si>
    <t>Total cash inflows</t>
  </si>
  <si>
    <t>Net interest</t>
  </si>
  <si>
    <t>Taxation</t>
  </si>
  <si>
    <t>Total operating expenditure</t>
  </si>
  <si>
    <t>RCCs</t>
  </si>
  <si>
    <t>Completion investment</t>
  </si>
  <si>
    <t>Repair</t>
  </si>
  <si>
    <t>Replacement</t>
  </si>
  <si>
    <t>Gross SRC27 investment (incl. repairs)</t>
  </si>
  <si>
    <t>Insurance recoveries</t>
  </si>
  <si>
    <t>Net SRC27 investment (incl. repairs)</t>
  </si>
  <si>
    <t>Change in cash</t>
  </si>
  <si>
    <t>SW</t>
  </si>
  <si>
    <t>WCRS</t>
  </si>
  <si>
    <t>2020/21</t>
  </si>
  <si>
    <t>2021/22</t>
  </si>
  <si>
    <t>2051/52</t>
  </si>
  <si>
    <t>2052/53</t>
  </si>
  <si>
    <t>2053/54</t>
  </si>
  <si>
    <t>2054/55</t>
  </si>
  <si>
    <t>2055/56</t>
  </si>
  <si>
    <t>2056/57</t>
  </si>
  <si>
    <t>2057/58</t>
  </si>
  <si>
    <t>2058/59</t>
  </si>
  <si>
    <t>2059/60</t>
  </si>
  <si>
    <t>2060/61</t>
  </si>
  <si>
    <t>2061/62</t>
  </si>
  <si>
    <t>2062/63</t>
  </si>
  <si>
    <t>2063/64</t>
  </si>
  <si>
    <t>2064/65</t>
  </si>
  <si>
    <t>2065/66</t>
  </si>
  <si>
    <t>2066/67</t>
  </si>
  <si>
    <t>2067/68</t>
  </si>
  <si>
    <t>2068/69</t>
  </si>
  <si>
    <t>2069/70</t>
  </si>
  <si>
    <t>2070/71</t>
  </si>
  <si>
    <t>2071/72</t>
  </si>
  <si>
    <t>2072/73</t>
  </si>
  <si>
    <t>2073/74</t>
  </si>
  <si>
    <t>2074/75</t>
  </si>
  <si>
    <t>2075/76</t>
  </si>
  <si>
    <t>2076/77</t>
  </si>
  <si>
    <t>2077/78</t>
  </si>
  <si>
    <t>2078/79</t>
  </si>
  <si>
    <t>2079/80</t>
  </si>
  <si>
    <t>2080/81</t>
  </si>
  <si>
    <t>2081/82</t>
  </si>
  <si>
    <t>2082/83</t>
  </si>
  <si>
    <t>2083/84</t>
  </si>
  <si>
    <t>2084/85</t>
  </si>
  <si>
    <t>2085/86</t>
  </si>
  <si>
    <t>2086/87</t>
  </si>
  <si>
    <t>2087/88</t>
  </si>
  <si>
    <t>2088/89</t>
  </si>
  <si>
    <t>2089/90</t>
  </si>
  <si>
    <t>2090/91</t>
  </si>
  <si>
    <t>2091/92</t>
  </si>
  <si>
    <t>2092/93</t>
  </si>
  <si>
    <t>2093/94</t>
  </si>
  <si>
    <t>2094/95</t>
  </si>
  <si>
    <t>2095/96</t>
  </si>
  <si>
    <t>2096/97</t>
  </si>
  <si>
    <t>2097/98</t>
  </si>
  <si>
    <t>2098/99</t>
  </si>
  <si>
    <t>2099/2100</t>
  </si>
  <si>
    <t>Base / Projected</t>
  </si>
  <si>
    <t>Unit</t>
  </si>
  <si>
    <t>Value</t>
  </si>
  <si>
    <t>Revenue assumptions</t>
  </si>
  <si>
    <t>K-Factors</t>
  </si>
  <si>
    <t>HH K-Factor - Water</t>
  </si>
  <si>
    <t>HH K-Factor - Wastewater</t>
  </si>
  <si>
    <t>HH K-Factor - Drainage</t>
  </si>
  <si>
    <t>NHH K-Factor - Water</t>
  </si>
  <si>
    <t>NHH K-Factor - Wastewater</t>
  </si>
  <si>
    <t>NHH K-Factor - Drainage</t>
  </si>
  <si>
    <t>NHH K-Factor - Trade effluent</t>
  </si>
  <si>
    <t>NHH K-Factor - Field troughs and drinking bowls</t>
  </si>
  <si>
    <t>Other revenue K-factor</t>
  </si>
  <si>
    <t>HH Growth Rate</t>
  </si>
  <si>
    <t>NHH Growth Rate</t>
  </si>
  <si>
    <t>Actual HH revenue (M-tables)</t>
  </si>
  <si>
    <t>Water revenue</t>
  </si>
  <si>
    <t>Wastewater &amp; drainage revenue</t>
  </si>
  <si>
    <t>Drainage as a percentage of total wastewater charge (in 2025/26)</t>
  </si>
  <si>
    <t>Band D equivalents before discounts applied (P-tables)</t>
  </si>
  <si>
    <t>W</t>
  </si>
  <si>
    <t>WW</t>
  </si>
  <si>
    <t>Homes with no CTR/no WCRS</t>
  </si>
  <si>
    <t xml:space="preserve">Second homes </t>
  </si>
  <si>
    <t xml:space="preserve">Long term vacant dwellings </t>
  </si>
  <si>
    <t>Partial CTR/partial WCRS</t>
  </si>
  <si>
    <t xml:space="preserve">Full CTR/full WCRS </t>
  </si>
  <si>
    <t>No CTR/no WCRS</t>
  </si>
  <si>
    <t>Partial CTR (&gt;71.4%)/partial WCRS</t>
  </si>
  <si>
    <t>Partial CTR (&lt;71.4%)/no WCRS</t>
  </si>
  <si>
    <t xml:space="preserve">Full CTR/maximum WCRS </t>
  </si>
  <si>
    <t xml:space="preserve">Partial CTR </t>
  </si>
  <si>
    <t xml:space="preserve">Full CTR </t>
  </si>
  <si>
    <t xml:space="preserve">Occupied exempt </t>
  </si>
  <si>
    <t xml:space="preserve">Vacant exempt </t>
  </si>
  <si>
    <t>Maximum WCRS discount before change</t>
  </si>
  <si>
    <t>Maximum WCRS discount after change</t>
  </si>
  <si>
    <t>Year of change</t>
  </si>
  <si>
    <t>Year</t>
  </si>
  <si>
    <t>Other discounts (P-tables)</t>
  </si>
  <si>
    <t>Discount</t>
  </si>
  <si>
    <t>CTR</t>
  </si>
  <si>
    <t>Actual NHH revenue (M-tables)</t>
  </si>
  <si>
    <t>Wastewater revenue</t>
  </si>
  <si>
    <t>Income uncertainty provision adjustment</t>
  </si>
  <si>
    <t>Actual proportions of NHH revenue (P-tables)</t>
  </si>
  <si>
    <t>Volumetric water revenue</t>
  </si>
  <si>
    <t>Non-volumetric water revenue</t>
  </si>
  <si>
    <t>Volumetric wastewater revenue</t>
  </si>
  <si>
    <t>Non-volumetric wastewater revenue</t>
  </si>
  <si>
    <t>Drainage revenue</t>
  </si>
  <si>
    <t>Trade effluent revenue</t>
  </si>
  <si>
    <t>Field troughs and drinking bowls revenue</t>
  </si>
  <si>
    <t>Volumetric water revenue from volume charges</t>
  </si>
  <si>
    <t>Volumetric wastewater revenue from volume charges</t>
  </si>
  <si>
    <t>Volume consumed change (%)</t>
  </si>
  <si>
    <t>Infrastructure charges income (ICI)</t>
  </si>
  <si>
    <t>Actual ICI (M-tables)</t>
  </si>
  <si>
    <t>Actual other revenue - Regulated (M-tables)</t>
  </si>
  <si>
    <t>Actual other revenue - Non-Regulated (M-tables)</t>
  </si>
  <si>
    <t>Adjustment to other revenue</t>
  </si>
  <si>
    <t>Operating cost assumptions</t>
  </si>
  <si>
    <t>Reported actuals</t>
  </si>
  <si>
    <t>Regulated Operating expenditure (M1.2)</t>
  </si>
  <si>
    <t>Non-regulated Operating expenditure</t>
  </si>
  <si>
    <t>Actual atypical expenditure adjustments</t>
  </si>
  <si>
    <t>Rates refund</t>
  </si>
  <si>
    <t>Actual atypical expenditure adjustments total</t>
  </si>
  <si>
    <t>Other inputs</t>
  </si>
  <si>
    <t>Forecast atypical expenditure adjustments</t>
  </si>
  <si>
    <t>Forecast atypical expenditure adjustments total</t>
  </si>
  <si>
    <t>FORECAST - Other changes to baseline OPEX</t>
  </si>
  <si>
    <t>FORECAST - Other changes to baseline OPEX total</t>
  </si>
  <si>
    <t>PFI assumptions</t>
  </si>
  <si>
    <t xml:space="preserve">Forecast adjustments </t>
  </si>
  <si>
    <t>Levenmouth Gas indexation increase</t>
  </si>
  <si>
    <t>Flows &amp; loads increase/reductions</t>
  </si>
  <si>
    <t>Tax assumptions</t>
  </si>
  <si>
    <t>Tax override option</t>
  </si>
  <si>
    <t>Use modelled values</t>
  </si>
  <si>
    <t>Tax payable if overriding</t>
  </si>
  <si>
    <t>Tax payable actuals</t>
  </si>
  <si>
    <t>Losses brought forward (actuals)</t>
  </si>
  <si>
    <t>Initial Opening balance - Short Asset Life Pool (reported actual)</t>
  </si>
  <si>
    <t>Initial Opening balance - Long Asset Life Pool (reported actual)</t>
  </si>
  <si>
    <t>Initial Opening balance - Intangible assets</t>
  </si>
  <si>
    <t>Reported actual deferred tax</t>
  </si>
  <si>
    <t>Assets - Tax/Allowances</t>
  </si>
  <si>
    <t>Assets qualifying for 100% first year allowances - general pool</t>
  </si>
  <si>
    <t>Super deductions (130% first year allowance)</t>
  </si>
  <si>
    <t>Assets qualifying for 50% first year allowance - long life pool</t>
  </si>
  <si>
    <t>Assets qualifying for long life (6%) pool</t>
  </si>
  <si>
    <t>Capitalised revenue expenditure  - Allowed depreciation (investigations)</t>
  </si>
  <si>
    <t>Intangible Assets</t>
  </si>
  <si>
    <t xml:space="preserve">Projected </t>
  </si>
  <si>
    <t>Assets not qualifying for allowances</t>
  </si>
  <si>
    <t>Assets deferred for allowances</t>
  </si>
  <si>
    <t>Tax write down allowances</t>
  </si>
  <si>
    <t>Short Life: Plant and machinery allowance rate (reducing balance)</t>
  </si>
  <si>
    <t>Long Life: Plant and machinery allowance rate (reducing balance)</t>
  </si>
  <si>
    <t>Long Life: Plant and machinery allowance rate (FYA)</t>
  </si>
  <si>
    <t>Intangible assets allowance rate (reducing balance)</t>
  </si>
  <si>
    <t>Super deductions allowance rate</t>
  </si>
  <si>
    <t>Tax profits</t>
  </si>
  <si>
    <t>Disallowable revenue expenditure</t>
  </si>
  <si>
    <t>Movement in general provisions</t>
  </si>
  <si>
    <t>Exceptional income less exceptional expense</t>
  </si>
  <si>
    <t>IFRS adjustments (P&amp;L for tax)</t>
  </si>
  <si>
    <t>IAS 19 - Pension interest cost adjustment</t>
  </si>
  <si>
    <t>IFRIC 12 - PFI service cost adjustment</t>
  </si>
  <si>
    <t>IFRIC 12 - PFI depreciation adjustment</t>
  </si>
  <si>
    <t>IFRIC 12 - PFI interest cost adjustment</t>
  </si>
  <si>
    <t>IFRIC 12 - PFI (profit) / loss on disposal</t>
  </si>
  <si>
    <t>IFRS16 leases - lease cost adjustment</t>
  </si>
  <si>
    <t>IFRS16 leases - Depreciation adjustment</t>
  </si>
  <si>
    <t>IFRS16 leases - Interest cost adjustment</t>
  </si>
  <si>
    <t>Standard allowance</t>
  </si>
  <si>
    <t>Maximum allowable losses used in period (50% remaining balance)</t>
  </si>
  <si>
    <t>Other tax assumptions</t>
  </si>
  <si>
    <t>Corporate tax rate</t>
  </si>
  <si>
    <t>Investment assumptions</t>
  </si>
  <si>
    <t>Historic SW Input rows</t>
  </si>
  <si>
    <t>Third Party Contributions</t>
  </si>
  <si>
    <t>Cloud expenditure</t>
  </si>
  <si>
    <t>Gross investment</t>
  </si>
  <si>
    <t>Reasonable Cost Contributions (RCC)</t>
  </si>
  <si>
    <t>Non-asset support</t>
  </si>
  <si>
    <t>Asset support</t>
  </si>
  <si>
    <t>Completion</t>
  </si>
  <si>
    <t>Adjustments to net investments</t>
  </si>
  <si>
    <t>Reg to stat adjustments (where projects change intervention during delivery period)</t>
  </si>
  <si>
    <t>Depreciation and book value assumptions</t>
  </si>
  <si>
    <t xml:space="preserve">SW Historic Adjustments </t>
  </si>
  <si>
    <t>Change to depreciation through scenario planning</t>
  </si>
  <si>
    <t>Depreciation on opening assets (pre 2014/15)</t>
  </si>
  <si>
    <t>Depreciation on opening assets (pre 2019/20 and post 2014/15)</t>
  </si>
  <si>
    <t>Disposals - Historic Cost Accounts</t>
  </si>
  <si>
    <t>Net book value of disposed assets</t>
  </si>
  <si>
    <t>Fixed Asset Purchases</t>
  </si>
  <si>
    <t>Amortisation of PFI Assets</t>
  </si>
  <si>
    <t>Opening value (closing value in 2019/20)</t>
  </si>
  <si>
    <t>Debt &amp; interest assumptions</t>
  </si>
  <si>
    <t>Interest assumptions</t>
  </si>
  <si>
    <t>Actual interest on debt</t>
  </si>
  <si>
    <t>Actual interest on wholesale prepayment</t>
  </si>
  <si>
    <t>Actual interest on cash balances</t>
  </si>
  <si>
    <t>Actual net interest charges</t>
  </si>
  <si>
    <t>Embedded interest from M-table schedule</t>
  </si>
  <si>
    <t>Interest rate on new debt</t>
  </si>
  <si>
    <t>Prepaid wholesale charge (closing)</t>
  </si>
  <si>
    <t>Interest rate paid on wholesale prepaid charge</t>
  </si>
  <si>
    <t>Actual cash balance</t>
  </si>
  <si>
    <t>Cash to be available at all times</t>
  </si>
  <si>
    <t>Limits for interest bearing accounts</t>
  </si>
  <si>
    <t>Date debt drawn down</t>
  </si>
  <si>
    <t>Closing Debt</t>
  </si>
  <si>
    <t>New borrowing &amp; debt due for repayments</t>
  </si>
  <si>
    <t>Actual new borrowing (incl repayments redrawn)</t>
  </si>
  <si>
    <t>Actual reborrowed debt</t>
  </si>
  <si>
    <t>New net borrowing (excl repayments redrawn)</t>
  </si>
  <si>
    <t>Embedded Debt (due for repayment) - repayment schedule at Mar 13</t>
  </si>
  <si>
    <t>Working capital assumptions</t>
  </si>
  <si>
    <t>Stocks</t>
  </si>
  <si>
    <t xml:space="preserve">Prepayments and other short term debtors </t>
  </si>
  <si>
    <t xml:space="preserve">Trade creditors </t>
  </si>
  <si>
    <t xml:space="preserve">Short-term capital creditors </t>
  </si>
  <si>
    <t>Creditor change as a result of investment being reflected in reg only</t>
  </si>
  <si>
    <t>Amortisation of grants</t>
  </si>
  <si>
    <t>Economic depreciation</t>
  </si>
  <si>
    <t>Opening values</t>
  </si>
  <si>
    <t>Starting year for replacement requirement</t>
  </si>
  <si>
    <t>Opening economic level of asset replacement: low estimate</t>
  </si>
  <si>
    <t>2017/18</t>
  </si>
  <si>
    <t>Opening economic level of asset replacement: high estimate</t>
  </si>
  <si>
    <t>Asset split of enhancement and growth investment</t>
  </si>
  <si>
    <t>Short-medium life assets</t>
  </si>
  <si>
    <t>Long-life assets</t>
  </si>
  <si>
    <t>Asset lives</t>
  </si>
  <si>
    <t>Efficiency assumptions</t>
  </si>
  <si>
    <t>Annual operating cost efficiency</t>
  </si>
  <si>
    <t>Catch-up capital efficiency</t>
  </si>
  <si>
    <t>Capital productivity</t>
  </si>
  <si>
    <t>Capital productivity factor</t>
  </si>
  <si>
    <t>Cash Flow assumptions</t>
  </si>
  <si>
    <t>Intercompany Loans</t>
  </si>
  <si>
    <t>Balance sheet assumptions</t>
  </si>
  <si>
    <t>Investments</t>
  </si>
  <si>
    <t>Opening net book value</t>
  </si>
  <si>
    <t>Capital reserves</t>
  </si>
  <si>
    <t>Opening deferred tax</t>
  </si>
  <si>
    <t>Opening Ias 16 adjustment</t>
  </si>
  <si>
    <t>Opening cloud adjustment</t>
  </si>
  <si>
    <t>NE scotland PFI merge</t>
  </si>
  <si>
    <t>Opening trading reserves (closing value from 2019/20)</t>
  </si>
  <si>
    <t>Options for switches</t>
  </si>
  <si>
    <t>Tax override</t>
  </si>
  <si>
    <t>Use override values</t>
  </si>
  <si>
    <t>2018/19</t>
  </si>
  <si>
    <t>2019/20</t>
  </si>
  <si>
    <t>Inflation actuals &amp; projections</t>
  </si>
  <si>
    <t>Price inflation (CPI in October of previous year)</t>
  </si>
  <si>
    <t>CPI</t>
  </si>
  <si>
    <t>Actual price inflation</t>
  </si>
  <si>
    <t>Actual</t>
  </si>
  <si>
    <t>Projected price inflation (if no actual)</t>
  </si>
  <si>
    <t>Price inflation profile</t>
  </si>
  <si>
    <t>Actual/projected</t>
  </si>
  <si>
    <t>Operating cost inflation (CPI FY average)</t>
  </si>
  <si>
    <t>RPI</t>
  </si>
  <si>
    <t>Actual cost inflation</t>
  </si>
  <si>
    <t>Projected cost inflation (if no actual)</t>
  </si>
  <si>
    <t>Cost inflation profile</t>
  </si>
  <si>
    <t>PFI inflation (RPI)</t>
  </si>
  <si>
    <t>Actual PFI inflation</t>
  </si>
  <si>
    <t>Projected PFI inflation (if no actual)</t>
  </si>
  <si>
    <t>PFI inflation profile</t>
  </si>
  <si>
    <t>Capital inflation (COPI)</t>
  </si>
  <si>
    <t>COPI</t>
  </si>
  <si>
    <t>Actual capital inflation</t>
  </si>
  <si>
    <t>Projected wedge to capital inflation</t>
  </si>
  <si>
    <t>Capital inflation profile</t>
  </si>
  <si>
    <t>Capital inflation factor to 2017/18</t>
  </si>
  <si>
    <t>Price inflation</t>
  </si>
  <si>
    <t>Household</t>
  </si>
  <si>
    <t>Water price profile (HH) (weighted average)</t>
  </si>
  <si>
    <t>Real</t>
  </si>
  <si>
    <t>Wastewater price profile (HH) (weighted average)</t>
  </si>
  <si>
    <t>Drainage price profile (HH) (weighted average)</t>
  </si>
  <si>
    <t>Household growth</t>
  </si>
  <si>
    <t>Change in water revenue after change to WCRS</t>
  </si>
  <si>
    <t>Change in wastewater revenue after change to WCRS</t>
  </si>
  <si>
    <t>Drainage as a percentage of wastewater charge</t>
  </si>
  <si>
    <t>Non-household</t>
  </si>
  <si>
    <t>Water price profile (NHH)</t>
  </si>
  <si>
    <t>Wastewater price profile (NHH)</t>
  </si>
  <si>
    <t>Drainage price profile (NHH)</t>
  </si>
  <si>
    <t>Trade effluent price profile (NHH)</t>
  </si>
  <si>
    <t>Field troughs and drinking bowls price profile (NHH)</t>
  </si>
  <si>
    <t>Non-household growth</t>
  </si>
  <si>
    <t>Volume consumed change</t>
  </si>
  <si>
    <t>Water revenue - pre IUP adjustment</t>
  </si>
  <si>
    <t>Wastewater revenue pre IUP adjustment</t>
  </si>
  <si>
    <t>Income Uncertainty Provision</t>
  </si>
  <si>
    <t>Water revenue - post IUP adjustment</t>
  </si>
  <si>
    <t>Wastewater revenue - post IUP adjustment</t>
  </si>
  <si>
    <t>Proportion of volumetric water revenue from meters</t>
  </si>
  <si>
    <t>Proportion of volumetric wastewater revenue from meters</t>
  </si>
  <si>
    <t>Actual ICI</t>
  </si>
  <si>
    <t>Actual other revenue</t>
  </si>
  <si>
    <t>Price profile (other revenue)</t>
  </si>
  <si>
    <t>Calculations</t>
  </si>
  <si>
    <t>Revenue forecast</t>
  </si>
  <si>
    <t>Totals</t>
  </si>
  <si>
    <t>Band D equivalents</t>
  </si>
  <si>
    <t>Water</t>
  </si>
  <si>
    <t>Wastewater</t>
  </si>
  <si>
    <t>Other discounts</t>
  </si>
  <si>
    <t>Change in revenue</t>
  </si>
  <si>
    <t>Change in revenue after change to WCRS</t>
  </si>
  <si>
    <t>Projected cost inflation</t>
  </si>
  <si>
    <t>Annual efficiency challenge</t>
  </si>
  <si>
    <t>Actual operating costs</t>
  </si>
  <si>
    <t>Modelled operating costs</t>
  </si>
  <si>
    <t>Operating costs (pre-adjustments)</t>
  </si>
  <si>
    <t>Baseline OPEX (pre-efficiency, pre-PFI adjustment)</t>
  </si>
  <si>
    <t>Efficiency challenge</t>
  </si>
  <si>
    <t>Baseline OPEX</t>
  </si>
  <si>
    <t>Forecast atypical expenditure</t>
  </si>
  <si>
    <t>Post efficiency operating costs</t>
  </si>
  <si>
    <t>% of total</t>
  </si>
  <si>
    <t>Contract expiry date</t>
  </si>
  <si>
    <t>End financial year</t>
  </si>
  <si>
    <t>Days through financial year</t>
  </si>
  <si>
    <t>Days in financial year</t>
  </si>
  <si>
    <t>%age through financial year</t>
  </si>
  <si>
    <t>%age of PFI costs transferred</t>
  </si>
  <si>
    <t>Base /  Projected</t>
  </si>
  <si>
    <t>External Costs (after contract end)</t>
  </si>
  <si>
    <t>Deduction</t>
  </si>
  <si>
    <t>PFI calculations</t>
  </si>
  <si>
    <t>Actual PFI costs (external)</t>
  </si>
  <si>
    <t>Total PFI costs (pre contract expiry)</t>
  </si>
  <si>
    <t>External PFI costs</t>
  </si>
  <si>
    <t>Absorbed PFI costs</t>
  </si>
  <si>
    <t>Interest rate</t>
  </si>
  <si>
    <t>Actual new borrowing (including reborrowed debt)</t>
  </si>
  <si>
    <t>Actual closing debt</t>
  </si>
  <si>
    <t>Closing cash balance</t>
  </si>
  <si>
    <t>End of Year</t>
  </si>
  <si>
    <t>Date</t>
  </si>
  <si>
    <t>Days</t>
  </si>
  <si>
    <t>Embedded Debt (due for repayment)</t>
  </si>
  <si>
    <t xml:space="preserve">Opening debt   </t>
  </si>
  <si>
    <t>Rolled over Embedded Debt</t>
  </si>
  <si>
    <t>Repayments</t>
  </si>
  <si>
    <t>Closing debt</t>
  </si>
  <si>
    <t>Embedded interest</t>
  </si>
  <si>
    <t>New borrowing</t>
  </si>
  <si>
    <t>New debt (including reborrowed embedded debt)</t>
  </si>
  <si>
    <t>Prepaid wholesale charge (opening)</t>
  </si>
  <si>
    <t>Prepaid wholesale charge (average in the year)</t>
  </si>
  <si>
    <t>Interest payable on wholesale prepaid charge</t>
  </si>
  <si>
    <t>Interest on new debt in year</t>
  </si>
  <si>
    <t>Interest on new debt (prior years)</t>
  </si>
  <si>
    <t>Limit for interest bearing accounts</t>
  </si>
  <si>
    <t>Limit for interest bearing accounts (incl. min cash)</t>
  </si>
  <si>
    <t>Opening cash</t>
  </si>
  <si>
    <t>Closing cash</t>
  </si>
  <si>
    <t>%age of year above upper limit</t>
  </si>
  <si>
    <t>%age of year above lower limit</t>
  </si>
  <si>
    <t>Average interest earning cash (if crossing upper limit)</t>
  </si>
  <si>
    <t>Average interest earning cash (if crossing lower limit)</t>
  </si>
  <si>
    <t>Average interest earning cash (if crossing both limits)</t>
  </si>
  <si>
    <t>Cash receiving interest</t>
  </si>
  <si>
    <t>Interest</t>
  </si>
  <si>
    <t>Interest on debt</t>
  </si>
  <si>
    <t>Interest on wholesale prepayment</t>
  </si>
  <si>
    <t>Interest on cash balances</t>
  </si>
  <si>
    <t>Net interest charges</t>
  </si>
  <si>
    <t>Override</t>
  </si>
  <si>
    <t>Tax option</t>
  </si>
  <si>
    <t>Tax override values</t>
  </si>
  <si>
    <t>Reported actual opening balance - Short life assets pool</t>
  </si>
  <si>
    <t>Reported actual opening balance - Long life assets pool</t>
  </si>
  <si>
    <t>Reported actual opening balance - Intangible assets</t>
  </si>
  <si>
    <t>Losses brought forward</t>
  </si>
  <si>
    <t>Pre-tax profit/loss</t>
  </si>
  <si>
    <t>Revenue (HH, NHH &amp; Other)</t>
  </si>
  <si>
    <t>PFI expenditure</t>
  </si>
  <si>
    <t>Tax profit (before capital allowances)</t>
  </si>
  <si>
    <t>IFRS profit before tax</t>
  </si>
  <si>
    <t>add back:</t>
  </si>
  <si>
    <t>Depreciation</t>
  </si>
  <si>
    <t>Amortisation of PFI</t>
  </si>
  <si>
    <t>Pension service cost (IAS 19)</t>
  </si>
  <si>
    <t>Pension interest cost (IAS 19)</t>
  </si>
  <si>
    <t>Capital allowance calculations</t>
  </si>
  <si>
    <t>Capitalised expenditure</t>
  </si>
  <si>
    <t>Total capitalised expenditure in the year</t>
  </si>
  <si>
    <t>less: Infrastructure utilisation and 3rd party contributions</t>
  </si>
  <si>
    <t>Investment feeding into pools</t>
  </si>
  <si>
    <t>Apportionments of capital expenditure (%)</t>
  </si>
  <si>
    <t>Total apportionment</t>
  </si>
  <si>
    <t>Apportionments of capital expenditure (£)</t>
  </si>
  <si>
    <t>Assets qualifying for 100% first year allowances</t>
  </si>
  <si>
    <t>Asset Pools</t>
  </si>
  <si>
    <t>Allowances</t>
  </si>
  <si>
    <t>Super deductions rate</t>
  </si>
  <si>
    <t>Plant and machinery short life allowance rate (reducing balance)</t>
  </si>
  <si>
    <t>Opening balance</t>
  </si>
  <si>
    <t>Additions</t>
  </si>
  <si>
    <t>Closing balance</t>
  </si>
  <si>
    <t>Long life allowance rate (reducing balance)</t>
  </si>
  <si>
    <t>Long life allowance rate (First year only)</t>
  </si>
  <si>
    <t>Additions - long life (6%) pool</t>
  </si>
  <si>
    <t>Additions - long life (50% FYA)</t>
  </si>
  <si>
    <t>Allowances - 6% WDA</t>
  </si>
  <si>
    <t>Allowances - 50% FYA</t>
  </si>
  <si>
    <t>Intangible assets rate (reducing balance)</t>
  </si>
  <si>
    <t>Opening Balance</t>
  </si>
  <si>
    <t>Closing Balance</t>
  </si>
  <si>
    <t>Tax profit and tax payable calculations</t>
  </si>
  <si>
    <t>Tax profit (pre-loss relief)</t>
  </si>
  <si>
    <t>Depreciation allowed as a deduction for tax purposes (investigations)</t>
  </si>
  <si>
    <t>Capital allowances (all pools)</t>
  </si>
  <si>
    <t>Profit / (loss) for tax purposes</t>
  </si>
  <si>
    <t>Loss relief</t>
  </si>
  <si>
    <t>Adjusted taxable profits</t>
  </si>
  <si>
    <t>Losses carried forward</t>
  </si>
  <si>
    <t>Adjusted profit for tax</t>
  </si>
  <si>
    <t>Tax payable</t>
  </si>
  <si>
    <t>Calculated tax payable</t>
  </si>
  <si>
    <t>Deferred tax accrual</t>
  </si>
  <si>
    <t>Profit before tax</t>
  </si>
  <si>
    <t>Deferred tax in year</t>
  </si>
  <si>
    <t>Reasonable cost contributions (RCCs)</t>
  </si>
  <si>
    <t>MACRO tab investment</t>
  </si>
  <si>
    <t>Completion forecast</t>
  </si>
  <si>
    <t>Other</t>
  </si>
  <si>
    <t>Reasonable cost contributions (pre-efficiency)</t>
  </si>
  <si>
    <t>Reasonable cost contributions (post-efficiency)</t>
  </si>
  <si>
    <t>Repairs (pre-efficiency)</t>
  </si>
  <si>
    <t>Repairs (post-efficiency)</t>
  </si>
  <si>
    <t>Refurbishment (pre-efficiency)</t>
  </si>
  <si>
    <t>Refurbishment (post-efficiency)</t>
  </si>
  <si>
    <t>Non-asset support (pre-efficiency)</t>
  </si>
  <si>
    <t>Non-asset support (post-efficiency)</t>
  </si>
  <si>
    <t>Asset support (pre-efficiency)</t>
  </si>
  <si>
    <t>Asset support (post-efficiency)</t>
  </si>
  <si>
    <t>Asset replacement (pre-efficiency)</t>
  </si>
  <si>
    <t>Asset replacement (post-efficiency)</t>
  </si>
  <si>
    <t>Growth (pre-efficiency)</t>
  </si>
  <si>
    <t>Growth (post-efficiency)</t>
  </si>
  <si>
    <t>Enhancement (pre-efficiency)</t>
  </si>
  <si>
    <t>Enhancement (post-efficiency)</t>
  </si>
  <si>
    <t>Pre-efficiency investment</t>
  </si>
  <si>
    <t>Reasonable cost contributions</t>
  </si>
  <si>
    <t>Post-efficiency investment</t>
  </si>
  <si>
    <t>Total gross spend</t>
  </si>
  <si>
    <t>Total net spend</t>
  </si>
  <si>
    <t>Capitalisation of expenditure (excluding cloud)</t>
  </si>
  <si>
    <t>Capitalised investment</t>
  </si>
  <si>
    <t>Expensed investment (excluding cloud)</t>
  </si>
  <si>
    <t>Capital Payments</t>
  </si>
  <si>
    <t>Insurance recoveries (add back)</t>
  </si>
  <si>
    <t>Debtors</t>
  </si>
  <si>
    <t>Infrastructure charges utilisation</t>
  </si>
  <si>
    <t>Adjustments</t>
  </si>
  <si>
    <t>Insurance Receipts</t>
  </si>
  <si>
    <t>Very Short</t>
  </si>
  <si>
    <t>Short</t>
  </si>
  <si>
    <t>Medium</t>
  </si>
  <si>
    <t>Medium long</t>
  </si>
  <si>
    <t>Long</t>
  </si>
  <si>
    <t>Infinite (land)</t>
  </si>
  <si>
    <t>Infrastructure Allocation</t>
  </si>
  <si>
    <t>Average</t>
  </si>
  <si>
    <t>Investment excluding W &amp; WW Infrastructure</t>
  </si>
  <si>
    <t>Allocation (£m) to Depreciation Pools</t>
  </si>
  <si>
    <t>Infrastructure (Water &amp; WW)</t>
  </si>
  <si>
    <t>Years</t>
  </si>
  <si>
    <t>Infrastructure</t>
  </si>
  <si>
    <t>HC depreciation on asset additions</t>
  </si>
  <si>
    <t>Total depreciation on asset additions</t>
  </si>
  <si>
    <t>Historical Cost Depreciation</t>
  </si>
  <si>
    <t>Historic cost Profit or Loss on disposal of fixed assets</t>
  </si>
  <si>
    <t>Cash income from asset disposals</t>
  </si>
  <si>
    <t>Book Value</t>
  </si>
  <si>
    <t>Opening Net Book Value</t>
  </si>
  <si>
    <t>Total Additions</t>
  </si>
  <si>
    <t>Less - Expensed investment (excluding cloud)</t>
  </si>
  <si>
    <t>Less - cloud expenditure</t>
  </si>
  <si>
    <t>Less - Depreciation in the year</t>
  </si>
  <si>
    <t>Less - NBV of disposed assets</t>
  </si>
  <si>
    <t>Less - Infrastructure charges utilisation</t>
  </si>
  <si>
    <t>Less - Insurance recoveries</t>
  </si>
  <si>
    <t>Closing Net Book Value</t>
  </si>
  <si>
    <t>Regulated income</t>
  </si>
  <si>
    <t xml:space="preserve">Wholesale Income </t>
  </si>
  <si>
    <t>Other income</t>
  </si>
  <si>
    <t>Regulated expenditure</t>
  </si>
  <si>
    <t>Total operating costs</t>
  </si>
  <si>
    <t>Repairs and Non-asset</t>
  </si>
  <si>
    <t>Depreciation and amortisation</t>
  </si>
  <si>
    <t>Total expenditure</t>
  </si>
  <si>
    <t>Regulated PBIT</t>
  </si>
  <si>
    <t>Regulated profit before tax</t>
  </si>
  <si>
    <t>Current tax payable</t>
  </si>
  <si>
    <t>Deferred Tax</t>
  </si>
  <si>
    <t>SW Profit after Tax</t>
  </si>
  <si>
    <t>IFRS regulated profit before tax</t>
  </si>
  <si>
    <t>Fixed Assets</t>
  </si>
  <si>
    <t>PFI ‘assets’</t>
  </si>
  <si>
    <t>Trade and other debtors</t>
  </si>
  <si>
    <t>Stock</t>
  </si>
  <si>
    <t>Total debtors</t>
  </si>
  <si>
    <t xml:space="preserve">Trade and other creditors </t>
  </si>
  <si>
    <t>Accruals and provisions</t>
  </si>
  <si>
    <t>Unearned income</t>
  </si>
  <si>
    <t>Net assets</t>
  </si>
  <si>
    <t>Loans</t>
  </si>
  <si>
    <t>Trading reserves</t>
  </si>
  <si>
    <t>Depreciation/amortisation</t>
  </si>
  <si>
    <t>Depreciation of tangible fixed assets</t>
  </si>
  <si>
    <t>Amortisation of grants and PFI assets</t>
  </si>
  <si>
    <t>Operating cash flow</t>
  </si>
  <si>
    <t>Tax payments</t>
  </si>
  <si>
    <t xml:space="preserve">Capital payments </t>
  </si>
  <si>
    <t>PFI investment</t>
  </si>
  <si>
    <t>Infrastructure income receipts</t>
  </si>
  <si>
    <t xml:space="preserve">Sale of fixed assets       </t>
  </si>
  <si>
    <t>Net cash inflow/(outflow)</t>
  </si>
  <si>
    <t>New loans - Scottish Government</t>
  </si>
  <si>
    <t xml:space="preserve">Loan repayments </t>
  </si>
  <si>
    <t>Net cash outflow/(inflow)</t>
  </si>
  <si>
    <t>Cash at bank</t>
  </si>
  <si>
    <t>Actual cash at bank (CHECK)</t>
  </si>
  <si>
    <t>Difference</t>
  </si>
  <si>
    <t>Alternative Cash Flow</t>
  </si>
  <si>
    <t>Economic level of asset replacement</t>
  </si>
  <si>
    <t>Starting asset replacement requirement: low</t>
  </si>
  <si>
    <t>Starting asset replacement requirement: high</t>
  </si>
  <si>
    <t>Annual capital productivity</t>
  </si>
  <si>
    <t>Capital inflation factor to 2017/18 prices</t>
  </si>
  <si>
    <t>Total asset additions</t>
  </si>
  <si>
    <t>Annual replacement cost of asset additions (short-medium life)</t>
  </si>
  <si>
    <t>Annual replacement cost of asset additions (long life)</t>
  </si>
  <si>
    <t>Annual replacement cost of asset additions (total)</t>
  </si>
  <si>
    <t>Cumulative replacement cost - Low estimate</t>
  </si>
  <si>
    <t>Cumulative replacement cost - High estimate</t>
  </si>
  <si>
    <t>Asset replacement investment</t>
  </si>
  <si>
    <t>Annual replacement deficit (surplus if negative) - Low estimate</t>
  </si>
  <si>
    <t>Annual replacement deficit (surplus if negative) - High estimate</t>
  </si>
  <si>
    <t>Cumulative replacement deficit (surplus if negative) - Low estimate</t>
  </si>
  <si>
    <t>Cumulative replacement deficit (surplus if negative) - High estimate</t>
  </si>
  <si>
    <t>Revenues</t>
  </si>
  <si>
    <t>Costs</t>
  </si>
  <si>
    <t>Interest paid</t>
  </si>
  <si>
    <t>Expensed investment</t>
  </si>
  <si>
    <t>Maintenance (excluding replacement)</t>
  </si>
  <si>
    <t>Debt and cash</t>
  </si>
  <si>
    <t>Ratios (aligned to reg accounts)</t>
  </si>
  <si>
    <t>FFO: Debt</t>
  </si>
  <si>
    <t>Net debt</t>
  </si>
  <si>
    <t>Funds from operations (FFO)</t>
  </si>
  <si>
    <t>FFO: net debt</t>
  </si>
  <si>
    <t>Cash interest cover [1]</t>
  </si>
  <si>
    <t>FFO with tax and interest added back</t>
  </si>
  <si>
    <t>Cash interest cover [2]</t>
  </si>
  <si>
    <t>FFO with tax and interest added back (net of maintenance)</t>
  </si>
  <si>
    <t>Alternative ratios</t>
  </si>
  <si>
    <t>FFO: Debt (with FFO net of expensed investment)</t>
  </si>
  <si>
    <t>Funds from operations (FFO) (net of expensed investment)</t>
  </si>
  <si>
    <t>Cash interest cover [1] (with FFO net of expensed investment)</t>
  </si>
  <si>
    <t>FFO with tax and interest added back (net of expensed investment)</t>
  </si>
  <si>
    <t>£</t>
  </si>
  <si>
    <t>Scottish Water</t>
  </si>
  <si>
    <t>Reference</t>
  </si>
  <si>
    <t>Lender</t>
  </si>
  <si>
    <t>Borrower</t>
  </si>
  <si>
    <t>Term</t>
  </si>
  <si>
    <t>Drawdown date</t>
  </si>
  <si>
    <t>Maturity date</t>
  </si>
  <si>
    <t>Principal (£)</t>
  </si>
  <si>
    <t>Interest x Principal</t>
  </si>
  <si>
    <t>Maturity Year (Jan-Mar?)</t>
  </si>
  <si>
    <t>Maturity Start of FY</t>
  </si>
  <si>
    <t>Maturity End of FY</t>
  </si>
  <si>
    <t>Maturity Days of interest</t>
  </si>
  <si>
    <t>Maturity Percentage of year</t>
  </si>
  <si>
    <t>Interest (maturity year)</t>
  </si>
  <si>
    <t>Drawdown Year Jan to Mar?</t>
  </si>
  <si>
    <t>Drawdown start year</t>
  </si>
  <si>
    <t>PWLB</t>
  </si>
  <si>
    <t>ESWA</t>
  </si>
  <si>
    <t>Day</t>
  </si>
  <si>
    <t>Month</t>
  </si>
  <si>
    <t>NLF</t>
  </si>
  <si>
    <t>NOSWA</t>
  </si>
  <si>
    <t>SCF</t>
  </si>
  <si>
    <t>Start of FY</t>
  </si>
  <si>
    <t>End of FY</t>
  </si>
  <si>
    <t>Days in year</t>
  </si>
  <si>
    <t>WOSWA</t>
  </si>
  <si>
    <t>Debt at start of FY</t>
  </si>
  <si>
    <t>Debt at end of FY</t>
  </si>
  <si>
    <t>Debt maturing during FY</t>
  </si>
  <si>
    <t>Interest on maturing debt</t>
  </si>
  <si>
    <t>Interest on closing debt</t>
  </si>
  <si>
    <t>interest on debt drawn in year</t>
  </si>
  <si>
    <t>Total interest</t>
  </si>
  <si>
    <t>Debt to be reborrowed</t>
  </si>
  <si>
    <t>1189</t>
  </si>
  <si>
    <t>1168</t>
  </si>
  <si>
    <t>1167</t>
  </si>
  <si>
    <t>1166</t>
  </si>
  <si>
    <t>1170</t>
  </si>
  <si>
    <t>Depreciation rate</t>
  </si>
  <si>
    <t>Depreciation on new assets in current year</t>
  </si>
  <si>
    <t>Allowance for existing assets (at end 2024-25)</t>
  </si>
  <si>
    <t>Allowance for new assets (2025-26 onwards)</t>
  </si>
  <si>
    <t>Total allowance for new and existing assets</t>
  </si>
  <si>
    <t>Short Life: Plant and machinery allowance rate (FYA)</t>
  </si>
  <si>
    <t>Assets qualifying for 40% first year allowance - general pool</t>
  </si>
  <si>
    <t>Additions - general (18%/14% pool)</t>
  </si>
  <si>
    <t>Allowances - 18%/14% WDA</t>
  </si>
  <si>
    <t>Allowances - 40% FYA</t>
  </si>
  <si>
    <t>Additions - general (40% FYA)</t>
  </si>
  <si>
    <t>Plant and machinery short life allowance rate (First year only)</t>
  </si>
  <si>
    <t>Assets to be included in the general (18%/14%) pool</t>
  </si>
  <si>
    <t>SBA depreciation on existing assets (2022/23 to 2024/25)</t>
  </si>
  <si>
    <t>Non-reg absorption</t>
  </si>
  <si>
    <t>2024/25 prices</t>
  </si>
  <si>
    <t>Cost inflation index to 2024/25 prices</t>
  </si>
  <si>
    <t>Capital inflation index to 2024/25 prices</t>
  </si>
  <si>
    <t>Capital inflation factor to 2024/25</t>
  </si>
  <si>
    <t>1st</t>
  </si>
  <si>
    <t>2nd</t>
  </si>
  <si>
    <t>4th</t>
  </si>
  <si>
    <t>3rd</t>
  </si>
  <si>
    <t>5th</t>
  </si>
  <si>
    <t>Total investment (excluding RCCs)</t>
  </si>
  <si>
    <t>IFRS Pension adjustment (Cash v P&amp;L - alignment to cash)</t>
  </si>
  <si>
    <t>Authorised by:</t>
  </si>
  <si>
    <t>Checked by:</t>
  </si>
  <si>
    <t>Prepared by:</t>
  </si>
  <si>
    <t>Date:</t>
  </si>
  <si>
    <t>Table 30: Inventory of loans with full principal repayment at maturity (loans matured in 2024-25 and loans maturing after 31/03/2025)</t>
  </si>
  <si>
    <t>Outputs</t>
  </si>
  <si>
    <t>2023/24 prices</t>
  </si>
  <si>
    <t>Index to 2023/24 prices</t>
  </si>
  <si>
    <t>Index to 2024/25 prices</t>
  </si>
  <si>
    <t>Total revenue (excl. ICI &amp; disposal proceeds)</t>
  </si>
  <si>
    <t>Total revenue (incl. ICI &amp; disposal proceeds)</t>
  </si>
  <si>
    <t>Cash after iterations</t>
  </si>
  <si>
    <t>Post-efficiency capitalised investment</t>
  </si>
  <si>
    <t>Total gain/(loss) on sale of assets</t>
  </si>
  <si>
    <t xml:space="preserve">Amortisation of PFI assets </t>
  </si>
  <si>
    <t>Total PFI assets</t>
  </si>
  <si>
    <t>Cloud added from 2024/25 to align reg and stat accounts</t>
  </si>
  <si>
    <t>PFI costs (M1.3)</t>
  </si>
  <si>
    <t>PFI assets</t>
  </si>
  <si>
    <t>Third party contributions</t>
  </si>
  <si>
    <t>Less - Third party contributions</t>
  </si>
  <si>
    <t>Infrastructure charges utilisation - figs in use</t>
  </si>
  <si>
    <t>Actual infrastructure charges utilisation</t>
  </si>
  <si>
    <t>Forecast based on ICI where actuals not available</t>
  </si>
  <si>
    <t>Interest rate received on cash balances - delta to borrowing rate</t>
  </si>
  <si>
    <t>Interest rate received on cash balances</t>
  </si>
  <si>
    <t>Cumulative catch-up capital efficiency factor</t>
  </si>
  <si>
    <t>Cost inflation factor to 2024/25</t>
  </si>
  <si>
    <t>PFI inflation factor to 2024/25</t>
  </si>
  <si>
    <t>Drawdown end year</t>
  </si>
  <si>
    <t>Days interest in drawdown year</t>
  </si>
  <si>
    <t>Percentage drawdown year</t>
  </si>
  <si>
    <t>Interest drawdown year</t>
  </si>
  <si>
    <t>&lt;&lt;&lt; Inputs</t>
  </si>
  <si>
    <t>Calculations&gt;&gt;&gt;</t>
  </si>
  <si>
    <t>Starting revenue (reported actuals)</t>
  </si>
  <si>
    <t>Discounts - before change to WCRS</t>
  </si>
  <si>
    <t>Discounts - after change to WCRS</t>
  </si>
  <si>
    <t>Band D equivalents - before change to WCRS</t>
  </si>
  <si>
    <t>Band D equivalents - after change to WCRS</t>
  </si>
  <si>
    <t>Actual atypical expenditure</t>
  </si>
  <si>
    <t>Forecast changes to baseline OPEX</t>
  </si>
  <si>
    <t>1st or 2nd calendar year of FY?</t>
  </si>
  <si>
    <t>SW Internal Costs (with built in efficiency at contract end)</t>
  </si>
  <si>
    <t>External PFI costs - model feed</t>
  </si>
  <si>
    <t>Additional absorbed PFI costs (not cumulative)</t>
  </si>
  <si>
    <t>Days to end of financial year</t>
  </si>
  <si>
    <t>Cost inflation</t>
  </si>
  <si>
    <t>Embedded interest (excluding rolled over embedded debt)</t>
  </si>
  <si>
    <t>Interest received on cash balances</t>
  </si>
  <si>
    <t>Opening cash (subject to limit for interest bearing accounts)</t>
  </si>
  <si>
    <t>Closing cash (subject to limit for interest bearing accounts)</t>
  </si>
  <si>
    <t>Tax reported actuals to date</t>
  </si>
  <si>
    <t>Allowance for new assets (first year)</t>
  </si>
  <si>
    <t>Allowance for new assets (last year)</t>
  </si>
  <si>
    <t>Allowance for new assets (all other years)</t>
  </si>
  <si>
    <t>Allowance</t>
  </si>
  <si>
    <t>Allowance for capitalised revenue expenditure (non-infrastructure)</t>
  </si>
  <si>
    <t>Tax paid/(refunded) (with actuals, post-override if applicable)</t>
  </si>
  <si>
    <t>Deferred tax (tax based on accounting profit)</t>
  </si>
  <si>
    <t>Deferred tax adjustment</t>
  </si>
  <si>
    <t>Reduce by tax paid (tax based on capital allowances)</t>
  </si>
  <si>
    <t>Maintenance</t>
  </si>
  <si>
    <t>Asset support and non-asset support</t>
  </si>
  <si>
    <t>Cloud - Actual and Forecast</t>
  </si>
  <si>
    <t>IAS 19 - Pension service cost adjustment</t>
  </si>
  <si>
    <t>IFRS16 leases - Lease cost adjustment</t>
  </si>
  <si>
    <t>Gain/(loss) on sale of assets</t>
  </si>
  <si>
    <t>(Gain)/loss on sale of assets (add back)</t>
  </si>
  <si>
    <t>Outputs (used in model)</t>
  </si>
  <si>
    <t>Actuals/forecasts from inputs sheet</t>
  </si>
  <si>
    <t>Cash balance - Used if Cash is the balancing item</t>
  </si>
  <si>
    <t>Net new borrowing - Used if Borrowing is the balancing item</t>
  </si>
  <si>
    <t>Total proportion of external PFI costs</t>
  </si>
  <si>
    <t>Total proportion of absorbed PFI costs</t>
  </si>
  <si>
    <t>Wholesale interest</t>
  </si>
  <si>
    <t>Debt interest due</t>
  </si>
  <si>
    <t>Interest income</t>
  </si>
  <si>
    <t>New and embedded debt</t>
  </si>
  <si>
    <t>Wholesale prepayment</t>
  </si>
  <si>
    <t>Infrastructure investment (water &amp; wastewater)</t>
  </si>
  <si>
    <t>Proportion of investment</t>
  </si>
  <si>
    <t>Infrastructure investment</t>
  </si>
  <si>
    <t>Cash income from asset disposals (GOS Gross Proceeds) - Actual</t>
  </si>
  <si>
    <t>Cash income from asset disposals (GOS Gross Proceeds) - Forecast</t>
  </si>
  <si>
    <t>Cash income from asset disposals (GOS Gross Proceeds) - Profile</t>
  </si>
  <si>
    <t>Third party contributions - actual</t>
  </si>
  <si>
    <t>Third party contributions - forecast</t>
  </si>
  <si>
    <t>Third party contributions - profile</t>
  </si>
  <si>
    <t>Actual costs by contract in 2024-25</t>
  </si>
  <si>
    <t>Contract expiry dates</t>
  </si>
  <si>
    <t>%age of PFI costs transferred to SW on expiry of contract</t>
  </si>
  <si>
    <t>Number of years of depreciation</t>
  </si>
  <si>
    <t>Proportion of SBA depreciation applied in first year</t>
  </si>
  <si>
    <t>Full years of depreciation</t>
  </si>
  <si>
    <t xml:space="preserve">Proportion of depreciation in last year </t>
  </si>
  <si>
    <t xml:space="preserve">Non-infrastructure - Allocation of investment to depreciation categories </t>
  </si>
  <si>
    <t>Total asset additions allocated to depreciation pools</t>
  </si>
  <si>
    <t>Asset depreciation rates</t>
  </si>
  <si>
    <t>Depreciation for asset additions by category</t>
  </si>
  <si>
    <t>Asset life:</t>
  </si>
  <si>
    <t>IFRS adjustments</t>
  </si>
  <si>
    <t>2017/18 prices</t>
  </si>
  <si>
    <t>Subtotal</t>
  </si>
  <si>
    <t>Future investment requirement</t>
  </si>
  <si>
    <t>Interest Bearing Accounts</t>
  </si>
  <si>
    <t>Interest on new debt</t>
  </si>
  <si>
    <t>Actual net interest</t>
  </si>
  <si>
    <t>Forecast - Atypical expenditure adjustments</t>
  </si>
  <si>
    <t>Forecast other changes to baseline OPEX</t>
  </si>
  <si>
    <t>Alternative calc</t>
  </si>
  <si>
    <t>100% first year allowance pool</t>
  </si>
  <si>
    <t>Super deductions pool</t>
  </si>
  <si>
    <t>Short life assets pool</t>
  </si>
  <si>
    <t>Long life assets pool</t>
  </si>
  <si>
    <t>Deduct</t>
  </si>
  <si>
    <t>Total investment by category</t>
  </si>
  <si>
    <t>Assets qualifying for Structures and Buildings Allowance</t>
  </si>
  <si>
    <t>Structures and Buildings Allowance rate (reducing balance)</t>
  </si>
  <si>
    <t>Reported actual opening balance - Structures and Buildings Allowance pool</t>
  </si>
  <si>
    <t>Structures and buildings allowance (SBA) pool</t>
  </si>
  <si>
    <t>Initial Opening balance - Structures and Buildings Allowance (reported actual)</t>
  </si>
  <si>
    <t>Trade debtors - household</t>
  </si>
  <si>
    <t>Trade debtors - non household (licensed businesses)</t>
  </si>
  <si>
    <t>Other trade debtors</t>
  </si>
  <si>
    <t>Accrued income</t>
  </si>
  <si>
    <t>Measured income accrual</t>
  </si>
  <si>
    <t>Non-trade debtors (VAT)</t>
  </si>
  <si>
    <t>Wholesale charge prepayment</t>
  </si>
  <si>
    <t>Deferred income - customer advance receipts</t>
  </si>
  <si>
    <t>Credit note provisions</t>
  </si>
  <si>
    <t>Accruals</t>
  </si>
  <si>
    <t xml:space="preserve">Other creditors </t>
  </si>
  <si>
    <t>Third party contributions (deferred income - grants)</t>
  </si>
  <si>
    <t>Other provisions</t>
  </si>
  <si>
    <t>Trade and other debtors total</t>
  </si>
  <si>
    <t>Creditors, accruals &amp; provisions</t>
  </si>
  <si>
    <t>Trade and other creditors total</t>
  </si>
  <si>
    <t>Accruals and provisions total</t>
  </si>
  <si>
    <t>Adjustment for grant amortisation (already adjusted in cashflow)</t>
  </si>
  <si>
    <t>Non-reg balance adjustment (years prior to reg accounts rule change in 2024-25)</t>
  </si>
  <si>
    <t>Infrastructure charges</t>
  </si>
  <si>
    <t>(Gain)/loss on sale of assets</t>
  </si>
  <si>
    <t>Actual infrastructure investment (water &amp; wastewater)</t>
  </si>
  <si>
    <t>Infrastructure charges closing balance</t>
  </si>
  <si>
    <t>Working capital</t>
  </si>
  <si>
    <t>Working capital adjustments</t>
  </si>
  <si>
    <t>Total working capital (pre-adjustment)</t>
  </si>
  <si>
    <t>Change in working capital (pre-adjustment)</t>
  </si>
  <si>
    <t>Change in working capital (post-adjustment)</t>
  </si>
  <si>
    <t>Absorption of non-reg in 2024-25</t>
  </si>
  <si>
    <t>Nominal prices</t>
  </si>
  <si>
    <t>Cost in 24/25 (Nominal prices, £m)</t>
  </si>
  <si>
    <t>Energy cost - Non-Commodity increases</t>
  </si>
  <si>
    <t>Energy cost - end of PPA</t>
  </si>
  <si>
    <t>Bad debt</t>
  </si>
  <si>
    <t>NHH Smart metering reduction on opex</t>
  </si>
  <si>
    <t>Impact of capital programme</t>
  </si>
  <si>
    <t>Additional leakage reduction</t>
  </si>
  <si>
    <t>25/26 Q2 forecast and 26/27 forecast</t>
  </si>
  <si>
    <t>Pension contributions increase</t>
  </si>
  <si>
    <t>Cloud adjustments</t>
  </si>
  <si>
    <t>RBMP3</t>
  </si>
  <si>
    <t>PFI costs (post-contract expiry)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</si>
</sst>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0.0"/>
    <numFmt numFmtId="166" formatCode="0.000"/>
    <numFmt numFmtId="167" formatCode="dd/mm/yyyy;@"/>
    <numFmt numFmtId="168" formatCode="_-* #,##0_-;\-* #,##0_-;_-* &quot;-&quot;??_-;_-@_-"/>
    <numFmt numFmtId="169" formatCode="0.000%"/>
    <numFmt numFmtId="170" formatCode="#,##0.0"/>
    <numFmt numFmtId="171" formatCode="#,##0.000"/>
    <numFmt numFmtId="172" formatCode="_-* #,##0.0_-;\-* #,##0.0_-;_-* &quot;-&quot;??_-;_-@_-"/>
    <numFmt numFmtId="173" formatCode="dd\ mmm\ yy_);;&quot;-  &quot;;&quot; &quot;@&quot; &quot;"/>
    <numFmt numFmtId="174" formatCode="_(* #,##0.00_);_(* \(#,##0.00\);_(* &quot;-&quot;??_);_(@_)"/>
    <numFmt numFmtId="175" formatCode="dd\-mmm\-yyyy"/>
    <numFmt numFmtId="176" formatCode="0.0000"/>
    <numFmt numFmtId="177" formatCode="_-* #,##0.000_-;\-* #,##0.000_-;_-* &quot;-&quot;??_-;_-@_-"/>
    <numFmt numFmtId="178" formatCode="#,##0.0;[Red]\(#,##0.0\)"/>
    <numFmt numFmtId="179" formatCode="#,##0;[Red]\(#,##0\)"/>
    <numFmt numFmtId="180" formatCode="_-* #,##0.00_-;[Red]* \(#,##0.00\)_-;_-* &quot;-&quot;??_-;_-@_-"/>
    <numFmt numFmtId="181" formatCode="_-* #,##0.0_-;[Red]* \(#,##0.0\)_-;_-* &quot;-&quot;??_-;_-@_-"/>
    <numFmt numFmtId="182" formatCode="0.0&quot; Base (£)&quot;"/>
    <numFmt numFmtId="183" formatCode="_-* #,##0_-;[Red]* \(#,##0\)_-;_-* &quot;-&quot;??_-;_-@_-"/>
    <numFmt numFmtId="184" formatCode="#,##0.00%;[Red]\-#,##0.00%;\ &quot;-&quot;"/>
    <numFmt numFmtId="185" formatCode="0.000000000000"/>
    <numFmt numFmtId="186" formatCode="#,##0;[Red]#,##0"/>
    <numFmt numFmtId="187" formatCode="0_ ;\-0\ "/>
    <numFmt numFmtId="188" formatCode="#,##0.0_ ;\-#,##0.0\ "/>
    <numFmt numFmtId="189" formatCode="#,##0.00;[Red]#,##0.00"/>
    <numFmt numFmtId="190" formatCode="#,##0.0;[Red]#,##0.0"/>
    <numFmt numFmtId="191" formatCode="#,##0.0%;[Red]\-#,##0.0%;\ &quot;-&quot;"/>
    <numFmt numFmtId="192" formatCode="#,##0.000;[Red]#,##0.000"/>
    <numFmt numFmtId="193" formatCode="0.000000000"/>
    <numFmt numFmtId="194" formatCode="#,##0;\(#,##0\)"/>
    <numFmt numFmtId="195" formatCode="&quot;$&quot;#,##0.00"/>
    <numFmt numFmtId="196" formatCode=";[Red]&quot;Error&quot;;[Green]&quot;OK&quot;;"/>
    <numFmt numFmtId="197" formatCode="_-[$€-2]* #,##0.00_-;\-[$€-2]* #,##0.00_-;_-[$€-2]* &quot;-&quot;??_-"/>
    <numFmt numFmtId="198" formatCode="#,##0.00;[Red]\(#,##0.00\)"/>
    <numFmt numFmtId="199" formatCode="#,##0;\(#,##0\);&quot;- &quot;"/>
    <numFmt numFmtId="200" formatCode="0.00_)"/>
    <numFmt numFmtId="201" formatCode="#,##0.00;\(#,##0.00\)"/>
    <numFmt numFmtId="202" formatCode="#,##0,;[Red]\(#,##0,\)"/>
    <numFmt numFmtId="203" formatCode="#,##0.0,,\ ;\(#,##0.0,,\)"/>
    <numFmt numFmtId="204" formatCode="_-* #,##0.00_-;[Red]\-* #,##0.00_-;_-* &quot;-&quot;??_-;_-@_-"/>
    <numFmt numFmtId="205" formatCode="_-* #,##0.000_-;[Red]* \(#,##0.000\)_-;_-* &quot;-&quot;??_-;_-@_-"/>
    <numFmt numFmtId="206" formatCode="#,##0.00_ ;[Red]\-#,##0.00\ "/>
    <numFmt numFmtId="207" formatCode="0.0_ ;[Red]\-0.0\ "/>
    <numFmt numFmtId="208" formatCode="#,##0.0_ ;[Red]\-#,##0.0\ "/>
    <numFmt numFmtId="209" formatCode="#,##0.00000"/>
    <numFmt numFmtId="210" formatCode="#,##0.0;\(#,##0.0\)"/>
    <numFmt numFmtId="211" formatCode="#,##0.000_ ;[Red]\-#,##0.000\ "/>
    <numFmt numFmtId="212" formatCode="_-* #,##0.0000_-;[Red]* \(#,##0.0000\)_-;_-* &quot;-&quot;??_-;_-@_-"/>
    <numFmt numFmtId="213" formatCode="0.00000000000"/>
  </numFmts>
  <fonts count="17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4472C4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2"/>
      <color indexed="8"/>
      <name val="Arial,Bold"/>
    </font>
    <font>
      <b/>
      <sz val="10"/>
      <color indexed="8"/>
      <name val="Arial,Bold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FF"/>
      <name val="Calibri"/>
      <family val="2"/>
      <scheme val="minor"/>
    </font>
    <font>
      <b/>
      <sz val="11"/>
      <color rgb="FFFF33CC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color rgb="FFFF33CC"/>
      <name val="Calibri"/>
      <family val="2"/>
      <scheme val="minor"/>
    </font>
    <font>
      <sz val="11"/>
      <color rgb="FF0066FF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9"/>
      <color rgb="FF0000FF"/>
      <name val="Calibri"/>
      <family val="2"/>
      <scheme val="minor"/>
    </font>
    <font>
      <b/>
      <sz val="9"/>
      <color rgb="FFFF33CC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2"/>
      <name val="Arial"/>
      <family val="2"/>
    </font>
    <font>
      <b/>
      <sz val="11"/>
      <color rgb="FF0066FF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FF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CC00FF"/>
      <name val="Calibri"/>
      <family val="2"/>
      <scheme val="minor"/>
    </font>
    <font>
      <b/>
      <sz val="11"/>
      <color rgb="FFCC00FF"/>
      <name val="Calibri"/>
      <family val="2"/>
      <scheme val="minor"/>
    </font>
    <font>
      <b/>
      <sz val="14"/>
      <color rgb="FF000118"/>
      <name val="Calibri"/>
      <family val="2"/>
      <scheme val="minor"/>
    </font>
    <font>
      <sz val="9"/>
      <color rgb="FFFF00FF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9"/>
      <color theme="7" tint="-0.249977111117893"/>
      <name val="Calibri"/>
      <family val="2"/>
      <scheme val="minor"/>
    </font>
    <font>
      <i/>
      <sz val="11"/>
      <color theme="7" tint="-0.249977111117893"/>
      <name val="Calibri"/>
      <family val="2"/>
      <scheme val="minor"/>
    </font>
    <font>
      <i/>
      <sz val="11"/>
      <name val="Calibri"/>
      <family val="2"/>
      <scheme val="minor"/>
    </font>
    <font>
      <i/>
      <sz val="8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name val="Times New Roman"/>
      <family val="1"/>
    </font>
    <font>
      <sz val="9"/>
      <name val="Arial"/>
      <family val="2"/>
    </font>
    <font>
      <sz val="10"/>
      <name val="Times New Roman"/>
      <family val="1"/>
    </font>
    <font>
      <sz val="18"/>
      <name val="Arial MT"/>
      <family val="2"/>
    </font>
    <font>
      <b/>
      <sz val="10"/>
      <color indexed="12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sz val="10"/>
      <name val="Geneva"/>
    </font>
    <font>
      <sz val="10"/>
      <name val="Helv"/>
      <charset val="204"/>
    </font>
    <font>
      <sz val="10"/>
      <name val="Verdana"/>
      <family val="2"/>
    </font>
    <font>
      <sz val="10"/>
      <name val="Arial 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i/>
      <sz val="14"/>
      <name val="Arial"/>
      <family val="2"/>
    </font>
    <font>
      <b/>
      <sz val="10"/>
      <color indexed="18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b/>
      <sz val="24"/>
      <name val="Arial Narrow"/>
      <family val="2"/>
    </font>
    <font>
      <i/>
      <sz val="9"/>
      <color indexed="18"/>
      <name val="Arial"/>
      <family val="2"/>
    </font>
    <font>
      <b/>
      <sz val="11"/>
      <color indexed="52"/>
      <name val="Calibri"/>
      <family val="2"/>
    </font>
    <font>
      <sz val="11"/>
      <color indexed="9"/>
      <name val="Arial"/>
      <family val="2"/>
    </font>
    <font>
      <b/>
      <sz val="11"/>
      <color indexed="9"/>
      <name val="Calibri"/>
      <family val="2"/>
    </font>
    <font>
      <sz val="11"/>
      <color indexed="56"/>
      <name val="Arial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sz val="8"/>
      <color indexed="16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8"/>
      <name val="Times New Roman"/>
      <family val="1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sz val="10"/>
      <name val="Arial Unicode MS"/>
      <family val="2"/>
    </font>
    <font>
      <sz val="10"/>
      <color indexed="12"/>
      <name val="Times New Roman"/>
      <family val="1"/>
    </font>
    <font>
      <b/>
      <sz val="11"/>
      <color indexed="63"/>
      <name val="Calibri"/>
      <family val="2"/>
    </font>
    <font>
      <sz val="10"/>
      <color theme="1"/>
      <name val="Arial"/>
      <family val="2"/>
    </font>
    <font>
      <b/>
      <sz val="12"/>
      <color indexed="10"/>
      <name val="Times New Roman"/>
      <family val="1"/>
    </font>
    <font>
      <b/>
      <sz val="10"/>
      <name val="MS Sans Serif"/>
      <family val="2"/>
    </font>
    <font>
      <b/>
      <sz val="11"/>
      <color indexed="18"/>
      <name val="Arial"/>
      <family val="2"/>
    </font>
    <font>
      <sz val="10"/>
      <color indexed="9"/>
      <name val="Arial"/>
      <family val="2"/>
    </font>
    <font>
      <i/>
      <sz val="11"/>
      <name val="Arial"/>
      <family val="2"/>
    </font>
    <font>
      <b/>
      <sz val="12"/>
      <color indexed="8"/>
      <name val="Arial"/>
      <family val="2"/>
    </font>
    <font>
      <b/>
      <sz val="18"/>
      <color indexed="62"/>
      <name val="Cambria"/>
      <family val="2"/>
    </font>
    <font>
      <sz val="8"/>
      <name val="Trebuchet MS"/>
      <family val="2"/>
    </font>
    <font>
      <sz val="8"/>
      <color indexed="18"/>
      <name val="Trebuchet MS"/>
      <family val="2"/>
    </font>
    <font>
      <sz val="10"/>
      <color indexed="18"/>
      <name val="Trebuchet MS"/>
      <family val="2"/>
    </font>
    <font>
      <sz val="12"/>
      <color indexed="18"/>
      <name val="Trebuchet MS"/>
      <family val="2"/>
    </font>
    <font>
      <b/>
      <sz val="14"/>
      <color indexed="9"/>
      <name val="Trebuchet MS"/>
      <family val="2"/>
    </font>
    <font>
      <b/>
      <sz val="8"/>
      <name val="Trebuchet MS"/>
      <family val="2"/>
    </font>
    <font>
      <b/>
      <sz val="12"/>
      <color indexed="46"/>
      <name val="Trebuchet MS"/>
      <family val="2"/>
    </font>
    <font>
      <b/>
      <sz val="14"/>
      <name val="Trebuchet MS"/>
      <family val="2"/>
    </font>
    <font>
      <sz val="10"/>
      <color indexed="56"/>
      <name val="Arial"/>
      <family val="2"/>
    </font>
    <font>
      <b/>
      <sz val="18"/>
      <color indexed="56"/>
      <name val="Cambria"/>
      <family val="2"/>
    </font>
    <font>
      <sz val="9"/>
      <name val="Times New Roman"/>
      <family val="1"/>
    </font>
    <font>
      <sz val="11"/>
      <color indexed="10"/>
      <name val="Calibri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sz val="12"/>
      <color indexed="10"/>
      <name val="Arial"/>
      <family val="2"/>
    </font>
    <font>
      <i/>
      <sz val="11"/>
      <color theme="8"/>
      <name val="Calibri"/>
      <family val="2"/>
      <scheme val="minor"/>
    </font>
    <font>
      <sz val="10"/>
      <name val="CG Omega"/>
    </font>
    <font>
      <b/>
      <sz val="13"/>
      <color theme="3"/>
      <name val="Arial"/>
      <family val="2"/>
    </font>
    <font>
      <b/>
      <sz val="14"/>
      <color rgb="FF000000"/>
      <name val="Calibri"/>
      <family val="2"/>
    </font>
    <font>
      <b/>
      <i/>
      <sz val="20"/>
      <color theme="1"/>
      <name val="Calibri"/>
      <family val="2"/>
      <scheme val="minor"/>
    </font>
    <font>
      <b/>
      <i/>
      <sz val="12"/>
      <color indexed="8"/>
      <name val="Arial,Bold"/>
    </font>
    <font>
      <i/>
      <sz val="8"/>
      <color theme="8"/>
      <name val="Calibri"/>
      <family val="2"/>
      <scheme val="minor"/>
    </font>
    <font>
      <i/>
      <sz val="9"/>
      <color theme="8"/>
      <name val="Calibri"/>
      <family val="2"/>
      <scheme val="minor"/>
    </font>
    <font>
      <i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9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66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4"/>
        <bgColor indexed="41"/>
      </patternFill>
    </fill>
    <fill>
      <patternFill patternType="solid">
        <fgColor indexed="22"/>
      </patternFill>
    </fill>
    <fill>
      <patternFill patternType="solid">
        <fgColor indexed="56"/>
        <bgColor indexed="64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1"/>
        <bgColor indexed="26"/>
      </patternFill>
    </fill>
    <fill>
      <patternFill patternType="solid">
        <fgColor indexed="2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68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indexed="64"/>
      </right>
      <top style="dotted">
        <color auto="1"/>
      </top>
      <bottom style="dotted">
        <color auto="1"/>
      </bottom>
      <diagonal/>
    </border>
    <border>
      <left style="thin">
        <color indexed="64"/>
      </left>
      <right style="dotted">
        <color auto="1"/>
      </right>
      <top style="dotted">
        <color auto="1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dotted">
        <color auto="1"/>
      </top>
      <bottom style="thin">
        <color indexed="64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dotted">
        <color auto="1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dotted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73">
    <xf numFmtId="0" fontId="0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73" fontId="9" fillId="0" borderId="0" applyFont="0" applyFill="0" applyBorder="0" applyProtection="0">
      <alignment vertical="top"/>
    </xf>
    <xf numFmtId="17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76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82" fillId="0" borderId="0"/>
    <xf numFmtId="0" fontId="83" fillId="0" borderId="0"/>
    <xf numFmtId="0" fontId="84" fillId="0" borderId="0"/>
    <xf numFmtId="0" fontId="80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84" fillId="0" borderId="0"/>
    <xf numFmtId="0" fontId="84" fillId="0" borderId="0"/>
    <xf numFmtId="0" fontId="9" fillId="0" borderId="0"/>
    <xf numFmtId="0" fontId="84" fillId="0" borderId="0"/>
    <xf numFmtId="0" fontId="84" fillId="0" borderId="0"/>
    <xf numFmtId="0" fontId="9" fillId="0" borderId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72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84" fillId="0" borderId="0"/>
    <xf numFmtId="0" fontId="9" fillId="0" borderId="0"/>
    <xf numFmtId="0" fontId="84" fillId="0" borderId="0"/>
    <xf numFmtId="0" fontId="84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84" fillId="0" borderId="0"/>
    <xf numFmtId="0" fontId="84" fillId="0" borderId="0"/>
    <xf numFmtId="0" fontId="9" fillId="0" borderId="0"/>
    <xf numFmtId="0" fontId="9" fillId="0" borderId="0"/>
    <xf numFmtId="0" fontId="8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3" fillId="0" borderId="0"/>
    <xf numFmtId="0" fontId="83" fillId="0" borderId="0"/>
    <xf numFmtId="0" fontId="8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3" fillId="0" borderId="0"/>
    <xf numFmtId="0" fontId="8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3" fillId="0" borderId="0"/>
    <xf numFmtId="0" fontId="83" fillId="0" borderId="0"/>
    <xf numFmtId="0" fontId="9" fillId="0" borderId="0"/>
    <xf numFmtId="0" fontId="9" fillId="0" borderId="0"/>
    <xf numFmtId="0" fontId="83" fillId="0" borderId="0"/>
    <xf numFmtId="0" fontId="83" fillId="0" borderId="0"/>
    <xf numFmtId="0" fontId="9" fillId="0" borderId="0"/>
    <xf numFmtId="0" fontId="9" fillId="0" borderId="0"/>
    <xf numFmtId="0" fontId="8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2" fillId="0" borderId="0"/>
    <xf numFmtId="0" fontId="82" fillId="0" borderId="0"/>
    <xf numFmtId="0" fontId="83" fillId="0" borderId="0"/>
    <xf numFmtId="0" fontId="9" fillId="0" borderId="0"/>
    <xf numFmtId="0" fontId="9" fillId="0" borderId="0"/>
    <xf numFmtId="0" fontId="9" fillId="0" borderId="0"/>
    <xf numFmtId="0" fontId="82" fillId="0" borderId="0"/>
    <xf numFmtId="0" fontId="9" fillId="0" borderId="0"/>
    <xf numFmtId="0" fontId="9" fillId="0" borderId="0"/>
    <xf numFmtId="0" fontId="82" fillId="0" borderId="0"/>
    <xf numFmtId="0" fontId="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6" fillId="54" borderId="0" applyNumberFormat="0" applyBorder="0" applyAlignment="0" applyProtection="0"/>
    <xf numFmtId="0" fontId="2" fillId="28" borderId="0" applyNumberFormat="0" applyBorder="0" applyAlignment="0" applyProtection="0"/>
    <xf numFmtId="0" fontId="86" fillId="55" borderId="0" applyNumberFormat="0" applyBorder="0" applyAlignment="0" applyProtection="0"/>
    <xf numFmtId="0" fontId="2" fillId="32" borderId="0" applyNumberFormat="0" applyBorder="0" applyAlignment="0" applyProtection="0"/>
    <xf numFmtId="0" fontId="86" fillId="56" borderId="0" applyNumberFormat="0" applyBorder="0" applyAlignment="0" applyProtection="0"/>
    <xf numFmtId="0" fontId="2" fillId="36" borderId="0" applyNumberFormat="0" applyBorder="0" applyAlignment="0" applyProtection="0"/>
    <xf numFmtId="0" fontId="86" fillId="57" borderId="0" applyNumberFormat="0" applyBorder="0" applyAlignment="0" applyProtection="0"/>
    <xf numFmtId="0" fontId="2" fillId="40" borderId="0" applyNumberFormat="0" applyBorder="0" applyAlignment="0" applyProtection="0"/>
    <xf numFmtId="0" fontId="86" fillId="58" borderId="0" applyNumberFormat="0" applyBorder="0" applyAlignment="0" applyProtection="0"/>
    <xf numFmtId="0" fontId="2" fillId="44" borderId="0" applyNumberFormat="0" applyBorder="0" applyAlignment="0" applyProtection="0"/>
    <xf numFmtId="0" fontId="86" fillId="59" borderId="0" applyNumberFormat="0" applyBorder="0" applyAlignment="0" applyProtection="0"/>
    <xf numFmtId="0" fontId="2" fillId="48" borderId="0" applyNumberFormat="0" applyBorder="0" applyAlignment="0" applyProtection="0"/>
    <xf numFmtId="0" fontId="86" fillId="60" borderId="0" applyNumberFormat="0" applyBorder="0" applyAlignment="0" applyProtection="0"/>
    <xf numFmtId="0" fontId="2" fillId="29" borderId="0" applyNumberFormat="0" applyBorder="0" applyAlignment="0" applyProtection="0"/>
    <xf numFmtId="0" fontId="86" fillId="61" borderId="0" applyNumberFormat="0" applyBorder="0" applyAlignment="0" applyProtection="0"/>
    <xf numFmtId="0" fontId="2" fillId="33" borderId="0" applyNumberFormat="0" applyBorder="0" applyAlignment="0" applyProtection="0"/>
    <xf numFmtId="0" fontId="86" fillId="62" borderId="0" applyNumberFormat="0" applyBorder="0" applyAlignment="0" applyProtection="0"/>
    <xf numFmtId="0" fontId="2" fillId="37" borderId="0" applyNumberFormat="0" applyBorder="0" applyAlignment="0" applyProtection="0"/>
    <xf numFmtId="0" fontId="86" fillId="57" borderId="0" applyNumberFormat="0" applyBorder="0" applyAlignment="0" applyProtection="0"/>
    <xf numFmtId="0" fontId="2" fillId="41" borderId="0" applyNumberFormat="0" applyBorder="0" applyAlignment="0" applyProtection="0"/>
    <xf numFmtId="0" fontId="86" fillId="60" borderId="0" applyNumberFormat="0" applyBorder="0" applyAlignment="0" applyProtection="0"/>
    <xf numFmtId="0" fontId="2" fillId="45" borderId="0" applyNumberFormat="0" applyBorder="0" applyAlignment="0" applyProtection="0"/>
    <xf numFmtId="0" fontId="86" fillId="63" borderId="0" applyNumberFormat="0" applyBorder="0" applyAlignment="0" applyProtection="0"/>
    <xf numFmtId="0" fontId="2" fillId="49" borderId="0" applyNumberFormat="0" applyBorder="0" applyAlignment="0" applyProtection="0"/>
    <xf numFmtId="0" fontId="87" fillId="64" borderId="0" applyNumberFormat="0" applyBorder="0" applyAlignment="0" applyProtection="0"/>
    <xf numFmtId="0" fontId="71" fillId="30" borderId="0" applyNumberFormat="0" applyBorder="0" applyAlignment="0" applyProtection="0"/>
    <xf numFmtId="0" fontId="87" fillId="61" borderId="0" applyNumberFormat="0" applyBorder="0" applyAlignment="0" applyProtection="0"/>
    <xf numFmtId="0" fontId="71" fillId="34" borderId="0" applyNumberFormat="0" applyBorder="0" applyAlignment="0" applyProtection="0"/>
    <xf numFmtId="0" fontId="87" fillId="62" borderId="0" applyNumberFormat="0" applyBorder="0" applyAlignment="0" applyProtection="0"/>
    <xf numFmtId="0" fontId="71" fillId="38" borderId="0" applyNumberFormat="0" applyBorder="0" applyAlignment="0" applyProtection="0"/>
    <xf numFmtId="0" fontId="87" fillId="65" borderId="0" applyNumberFormat="0" applyBorder="0" applyAlignment="0" applyProtection="0"/>
    <xf numFmtId="0" fontId="71" fillId="42" borderId="0" applyNumberFormat="0" applyBorder="0" applyAlignment="0" applyProtection="0"/>
    <xf numFmtId="0" fontId="87" fillId="66" borderId="0" applyNumberFormat="0" applyBorder="0" applyAlignment="0" applyProtection="0"/>
    <xf numFmtId="0" fontId="71" fillId="46" borderId="0" applyNumberFormat="0" applyBorder="0" applyAlignment="0" applyProtection="0"/>
    <xf numFmtId="0" fontId="87" fillId="67" borderId="0" applyNumberFormat="0" applyBorder="0" applyAlignment="0" applyProtection="0"/>
    <xf numFmtId="0" fontId="71" fillId="50" borderId="0" applyNumberFormat="0" applyBorder="0" applyAlignment="0" applyProtection="0"/>
    <xf numFmtId="0" fontId="86" fillId="68" borderId="0" applyNumberFormat="0" applyBorder="0" applyAlignment="0" applyProtection="0"/>
    <xf numFmtId="0" fontId="86" fillId="68" borderId="0" applyNumberFormat="0" applyBorder="0" applyAlignment="0" applyProtection="0"/>
    <xf numFmtId="0" fontId="87" fillId="69" borderId="0" applyNumberFormat="0" applyBorder="0" applyAlignment="0" applyProtection="0"/>
    <xf numFmtId="0" fontId="87" fillId="70" borderId="0" applyNumberFormat="0" applyBorder="0" applyAlignment="0" applyProtection="0"/>
    <xf numFmtId="0" fontId="71" fillId="27" borderId="0" applyNumberFormat="0" applyBorder="0" applyAlignment="0" applyProtection="0"/>
    <xf numFmtId="0" fontId="86" fillId="71" borderId="0" applyNumberFormat="0" applyBorder="0" applyAlignment="0" applyProtection="0"/>
    <xf numFmtId="0" fontId="86" fillId="72" borderId="0" applyNumberFormat="0" applyBorder="0" applyAlignment="0" applyProtection="0"/>
    <xf numFmtId="0" fontId="87" fillId="73" borderId="0" applyNumberFormat="0" applyBorder="0" applyAlignment="0" applyProtection="0"/>
    <xf numFmtId="0" fontId="87" fillId="74" borderId="0" applyNumberFormat="0" applyBorder="0" applyAlignment="0" applyProtection="0"/>
    <xf numFmtId="0" fontId="71" fillId="31" borderId="0" applyNumberFormat="0" applyBorder="0" applyAlignment="0" applyProtection="0"/>
    <xf numFmtId="0" fontId="86" fillId="71" borderId="0" applyNumberFormat="0" applyBorder="0" applyAlignment="0" applyProtection="0"/>
    <xf numFmtId="0" fontId="86" fillId="75" borderId="0" applyNumberFormat="0" applyBorder="0" applyAlignment="0" applyProtection="0"/>
    <xf numFmtId="0" fontId="87" fillId="72" borderId="0" applyNumberFormat="0" applyBorder="0" applyAlignment="0" applyProtection="0"/>
    <xf numFmtId="0" fontId="87" fillId="76" borderId="0" applyNumberFormat="0" applyBorder="0" applyAlignment="0" applyProtection="0"/>
    <xf numFmtId="0" fontId="71" fillId="35" borderId="0" applyNumberFormat="0" applyBorder="0" applyAlignment="0" applyProtection="0"/>
    <xf numFmtId="0" fontId="86" fillId="68" borderId="0" applyNumberFormat="0" applyBorder="0" applyAlignment="0" applyProtection="0"/>
    <xf numFmtId="0" fontId="86" fillId="72" borderId="0" applyNumberFormat="0" applyBorder="0" applyAlignment="0" applyProtection="0"/>
    <xf numFmtId="0" fontId="87" fillId="72" borderId="0" applyNumberFormat="0" applyBorder="0" applyAlignment="0" applyProtection="0"/>
    <xf numFmtId="0" fontId="87" fillId="65" borderId="0" applyNumberFormat="0" applyBorder="0" applyAlignment="0" applyProtection="0"/>
    <xf numFmtId="0" fontId="71" fillId="39" borderId="0" applyNumberFormat="0" applyBorder="0" applyAlignment="0" applyProtection="0"/>
    <xf numFmtId="0" fontId="86" fillId="77" borderId="0" applyNumberFormat="0" applyBorder="0" applyAlignment="0" applyProtection="0"/>
    <xf numFmtId="0" fontId="86" fillId="68" borderId="0" applyNumberFormat="0" applyBorder="0" applyAlignment="0" applyProtection="0"/>
    <xf numFmtId="0" fontId="87" fillId="69" borderId="0" applyNumberFormat="0" applyBorder="0" applyAlignment="0" applyProtection="0"/>
    <xf numFmtId="0" fontId="87" fillId="66" borderId="0" applyNumberFormat="0" applyBorder="0" applyAlignment="0" applyProtection="0"/>
    <xf numFmtId="0" fontId="71" fillId="43" borderId="0" applyNumberFormat="0" applyBorder="0" applyAlignment="0" applyProtection="0"/>
    <xf numFmtId="0" fontId="86" fillId="71" borderId="0" applyNumberFormat="0" applyBorder="0" applyAlignment="0" applyProtection="0"/>
    <xf numFmtId="0" fontId="86" fillId="78" borderId="0" applyNumberFormat="0" applyBorder="0" applyAlignment="0" applyProtection="0"/>
    <xf numFmtId="0" fontId="87" fillId="78" borderId="0" applyNumberFormat="0" applyBorder="0" applyAlignment="0" applyProtection="0"/>
    <xf numFmtId="0" fontId="87" fillId="79" borderId="0" applyNumberFormat="0" applyBorder="0" applyAlignment="0" applyProtection="0"/>
    <xf numFmtId="0" fontId="71" fillId="47" borderId="0" applyNumberFormat="0" applyBorder="0" applyAlignment="0" applyProtection="0"/>
    <xf numFmtId="0" fontId="88" fillId="55" borderId="0" applyNumberFormat="0" applyBorder="0" applyAlignment="0" applyProtection="0"/>
    <xf numFmtId="0" fontId="64" fillId="21" borderId="0" applyNumberFormat="0" applyBorder="0" applyAlignment="0" applyProtection="0"/>
    <xf numFmtId="195" fontId="31" fillId="0" borderId="0" applyNumberFormat="0" applyFont="0" applyFill="0" applyBorder="0" applyAlignment="0"/>
    <xf numFmtId="195" fontId="31" fillId="0" borderId="0" applyNumberFormat="0" applyFont="0" applyFill="0" applyBorder="0" applyAlignment="0"/>
    <xf numFmtId="195" fontId="31" fillId="0" borderId="0" applyNumberFormat="0" applyFont="0" applyFill="0" applyBorder="0" applyAlignment="0">
      <alignment horizontal="center"/>
    </xf>
    <xf numFmtId="195" fontId="31" fillId="0" borderId="0" applyNumberFormat="0" applyFont="0" applyFill="0" applyBorder="0" applyAlignment="0">
      <alignment horizontal="center"/>
    </xf>
    <xf numFmtId="0" fontId="9" fillId="0" borderId="0"/>
    <xf numFmtId="38" fontId="9" fillId="51" borderId="0" applyNumberFormat="0" applyFont="0" applyFill="0" applyBorder="0" applyAlignment="0">
      <alignment horizontal="right"/>
    </xf>
    <xf numFmtId="38" fontId="9" fillId="51" borderId="0" applyNumberFormat="0" applyFont="0" applyFill="0" applyBorder="0" applyAlignment="0">
      <alignment horizontal="right"/>
    </xf>
    <xf numFmtId="0" fontId="9" fillId="0" borderId="0"/>
    <xf numFmtId="0" fontId="89" fillId="0" borderId="0" applyNumberFormat="0" applyFont="0" applyFill="0" applyBorder="0" applyAlignment="0">
      <alignment vertical="top"/>
    </xf>
    <xf numFmtId="0" fontId="90" fillId="80" borderId="0" applyNumberFormat="0" applyFont="0" applyFill="0" applyBorder="0" applyAlignment="0">
      <alignment horizontal="center" vertical="top"/>
    </xf>
    <xf numFmtId="195" fontId="51" fillId="0" borderId="7" applyNumberFormat="0" applyFont="0" applyFill="0" applyBorder="0" applyAlignment="0"/>
    <xf numFmtId="0" fontId="9" fillId="0" borderId="0"/>
    <xf numFmtId="0" fontId="89" fillId="0" borderId="0" applyNumberFormat="0" applyFont="0" applyFill="0" applyBorder="0" applyAlignment="0">
      <alignment wrapText="1"/>
    </xf>
    <xf numFmtId="0" fontId="50" fillId="0" borderId="0" applyNumberFormat="0" applyFont="0" applyFill="0" applyBorder="0" applyAlignment="0">
      <alignment horizontal="left" vertical="top" wrapText="1"/>
    </xf>
    <xf numFmtId="195" fontId="81" fillId="0" borderId="0" applyNumberFormat="0" applyFont="0" applyFill="0" applyBorder="0" applyAlignment="0"/>
    <xf numFmtId="0" fontId="9" fillId="0" borderId="0"/>
    <xf numFmtId="0" fontId="91" fillId="0" borderId="0" applyNumberFormat="0" applyFont="0" applyFill="0" applyBorder="0" applyAlignment="0">
      <alignment vertical="top" wrapText="1"/>
    </xf>
    <xf numFmtId="0" fontId="51" fillId="0" borderId="0" applyNumberFormat="0" applyFont="0" applyFill="0" applyBorder="0" applyAlignment="0">
      <alignment horizontal="left" vertical="top" wrapText="1"/>
    </xf>
    <xf numFmtId="195" fontId="9" fillId="0" borderId="0" applyNumberFormat="0" applyFont="0" applyFill="0" applyBorder="0" applyAlignment="0"/>
    <xf numFmtId="0" fontId="9" fillId="0" borderId="0"/>
    <xf numFmtId="0" fontId="92" fillId="0" borderId="0" applyNumberFormat="0" applyFont="0" applyFill="0" applyBorder="0" applyAlignment="0">
      <alignment vertical="center" wrapText="1"/>
    </xf>
    <xf numFmtId="0" fontId="37" fillId="0" borderId="0" applyNumberFormat="0" applyFont="0" applyFill="0" applyBorder="0" applyAlignment="0">
      <alignment horizontal="left" vertical="center" wrapText="1"/>
    </xf>
    <xf numFmtId="0" fontId="37" fillId="0" borderId="0" applyNumberFormat="0" applyFont="0" applyFill="0" applyBorder="0" applyAlignment="0">
      <alignment horizontal="left" vertical="center" wrapText="1"/>
    </xf>
    <xf numFmtId="195" fontId="74" fillId="0" borderId="0" applyNumberFormat="0" applyFont="0" applyFill="0" applyBorder="0" applyAlignment="0"/>
    <xf numFmtId="0" fontId="9" fillId="0" borderId="0"/>
    <xf numFmtId="0" fontId="54" fillId="0" borderId="0" applyNumberFormat="0" applyFont="0" applyFill="0" applyBorder="0" applyAlignment="0">
      <alignment horizontal="center" vertical="center" wrapText="1"/>
    </xf>
    <xf numFmtId="0" fontId="54" fillId="0" borderId="0" applyNumberFormat="0" applyFont="0" applyFill="0" applyBorder="0" applyAlignment="0">
      <alignment horizontal="center" vertical="center" wrapText="1"/>
    </xf>
    <xf numFmtId="0" fontId="9" fillId="0" borderId="0" applyNumberFormat="0" applyFont="0" applyFill="0" applyBorder="0" applyAlignment="0">
      <alignment horizontal="center" vertical="center" wrapText="1"/>
    </xf>
    <xf numFmtId="0" fontId="9" fillId="0" borderId="0" applyNumberFormat="0" applyFont="0" applyFill="0" applyBorder="0" applyAlignment="0">
      <alignment horizontal="center" vertical="center" wrapText="1"/>
    </xf>
    <xf numFmtId="195" fontId="93" fillId="0" borderId="0" applyNumberFormat="0" applyFont="0" applyFill="0" applyBorder="0" applyAlignment="0"/>
    <xf numFmtId="0" fontId="9" fillId="0" borderId="0"/>
    <xf numFmtId="0" fontId="94" fillId="0" borderId="0" applyNumberFormat="0" applyFont="0" applyFill="0" applyBorder="0" applyAlignment="0">
      <alignment horizontal="center" vertical="center" wrapText="1"/>
    </xf>
    <xf numFmtId="0" fontId="95" fillId="0" borderId="0" applyNumberFormat="0" applyFont="0" applyFill="0" applyBorder="0" applyAlignment="0">
      <alignment horizontal="center" vertical="center" wrapText="1"/>
    </xf>
    <xf numFmtId="195" fontId="96" fillId="0" borderId="0" applyNumberFormat="0" applyFont="0" applyFill="0" applyBorder="0" applyAlignment="0"/>
    <xf numFmtId="0" fontId="97" fillId="0" borderId="0" applyNumberFormat="0" applyFont="0" applyFill="0" applyBorder="0" applyAlignment="0">
      <alignment horizontal="center"/>
    </xf>
    <xf numFmtId="0" fontId="98" fillId="0" borderId="0" applyNumberFormat="0" applyFont="0" applyFill="0" applyBorder="0" applyAlignment="0">
      <alignment horizontal="center" wrapText="1"/>
    </xf>
    <xf numFmtId="0" fontId="93" fillId="0" borderId="0" applyNumberFormat="0" applyFont="0" applyFill="0" applyBorder="0" applyAlignment="0">
      <alignment horizontal="center" wrapText="1"/>
    </xf>
    <xf numFmtId="0" fontId="99" fillId="81" borderId="42" applyNumberFormat="0" applyAlignment="0" applyProtection="0"/>
    <xf numFmtId="0" fontId="67" fillId="24" borderId="35" applyNumberFormat="0" applyAlignment="0" applyProtection="0"/>
    <xf numFmtId="194" fontId="100" fillId="82" borderId="43" applyNumberFormat="0">
      <alignment wrapText="1"/>
      <protection locked="0"/>
    </xf>
    <xf numFmtId="0" fontId="101" fillId="83" borderId="44" applyNumberFormat="0" applyAlignment="0" applyProtection="0"/>
    <xf numFmtId="0" fontId="69" fillId="25" borderId="38" applyNumberFormat="0" applyAlignment="0" applyProtection="0"/>
    <xf numFmtId="43" fontId="8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0" fontId="80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2" fillId="0" borderId="0" applyFont="0" applyFill="0" applyBorder="0" applyAlignment="0" applyProtection="0"/>
    <xf numFmtId="194" fontId="102" fillId="51" borderId="43" applyNumberFormat="0">
      <protection locked="0"/>
    </xf>
    <xf numFmtId="0" fontId="103" fillId="84" borderId="0" applyNumberFormat="0" applyBorder="0" applyAlignment="0" applyProtection="0"/>
    <xf numFmtId="0" fontId="103" fillId="85" borderId="0" applyNumberFormat="0" applyBorder="0" applyAlignment="0" applyProtection="0"/>
    <xf numFmtId="0" fontId="103" fillId="86" borderId="0" applyNumberFormat="0" applyBorder="0" applyAlignment="0" applyProtection="0"/>
    <xf numFmtId="196" fontId="104" fillId="0" borderId="0">
      <alignment horizontal="center"/>
    </xf>
    <xf numFmtId="0" fontId="105" fillId="87" borderId="5">
      <protection locked="0"/>
    </xf>
    <xf numFmtId="197" fontId="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7" fillId="56" borderId="0" applyNumberFormat="0" applyBorder="0" applyAlignment="0" applyProtection="0"/>
    <xf numFmtId="0" fontId="63" fillId="20" borderId="0" applyNumberFormat="0" applyBorder="0" applyAlignment="0" applyProtection="0"/>
    <xf numFmtId="0" fontId="108" fillId="0" borderId="45" applyNumberFormat="0" applyFill="0" applyAlignment="0" applyProtection="0"/>
    <xf numFmtId="0" fontId="60" fillId="0" borderId="32" applyNumberFormat="0" applyFill="0" applyAlignment="0" applyProtection="0"/>
    <xf numFmtId="0" fontId="109" fillId="0" borderId="46" applyNumberFormat="0" applyFill="0" applyAlignment="0" applyProtection="0"/>
    <xf numFmtId="0" fontId="61" fillId="0" borderId="33" applyNumberFormat="0" applyFill="0" applyAlignment="0" applyProtection="0"/>
    <xf numFmtId="0" fontId="110" fillId="0" borderId="47" applyNumberFormat="0" applyFill="0" applyAlignment="0" applyProtection="0"/>
    <xf numFmtId="0" fontId="62" fillId="0" borderId="34" applyNumberFormat="0" applyFill="0" applyAlignment="0" applyProtection="0"/>
    <xf numFmtId="0" fontId="110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59" borderId="42" applyNumberFormat="0" applyAlignment="0" applyProtection="0"/>
    <xf numFmtId="0" fontId="65" fillId="23" borderId="35" applyNumberFormat="0" applyAlignment="0" applyProtection="0"/>
    <xf numFmtId="198" fontId="113" fillId="0" borderId="0"/>
    <xf numFmtId="38" fontId="114" fillId="0" borderId="0"/>
    <xf numFmtId="38" fontId="115" fillId="0" borderId="0"/>
    <xf numFmtId="38" fontId="116" fillId="0" borderId="0"/>
    <xf numFmtId="38" fontId="117" fillId="0" borderId="0"/>
    <xf numFmtId="0" fontId="73" fillId="0" borderId="0"/>
    <xf numFmtId="0" fontId="73" fillId="0" borderId="0"/>
    <xf numFmtId="0" fontId="118" fillId="0" borderId="48" applyNumberFormat="0" applyFill="0" applyAlignment="0" applyProtection="0"/>
    <xf numFmtId="0" fontId="68" fillId="0" borderId="37" applyNumberFormat="0" applyFill="0" applyAlignment="0" applyProtection="0"/>
    <xf numFmtId="199" fontId="9" fillId="0" borderId="0" applyFont="0"/>
    <xf numFmtId="0" fontId="119" fillId="88" borderId="0" applyNumberFormat="0" applyBorder="0" applyAlignment="0" applyProtection="0"/>
    <xf numFmtId="0" fontId="79" fillId="22" borderId="0" applyNumberFormat="0" applyBorder="0" applyAlignment="0" applyProtection="0"/>
    <xf numFmtId="200" fontId="1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2" fillId="0" borderId="0"/>
    <xf numFmtId="194" fontId="9" fillId="0" borderId="0"/>
    <xf numFmtId="0" fontId="121" fillId="0" borderId="0"/>
    <xf numFmtId="0" fontId="9" fillId="0" borderId="0"/>
    <xf numFmtId="0" fontId="9" fillId="0" borderId="0"/>
    <xf numFmtId="0" fontId="75" fillId="0" borderId="0"/>
    <xf numFmtId="0" fontId="86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86" fillId="0" borderId="0"/>
    <xf numFmtId="0" fontId="121" fillId="0" borderId="0"/>
    <xf numFmtId="0" fontId="121" fillId="0" borderId="0"/>
    <xf numFmtId="0" fontId="121" fillId="0" borderId="0"/>
    <xf numFmtId="0" fontId="86" fillId="0" borderId="0"/>
    <xf numFmtId="0" fontId="9" fillId="0" borderId="0"/>
    <xf numFmtId="0" fontId="9" fillId="0" borderId="0"/>
    <xf numFmtId="0" fontId="85" fillId="0" borderId="0"/>
    <xf numFmtId="0" fontId="9" fillId="0" borderId="0"/>
    <xf numFmtId="0" fontId="9" fillId="0" borderId="0"/>
    <xf numFmtId="0" fontId="80" fillId="0" borderId="0"/>
    <xf numFmtId="0" fontId="80" fillId="0" borderId="0"/>
    <xf numFmtId="0" fontId="86" fillId="0" borderId="0"/>
    <xf numFmtId="0" fontId="9" fillId="0" borderId="0"/>
    <xf numFmtId="0" fontId="121" fillId="0" borderId="0"/>
    <xf numFmtId="0" fontId="9" fillId="0" borderId="0"/>
    <xf numFmtId="0" fontId="9" fillId="0" borderId="0"/>
    <xf numFmtId="0" fontId="9" fillId="0" borderId="0"/>
    <xf numFmtId="201" fontId="9" fillId="0" borderId="0"/>
    <xf numFmtId="0" fontId="86" fillId="89" borderId="49" applyNumberFormat="0" applyFont="0" applyAlignment="0" applyProtection="0"/>
    <xf numFmtId="0" fontId="86" fillId="89" borderId="49" applyNumberFormat="0" applyFont="0" applyAlignment="0" applyProtection="0"/>
    <xf numFmtId="0" fontId="2" fillId="26" borderId="39" applyNumberFormat="0" applyFont="0" applyAlignment="0" applyProtection="0"/>
    <xf numFmtId="202" fontId="122" fillId="0" borderId="0"/>
    <xf numFmtId="0" fontId="123" fillId="81" borderId="50" applyNumberFormat="0" applyAlignment="0" applyProtection="0"/>
    <xf numFmtId="0" fontId="66" fillId="24" borderId="36" applyNumberFormat="0" applyAlignment="0" applyProtection="0"/>
    <xf numFmtId="0" fontId="2" fillId="0" borderId="0"/>
    <xf numFmtId="9" fontId="75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125" fillId="0" borderId="0">
      <alignment horizontal="left"/>
    </xf>
    <xf numFmtId="194" fontId="102" fillId="53" borderId="0" applyNumberFormat="0"/>
    <xf numFmtId="0" fontId="80" fillId="0" borderId="0" applyNumberFormat="0" applyFont="0" applyFill="0" applyBorder="0" applyAlignment="0" applyProtection="0">
      <alignment horizontal="left"/>
    </xf>
    <xf numFmtId="15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0" fontId="126" fillId="0" borderId="2">
      <alignment horizontal="center"/>
    </xf>
    <xf numFmtId="3" fontId="80" fillId="0" borderId="0" applyFont="0" applyFill="0" applyBorder="0" applyAlignment="0" applyProtection="0"/>
    <xf numFmtId="0" fontId="80" fillId="90" borderId="0" applyNumberFormat="0" applyFont="0" applyBorder="0" applyAlignment="0" applyProtection="0"/>
    <xf numFmtId="38" fontId="95" fillId="0" borderId="0" applyNumberFormat="0">
      <alignment horizontal="right"/>
    </xf>
    <xf numFmtId="38" fontId="95" fillId="0" borderId="0" applyNumberFormat="0">
      <alignment horizontal="right"/>
    </xf>
    <xf numFmtId="38" fontId="95" fillId="0" borderId="0" applyNumberFormat="0">
      <alignment horizontal="right"/>
    </xf>
    <xf numFmtId="0" fontId="90" fillId="0" borderId="0">
      <alignment horizontal="left" indent="1"/>
    </xf>
    <xf numFmtId="38" fontId="127" fillId="0" borderId="0" applyNumberFormat="0">
      <alignment horizontal="right"/>
    </xf>
    <xf numFmtId="38" fontId="81" fillId="0" borderId="0" applyNumberFormat="0" applyAlignment="0">
      <alignment horizontal="left"/>
    </xf>
    <xf numFmtId="0" fontId="128" fillId="0" borderId="0"/>
    <xf numFmtId="0" fontId="127" fillId="0" borderId="0">
      <alignment horizontal="left"/>
    </xf>
    <xf numFmtId="38" fontId="90" fillId="52" borderId="0" applyNumberFormat="0">
      <alignment horizontal="right"/>
    </xf>
    <xf numFmtId="38" fontId="90" fillId="91" borderId="0" applyNumberFormat="0" applyBorder="0" applyAlignment="0"/>
    <xf numFmtId="0" fontId="128" fillId="0" borderId="0">
      <alignment horizontal="left"/>
    </xf>
    <xf numFmtId="0" fontId="77" fillId="52" borderId="0">
      <alignment horizontal="left" indent="1"/>
    </xf>
    <xf numFmtId="38" fontId="9" fillId="0" borderId="0" applyNumberFormat="0" applyFont="0" applyFill="0" applyBorder="0" applyAlignment="0">
      <alignment horizontal="right"/>
    </xf>
    <xf numFmtId="38" fontId="9" fillId="0" borderId="0" applyNumberFormat="0" applyFont="0" applyFill="0" applyBorder="0" applyAlignment="0">
      <alignment horizontal="right"/>
    </xf>
    <xf numFmtId="0" fontId="9" fillId="0" borderId="0" applyNumberFormat="0" applyFont="0" applyFill="0" applyBorder="0" applyAlignment="0"/>
    <xf numFmtId="0" fontId="9" fillId="0" borderId="0" applyNumberFormat="0" applyFont="0" applyFill="0" applyBorder="0" applyAlignment="0"/>
    <xf numFmtId="0" fontId="91" fillId="0" borderId="0" applyNumberFormat="0" applyFont="0" applyFill="0" applyBorder="0" applyAlignment="0">
      <alignment horizontal="left" indent="2"/>
    </xf>
    <xf numFmtId="0" fontId="77" fillId="0" borderId="0" applyNumberFormat="0" applyFont="0" applyFill="0" applyBorder="0" applyAlignment="0">
      <alignment horizontal="left" indent="2"/>
    </xf>
    <xf numFmtId="38" fontId="9" fillId="0" borderId="0" applyNumberFormat="0" applyFont="0" applyFill="0" applyBorder="0" applyAlignment="0"/>
    <xf numFmtId="38" fontId="9" fillId="0" borderId="0" applyNumberFormat="0" applyFont="0" applyFill="0" applyBorder="0" applyAlignment="0"/>
    <xf numFmtId="0" fontId="9" fillId="0" borderId="0" applyNumberFormat="0" applyFont="0" applyFill="0" applyBorder="0" applyAlignment="0"/>
    <xf numFmtId="0" fontId="9" fillId="0" borderId="0" applyNumberFormat="0" applyFont="0" applyFill="0" applyBorder="0" applyAlignment="0"/>
    <xf numFmtId="0" fontId="129" fillId="0" borderId="0" applyNumberFormat="0" applyFont="0" applyFill="0" applyBorder="0" applyAlignment="0">
      <alignment horizontal="left" indent="3"/>
    </xf>
    <xf numFmtId="0" fontId="90" fillId="0" borderId="0" applyNumberFormat="0" applyFont="0" applyFill="0" applyBorder="0" applyAlignment="0">
      <alignment horizontal="left" indent="3"/>
    </xf>
    <xf numFmtId="203" fontId="74" fillId="0" borderId="0" applyNumberFormat="0" applyFont="0" applyFill="0" applyBorder="0" applyAlignment="0"/>
    <xf numFmtId="0" fontId="9" fillId="0" borderId="0" applyNumberFormat="0" applyFont="0" applyFill="0" applyBorder="0" applyAlignment="0"/>
    <xf numFmtId="0" fontId="54" fillId="0" borderId="0" applyNumberFormat="0" applyFont="0" applyFill="0" applyBorder="0" applyAlignment="0">
      <alignment horizontal="left" indent="4"/>
    </xf>
    <xf numFmtId="0" fontId="54" fillId="0" borderId="0" applyNumberFormat="0" applyFont="0" applyFill="0" applyBorder="0" applyAlignment="0">
      <alignment horizontal="left" indent="4"/>
    </xf>
    <xf numFmtId="0" fontId="9" fillId="0" borderId="0" applyNumberFormat="0" applyFont="0" applyFill="0" applyBorder="0" applyAlignment="0">
      <alignment horizontal="left" indent="4"/>
    </xf>
    <xf numFmtId="0" fontId="9" fillId="0" borderId="0" applyNumberFormat="0" applyFont="0" applyFill="0" applyBorder="0" applyAlignment="0">
      <alignment horizontal="left" indent="4"/>
    </xf>
    <xf numFmtId="203" fontId="93" fillId="0" borderId="0" applyNumberFormat="0" applyFont="0" applyFill="0" applyBorder="0" applyAlignment="0"/>
    <xf numFmtId="0" fontId="9" fillId="0" borderId="0" applyNumberFormat="0" applyFont="0" applyFill="0" applyBorder="0" applyAlignment="0"/>
    <xf numFmtId="0" fontId="94" fillId="0" borderId="0" applyNumberFormat="0" applyFont="0" applyFill="0" applyBorder="0" applyAlignment="0">
      <alignment horizontal="left" indent="5"/>
    </xf>
    <xf numFmtId="0" fontId="95" fillId="0" borderId="0" applyNumberFormat="0" applyFont="0" applyFill="0" applyBorder="0" applyAlignment="0">
      <alignment horizontal="left" indent="5"/>
    </xf>
    <xf numFmtId="203" fontId="96" fillId="0" borderId="0" applyNumberFormat="0" applyFont="0" applyFill="0" applyBorder="0" applyAlignment="0"/>
    <xf numFmtId="0" fontId="9" fillId="0" borderId="0" applyNumberFormat="0" applyFont="0" applyFill="0" applyBorder="0" applyAlignment="0"/>
    <xf numFmtId="0" fontId="9" fillId="0" borderId="0"/>
    <xf numFmtId="0" fontId="93" fillId="0" borderId="0" applyNumberFormat="0" applyFont="0" applyFill="0" applyBorder="0" applyAlignment="0">
      <alignment horizontal="left" indent="6"/>
    </xf>
    <xf numFmtId="4" fontId="130" fillId="51" borderId="51" applyNumberFormat="0" applyProtection="0">
      <alignment horizontal="left" vertical="center" indent="1"/>
    </xf>
    <xf numFmtId="0" fontId="131" fillId="0" borderId="0" applyNumberFormat="0" applyFill="0" applyBorder="0" applyAlignment="0" applyProtection="0"/>
    <xf numFmtId="0" fontId="132" fillId="53" borderId="52" applyNumberFormat="0" applyAlignment="0"/>
    <xf numFmtId="0" fontId="132" fillId="92" borderId="0" applyNumberFormat="0" applyFont="0"/>
    <xf numFmtId="0" fontId="133" fillId="93" borderId="53" applyNumberFormat="0"/>
    <xf numFmtId="0" fontId="134" fillId="93" borderId="54" applyNumberFormat="0" applyAlignment="0"/>
    <xf numFmtId="0" fontId="135" fillId="92" borderId="0"/>
    <xf numFmtId="0" fontId="9" fillId="94" borderId="0"/>
    <xf numFmtId="204" fontId="132" fillId="53" borderId="52" applyFont="0" applyFill="0" applyProtection="0"/>
    <xf numFmtId="0" fontId="136" fillId="95" borderId="0"/>
    <xf numFmtId="204" fontId="137" fillId="53" borderId="11" applyAlignment="0"/>
    <xf numFmtId="0" fontId="138" fillId="96" borderId="0"/>
    <xf numFmtId="0" fontId="139" fillId="0" borderId="41" applyNumberFormat="0" applyFont="0" applyFill="0" applyBorder="0" applyAlignment="0"/>
    <xf numFmtId="0" fontId="140" fillId="0" borderId="0">
      <alignment horizontal="justify" wrapText="1"/>
    </xf>
    <xf numFmtId="0" fontId="83" fillId="0" borderId="0"/>
    <xf numFmtId="0" fontId="141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55" applyNumberFormat="0" applyFill="0" applyAlignment="0" applyProtection="0"/>
    <xf numFmtId="0" fontId="1" fillId="0" borderId="40" applyNumberFormat="0" applyFill="0" applyAlignment="0" applyProtection="0"/>
    <xf numFmtId="0" fontId="142" fillId="87" borderId="5">
      <protection locked="0"/>
    </xf>
    <xf numFmtId="0" fontId="14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80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130" fillId="0" borderId="55" applyNumberFormat="0" applyFill="0" applyAlignment="0" applyProtection="0"/>
    <xf numFmtId="0" fontId="80" fillId="0" borderId="0"/>
    <xf numFmtId="9" fontId="80" fillId="0" borderId="0" applyFont="0" applyFill="0" applyBorder="0" applyAlignment="0" applyProtection="0"/>
    <xf numFmtId="0" fontId="157" fillId="81" borderId="50" applyNumberFormat="0" applyAlignment="0" applyProtection="0"/>
    <xf numFmtId="0" fontId="9" fillId="89" borderId="49" applyNumberFormat="0" applyFont="0" applyAlignment="0" applyProtection="0"/>
    <xf numFmtId="0" fontId="145" fillId="76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56" fillId="88" borderId="0" applyNumberFormat="0" applyBorder="0" applyAlignment="0" applyProtection="0"/>
    <xf numFmtId="0" fontId="155" fillId="0" borderId="48" applyNumberFormat="0" applyFill="0" applyAlignment="0" applyProtection="0"/>
    <xf numFmtId="0" fontId="154" fillId="59" borderId="42" applyNumberFormat="0" applyAlignment="0" applyProtection="0"/>
    <xf numFmtId="0" fontId="153" fillId="0" borderId="0" applyNumberFormat="0" applyFill="0" applyBorder="0" applyAlignment="0" applyProtection="0"/>
    <xf numFmtId="0" fontId="153" fillId="0" borderId="47" applyNumberFormat="0" applyFill="0" applyAlignment="0" applyProtection="0"/>
    <xf numFmtId="0" fontId="152" fillId="0" borderId="46" applyNumberFormat="0" applyFill="0" applyAlignment="0" applyProtection="0"/>
    <xf numFmtId="0" fontId="151" fillId="0" borderId="45" applyNumberFormat="0" applyFill="0" applyAlignment="0" applyProtection="0"/>
    <xf numFmtId="0" fontId="150" fillId="56" borderId="0" applyNumberFormat="0" applyBorder="0" applyAlignment="0" applyProtection="0"/>
    <xf numFmtId="0" fontId="149" fillId="0" borderId="0" applyNumberFormat="0" applyFill="0" applyBorder="0" applyAlignment="0" applyProtection="0"/>
    <xf numFmtId="0" fontId="148" fillId="83" borderId="44" applyNumberFormat="0" applyAlignment="0" applyProtection="0"/>
    <xf numFmtId="0" fontId="147" fillId="81" borderId="42" applyNumberFormat="0" applyAlignment="0" applyProtection="0"/>
    <xf numFmtId="0" fontId="146" fillId="55" borderId="0" applyNumberFormat="0" applyBorder="0" applyAlignment="0" applyProtection="0"/>
    <xf numFmtId="0" fontId="145" fillId="79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7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62" borderId="0" applyNumberFormat="0" applyBorder="0" applyAlignment="0" applyProtection="0"/>
    <xf numFmtId="0" fontId="145" fillId="61" borderId="0" applyNumberFormat="0" applyBorder="0" applyAlignment="0" applyProtection="0"/>
    <xf numFmtId="0" fontId="145" fillId="64" borderId="0" applyNumberFormat="0" applyBorder="0" applyAlignment="0" applyProtection="0"/>
    <xf numFmtId="0" fontId="144" fillId="63" borderId="0" applyNumberFormat="0" applyBorder="0" applyAlignment="0" applyProtection="0"/>
    <xf numFmtId="0" fontId="144" fillId="60" borderId="0" applyNumberFormat="0" applyBorder="0" applyAlignment="0" applyProtection="0"/>
    <xf numFmtId="0" fontId="144" fillId="57" borderId="0" applyNumberFormat="0" applyBorder="0" applyAlignment="0" applyProtection="0"/>
    <xf numFmtId="0" fontId="144" fillId="62" borderId="0" applyNumberFormat="0" applyBorder="0" applyAlignment="0" applyProtection="0"/>
    <xf numFmtId="0" fontId="144" fillId="61" borderId="0" applyNumberFormat="0" applyBorder="0" applyAlignment="0" applyProtection="0"/>
    <xf numFmtId="0" fontId="80" fillId="0" borderId="0"/>
    <xf numFmtId="0" fontId="2" fillId="0" borderId="0"/>
    <xf numFmtId="0" fontId="2" fillId="0" borderId="0"/>
    <xf numFmtId="0" fontId="144" fillId="60" borderId="0" applyNumberFormat="0" applyBorder="0" applyAlignment="0" applyProtection="0"/>
    <xf numFmtId="0" fontId="86" fillId="0" borderId="0"/>
    <xf numFmtId="0" fontId="2" fillId="0" borderId="0"/>
    <xf numFmtId="0" fontId="144" fillId="56" borderId="0" applyNumberFormat="0" applyBorder="0" applyAlignment="0" applyProtection="0"/>
    <xf numFmtId="0" fontId="144" fillId="58" borderId="0" applyNumberFormat="0" applyBorder="0" applyAlignment="0" applyProtection="0"/>
    <xf numFmtId="0" fontId="144" fillId="57" borderId="0" applyNumberFormat="0" applyBorder="0" applyAlignment="0" applyProtection="0"/>
    <xf numFmtId="0" fontId="144" fillId="55" borderId="0" applyNumberFormat="0" applyBorder="0" applyAlignment="0" applyProtection="0"/>
    <xf numFmtId="0" fontId="144" fillId="54" borderId="0" applyNumberFormat="0" applyBorder="0" applyAlignment="0" applyProtection="0"/>
    <xf numFmtId="0" fontId="144" fillId="59" borderId="0" applyNumberFormat="0" applyBorder="0" applyAlignment="0" applyProtection="0"/>
    <xf numFmtId="0" fontId="2" fillId="0" borderId="0"/>
    <xf numFmtId="0" fontId="145" fillId="70" borderId="0" applyNumberFormat="0" applyBorder="0" applyAlignment="0" applyProtection="0"/>
    <xf numFmtId="0" fontId="145" fillId="74" borderId="0" applyNumberFormat="0" applyBorder="0" applyAlignment="0" applyProtection="0"/>
    <xf numFmtId="0" fontId="145" fillId="76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45" fillId="70" borderId="0" applyNumberFormat="0" applyBorder="0" applyAlignment="0" applyProtection="0"/>
    <xf numFmtId="0" fontId="145" fillId="74" borderId="0" applyNumberFormat="0" applyBorder="0" applyAlignment="0" applyProtection="0"/>
    <xf numFmtId="0" fontId="145" fillId="76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45" fillId="70" borderId="0" applyNumberFormat="0" applyBorder="0" applyAlignment="0" applyProtection="0"/>
    <xf numFmtId="0" fontId="145" fillId="74" borderId="0" applyNumberFormat="0" applyBorder="0" applyAlignment="0" applyProtection="0"/>
    <xf numFmtId="0" fontId="145" fillId="76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45" fillId="70" borderId="0" applyNumberFormat="0" applyBorder="0" applyAlignment="0" applyProtection="0"/>
    <xf numFmtId="0" fontId="145" fillId="74" borderId="0" applyNumberFormat="0" applyBorder="0" applyAlignment="0" applyProtection="0"/>
    <xf numFmtId="0" fontId="145" fillId="76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79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80" fillId="0" borderId="0"/>
    <xf numFmtId="0" fontId="145" fillId="66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45" fillId="76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45" fillId="70" borderId="0" applyNumberFormat="0" applyBorder="0" applyAlignment="0" applyProtection="0"/>
    <xf numFmtId="0" fontId="145" fillId="74" borderId="0" applyNumberFormat="0" applyBorder="0" applyAlignment="0" applyProtection="0"/>
    <xf numFmtId="0" fontId="145" fillId="76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79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0" borderId="0" applyNumberFormat="0" applyBorder="0" applyAlignment="0" applyProtection="0"/>
    <xf numFmtId="0" fontId="145" fillId="74" borderId="0" applyNumberFormat="0" applyBorder="0" applyAlignment="0" applyProtection="0"/>
    <xf numFmtId="0" fontId="145" fillId="76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45" fillId="79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6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145" fillId="66" borderId="0" applyNumberFormat="0" applyBorder="0" applyAlignment="0" applyProtection="0"/>
    <xf numFmtId="0" fontId="145" fillId="65" borderId="0" applyNumberFormat="0" applyBorder="0" applyAlignment="0" applyProtection="0"/>
    <xf numFmtId="0" fontId="145" fillId="76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80" fillId="0" borderId="0"/>
    <xf numFmtId="0" fontId="145" fillId="79" borderId="0" applyNumberFormat="0" applyBorder="0" applyAlignment="0" applyProtection="0"/>
    <xf numFmtId="0" fontId="145" fillId="74" borderId="0" applyNumberFormat="0" applyBorder="0" applyAlignment="0" applyProtection="0"/>
    <xf numFmtId="0" fontId="145" fillId="70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" fillId="0" borderId="0"/>
    <xf numFmtId="0" fontId="80" fillId="0" borderId="0"/>
    <xf numFmtId="0" fontId="145" fillId="70" borderId="0" applyNumberFormat="0" applyBorder="0" applyAlignment="0" applyProtection="0"/>
    <xf numFmtId="0" fontId="145" fillId="74" borderId="0" applyNumberFormat="0" applyBorder="0" applyAlignment="0" applyProtection="0"/>
    <xf numFmtId="0" fontId="145" fillId="76" borderId="0" applyNumberFormat="0" applyBorder="0" applyAlignment="0" applyProtection="0"/>
    <xf numFmtId="0" fontId="145" fillId="65" borderId="0" applyNumberFormat="0" applyBorder="0" applyAlignment="0" applyProtection="0"/>
    <xf numFmtId="0" fontId="145" fillId="66" borderId="0" applyNumberFormat="0" applyBorder="0" applyAlignment="0" applyProtection="0"/>
    <xf numFmtId="0" fontId="145" fillId="79" borderId="0" applyNumberFormat="0" applyBorder="0" applyAlignment="0" applyProtection="0"/>
    <xf numFmtId="43" fontId="9" fillId="0" borderId="0" applyFont="0" applyFill="0" applyBorder="0" applyAlignment="0" applyProtection="0"/>
    <xf numFmtId="0" fontId="124" fillId="0" borderId="0"/>
    <xf numFmtId="43" fontId="124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5" fillId="0" borderId="0"/>
    <xf numFmtId="38" fontId="81" fillId="0" borderId="0" applyNumberFormat="0" applyAlignment="0">
      <alignment horizontal="left"/>
    </xf>
    <xf numFmtId="38" fontId="90" fillId="52" borderId="0" applyNumberFormat="0">
      <alignment horizontal="right"/>
    </xf>
    <xf numFmtId="38" fontId="90" fillId="91" borderId="0" applyNumberFormat="0" applyBorder="0" applyAlignment="0"/>
    <xf numFmtId="0" fontId="124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124" fillId="0" borderId="0"/>
    <xf numFmtId="0" fontId="124" fillId="0" borderId="0"/>
    <xf numFmtId="0" fontId="124" fillId="0" borderId="0"/>
    <xf numFmtId="0" fontId="9" fillId="0" borderId="0"/>
    <xf numFmtId="43" fontId="9" fillId="0" borderId="0" applyFont="0" applyFill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43" fontId="8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26" borderId="39" applyNumberFormat="0" applyFont="0" applyAlignment="0" applyProtection="0"/>
    <xf numFmtId="0" fontId="2" fillId="0" borderId="0"/>
    <xf numFmtId="38" fontId="95" fillId="0" borderId="0" applyNumberFormat="0">
      <alignment horizontal="right"/>
    </xf>
    <xf numFmtId="38" fontId="127" fillId="0" borderId="0" applyNumberFormat="0">
      <alignment horizontal="right"/>
    </xf>
    <xf numFmtId="0" fontId="9" fillId="0" borderId="0"/>
    <xf numFmtId="43" fontId="80" fillId="0" borderId="0" applyFont="0" applyFill="0" applyBorder="0" applyAlignment="0" applyProtection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60" fillId="0" borderId="32" applyNumberFormat="0" applyFill="0" applyAlignment="0" applyProtection="0"/>
    <xf numFmtId="0" fontId="160" fillId="0" borderId="0"/>
    <xf numFmtId="0" fontId="52" fillId="0" borderId="0"/>
    <xf numFmtId="0" fontId="52" fillId="0" borderId="0"/>
    <xf numFmtId="0" fontId="161" fillId="0" borderId="33" applyNumberFormat="0" applyFill="0" applyAlignment="0" applyProtection="0"/>
    <xf numFmtId="0" fontId="52" fillId="0" borderId="0"/>
    <xf numFmtId="0" fontId="52" fillId="0" borderId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108" fillId="0" borderId="45" applyNumberFormat="0" applyFill="0" applyAlignment="0" applyProtection="0"/>
    <xf numFmtId="0" fontId="109" fillId="0" borderId="46" applyNumberFormat="0" applyFill="0" applyAlignment="0" applyProtection="0"/>
    <xf numFmtId="0" fontId="9" fillId="0" borderId="0"/>
    <xf numFmtId="43" fontId="8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2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</cellStyleXfs>
  <cellXfs count="794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5" fillId="0" borderId="0" xfId="0" quotePrefix="1" applyFont="1"/>
    <xf numFmtId="0" fontId="1" fillId="0" borderId="0" xfId="0" applyFont="1"/>
    <xf numFmtId="0" fontId="5" fillId="0" borderId="0" xfId="0" applyFont="1"/>
    <xf numFmtId="0" fontId="1" fillId="0" borderId="0" xfId="0" applyFont="1" applyAlignment="1">
      <alignment horizontal="center"/>
    </xf>
    <xf numFmtId="10" fontId="0" fillId="0" borderId="0" xfId="1" applyNumberFormat="1" applyFont="1" applyFill="1" applyAlignment="1">
      <alignment horizontal="center"/>
    </xf>
    <xf numFmtId="0" fontId="4" fillId="0" borderId="0" xfId="0" applyFont="1" applyAlignment="1">
      <alignment horizontal="left"/>
    </xf>
    <xf numFmtId="10" fontId="4" fillId="0" borderId="0" xfId="1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0" fontId="3" fillId="0" borderId="0" xfId="0" applyFont="1"/>
    <xf numFmtId="10" fontId="4" fillId="0" borderId="0" xfId="1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9" fillId="0" borderId="0" xfId="4"/>
    <xf numFmtId="0" fontId="11" fillId="0" borderId="0" xfId="4" applyFont="1" applyAlignment="1">
      <alignment horizontal="center"/>
    </xf>
    <xf numFmtId="49" fontId="9" fillId="0" borderId="0" xfId="4" applyNumberFormat="1" applyAlignment="1">
      <alignment horizontal="center"/>
    </xf>
    <xf numFmtId="0" fontId="9" fillId="0" borderId="0" xfId="4" applyAlignment="1">
      <alignment horizontal="center"/>
    </xf>
    <xf numFmtId="49" fontId="11" fillId="3" borderId="5" xfId="4" applyNumberFormat="1" applyFont="1" applyFill="1" applyBorder="1" applyAlignment="1">
      <alignment horizontal="left"/>
    </xf>
    <xf numFmtId="0" fontId="11" fillId="3" borderId="5" xfId="4" applyFont="1" applyFill="1" applyBorder="1" applyAlignment="1">
      <alignment horizontal="center"/>
    </xf>
    <xf numFmtId="0" fontId="13" fillId="3" borderId="5" xfId="4" applyFont="1" applyFill="1" applyBorder="1" applyAlignment="1">
      <alignment horizontal="center" vertical="top"/>
    </xf>
    <xf numFmtId="14" fontId="9" fillId="0" borderId="0" xfId="4" applyNumberFormat="1"/>
    <xf numFmtId="168" fontId="9" fillId="0" borderId="0" xfId="3" applyNumberFormat="1" applyFont="1"/>
    <xf numFmtId="10" fontId="3" fillId="0" borderId="0" xfId="1" applyNumberFormat="1" applyFont="1" applyAlignment="1">
      <alignment horizontal="center"/>
    </xf>
    <xf numFmtId="2" fontId="4" fillId="0" borderId="0" xfId="0" applyNumberFormat="1" applyFont="1"/>
    <xf numFmtId="164" fontId="4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/>
    <xf numFmtId="0" fontId="4" fillId="0" borderId="0" xfId="0" quotePrefix="1" applyFont="1"/>
    <xf numFmtId="0" fontId="17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64" fontId="0" fillId="0" borderId="0" xfId="1" applyNumberFormat="1" applyFont="1" applyAlignment="1">
      <alignment horizontal="center"/>
    </xf>
    <xf numFmtId="168" fontId="9" fillId="0" borderId="0" xfId="4" applyNumberFormat="1"/>
    <xf numFmtId="170" fontId="1" fillId="0" borderId="0" xfId="0" applyNumberFormat="1" applyFont="1" applyAlignment="1">
      <alignment horizontal="right"/>
    </xf>
    <xf numFmtId="170" fontId="0" fillId="0" borderId="0" xfId="0" applyNumberFormat="1" applyAlignment="1">
      <alignment horizontal="right"/>
    </xf>
    <xf numFmtId="0" fontId="20" fillId="0" borderId="0" xfId="0" applyFont="1"/>
    <xf numFmtId="0" fontId="20" fillId="0" borderId="0" xfId="0" applyFont="1" applyAlignment="1">
      <alignment horizontal="center"/>
    </xf>
    <xf numFmtId="170" fontId="0" fillId="0" borderId="0" xfId="0" applyNumberFormat="1"/>
    <xf numFmtId="0" fontId="0" fillId="5" borderId="0" xfId="0" applyFill="1"/>
    <xf numFmtId="0" fontId="1" fillId="5" borderId="0" xfId="0" applyFont="1" applyFill="1"/>
    <xf numFmtId="0" fontId="0" fillId="6" borderId="0" xfId="0" applyFill="1"/>
    <xf numFmtId="0" fontId="7" fillId="7" borderId="2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165" fontId="4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2" xfId="0" applyBorder="1" applyAlignment="1">
      <alignment horizontal="left"/>
    </xf>
    <xf numFmtId="0" fontId="19" fillId="0" borderId="0" xfId="0" applyFont="1"/>
    <xf numFmtId="0" fontId="0" fillId="0" borderId="0" xfId="0" applyAlignment="1">
      <alignment horizontal="left" indent="1"/>
    </xf>
    <xf numFmtId="165" fontId="29" fillId="0" borderId="0" xfId="0" applyNumberFormat="1" applyFont="1" applyAlignment="1">
      <alignment horizontal="right"/>
    </xf>
    <xf numFmtId="2" fontId="1" fillId="0" borderId="0" xfId="0" applyNumberFormat="1" applyFont="1"/>
    <xf numFmtId="10" fontId="0" fillId="0" borderId="0" xfId="1" applyNumberFormat="1" applyFont="1"/>
    <xf numFmtId="172" fontId="0" fillId="0" borderId="0" xfId="3" applyNumberFormat="1" applyFont="1"/>
    <xf numFmtId="164" fontId="0" fillId="0" borderId="0" xfId="1" applyNumberFormat="1" applyFont="1" applyFill="1"/>
    <xf numFmtId="0" fontId="34" fillId="0" borderId="0" xfId="0" applyFont="1"/>
    <xf numFmtId="0" fontId="5" fillId="0" borderId="0" xfId="0" applyFont="1" applyAlignment="1">
      <alignment horizontal="center" vertical="center"/>
    </xf>
    <xf numFmtId="10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6" fillId="0" borderId="0" xfId="0" applyFont="1"/>
    <xf numFmtId="2" fontId="0" fillId="0" borderId="0" xfId="0" applyNumberFormat="1"/>
    <xf numFmtId="172" fontId="0" fillId="0" borderId="0" xfId="3" applyNumberFormat="1" applyFont="1" applyFill="1"/>
    <xf numFmtId="0" fontId="0" fillId="0" borderId="0" xfId="0" quotePrefix="1"/>
    <xf numFmtId="165" fontId="0" fillId="0" borderId="0" xfId="0" applyNumberFormat="1"/>
    <xf numFmtId="172" fontId="0" fillId="0" borderId="0" xfId="0" applyNumberFormat="1"/>
    <xf numFmtId="172" fontId="0" fillId="0" borderId="0" xfId="3" applyNumberFormat="1" applyFont="1" applyBorder="1"/>
    <xf numFmtId="0" fontId="5" fillId="5" borderId="0" xfId="0" applyFont="1" applyFill="1" applyAlignment="1">
      <alignment horizontal="center" vertical="center"/>
    </xf>
    <xf numFmtId="0" fontId="30" fillId="0" borderId="0" xfId="0" applyFont="1" applyAlignment="1">
      <alignment horizontal="center"/>
    </xf>
    <xf numFmtId="0" fontId="5" fillId="0" borderId="2" xfId="0" quotePrefix="1" applyFont="1" applyBorder="1"/>
    <xf numFmtId="0" fontId="1" fillId="0" borderId="2" xfId="0" applyFont="1" applyBorder="1" applyAlignment="1">
      <alignment horizontal="center" vertical="center"/>
    </xf>
    <xf numFmtId="164" fontId="22" fillId="0" borderId="24" xfId="0" applyNumberFormat="1" applyFont="1" applyBorder="1" applyAlignment="1">
      <alignment horizontal="center"/>
    </xf>
    <xf numFmtId="164" fontId="2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" fillId="5" borderId="0" xfId="0" quotePrefix="1" applyFont="1" applyFill="1"/>
    <xf numFmtId="0" fontId="5" fillId="5" borderId="0" xfId="0" applyFont="1" applyFill="1" applyAlignment="1">
      <alignment horizontal="center"/>
    </xf>
    <xf numFmtId="0" fontId="5" fillId="5" borderId="0" xfId="0" applyFont="1" applyFill="1"/>
    <xf numFmtId="164" fontId="22" fillId="0" borderId="24" xfId="0" applyNumberFormat="1" applyFont="1" applyBorder="1" applyAlignment="1">
      <alignment horizontal="right"/>
    </xf>
    <xf numFmtId="175" fontId="6" fillId="7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9" fontId="0" fillId="0" borderId="0" xfId="0" applyNumberFormat="1" applyAlignment="1">
      <alignment horizontal="center" vertical="center"/>
    </xf>
    <xf numFmtId="0" fontId="0" fillId="5" borderId="0" xfId="0" applyFill="1" applyAlignment="1">
      <alignment horizontal="center" vertical="center"/>
    </xf>
    <xf numFmtId="180" fontId="22" fillId="0" borderId="26" xfId="3" applyNumberFormat="1" applyFont="1" applyFill="1" applyBorder="1" applyAlignment="1">
      <alignment horizontal="center"/>
    </xf>
    <xf numFmtId="0" fontId="0" fillId="12" borderId="0" xfId="0" applyFill="1"/>
    <xf numFmtId="165" fontId="38" fillId="0" borderId="0" xfId="0" applyNumberFormat="1" applyFont="1" applyAlignment="1">
      <alignment horizontal="right"/>
    </xf>
    <xf numFmtId="0" fontId="25" fillId="13" borderId="0" xfId="0" applyFont="1" applyFill="1"/>
    <xf numFmtId="0" fontId="1" fillId="13" borderId="0" xfId="0" applyFont="1" applyFill="1"/>
    <xf numFmtId="0" fontId="0" fillId="13" borderId="0" xfId="0" applyFill="1" applyAlignment="1">
      <alignment horizontal="center"/>
    </xf>
    <xf numFmtId="0" fontId="0" fillId="13" borderId="0" xfId="0" applyFill="1" applyAlignment="1">
      <alignment horizontal="center" vertical="center"/>
    </xf>
    <xf numFmtId="0" fontId="5" fillId="13" borderId="0" xfId="0" applyFont="1" applyFill="1" applyAlignment="1">
      <alignment horizontal="center" vertical="center"/>
    </xf>
    <xf numFmtId="0" fontId="0" fillId="13" borderId="0" xfId="0" applyFill="1"/>
    <xf numFmtId="0" fontId="1" fillId="6" borderId="0" xfId="0" applyFont="1" applyFill="1"/>
    <xf numFmtId="0" fontId="0" fillId="6" borderId="0" xfId="0" applyFill="1" applyAlignment="1">
      <alignment horizontal="center"/>
    </xf>
    <xf numFmtId="0" fontId="0" fillId="6" borderId="0" xfId="0" applyFill="1" applyAlignment="1">
      <alignment horizontal="center" vertical="center"/>
    </xf>
    <xf numFmtId="0" fontId="16" fillId="6" borderId="0" xfId="0" applyFont="1" applyFill="1"/>
    <xf numFmtId="0" fontId="39" fillId="8" borderId="0" xfId="0" applyFont="1" applyFill="1" applyAlignment="1">
      <alignment horizontal="center" vertical="center"/>
    </xf>
    <xf numFmtId="165" fontId="28" fillId="0" borderId="0" xfId="0" applyNumberFormat="1" applyFont="1" applyAlignment="1">
      <alignment horizontal="right"/>
    </xf>
    <xf numFmtId="9" fontId="1" fillId="13" borderId="0" xfId="1" applyFont="1" applyFill="1"/>
    <xf numFmtId="9" fontId="0" fillId="13" borderId="0" xfId="1" applyFont="1" applyFill="1"/>
    <xf numFmtId="9" fontId="0" fillId="13" borderId="0" xfId="1" applyFont="1" applyFill="1" applyBorder="1"/>
    <xf numFmtId="169" fontId="0" fillId="13" borderId="0" xfId="1" applyNumberFormat="1" applyFont="1" applyFill="1"/>
    <xf numFmtId="175" fontId="33" fillId="0" borderId="0" xfId="0" applyNumberFormat="1" applyFont="1" applyAlignment="1">
      <alignment horizontal="center"/>
    </xf>
    <xf numFmtId="179" fontId="0" fillId="0" borderId="0" xfId="3" applyNumberFormat="1" applyFont="1" applyFill="1" applyBorder="1"/>
    <xf numFmtId="0" fontId="4" fillId="6" borderId="0" xfId="0" applyFont="1" applyFill="1" applyAlignment="1">
      <alignment horizontal="center" vertical="center"/>
    </xf>
    <xf numFmtId="0" fontId="41" fillId="13" borderId="0" xfId="0" applyFont="1" applyFill="1"/>
    <xf numFmtId="0" fontId="41" fillId="13" borderId="0" xfId="0" applyFont="1" applyFill="1" applyAlignment="1">
      <alignment horizontal="center" vertical="center"/>
    </xf>
    <xf numFmtId="0" fontId="41" fillId="13" borderId="0" xfId="0" applyFont="1" applyFill="1" applyAlignment="1">
      <alignment horizontal="center"/>
    </xf>
    <xf numFmtId="2" fontId="41" fillId="13" borderId="0" xfId="0" applyNumberFormat="1" applyFont="1" applyFill="1" applyAlignment="1">
      <alignment horizontal="center"/>
    </xf>
    <xf numFmtId="2" fontId="41" fillId="13" borderId="0" xfId="0" applyNumberFormat="1" applyFont="1" applyFill="1"/>
    <xf numFmtId="0" fontId="41" fillId="13" borderId="0" xfId="0" applyFont="1" applyFill="1" applyAlignment="1">
      <alignment horizontal="left"/>
    </xf>
    <xf numFmtId="172" fontId="4" fillId="0" borderId="0" xfId="3" applyNumberFormat="1" applyFont="1" applyFill="1" applyAlignment="1">
      <alignment horizontal="center"/>
    </xf>
    <xf numFmtId="172" fontId="0" fillId="0" borderId="0" xfId="3" applyNumberFormat="1" applyFont="1" applyFill="1" applyAlignment="1">
      <alignment horizontal="center"/>
    </xf>
    <xf numFmtId="0" fontId="14" fillId="13" borderId="0" xfId="0" applyFont="1" applyFill="1"/>
    <xf numFmtId="0" fontId="3" fillId="6" borderId="0" xfId="0" applyFont="1" applyFill="1"/>
    <xf numFmtId="0" fontId="3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horizontal="center"/>
    </xf>
    <xf numFmtId="10" fontId="3" fillId="6" borderId="0" xfId="1" applyNumberFormat="1" applyFont="1" applyFill="1" applyAlignment="1">
      <alignment horizontal="center"/>
    </xf>
    <xf numFmtId="0" fontId="0" fillId="6" borderId="0" xfId="0" applyFill="1" applyAlignment="1">
      <alignment horizontal="left"/>
    </xf>
    <xf numFmtId="0" fontId="14" fillId="0" borderId="0" xfId="0" applyFont="1"/>
    <xf numFmtId="165" fontId="40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165" fontId="28" fillId="0" borderId="0" xfId="0" applyNumberFormat="1" applyFont="1" applyAlignment="1">
      <alignment horizontal="center"/>
    </xf>
    <xf numFmtId="0" fontId="44" fillId="0" borderId="0" xfId="0" applyFont="1"/>
    <xf numFmtId="175" fontId="30" fillId="0" borderId="0" xfId="0" applyNumberFormat="1" applyFont="1" applyAlignment="1">
      <alignment horizontal="center"/>
    </xf>
    <xf numFmtId="170" fontId="0" fillId="0" borderId="0" xfId="0" applyNumberFormat="1" applyAlignment="1">
      <alignment horizontal="center"/>
    </xf>
    <xf numFmtId="0" fontId="26" fillId="0" borderId="0" xfId="4" applyFont="1"/>
    <xf numFmtId="0" fontId="44" fillId="14" borderId="0" xfId="0" applyFont="1" applyFill="1"/>
    <xf numFmtId="0" fontId="0" fillId="14" borderId="0" xfId="0" applyFill="1"/>
    <xf numFmtId="0" fontId="0" fillId="14" borderId="0" xfId="0" applyFill="1" applyAlignment="1">
      <alignment horizontal="center"/>
    </xf>
    <xf numFmtId="170" fontId="0" fillId="14" borderId="0" xfId="0" applyNumberFormat="1" applyFill="1" applyAlignment="1">
      <alignment horizontal="right"/>
    </xf>
    <xf numFmtId="172" fontId="7" fillId="0" borderId="0" xfId="3" applyNumberFormat="1" applyFont="1" applyBorder="1" applyAlignment="1">
      <alignment horizontal="center" vertical="center"/>
    </xf>
    <xf numFmtId="172" fontId="4" fillId="0" borderId="0" xfId="3" applyNumberFormat="1" applyFont="1" applyBorder="1" applyAlignment="1">
      <alignment horizontal="left"/>
    </xf>
    <xf numFmtId="172" fontId="0" fillId="6" borderId="0" xfId="3" applyNumberFormat="1" applyFont="1" applyFill="1" applyAlignment="1">
      <alignment horizontal="left"/>
    </xf>
    <xf numFmtId="172" fontId="0" fillId="6" borderId="0" xfId="3" applyNumberFormat="1" applyFont="1" applyFill="1" applyAlignment="1">
      <alignment horizontal="right"/>
    </xf>
    <xf numFmtId="172" fontId="4" fillId="0" borderId="0" xfId="3" applyNumberFormat="1" applyFont="1" applyFill="1" applyBorder="1" applyAlignment="1">
      <alignment horizontal="left"/>
    </xf>
    <xf numFmtId="172" fontId="23" fillId="0" borderId="0" xfId="3" applyNumberFormat="1" applyFont="1" applyBorder="1" applyAlignment="1">
      <alignment horizontal="center"/>
    </xf>
    <xf numFmtId="182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10" fontId="22" fillId="0" borderId="0" xfId="0" applyNumberFormat="1" applyFont="1" applyAlignment="1">
      <alignment horizontal="right"/>
    </xf>
    <xf numFmtId="10" fontId="21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3" fillId="6" borderId="0" xfId="0" applyFont="1" applyFill="1" applyAlignment="1">
      <alignment horizontal="left"/>
    </xf>
    <xf numFmtId="168" fontId="0" fillId="0" borderId="0" xfId="3" applyNumberFormat="1" applyFont="1" applyFill="1" applyBorder="1"/>
    <xf numFmtId="10" fontId="0" fillId="0" borderId="0" xfId="0" applyNumberFormat="1" applyAlignment="1">
      <alignment horizontal="center"/>
    </xf>
    <xf numFmtId="0" fontId="26" fillId="0" borderId="0" xfId="4" applyFont="1" applyAlignment="1">
      <alignment horizontal="left"/>
    </xf>
    <xf numFmtId="0" fontId="36" fillId="0" borderId="0" xfId="0" applyFont="1" applyAlignment="1">
      <alignment horizontal="left"/>
    </xf>
    <xf numFmtId="175" fontId="45" fillId="0" borderId="0" xfId="0" applyNumberFormat="1" applyFont="1" applyAlignment="1">
      <alignment horizontal="right"/>
    </xf>
    <xf numFmtId="180" fontId="22" fillId="0" borderId="0" xfId="3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left"/>
    </xf>
    <xf numFmtId="166" fontId="0" fillId="0" borderId="0" xfId="0" applyNumberFormat="1"/>
    <xf numFmtId="0" fontId="0" fillId="0" borderId="0" xfId="0" quotePrefix="1" applyAlignment="1">
      <alignment horizontal="left"/>
    </xf>
    <xf numFmtId="9" fontId="22" fillId="0" borderId="0" xfId="1" applyFont="1" applyFill="1" applyBorder="1" applyAlignment="1">
      <alignment horizontal="center"/>
    </xf>
    <xf numFmtId="9" fontId="3" fillId="0" borderId="0" xfId="0" applyNumberFormat="1" applyFont="1" applyAlignment="1">
      <alignment horizontal="center" vertical="center"/>
    </xf>
    <xf numFmtId="9" fontId="8" fillId="0" borderId="0" xfId="0" applyNumberFormat="1" applyFont="1" applyAlignment="1">
      <alignment horizontal="center"/>
    </xf>
    <xf numFmtId="172" fontId="4" fillId="0" borderId="0" xfId="0" applyNumberFormat="1" applyFont="1"/>
    <xf numFmtId="10" fontId="4" fillId="0" borderId="0" xfId="1" applyNumberFormat="1" applyFont="1" applyFill="1"/>
    <xf numFmtId="183" fontId="22" fillId="0" borderId="0" xfId="3" applyNumberFormat="1" applyFont="1" applyFill="1" applyBorder="1" applyAlignment="1"/>
    <xf numFmtId="180" fontId="4" fillId="0" borderId="0" xfId="3" applyNumberFormat="1" applyFont="1" applyFill="1" applyBorder="1" applyAlignment="1">
      <alignment horizontal="center"/>
    </xf>
    <xf numFmtId="10" fontId="22" fillId="0" borderId="26" xfId="1" applyNumberFormat="1" applyFont="1" applyFill="1" applyBorder="1" applyAlignment="1">
      <alignment horizontal="center"/>
    </xf>
    <xf numFmtId="10" fontId="21" fillId="0" borderId="0" xfId="1" applyNumberFormat="1" applyFont="1" applyFill="1" applyBorder="1" applyAlignment="1">
      <alignment horizontal="center"/>
    </xf>
    <xf numFmtId="10" fontId="22" fillId="0" borderId="0" xfId="1" applyNumberFormat="1" applyFont="1" applyFill="1" applyBorder="1" applyAlignment="1">
      <alignment horizontal="center"/>
    </xf>
    <xf numFmtId="10" fontId="0" fillId="0" borderId="0" xfId="0" applyNumberFormat="1"/>
    <xf numFmtId="175" fontId="6" fillId="0" borderId="0" xfId="0" applyNumberFormat="1" applyFont="1" applyAlignment="1">
      <alignment horizontal="center"/>
    </xf>
    <xf numFmtId="10" fontId="22" fillId="0" borderId="24" xfId="0" applyNumberFormat="1" applyFont="1" applyBorder="1" applyAlignment="1">
      <alignment horizontal="center"/>
    </xf>
    <xf numFmtId="10" fontId="22" fillId="0" borderId="0" xfId="0" applyNumberFormat="1" applyFont="1" applyAlignment="1">
      <alignment horizontal="center"/>
    </xf>
    <xf numFmtId="0" fontId="1" fillId="0" borderId="0" xfId="0" quotePrefix="1" applyFont="1"/>
    <xf numFmtId="0" fontId="0" fillId="17" borderId="0" xfId="0" applyFill="1"/>
    <xf numFmtId="0" fontId="18" fillId="6" borderId="0" xfId="0" applyFont="1" applyFill="1"/>
    <xf numFmtId="0" fontId="1" fillId="17" borderId="0" xfId="0" applyFont="1" applyFill="1" applyAlignment="1">
      <alignment horizontal="left"/>
    </xf>
    <xf numFmtId="165" fontId="40" fillId="17" borderId="0" xfId="0" applyNumberFormat="1" applyFont="1" applyFill="1" applyAlignment="1">
      <alignment horizontal="right"/>
    </xf>
    <xf numFmtId="165" fontId="42" fillId="17" borderId="0" xfId="0" applyNumberFormat="1" applyFont="1" applyFill="1" applyAlignment="1">
      <alignment horizontal="right"/>
    </xf>
    <xf numFmtId="165" fontId="43" fillId="17" borderId="0" xfId="0" applyNumberFormat="1" applyFont="1" applyFill="1" applyAlignment="1">
      <alignment horizontal="right"/>
    </xf>
    <xf numFmtId="181" fontId="22" fillId="0" borderId="26" xfId="3" applyNumberFormat="1" applyFont="1" applyFill="1" applyBorder="1" applyAlignment="1">
      <alignment horizontal="center"/>
    </xf>
    <xf numFmtId="181" fontId="0" fillId="0" borderId="0" xfId="0" applyNumberFormat="1"/>
    <xf numFmtId="181" fontId="22" fillId="0" borderId="0" xfId="3" applyNumberFormat="1" applyFont="1" applyFill="1" applyBorder="1" applyAlignment="1">
      <alignment horizontal="center"/>
    </xf>
    <xf numFmtId="181" fontId="4" fillId="0" borderId="0" xfId="0" applyNumberFormat="1" applyFont="1" applyAlignment="1">
      <alignment horizontal="right"/>
    </xf>
    <xf numFmtId="181" fontId="0" fillId="6" borderId="0" xfId="0" applyNumberFormat="1" applyFill="1"/>
    <xf numFmtId="181" fontId="2" fillId="0" borderId="0" xfId="3" applyNumberFormat="1" applyFont="1" applyFill="1"/>
    <xf numFmtId="181" fontId="0" fillId="0" borderId="0" xfId="0" applyNumberFormat="1" applyAlignment="1">
      <alignment horizontal="center"/>
    </xf>
    <xf numFmtId="165" fontId="35" fillId="0" borderId="0" xfId="0" applyNumberFormat="1" applyFont="1" applyAlignment="1">
      <alignment horizontal="center"/>
    </xf>
    <xf numFmtId="9" fontId="0" fillId="0" borderId="0" xfId="14" applyFont="1" applyFill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0" fontId="0" fillId="5" borderId="0" xfId="0" applyFill="1" applyAlignment="1">
      <alignment horizontal="left"/>
    </xf>
    <xf numFmtId="9" fontId="4" fillId="0" borderId="0" xfId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"/>
    </xf>
    <xf numFmtId="10" fontId="4" fillId="9" borderId="0" xfId="0" applyNumberFormat="1" applyFont="1" applyFill="1" applyAlignment="1">
      <alignment horizontal="center"/>
    </xf>
    <xf numFmtId="165" fontId="53" fillId="0" borderId="0" xfId="0" applyNumberFormat="1" applyFont="1" applyAlignment="1">
      <alignment horizontal="center"/>
    </xf>
    <xf numFmtId="165" fontId="53" fillId="0" borderId="0" xfId="0" applyNumberFormat="1" applyFont="1" applyAlignment="1">
      <alignment horizontal="center" wrapText="1"/>
    </xf>
    <xf numFmtId="166" fontId="0" fillId="0" borderId="0" xfId="0" applyNumberFormat="1" applyAlignment="1">
      <alignment horizontal="center"/>
    </xf>
    <xf numFmtId="166" fontId="4" fillId="0" borderId="0" xfId="0" applyNumberFormat="1" applyFont="1" applyAlignment="1">
      <alignment horizontal="center"/>
    </xf>
    <xf numFmtId="0" fontId="48" fillId="5" borderId="0" xfId="0" applyFont="1" applyFill="1" applyAlignment="1">
      <alignment horizontal="left"/>
    </xf>
    <xf numFmtId="0" fontId="16" fillId="5" borderId="0" xfId="0" quotePrefix="1" applyFont="1" applyFill="1" applyAlignment="1">
      <alignment horizontal="left"/>
    </xf>
    <xf numFmtId="0" fontId="46" fillId="0" borderId="0" xfId="0" applyFont="1" applyAlignment="1">
      <alignment horizontal="left"/>
    </xf>
    <xf numFmtId="172" fontId="19" fillId="0" borderId="0" xfId="3" applyNumberFormat="1" applyFont="1" applyFill="1"/>
    <xf numFmtId="164" fontId="22" fillId="0" borderId="0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64" fontId="22" fillId="0" borderId="26" xfId="1" applyNumberFormat="1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165" fontId="24" fillId="0" borderId="0" xfId="0" applyNumberFormat="1" applyFont="1" applyAlignment="1">
      <alignment horizontal="center"/>
    </xf>
    <xf numFmtId="43" fontId="0" fillId="0" borderId="0" xfId="0" applyNumberFormat="1" applyAlignment="1">
      <alignment horizontal="center"/>
    </xf>
    <xf numFmtId="0" fontId="25" fillId="0" borderId="0" xfId="0" applyFont="1" applyAlignment="1">
      <alignment horizontal="center" vertical="center"/>
    </xf>
    <xf numFmtId="186" fontId="22" fillId="0" borderId="26" xfId="3" applyNumberFormat="1" applyFont="1" applyFill="1" applyBorder="1" applyAlignment="1">
      <alignment horizontal="center"/>
    </xf>
    <xf numFmtId="0" fontId="4" fillId="0" borderId="0" xfId="0" applyFont="1" applyAlignment="1">
      <alignment horizontal="left" indent="1"/>
    </xf>
    <xf numFmtId="0" fontId="46" fillId="0" borderId="2" xfId="0" applyFont="1" applyBorder="1" applyAlignment="1">
      <alignment horizontal="left"/>
    </xf>
    <xf numFmtId="0" fontId="46" fillId="5" borderId="0" xfId="0" applyFont="1" applyFill="1" applyAlignment="1">
      <alignment horizontal="left"/>
    </xf>
    <xf numFmtId="0" fontId="46" fillId="0" borderId="0" xfId="4" applyFont="1" applyAlignment="1">
      <alignment horizontal="left"/>
    </xf>
    <xf numFmtId="0" fontId="49" fillId="0" borderId="0" xfId="4" applyFont="1" applyAlignment="1">
      <alignment horizontal="left"/>
    </xf>
    <xf numFmtId="0" fontId="3" fillId="17" borderId="0" xfId="0" applyFont="1" applyFill="1" applyAlignment="1">
      <alignment horizontal="left"/>
    </xf>
    <xf numFmtId="166" fontId="4" fillId="0" borderId="0" xfId="1" applyNumberFormat="1" applyFont="1" applyFill="1" applyAlignment="1">
      <alignment horizont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8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65" fontId="0" fillId="0" borderId="0" xfId="0" applyNumberFormat="1" applyAlignment="1">
      <alignment horizontal="center" vertical="center"/>
    </xf>
    <xf numFmtId="172" fontId="1" fillId="0" borderId="0" xfId="3" applyNumberFormat="1" applyFont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 indent="1"/>
    </xf>
    <xf numFmtId="165" fontId="4" fillId="0" borderId="0" xfId="0" applyNumberFormat="1" applyFont="1" applyAlignment="1">
      <alignment vertical="center"/>
    </xf>
    <xf numFmtId="0" fontId="46" fillId="17" borderId="0" xfId="0" applyFont="1" applyFill="1" applyAlignment="1">
      <alignment horizontal="left"/>
    </xf>
    <xf numFmtId="0" fontId="16" fillId="17" borderId="0" xfId="0" quotePrefix="1" applyFont="1" applyFill="1" applyAlignment="1">
      <alignment horizontal="left"/>
    </xf>
    <xf numFmtId="0" fontId="16" fillId="17" borderId="0" xfId="0" applyFont="1" applyFill="1"/>
    <xf numFmtId="0" fontId="5" fillId="17" borderId="0" xfId="0" applyFont="1" applyFill="1" applyAlignment="1">
      <alignment horizontal="center" vertical="center"/>
    </xf>
    <xf numFmtId="0" fontId="5" fillId="17" borderId="0" xfId="0" applyFont="1" applyFill="1" applyAlignment="1">
      <alignment horizontal="center"/>
    </xf>
    <xf numFmtId="0" fontId="5" fillId="17" borderId="0" xfId="0" applyFont="1" applyFill="1"/>
    <xf numFmtId="0" fontId="16" fillId="17" borderId="0" xfId="0" quotePrefix="1" applyFont="1" applyFill="1"/>
    <xf numFmtId="1" fontId="8" fillId="17" borderId="0" xfId="0" applyNumberFormat="1" applyFont="1" applyFill="1" applyAlignment="1">
      <alignment horizontal="center" vertical="center"/>
    </xf>
    <xf numFmtId="0" fontId="1" fillId="17" borderId="0" xfId="0" applyFont="1" applyFill="1"/>
    <xf numFmtId="49" fontId="27" fillId="0" borderId="0" xfId="4" applyNumberFormat="1" applyFont="1" applyAlignment="1">
      <alignment horizontal="left"/>
    </xf>
    <xf numFmtId="0" fontId="9" fillId="11" borderId="5" xfId="4" applyFill="1" applyBorder="1"/>
    <xf numFmtId="0" fontId="9" fillId="11" borderId="5" xfId="4" applyFill="1" applyBorder="1" applyAlignment="1">
      <alignment horizontal="center"/>
    </xf>
    <xf numFmtId="1" fontId="9" fillId="11" borderId="5" xfId="4" applyNumberFormat="1" applyFill="1" applyBorder="1" applyAlignment="1">
      <alignment horizontal="center"/>
    </xf>
    <xf numFmtId="14" fontId="9" fillId="11" borderId="5" xfId="4" applyNumberFormat="1" applyFill="1" applyBorder="1" applyAlignment="1">
      <alignment horizontal="right"/>
    </xf>
    <xf numFmtId="167" fontId="9" fillId="11" borderId="5" xfId="4" applyNumberFormat="1" applyFill="1" applyBorder="1"/>
    <xf numFmtId="4" fontId="9" fillId="11" borderId="5" xfId="4" applyNumberFormat="1" applyFill="1" applyBorder="1"/>
    <xf numFmtId="166" fontId="9" fillId="11" borderId="5" xfId="4" applyNumberFormat="1" applyFill="1" applyBorder="1"/>
    <xf numFmtId="1" fontId="9" fillId="11" borderId="5" xfId="4" applyNumberFormat="1" applyFill="1" applyBorder="1"/>
    <xf numFmtId="0" fontId="9" fillId="11" borderId="5" xfId="5" applyFill="1" applyBorder="1"/>
    <xf numFmtId="14" fontId="9" fillId="11" borderId="5" xfId="5" applyNumberFormat="1" applyFill="1" applyBorder="1"/>
    <xf numFmtId="166" fontId="9" fillId="11" borderId="5" xfId="5" applyNumberFormat="1" applyFill="1" applyBorder="1"/>
    <xf numFmtId="14" fontId="9" fillId="11" borderId="5" xfId="4" applyNumberFormat="1" applyFill="1" applyBorder="1" applyAlignment="1">
      <alignment horizontal="center"/>
    </xf>
    <xf numFmtId="14" fontId="9" fillId="11" borderId="5" xfId="4" applyNumberFormat="1" applyFill="1" applyBorder="1"/>
    <xf numFmtId="167" fontId="9" fillId="11" borderId="5" xfId="4" applyNumberFormat="1" applyFill="1" applyBorder="1" applyAlignment="1">
      <alignment horizontal="right"/>
    </xf>
    <xf numFmtId="14" fontId="9" fillId="11" borderId="5" xfId="5" applyNumberFormat="1" applyFill="1" applyBorder="1" applyAlignment="1">
      <alignment horizontal="right"/>
    </xf>
    <xf numFmtId="0" fontId="9" fillId="11" borderId="5" xfId="4" applyFill="1" applyBorder="1" applyAlignment="1">
      <alignment horizontal="right"/>
    </xf>
    <xf numFmtId="14" fontId="9" fillId="11" borderId="5" xfId="6" applyNumberFormat="1" applyFill="1" applyBorder="1" applyAlignment="1">
      <alignment horizontal="right"/>
    </xf>
    <xf numFmtId="14" fontId="2" fillId="11" borderId="5" xfId="6" applyNumberFormat="1" applyFont="1" applyFill="1" applyBorder="1" applyAlignment="1">
      <alignment horizontal="right"/>
    </xf>
    <xf numFmtId="49" fontId="9" fillId="11" borderId="5" xfId="4" applyNumberFormat="1" applyFill="1" applyBorder="1" applyAlignment="1">
      <alignment horizontal="right"/>
    </xf>
    <xf numFmtId="1" fontId="9" fillId="11" borderId="5" xfId="4" applyNumberFormat="1" applyFill="1" applyBorder="1" applyAlignment="1">
      <alignment horizontal="right"/>
    </xf>
    <xf numFmtId="14" fontId="9" fillId="11" borderId="0" xfId="4" quotePrefix="1" applyNumberFormat="1" applyFill="1"/>
    <xf numFmtId="3" fontId="9" fillId="11" borderId="5" xfId="4" applyNumberFormat="1" applyFill="1" applyBorder="1"/>
    <xf numFmtId="10" fontId="9" fillId="11" borderId="5" xfId="4" applyNumberFormat="1" applyFill="1" applyBorder="1"/>
    <xf numFmtId="0" fontId="9" fillId="0" borderId="12" xfId="4" applyBorder="1" applyProtection="1">
      <protection locked="0"/>
    </xf>
    <xf numFmtId="0" fontId="9" fillId="0" borderId="17" xfId="4" applyBorder="1" applyProtection="1">
      <protection locked="0"/>
    </xf>
    <xf numFmtId="0" fontId="9" fillId="0" borderId="13" xfId="4" applyBorder="1" applyProtection="1">
      <protection locked="0"/>
    </xf>
    <xf numFmtId="0" fontId="9" fillId="0" borderId="9" xfId="4" quotePrefix="1" applyBorder="1" applyAlignment="1" applyProtection="1">
      <alignment horizontal="left"/>
      <protection locked="0"/>
    </xf>
    <xf numFmtId="0" fontId="9" fillId="0" borderId="0" xfId="4" applyProtection="1">
      <protection locked="0"/>
    </xf>
    <xf numFmtId="0" fontId="9" fillId="0" borderId="0" xfId="4" quotePrefix="1" applyAlignment="1" applyProtection="1">
      <alignment horizontal="left"/>
      <protection locked="0"/>
    </xf>
    <xf numFmtId="0" fontId="9" fillId="0" borderId="14" xfId="4" applyBorder="1" applyProtection="1">
      <protection locked="0"/>
    </xf>
    <xf numFmtId="0" fontId="9" fillId="0" borderId="9" xfId="4" applyBorder="1" applyProtection="1">
      <protection locked="0"/>
    </xf>
    <xf numFmtId="0" fontId="9" fillId="0" borderId="15" xfId="4" applyBorder="1" applyProtection="1">
      <protection locked="0"/>
    </xf>
    <xf numFmtId="0" fontId="9" fillId="0" borderId="2" xfId="4" applyBorder="1" applyProtection="1">
      <protection locked="0"/>
    </xf>
    <xf numFmtId="0" fontId="9" fillId="0" borderId="16" xfId="4" applyBorder="1" applyProtection="1">
      <protection locked="0"/>
    </xf>
    <xf numFmtId="0" fontId="54" fillId="0" borderId="0" xfId="4" applyFont="1"/>
    <xf numFmtId="0" fontId="53" fillId="0" borderId="0" xfId="4" applyFont="1" applyAlignment="1">
      <alignment horizontal="center"/>
    </xf>
    <xf numFmtId="14" fontId="54" fillId="0" borderId="0" xfId="4" applyNumberFormat="1" applyFont="1"/>
    <xf numFmtId="187" fontId="9" fillId="0" borderId="0" xfId="3" applyNumberFormat="1" applyFont="1"/>
    <xf numFmtId="187" fontId="9" fillId="0" borderId="0" xfId="4" applyNumberFormat="1"/>
    <xf numFmtId="164" fontId="9" fillId="0" borderId="0" xfId="1" applyNumberFormat="1" applyFont="1"/>
    <xf numFmtId="164" fontId="9" fillId="0" borderId="0" xfId="4" applyNumberFormat="1"/>
    <xf numFmtId="172" fontId="9" fillId="0" borderId="0" xfId="4" applyNumberFormat="1"/>
    <xf numFmtId="169" fontId="9" fillId="18" borderId="29" xfId="1" applyNumberFormat="1" applyFont="1" applyFill="1" applyBorder="1" applyAlignment="1">
      <alignment horizontal="center"/>
    </xf>
    <xf numFmtId="168" fontId="9" fillId="18" borderId="4" xfId="3" applyNumberFormat="1" applyFont="1" applyFill="1" applyBorder="1" applyAlignment="1">
      <alignment horizontal="center"/>
    </xf>
    <xf numFmtId="187" fontId="9" fillId="18" borderId="4" xfId="3" applyNumberFormat="1" applyFont="1" applyFill="1" applyBorder="1" applyAlignment="1">
      <alignment horizontal="center"/>
    </xf>
    <xf numFmtId="14" fontId="9" fillId="18" borderId="4" xfId="4" applyNumberFormat="1" applyFill="1" applyBorder="1" applyAlignment="1">
      <alignment horizontal="center"/>
    </xf>
    <xf numFmtId="164" fontId="9" fillId="18" borderId="4" xfId="1" applyNumberFormat="1" applyFont="1" applyFill="1" applyBorder="1" applyAlignment="1">
      <alignment horizontal="center"/>
    </xf>
    <xf numFmtId="168" fontId="9" fillId="18" borderId="30" xfId="3" applyNumberFormat="1" applyFont="1" applyFill="1" applyBorder="1" applyAlignment="1">
      <alignment horizontal="center"/>
    </xf>
    <xf numFmtId="169" fontId="9" fillId="18" borderId="27" xfId="1" applyNumberFormat="1" applyFont="1" applyFill="1" applyBorder="1" applyAlignment="1">
      <alignment horizontal="center"/>
    </xf>
    <xf numFmtId="168" fontId="9" fillId="18" borderId="5" xfId="3" applyNumberFormat="1" applyFont="1" applyFill="1" applyBorder="1" applyAlignment="1">
      <alignment horizontal="center"/>
    </xf>
    <xf numFmtId="187" fontId="9" fillId="18" borderId="5" xfId="3" applyNumberFormat="1" applyFont="1" applyFill="1" applyBorder="1" applyAlignment="1">
      <alignment horizontal="center"/>
    </xf>
    <xf numFmtId="14" fontId="9" fillId="18" borderId="5" xfId="4" applyNumberFormat="1" applyFill="1" applyBorder="1" applyAlignment="1">
      <alignment horizontal="center"/>
    </xf>
    <xf numFmtId="164" fontId="9" fillId="18" borderId="5" xfId="1" applyNumberFormat="1" applyFont="1" applyFill="1" applyBorder="1" applyAlignment="1">
      <alignment horizontal="center"/>
    </xf>
    <xf numFmtId="168" fontId="9" fillId="18" borderId="28" xfId="3" applyNumberFormat="1" applyFont="1" applyFill="1" applyBorder="1" applyAlignment="1">
      <alignment horizontal="center"/>
    </xf>
    <xf numFmtId="168" fontId="9" fillId="15" borderId="0" xfId="4" applyNumberFormat="1" applyFill="1"/>
    <xf numFmtId="172" fontId="9" fillId="15" borderId="0" xfId="4" applyNumberFormat="1" applyFill="1"/>
    <xf numFmtId="168" fontId="9" fillId="15" borderId="0" xfId="3" applyNumberFormat="1" applyFont="1" applyFill="1"/>
    <xf numFmtId="178" fontId="0" fillId="0" borderId="0" xfId="3" applyNumberFormat="1" applyFont="1" applyFill="1" applyBorder="1" applyAlignment="1">
      <alignment horizontal="center"/>
    </xf>
    <xf numFmtId="170" fontId="0" fillId="0" borderId="0" xfId="3" applyNumberFormat="1" applyFont="1" applyFill="1" applyBorder="1" applyAlignment="1">
      <alignment horizontal="center"/>
    </xf>
    <xf numFmtId="0" fontId="16" fillId="17" borderId="0" xfId="0" applyFont="1" applyFill="1" applyAlignment="1">
      <alignment horizontal="left"/>
    </xf>
    <xf numFmtId="10" fontId="4" fillId="0" borderId="0" xfId="1" applyNumberFormat="1" applyFont="1" applyFill="1" applyBorder="1" applyAlignment="1">
      <alignment horizontal="center"/>
    </xf>
    <xf numFmtId="0" fontId="1" fillId="10" borderId="17" xfId="0" applyFont="1" applyFill="1" applyBorder="1" applyAlignment="1">
      <alignment vertical="center"/>
    </xf>
    <xf numFmtId="0" fontId="16" fillId="12" borderId="23" xfId="0" applyFont="1" applyFill="1" applyBorder="1" applyAlignment="1">
      <alignment horizontal="center" vertical="center"/>
    </xf>
    <xf numFmtId="0" fontId="0" fillId="10" borderId="17" xfId="0" applyFill="1" applyBorder="1" applyAlignment="1">
      <alignment vertical="center"/>
    </xf>
    <xf numFmtId="0" fontId="0" fillId="10" borderId="17" xfId="0" applyFill="1" applyBorder="1" applyAlignment="1">
      <alignment horizontal="center" vertical="center"/>
    </xf>
    <xf numFmtId="0" fontId="0" fillId="10" borderId="0" xfId="0" applyFill="1" applyAlignment="1">
      <alignment horizontal="left" vertical="center"/>
    </xf>
    <xf numFmtId="185" fontId="0" fillId="10" borderId="0" xfId="0" applyNumberFormat="1" applyFill="1" applyAlignment="1">
      <alignment vertical="center"/>
    </xf>
    <xf numFmtId="2" fontId="0" fillId="10" borderId="0" xfId="0" applyNumberFormat="1" applyFill="1" applyAlignment="1">
      <alignment horizontal="center" vertical="center"/>
    </xf>
    <xf numFmtId="0" fontId="0" fillId="10" borderId="0" xfId="0" applyFill="1" applyAlignment="1">
      <alignment vertical="center"/>
    </xf>
    <xf numFmtId="176" fontId="55" fillId="10" borderId="0" xfId="0" applyNumberFormat="1" applyFont="1" applyFill="1" applyAlignment="1">
      <alignment horizontal="center" vertical="center"/>
    </xf>
    <xf numFmtId="0" fontId="0" fillId="10" borderId="11" xfId="0" applyFill="1" applyBorder="1" applyAlignment="1">
      <alignment vertical="center"/>
    </xf>
    <xf numFmtId="188" fontId="24" fillId="3" borderId="11" xfId="3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172" fontId="0" fillId="3" borderId="0" xfId="0" applyNumberFormat="1" applyFill="1" applyAlignment="1">
      <alignment horizontal="center" vertical="center"/>
    </xf>
    <xf numFmtId="0" fontId="0" fillId="10" borderId="2" xfId="0" applyFill="1" applyBorder="1" applyAlignment="1">
      <alignment vertical="center"/>
    </xf>
    <xf numFmtId="176" fontId="55" fillId="10" borderId="2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horizontal="left" vertical="center" indent="1"/>
    </xf>
    <xf numFmtId="165" fontId="0" fillId="3" borderId="0" xfId="0" applyNumberFormat="1" applyFill="1" applyAlignment="1">
      <alignment horizontal="center" vertical="center"/>
    </xf>
    <xf numFmtId="185" fontId="0" fillId="10" borderId="0" xfId="0" applyNumberFormat="1" applyFill="1" applyAlignment="1">
      <alignment horizontal="center" vertical="center"/>
    </xf>
    <xf numFmtId="0" fontId="55" fillId="10" borderId="0" xfId="0" applyFont="1" applyFill="1" applyAlignment="1">
      <alignment horizontal="center" vertical="center"/>
    </xf>
    <xf numFmtId="0" fontId="0" fillId="10" borderId="2" xfId="0" applyFill="1" applyBorder="1" applyAlignment="1">
      <alignment horizontal="center" vertical="center"/>
    </xf>
    <xf numFmtId="0" fontId="56" fillId="16" borderId="21" xfId="0" applyFont="1" applyFill="1" applyBorder="1" applyAlignment="1">
      <alignment horizontal="right" vertical="center"/>
    </xf>
    <xf numFmtId="0" fontId="56" fillId="16" borderId="20" xfId="0" applyFont="1" applyFill="1" applyBorder="1" applyAlignment="1">
      <alignment horizontal="left" vertical="center"/>
    </xf>
    <xf numFmtId="0" fontId="0" fillId="10" borderId="23" xfId="0" applyFill="1" applyBorder="1" applyAlignment="1">
      <alignment horizontal="center" vertical="center"/>
    </xf>
    <xf numFmtId="0" fontId="57" fillId="0" borderId="0" xfId="0" applyFont="1" applyAlignment="1">
      <alignment horizontal="left"/>
    </xf>
    <xf numFmtId="43" fontId="1" fillId="5" borderId="5" xfId="0" applyNumberFormat="1" applyFont="1" applyFill="1" applyBorder="1" applyAlignment="1">
      <alignment horizontal="center" vertical="center"/>
    </xf>
    <xf numFmtId="0" fontId="0" fillId="12" borderId="23" xfId="0" applyFill="1" applyBorder="1" applyAlignment="1">
      <alignment horizontal="center"/>
    </xf>
    <xf numFmtId="0" fontId="47" fillId="15" borderId="22" xfId="0" applyFont="1" applyFill="1" applyBorder="1" applyAlignment="1">
      <alignment horizontal="center"/>
    </xf>
    <xf numFmtId="0" fontId="54" fillId="0" borderId="0" xfId="4" applyFont="1" applyAlignment="1">
      <alignment horizontal="center"/>
    </xf>
    <xf numFmtId="0" fontId="4" fillId="0" borderId="0" xfId="1" applyNumberFormat="1" applyFont="1" applyFill="1" applyBorder="1" applyAlignment="1">
      <alignment horizontal="center"/>
    </xf>
    <xf numFmtId="164" fontId="4" fillId="0" borderId="0" xfId="1" applyNumberFormat="1" applyFont="1" applyAlignment="1">
      <alignment horizontal="center"/>
    </xf>
    <xf numFmtId="0" fontId="0" fillId="19" borderId="0" xfId="0" applyFill="1" applyAlignment="1">
      <alignment vertical="center"/>
    </xf>
    <xf numFmtId="0" fontId="1" fillId="19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6" fillId="4" borderId="0" xfId="0" applyFont="1" applyFill="1" applyAlignment="1">
      <alignment vertical="center"/>
    </xf>
    <xf numFmtId="172" fontId="0" fillId="0" borderId="0" xfId="3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9" fontId="0" fillId="0" borderId="0" xfId="1" applyFont="1" applyAlignment="1">
      <alignment horizontal="center"/>
    </xf>
    <xf numFmtId="172" fontId="0" fillId="0" borderId="0" xfId="0" applyNumberFormat="1" applyAlignment="1">
      <alignment vertical="center"/>
    </xf>
    <xf numFmtId="177" fontId="0" fillId="0" borderId="0" xfId="0" applyNumberFormat="1" applyAlignment="1">
      <alignment vertical="center"/>
    </xf>
    <xf numFmtId="0" fontId="0" fillId="19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188" fontId="0" fillId="0" borderId="0" xfId="3" applyNumberFormat="1" applyFont="1" applyFill="1"/>
    <xf numFmtId="181" fontId="4" fillId="0" borderId="0" xfId="3" applyNumberFormat="1" applyFont="1" applyFill="1" applyBorder="1" applyAlignment="1">
      <alignment horizontal="center"/>
    </xf>
    <xf numFmtId="0" fontId="4" fillId="10" borderId="12" xfId="0" applyFont="1" applyFill="1" applyBorder="1" applyAlignment="1">
      <alignment vertical="center"/>
    </xf>
    <xf numFmtId="0" fontId="14" fillId="10" borderId="17" xfId="0" applyFont="1" applyFill="1" applyBorder="1" applyAlignment="1">
      <alignment vertical="center"/>
    </xf>
    <xf numFmtId="0" fontId="4" fillId="10" borderId="9" xfId="0" applyFont="1" applyFill="1" applyBorder="1" applyAlignment="1">
      <alignment vertical="center"/>
    </xf>
    <xf numFmtId="0" fontId="4" fillId="10" borderId="0" xfId="0" applyFont="1" applyFill="1" applyAlignment="1">
      <alignment horizontal="left" vertical="center" indent="1"/>
    </xf>
    <xf numFmtId="0" fontId="4" fillId="10" borderId="15" xfId="0" applyFont="1" applyFill="1" applyBorder="1" applyAlignment="1">
      <alignment vertical="center"/>
    </xf>
    <xf numFmtId="0" fontId="57" fillId="10" borderId="2" xfId="0" applyFont="1" applyFill="1" applyBorder="1" applyAlignment="1">
      <alignment horizontal="right" vertical="center"/>
    </xf>
    <xf numFmtId="188" fontId="0" fillId="0" borderId="0" xfId="0" applyNumberFormat="1"/>
    <xf numFmtId="172" fontId="0" fillId="0" borderId="0" xfId="3" applyNumberFormat="1" applyFont="1" applyFill="1" applyAlignment="1">
      <alignment vertical="center"/>
    </xf>
    <xf numFmtId="0" fontId="0" fillId="13" borderId="0" xfId="0" applyFill="1" applyAlignment="1">
      <alignment vertical="center"/>
    </xf>
    <xf numFmtId="0" fontId="14" fillId="13" borderId="0" xfId="0" applyFont="1" applyFill="1" applyAlignment="1">
      <alignment vertical="center"/>
    </xf>
    <xf numFmtId="9" fontId="1" fillId="13" borderId="0" xfId="1" applyFont="1" applyFill="1" applyAlignment="1">
      <alignment vertical="center"/>
    </xf>
    <xf numFmtId="9" fontId="0" fillId="13" borderId="0" xfId="1" applyFont="1" applyFill="1" applyAlignment="1">
      <alignment vertical="center"/>
    </xf>
    <xf numFmtId="9" fontId="0" fillId="13" borderId="0" xfId="1" applyFont="1" applyFill="1" applyBorder="1" applyAlignment="1">
      <alignment vertical="center"/>
    </xf>
    <xf numFmtId="169" fontId="0" fillId="13" borderId="0" xfId="1" applyNumberFormat="1" applyFont="1" applyFill="1" applyAlignment="1">
      <alignment vertical="center"/>
    </xf>
    <xf numFmtId="172" fontId="0" fillId="0" borderId="0" xfId="3" applyNumberFormat="1" applyFont="1" applyBorder="1" applyAlignment="1">
      <alignment vertical="center"/>
    </xf>
    <xf numFmtId="172" fontId="4" fillId="0" borderId="0" xfId="3" applyNumberFormat="1" applyFont="1" applyBorder="1" applyAlignment="1">
      <alignment horizontal="left" vertical="center"/>
    </xf>
    <xf numFmtId="189" fontId="0" fillId="0" borderId="0" xfId="3" applyNumberFormat="1" applyFont="1" applyBorder="1" applyAlignment="1">
      <alignment horizontal="center" vertical="center"/>
    </xf>
    <xf numFmtId="181" fontId="0" fillId="0" borderId="0" xfId="3" applyNumberFormat="1" applyFont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16" fillId="6" borderId="0" xfId="0" applyFont="1" applyFill="1" applyAlignment="1">
      <alignment vertical="center"/>
    </xf>
    <xf numFmtId="0" fontId="0" fillId="6" borderId="0" xfId="0" applyFill="1" applyAlignment="1">
      <alignment horizontal="left" vertical="center"/>
    </xf>
    <xf numFmtId="172" fontId="0" fillId="6" borderId="0" xfId="3" applyNumberFormat="1" applyFont="1" applyFill="1" applyAlignment="1">
      <alignment horizontal="left" vertical="center"/>
    </xf>
    <xf numFmtId="172" fontId="0" fillId="6" borderId="0" xfId="3" applyNumberFormat="1" applyFont="1" applyFill="1" applyAlignment="1">
      <alignment horizontal="right" vertical="center"/>
    </xf>
    <xf numFmtId="0" fontId="16" fillId="0" borderId="0" xfId="0" applyFont="1" applyAlignment="1">
      <alignment vertical="center"/>
    </xf>
    <xf numFmtId="172" fontId="0" fillId="0" borderId="0" xfId="3" applyNumberFormat="1" applyFont="1" applyBorder="1" applyAlignment="1">
      <alignment horizontal="center" vertical="center"/>
    </xf>
    <xf numFmtId="172" fontId="4" fillId="0" borderId="0" xfId="3" applyNumberFormat="1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172" fontId="4" fillId="0" borderId="0" xfId="3" applyNumberFormat="1" applyFont="1" applyBorder="1" applyAlignment="1">
      <alignment horizontal="center" vertical="center"/>
    </xf>
    <xf numFmtId="1" fontId="0" fillId="6" borderId="0" xfId="0" applyNumberFormat="1" applyFill="1" applyAlignment="1">
      <alignment horizontal="right" vertical="center"/>
    </xf>
    <xf numFmtId="164" fontId="4" fillId="0" borderId="0" xfId="1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right" vertical="center"/>
    </xf>
    <xf numFmtId="181" fontId="1" fillId="0" borderId="0" xfId="3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72" fontId="4" fillId="0" borderId="0" xfId="3" applyNumberFormat="1" applyFont="1" applyBorder="1"/>
    <xf numFmtId="172" fontId="4" fillId="0" borderId="0" xfId="3" applyNumberFormat="1" applyFont="1" applyFill="1" applyBorder="1"/>
    <xf numFmtId="168" fontId="30" fillId="0" borderId="0" xfId="0" applyNumberFormat="1" applyFont="1" applyAlignment="1">
      <alignment horizontal="center"/>
    </xf>
    <xf numFmtId="165" fontId="2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172" fontId="28" fillId="0" borderId="0" xfId="3" applyNumberFormat="1" applyFont="1" applyFill="1" applyBorder="1" applyAlignment="1">
      <alignment horizontal="center"/>
    </xf>
    <xf numFmtId="172" fontId="28" fillId="6" borderId="0" xfId="3" applyNumberFormat="1" applyFont="1" applyFill="1" applyBorder="1" applyAlignment="1">
      <alignment horizontal="center"/>
    </xf>
    <xf numFmtId="2" fontId="1" fillId="6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/>
    </xf>
    <xf numFmtId="165" fontId="40" fillId="0" borderId="0" xfId="0" applyNumberFormat="1" applyFont="1" applyAlignment="1">
      <alignment horizontal="center"/>
    </xf>
    <xf numFmtId="165" fontId="42" fillId="0" borderId="0" xfId="0" applyNumberFormat="1" applyFont="1" applyAlignment="1">
      <alignment horizontal="center"/>
    </xf>
    <xf numFmtId="165" fontId="43" fillId="0" borderId="0" xfId="0" applyNumberFormat="1" applyFont="1" applyAlignment="1">
      <alignment horizontal="center"/>
    </xf>
    <xf numFmtId="172" fontId="0" fillId="0" borderId="0" xfId="3" applyNumberFormat="1" applyFont="1" applyAlignment="1">
      <alignment horizontal="center"/>
    </xf>
    <xf numFmtId="15" fontId="1" fillId="0" borderId="0" xfId="0" applyNumberFormat="1" applyFont="1" applyAlignment="1">
      <alignment horizontal="center" vertical="top"/>
    </xf>
    <xf numFmtId="43" fontId="0" fillId="0" borderId="0" xfId="3" applyFont="1" applyFill="1" applyAlignment="1">
      <alignment horizontal="center"/>
    </xf>
    <xf numFmtId="43" fontId="2" fillId="0" borderId="0" xfId="3" applyFont="1" applyFill="1" applyAlignment="1">
      <alignment horizontal="center"/>
    </xf>
    <xf numFmtId="172" fontId="0" fillId="0" borderId="0" xfId="0" applyNumberFormat="1" applyAlignment="1">
      <alignment horizontal="center"/>
    </xf>
    <xf numFmtId="164" fontId="0" fillId="0" borderId="0" xfId="1" applyNumberFormat="1" applyFont="1" applyBorder="1" applyAlignment="1">
      <alignment horizontal="center" vertical="center"/>
    </xf>
    <xf numFmtId="181" fontId="2" fillId="0" borderId="0" xfId="3" applyNumberFormat="1" applyFont="1" applyBorder="1" applyAlignment="1">
      <alignment horizontal="center" vertical="center"/>
    </xf>
    <xf numFmtId="181" fontId="0" fillId="0" borderId="0" xfId="3" applyNumberFormat="1" applyFont="1" applyFill="1" applyBorder="1" applyAlignment="1">
      <alignment horizontal="center" vertical="center"/>
    </xf>
    <xf numFmtId="189" fontId="22" fillId="0" borderId="0" xfId="3" applyNumberFormat="1" applyFont="1" applyFill="1" applyBorder="1" applyAlignment="1">
      <alignment horizontal="center"/>
    </xf>
    <xf numFmtId="184" fontId="22" fillId="0" borderId="24" xfId="0" applyNumberFormat="1" applyFont="1" applyBorder="1" applyAlignment="1">
      <alignment horizontal="center"/>
    </xf>
    <xf numFmtId="190" fontId="0" fillId="0" borderId="0" xfId="3" applyNumberFormat="1" applyFont="1" applyBorder="1" applyAlignment="1">
      <alignment horizontal="center" vertical="center"/>
    </xf>
    <xf numFmtId="191" fontId="22" fillId="0" borderId="24" xfId="0" applyNumberFormat="1" applyFont="1" applyBorder="1" applyAlignment="1">
      <alignment horizontal="center"/>
    </xf>
    <xf numFmtId="0" fontId="47" fillId="15" borderId="4" xfId="0" applyFont="1" applyFill="1" applyBorder="1" applyAlignment="1">
      <alignment horizontal="center"/>
    </xf>
    <xf numFmtId="181" fontId="47" fillId="0" borderId="0" xfId="3" applyNumberFormat="1" applyFont="1" applyBorder="1" applyAlignment="1">
      <alignment horizontal="center" vertical="center"/>
    </xf>
    <xf numFmtId="172" fontId="1" fillId="0" borderId="7" xfId="0" applyNumberFormat="1" applyFont="1" applyBorder="1" applyAlignment="1">
      <alignment horizontal="center"/>
    </xf>
    <xf numFmtId="184" fontId="22" fillId="0" borderId="0" xfId="0" applyNumberFormat="1" applyFont="1" applyAlignment="1">
      <alignment horizontal="center"/>
    </xf>
    <xf numFmtId="0" fontId="1" fillId="7" borderId="5" xfId="0" applyFont="1" applyFill="1" applyBorder="1" applyAlignment="1">
      <alignment horizontal="center" vertical="center" wrapText="1"/>
    </xf>
    <xf numFmtId="9" fontId="1" fillId="0" borderId="2" xfId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0" fillId="13" borderId="7" xfId="0" applyFill="1" applyBorder="1" applyAlignment="1">
      <alignment vertical="center"/>
    </xf>
    <xf numFmtId="0" fontId="1" fillId="13" borderId="7" xfId="0" applyFont="1" applyFill="1" applyBorder="1" applyAlignment="1">
      <alignment horizontal="left" vertical="center"/>
    </xf>
    <xf numFmtId="0" fontId="4" fillId="13" borderId="7" xfId="0" applyFont="1" applyFill="1" applyBorder="1" applyAlignment="1">
      <alignment vertical="center"/>
    </xf>
    <xf numFmtId="0" fontId="57" fillId="0" borderId="0" xfId="0" quotePrefix="1" applyFont="1" applyAlignment="1">
      <alignment horizontal="left" vertical="center"/>
    </xf>
    <xf numFmtId="164" fontId="0" fillId="0" borderId="0" xfId="1" applyNumberFormat="1" applyFont="1" applyAlignment="1">
      <alignment horizontal="center" vertical="center"/>
    </xf>
    <xf numFmtId="0" fontId="0" fillId="15" borderId="0" xfId="0" applyFill="1"/>
    <xf numFmtId="0" fontId="0" fillId="15" borderId="0" xfId="0" applyFill="1" applyAlignment="1">
      <alignment horizontal="center"/>
    </xf>
    <xf numFmtId="0" fontId="1" fillId="15" borderId="0" xfId="0" applyFont="1" applyFill="1"/>
    <xf numFmtId="0" fontId="0" fillId="15" borderId="0" xfId="0" applyFill="1" applyAlignment="1">
      <alignment horizontal="left" vertical="center"/>
    </xf>
    <xf numFmtId="0" fontId="0" fillId="15" borderId="0" xfId="0" applyFill="1" applyAlignment="1">
      <alignment vertical="center"/>
    </xf>
    <xf numFmtId="165" fontId="0" fillId="10" borderId="0" xfId="0" applyNumberFormat="1" applyFill="1" applyAlignment="1">
      <alignment horizontal="center" vertical="center"/>
    </xf>
    <xf numFmtId="192" fontId="22" fillId="0" borderId="26" xfId="3" applyNumberFormat="1" applyFont="1" applyFill="1" applyBorder="1" applyAlignment="1">
      <alignment horizontal="center"/>
    </xf>
    <xf numFmtId="182" fontId="4" fillId="0" borderId="0" xfId="0" applyNumberFormat="1" applyFont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182" fontId="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4" fillId="6" borderId="0" xfId="0" applyFont="1" applyFill="1" applyAlignment="1">
      <alignment horizontal="center"/>
    </xf>
    <xf numFmtId="0" fontId="59" fillId="13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1" fillId="17" borderId="0" xfId="0" applyFont="1" applyFill="1" applyAlignment="1">
      <alignment horizontal="center"/>
    </xf>
    <xf numFmtId="171" fontId="22" fillId="0" borderId="24" xfId="0" applyNumberFormat="1" applyFont="1" applyBorder="1" applyAlignment="1">
      <alignment horizontal="center"/>
    </xf>
    <xf numFmtId="190" fontId="22" fillId="0" borderId="26" xfId="3" applyNumberFormat="1" applyFont="1" applyFill="1" applyBorder="1" applyAlignment="1">
      <alignment horizontal="center"/>
    </xf>
    <xf numFmtId="193" fontId="55" fillId="10" borderId="0" xfId="0" applyNumberFormat="1" applyFont="1" applyFill="1" applyAlignment="1">
      <alignment horizontal="center" vertical="center"/>
    </xf>
    <xf numFmtId="171" fontId="22" fillId="0" borderId="0" xfId="0" applyNumberFormat="1" applyFont="1" applyAlignment="1">
      <alignment horizontal="center"/>
    </xf>
    <xf numFmtId="9" fontId="2" fillId="13" borderId="0" xfId="1" applyFont="1" applyFill="1"/>
    <xf numFmtId="171" fontId="0" fillId="0" borderId="0" xfId="0" applyNumberFormat="1"/>
    <xf numFmtId="192" fontId="22" fillId="0" borderId="0" xfId="3" applyNumberFormat="1" applyFont="1" applyFill="1" applyBorder="1" applyAlignment="1">
      <alignment horizontal="center"/>
    </xf>
    <xf numFmtId="171" fontId="22" fillId="0" borderId="26" xfId="1" applyNumberFormat="1" applyFont="1" applyBorder="1" applyAlignment="1">
      <alignment horizontal="center"/>
    </xf>
    <xf numFmtId="165" fontId="22" fillId="0" borderId="24" xfId="3" applyNumberFormat="1" applyFont="1" applyFill="1" applyBorder="1" applyAlignment="1">
      <alignment horizontal="center"/>
    </xf>
    <xf numFmtId="179" fontId="0" fillId="0" borderId="0" xfId="3" applyNumberFormat="1" applyFont="1" applyFill="1" applyBorder="1" applyAlignment="1">
      <alignment horizontal="center"/>
    </xf>
    <xf numFmtId="170" fontId="0" fillId="0" borderId="0" xfId="0" applyNumberFormat="1" applyAlignment="1">
      <alignment horizontal="center" vertical="center"/>
    </xf>
    <xf numFmtId="172" fontId="2" fillId="0" borderId="0" xfId="3" applyNumberFormat="1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0" fontId="159" fillId="0" borderId="0" xfId="0" applyFont="1"/>
    <xf numFmtId="0" fontId="159" fillId="0" borderId="0" xfId="0" applyFont="1" applyAlignment="1">
      <alignment horizontal="center"/>
    </xf>
    <xf numFmtId="171" fontId="159" fillId="0" borderId="0" xfId="0" applyNumberFormat="1" applyFont="1"/>
    <xf numFmtId="0" fontId="0" fillId="13" borderId="0" xfId="0" applyFill="1" applyAlignment="1">
      <alignment horizontal="left"/>
    </xf>
    <xf numFmtId="0" fontId="34" fillId="6" borderId="0" xfId="0" applyFont="1" applyFill="1" applyAlignment="1">
      <alignment horizontal="left"/>
    </xf>
    <xf numFmtId="0" fontId="34" fillId="0" borderId="0" xfId="0" applyFont="1" applyAlignment="1">
      <alignment horizontal="left"/>
    </xf>
    <xf numFmtId="173" fontId="36" fillId="0" borderId="0" xfId="12" applyFont="1" applyFill="1" applyAlignment="1">
      <alignment horizontal="left" vertical="top"/>
    </xf>
    <xf numFmtId="165" fontId="0" fillId="0" borderId="0" xfId="3" applyNumberFormat="1" applyFont="1" applyFill="1" applyBorder="1" applyAlignment="1">
      <alignment horizontal="center"/>
    </xf>
    <xf numFmtId="164" fontId="14" fillId="0" borderId="1" xfId="0" applyNumberFormat="1" applyFont="1" applyBorder="1" applyAlignment="1">
      <alignment horizontal="center" vertical="center"/>
    </xf>
    <xf numFmtId="165" fontId="22" fillId="0" borderId="0" xfId="3" applyNumberFormat="1" applyFont="1" applyFill="1" applyBorder="1" applyAlignment="1">
      <alignment horizontal="center"/>
    </xf>
    <xf numFmtId="181" fontId="22" fillId="0" borderId="24" xfId="3" applyNumberFormat="1" applyFont="1" applyFill="1" applyBorder="1" applyAlignment="1">
      <alignment horizontal="center"/>
    </xf>
    <xf numFmtId="182" fontId="22" fillId="0" borderId="0" xfId="0" applyNumberFormat="1" applyFont="1" applyAlignment="1">
      <alignment horizontal="center" vertical="center"/>
    </xf>
    <xf numFmtId="205" fontId="22" fillId="0" borderId="26" xfId="3" applyNumberFormat="1" applyFont="1" applyFill="1" applyBorder="1" applyAlignment="1">
      <alignment horizontal="center"/>
    </xf>
    <xf numFmtId="205" fontId="22" fillId="0" borderId="0" xfId="3" applyNumberFormat="1" applyFont="1" applyFill="1" applyBorder="1" applyAlignment="1">
      <alignment horizontal="center"/>
    </xf>
    <xf numFmtId="0" fontId="57" fillId="0" borderId="0" xfId="0" applyFont="1" applyAlignment="1">
      <alignment horizontal="left" indent="1"/>
    </xf>
    <xf numFmtId="0" fontId="16" fillId="4" borderId="0" xfId="0" applyFont="1" applyFill="1"/>
    <xf numFmtId="0" fontId="19" fillId="4" borderId="0" xfId="0" applyFont="1" applyFill="1"/>
    <xf numFmtId="0" fontId="19" fillId="4" borderId="0" xfId="0" applyFont="1" applyFill="1" applyAlignment="1">
      <alignment horizontal="center"/>
    </xf>
    <xf numFmtId="170" fontId="19" fillId="4" borderId="0" xfId="0" applyNumberFormat="1" applyFont="1" applyFill="1"/>
    <xf numFmtId="166" fontId="22" fillId="0" borderId="0" xfId="0" applyNumberFormat="1" applyFont="1" applyAlignment="1">
      <alignment horizontal="center"/>
    </xf>
    <xf numFmtId="164" fontId="4" fillId="0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right" vertical="center"/>
    </xf>
    <xf numFmtId="0" fontId="41" fillId="0" borderId="0" xfId="0" applyFont="1"/>
    <xf numFmtId="0" fontId="16" fillId="0" borderId="0" xfId="0" quotePrefix="1" applyFont="1" applyAlignment="1">
      <alignment horizontal="left"/>
    </xf>
    <xf numFmtId="0" fontId="19" fillId="0" borderId="0" xfId="0" quotePrefix="1" applyFont="1"/>
    <xf numFmtId="206" fontId="0" fillId="0" borderId="0" xfId="0" applyNumberFormat="1"/>
    <xf numFmtId="208" fontId="0" fillId="0" borderId="0" xfId="0" applyNumberFormat="1" applyAlignment="1">
      <alignment horizontal="center"/>
    </xf>
    <xf numFmtId="10" fontId="4" fillId="15" borderId="0" xfId="1" applyNumberFormat="1" applyFont="1" applyFill="1" applyAlignment="1">
      <alignment horizontal="center"/>
    </xf>
    <xf numFmtId="10" fontId="4" fillId="15" borderId="0" xfId="0" applyNumberFormat="1" applyFont="1" applyFill="1" applyAlignment="1">
      <alignment horizontal="center"/>
    </xf>
    <xf numFmtId="0" fontId="4" fillId="15" borderId="0" xfId="0" applyFont="1" applyFill="1" applyAlignment="1">
      <alignment horizontal="center"/>
    </xf>
    <xf numFmtId="178" fontId="0" fillId="15" borderId="0" xfId="3" applyNumberFormat="1" applyFont="1" applyFill="1" applyBorder="1" applyAlignment="1">
      <alignment horizontal="center"/>
    </xf>
    <xf numFmtId="179" fontId="0" fillId="15" borderId="0" xfId="3" applyNumberFormat="1" applyFont="1" applyFill="1" applyBorder="1"/>
    <xf numFmtId="172" fontId="4" fillId="15" borderId="0" xfId="3" applyNumberFormat="1" applyFont="1" applyFill="1" applyAlignment="1">
      <alignment horizontal="center"/>
    </xf>
    <xf numFmtId="172" fontId="23" fillId="15" borderId="0" xfId="3" applyNumberFormat="1" applyFont="1" applyFill="1" applyAlignment="1">
      <alignment horizontal="center"/>
    </xf>
    <xf numFmtId="165" fontId="0" fillId="15" borderId="0" xfId="0" applyNumberFormat="1" applyFill="1"/>
    <xf numFmtId="172" fontId="0" fillId="15" borderId="0" xfId="3" applyNumberFormat="1" applyFont="1" applyFill="1"/>
    <xf numFmtId="208" fontId="0" fillId="0" borderId="0" xfId="0" applyNumberFormat="1" applyAlignment="1">
      <alignment horizontal="center" vertical="center"/>
    </xf>
    <xf numFmtId="208" fontId="0" fillId="0" borderId="0" xfId="0" applyNumberFormat="1"/>
    <xf numFmtId="208" fontId="0" fillId="0" borderId="0" xfId="0" applyNumberFormat="1" applyAlignment="1">
      <alignment horizontal="left"/>
    </xf>
    <xf numFmtId="208" fontId="0" fillId="6" borderId="0" xfId="3" applyNumberFormat="1" applyFont="1" applyFill="1" applyAlignment="1">
      <alignment horizontal="left"/>
    </xf>
    <xf numFmtId="208" fontId="0" fillId="6" borderId="0" xfId="3" applyNumberFormat="1" applyFont="1" applyFill="1" applyAlignment="1">
      <alignment horizontal="right"/>
    </xf>
    <xf numFmtId="208" fontId="0" fillId="6" borderId="0" xfId="0" applyNumberFormat="1" applyFill="1"/>
    <xf numFmtId="208" fontId="0" fillId="6" borderId="0" xfId="0" applyNumberFormat="1" applyFill="1" applyAlignment="1">
      <alignment horizontal="left"/>
    </xf>
    <xf numFmtId="208" fontId="0" fillId="13" borderId="0" xfId="0" applyNumberFormat="1" applyFill="1" applyAlignment="1">
      <alignment horizontal="center" vertical="center"/>
    </xf>
    <xf numFmtId="208" fontId="5" fillId="13" borderId="0" xfId="0" applyNumberFormat="1" applyFont="1" applyFill="1" applyAlignment="1">
      <alignment horizontal="center" vertical="center"/>
    </xf>
    <xf numFmtId="208" fontId="0" fillId="13" borderId="0" xfId="0" applyNumberFormat="1" applyFill="1"/>
    <xf numFmtId="0" fontId="11" fillId="2" borderId="18" xfId="4" applyFont="1" applyFill="1" applyBorder="1" applyAlignment="1">
      <alignment horizontal="center" wrapText="1"/>
    </xf>
    <xf numFmtId="0" fontId="11" fillId="2" borderId="19" xfId="4" applyFont="1" applyFill="1" applyBorder="1" applyAlignment="1">
      <alignment horizontal="center" wrapText="1"/>
    </xf>
    <xf numFmtId="208" fontId="0" fillId="0" borderId="0" xfId="0" applyNumberFormat="1" applyAlignment="1">
      <alignment horizontal="right"/>
    </xf>
    <xf numFmtId="14" fontId="9" fillId="11" borderId="5" xfId="4" quotePrefix="1" applyNumberFormat="1" applyFill="1" applyBorder="1"/>
    <xf numFmtId="178" fontId="0" fillId="0" borderId="0" xfId="3" applyNumberFormat="1" applyFont="1" applyFill="1" applyBorder="1"/>
    <xf numFmtId="9" fontId="0" fillId="0" borderId="0" xfId="0" applyNumberFormat="1"/>
    <xf numFmtId="9" fontId="0" fillId="0" borderId="0" xfId="0" applyNumberFormat="1" applyAlignment="1">
      <alignment vertical="center"/>
    </xf>
    <xf numFmtId="181" fontId="22" fillId="0" borderId="0" xfId="3" applyNumberFormat="1" applyFont="1" applyAlignment="1">
      <alignment horizontal="center"/>
    </xf>
    <xf numFmtId="9" fontId="28" fillId="0" borderId="0" xfId="1" applyFont="1" applyAlignment="1">
      <alignment horizontal="center"/>
    </xf>
    <xf numFmtId="10" fontId="22" fillId="0" borderId="24" xfId="0" applyNumberFormat="1" applyFont="1" applyBorder="1" applyAlignment="1">
      <alignment horizontal="right"/>
    </xf>
    <xf numFmtId="171" fontId="0" fillId="0" borderId="0" xfId="0" applyNumberFormat="1" applyAlignment="1">
      <alignment horizontal="right"/>
    </xf>
    <xf numFmtId="43" fontId="0" fillId="0" borderId="0" xfId="0" applyNumberFormat="1" applyAlignment="1">
      <alignment vertical="center"/>
    </xf>
    <xf numFmtId="43" fontId="0" fillId="4" borderId="0" xfId="0" applyNumberFormat="1" applyFill="1" applyAlignment="1">
      <alignment vertical="center"/>
    </xf>
    <xf numFmtId="166" fontId="4" fillId="0" borderId="0" xfId="1" applyNumberFormat="1" applyFont="1" applyAlignment="1">
      <alignment horizontal="center"/>
    </xf>
    <xf numFmtId="211" fontId="0" fillId="0" borderId="0" xfId="0" applyNumberFormat="1"/>
    <xf numFmtId="166" fontId="1" fillId="0" borderId="0" xfId="0" applyNumberFormat="1" applyFont="1"/>
    <xf numFmtId="171" fontId="0" fillId="0" borderId="0" xfId="0" applyNumberFormat="1" applyAlignment="1">
      <alignment horizontal="center"/>
    </xf>
    <xf numFmtId="212" fontId="22" fillId="0" borderId="0" xfId="3" applyNumberFormat="1" applyFont="1" applyFill="1" applyBorder="1" applyAlignment="1">
      <alignment horizontal="center"/>
    </xf>
    <xf numFmtId="171" fontId="0" fillId="14" borderId="0" xfId="0" applyNumberFormat="1" applyFill="1" applyAlignment="1">
      <alignment horizontal="right"/>
    </xf>
    <xf numFmtId="171" fontId="1" fillId="0" borderId="0" xfId="0" applyNumberFormat="1" applyFont="1" applyAlignment="1">
      <alignment horizontal="center"/>
    </xf>
    <xf numFmtId="166" fontId="21" fillId="0" borderId="0" xfId="1" applyNumberFormat="1" applyFont="1" applyFill="1" applyBorder="1" applyAlignment="1">
      <alignment horizontal="center"/>
    </xf>
    <xf numFmtId="166" fontId="22" fillId="0" borderId="0" xfId="1" applyNumberFormat="1" applyFont="1" applyFill="1" applyBorder="1" applyAlignment="1">
      <alignment horizontal="center"/>
    </xf>
    <xf numFmtId="49" fontId="12" fillId="0" borderId="0" xfId="4" applyNumberFormat="1" applyFont="1" applyAlignment="1">
      <alignment horizontal="left" vertical="center"/>
    </xf>
    <xf numFmtId="0" fontId="12" fillId="0" borderId="0" xfId="4" applyFont="1" applyAlignment="1">
      <alignment horizontal="left" vertical="center"/>
    </xf>
    <xf numFmtId="0" fontId="0" fillId="18" borderId="0" xfId="0" applyFill="1" applyAlignment="1">
      <alignment vertical="center"/>
    </xf>
    <xf numFmtId="0" fontId="47" fillId="18" borderId="0" xfId="0" applyFont="1" applyFill="1" applyAlignment="1">
      <alignment vertical="center"/>
    </xf>
    <xf numFmtId="210" fontId="0" fillId="18" borderId="0" xfId="0" applyNumberFormat="1" applyFill="1" applyAlignment="1">
      <alignment vertical="center"/>
    </xf>
    <xf numFmtId="0" fontId="1" fillId="18" borderId="0" xfId="0" applyFont="1" applyFill="1" applyAlignment="1">
      <alignment vertical="center"/>
    </xf>
    <xf numFmtId="210" fontId="1" fillId="18" borderId="1" xfId="0" applyNumberFormat="1" applyFont="1" applyFill="1" applyBorder="1" applyAlignment="1">
      <alignment vertical="center"/>
    </xf>
    <xf numFmtId="10" fontId="0" fillId="18" borderId="0" xfId="0" applyNumberFormat="1" applyFill="1" applyAlignment="1">
      <alignment vertical="center"/>
    </xf>
    <xf numFmtId="166" fontId="0" fillId="18" borderId="0" xfId="0" applyNumberFormat="1" applyFill="1" applyAlignment="1">
      <alignment vertical="center"/>
    </xf>
    <xf numFmtId="177" fontId="22" fillId="0" borderId="26" xfId="3" applyNumberFormat="1" applyFont="1" applyFill="1" applyBorder="1" applyAlignment="1">
      <alignment horizontal="center"/>
    </xf>
    <xf numFmtId="181" fontId="4" fillId="0" borderId="0" xfId="3" applyNumberFormat="1" applyFont="1" applyFill="1" applyBorder="1" applyAlignment="1">
      <alignment horizontal="left" vertical="center"/>
    </xf>
    <xf numFmtId="164" fontId="0" fillId="0" borderId="0" xfId="1" applyNumberFormat="1" applyFont="1" applyBorder="1" applyAlignment="1">
      <alignment vertical="center"/>
    </xf>
    <xf numFmtId="205" fontId="22" fillId="0" borderId="24" xfId="3" applyNumberFormat="1" applyFont="1" applyFill="1" applyBorder="1" applyAlignment="1">
      <alignment horizontal="center"/>
    </xf>
    <xf numFmtId="164" fontId="22" fillId="0" borderId="24" xfId="1" applyNumberFormat="1" applyFont="1" applyFill="1" applyBorder="1" applyAlignment="1">
      <alignment horizontal="center"/>
    </xf>
    <xf numFmtId="205" fontId="22" fillId="0" borderId="26" xfId="1136" applyNumberFormat="1" applyFont="1" applyBorder="1" applyAlignment="1">
      <alignment horizontal="center"/>
    </xf>
    <xf numFmtId="3" fontId="0" fillId="0" borderId="0" xfId="0" applyNumberFormat="1"/>
    <xf numFmtId="0" fontId="22" fillId="0" borderId="24" xfId="0" applyFont="1" applyBorder="1" applyAlignment="1">
      <alignment horizontal="center"/>
    </xf>
    <xf numFmtId="9" fontId="0" fillId="0" borderId="0" xfId="0" applyNumberFormat="1" applyAlignment="1">
      <alignment horizontal="center"/>
    </xf>
    <xf numFmtId="213" fontId="55" fillId="10" borderId="0" xfId="0" applyNumberFormat="1" applyFont="1" applyFill="1" applyAlignment="1">
      <alignment horizontal="center" vertical="center"/>
    </xf>
    <xf numFmtId="205" fontId="22" fillId="97" borderId="24" xfId="3" applyNumberFormat="1" applyFont="1" applyFill="1" applyBorder="1" applyAlignment="1">
      <alignment horizontal="center"/>
    </xf>
    <xf numFmtId="205" fontId="0" fillId="0" borderId="0" xfId="3" applyNumberFormat="1" applyFont="1" applyFill="1" applyBorder="1" applyAlignment="1">
      <alignment horizontal="center" vertical="center"/>
    </xf>
    <xf numFmtId="205" fontId="22" fillId="0" borderId="26" xfId="1136" applyNumberFormat="1" applyFont="1" applyFill="1" applyBorder="1" applyAlignment="1">
      <alignment horizontal="center"/>
    </xf>
    <xf numFmtId="186" fontId="47" fillId="0" borderId="0" xfId="3" applyNumberFormat="1" applyFont="1" applyBorder="1" applyAlignment="1">
      <alignment horizontal="center" vertical="center"/>
    </xf>
    <xf numFmtId="205" fontId="0" fillId="0" borderId="0" xfId="3" applyNumberFormat="1" applyFont="1" applyBorder="1" applyAlignment="1">
      <alignment horizontal="center" vertical="center"/>
    </xf>
    <xf numFmtId="191" fontId="22" fillId="0" borderId="0" xfId="0" applyNumberFormat="1" applyFont="1" applyAlignment="1">
      <alignment horizontal="center"/>
    </xf>
    <xf numFmtId="207" fontId="0" fillId="0" borderId="0" xfId="0" applyNumberFormat="1" applyAlignment="1">
      <alignment horizontal="center" vertical="center"/>
    </xf>
    <xf numFmtId="0" fontId="57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181" fontId="0" fillId="0" borderId="0" xfId="0" applyNumberFormat="1" applyAlignment="1">
      <alignment vertical="center"/>
    </xf>
    <xf numFmtId="209" fontId="159" fillId="0" borderId="0" xfId="0" applyNumberFormat="1" applyFont="1"/>
    <xf numFmtId="0" fontId="0" fillId="98" borderId="0" xfId="0" applyFill="1"/>
    <xf numFmtId="0" fontId="163" fillId="98" borderId="0" xfId="0" applyFont="1" applyFill="1"/>
    <xf numFmtId="0" fontId="163" fillId="12" borderId="0" xfId="0" applyFont="1" applyFill="1"/>
    <xf numFmtId="205" fontId="22" fillId="0" borderId="24" xfId="0" applyNumberFormat="1" applyFont="1" applyBorder="1" applyAlignment="1">
      <alignment horizontal="center"/>
    </xf>
    <xf numFmtId="0" fontId="44" fillId="18" borderId="0" xfId="0" applyFont="1" applyFill="1"/>
    <xf numFmtId="0" fontId="25" fillId="18" borderId="0" xfId="0" applyFont="1" applyFill="1" applyAlignment="1">
      <alignment horizontal="center" vertical="center"/>
    </xf>
    <xf numFmtId="0" fontId="0" fillId="18" borderId="0" xfId="0" applyFill="1" applyAlignment="1">
      <alignment horizontal="left"/>
    </xf>
    <xf numFmtId="0" fontId="0" fillId="18" borderId="0" xfId="0" applyFill="1"/>
    <xf numFmtId="0" fontId="0" fillId="18" borderId="2" xfId="0" applyFill="1" applyBorder="1" applyAlignment="1">
      <alignment horizontal="left"/>
    </xf>
    <xf numFmtId="166" fontId="0" fillId="18" borderId="0" xfId="0" applyNumberFormat="1" applyFill="1" applyAlignment="1">
      <alignment horizontal="center" vertical="center"/>
    </xf>
    <xf numFmtId="0" fontId="0" fillId="18" borderId="0" xfId="0" applyFill="1" applyAlignment="1">
      <alignment horizontal="right" vertical="center"/>
    </xf>
    <xf numFmtId="182" fontId="14" fillId="0" borderId="0" xfId="0" applyNumberFormat="1" applyFont="1" applyAlignment="1">
      <alignment horizontal="center"/>
    </xf>
    <xf numFmtId="49" fontId="12" fillId="0" borderId="8" xfId="4" applyNumberFormat="1" applyFont="1" applyBorder="1"/>
    <xf numFmtId="49" fontId="164" fillId="0" borderId="8" xfId="4" applyNumberFormat="1" applyFont="1" applyBorder="1"/>
    <xf numFmtId="49" fontId="164" fillId="0" borderId="8" xfId="4" applyNumberFormat="1" applyFont="1" applyBorder="1" applyAlignment="1">
      <alignment horizontal="right"/>
    </xf>
    <xf numFmtId="168" fontId="11" fillId="0" borderId="0" xfId="4" applyNumberFormat="1" applyFont="1"/>
    <xf numFmtId="0" fontId="11" fillId="0" borderId="0" xfId="4" applyFont="1"/>
    <xf numFmtId="175" fontId="30" fillId="15" borderId="0" xfId="0" applyNumberFormat="1" applyFont="1" applyFill="1" applyAlignment="1">
      <alignment horizontal="center"/>
    </xf>
    <xf numFmtId="2" fontId="0" fillId="15" borderId="0" xfId="0" applyNumberFormat="1" applyFill="1" applyAlignment="1">
      <alignment horizontal="center"/>
    </xf>
    <xf numFmtId="164" fontId="4" fillId="15" borderId="0" xfId="0" applyNumberFormat="1" applyFont="1" applyFill="1" applyAlignment="1">
      <alignment horizontal="center"/>
    </xf>
    <xf numFmtId="181" fontId="1" fillId="0" borderId="7" xfId="3" applyNumberFormat="1" applyFont="1" applyFill="1" applyBorder="1" applyAlignment="1">
      <alignment horizontal="center" vertical="center"/>
    </xf>
    <xf numFmtId="164" fontId="14" fillId="0" borderId="7" xfId="1" applyNumberFormat="1" applyFont="1" applyBorder="1" applyAlignment="1">
      <alignment horizontal="center" vertical="center"/>
    </xf>
    <xf numFmtId="172" fontId="0" fillId="16" borderId="0" xfId="3" applyNumberFormat="1" applyFont="1" applyFill="1" applyAlignment="1">
      <alignment horizontal="center"/>
    </xf>
    <xf numFmtId="172" fontId="0" fillId="4" borderId="0" xfId="3" applyNumberFormat="1" applyFont="1" applyFill="1" applyAlignment="1">
      <alignment horizontal="center"/>
    </xf>
    <xf numFmtId="170" fontId="19" fillId="0" borderId="0" xfId="0" applyNumberFormat="1" applyFont="1" applyAlignment="1">
      <alignment horizontal="center"/>
    </xf>
    <xf numFmtId="170" fontId="159" fillId="0" borderId="0" xfId="0" applyNumberFormat="1" applyFont="1"/>
    <xf numFmtId="181" fontId="4" fillId="0" borderId="0" xfId="0" applyNumberFormat="1" applyFont="1" applyAlignment="1">
      <alignment horizontal="center"/>
    </xf>
    <xf numFmtId="168" fontId="165" fillId="0" borderId="0" xfId="0" applyNumberFormat="1" applyFont="1" applyAlignment="1">
      <alignment horizontal="center"/>
    </xf>
    <xf numFmtId="0" fontId="165" fillId="0" borderId="0" xfId="0" applyFont="1"/>
    <xf numFmtId="170" fontId="0" fillId="15" borderId="0" xfId="0" applyNumberFormat="1" applyFill="1" applyAlignment="1">
      <alignment horizontal="center"/>
    </xf>
    <xf numFmtId="175" fontId="32" fillId="0" borderId="25" xfId="0" applyNumberFormat="1" applyFont="1" applyBorder="1" applyAlignment="1">
      <alignment horizontal="center"/>
    </xf>
    <xf numFmtId="10" fontId="22" fillId="0" borderId="24" xfId="1" applyNumberFormat="1" applyFont="1" applyBorder="1" applyAlignment="1">
      <alignment horizontal="center"/>
    </xf>
    <xf numFmtId="164" fontId="4" fillId="0" borderId="5" xfId="1" applyNumberFormat="1" applyFont="1" applyFill="1" applyBorder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1" fontId="4" fillId="0" borderId="5" xfId="1" applyNumberFormat="1" applyFont="1" applyFill="1" applyBorder="1" applyAlignment="1">
      <alignment horizontal="center" vertical="center"/>
    </xf>
    <xf numFmtId="164" fontId="4" fillId="0" borderId="4" xfId="1" applyNumberFormat="1" applyFont="1" applyFill="1" applyBorder="1" applyAlignment="1">
      <alignment horizontal="center" vertical="center"/>
    </xf>
    <xf numFmtId="181" fontId="0" fillId="15" borderId="0" xfId="3" applyNumberFormat="1" applyFont="1" applyFill="1" applyBorder="1" applyAlignment="1">
      <alignment horizontal="center" vertical="center"/>
    </xf>
    <xf numFmtId="166" fontId="20" fillId="0" borderId="0" xfId="1" applyNumberFormat="1" applyFont="1" applyFill="1" applyAlignment="1">
      <alignment horizontal="center"/>
    </xf>
    <xf numFmtId="10" fontId="4" fillId="0" borderId="3" xfId="1" applyNumberFormat="1" applyFont="1" applyFill="1" applyBorder="1" applyAlignment="1">
      <alignment horizontal="center"/>
    </xf>
    <xf numFmtId="10" fontId="4" fillId="0" borderId="22" xfId="1" applyNumberFormat="1" applyFont="1" applyFill="1" applyBorder="1" applyAlignment="1">
      <alignment horizontal="center"/>
    </xf>
    <xf numFmtId="0" fontId="4" fillId="0" borderId="3" xfId="1" applyNumberFormat="1" applyFont="1" applyFill="1" applyBorder="1" applyAlignment="1">
      <alignment horizontal="center"/>
    </xf>
    <xf numFmtId="0" fontId="4" fillId="0" borderId="22" xfId="1" applyNumberFormat="1" applyFont="1" applyFill="1" applyBorder="1" applyAlignment="1">
      <alignment horizontal="center"/>
    </xf>
    <xf numFmtId="0" fontId="4" fillId="0" borderId="4" xfId="1" applyNumberFormat="1" applyFont="1" applyFill="1" applyBorder="1" applyAlignment="1">
      <alignment horizontal="center"/>
    </xf>
    <xf numFmtId="9" fontId="4" fillId="0" borderId="0" xfId="14" applyFont="1" applyBorder="1" applyAlignment="1">
      <alignment horizontal="center"/>
    </xf>
    <xf numFmtId="173" fontId="14" fillId="0" borderId="0" xfId="12" applyFont="1" applyAlignment="1"/>
    <xf numFmtId="173" fontId="4" fillId="0" borderId="0" xfId="12" applyFont="1" applyAlignment="1"/>
    <xf numFmtId="10" fontId="14" fillId="0" borderId="5" xfId="1" applyNumberFormat="1" applyFont="1" applyFill="1" applyBorder="1" applyAlignment="1">
      <alignment horizontal="center"/>
    </xf>
    <xf numFmtId="0" fontId="166" fillId="0" borderId="0" xfId="0" applyFont="1"/>
    <xf numFmtId="0" fontId="167" fillId="0" borderId="0" xfId="0" applyFont="1" applyAlignment="1">
      <alignment horizontal="left" indent="1"/>
    </xf>
    <xf numFmtId="0" fontId="47" fillId="0" borderId="0" xfId="0" applyFont="1" applyAlignment="1">
      <alignment horizontal="center"/>
    </xf>
    <xf numFmtId="0" fontId="166" fillId="0" borderId="0" xfId="0" applyFont="1" applyAlignment="1">
      <alignment horizontal="center"/>
    </xf>
    <xf numFmtId="0" fontId="47" fillId="0" borderId="0" xfId="0" applyFont="1"/>
    <xf numFmtId="181" fontId="1" fillId="0" borderId="7" xfId="0" applyNumberFormat="1" applyFont="1" applyBorder="1"/>
    <xf numFmtId="0" fontId="168" fillId="0" borderId="0" xfId="0" applyFont="1" applyAlignment="1">
      <alignment horizontal="left"/>
    </xf>
    <xf numFmtId="172" fontId="4" fillId="0" borderId="0" xfId="3" applyNumberFormat="1" applyFont="1" applyAlignment="1">
      <alignment horizontal="center"/>
    </xf>
    <xf numFmtId="172" fontId="4" fillId="0" borderId="0" xfId="3" applyNumberFormat="1" applyFont="1" applyBorder="1" applyAlignment="1">
      <alignment horizontal="center"/>
    </xf>
    <xf numFmtId="10" fontId="4" fillId="0" borderId="0" xfId="1" applyNumberFormat="1" applyFont="1" applyBorder="1" applyAlignment="1">
      <alignment horizontal="center"/>
    </xf>
    <xf numFmtId="181" fontId="1" fillId="0" borderId="7" xfId="3" applyNumberFormat="1" applyFont="1" applyFill="1" applyBorder="1"/>
    <xf numFmtId="0" fontId="0" fillId="18" borderId="0" xfId="0" applyFill="1" applyAlignment="1">
      <alignment horizontal="center" vertical="center"/>
    </xf>
    <xf numFmtId="171" fontId="22" fillId="15" borderId="24" xfId="0" applyNumberFormat="1" applyFont="1" applyFill="1" applyBorder="1" applyAlignment="1">
      <alignment horizontal="center"/>
    </xf>
    <xf numFmtId="171" fontId="4" fillId="15" borderId="24" xfId="0" applyNumberFormat="1" applyFont="1" applyFill="1" applyBorder="1" applyAlignment="1">
      <alignment horizontal="center"/>
    </xf>
    <xf numFmtId="171" fontId="4" fillId="0" borderId="24" xfId="0" applyNumberFormat="1" applyFont="1" applyBorder="1" applyAlignment="1">
      <alignment horizontal="center"/>
    </xf>
    <xf numFmtId="175" fontId="32" fillId="15" borderId="25" xfId="0" applyNumberFormat="1" applyFont="1" applyFill="1" applyBorder="1" applyAlignment="1">
      <alignment horizontal="center"/>
    </xf>
    <xf numFmtId="10" fontId="22" fillId="15" borderId="24" xfId="1" applyNumberFormat="1" applyFont="1" applyFill="1" applyBorder="1" applyAlignment="1">
      <alignment horizontal="center"/>
    </xf>
    <xf numFmtId="184" fontId="22" fillId="15" borderId="24" xfId="0" applyNumberFormat="1" applyFont="1" applyFill="1" applyBorder="1" applyAlignment="1">
      <alignment horizontal="center"/>
    </xf>
    <xf numFmtId="191" fontId="22" fillId="15" borderId="24" xfId="0" applyNumberFormat="1" applyFont="1" applyFill="1" applyBorder="1" applyAlignment="1">
      <alignment horizontal="center"/>
    </xf>
    <xf numFmtId="205" fontId="22" fillId="15" borderId="24" xfId="3" applyNumberFormat="1" applyFont="1" applyFill="1" applyBorder="1" applyAlignment="1">
      <alignment horizontal="center"/>
    </xf>
    <xf numFmtId="191" fontId="4" fillId="8" borderId="24" xfId="0" applyNumberFormat="1" applyFont="1" applyFill="1" applyBorder="1" applyAlignment="1">
      <alignment horizontal="center"/>
    </xf>
    <xf numFmtId="181" fontId="22" fillId="15" borderId="24" xfId="3" applyNumberFormat="1" applyFont="1" applyFill="1" applyBorder="1" applyAlignment="1">
      <alignment horizontal="center"/>
    </xf>
    <xf numFmtId="180" fontId="22" fillId="15" borderId="26" xfId="3" applyNumberFormat="1" applyFont="1" applyFill="1" applyBorder="1" applyAlignment="1">
      <alignment horizontal="center"/>
    </xf>
    <xf numFmtId="205" fontId="4" fillId="15" borderId="26" xfId="3" applyNumberFormat="1" applyFont="1" applyFill="1" applyBorder="1" applyAlignment="1">
      <alignment horizontal="center"/>
    </xf>
    <xf numFmtId="181" fontId="22" fillId="15" borderId="0" xfId="3" applyNumberFormat="1" applyFont="1" applyFill="1" applyBorder="1" applyAlignment="1">
      <alignment horizontal="center"/>
    </xf>
    <xf numFmtId="205" fontId="22" fillId="15" borderId="0" xfId="3" applyNumberFormat="1" applyFont="1" applyFill="1" applyBorder="1" applyAlignment="1">
      <alignment horizontal="center"/>
    </xf>
    <xf numFmtId="165" fontId="22" fillId="15" borderId="24" xfId="3" applyNumberFormat="1" applyFont="1" applyFill="1" applyBorder="1" applyAlignment="1">
      <alignment horizontal="center"/>
    </xf>
    <xf numFmtId="0" fontId="4" fillId="15" borderId="0" xfId="0" applyFont="1" applyFill="1"/>
    <xf numFmtId="181" fontId="22" fillId="15" borderId="26" xfId="3" applyNumberFormat="1" applyFont="1" applyFill="1" applyBorder="1" applyAlignment="1">
      <alignment horizontal="center"/>
    </xf>
    <xf numFmtId="181" fontId="4" fillId="15" borderId="26" xfId="3" applyNumberFormat="1" applyFont="1" applyFill="1" applyBorder="1" applyAlignment="1">
      <alignment horizontal="center"/>
    </xf>
    <xf numFmtId="171" fontId="4" fillId="15" borderId="26" xfId="3" applyNumberFormat="1" applyFont="1" applyFill="1" applyBorder="1" applyAlignment="1">
      <alignment horizontal="center"/>
    </xf>
    <xf numFmtId="10" fontId="4" fillId="15" borderId="26" xfId="1" applyNumberFormat="1" applyFont="1" applyFill="1" applyBorder="1" applyAlignment="1">
      <alignment horizontal="center"/>
    </xf>
    <xf numFmtId="192" fontId="22" fillId="15" borderId="26" xfId="3" applyNumberFormat="1" applyFont="1" applyFill="1" applyBorder="1" applyAlignment="1">
      <alignment horizontal="center"/>
    </xf>
    <xf numFmtId="10" fontId="22" fillId="15" borderId="24" xfId="0" applyNumberFormat="1" applyFont="1" applyFill="1" applyBorder="1" applyAlignment="1">
      <alignment horizontal="center"/>
    </xf>
    <xf numFmtId="0" fontId="4" fillId="15" borderId="3" xfId="0" applyFont="1" applyFill="1" applyBorder="1" applyAlignment="1">
      <alignment horizontal="center" vertical="center"/>
    </xf>
    <xf numFmtId="0" fontId="4" fillId="15" borderId="4" xfId="0" applyFont="1" applyFill="1" applyBorder="1" applyAlignment="1">
      <alignment horizontal="center" vertical="center"/>
    </xf>
    <xf numFmtId="172" fontId="4" fillId="15" borderId="0" xfId="3" applyNumberFormat="1" applyFont="1" applyFill="1" applyBorder="1"/>
    <xf numFmtId="165" fontId="14" fillId="15" borderId="0" xfId="0" applyNumberFormat="1" applyFont="1" applyFill="1" applyAlignment="1">
      <alignment horizontal="right"/>
    </xf>
    <xf numFmtId="172" fontId="0" fillId="15" borderId="0" xfId="0" applyNumberFormat="1" applyFill="1"/>
    <xf numFmtId="172" fontId="1" fillId="15" borderId="0" xfId="0" applyNumberFormat="1" applyFont="1" applyFill="1"/>
    <xf numFmtId="172" fontId="0" fillId="15" borderId="0" xfId="3" applyNumberFormat="1" applyFont="1" applyFill="1" applyBorder="1"/>
    <xf numFmtId="10" fontId="0" fillId="15" borderId="0" xfId="0" applyNumberFormat="1" applyFill="1"/>
    <xf numFmtId="208" fontId="0" fillId="15" borderId="0" xfId="0" applyNumberFormat="1" applyFill="1"/>
    <xf numFmtId="208" fontId="0" fillId="15" borderId="0" xfId="0" applyNumberFormat="1" applyFill="1" applyAlignment="1">
      <alignment horizontal="right"/>
    </xf>
    <xf numFmtId="164" fontId="4" fillId="15" borderId="5" xfId="1" applyNumberFormat="1" applyFont="1" applyFill="1" applyBorder="1" applyAlignment="1">
      <alignment horizontal="center" vertical="center"/>
    </xf>
    <xf numFmtId="14" fontId="4" fillId="15" borderId="5" xfId="0" applyNumberFormat="1" applyFont="1" applyFill="1" applyBorder="1" applyAlignment="1">
      <alignment horizontal="center" vertical="center"/>
    </xf>
    <xf numFmtId="1" fontId="4" fillId="15" borderId="5" xfId="1" applyNumberFormat="1" applyFont="1" applyFill="1" applyBorder="1" applyAlignment="1">
      <alignment horizontal="center" vertical="center"/>
    </xf>
    <xf numFmtId="164" fontId="4" fillId="15" borderId="4" xfId="1" applyNumberFormat="1" applyFont="1" applyFill="1" applyBorder="1" applyAlignment="1">
      <alignment horizontal="center" vertical="center"/>
    </xf>
    <xf numFmtId="0" fontId="14" fillId="18" borderId="0" xfId="0" applyFont="1" applyFill="1" applyAlignment="1">
      <alignment horizontal="left"/>
    </xf>
    <xf numFmtId="0" fontId="14" fillId="18" borderId="0" xfId="0" applyFont="1" applyFill="1"/>
    <xf numFmtId="0" fontId="46" fillId="18" borderId="0" xfId="0" applyFont="1" applyFill="1" applyAlignment="1">
      <alignment horizontal="left"/>
    </xf>
    <xf numFmtId="0" fontId="30" fillId="18" borderId="0" xfId="0" applyFont="1" applyFill="1" applyAlignment="1">
      <alignment horizontal="center"/>
    </xf>
    <xf numFmtId="175" fontId="6" fillId="18" borderId="0" xfId="0" applyNumberFormat="1" applyFont="1" applyFill="1" applyAlignment="1">
      <alignment horizontal="center"/>
    </xf>
    <xf numFmtId="0" fontId="46" fillId="18" borderId="2" xfId="0" applyFont="1" applyFill="1" applyBorder="1" applyAlignment="1">
      <alignment horizontal="left"/>
    </xf>
    <xf numFmtId="0" fontId="5" fillId="18" borderId="2" xfId="0" quotePrefix="1" applyFont="1" applyFill="1" applyBorder="1"/>
    <xf numFmtId="0" fontId="1" fillId="18" borderId="2" xfId="0" applyFont="1" applyFill="1" applyBorder="1" applyAlignment="1">
      <alignment horizontal="center" vertical="center"/>
    </xf>
    <xf numFmtId="166" fontId="4" fillId="15" borderId="0" xfId="1" applyNumberFormat="1" applyFont="1" applyFill="1" applyAlignment="1">
      <alignment horizontal="center"/>
    </xf>
    <xf numFmtId="166" fontId="0" fillId="15" borderId="0" xfId="0" applyNumberFormat="1" applyFill="1" applyAlignment="1">
      <alignment horizontal="center" vertical="center"/>
    </xf>
    <xf numFmtId="165" fontId="0" fillId="15" borderId="0" xfId="0" applyNumberFormat="1" applyFill="1" applyAlignment="1">
      <alignment horizontal="center" vertical="center"/>
    </xf>
    <xf numFmtId="0" fontId="58" fillId="15" borderId="0" xfId="0" applyFont="1" applyFill="1" applyAlignment="1">
      <alignment horizontal="center" vertical="center"/>
    </xf>
    <xf numFmtId="172" fontId="4" fillId="15" borderId="0" xfId="3" applyNumberFormat="1" applyFont="1" applyFill="1" applyBorder="1" applyAlignment="1">
      <alignment horizontal="left" vertical="center"/>
    </xf>
    <xf numFmtId="1" fontId="23" fillId="15" borderId="0" xfId="0" applyNumberFormat="1" applyFont="1" applyFill="1" applyAlignment="1">
      <alignment horizontal="center" vertical="center"/>
    </xf>
    <xf numFmtId="171" fontId="159" fillId="15" borderId="0" xfId="0" applyNumberFormat="1" applyFont="1" applyFill="1"/>
    <xf numFmtId="164" fontId="4" fillId="15" borderId="0" xfId="1" applyNumberFormat="1" applyFont="1" applyFill="1" applyBorder="1" applyAlignment="1">
      <alignment horizontal="center" vertical="center"/>
    </xf>
    <xf numFmtId="164" fontId="4" fillId="15" borderId="0" xfId="1" applyNumberFormat="1" applyFont="1" applyFill="1" applyBorder="1" applyAlignment="1">
      <alignment horizontal="right" vertical="center"/>
    </xf>
    <xf numFmtId="0" fontId="4" fillId="15" borderId="0" xfId="0" applyFont="1" applyFill="1" applyAlignment="1">
      <alignment horizontal="left" vertical="center"/>
    </xf>
    <xf numFmtId="181" fontId="2" fillId="15" borderId="0" xfId="3" applyNumberFormat="1" applyFont="1" applyFill="1" applyBorder="1" applyAlignment="1">
      <alignment horizontal="center" vertical="center"/>
    </xf>
    <xf numFmtId="1" fontId="4" fillId="15" borderId="0" xfId="0" applyNumberFormat="1" applyFont="1" applyFill="1" applyAlignment="1">
      <alignment horizontal="center" vertical="center"/>
    </xf>
    <xf numFmtId="1" fontId="0" fillId="15" borderId="0" xfId="0" applyNumberFormat="1" applyFill="1" applyAlignment="1">
      <alignment horizontal="center" vertical="center"/>
    </xf>
    <xf numFmtId="172" fontId="0" fillId="15" borderId="0" xfId="3" applyNumberFormat="1" applyFont="1" applyFill="1" applyBorder="1" applyAlignment="1">
      <alignment horizontal="center" vertical="center"/>
    </xf>
    <xf numFmtId="172" fontId="0" fillId="15" borderId="0" xfId="3" applyNumberFormat="1" applyFont="1" applyFill="1" applyBorder="1" applyAlignment="1">
      <alignment vertical="center"/>
    </xf>
    <xf numFmtId="164" fontId="0" fillId="15" borderId="0" xfId="1" applyNumberFormat="1" applyFont="1" applyFill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72" fontId="0" fillId="15" borderId="0" xfId="3" applyNumberFormat="1" applyFont="1" applyFill="1" applyAlignment="1">
      <alignment horizontal="center"/>
    </xf>
    <xf numFmtId="172" fontId="0" fillId="15" borderId="0" xfId="0" applyNumberFormat="1" applyFill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4" fillId="15" borderId="3" xfId="14" applyNumberFormat="1" applyFont="1" applyFill="1" applyBorder="1" applyAlignment="1">
      <alignment horizontal="center"/>
    </xf>
    <xf numFmtId="164" fontId="4" fillId="15" borderId="22" xfId="14" applyNumberFormat="1" applyFont="1" applyFill="1" applyBorder="1" applyAlignment="1">
      <alignment horizontal="center"/>
    </xf>
    <xf numFmtId="164" fontId="4" fillId="15" borderId="4" xfId="14" applyNumberFormat="1" applyFont="1" applyFill="1" applyBorder="1" applyAlignment="1">
      <alignment horizontal="center"/>
    </xf>
    <xf numFmtId="165" fontId="14" fillId="0" borderId="5" xfId="0" applyNumberFormat="1" applyFont="1" applyBorder="1" applyAlignment="1">
      <alignment horizontal="center"/>
    </xf>
    <xf numFmtId="170" fontId="0" fillId="15" borderId="0" xfId="0" applyNumberFormat="1" applyFill="1" applyAlignment="1">
      <alignment horizontal="right"/>
    </xf>
    <xf numFmtId="171" fontId="0" fillId="15" borderId="0" xfId="0" applyNumberFormat="1" applyFill="1" applyAlignment="1">
      <alignment horizontal="right"/>
    </xf>
    <xf numFmtId="165" fontId="4" fillId="15" borderId="0" xfId="0" applyNumberFormat="1" applyFont="1" applyFill="1" applyAlignment="1">
      <alignment horizontal="right"/>
    </xf>
    <xf numFmtId="180" fontId="159" fillId="0" borderId="0" xfId="3" applyNumberFormat="1" applyFont="1" applyFill="1" applyBorder="1" applyAlignment="1">
      <alignment horizontal="center"/>
    </xf>
    <xf numFmtId="172" fontId="14" fillId="0" borderId="0" xfId="0" applyNumberFormat="1" applyFont="1"/>
    <xf numFmtId="0" fontId="41" fillId="0" borderId="0" xfId="0" quotePrefix="1" applyFont="1"/>
    <xf numFmtId="172" fontId="1" fillId="0" borderId="0" xfId="0" applyNumberFormat="1" applyFont="1"/>
    <xf numFmtId="170" fontId="1" fillId="0" borderId="7" xfId="3" applyNumberFormat="1" applyFont="1" applyFill="1" applyBorder="1" applyAlignment="1">
      <alignment horizontal="center"/>
    </xf>
    <xf numFmtId="172" fontId="0" fillId="6" borderId="0" xfId="3" applyNumberFormat="1" applyFont="1" applyFill="1" applyAlignment="1">
      <alignment horizontal="center"/>
    </xf>
    <xf numFmtId="0" fontId="166" fillId="18" borderId="0" xfId="0" applyFont="1" applyFill="1" applyAlignment="1">
      <alignment vertical="center"/>
    </xf>
    <xf numFmtId="0" fontId="166" fillId="18" borderId="0" xfId="0" applyFont="1" applyFill="1" applyAlignment="1">
      <alignment horizontal="right" vertical="center"/>
    </xf>
    <xf numFmtId="3" fontId="22" fillId="0" borderId="58" xfId="0" applyNumberFormat="1" applyFont="1" applyBorder="1" applyAlignment="1">
      <alignment horizontal="center"/>
    </xf>
    <xf numFmtId="3" fontId="22" fillId="0" borderId="59" xfId="0" applyNumberFormat="1" applyFont="1" applyBorder="1" applyAlignment="1">
      <alignment horizontal="center"/>
    </xf>
    <xf numFmtId="3" fontId="22" fillId="0" borderId="60" xfId="0" applyNumberFormat="1" applyFont="1" applyBorder="1" applyAlignment="1">
      <alignment horizontal="center"/>
    </xf>
    <xf numFmtId="3" fontId="22" fillId="0" borderId="61" xfId="0" applyNumberFormat="1" applyFont="1" applyBorder="1" applyAlignment="1">
      <alignment horizontal="center"/>
    </xf>
    <xf numFmtId="3" fontId="22" fillId="0" borderId="62" xfId="0" applyNumberFormat="1" applyFont="1" applyBorder="1" applyAlignment="1">
      <alignment horizontal="center"/>
    </xf>
    <xf numFmtId="3" fontId="22" fillId="0" borderId="63" xfId="0" applyNumberFormat="1" applyFont="1" applyBorder="1" applyAlignment="1">
      <alignment horizontal="center"/>
    </xf>
    <xf numFmtId="9" fontId="22" fillId="0" borderId="62" xfId="1" applyFont="1" applyFill="1" applyBorder="1" applyAlignment="1">
      <alignment horizontal="center"/>
    </xf>
    <xf numFmtId="9" fontId="22" fillId="0" borderId="63" xfId="1" applyFont="1" applyFill="1" applyBorder="1" applyAlignment="1">
      <alignment horizontal="center"/>
    </xf>
    <xf numFmtId="9" fontId="22" fillId="0" borderId="58" xfId="1" applyFont="1" applyFill="1" applyBorder="1" applyAlignment="1">
      <alignment horizontal="center"/>
    </xf>
    <xf numFmtId="9" fontId="22" fillId="0" borderId="59" xfId="1" applyFont="1" applyFill="1" applyBorder="1" applyAlignment="1">
      <alignment horizontal="center"/>
    </xf>
    <xf numFmtId="9" fontId="22" fillId="0" borderId="60" xfId="1" applyFont="1" applyFill="1" applyBorder="1" applyAlignment="1">
      <alignment horizontal="center"/>
    </xf>
    <xf numFmtId="9" fontId="22" fillId="0" borderId="61" xfId="1" applyFont="1" applyFill="1" applyBorder="1" applyAlignment="1">
      <alignment horizontal="center"/>
    </xf>
    <xf numFmtId="10" fontId="22" fillId="0" borderId="0" xfId="1" applyNumberFormat="1" applyFont="1" applyBorder="1" applyAlignment="1">
      <alignment horizontal="center"/>
    </xf>
    <xf numFmtId="10" fontId="21" fillId="0" borderId="0" xfId="0" applyNumberFormat="1" applyFont="1" applyAlignment="1">
      <alignment horizontal="center"/>
    </xf>
    <xf numFmtId="190" fontId="22" fillId="0" borderId="0" xfId="3" applyNumberFormat="1" applyFont="1" applyFill="1" applyBorder="1" applyAlignment="1">
      <alignment horizontal="center"/>
    </xf>
    <xf numFmtId="186" fontId="22" fillId="0" borderId="0" xfId="3" applyNumberFormat="1" applyFont="1" applyFill="1" applyBorder="1" applyAlignment="1">
      <alignment horizontal="center"/>
    </xf>
    <xf numFmtId="10" fontId="14" fillId="0" borderId="0" xfId="1" applyNumberFormat="1" applyFont="1" applyFill="1" applyBorder="1" applyAlignment="1">
      <alignment horizontal="center"/>
    </xf>
    <xf numFmtId="3" fontId="0" fillId="0" borderId="56" xfId="0" applyNumberFormat="1" applyBorder="1"/>
    <xf numFmtId="3" fontId="0" fillId="0" borderId="57" xfId="0" applyNumberFormat="1" applyBorder="1"/>
    <xf numFmtId="3" fontId="0" fillId="0" borderId="64" xfId="0" applyNumberFormat="1" applyBorder="1"/>
    <xf numFmtId="3" fontId="0" fillId="0" borderId="65" xfId="0" applyNumberFormat="1" applyBorder="1"/>
    <xf numFmtId="3" fontId="0" fillId="0" borderId="66" xfId="0" applyNumberFormat="1" applyBorder="1"/>
    <xf numFmtId="3" fontId="0" fillId="0" borderId="67" xfId="0" applyNumberFormat="1" applyBorder="1"/>
    <xf numFmtId="9" fontId="0" fillId="0" borderId="56" xfId="1" applyFont="1" applyFill="1" applyBorder="1"/>
    <xf numFmtId="9" fontId="0" fillId="0" borderId="57" xfId="1" applyFont="1" applyFill="1" applyBorder="1"/>
    <xf numFmtId="9" fontId="0" fillId="0" borderId="64" xfId="1" applyFont="1" applyFill="1" applyBorder="1"/>
    <xf numFmtId="9" fontId="0" fillId="0" borderId="65" xfId="1" applyFont="1" applyFill="1" applyBorder="1"/>
    <xf numFmtId="9" fontId="0" fillId="0" borderId="66" xfId="1" applyFont="1" applyFill="1" applyBorder="1"/>
    <xf numFmtId="9" fontId="0" fillId="0" borderId="67" xfId="1" applyFont="1" applyFill="1" applyBorder="1"/>
    <xf numFmtId="9" fontId="0" fillId="0" borderId="56" xfId="1" applyFont="1" applyBorder="1"/>
    <xf numFmtId="9" fontId="0" fillId="0" borderId="7" xfId="1" applyFont="1" applyBorder="1"/>
    <xf numFmtId="9" fontId="0" fillId="0" borderId="57" xfId="1" applyFont="1" applyBorder="1"/>
    <xf numFmtId="9" fontId="0" fillId="0" borderId="64" xfId="1" applyFont="1" applyBorder="1"/>
    <xf numFmtId="9" fontId="0" fillId="0" borderId="0" xfId="1" applyFont="1" applyBorder="1"/>
    <xf numFmtId="9" fontId="0" fillId="0" borderId="65" xfId="1" applyFont="1" applyBorder="1"/>
    <xf numFmtId="9" fontId="0" fillId="0" borderId="66" xfId="1" applyFont="1" applyBorder="1"/>
    <xf numFmtId="9" fontId="0" fillId="0" borderId="8" xfId="1" applyFont="1" applyBorder="1"/>
    <xf numFmtId="9" fontId="0" fillId="0" borderId="67" xfId="1" applyFont="1" applyBorder="1"/>
    <xf numFmtId="9" fontId="0" fillId="0" borderId="56" xfId="0" applyNumberFormat="1" applyBorder="1"/>
    <xf numFmtId="9" fontId="0" fillId="0" borderId="7" xfId="0" applyNumberFormat="1" applyBorder="1"/>
    <xf numFmtId="9" fontId="0" fillId="0" borderId="64" xfId="0" applyNumberFormat="1" applyBorder="1"/>
    <xf numFmtId="9" fontId="0" fillId="0" borderId="66" xfId="0" applyNumberFormat="1" applyBorder="1"/>
    <xf numFmtId="9" fontId="0" fillId="0" borderId="8" xfId="0" applyNumberFormat="1" applyBorder="1"/>
    <xf numFmtId="3" fontId="1" fillId="0" borderId="66" xfId="0" applyNumberFormat="1" applyFont="1" applyBorder="1"/>
    <xf numFmtId="3" fontId="1" fillId="0" borderId="67" xfId="0" applyNumberFormat="1" applyFont="1" applyBorder="1"/>
    <xf numFmtId="10" fontId="0" fillId="0" borderId="6" xfId="1" applyNumberFormat="1" applyFont="1" applyBorder="1"/>
    <xf numFmtId="10" fontId="0" fillId="0" borderId="31" xfId="1" applyNumberFormat="1" applyFont="1" applyBorder="1"/>
    <xf numFmtId="177" fontId="0" fillId="0" borderId="7" xfId="3" applyNumberFormat="1" applyFont="1" applyBorder="1"/>
    <xf numFmtId="0" fontId="0" fillId="0" borderId="5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0" fontId="14" fillId="0" borderId="24" xfId="0" applyNumberFormat="1" applyFont="1" applyBorder="1" applyAlignment="1">
      <alignment horizontal="center"/>
    </xf>
    <xf numFmtId="205" fontId="22" fillId="15" borderId="26" xfId="3" applyNumberFormat="1" applyFont="1" applyFill="1" applyBorder="1" applyAlignment="1">
      <alignment horizontal="center"/>
    </xf>
    <xf numFmtId="181" fontId="4" fillId="15" borderId="0" xfId="0" applyNumberFormat="1" applyFont="1" applyFill="1" applyAlignment="1">
      <alignment horizontal="right"/>
    </xf>
    <xf numFmtId="175" fontId="32" fillId="0" borderId="26" xfId="3" applyNumberFormat="1" applyFont="1" applyFill="1" applyBorder="1" applyAlignment="1">
      <alignment horizontal="center"/>
    </xf>
    <xf numFmtId="175" fontId="32" fillId="15" borderId="26" xfId="3" applyNumberFormat="1" applyFont="1" applyFill="1" applyBorder="1" applyAlignment="1">
      <alignment horizontal="center"/>
    </xf>
    <xf numFmtId="205" fontId="4" fillId="15" borderId="0" xfId="0" applyNumberFormat="1" applyFont="1" applyFill="1" applyAlignment="1">
      <alignment horizontal="right"/>
    </xf>
    <xf numFmtId="165" fontId="4" fillId="15" borderId="5" xfId="0" applyNumberFormat="1" applyFont="1" applyFill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181" fontId="1" fillId="0" borderId="0" xfId="3" applyNumberFormat="1" applyFont="1" applyFill="1"/>
    <xf numFmtId="181" fontId="1" fillId="0" borderId="11" xfId="3" applyNumberFormat="1" applyFont="1" applyFill="1" applyBorder="1"/>
    <xf numFmtId="181" fontId="2" fillId="0" borderId="7" xfId="3" applyNumberFormat="1" applyFont="1" applyFill="1" applyBorder="1"/>
    <xf numFmtId="181" fontId="1" fillId="0" borderId="10" xfId="3" applyNumberFormat="1" applyFont="1" applyFill="1" applyBorder="1"/>
    <xf numFmtId="181" fontId="1" fillId="0" borderId="2" xfId="3" applyNumberFormat="1" applyFont="1" applyFill="1" applyBorder="1"/>
    <xf numFmtId="181" fontId="2" fillId="0" borderId="8" xfId="3" applyNumberFormat="1" applyFont="1" applyFill="1" applyBorder="1"/>
    <xf numFmtId="181" fontId="1" fillId="0" borderId="8" xfId="3" applyNumberFormat="1" applyFont="1" applyFill="1" applyBorder="1"/>
    <xf numFmtId="181" fontId="2" fillId="0" borderId="0" xfId="3" applyNumberFormat="1" applyFont="1" applyFill="1" applyBorder="1"/>
    <xf numFmtId="181" fontId="2" fillId="15" borderId="0" xfId="3" applyNumberFormat="1" applyFont="1" applyFill="1"/>
    <xf numFmtId="172" fontId="1" fillId="15" borderId="0" xfId="0" applyNumberFormat="1" applyFont="1" applyFill="1" applyAlignment="1">
      <alignment horizontal="center"/>
    </xf>
    <xf numFmtId="10" fontId="0" fillId="15" borderId="0" xfId="1" applyNumberFormat="1" applyFont="1" applyFill="1"/>
    <xf numFmtId="164" fontId="0" fillId="15" borderId="0" xfId="1" applyNumberFormat="1" applyFont="1" applyFill="1" applyAlignment="1">
      <alignment horizontal="center" vertical="center"/>
    </xf>
    <xf numFmtId="164" fontId="14" fillId="15" borderId="0" xfId="0" applyNumberFormat="1" applyFont="1" applyFill="1" applyAlignment="1">
      <alignment horizontal="center" vertical="center"/>
    </xf>
    <xf numFmtId="164" fontId="1" fillId="15" borderId="0" xfId="0" applyNumberFormat="1" applyFont="1" applyFill="1" applyAlignment="1">
      <alignment horizontal="center" vertical="center"/>
    </xf>
    <xf numFmtId="165" fontId="0" fillId="15" borderId="0" xfId="3" applyNumberFormat="1" applyFont="1" applyFill="1" applyBorder="1" applyAlignment="1">
      <alignment horizontal="center"/>
    </xf>
    <xf numFmtId="188" fontId="0" fillId="15" borderId="0" xfId="0" applyNumberFormat="1" applyFill="1"/>
    <xf numFmtId="170" fontId="1" fillId="15" borderId="0" xfId="3" applyNumberFormat="1" applyFont="1" applyFill="1" applyBorder="1" applyAlignment="1">
      <alignment horizontal="center"/>
    </xf>
    <xf numFmtId="166" fontId="20" fillId="15" borderId="0" xfId="1" applyNumberFormat="1" applyFont="1" applyFill="1" applyAlignment="1">
      <alignment horizontal="center"/>
    </xf>
    <xf numFmtId="181" fontId="2" fillId="15" borderId="0" xfId="3" applyNumberFormat="1" applyFont="1" applyFill="1" applyBorder="1"/>
    <xf numFmtId="181" fontId="1" fillId="15" borderId="0" xfId="3" applyNumberFormat="1" applyFont="1" applyFill="1" applyBorder="1"/>
    <xf numFmtId="209" fontId="159" fillId="15" borderId="0" xfId="0" applyNumberFormat="1" applyFont="1" applyFill="1"/>
    <xf numFmtId="181" fontId="1" fillId="0" borderId="0" xfId="3" applyNumberFormat="1" applyFont="1" applyFill="1" applyBorder="1"/>
    <xf numFmtId="181" fontId="0" fillId="15" borderId="0" xfId="0" applyNumberFormat="1" applyFill="1" applyAlignment="1">
      <alignment horizontal="center"/>
    </xf>
    <xf numFmtId="172" fontId="4" fillId="15" borderId="0" xfId="3" applyNumberFormat="1" applyFont="1" applyFill="1" applyBorder="1" applyAlignment="1">
      <alignment horizontal="center"/>
    </xf>
    <xf numFmtId="181" fontId="1" fillId="0" borderId="5" xfId="3" applyNumberFormat="1" applyFont="1" applyFill="1" applyBorder="1"/>
    <xf numFmtId="170" fontId="1" fillId="15" borderId="0" xfId="0" applyNumberFormat="1" applyFont="1" applyFill="1" applyAlignment="1">
      <alignment horizontal="right"/>
    </xf>
    <xf numFmtId="0" fontId="159" fillId="15" borderId="0" xfId="0" applyFont="1" applyFill="1" applyAlignment="1">
      <alignment horizontal="center"/>
    </xf>
    <xf numFmtId="0" fontId="19" fillId="15" borderId="0" xfId="0" applyFont="1" applyFill="1" applyAlignment="1">
      <alignment horizontal="center"/>
    </xf>
    <xf numFmtId="0" fontId="1" fillId="15" borderId="0" xfId="0" applyFont="1" applyFill="1" applyAlignment="1">
      <alignment horizontal="center"/>
    </xf>
    <xf numFmtId="0" fontId="20" fillId="15" borderId="0" xfId="0" applyFont="1" applyFill="1" applyAlignment="1">
      <alignment horizontal="center"/>
    </xf>
    <xf numFmtId="165" fontId="4" fillId="15" borderId="0" xfId="0" applyNumberFormat="1" applyFont="1" applyFill="1" applyAlignment="1">
      <alignment horizontal="center"/>
    </xf>
    <xf numFmtId="166" fontId="4" fillId="15" borderId="0" xfId="0" applyNumberFormat="1" applyFont="1" applyFill="1" applyAlignment="1">
      <alignment horizontal="center"/>
    </xf>
    <xf numFmtId="188" fontId="0" fillId="15" borderId="0" xfId="3" applyNumberFormat="1" applyFont="1" applyFill="1"/>
    <xf numFmtId="177" fontId="0" fillId="15" borderId="0" xfId="0" applyNumberFormat="1" applyFill="1" applyAlignment="1">
      <alignment vertical="center"/>
    </xf>
    <xf numFmtId="172" fontId="0" fillId="15" borderId="0" xfId="0" applyNumberFormat="1" applyFill="1" applyAlignment="1">
      <alignment vertical="center"/>
    </xf>
    <xf numFmtId="164" fontId="0" fillId="15" borderId="0" xfId="1" applyNumberFormat="1" applyFont="1" applyFill="1" applyAlignment="1">
      <alignment vertical="center"/>
    </xf>
    <xf numFmtId="172" fontId="0" fillId="15" borderId="0" xfId="3" applyNumberFormat="1" applyFont="1" applyFill="1" applyAlignment="1">
      <alignment vertical="center"/>
    </xf>
    <xf numFmtId="181" fontId="1" fillId="15" borderId="0" xfId="3" applyNumberFormat="1" applyFont="1" applyFill="1" applyBorder="1" applyAlignment="1">
      <alignment horizontal="center" vertical="center"/>
    </xf>
    <xf numFmtId="205" fontId="22" fillId="15" borderId="24" xfId="0" applyNumberFormat="1" applyFont="1" applyFill="1" applyBorder="1" applyAlignment="1">
      <alignment horizontal="center"/>
    </xf>
    <xf numFmtId="205" fontId="22" fillId="15" borderId="26" xfId="1136" applyNumberFormat="1" applyFont="1" applyFill="1" applyBorder="1" applyAlignment="1">
      <alignment horizontal="center"/>
    </xf>
    <xf numFmtId="0" fontId="8" fillId="15" borderId="0" xfId="0" applyFont="1" applyFill="1" applyAlignment="1">
      <alignment horizontal="center" vertical="center"/>
    </xf>
    <xf numFmtId="165" fontId="40" fillId="15" borderId="0" xfId="0" applyNumberFormat="1" applyFont="1" applyFill="1" applyAlignment="1">
      <alignment horizontal="right"/>
    </xf>
    <xf numFmtId="171" fontId="22" fillId="15" borderId="26" xfId="1" applyNumberFormat="1" applyFont="1" applyFill="1" applyBorder="1" applyAlignment="1">
      <alignment horizontal="center"/>
    </xf>
    <xf numFmtId="10" fontId="22" fillId="15" borderId="26" xfId="1" applyNumberFormat="1" applyFont="1" applyFill="1" applyBorder="1" applyAlignment="1">
      <alignment horizontal="center"/>
    </xf>
    <xf numFmtId="190" fontId="22" fillId="15" borderId="26" xfId="3" applyNumberFormat="1" applyFont="1" applyFill="1" applyBorder="1" applyAlignment="1">
      <alignment horizontal="center"/>
    </xf>
    <xf numFmtId="180" fontId="22" fillId="15" borderId="0" xfId="3" applyNumberFormat="1" applyFont="1" applyFill="1" applyBorder="1" applyAlignment="1">
      <alignment horizontal="center"/>
    </xf>
    <xf numFmtId="164" fontId="22" fillId="15" borderId="24" xfId="0" applyNumberFormat="1" applyFont="1" applyFill="1" applyBorder="1" applyAlignment="1">
      <alignment horizontal="right"/>
    </xf>
    <xf numFmtId="177" fontId="22" fillId="15" borderId="26" xfId="3" applyNumberFormat="1" applyFont="1" applyFill="1" applyBorder="1" applyAlignment="1">
      <alignment horizontal="center"/>
    </xf>
    <xf numFmtId="181" fontId="169" fillId="0" borderId="0" xfId="3" applyNumberFormat="1" applyFont="1" applyFill="1"/>
    <xf numFmtId="10" fontId="4" fillId="15" borderId="0" xfId="1" applyNumberFormat="1" applyFont="1" applyFill="1" applyBorder="1" applyAlignment="1">
      <alignment horizontal="center"/>
    </xf>
  </cellXfs>
  <cellStyles count="1273">
    <cellStyle name="%" xfId="18" xr:uid="{B0F92CB1-DD04-4071-93F5-D66A14CADFD7}"/>
    <cellStyle name="% 10" xfId="1179" xr:uid="{B5CA88AE-4C21-4407-A763-408AB4C0044F}"/>
    <cellStyle name="% 11" xfId="1167" xr:uid="{D0B5B81A-6B5F-4EA9-8E57-9580E544DBA3}"/>
    <cellStyle name="% 2" xfId="11" xr:uid="{A41AD63B-19C3-490A-AF86-46E12F3598D4}"/>
    <cellStyle name="% 2 2" xfId="1016" xr:uid="{F66C3A79-0487-4484-8FD5-42EC18669EC4}"/>
    <cellStyle name="% 2 3" xfId="23" xr:uid="{49BE8CEF-C9C3-4214-90AC-2312CF99DEF6}"/>
    <cellStyle name="% 2 4" xfId="1177" xr:uid="{F86ACD38-3F6A-479E-9F94-CBE453C46BA3}"/>
    <cellStyle name="% 3" xfId="24" xr:uid="{2499A07B-64A5-45F5-9ADF-745FCC100270}"/>
    <cellStyle name="% 4" xfId="25" xr:uid="{21E99086-70B1-4E68-9042-3A81D284B310}"/>
    <cellStyle name="% 5" xfId="26" xr:uid="{6DE769DC-EB21-4BBF-A1BA-BE1B9408C76F}"/>
    <cellStyle name="% 6" xfId="27" xr:uid="{F28F64D6-7C18-4BA1-A61D-DB5055D52388}"/>
    <cellStyle name="% 7" xfId="28" xr:uid="{32F5F917-5282-44D0-803B-EF51197D1BF6}"/>
    <cellStyle name="% 8" xfId="22" xr:uid="{604E0FC6-25D8-4E35-A5A1-EA77E2EC0368}"/>
    <cellStyle name="% 9" xfId="1007" xr:uid="{9F58F11A-DCA8-4D62-81FB-C5A1DB9A6B98}"/>
    <cellStyle name="%_01-Rev TE accruals and prepayments P2" xfId="29" xr:uid="{0F68978A-91A0-4A7D-8A8B-25857B64F9FD}"/>
    <cellStyle name="%_01-Rev TE accruals and prepayments P2_OC4" xfId="30" xr:uid="{5C226741-F595-4B43-8E2E-65EBCC1EC1EC}"/>
    <cellStyle name="%_07 P8 IT Recharge with Submit" xfId="31" xr:uid="{FE1A8E37-5227-4642-9D19-95A14E6227F2}"/>
    <cellStyle name="%_07 P8 IT Recharge with Submit_rec" xfId="32" xr:uid="{BBA31BCB-A35A-4074-B94C-3261ABE34BC3}"/>
    <cellStyle name="%_07 P8 IT Recharge with Submit_rec (2)" xfId="33" xr:uid="{1BEDB9A4-0974-40BF-AA80-67F0050D8C8E}"/>
    <cellStyle name="%_07 P8 IT Recharge with Submit_Sheet2" xfId="34" xr:uid="{409FA4A5-A854-4716-AA03-A8E8D3348FFE}"/>
    <cellStyle name="%_0708 P03 IT Recharge" xfId="35" xr:uid="{0346406A-09ED-4883-A885-B8DAC138FDA3}"/>
    <cellStyle name="%_0708 P03 IT Recharge_rec" xfId="36" xr:uid="{94CE87BF-FE58-4EA4-836B-1AED8A6F2E2F}"/>
    <cellStyle name="%_0708 P03 IT Recharge_rec (2)" xfId="37" xr:uid="{3107B452-9FC7-4455-B5DD-87E72BB9DFC3}"/>
    <cellStyle name="%_0708 P03 IT Recharge_Sheet2" xfId="38" xr:uid="{3D50450E-6465-49F8-8799-69F6A36B69D6}"/>
    <cellStyle name="%_0708 P04 IT Recharge" xfId="39" xr:uid="{F7548AFA-E5B0-40ED-85AF-AB236B834F27}"/>
    <cellStyle name="%_0708 P04 IT Recharge with audit" xfId="40" xr:uid="{28DC5922-3034-4809-8DE6-3F94BF018541}"/>
    <cellStyle name="%_0708 P04 IT Recharge with audit_rec" xfId="41" xr:uid="{CD766AF5-7EF3-4B4A-BE27-076464CC0D3D}"/>
    <cellStyle name="%_0708 P04 IT Recharge with audit_rec (2)" xfId="42" xr:uid="{928BAE86-B2C8-494C-B1AB-24BF70B70B44}"/>
    <cellStyle name="%_0708 P04 IT Recharge with audit_Sheet2" xfId="43" xr:uid="{C56C6F6E-F94B-4DCF-A96C-41B65CCA5630}"/>
    <cellStyle name="%_0708 P04 IT Recharge_rec" xfId="44" xr:uid="{9729B1A8-1FC2-4933-A3BD-51242D2D54F8}"/>
    <cellStyle name="%_0708 P04 IT Recharge_rec (2)" xfId="45" xr:uid="{71401A47-33F4-40F0-86B4-E10133BF8CEE}"/>
    <cellStyle name="%_0708 P04 IT Recharge_Sheet2" xfId="46" xr:uid="{F870409A-FF56-4EF0-A534-2B996B7F2A1F}"/>
    <cellStyle name="%_0708 P05 IT Recharge with Submit" xfId="47" xr:uid="{3FDDB98C-636F-4D10-B05E-C597EECE619A}"/>
    <cellStyle name="%_0708 P05 IT Recharge with Submit_rec" xfId="48" xr:uid="{86DA11EC-1039-4C2C-809A-FCA016EAC5B5}"/>
    <cellStyle name="%_0708 P05 IT Recharge with Submit_rec (2)" xfId="49" xr:uid="{2D5D42D9-3395-4073-B1F8-86B677295E49}"/>
    <cellStyle name="%_0708 P05 IT Recharge with Submit_Sheet2" xfId="50" xr:uid="{CA303175-A189-4D0C-9C15-DDF3A9381646}"/>
    <cellStyle name="%_08-Rev  SW IT PO Accruals" xfId="51" xr:uid="{AF264A6B-4BEA-46C0-8D7C-04F1AA68CDD8}"/>
    <cellStyle name="%_08-Rev  SW IT PO Accruals NM" xfId="52" xr:uid="{BB5A48AC-8C0F-45A3-80EC-866FFFA1C267}"/>
    <cellStyle name="%_08-Rev  SW IT PO Accruals NM P1" xfId="53" xr:uid="{B909AC1C-0249-47CF-BDF0-9603CDF84F8A}"/>
    <cellStyle name="%_13000 - Finance Director V2" xfId="54" xr:uid="{920D8B2B-7546-438E-A40C-78A607C0355B}"/>
    <cellStyle name="%_13-Rev non-GRNI" xfId="55" xr:uid="{3F727117-0A45-489E-A9CD-0FF54AC6037F}"/>
    <cellStyle name="%_39-Rev Misc Accrual" xfId="56" xr:uid="{8AED1FAA-AB73-42BF-9B87-0E5AE46DF5BF}"/>
    <cellStyle name="%_46-Rev Cerberus retail accruals" xfId="57" xr:uid="{2C913C7F-AC5F-432A-A7E2-A5EA57F625F7}"/>
    <cellStyle name="%_47-Rev Incentive Accruals" xfId="58" xr:uid="{C3D9C146-D725-47A2-9AEC-C4E0F3C5B9C2}"/>
    <cellStyle name="%_7659 Other Prepayments" xfId="59" xr:uid="{F4DFFCDB-4E82-4715-A370-E961698595CD}"/>
    <cellStyle name="%_7659 Other Prepayments " xfId="60" xr:uid="{51A29B82-CD51-4273-87CC-85FFFFB5637F}"/>
    <cellStyle name="%_7659 Other Prepayments _rec" xfId="61" xr:uid="{A3AF4BB0-E521-4AD3-AAD4-AB317452F87E}"/>
    <cellStyle name="%_7659 Other Prepayments _rec (2)" xfId="62" xr:uid="{91B35C0D-9122-4815-8B63-68ABF464DEE7}"/>
    <cellStyle name="%_7659 Other Prepayments _Sheet2" xfId="63" xr:uid="{664F72F7-27F0-4D30-8E6C-7F66DBA68B1F}"/>
    <cellStyle name="%_7659 Other Prepayments P4" xfId="64" xr:uid="{E508BDFF-E512-4240-B972-52A91DB811EC}"/>
    <cellStyle name="%_7659 Other Prepayments P4_rec" xfId="65" xr:uid="{314B4AFF-469D-4E32-ADC5-32F08577AC91}"/>
    <cellStyle name="%_7659 Other Prepayments P4_rec (2)" xfId="66" xr:uid="{576B948D-F594-4458-988D-28027CD27CCE}"/>
    <cellStyle name="%_7659 Other Prepayments P4_Sheet2" xfId="67" xr:uid="{8D92EB12-9EE1-4965-8A5C-D7FDF8A83752}"/>
    <cellStyle name="%_7659 Other Prepayments_rec" xfId="68" xr:uid="{7514B877-A120-4561-8F5D-5D572DE42016}"/>
    <cellStyle name="%_7659 Other Prepayments_rec (2)" xfId="69" xr:uid="{81659943-00DC-448B-BCBD-E6DEAAB57DF7}"/>
    <cellStyle name="%_7659 Other Prepayments_Sheet2" xfId="70" xr:uid="{E7DAB974-8BCA-4DC9-B700-FA463E2F8074}"/>
    <cellStyle name="%_AC13" xfId="71" xr:uid="{A824DBFC-4C6F-4320-953D-BE909F88915D}"/>
    <cellStyle name="%_AC15" xfId="72" xr:uid="{BBCC1FBE-FB99-4DE3-8766-A28E8388088C}"/>
    <cellStyle name="%_AC15a" xfId="73" xr:uid="{44999D3A-DC0C-4A1D-9723-D78F81ECCA7C}"/>
    <cellStyle name="%_AC15AC" xfId="74" xr:uid="{E2A23779-C740-4DDF-9986-162A3458223D}"/>
    <cellStyle name="%_AC15ad" xfId="75" xr:uid="{7C64267D-A14D-44F9-ABCD-477144DA4622}"/>
    <cellStyle name="%_AC15b" xfId="76" xr:uid="{A1ECAE41-2A95-446C-895B-DCE81D4728FC}"/>
    <cellStyle name="%_AC17" xfId="77" xr:uid="{20AF5E13-E3AD-4706-9B75-54B8273FD8A9}"/>
    <cellStyle name="%_AC2" xfId="78" xr:uid="{EA1627B6-6B4A-4667-82BB-93545EC02FB6}"/>
    <cellStyle name="%_AC5" xfId="79" xr:uid="{36284E5D-1376-4F44-A1CB-D4F3BF00616F}"/>
    <cellStyle name="%_Accrued Income P9" xfId="80" xr:uid="{377FE4BA-9BC1-4634-B072-2A78371DCF9F}"/>
    <cellStyle name="%_ADV payments Log 29122010" xfId="81" xr:uid="{0FCBD9D7-4058-469B-BE16-3EF19032076F}"/>
    <cellStyle name="%_Board" xfId="1012" xr:uid="{CCEAD1D6-7F0A-4B18-938C-25ED3D8B4D7E}"/>
    <cellStyle name="%_Board BS" xfId="1013" xr:uid="{9A8A899B-2DD5-4D99-B71A-D42DFF2C721F}"/>
    <cellStyle name="%_Board BS Alt" xfId="1014" xr:uid="{02DD4067-A8B8-4A5C-B8A9-E82A343C8E62}"/>
    <cellStyle name="%_Book2" xfId="82" xr:uid="{DE6E7E8F-88FF-417E-B147-7A98D83E08BF}"/>
    <cellStyle name="%_Book2_rec" xfId="83" xr:uid="{97BFC296-C477-4E7E-9EFE-A9D652DCE507}"/>
    <cellStyle name="%_Book2_rec (2)" xfId="84" xr:uid="{0F231FCB-6A2D-4476-BA58-C6435857AE00}"/>
    <cellStyle name="%_Book2_Sheet2" xfId="85" xr:uid="{38B2902F-2670-4B85-AB69-9D53D1F7FF44}"/>
    <cellStyle name="%_Book3" xfId="86" xr:uid="{5DBA8B6E-9AB9-48D4-AAD6-BC3867509D2D}"/>
    <cellStyle name="%_Book3_rec" xfId="87" xr:uid="{DFF01201-5370-4D35-B65E-547CF735AA05}"/>
    <cellStyle name="%_Book3_rec (2)" xfId="88" xr:uid="{82465CBB-3A56-4D08-8C50-FDF8E51BB488}"/>
    <cellStyle name="%_Book3_Sheet2" xfId="89" xr:uid="{07FF90F8-0B0C-4E94-8F46-B198433FDD9D}"/>
    <cellStyle name="%_Book4" xfId="90" xr:uid="{9C20C263-E427-48DC-BD9F-6E8BFAF2B9C0}"/>
    <cellStyle name="%_Book4_rec" xfId="91" xr:uid="{9780526F-DA19-4768-A9FF-0628B2F7B8D7}"/>
    <cellStyle name="%_Book4_rec (2)" xfId="92" xr:uid="{64F052D5-FAFD-481F-8E22-1E00668A7CAB}"/>
    <cellStyle name="%_Book4_Sheet2" xfId="93" xr:uid="{B5EDF99C-FAA8-469D-A384-6D68C42BD64D}"/>
    <cellStyle name="%_Book5" xfId="94" xr:uid="{C0B384C5-5BF3-4D53-89A6-DECB5F8A5118}"/>
    <cellStyle name="%_Book5_rec" xfId="95" xr:uid="{A7D7EE31-5D19-47BE-92E0-4B6D284B723F}"/>
    <cellStyle name="%_Book5_rec (2)" xfId="96" xr:uid="{EB92C98E-D23F-4479-B096-21A0B55D4EBA}"/>
    <cellStyle name="%_Book5_Sheet2" xfId="97" xr:uid="{B06FBCD3-DC8A-4C17-9A22-2F3F9185DF8A}"/>
    <cellStyle name="%_CAPEX open PO report" xfId="98" xr:uid="{1F548DA9-F7E4-4545-B687-D28E1E02B161}"/>
    <cellStyle name="%_Capex Open PO's" xfId="99" xr:uid="{7580B324-26D5-40A7-92C7-79313CFB4603}"/>
    <cellStyle name="%_Capex Po's" xfId="100" xr:uid="{4631D974-FE15-429E-AEC1-FE68F6D728B3}"/>
    <cellStyle name="%_Capital Accrual Report" xfId="101" xr:uid="{1E0DE25A-C8CD-49B5-A68F-BF42656D18ED}"/>
    <cellStyle name="%_Comms 3930 VA P3" xfId="102" xr:uid="{13F17265-B2AC-4861-A54F-9905725B97C7}"/>
    <cellStyle name="%_Comms 3930 VA P3_rec" xfId="103" xr:uid="{2E9E84F1-04E7-4C27-A4F0-94A755BF734D}"/>
    <cellStyle name="%_Comms 3930 VA P3_rec (2)" xfId="104" xr:uid="{EAA42BF8-D458-4F5D-96E3-7B488856696C}"/>
    <cellStyle name="%_Comms 3930 VA P3_Sheet2" xfId="105" xr:uid="{17A6EA58-CA70-4A6B-A18A-224FDD52DDFB}"/>
    <cellStyle name="%_Comms 3931 VA P3" xfId="106" xr:uid="{F1CA31DA-3C93-4A4A-983F-DE969F779563}"/>
    <cellStyle name="%_Comms 3931 VA P3_rec" xfId="107" xr:uid="{B0AE1011-0E13-4A62-A1C1-F230D5B884AB}"/>
    <cellStyle name="%_Comms 3931 VA P3_rec (2)" xfId="108" xr:uid="{9184029A-8D39-4565-AA31-32B9C3674F66}"/>
    <cellStyle name="%_Comms 3931 VA P3_Sheet2" xfId="109" xr:uid="{681E2597-3504-4CFC-ACC9-C7E805DF045A}"/>
    <cellStyle name="%_Comms 3932 VA P3" xfId="110" xr:uid="{4375EB28-64E5-46AC-BCD1-B44082BB5602}"/>
    <cellStyle name="%_Comms 3932 VA P3_rec" xfId="111" xr:uid="{544D16A1-2ADD-4ED2-B38C-6F40BB5E5485}"/>
    <cellStyle name="%_Comms 3932 VA P3_rec (2)" xfId="112" xr:uid="{A0F0B8C0-298D-4EAB-AEA4-4DE00D730D97}"/>
    <cellStyle name="%_Comms 3932 VA P3_Sheet2" xfId="113" xr:uid="{8E9D2821-0E0A-41E9-9D81-C7345BAFB1F8}"/>
    <cellStyle name="%_Developer_services P&amp;L" xfId="114" xr:uid="{75FECC4A-2831-411F-9806-19C19B4F168B}"/>
    <cellStyle name="%_Examples of Backup Provided" xfId="115" xr:uid="{63AA4DB6-58F5-4DC3-97AE-5610228CC37C}"/>
    <cellStyle name="%_Feb -  Day 3 journals 3-3-10" xfId="116" xr:uid="{567A21C8-896A-4F55-AA33-70C2F0D2F306}"/>
    <cellStyle name="%_Feb -  Day 3 journals 3-3-10_rec" xfId="117" xr:uid="{29368B6F-17DA-443C-BEEC-7625D88957D3}"/>
    <cellStyle name="%_Feb -  Day 3 journals 3-3-10_rec (2)" xfId="118" xr:uid="{073DF316-D4F2-4694-8828-3A4DB531BC23}"/>
    <cellStyle name="%_Feb -  Day 3 journals 3-3-10_Sheet2" xfId="119" xr:uid="{F8C7BD4A-2CA6-450F-8F78-38EAA8056388}"/>
    <cellStyle name="%_horizonsdeftax1213 v2" xfId="120" xr:uid="{B3F9F9B4-DEDA-4493-9FAD-7F7792273216}"/>
    <cellStyle name="%_horizonsdeftax1213 v3" xfId="121" xr:uid="{7950C390-0417-4B8A-AFFE-11275A05A51B}"/>
    <cellStyle name="%_I6 Additions by CAs" xfId="122" xr:uid="{B7681960-1DB7-40DA-ADC5-E08DCF7E554A}"/>
    <cellStyle name="%_NM non-GRNI" xfId="123" xr:uid="{565E37C7-5DB5-4397-B24D-62514272BB3D}"/>
    <cellStyle name="%_Note 8 &amp; 15 12-13" xfId="124" xr:uid="{61334923-F16E-4371-8F84-0164A190074B}"/>
    <cellStyle name="%_OC4" xfId="125" xr:uid="{4EDA7D44-FAB0-4120-87E0-C503DF727BF2}"/>
    <cellStyle name="%_OrdersNotInvoiced P1" xfId="126" xr:uid="{A62C063A-A41C-4590-845E-57495727FDF9}"/>
    <cellStyle name="%_OrdersNotInvoiced P2" xfId="127" xr:uid="{625474FB-C2A6-4772-AC76-B6D936F908AA}"/>
    <cellStyle name="%_OrdersNotInvoiced P8" xfId="128" xr:uid="{2269503A-2A15-4AB8-A1D3-29DB90854DF1}"/>
    <cellStyle name="%_Other Creditors P9" xfId="129" xr:uid="{94686702-ABC1-4B50-AD97-EAFFC9B721A4}"/>
    <cellStyle name="%_P10 Back-up" xfId="130" xr:uid="{528A7CBF-BFA1-46A9-BDCE-D3CCECC912AC}"/>
    <cellStyle name="%_P10 Back-up_rec" xfId="131" xr:uid="{24ED4EB1-8FA2-41B0-8FE7-0FA67F88C928}"/>
    <cellStyle name="%_P10 Back-up_rec (2)" xfId="132" xr:uid="{BEE6BD73-025F-48DD-8FA6-66EEE0FD79F5}"/>
    <cellStyle name="%_P10 Back-up_Sheet2" xfId="133" xr:uid="{31D1E799-D0FE-4F85-BA40-C00143CCBF29}"/>
    <cellStyle name="%_P11 Back-up" xfId="134" xr:uid="{54FADBCC-AC68-4FD1-AEE9-799E08728996}"/>
    <cellStyle name="%_P11 Back-up_rec" xfId="135" xr:uid="{D469AD24-CB4E-4F21-9DA2-4842463F554D}"/>
    <cellStyle name="%_P11 Back-up_rec (2)" xfId="136" xr:uid="{3365216B-5808-4821-B299-027EC5318AC9}"/>
    <cellStyle name="%_P11 Back-up_Sheet2" xfId="137" xr:uid="{F3A30659-627C-41D9-821B-5E3F7EBECFB6}"/>
    <cellStyle name="%_P12 Back-up" xfId="138" xr:uid="{FFE97FF2-68F6-499E-9D48-2724A0F69A84}"/>
    <cellStyle name="%_P12 Back-up_rec" xfId="139" xr:uid="{F18B3EEA-6411-4155-BEE1-6ECE9E6E50A0}"/>
    <cellStyle name="%_P12 Back-up_rec (2)" xfId="140" xr:uid="{0286C3A5-DBA0-47FF-9AB3-E3F93464B5FB}"/>
    <cellStyle name="%_P12 Back-up_Sheet2" xfId="141" xr:uid="{C78702E1-8856-401F-B11D-24B27F4A48ED}"/>
    <cellStyle name="%_P2 Back-up" xfId="142" xr:uid="{29204025-784D-4CE4-91EC-514C42914405}"/>
    <cellStyle name="%_P2 Back-up_rec" xfId="143" xr:uid="{9F352862-47FB-4D60-AD5A-DC4CB5CB50FB}"/>
    <cellStyle name="%_P2 Back-up_rec (2)" xfId="144" xr:uid="{A24CF7B7-FFE1-4329-8166-DAC5D24191BE}"/>
    <cellStyle name="%_P2 Back-up_Sheet2" xfId="145" xr:uid="{007FAF69-0D7A-4F67-BF5D-CB1C3F331DB5}"/>
    <cellStyle name="%_P3" xfId="146" xr:uid="{6C99A591-ECEA-4A72-89A9-E0A6E12DB321}"/>
    <cellStyle name="%_P3 8459 back up" xfId="147" xr:uid="{212F30D8-56AC-4AA5-8488-EFBD35FC2911}"/>
    <cellStyle name="%_P3 8459 back up_rec" xfId="148" xr:uid="{8BF5716B-DF04-48EA-A5E9-CE2551AC4669}"/>
    <cellStyle name="%_P3 8459 back up_rec (2)" xfId="149" xr:uid="{BE3C4BAC-7EF1-418B-98B9-3E1E77B85467}"/>
    <cellStyle name="%_P3 8459 back up_Sheet2" xfId="150" xr:uid="{FED3FC18-5579-47D3-A3FF-80496A717771}"/>
    <cellStyle name="%_P3 Back-up" xfId="151" xr:uid="{89B08064-BB7D-4FAE-AF34-7CE2896F9B3A}"/>
    <cellStyle name="%_P3 Back-up_rec" xfId="152" xr:uid="{1D8F6DF4-2B8B-4758-8D8E-317F099A6695}"/>
    <cellStyle name="%_P3 Back-up_rec (2)" xfId="153" xr:uid="{446B3151-A6C1-4A6A-ACA4-06EB57C1ED26}"/>
    <cellStyle name="%_P3 Back-up_Sheet2" xfId="154" xr:uid="{78AA7877-C6E6-49B8-B51E-3F6D52A23C1E}"/>
    <cellStyle name="%_P3_rec" xfId="155" xr:uid="{36DC1D83-33BE-4D40-8541-91A4C12D9EE0}"/>
    <cellStyle name="%_P3_rec (2)" xfId="156" xr:uid="{8FAE7FC3-C644-4608-ACB7-9AB66EA16A41}"/>
    <cellStyle name="%_P3_Sheet2" xfId="157" xr:uid="{80E4341A-1E9E-4E0B-8887-DBDE97D79BC7}"/>
    <cellStyle name="%_P7 Back-up" xfId="158" xr:uid="{0911F70D-C7C9-4180-95F4-14C4CB81A267}"/>
    <cellStyle name="%_P7 Back-up_rec" xfId="159" xr:uid="{160B04B6-B86D-4CAC-B880-A9EA7CA9DBD9}"/>
    <cellStyle name="%_P7 Back-up_rec (2)" xfId="160" xr:uid="{F6C890A4-4CF5-46CE-8DB6-94AA12B2210E}"/>
    <cellStyle name="%_P7 Back-up_Sheet2" xfId="161" xr:uid="{2EA9C139-E2F4-4370-A2AF-5D3AEF054CA2}"/>
    <cellStyle name="%_P9 Back-up" xfId="162" xr:uid="{CF613952-D640-42D0-A5CC-CBDDD30D2F5C}"/>
    <cellStyle name="%_P9 Back-up_rec" xfId="163" xr:uid="{37A970EF-FA82-4BE4-BDFD-7E101190F9D1}"/>
    <cellStyle name="%_P9 Back-up_rec (2)" xfId="164" xr:uid="{93D2BD87-FA90-4953-90AB-8BD105BE4600}"/>
    <cellStyle name="%_P9 Back-up_Sheet2" xfId="165" xr:uid="{AC3D1681-22C0-47D9-9CB2-957FA5BED023}"/>
    <cellStyle name="%_PO Accrual P10" xfId="166" xr:uid="{92E962FF-3DBF-4A6B-B662-7413DC0B632A}"/>
    <cellStyle name="%_PO Accrual P5" xfId="167" xr:uid="{9B6F1470-7426-455F-B710-3DB0B44BB34D}"/>
    <cellStyle name="%_PO Accrual P6" xfId="168" xr:uid="{AD08D1B0-9271-4FD7-AC62-5FB9D0EF5E03}"/>
    <cellStyle name="%_provision review" xfId="169" xr:uid="{97961776-8BE9-4343-B057-92B246340D44}"/>
    <cellStyle name="%_Sheet1" xfId="170" xr:uid="{64ED93A4-27DC-434B-8760-2B271FE583BD}"/>
    <cellStyle name="%_Sheet2" xfId="171" xr:uid="{7332F5EF-2520-4188-BDA2-2C79AE8A87E5}"/>
    <cellStyle name="%_SWdeftax1112 ye v4" xfId="172" xr:uid="{AE49F239-BFFA-4F74-AF90-3B4B144BF716}"/>
    <cellStyle name="%_SWdeftax1213 ye v2" xfId="173" xr:uid="{016BBF5C-0905-4BA8-99F9-C80D67DDBCD6}"/>
    <cellStyle name="%_SWdeftax1213 ye v3" xfId="174" xr:uid="{51B16204-27DF-473D-9421-41C6DF994016}"/>
    <cellStyle name="%_SWdeftax1213 ye v4" xfId="175" xr:uid="{4E0DAEFB-2E4E-4F02-B64B-46C2D1B51B8B}"/>
    <cellStyle name="%_SWdeftax1213 ye v5" xfId="176" xr:uid="{2CA093EF-F3E6-4FB3-98F4-0D8011AD01A0}"/>
    <cellStyle name="%_Tax computation - SWBS 1112 P12 V2" xfId="177" xr:uid="{E13DF150-52D5-43D0-8170-10B82A367490}"/>
    <cellStyle name="%_Tax computation - SWBS 1112 P12 V3" xfId="178" xr:uid="{F3B45BBE-DE89-4590-A338-835D8B366859}"/>
    <cellStyle name="%_Tax computation - SWBS 1213 P12 v6" xfId="179" xr:uid="{9056C34A-C677-4C86-B8CD-EE8B2FBB1CDC}"/>
    <cellStyle name="%_Tay Pd02 Other" xfId="180" xr:uid="{D6570582-054B-45C3-A546-00041FDCF32E}"/>
    <cellStyle name="%_Tay Pd02 Other_rec" xfId="181" xr:uid="{2B2D9CE3-182A-49F5-AD25-28E414E03D4F}"/>
    <cellStyle name="%_Tay Pd02 Other_rec (2)" xfId="182" xr:uid="{8A7F228E-5B62-4D25-BC84-0DA7A021DC94}"/>
    <cellStyle name="%_Tay Pd02 Other_Sheet2" xfId="183" xr:uid="{269F280F-D688-47F7-B065-DB53475D97BC}"/>
    <cellStyle name="%_Tay Pd05 Other" xfId="184" xr:uid="{AE9981A2-8117-44B5-BC2B-BD4A846EA45E}"/>
    <cellStyle name="%_Tay Pd05 Other_rec" xfId="185" xr:uid="{DB45CF4D-05EA-44BF-B119-5E47BE388C2C}"/>
    <cellStyle name="%_Tay Pd05 Other_rec (2)" xfId="186" xr:uid="{87B00CC7-EAE4-4AB1-99B2-B6BC7BDE49C0}"/>
    <cellStyle name="%_Tay Pd05 Other_Sheet2" xfId="187" xr:uid="{211026FD-0C31-43FC-98AD-D5711504C7CA}"/>
    <cellStyle name="%_Tay Pd08 Other" xfId="188" xr:uid="{9517810C-40DB-4FE9-978D-F48D46331C06}"/>
    <cellStyle name="%_Tay Pd08 Other_rec" xfId="189" xr:uid="{259070EF-F28E-47F0-A508-904B14022FED}"/>
    <cellStyle name="%_Tay Pd08 Other_rec (2)" xfId="190" xr:uid="{CBD209FD-6B14-4630-8FF5-83AEFB979483}"/>
    <cellStyle name="%_Tay Pd08 Other_Sheet2" xfId="191" xr:uid="{5A89EF3A-CD92-4AA7-87C0-B82C540B0BB6}"/>
    <cellStyle name="%_Tay Pd09 Other" xfId="192" xr:uid="{D5DEA931-B4AA-4C84-B68E-36553CC8F9EB}"/>
    <cellStyle name="%_Tay Pd09 Other_rec" xfId="193" xr:uid="{C483558E-79FB-4773-BBD3-20B07764A358}"/>
    <cellStyle name="%_Tay Pd09 Other_rec (2)" xfId="194" xr:uid="{7AA15344-F42A-4FE6-BCA5-C9ACCC0B00D9}"/>
    <cellStyle name="%_Tay Pd09 Other_Sheet2" xfId="195" xr:uid="{B9A2D009-9742-4D5D-AFE8-E1282FDD5E30}"/>
    <cellStyle name="%_Waste East Pd01" xfId="196" xr:uid="{9CD93B8D-5210-40F0-9DB3-B28D726C2568}"/>
    <cellStyle name="%_Waste East Pd01_rec" xfId="197" xr:uid="{51CC7374-E877-4B95-9BD9-1A4477E9CFAC}"/>
    <cellStyle name="%_Waste East Pd01_rec (2)" xfId="198" xr:uid="{11AE38F5-C643-42D6-B42C-5CC688A888B4}"/>
    <cellStyle name="%_Waste East Pd01_Sheet2" xfId="199" xr:uid="{2668D832-3AEE-4833-8052-FACF1F8A4C1E}"/>
    <cellStyle name="%_Waste East Pd03" xfId="200" xr:uid="{D009BA3F-4494-41D6-B70E-B9BF6DC70746}"/>
    <cellStyle name="%_Waste East Pd03_rec" xfId="201" xr:uid="{5CF079F7-10D2-41BA-BF89-A859ED7CF2CB}"/>
    <cellStyle name="%_Waste East Pd03_rec (2)" xfId="202" xr:uid="{AAB677F4-6485-4A40-AC24-BFDEAD6BC02E}"/>
    <cellStyle name="%_Waste East Pd03_Sheet2" xfId="203" xr:uid="{5B40FAFB-7BB1-4C5A-B482-1D48B4EAA6A8}"/>
    <cellStyle name="%_Water East Pd01" xfId="204" xr:uid="{A490E5B9-5832-4F70-A5A2-14DDEA06E020}"/>
    <cellStyle name="%_Water East Pd01_rec" xfId="205" xr:uid="{0B304D4D-9E9A-4324-9386-D232D36388D1}"/>
    <cellStyle name="%_Water East Pd01_rec (2)" xfId="206" xr:uid="{3E9D64C9-BE5C-441B-8EA4-9CFCFB9D5160}"/>
    <cellStyle name="%_Water East Pd01_Sheet2" xfId="207" xr:uid="{1E90D40E-A25D-42B6-8F72-825DE301E0BE}"/>
    <cellStyle name="%_Water East Pd02" xfId="208" xr:uid="{0FC7838B-33A1-4DBA-BB59-C6ACE44DDB87}"/>
    <cellStyle name="%_Water East Pd02_rec" xfId="209" xr:uid="{4CEB187D-97E0-4A7F-8C79-359AD4B89AB5}"/>
    <cellStyle name="%_Water East Pd02_rec (2)" xfId="210" xr:uid="{F39DCD5F-FEB6-4EAF-BCC6-00FB926088F5}"/>
    <cellStyle name="%_Water East Pd02_Sheet2" xfId="211" xr:uid="{44ED2571-847D-49AE-938D-0BF71D33E598}"/>
    <cellStyle name="%_Water East Pd03" xfId="212" xr:uid="{2CF7C954-6481-4FC6-892B-8E5BA94BE1DB}"/>
    <cellStyle name="%_Water East Pd03_rec" xfId="213" xr:uid="{AB37C667-0E4D-4A53-BD4D-D9148F89AAAD}"/>
    <cellStyle name="%_Water East Pd03_rec (2)" xfId="214" xr:uid="{90F75ABA-D819-483E-85F4-03FDDAC9A4A2}"/>
    <cellStyle name="%_Water East Pd03_Sheet2" xfId="215" xr:uid="{5899F31A-4FC4-465A-8116-1E60DFC5C302}"/>
    <cellStyle name="%_Water East Pd12 Other" xfId="216" xr:uid="{5ED97C73-90E8-4865-A22E-8B1128D07491}"/>
    <cellStyle name="%_Water East Pd12 Other_rec" xfId="217" xr:uid="{A53B64C1-92FA-4E97-9699-3B90A5F182F0}"/>
    <cellStyle name="%_Water East Pd12 Other_rec (2)" xfId="218" xr:uid="{B5B4BE02-33A3-44E6-A578-4C7263318C5F}"/>
    <cellStyle name="%_Water East Pd12 Other_Sheet2" xfId="219" xr:uid="{F26E4BE4-A419-4D76-8815-5A2C8734E02F}"/>
    <cellStyle name="]_x000d__x000a_Zoomed=1_x000d__x000a_Row=0_x000d__x000a_Column=0_x000d__x000a_Height=0_x000d__x000a_Width=0_x000d__x000a_FontName=FoxFont_x000d__x000a_FontStyle=0_x000d__x000a_FontSize=9_x000d__x000a_PrtFontName=FoxPrin" xfId="220" xr:uid="{69615389-CBA2-46A7-9AC2-9B574C829C5B}"/>
    <cellStyle name="_02-Rev Unmeasured deferral, FBM accrual, Taps and Troughs acc" xfId="221" xr:uid="{E3A90BED-6716-4B64-A6B6-B2F8E1F75BC3}"/>
    <cellStyle name="_08-Rev  SW IT PO Accruals" xfId="222" xr:uid="{E541CDBB-D6C9-42D1-9154-F1B5481EF901}"/>
    <cellStyle name="_09-Rev Metering Costs" xfId="223" xr:uid="{9CA8DCDA-E151-495A-AD57-CEC823DC071A}"/>
    <cellStyle name="_10-Rev Overtime Accrual" xfId="224" xr:uid="{57F64AF4-7E15-4C2B-B562-0BBF18EF2E78}"/>
    <cellStyle name="_13-Rev non-GRNI" xfId="225" xr:uid="{EF6CDF0C-DD26-4A25-A682-39B32D2A6B16}"/>
    <cellStyle name="_16-Rev Int Audit Acc" xfId="226" xr:uid="{42ED36C0-9701-4975-8DAE-A51246A5539C}"/>
    <cellStyle name="_17-Rev Contractors accruals" xfId="227" xr:uid="{8A7A1045-D6F1-4686-A30E-891445990D55}"/>
    <cellStyle name="_21-Rev Insurance excess accrual" xfId="228" xr:uid="{25B83F25-E366-4A84-93F6-BF3357584E20}"/>
    <cellStyle name="_23-Rev Bonus Accrual 0809" xfId="229" xr:uid="{77AAD89D-B3F3-4289-85A2-BA71084343A4}"/>
    <cellStyle name="_23-Rev Bonus Accrual0910" xfId="230" xr:uid="{63012F6C-A738-42FD-85A0-05D6E8832CAC}"/>
    <cellStyle name="_24-Rev Expenses Accrual" xfId="231" xr:uid="{D41B4EED-B9A2-4BA1-9D2E-C3FBC1CB1396}"/>
    <cellStyle name="_29-Rev Defer Perm Disconnection Income P3" xfId="232" xr:uid="{A0437C7D-A4CB-4662-9B25-BC5006873C60}"/>
    <cellStyle name="_32-Rev Prepayment Journal Draft" xfId="233" xr:uid="{423FDAB9-5642-4E66-B68F-5F4BED86E191}"/>
    <cellStyle name="_35-Rev Taxi Accrual" xfId="234" xr:uid="{F385F917-3B4E-4305-8BEE-8351442B0008}"/>
    <cellStyle name="_35-Rev Taxi Accrual2" xfId="235" xr:uid="{1B0C71BE-4A5B-4084-BF2B-976C8136F9F3}"/>
    <cellStyle name="_36-Rev Portman travel Accrual" xfId="236" xr:uid="{9EC51058-2DAE-47FC-802A-7747F1B7F96B}"/>
    <cellStyle name="_38-Rev External audit accrual" xfId="237" xr:uid="{57C72297-4E44-4D16-973F-286F568C0E71}"/>
    <cellStyle name="_39-Rev Misc Accrual" xfId="238" xr:uid="{0AA97BA1-338B-4521-B63A-2210118DDC33}"/>
    <cellStyle name="_40-Rev Expenses accrual" xfId="239" xr:uid="{D6EF01D0-5A3F-46A4-AC16-6B3408BC4778}"/>
    <cellStyle name="_41-Rev FBM agency staff" xfId="240" xr:uid="{A49CF5C9-F95D-4971-A5BB-8D5BE40B22F8}"/>
    <cellStyle name="_42 - Rev - late journals" xfId="241" xr:uid="{3F8CA1D9-997E-44A5-9FA6-9E83839CB1BF}"/>
    <cellStyle name="_42-Rev FBM accrual to budget" xfId="242" xr:uid="{F9DE4975-3C93-4A33-A4CF-4863DB8542EF}"/>
    <cellStyle name="_44-Rev DD Campaign accrual" xfId="243" xr:uid="{52140D53-DA7A-4A2D-A99D-07AE42175D8C}"/>
    <cellStyle name="_Account 8458 - Business Solution accruals" xfId="244" xr:uid="{7A0536C2-2AF3-48E4-A664-D809CEDF0687}"/>
    <cellStyle name="_Accruals P5" xfId="245" xr:uid="{75A0DCF3-EECE-42C7-B766-452A863CFB31}"/>
    <cellStyle name="_Accruals P7" xfId="246" xr:uid="{2A4A7FF9-DA72-4633-AB6B-B851A43EC359}"/>
    <cellStyle name="_Accrued Income P9" xfId="247" xr:uid="{8DEAE194-4A41-4BDE-BFD1-8ED96D732414}"/>
    <cellStyle name="_Additions Modelling 10-11" xfId="248" xr:uid="{2DF40A72-9841-42C9-AFF7-B9C77ED9BCFA}"/>
    <cellStyle name="_B Solutions COS to P9" xfId="249" xr:uid="{B86DFB84-5C03-482B-B506-7BA4B5EBB6C0}"/>
    <cellStyle name="_Business Solutions P10 Consolidated v2" xfId="250" xr:uid="{F8772F98-C1B2-45A8-8CF8-C942633508D8}"/>
    <cellStyle name="_Business Solutions P11 Consolidated v3" xfId="251" xr:uid="{497D9BA2-1B83-436D-9F26-417CC537553E}"/>
    <cellStyle name="_Business Solutions P12 Consolidated v4" xfId="252" xr:uid="{81DB74B2-779D-43AD-8CC9-4437DF6ED344}"/>
    <cellStyle name="_Business Solutions P5 Consolidated v2" xfId="253" xr:uid="{D45C06BE-56B8-4783-9FC9-7856EB9AD096}"/>
    <cellStyle name="_Business Solutions P6 Consolidated v2" xfId="254" xr:uid="{1674D676-B5C6-4312-8F36-C971DEDA9FE8}"/>
    <cellStyle name="_Business Solutions P7 Consolidated v3" xfId="255" xr:uid="{F86F2E29-36AF-4D75-8B14-BB850DD0333E}"/>
    <cellStyle name="_Business Solutions P8 Consolidated v4" xfId="256" xr:uid="{00311A64-629E-4568-B3F4-B854EBFF0ED7}"/>
    <cellStyle name="_Business Solutions September 08" xfId="257" xr:uid="{31E5BC3C-714A-437E-A526-5DE0604BA245}"/>
    <cellStyle name="_Capex Open PO's" xfId="258" xr:uid="{1F813967-84A4-415C-89F8-E602BF5FD6E8}"/>
    <cellStyle name="_Capex Po's" xfId="259" xr:uid="{ABB8ECBB-EE45-43B5-BBA3-0DCD0F5C9E8A}"/>
    <cellStyle name="_Capital Accrual Report" xfId="260" xr:uid="{02F9705C-80A5-4395-9B19-BF176C358794}"/>
    <cellStyle name="_Deferred revenue  advanced payment workings v2" xfId="261" xr:uid="{CC22931F-E12D-41F2-9A20-67B32BD7D248}"/>
    <cellStyle name="_Deferred revenue  advanced payment workings v2_OC4" xfId="262" xr:uid="{83892137-29AE-4940-8B2A-5DCAF0D8E719}"/>
    <cellStyle name="_deftax0809 ye v8 updated for IFRS sep09v4" xfId="263" xr:uid="{B6C08500-D4A4-4E16-9122-9AD5279A7C95}"/>
    <cellStyle name="_deftax1011 ye v12 IFRS PYA Workbook Refresh October 2011" xfId="264" xr:uid="{848D4C02-3773-4CEF-B8A2-AFC5E77E1BF2}"/>
    <cellStyle name="_FM - Mail Shot Recharge for SWS (Sent to Luke).xls.lnk" xfId="265" xr:uid="{1016ECBC-0957-4B5D-814E-1B3BBE691744}"/>
    <cellStyle name="_horizonsdeftax0910 ye v8" xfId="266" xr:uid="{581A3D3D-AD0B-41C9-BBD3-9F99480B38D0}"/>
    <cellStyle name="_horizonsdeftax1213 v2" xfId="267" xr:uid="{2D546DFB-1FC4-4F15-9E1B-68BD4592D2B8}"/>
    <cellStyle name="_horizonsdeftax1213 v3" xfId="268" xr:uid="{DDFBD700-7773-422A-8C25-3AAF66F017C0}"/>
    <cellStyle name="_IFRS at March 2011" xfId="269" xr:uid="{7E17CE02-7081-46D4-A4CA-F4A9F9887B2E}"/>
    <cellStyle name="_IT Services Backup P1 April10" xfId="270" xr:uid="{43677487-002C-4477-98CB-F7657D838769}"/>
    <cellStyle name="_NM non-GRNI" xfId="271" xr:uid="{E4C25626-16FF-46DC-9B29-A9B10872C27C}"/>
    <cellStyle name="_Note 9 Fixed assets 2010" xfId="272" xr:uid="{40F936B6-603D-4C37-A23A-FFD187FC66D8}"/>
    <cellStyle name="_Note 9 Fixed assets 2011" xfId="273" xr:uid="{1CE1E7AD-9EA5-4505-AE59-FB6428E39DFF}"/>
    <cellStyle name="_Office Move pack to MP 140410" xfId="274" xr:uid="{BC4EA144-8239-411C-A240-F7B6554704F5}"/>
    <cellStyle name="_Office Move pack to SG &amp; GF 07.04" xfId="275" xr:uid="{DBF70C98-B697-44A7-A007-74EE0C1D9F52}"/>
    <cellStyle name="_OrdersNotInvoiced P1" xfId="276" xr:uid="{2D374089-CDE4-4786-8735-96C0F3EAC586}"/>
    <cellStyle name="_OrdersNotInvoiced P2" xfId="277" xr:uid="{CCB4819C-0E1C-4F73-BF98-184861D6FF16}"/>
    <cellStyle name="_OrdersNotInvoiced P8" xfId="278" xr:uid="{0BFB9F6D-9CB1-43FE-902B-BDE138DE6338}"/>
    <cellStyle name="_P10  Balance sheet review" xfId="279" xr:uid="{B3342AC6-A8A2-4D7D-9760-9C04E86DB65B}"/>
    <cellStyle name="_P11 - Capital Accruals backup" xfId="280" xr:uid="{3F3E6F69-8B4F-4C75-9628-563845F06007}"/>
    <cellStyle name="_P12 Fixed assets register 09-10 v1" xfId="281" xr:uid="{7960DC6A-E08C-4375-91EA-4445340D869E}"/>
    <cellStyle name="_PO Accrual P10" xfId="282" xr:uid="{EEEA55EA-011B-4AD5-B132-7DAA54B22A35}"/>
    <cellStyle name="_PO Accrual P5" xfId="283" xr:uid="{35FC9F2E-2E3D-4F68-B1E9-EA0A7E9BF377}"/>
    <cellStyle name="_PO Accrual P6" xfId="284" xr:uid="{B608C9B6-ACAF-48A6-A897-1A74A37F313E}"/>
    <cellStyle name="_rec of reorg provisionsmar11" xfId="285" xr:uid="{96CBFEFC-C559-46E0-B5B8-A95AF50C0FFC}"/>
    <cellStyle name="_rec of reorg provisionsmar12" xfId="286" xr:uid="{DDDC58A5-9554-4D88-86E4-BE0C043B39AB}"/>
    <cellStyle name="_rec of reorg provisionsmar13" xfId="287" xr:uid="{2014777A-ABF9-4C08-8F40-2073A6FD61A3}"/>
    <cellStyle name="_Sundry Income Analysis" xfId="288" xr:uid="{A09F9014-5CA2-424B-801E-996717DBE420}"/>
    <cellStyle name="_Sundry Income Analysis P6" xfId="289" xr:uid="{E9097A59-0D72-4C71-B86E-E08D0154B00D}"/>
    <cellStyle name="_SW IT Recharge P1 10-11" xfId="290" xr:uid="{4C296977-01B6-407D-B529-58CCC935EA8C}"/>
    <cellStyle name="_SW IT Recharge P2 10-11" xfId="291" xr:uid="{36E4BC9A-0164-465A-B541-F3A878253979}"/>
    <cellStyle name="_SW IT Recharge P3 10-11" xfId="292" xr:uid="{8A1811C1-971A-42FE-9B34-B82B1AEB514A}"/>
    <cellStyle name="_SW200809-0051 GCC EF settlement" xfId="293" xr:uid="{24351D88-37B4-42E7-8682-5DBC773626F3}"/>
    <cellStyle name="_SWS Recharge Costs P10" xfId="294" xr:uid="{405D7909-4537-4BCE-A4F1-4CF07A36EAC7}"/>
    <cellStyle name="_SWS Recharge Costs P11" xfId="295" xr:uid="{BD7CF670-1B0D-4FA2-A0CC-3ACCD3FF23A6}"/>
    <cellStyle name="_SWS Recharge Costs P12" xfId="296" xr:uid="{F17CA775-CA36-482D-B5B6-F7AA47DEA0FE}"/>
    <cellStyle name="_SWS Recharge Costs P8" xfId="297" xr:uid="{FEA4C184-98EC-463A-A3DF-3F2AB1A04438}"/>
    <cellStyle name="_SWS Recharge Costs P9" xfId="298" xr:uid="{A42FB596-6330-4743-A78D-78B7BA4271AC}"/>
    <cellStyle name="_Tax computation - SWBS 0910 P12 V3" xfId="299" xr:uid="{AD798A3A-DC3B-4561-A7A8-3FDB10B6057F}"/>
    <cellStyle name="_Tax computation - SWBS 0910 P12 V5 FINAL VERSION" xfId="300" xr:uid="{9CA3B2D6-E72F-4999-9D47-9B58124557A2}"/>
    <cellStyle name="_Tax computation - SWBS 1011 P12 V11" xfId="301" xr:uid="{CB9DBD65-DD89-410B-88AE-5B7C7DC4B242}"/>
    <cellStyle name="_Zero billed FBM accounts" xfId="302" xr:uid="{DB567263-D0B4-4537-A660-FA801AD91503}"/>
    <cellStyle name="20% - Accent1 2" xfId="303" xr:uid="{3B1D09BC-62DD-489B-9291-3420C5049AAD}"/>
    <cellStyle name="20% - Accent1 3" xfId="304" xr:uid="{8FA470A2-07AE-4265-AA22-CADEC3699569}"/>
    <cellStyle name="20% - Accent1 3 2" xfId="1023" xr:uid="{ABBA6A35-F984-46D9-803C-BAD4F627752F}"/>
    <cellStyle name="20% - Accent1 4" xfId="632" xr:uid="{0C544064-8D67-4FC5-8C3D-CDA9D64B7F15}"/>
    <cellStyle name="20% - Accent2 2" xfId="305" xr:uid="{02AC5542-E7D9-4ACD-9FAD-0C0C7C7C5334}"/>
    <cellStyle name="20% - Accent2 3" xfId="306" xr:uid="{7A59D4B6-9906-45F2-8A45-96CA2821A7F5}"/>
    <cellStyle name="20% - Accent2 3 2" xfId="1024" xr:uid="{AF70EC14-43AC-420C-96B4-8CA2F273ACE2}"/>
    <cellStyle name="20% - Accent2 4" xfId="631" xr:uid="{A97DE869-C1B3-4398-826E-222A7F6A9601}"/>
    <cellStyle name="20% - Accent3 2" xfId="307" xr:uid="{D4D155D6-C066-4F34-B1FC-24BF4C1F65E0}"/>
    <cellStyle name="20% - Accent3 3" xfId="308" xr:uid="{61ECA581-7BD9-4C17-AD00-DE276ACF7EAB}"/>
    <cellStyle name="20% - Accent3 3 2" xfId="1025" xr:uid="{3F0EA50C-E7A5-4F0E-B24A-3473DEAB2EA8}"/>
    <cellStyle name="20% - Accent3 4" xfId="628" xr:uid="{3A702824-C16D-4903-A15F-8FB9D27CB109}"/>
    <cellStyle name="20% - Accent4 2" xfId="309" xr:uid="{696F6E65-F917-4702-92F7-9383EF15686C}"/>
    <cellStyle name="20% - Accent4 3" xfId="310" xr:uid="{9C37E197-3C8E-4D64-B4AD-B7289B9D8913}"/>
    <cellStyle name="20% - Accent4 3 2" xfId="1026" xr:uid="{0F351D7A-2323-44F6-B202-6ADCF14DCBC3}"/>
    <cellStyle name="20% - Accent4 4" xfId="630" xr:uid="{DEC0E925-8A2B-4706-9C2F-AED5A1394833}"/>
    <cellStyle name="20% - Accent5 2" xfId="311" xr:uid="{3BA6B1C3-C021-4627-8476-917848FECAFF}"/>
    <cellStyle name="20% - Accent5 3" xfId="312" xr:uid="{8C0EDD48-7DCE-406A-BE0E-CCE4B199ED61}"/>
    <cellStyle name="20% - Accent5 3 2" xfId="1027" xr:uid="{107858FC-22F6-4508-871A-3DEEC66EBFC5}"/>
    <cellStyle name="20% - Accent5 4" xfId="629" xr:uid="{3E899512-DF37-4C26-8429-3FA6D9A4FF8E}"/>
    <cellStyle name="20% - Accent6 2" xfId="313" xr:uid="{BDA387B6-A78E-4B18-B7AD-BF30ACB6F8EC}"/>
    <cellStyle name="20% - Accent6 3" xfId="314" xr:uid="{FBDC7AE0-0745-4716-9C2B-CFC054894DC0}"/>
    <cellStyle name="20% - Accent6 3 2" xfId="1028" xr:uid="{4AAEA786-E32F-45BB-8E04-BEE7EB4A16EC}"/>
    <cellStyle name="20% - Accent6 4" xfId="633" xr:uid="{069C9D83-F25E-448C-971B-0964A8C81146}"/>
    <cellStyle name="40% - Accent1 2" xfId="315" xr:uid="{F5538B4B-4CB5-4831-99B9-196ACE45F3FE}"/>
    <cellStyle name="40% - Accent1 3" xfId="316" xr:uid="{4B2F7212-158E-4E90-8105-3C8808E28F0D}"/>
    <cellStyle name="40% - Accent1 3 2" xfId="1029" xr:uid="{6F3B3945-5530-4F2F-8E23-4C7E62EBFED7}"/>
    <cellStyle name="40% - Accent1 4" xfId="625" xr:uid="{1BAB641A-D652-4E9F-B652-1AC121910407}"/>
    <cellStyle name="40% - Accent2 2" xfId="317" xr:uid="{EE55CEA6-6CA7-4214-98C7-83846748B510}"/>
    <cellStyle name="40% - Accent2 3" xfId="318" xr:uid="{65F75545-8358-426D-910B-089C2E88D652}"/>
    <cellStyle name="40% - Accent2 3 2" xfId="1030" xr:uid="{6C8C1D14-1156-4B33-A391-44CBD1179A33}"/>
    <cellStyle name="40% - Accent2 4" xfId="621" xr:uid="{FECBD38F-B409-4C62-BADD-66CB15568AB5}"/>
    <cellStyle name="40% - Accent3 2" xfId="319" xr:uid="{CCBB818D-B6A2-420F-BB9B-47451763E29E}"/>
    <cellStyle name="40% - Accent3 3" xfId="320" xr:uid="{37B8D78D-2C12-4530-9124-408AFC4DE9E1}"/>
    <cellStyle name="40% - Accent3 3 2" xfId="1031" xr:uid="{B56CD408-CC53-4736-BBA4-0C183CF7F645}"/>
    <cellStyle name="40% - Accent3 4" xfId="620" xr:uid="{103631C6-C78F-4600-BF52-59A2158FF491}"/>
    <cellStyle name="40% - Accent4 2" xfId="321" xr:uid="{14BA1FAC-26D8-4391-87DD-675BBC8ABBF6}"/>
    <cellStyle name="40% - Accent4 3" xfId="322" xr:uid="{BF7EA0DF-B8BE-4660-82CF-32D9DE5106D0}"/>
    <cellStyle name="40% - Accent4 3 2" xfId="1032" xr:uid="{4A6C8688-D46A-4097-8593-60933B48F806}"/>
    <cellStyle name="40% - Accent4 4" xfId="619" xr:uid="{5DAF5734-81D9-4775-8C70-9FFB82B785BA}"/>
    <cellStyle name="40% - Accent5 2" xfId="323" xr:uid="{23E6EFAB-03A9-4B99-B1E7-8CEDCC80BD3A}"/>
    <cellStyle name="40% - Accent5 3" xfId="324" xr:uid="{344D8AD9-FB3F-4C78-B364-74C96E27D8FE}"/>
    <cellStyle name="40% - Accent5 3 2" xfId="1033" xr:uid="{9A3BAEF6-5001-49B1-8585-78536D399B16}"/>
    <cellStyle name="40% - Accent5 4" xfId="618" xr:uid="{F855FFE1-CD68-4B11-BDFC-227315228653}"/>
    <cellStyle name="40% - Accent6 2" xfId="325" xr:uid="{2D4E92DB-4009-4B0C-A4F7-B1E4727CE012}"/>
    <cellStyle name="40% - Accent6 3" xfId="326" xr:uid="{22BBFF1E-E536-4C2D-B455-271EE8998A63}"/>
    <cellStyle name="40% - Accent6 3 2" xfId="1034" xr:uid="{70F90AA4-770D-4B3A-AFD3-C66D8F644199}"/>
    <cellStyle name="40% - Accent6 4" xfId="617" xr:uid="{967E44C7-AF7E-4F58-AE7A-50C8434A1891}"/>
    <cellStyle name="60% - Accent1 2" xfId="327" xr:uid="{95B988DB-68C0-406F-880D-343D0242459C}"/>
    <cellStyle name="60% - Accent1 3" xfId="328" xr:uid="{6F40278C-9799-41D5-9481-668755D6B67B}"/>
    <cellStyle name="60% - Accent1 4" xfId="616" xr:uid="{4C830067-C9ED-4AED-8296-46845F71E0DE}"/>
    <cellStyle name="60% - Accent2 2" xfId="329" xr:uid="{6E71DDA7-C6F5-40C3-B6D5-067CD22B990E}"/>
    <cellStyle name="60% - Accent2 3" xfId="330" xr:uid="{7955F410-6C54-48B8-8600-F355DCB06F56}"/>
    <cellStyle name="60% - Accent2 4" xfId="615" xr:uid="{E52508A7-BBB8-41BB-8B85-1E490BFD96B6}"/>
    <cellStyle name="60% - Accent3 2" xfId="331" xr:uid="{22AE9C96-A6FB-461B-8A99-953F5DE1C271}"/>
    <cellStyle name="60% - Accent3 3" xfId="332" xr:uid="{935C4CDE-F14C-492F-89C0-945AFBC989F5}"/>
    <cellStyle name="60% - Accent3 4" xfId="614" xr:uid="{2632E605-6D5F-4F4F-A34D-AB4161E29CA7}"/>
    <cellStyle name="60% - Accent4 2" xfId="333" xr:uid="{94B9FDBF-1F4F-454C-9BD6-1B259AFFA948}"/>
    <cellStyle name="60% - Accent4 3" xfId="334" xr:uid="{60463ABE-B6E8-4535-9F11-BDD442E33C7B}"/>
    <cellStyle name="60% - Accent4 4" xfId="613" xr:uid="{4C8761B4-33C0-4B45-B135-85737114A50B}"/>
    <cellStyle name="60% - Accent5 2" xfId="335" xr:uid="{7E4B9134-88A3-448E-9BD5-AD8BB9536F14}"/>
    <cellStyle name="60% - Accent5 3" xfId="336" xr:uid="{0CD225AB-392E-4B40-AF28-72E73650D37D}"/>
    <cellStyle name="60% - Accent5 4" xfId="612" xr:uid="{68DFE393-8A4F-4541-A0A3-7963F9E10D62}"/>
    <cellStyle name="60% - Accent6 2" xfId="337" xr:uid="{483DE539-BDF1-461F-9462-DAB0C69285F5}"/>
    <cellStyle name="60% - Accent6 3" xfId="338" xr:uid="{2E8F54A9-71C5-4596-B63E-5CE73A15E0CE}"/>
    <cellStyle name="60% - Accent6 4" xfId="611" xr:uid="{690D17DB-5A6D-40CF-8A19-219AD551CA71}"/>
    <cellStyle name="Accent1 - 20%" xfId="339" xr:uid="{5553CF29-65F3-4FC4-896B-C75E33988668}"/>
    <cellStyle name="Accent1 - 40%" xfId="340" xr:uid="{BC476430-9F3E-4FDC-A5D9-9821FE6BD911}"/>
    <cellStyle name="Accent1 - 60%" xfId="341" xr:uid="{9E50AA78-6D97-4F2E-819D-BC9B69679752}"/>
    <cellStyle name="Accent1 10" xfId="677" xr:uid="{6EAF3F34-0FE4-49F3-99D6-AD9A1A5CA924}"/>
    <cellStyle name="Accent1 11" xfId="635" xr:uid="{4994FA77-27C4-4FBD-997E-C4DA37770B66}"/>
    <cellStyle name="Accent1 12" xfId="682" xr:uid="{7FB863E8-6477-4DB1-B0F5-9A9D51052967}"/>
    <cellStyle name="Accent1 13" xfId="689" xr:uid="{02E6404B-D2DF-4CB9-9061-FEAC5ECF0162}"/>
    <cellStyle name="Accent1 14" xfId="696" xr:uid="{9100374B-D9E6-402D-A10B-1B58597C3FBE}"/>
    <cellStyle name="Accent1 15" xfId="703" xr:uid="{59DC3D67-A273-4502-B326-155ABD556168}"/>
    <cellStyle name="Accent1 16" xfId="710" xr:uid="{CD33C35A-9BB6-4BED-82F9-A39D19EA9775}"/>
    <cellStyle name="Accent1 17" xfId="716" xr:uid="{42C4B0CC-0C09-4E7C-8445-2C6F196858EE}"/>
    <cellStyle name="Accent1 18" xfId="725" xr:uid="{394E9CB1-F7F7-4BA9-8F19-4D79353514C8}"/>
    <cellStyle name="Accent1 19" xfId="730" xr:uid="{82C86E4A-1A3E-419F-9AB9-F462012EA6C2}"/>
    <cellStyle name="Accent1 2" xfId="342" xr:uid="{101174BC-CFF8-4EE4-BC74-69F26369F8F9}"/>
    <cellStyle name="Accent1 20" xfId="739" xr:uid="{EE74B4E1-6D54-4A84-BA7E-4F578B05442D}"/>
    <cellStyle name="Accent1 21" xfId="744" xr:uid="{026FCF8A-0758-4ECA-B0AD-B0A3A9DECF0A}"/>
    <cellStyle name="Accent1 22" xfId="753" xr:uid="{57667524-5F13-434C-A037-944B0364D28E}"/>
    <cellStyle name="Accent1 23" xfId="758" xr:uid="{20F0ED3B-84FB-4317-9791-92331CF7FB3C}"/>
    <cellStyle name="Accent1 24" xfId="766" xr:uid="{7E082F82-FD83-443C-8FDD-7880235EF4F8}"/>
    <cellStyle name="Accent1 25" xfId="773" xr:uid="{E7F61EE6-3B0F-47DF-B39C-B4AE01C86793}"/>
    <cellStyle name="Accent1 26" xfId="780" xr:uid="{6E55ACC5-DF81-444D-93D2-A939984E8742}"/>
    <cellStyle name="Accent1 27" xfId="787" xr:uid="{938FD8DF-9B10-4041-B126-7FF4A4106958}"/>
    <cellStyle name="Accent1 28" xfId="794" xr:uid="{F7B99377-E3A9-41F1-B5FD-BB3AC5731C97}"/>
    <cellStyle name="Accent1 29" xfId="801" xr:uid="{0D04457C-6323-4926-90F2-5B255C15A3BC}"/>
    <cellStyle name="Accent1 3" xfId="343" xr:uid="{CD4F2379-5CB8-4E95-9A68-3CF893B13A11}"/>
    <cellStyle name="Accent1 30" xfId="808" xr:uid="{92DA9812-A06D-4C30-8182-3F89ACDF01EB}"/>
    <cellStyle name="Accent1 31" xfId="812" xr:uid="{E2685723-F3C1-4E8B-B49B-0AD9EBE525B0}"/>
    <cellStyle name="Accent1 32" xfId="839" xr:uid="{877BDB78-A41B-4DAB-BCFD-D2820EBCA594}"/>
    <cellStyle name="Accent1 33" xfId="847" xr:uid="{5EEFCD91-A3B0-4AED-9128-BF568C2F2F0F}"/>
    <cellStyle name="Accent1 34" xfId="824" xr:uid="{DB279EDD-95F7-4BFF-AF98-4C289C8F14C3}"/>
    <cellStyle name="Accent1 35" xfId="851" xr:uid="{AD44585C-FB69-42DE-B43F-2B93D6115A90}"/>
    <cellStyle name="Accent1 36" xfId="868" xr:uid="{C15ADDCC-F9F1-4D8D-93BB-4C0623C00285}"/>
    <cellStyle name="Accent1 37" xfId="856" xr:uid="{B3674945-84C1-420D-91D7-C2FFB55AAEC3}"/>
    <cellStyle name="Accent1 38" xfId="873" xr:uid="{E5E17D0A-6428-41E5-A4B0-BD74AD1B5BD7}"/>
    <cellStyle name="Accent1 39" xfId="861" xr:uid="{92F506E2-9427-4A23-8AED-2E10086811C5}"/>
    <cellStyle name="Accent1 4" xfId="610" xr:uid="{B6538FFF-9082-46EA-9F6E-10A127C2BB23}"/>
    <cellStyle name="Accent1 40" xfId="878" xr:uid="{E4E654A1-BA75-4FCB-B4E7-A66D154E9269}"/>
    <cellStyle name="Accent1 41" xfId="885" xr:uid="{587FEA64-9DBB-448F-B139-920980A6FE78}"/>
    <cellStyle name="Accent1 42" xfId="892" xr:uid="{F9A47D01-6804-4A09-9FD6-2C3DA49D4E23}"/>
    <cellStyle name="Accent1 43" xfId="899" xr:uid="{7877CFF0-E783-4165-8F2E-3F787C628865}"/>
    <cellStyle name="Accent1 44" xfId="906" xr:uid="{2BF877AC-9EAC-4648-9F5A-2561B2887445}"/>
    <cellStyle name="Accent1 45" xfId="913" xr:uid="{CA199B16-03DA-473C-BA1A-3CFD53600053}"/>
    <cellStyle name="Accent1 46" xfId="920" xr:uid="{279A3ABF-0478-4ACE-814A-1E17F4E500FC}"/>
    <cellStyle name="Accent1 47" xfId="927" xr:uid="{679DA2B2-AE40-4739-86F1-E10897A45818}"/>
    <cellStyle name="Accent1 48" xfId="934" xr:uid="{7829E84E-64FA-4D1B-886D-1CDF45692C35}"/>
    <cellStyle name="Accent1 49" xfId="941" xr:uid="{5B1D4244-E828-4FF4-B879-C7E6FBE361C5}"/>
    <cellStyle name="Accent1 5" xfId="650" xr:uid="{CEE2B801-C755-4212-B83A-ABA8D3BCAEDC}"/>
    <cellStyle name="Accent1 50" xfId="948" xr:uid="{052FCBEF-38C1-408E-805C-4BDD65D7ABBA}"/>
    <cellStyle name="Accent1 51" xfId="955" xr:uid="{82E5C21B-90DF-4B54-8686-ED3C2CA61466}"/>
    <cellStyle name="Accent1 52" xfId="962" xr:uid="{107B7842-FF47-48B3-AB5C-83DD36C2D859}"/>
    <cellStyle name="Accent1 53" xfId="969" xr:uid="{588FBAB2-3C5A-4A65-95F1-0A527E8AB99A}"/>
    <cellStyle name="Accent1 54" xfId="976" xr:uid="{1C2943C2-D068-48C8-9AE9-571969D2BBDA}"/>
    <cellStyle name="Accent1 55" xfId="983" xr:uid="{2D4456BE-39D9-4391-A393-E7521422C8FC}"/>
    <cellStyle name="Accent1 56" xfId="987" xr:uid="{AB47BD13-B99B-4726-8D56-410D31F80915}"/>
    <cellStyle name="Accent1 57" xfId="997" xr:uid="{BE3A29A6-2673-43D8-BDE0-165AC36696D2}"/>
    <cellStyle name="Accent1 6" xfId="667" xr:uid="{CCE92C4B-473F-40FD-8722-08B3DE52E1F1}"/>
    <cellStyle name="Accent1 7" xfId="645" xr:uid="{28252C93-BC5B-419E-BB0B-39C906439ED0}"/>
    <cellStyle name="Accent1 8" xfId="672" xr:uid="{2B9D1485-304F-4346-A5AA-75836CC7681B}"/>
    <cellStyle name="Accent1 9" xfId="640" xr:uid="{C9CC5910-DEFE-4E6C-9DEA-148AA5B4CF75}"/>
    <cellStyle name="Accent2 - 20%" xfId="344" xr:uid="{7F21206E-BF72-47F6-96FC-D2133C5482D4}"/>
    <cellStyle name="Accent2 - 40%" xfId="345" xr:uid="{E2C0DB25-D0BA-4A10-BD82-9BF7D7F87A11}"/>
    <cellStyle name="Accent2 - 60%" xfId="346" xr:uid="{FD6F1E21-A2C7-469D-93E2-3B8176D22BB5}"/>
    <cellStyle name="Accent2 10" xfId="676" xr:uid="{A88D0407-14C1-463B-A964-E91A5F8D1BAD}"/>
    <cellStyle name="Accent2 11" xfId="636" xr:uid="{EAD71010-514F-41B1-8335-F1B2CED7FBAB}"/>
    <cellStyle name="Accent2 12" xfId="681" xr:uid="{568FAC03-4365-4D82-800F-E325C30B2146}"/>
    <cellStyle name="Accent2 13" xfId="688" xr:uid="{BE2D8815-C8F2-49F6-BA65-4AB8A915680F}"/>
    <cellStyle name="Accent2 14" xfId="695" xr:uid="{BE9C735B-CE4E-457A-BD83-F50910FF70BB}"/>
    <cellStyle name="Accent2 15" xfId="702" xr:uid="{242F4764-753C-4839-A6F7-E87AAF07AD8B}"/>
    <cellStyle name="Accent2 16" xfId="709" xr:uid="{77973CF7-83D9-4260-A30C-E348CBAAF219}"/>
    <cellStyle name="Accent2 17" xfId="706" xr:uid="{9BA92521-DA94-49B5-B51A-F1D4E4C157F2}"/>
    <cellStyle name="Accent2 18" xfId="724" xr:uid="{4BF469BD-24C8-4996-9B2D-9601106D3256}"/>
    <cellStyle name="Accent2 19" xfId="720" xr:uid="{1F5FDD0E-5B9F-4E10-865E-FCB32C4E5259}"/>
    <cellStyle name="Accent2 2" xfId="347" xr:uid="{DD937E49-8659-4649-8E45-BD8B9A0F9D4A}"/>
    <cellStyle name="Accent2 20" xfId="738" xr:uid="{0A67D6BD-DDFC-4420-99EB-7F2C1EBD0674}"/>
    <cellStyle name="Accent2 21" xfId="734" xr:uid="{2BB03DEF-A367-450F-9974-7C134AD5A2AC}"/>
    <cellStyle name="Accent2 22" xfId="752" xr:uid="{D86D4DB8-3695-4BDA-BAE5-D595924A64B8}"/>
    <cellStyle name="Accent2 23" xfId="748" xr:uid="{85C7F4A2-DD17-4532-9982-63944F20BB86}"/>
    <cellStyle name="Accent2 24" xfId="765" xr:uid="{3E72218E-F49A-4DAD-B6F4-10FE54D5D7F5}"/>
    <cellStyle name="Accent2 25" xfId="772" xr:uid="{6CA8A8FD-A361-4571-8797-99F4F63E0782}"/>
    <cellStyle name="Accent2 26" xfId="779" xr:uid="{AFD70F40-B8A4-4E2D-8F52-0206E2A8FD15}"/>
    <cellStyle name="Accent2 27" xfId="786" xr:uid="{0F9B0715-E481-48B1-8A98-9CC3DBC5622E}"/>
    <cellStyle name="Accent2 28" xfId="793" xr:uid="{4D6C7579-62B1-4564-BAAD-C302E97CAD6B}"/>
    <cellStyle name="Accent2 29" xfId="800" xr:uid="{AAE8DA5A-098D-4E9C-A121-2C60A49A54BB}"/>
    <cellStyle name="Accent2 3" xfId="348" xr:uid="{AE93BB09-F843-49FB-853E-933DDF37DCE9}"/>
    <cellStyle name="Accent2 30" xfId="807" xr:uid="{E81219AC-1825-425D-93E4-90EA58BA1FED}"/>
    <cellStyle name="Accent2 31" xfId="811" xr:uid="{49BDE41A-4417-4A3B-B63E-5F4D726855A2}"/>
    <cellStyle name="Accent2 32" xfId="840" xr:uid="{66B39E42-03C7-446A-AB56-E1709D68CF21}"/>
    <cellStyle name="Accent2 33" xfId="846" xr:uid="{CC96AB03-391E-41CD-86D8-4E91191786B2}"/>
    <cellStyle name="Accent2 34" xfId="825" xr:uid="{8159EF7B-8F49-431B-92C5-937E70561A60}"/>
    <cellStyle name="Accent2 35" xfId="850" xr:uid="{E0B467B8-B72B-42A7-9158-1DBCE9811D9F}"/>
    <cellStyle name="Accent2 36" xfId="867" xr:uid="{76A11A62-8FF3-4D60-9ACB-CCE0AE05F48A}"/>
    <cellStyle name="Accent2 37" xfId="855" xr:uid="{47B1ECDA-9E37-4E7B-8673-744AEF39381A}"/>
    <cellStyle name="Accent2 38" xfId="872" xr:uid="{1CCF9A3D-5745-48A4-AF38-26C9CD49CFC2}"/>
    <cellStyle name="Accent2 39" xfId="860" xr:uid="{02E48F77-C018-40F4-860E-8E8EF8013E31}"/>
    <cellStyle name="Accent2 4" xfId="609" xr:uid="{518602C4-4DAD-430B-A766-986B9C5BE30C}"/>
    <cellStyle name="Accent2 40" xfId="877" xr:uid="{8F19D507-E1EF-4E66-8798-6F89C1D1A578}"/>
    <cellStyle name="Accent2 41" xfId="884" xr:uid="{1EDABCBB-1878-4CAB-AC22-9535FE501274}"/>
    <cellStyle name="Accent2 42" xfId="891" xr:uid="{BCCD97CD-3385-4A29-BC85-B6562FE43F19}"/>
    <cellStyle name="Accent2 43" xfId="898" xr:uid="{9F63EE37-F3B7-4DF8-B061-2B98F544DD43}"/>
    <cellStyle name="Accent2 44" xfId="905" xr:uid="{7011E468-3A95-44C7-AED5-C67F07D6DA19}"/>
    <cellStyle name="Accent2 45" xfId="912" xr:uid="{7B901D7E-A06A-4E6D-818A-881C6FC35925}"/>
    <cellStyle name="Accent2 46" xfId="919" xr:uid="{FAD67930-489F-4048-857E-64C76A0CA089}"/>
    <cellStyle name="Accent2 47" xfId="926" xr:uid="{57F976A9-C924-4DCC-94B2-B820FCD5887E}"/>
    <cellStyle name="Accent2 48" xfId="933" xr:uid="{C8C5D3E8-207A-4D77-BDA5-0926838BC589}"/>
    <cellStyle name="Accent2 49" xfId="940" xr:uid="{01AA7789-DC13-442F-A78F-7860757C8670}"/>
    <cellStyle name="Accent2 5" xfId="651" xr:uid="{0F6913FF-4613-4C7B-919E-FF4A1FE165AC}"/>
    <cellStyle name="Accent2 50" xfId="947" xr:uid="{80219FD9-1238-4D78-9EAF-09AFE0A106BC}"/>
    <cellStyle name="Accent2 51" xfId="954" xr:uid="{46B37B8E-D786-4275-AF84-D0F195F10914}"/>
    <cellStyle name="Accent2 52" xfId="961" xr:uid="{EAECC3FF-CB5C-434B-ADC2-EE6B0A84211E}"/>
    <cellStyle name="Accent2 53" xfId="968" xr:uid="{7779D79C-BC4F-43DD-B944-4719F55F0E39}"/>
    <cellStyle name="Accent2 54" xfId="975" xr:uid="{6D227DD4-4744-42BF-BB0C-CEBC5714C322}"/>
    <cellStyle name="Accent2 55" xfId="982" xr:uid="{70908265-A318-4B9E-919A-96B9BB18DC02}"/>
    <cellStyle name="Accent2 56" xfId="986" xr:uid="{48A80D9C-D930-4647-B0E0-8F29854B584C}"/>
    <cellStyle name="Accent2 57" xfId="998" xr:uid="{A50DDBAB-9577-47B6-8C81-18183AF0C12B}"/>
    <cellStyle name="Accent2 6" xfId="666" xr:uid="{A961EB37-31A8-40E3-9EF3-4EC702914D12}"/>
    <cellStyle name="Accent2 7" xfId="646" xr:uid="{CA59524D-FFB1-40EC-AA2C-07E8057EBAC7}"/>
    <cellStyle name="Accent2 8" xfId="671" xr:uid="{F1510C2A-218B-4768-9E1E-E66DA9DE1B2E}"/>
    <cellStyle name="Accent2 9" xfId="641" xr:uid="{C03DE9EA-7548-4D4E-BA03-9258A9298568}"/>
    <cellStyle name="Accent3 - 20%" xfId="349" xr:uid="{B9083FF9-AE84-43B5-AB54-DA5BBE17D766}"/>
    <cellStyle name="Accent3 - 40%" xfId="350" xr:uid="{A3EA4112-2DF6-4D9D-B98C-000FFDC6EC71}"/>
    <cellStyle name="Accent3 - 60%" xfId="351" xr:uid="{CC00A06B-6D97-4D27-988C-77B3F025DF1B}"/>
    <cellStyle name="Accent3 10" xfId="675" xr:uid="{1197C101-C596-451E-BF65-CC5D495F52AB}"/>
    <cellStyle name="Accent3 11" xfId="637" xr:uid="{296CA9ED-A895-4825-A281-BEA1FD9D4B4C}"/>
    <cellStyle name="Accent3 12" xfId="680" xr:uid="{7BC18C09-666C-4FB5-851F-9553B8EDEDCD}"/>
    <cellStyle name="Accent3 13" xfId="590" xr:uid="{28ED52AB-71EC-4410-8F9D-8F4351B918F4}"/>
    <cellStyle name="Accent3 14" xfId="685" xr:uid="{11CA4878-60BC-410D-BB01-2C59A3751BE2}"/>
    <cellStyle name="Accent3 15" xfId="692" xr:uid="{228C7DFF-3430-474A-8E61-E975D45099C1}"/>
    <cellStyle name="Accent3 16" xfId="699" xr:uid="{258B64EA-8AF8-4B81-BA59-C7C35C03EA79}"/>
    <cellStyle name="Accent3 17" xfId="705" xr:uid="{3192297B-5B61-4B48-8519-4EFA7DC9DA36}"/>
    <cellStyle name="Accent3 18" xfId="723" xr:uid="{3606AC27-92B3-45D6-8869-8D877F5049ED}"/>
    <cellStyle name="Accent3 19" xfId="719" xr:uid="{C68070F2-2AD6-4A8D-BBD3-1E111F08763F}"/>
    <cellStyle name="Accent3 2" xfId="352" xr:uid="{69AE3EF6-1171-4F1A-994C-220E28E5F890}"/>
    <cellStyle name="Accent3 20" xfId="737" xr:uid="{22185FB8-5793-4D88-9EF5-A99FABA7C099}"/>
    <cellStyle name="Accent3 21" xfId="733" xr:uid="{F011AF19-F37B-4163-8281-3215DE671A88}"/>
    <cellStyle name="Accent3 22" xfId="751" xr:uid="{B94D7209-9461-4852-9163-7E592531F6C8}"/>
    <cellStyle name="Accent3 23" xfId="747" xr:uid="{E9FD04A2-B0EF-46DB-BC9D-7BFA63A405ED}"/>
    <cellStyle name="Accent3 24" xfId="764" xr:uid="{83AF90F4-B933-46F7-8FAE-D765C3F58255}"/>
    <cellStyle name="Accent3 25" xfId="761" xr:uid="{8D499029-3AC3-4BD5-B3EC-014D8CE68419}"/>
    <cellStyle name="Accent3 26" xfId="769" xr:uid="{6AB08352-5E6C-427E-AEF1-F2D34D9E6F83}"/>
    <cellStyle name="Accent3 27" xfId="776" xr:uid="{D7BED2C3-AF60-4BF8-801E-50521DC4E850}"/>
    <cellStyle name="Accent3 28" xfId="783" xr:uid="{C7E9E068-59AA-4437-B6F7-5E28E239B87D}"/>
    <cellStyle name="Accent3 29" xfId="790" xr:uid="{120680FE-F6C0-48AE-83BA-F13491E60B70}"/>
    <cellStyle name="Accent3 3" xfId="353" xr:uid="{071DCC38-F343-4197-94F3-0913B3B7DEA8}"/>
    <cellStyle name="Accent3 30" xfId="797" xr:uid="{85E1C7AD-61DC-4814-991A-223C467BF06C}"/>
    <cellStyle name="Accent3 31" xfId="804" xr:uid="{0B35254B-05D7-41B4-BA0B-55825A7A165D}"/>
    <cellStyle name="Accent3 32" xfId="841" xr:uid="{7D7AAC05-E100-4C40-9BD8-C98144AE993B}"/>
    <cellStyle name="Accent3 33" xfId="845" xr:uid="{B0A844EA-8AD8-48BB-843F-F0EBC7B31289}"/>
    <cellStyle name="Accent3 34" xfId="826" xr:uid="{7BB90A66-F1CB-4459-BB67-715DCAB094E3}"/>
    <cellStyle name="Accent3 35" xfId="849" xr:uid="{FD436435-BD08-49EA-90DF-3BED3CA49D90}"/>
    <cellStyle name="Accent3 36" xfId="821" xr:uid="{1FA3AEAA-15B5-4956-B30E-79DB0115B7DF}"/>
    <cellStyle name="Accent3 37" xfId="854" xr:uid="{5E044E8C-9103-4419-8908-57CEE3855182}"/>
    <cellStyle name="Accent3 38" xfId="871" xr:uid="{E4986B89-B893-456B-9EA2-0A5071DF0885}"/>
    <cellStyle name="Accent3 39" xfId="859" xr:uid="{6CAA5CF4-91B9-42CB-B1C0-BEB05302E16E}"/>
    <cellStyle name="Accent3 4" xfId="608" xr:uid="{8CB55BC6-0B2B-4A14-9545-CEEC61D7F372}"/>
    <cellStyle name="Accent3 40" xfId="876" xr:uid="{A76C0BF0-67BC-4EE7-A0B1-0D4B455B9A05}"/>
    <cellStyle name="Accent3 41" xfId="864" xr:uid="{A1CA3B68-E55C-4B08-AEA2-D36317332113}"/>
    <cellStyle name="Accent3 42" xfId="881" xr:uid="{04DFD6F3-C0B9-4976-81DE-0105B3E0E8F1}"/>
    <cellStyle name="Accent3 43" xfId="888" xr:uid="{1CF11152-974E-471E-A800-121C2592AFC0}"/>
    <cellStyle name="Accent3 44" xfId="895" xr:uid="{83DB634B-3AFB-4BB3-9FD7-EAC813EFC1BB}"/>
    <cellStyle name="Accent3 45" xfId="902" xr:uid="{4F871057-BE00-44ED-A037-0B0B3E05B2C3}"/>
    <cellStyle name="Accent3 46" xfId="909" xr:uid="{E4EBDCD0-42A0-4238-AB16-F383D03C3C7A}"/>
    <cellStyle name="Accent3 47" xfId="916" xr:uid="{CF83D110-0125-4519-8FDD-BB8065CC36FF}"/>
    <cellStyle name="Accent3 48" xfId="923" xr:uid="{4D5C06B6-5E42-4142-9C39-A4F6F2658D30}"/>
    <cellStyle name="Accent3 49" xfId="930" xr:uid="{261D42FE-6AB4-4691-97A2-573501DBAD2B}"/>
    <cellStyle name="Accent3 5" xfId="652" xr:uid="{BE58B76B-7B47-49EF-BF2D-CFE308A07800}"/>
    <cellStyle name="Accent3 50" xfId="937" xr:uid="{6FEA2761-419B-4143-A35C-DB8725FE118A}"/>
    <cellStyle name="Accent3 51" xfId="944" xr:uid="{24A4E699-74A2-4420-A945-A9A79B4B8613}"/>
    <cellStyle name="Accent3 52" xfId="951" xr:uid="{524738D2-46AD-451E-84CF-C4A22B9F6C6F}"/>
    <cellStyle name="Accent3 53" xfId="958" xr:uid="{9B9E1A6B-C278-4925-8B1E-5156840333E3}"/>
    <cellStyle name="Accent3 54" xfId="965" xr:uid="{68B28957-00CC-48F0-850C-FA2748763994}"/>
    <cellStyle name="Accent3 55" xfId="972" xr:uid="{B96212B3-3521-48BD-873E-07D864131051}"/>
    <cellStyle name="Accent3 56" xfId="979" xr:uid="{9D814353-231E-4435-8230-538416AE9A2F}"/>
    <cellStyle name="Accent3 57" xfId="999" xr:uid="{DD76751B-2F5E-4124-B0B1-98E91EE5C364}"/>
    <cellStyle name="Accent3 6" xfId="665" xr:uid="{E946EA41-BE60-4A9C-9F58-601E1F2EF682}"/>
    <cellStyle name="Accent3 7" xfId="647" xr:uid="{817BEC38-C4D1-40AA-AA06-5E55F514F803}"/>
    <cellStyle name="Accent3 8" xfId="670" xr:uid="{43E153DD-12A1-46D4-B85A-E911C63F3789}"/>
    <cellStyle name="Accent3 9" xfId="642" xr:uid="{F6F15905-2609-437C-A6C7-E00C9CA5F35A}"/>
    <cellStyle name="Accent4 - 20%" xfId="354" xr:uid="{5F2AB2C2-AE22-4C8C-AE83-18E7EE4739CC}"/>
    <cellStyle name="Accent4 - 40%" xfId="355" xr:uid="{1CC7DDA6-E89E-43A5-BB0B-614F6E264671}"/>
    <cellStyle name="Accent4 - 60%" xfId="356" xr:uid="{C0FEA696-239B-4A44-9E4F-1D83CE866555}"/>
    <cellStyle name="Accent4 10" xfId="674" xr:uid="{8F6AF13F-40F5-4F1D-8CC6-8F3EE548CF9E}"/>
    <cellStyle name="Accent4 11" xfId="638" xr:uid="{D4BB3C30-C5A6-48AB-A3FD-0CC802C4D244}"/>
    <cellStyle name="Accent4 12" xfId="679" xr:uid="{0C49A31C-143D-42D7-A798-49FF7F576DAF}"/>
    <cellStyle name="Accent4 13" xfId="591" xr:uid="{F62D3886-614C-4BAB-A6ED-C9C7CD503340}"/>
    <cellStyle name="Accent4 14" xfId="684" xr:uid="{C368F436-1147-4F29-97D2-680AEA9A9059}"/>
    <cellStyle name="Accent4 15" xfId="691" xr:uid="{62582A8F-01B2-4431-98D2-F1BF9B606E33}"/>
    <cellStyle name="Accent4 16" xfId="698" xr:uid="{C55F888B-30EF-4E6D-91F2-782D1F4EFFFA}"/>
    <cellStyle name="Accent4 17" xfId="704" xr:uid="{AC12BC33-63F9-4619-BC34-F1550AE06821}"/>
    <cellStyle name="Accent4 18" xfId="713" xr:uid="{2C941187-AE6D-4603-A8AF-C65FDA47708E}"/>
    <cellStyle name="Accent4 19" xfId="718" xr:uid="{E556FD20-9D16-49A5-AAD7-442ED1EA6F82}"/>
    <cellStyle name="Accent4 2" xfId="357" xr:uid="{9201BC2B-4903-4197-848B-91298848F64F}"/>
    <cellStyle name="Accent4 20" xfId="727" xr:uid="{CC39384E-0BA2-4DFD-9E16-A8A4063638AE}"/>
    <cellStyle name="Accent4 21" xfId="732" xr:uid="{24CB324B-E390-4998-AEBE-714F95BCE982}"/>
    <cellStyle name="Accent4 22" xfId="741" xr:uid="{796230CE-1EC3-461C-955A-D764E662EC55}"/>
    <cellStyle name="Accent4 23" xfId="746" xr:uid="{242A8CAB-226A-46E3-8B33-4C9721A4A27F}"/>
    <cellStyle name="Accent4 24" xfId="755" xr:uid="{7AE0564C-33F6-4377-A458-16C4A4E6B817}"/>
    <cellStyle name="Accent4 25" xfId="760" xr:uid="{874E391F-AB2F-49B0-B355-91D2546D99A2}"/>
    <cellStyle name="Accent4 26" xfId="768" xr:uid="{7750AEA7-075C-46AF-9887-621FE1912CDB}"/>
    <cellStyle name="Accent4 27" xfId="775" xr:uid="{2CE84A9A-9257-4A91-90E0-CE1FC6FE1B3C}"/>
    <cellStyle name="Accent4 28" xfId="782" xr:uid="{06A5A18B-EB48-434E-A592-B4E2F6392469}"/>
    <cellStyle name="Accent4 29" xfId="789" xr:uid="{8DB92B91-99ED-4190-A7AF-784F188194CC}"/>
    <cellStyle name="Accent4 3" xfId="358" xr:uid="{558A9388-D220-418F-B8A6-7C9DD4FEF37C}"/>
    <cellStyle name="Accent4 30" xfId="796" xr:uid="{64BEB2FB-A516-4ED0-BEAE-783E470FE45A}"/>
    <cellStyle name="Accent4 31" xfId="803" xr:uid="{36F16150-3CFA-447C-8738-092D52A4A918}"/>
    <cellStyle name="Accent4 32" xfId="842" xr:uid="{2DDF458B-27F8-4678-BA31-1C9D3FB3182F}"/>
    <cellStyle name="Accent4 33" xfId="838" xr:uid="{D4A646D8-E332-4471-B187-C8F176CC734B}"/>
    <cellStyle name="Accent4 34" xfId="827" xr:uid="{02CF5A26-F32A-4EA2-ABB5-06F66BB50AC7}"/>
    <cellStyle name="Accent4 35" xfId="848" xr:uid="{4A69800F-12CD-440F-9876-424FAEAB89BB}"/>
    <cellStyle name="Accent4 36" xfId="822" xr:uid="{3BD3A51B-5E48-4F1E-80DC-4775D9D0DB97}"/>
    <cellStyle name="Accent4 37" xfId="853" xr:uid="{3EAC1CDD-0308-4154-B176-1D14E1076030}"/>
    <cellStyle name="Accent4 38" xfId="870" xr:uid="{F8B6A64A-1363-4D36-9872-851D60601EC3}"/>
    <cellStyle name="Accent4 39" xfId="858" xr:uid="{DECA6F0C-3C88-4227-87F2-0740468DA9A5}"/>
    <cellStyle name="Accent4 4" xfId="607" xr:uid="{EDF1533E-206B-4B52-A50F-DE7049B8FFC7}"/>
    <cellStyle name="Accent4 40" xfId="875" xr:uid="{29C68533-226E-46E1-AD9B-35FD5C6D1BE4}"/>
    <cellStyle name="Accent4 41" xfId="863" xr:uid="{F347B106-F7A7-49EC-B34C-9631EA508EC4}"/>
    <cellStyle name="Accent4 42" xfId="880" xr:uid="{3BD744F5-83B3-4099-88D2-686450178450}"/>
    <cellStyle name="Accent4 43" xfId="887" xr:uid="{44F77D9D-B101-468D-A6B8-8ACB461CDB54}"/>
    <cellStyle name="Accent4 44" xfId="894" xr:uid="{6800A582-CBC8-4BC6-8ACD-C6C3F8502F39}"/>
    <cellStyle name="Accent4 45" xfId="901" xr:uid="{7F337CAF-8B22-4575-A631-21C6D4F2BDBD}"/>
    <cellStyle name="Accent4 46" xfId="908" xr:uid="{014CD880-E931-45C9-8C75-043A2DBEBE44}"/>
    <cellStyle name="Accent4 47" xfId="915" xr:uid="{295FFD2A-4954-4BEC-975A-8317942E40B4}"/>
    <cellStyle name="Accent4 48" xfId="922" xr:uid="{AC5DE2AA-9AF0-44F9-ABC7-F41C70A1758C}"/>
    <cellStyle name="Accent4 49" xfId="929" xr:uid="{97F8138E-361E-448A-BDB0-03C694E5D12F}"/>
    <cellStyle name="Accent4 5" xfId="653" xr:uid="{C1847514-ECFA-4747-8D2C-08EE0B62339C}"/>
    <cellStyle name="Accent4 50" xfId="936" xr:uid="{99C6D005-185F-4A9F-9AAC-38B39D2B78AA}"/>
    <cellStyle name="Accent4 51" xfId="943" xr:uid="{4DA7EC8E-50FF-4CD5-A2B8-2196F053EA27}"/>
    <cellStyle name="Accent4 52" xfId="950" xr:uid="{D8383595-E3E6-454B-8F4B-403116002EF9}"/>
    <cellStyle name="Accent4 53" xfId="957" xr:uid="{6AE9D89C-94FC-4E9D-85F3-027BD558E96B}"/>
    <cellStyle name="Accent4 54" xfId="964" xr:uid="{94BD6BCC-80AE-4097-938A-3346E9C93E8D}"/>
    <cellStyle name="Accent4 55" xfId="971" xr:uid="{6C71B56A-51CB-4495-8D16-402584F07E0F}"/>
    <cellStyle name="Accent4 56" xfId="978" xr:uid="{FEF03148-36D7-4BB0-8704-7BDE0C537DDC}"/>
    <cellStyle name="Accent4 57" xfId="1000" xr:uid="{6D728B76-2BAD-4BB2-84FC-E5270BDF2BA4}"/>
    <cellStyle name="Accent4 6" xfId="664" xr:uid="{83707FC7-6F5A-4E30-B702-9EACF98A9964}"/>
    <cellStyle name="Accent4 7" xfId="648" xr:uid="{4746CBBE-5AC6-47D9-BED7-9B3DE2B84BBB}"/>
    <cellStyle name="Accent4 8" xfId="669" xr:uid="{86751F47-5E14-4353-A8AB-923032875792}"/>
    <cellStyle name="Accent4 9" xfId="643" xr:uid="{4E94AF5C-0EBD-40DC-88AB-253983D50250}"/>
    <cellStyle name="Accent5 - 20%" xfId="359" xr:uid="{9EA084AA-8778-4393-9C4A-421E6681F785}"/>
    <cellStyle name="Accent5 - 40%" xfId="360" xr:uid="{C1B1E618-7DB3-4597-98E5-77941F3E6320}"/>
    <cellStyle name="Accent5 - 60%" xfId="361" xr:uid="{451E51C7-2C88-47D7-95BA-F07C4E77BEB3}"/>
    <cellStyle name="Accent5 10" xfId="673" xr:uid="{CD4B04AD-D173-403A-A3AF-B7EE9EB6FA91}"/>
    <cellStyle name="Accent5 11" xfId="639" xr:uid="{B8B86A5D-7A44-4AB6-A235-ECB62895359B}"/>
    <cellStyle name="Accent5 12" xfId="678" xr:uid="{663DF813-96A0-49E7-B00C-7777AD18FA84}"/>
    <cellStyle name="Accent5 13" xfId="592" xr:uid="{EC7D4924-259B-4902-B33B-C2280CAA4B39}"/>
    <cellStyle name="Accent5 14" xfId="683" xr:uid="{7CFEE681-1CD9-4768-BA76-771DA59F8B6A}"/>
    <cellStyle name="Accent5 15" xfId="690" xr:uid="{A8348EEE-395F-4B2F-95C8-57D4E153BD2F}"/>
    <cellStyle name="Accent5 16" xfId="697" xr:uid="{D6232A79-1D05-4812-9B81-CA3BCF6CDFD3}"/>
    <cellStyle name="Accent5 17" xfId="715" xr:uid="{E4015CD0-EFDA-4F22-961C-E3E743E7D118}"/>
    <cellStyle name="Accent5 18" xfId="712" xr:uid="{6299F289-E6D2-4E1F-BF1F-E4511A9EC084}"/>
    <cellStyle name="Accent5 19" xfId="717" xr:uid="{2E1D8831-372B-4108-82F7-AA23422574E0}"/>
    <cellStyle name="Accent5 2" xfId="362" xr:uid="{65504413-CB96-4792-9AD7-FEA230DB83AB}"/>
    <cellStyle name="Accent5 20" xfId="726" xr:uid="{12F9DDA3-3FF9-4767-8235-1DE6A86FC7E9}"/>
    <cellStyle name="Accent5 21" xfId="731" xr:uid="{B09FE405-8A41-4D51-8148-6F711713DBBA}"/>
    <cellStyle name="Accent5 22" xfId="740" xr:uid="{AED031DC-2E94-4F81-B576-D6B92A3E3433}"/>
    <cellStyle name="Accent5 23" xfId="745" xr:uid="{EF070E67-9AD7-4ED6-9B39-1F30A5A8C038}"/>
    <cellStyle name="Accent5 24" xfId="754" xr:uid="{8C48389B-C3AC-4660-9362-4D6D97A6D800}"/>
    <cellStyle name="Accent5 25" xfId="759" xr:uid="{A5896757-D453-490B-9A8F-2483C8EA56F8}"/>
    <cellStyle name="Accent5 26" xfId="767" xr:uid="{02A4872E-EF72-407A-AFF3-7A18E199E6EA}"/>
    <cellStyle name="Accent5 27" xfId="774" xr:uid="{7559163F-570D-4065-B307-EA6B8E5BA8C9}"/>
    <cellStyle name="Accent5 28" xfId="781" xr:uid="{C286AECA-27D1-49A8-9DFE-A84134600F89}"/>
    <cellStyle name="Accent5 29" xfId="788" xr:uid="{B461BFF9-6793-4E84-833E-89B9E9CC7846}"/>
    <cellStyle name="Accent5 3" xfId="363" xr:uid="{F59A048B-9DA0-44B7-B310-49C1A508F2A0}"/>
    <cellStyle name="Accent5 30" xfId="795" xr:uid="{365946F4-32B5-473A-8DBF-A0FB94AAC31E}"/>
    <cellStyle name="Accent5 31" xfId="802" xr:uid="{CF3090E3-3FB6-4E0F-BB34-B03A610B973C}"/>
    <cellStyle name="Accent5 32" xfId="843" xr:uid="{40A7368E-4545-4010-9890-CF3FE477919D}"/>
    <cellStyle name="Accent5 33" xfId="837" xr:uid="{845247F0-2B89-477E-8D6E-4A0AF4D6568E}"/>
    <cellStyle name="Accent5 34" xfId="828" xr:uid="{25F94E04-7F5C-40B2-BD2F-D3C9C8E0744D}"/>
    <cellStyle name="Accent5 35" xfId="866" xr:uid="{1F8BAE6A-784A-49C0-AF74-DCB3105954C7}"/>
    <cellStyle name="Accent5 36" xfId="823" xr:uid="{6CF7F2D2-BEDA-4C7F-9816-DE522889E77B}"/>
    <cellStyle name="Accent5 37" xfId="852" xr:uid="{11F1E516-7A6E-4786-9ED0-0EC0BC1AE341}"/>
    <cellStyle name="Accent5 38" xfId="869" xr:uid="{E6A583CC-0AB7-44F6-96D2-A2DDBFAA067A}"/>
    <cellStyle name="Accent5 39" xfId="857" xr:uid="{FE37AE17-9AC8-4BE3-AAB6-A183B5CF8779}"/>
    <cellStyle name="Accent5 4" xfId="606" xr:uid="{24AC6E4A-B7EB-4D0D-BAAF-053793DFD2BF}"/>
    <cellStyle name="Accent5 40" xfId="874" xr:uid="{640EDA79-6BFB-4F0B-9571-4E457A1C2FB8}"/>
    <cellStyle name="Accent5 41" xfId="862" xr:uid="{6D7E7EAD-86FF-4992-82E6-7E9956039C38}"/>
    <cellStyle name="Accent5 42" xfId="879" xr:uid="{8C95694E-C693-42B9-B9E1-330DF5DA4819}"/>
    <cellStyle name="Accent5 43" xfId="886" xr:uid="{B954FD02-53FF-4FB4-852E-157CBF7FB51D}"/>
    <cellStyle name="Accent5 44" xfId="893" xr:uid="{1CEE6292-FEEB-4347-B211-BE6E9DA2C221}"/>
    <cellStyle name="Accent5 45" xfId="900" xr:uid="{FF2718C7-F1E9-4D0C-A728-28B1D73FC6DB}"/>
    <cellStyle name="Accent5 46" xfId="907" xr:uid="{655A622F-82A2-4577-9E28-74CA767E6BDD}"/>
    <cellStyle name="Accent5 47" xfId="914" xr:uid="{53805227-320B-4142-A797-5E4E587E5557}"/>
    <cellStyle name="Accent5 48" xfId="921" xr:uid="{258F1832-5A41-406D-884A-9F0DB25E421F}"/>
    <cellStyle name="Accent5 49" xfId="928" xr:uid="{CF570194-1D86-49F9-AEF0-F4E64391E499}"/>
    <cellStyle name="Accent5 5" xfId="654" xr:uid="{A7E40238-0540-4A1E-9169-01DF771FF8D2}"/>
    <cellStyle name="Accent5 50" xfId="935" xr:uid="{9BF9ACBC-5616-40AF-8EEA-E4CB336AD628}"/>
    <cellStyle name="Accent5 51" xfId="942" xr:uid="{6B485FE6-C835-4673-95B4-F0C588355776}"/>
    <cellStyle name="Accent5 52" xfId="949" xr:uid="{8C9A246B-2403-436A-B58E-327787DF7841}"/>
    <cellStyle name="Accent5 53" xfId="956" xr:uid="{32779653-0576-45D2-A581-A15DF93865D7}"/>
    <cellStyle name="Accent5 54" xfId="963" xr:uid="{E5229439-B225-4F65-9FA0-1C4A381B9A61}"/>
    <cellStyle name="Accent5 55" xfId="970" xr:uid="{AAC960A2-4193-4FC7-95D4-EBAAF2BB4FEE}"/>
    <cellStyle name="Accent5 56" xfId="977" xr:uid="{E520D2CF-EDB6-45A8-83C7-513BD48A4160}"/>
    <cellStyle name="Accent5 57" xfId="1001" xr:uid="{B0F54235-C2F8-4908-9E96-5516622E2DF8}"/>
    <cellStyle name="Accent5 6" xfId="663" xr:uid="{A7E6349B-533A-4C91-A9EC-CBDC12706C9F}"/>
    <cellStyle name="Accent5 7" xfId="649" xr:uid="{47EA8A09-65BE-4B0A-BB41-1BD259C92BB3}"/>
    <cellStyle name="Accent5 8" xfId="668" xr:uid="{8CC0F4D7-A5F5-487F-A794-D8ED4BCC18BE}"/>
    <cellStyle name="Accent5 9" xfId="644" xr:uid="{8E167354-BDA2-494D-AEF7-56B7701592C4}"/>
    <cellStyle name="Accent6 - 20%" xfId="364" xr:uid="{FF22206D-BB78-4ECF-8EAD-C5765DAD10EA}"/>
    <cellStyle name="Accent6 - 40%" xfId="365" xr:uid="{EC710083-C34D-4D3B-8A93-BE2E083C22F9}"/>
    <cellStyle name="Accent6 - 60%" xfId="366" xr:uid="{58F0F0B1-2C93-4D20-8AE1-0BB658F033A2}"/>
    <cellStyle name="Accent6 10" xfId="660" xr:uid="{C5D1B958-90A5-4E0F-B689-035942B05D1C}"/>
    <cellStyle name="Accent6 11" xfId="658" xr:uid="{8E076616-0278-4EA2-973D-4B9FDEE589DC}"/>
    <cellStyle name="Accent6 12" xfId="659" xr:uid="{0A78547E-55A8-4357-B369-38F026E7A549}"/>
    <cellStyle name="Accent6 13" xfId="687" xr:uid="{4988971F-1869-4C2D-B845-73D9B79029D4}"/>
    <cellStyle name="Accent6 14" xfId="694" xr:uid="{9FABADDD-8B0C-407E-895F-B6C208BA5781}"/>
    <cellStyle name="Accent6 15" xfId="701" xr:uid="{696386A2-B8B1-44D6-B651-34C6BAC80A7F}"/>
    <cellStyle name="Accent6 16" xfId="708" xr:uid="{59F15D43-CD56-4423-B9DE-4FF19410F738}"/>
    <cellStyle name="Accent6 17" xfId="729" xr:uid="{AE58D213-F786-4272-932F-4FF7445175CC}"/>
    <cellStyle name="Accent6 18" xfId="711" xr:uid="{B860DC59-50B1-4231-B7A3-0594E0815EDA}"/>
    <cellStyle name="Accent6 19" xfId="743" xr:uid="{C615D7DB-53CD-4524-8501-831DC06255A9}"/>
    <cellStyle name="Accent6 2" xfId="367" xr:uid="{5B37FD42-FDE2-4D15-9C01-1B3A1223BD6B}"/>
    <cellStyle name="Accent6 20" xfId="722" xr:uid="{723658FE-71FD-4051-ABD5-0358E8AC14C4}"/>
    <cellStyle name="Accent6 21" xfId="757" xr:uid="{1B34AF6D-35C0-40A3-8BD6-56B0EA5C24AB}"/>
    <cellStyle name="Accent6 22" xfId="736" xr:uid="{27D645C8-755B-4CA1-B2C2-B9CB9B3D404D}"/>
    <cellStyle name="Accent6 23" xfId="763" xr:uid="{E8480B60-2449-4AAA-9AAA-6700481969BA}"/>
    <cellStyle name="Accent6 24" xfId="750" xr:uid="{C0BB83E0-655C-4927-96D3-491B0E9FF95F}"/>
    <cellStyle name="Accent6 25" xfId="771" xr:uid="{A1B435C1-5964-449A-8192-889D600DC1DB}"/>
    <cellStyle name="Accent6 26" xfId="778" xr:uid="{8238DC93-5EEF-47B5-8B47-F0A1C86F5D89}"/>
    <cellStyle name="Accent6 27" xfId="785" xr:uid="{48DAB89F-80A0-44A7-8C1D-443C3C706FBE}"/>
    <cellStyle name="Accent6 28" xfId="792" xr:uid="{3E26C3C4-DE16-4B9F-A8F5-2EAD65F53F8F}"/>
    <cellStyle name="Accent6 29" xfId="799" xr:uid="{7C770628-FCE7-4CE1-A37B-DB61315B6ADE}"/>
    <cellStyle name="Accent6 3" xfId="368" xr:uid="{30923CE3-80FC-49D7-81AE-9C9036535AF9}"/>
    <cellStyle name="Accent6 30" xfId="806" xr:uid="{718BCC03-6BB1-48F6-A474-5DB189DE921D}"/>
    <cellStyle name="Accent6 31" xfId="810" xr:uid="{7C56C395-596D-4DAB-ADB4-A41A91AD5A68}"/>
    <cellStyle name="Accent6 32" xfId="844" xr:uid="{F63F0A59-0E75-4DFE-8114-93E8141D3997}"/>
    <cellStyle name="Accent6 33" xfId="836" xr:uid="{3FB9BF1E-700B-416E-AB5E-CD81C015BB09}"/>
    <cellStyle name="Accent6 34" xfId="829" xr:uid="{D75C171F-A971-478F-AAB4-73828B7D893E}"/>
    <cellStyle name="Accent6 35" xfId="835" xr:uid="{A777DADF-DEE2-4D21-82D5-2ABD65C6A511}"/>
    <cellStyle name="Accent6 36" xfId="830" xr:uid="{20FD47BC-8755-49A4-B2BD-FD9449051BF1}"/>
    <cellStyle name="Accent6 37" xfId="834" xr:uid="{0FACF809-068A-4A13-818F-1B4D34792320}"/>
    <cellStyle name="Accent6 38" xfId="831" xr:uid="{2EB08456-F9C4-474A-9E97-4F2A4E1FBE0C}"/>
    <cellStyle name="Accent6 39" xfId="833" xr:uid="{FAEC4746-2B85-4B76-B3FA-5CCEA6CD35B4}"/>
    <cellStyle name="Accent6 4" xfId="605" xr:uid="{19FB875D-53F9-452C-BAB8-46E1A0EBA8BC}"/>
    <cellStyle name="Accent6 40" xfId="832" xr:uid="{48621B05-7D09-49A2-B548-F65049AE4FBE}"/>
    <cellStyle name="Accent6 41" xfId="883" xr:uid="{6EB4E3E1-2CC3-40D2-B993-2E95FC8A984A}"/>
    <cellStyle name="Accent6 42" xfId="890" xr:uid="{426479C9-8A9B-493E-A076-4B8D159B88A8}"/>
    <cellStyle name="Accent6 43" xfId="897" xr:uid="{346DC33F-AADF-4D47-9300-E18D6F30AACE}"/>
    <cellStyle name="Accent6 44" xfId="904" xr:uid="{025FF8A5-2252-4C98-AA2B-14BF04556914}"/>
    <cellStyle name="Accent6 45" xfId="911" xr:uid="{3A0AD664-9BEB-4803-B340-A9B242FD46CF}"/>
    <cellStyle name="Accent6 46" xfId="918" xr:uid="{C17F2B0C-9F1B-4FCF-9409-4765C95E5CDF}"/>
    <cellStyle name="Accent6 47" xfId="925" xr:uid="{2587711B-CB92-49F4-AC95-23E011EAAA66}"/>
    <cellStyle name="Accent6 48" xfId="932" xr:uid="{B74B5D24-D40C-4BE3-A849-F916604B4AA8}"/>
    <cellStyle name="Accent6 49" xfId="939" xr:uid="{5B464F18-4CA5-4360-8D8E-D3296F05CDA7}"/>
    <cellStyle name="Accent6 5" xfId="655" xr:uid="{11B86C76-0CAB-4B3C-ACB5-437D2C2F7297}"/>
    <cellStyle name="Accent6 50" xfId="946" xr:uid="{686988A7-B806-4DB1-98D4-172E20DF030B}"/>
    <cellStyle name="Accent6 51" xfId="953" xr:uid="{CDD0499C-2598-44F6-BB62-578216DE3D97}"/>
    <cellStyle name="Accent6 52" xfId="960" xr:uid="{9C02D934-5219-4F4D-A1C9-FC753D664D1A}"/>
    <cellStyle name="Accent6 53" xfId="967" xr:uid="{5DDB5E9B-CEC9-4A72-98D1-4A4905A0C414}"/>
    <cellStyle name="Accent6 54" xfId="974" xr:uid="{4B49D1C2-5F2C-4E63-8412-7F35097F12FC}"/>
    <cellStyle name="Accent6 55" xfId="981" xr:uid="{D83611F9-88C6-4E4B-B9A9-24E1B24104BA}"/>
    <cellStyle name="Accent6 56" xfId="985" xr:uid="{ED253636-6C32-4FF9-8713-8DD723A4AC5E}"/>
    <cellStyle name="Accent6 57" xfId="1002" xr:uid="{95B04604-89F9-4E61-B24B-4558D313FF1C}"/>
    <cellStyle name="Accent6 6" xfId="662" xr:uid="{48A7E018-E513-41CB-A8C3-3C33E468AB1F}"/>
    <cellStyle name="Accent6 7" xfId="656" xr:uid="{7C68824A-53DD-4FBB-98D2-FB5C9742D2D2}"/>
    <cellStyle name="Accent6 8" xfId="661" xr:uid="{52F7E329-82B7-4744-9ABC-99482473C63F}"/>
    <cellStyle name="Accent6 9" xfId="657" xr:uid="{BB41507E-86BE-4D80-83C6-069D5C5DDC42}"/>
    <cellStyle name="Bad 2" xfId="369" xr:uid="{3C8A7887-4160-44E2-BFC7-0B3990DC5809}"/>
    <cellStyle name="Bad 3" xfId="370" xr:uid="{3D87B383-853D-4DE1-BD9D-B646EE05618D}"/>
    <cellStyle name="Bad 4" xfId="604" xr:uid="{10A2EDB4-1DD4-4165-9DC7-B49C12232010}"/>
    <cellStyle name="C00A" xfId="371" xr:uid="{46809175-0A69-4265-8295-F426B3299206}"/>
    <cellStyle name="C00A 2" xfId="372" xr:uid="{57D7A294-5EA6-43B3-9D78-65A44283728B}"/>
    <cellStyle name="C00B" xfId="373" xr:uid="{DA6645B5-B334-4068-9D34-46933ED316AB}"/>
    <cellStyle name="C00B 2" xfId="374" xr:uid="{77C4F743-1096-4C63-88AB-DC365B09FD47}"/>
    <cellStyle name="C00L" xfId="375" xr:uid="{8DEACC4A-23E3-4772-8614-08828E070EED}"/>
    <cellStyle name="C01A" xfId="376" xr:uid="{60B05DF5-DE93-4F7F-A278-0D3B167CD7CC}"/>
    <cellStyle name="C01A 2" xfId="377" xr:uid="{498BE991-CC28-44F8-88A1-4D0708FFD9C8}"/>
    <cellStyle name="C01B" xfId="378" xr:uid="{E1A62825-E9C3-4179-AC91-893DF5566603}"/>
    <cellStyle name="C01H" xfId="379" xr:uid="{FC2ED1CE-6567-480B-8DBC-E0AEE4F44439}"/>
    <cellStyle name="C01L" xfId="380" xr:uid="{8A342C95-EAA7-4F31-BEE0-6EEB4FD53511}"/>
    <cellStyle name="C02A" xfId="381" xr:uid="{3AA2A4FB-A239-4227-80D0-0C187176CC42}"/>
    <cellStyle name="C02B" xfId="382" xr:uid="{914F62D8-E2CA-4053-A133-8135B9AB7512}"/>
    <cellStyle name="C02H" xfId="383" xr:uid="{B235DFEB-FB7F-436E-9809-5581D7747C8A}"/>
    <cellStyle name="C02L" xfId="384" xr:uid="{0FB0BD64-1072-4641-BD53-D30468ECE962}"/>
    <cellStyle name="C03A" xfId="385" xr:uid="{465BA49F-F60A-4EB3-9139-AA08E343FB43}"/>
    <cellStyle name="C03B" xfId="386" xr:uid="{96DD37B5-A64B-4A39-821B-83559248FCA2}"/>
    <cellStyle name="C03H" xfId="387" xr:uid="{64857212-0417-4413-99FD-E25AE08ADC1B}"/>
    <cellStyle name="C03L" xfId="388" xr:uid="{106C5504-CD54-4896-9DB1-11B7728174A5}"/>
    <cellStyle name="C04A" xfId="389" xr:uid="{FA7C5EF7-F935-4F10-8167-EA718E706E8F}"/>
    <cellStyle name="C04B" xfId="390" xr:uid="{B22B50E3-4EB7-40A7-8219-405626E2F1D0}"/>
    <cellStyle name="C04H" xfId="391" xr:uid="{B623F4E7-95FC-415B-8031-C6A692F7A252}"/>
    <cellStyle name="C04L" xfId="392" xr:uid="{21652BFE-F971-4FED-B1EC-8215C6915848}"/>
    <cellStyle name="C04L 2" xfId="393" xr:uid="{C26B2DB0-F703-404F-892E-6E28220EE62A}"/>
    <cellStyle name="C05A" xfId="394" xr:uid="{8E311FBE-1FAB-4572-AA60-966242EE4547}"/>
    <cellStyle name="C05B" xfId="395" xr:uid="{0E74588C-F985-42AD-9E35-30E7232808E0}"/>
    <cellStyle name="C05H" xfId="396" xr:uid="{65B1490C-B3E2-4EBA-BB89-FA73A8BA712A}"/>
    <cellStyle name="C05H 2" xfId="397" xr:uid="{1B0CB992-E288-4411-8960-F8B3906F5608}"/>
    <cellStyle name="C05L" xfId="398" xr:uid="{12D3119C-B20B-469D-A615-D0FD36A9BCA6}"/>
    <cellStyle name="C05L 2" xfId="399" xr:uid="{B11525AF-B639-4534-B0A3-80C571D39600}"/>
    <cellStyle name="C06A" xfId="400" xr:uid="{96F0E233-3F82-46C3-9042-38279DE2B547}"/>
    <cellStyle name="C06B" xfId="401" xr:uid="{3CDD9B8B-A94D-4672-A8A1-134E6B5B554C}"/>
    <cellStyle name="C06H" xfId="402" xr:uid="{88A9CE42-0263-41E0-BEE0-EFB06002CDF4}"/>
    <cellStyle name="C06L" xfId="403" xr:uid="{7AB9E9A5-D324-49D5-B8BC-644A0F46554C}"/>
    <cellStyle name="C07A" xfId="404" xr:uid="{49743BB1-C4B4-4916-9789-53065EBF2A96}"/>
    <cellStyle name="C07B" xfId="405" xr:uid="{61CD2CAA-E4A2-45AF-8C91-3E3775FFBB8F}"/>
    <cellStyle name="C07H" xfId="406" xr:uid="{B3A20324-E5A4-4C1C-AD56-B003270AEF81}"/>
    <cellStyle name="C07L" xfId="407" xr:uid="{E3BD57A8-79FA-4C2B-A363-FE905C37C090}"/>
    <cellStyle name="Calculation 2" xfId="408" xr:uid="{91AF1667-338C-4FEE-A458-9B3A411E5E91}"/>
    <cellStyle name="Calculation 3" xfId="409" xr:uid="{77D9CB90-C12B-46B4-86CB-0E7F14F44C81}"/>
    <cellStyle name="Calculation 4" xfId="603" xr:uid="{96863E4C-52AB-40F0-88C5-A09455EF16BD}"/>
    <cellStyle name="Caption" xfId="410" xr:uid="{0D38B958-24EC-4ACB-B1EA-4C235E97493E}"/>
    <cellStyle name="Check Cell 2" xfId="411" xr:uid="{306DAAB7-74DB-4187-A48B-CF5AC4E32E96}"/>
    <cellStyle name="Check Cell 3" xfId="412" xr:uid="{9F743DDF-8321-4EAE-A27F-5106D1C1AE6D}"/>
    <cellStyle name="Check Cell 4" xfId="602" xr:uid="{075BE335-5A37-4DED-BA49-41983429AD22}"/>
    <cellStyle name="Comma" xfId="3" builtinId="3"/>
    <cellStyle name="Comma 10" xfId="413" xr:uid="{0113E082-FBBE-4CD6-AC9A-56C27B896AF7}"/>
    <cellStyle name="Comma 10 2" xfId="414" xr:uid="{B1963FF5-938C-4E70-9609-0B319E354577}"/>
    <cellStyle name="Comma 10 2 2" xfId="1036" xr:uid="{82AFE4D9-59C8-40FE-A227-33CAD7814B2C}"/>
    <cellStyle name="Comma 10 2 2 2" xfId="1119" xr:uid="{D1B2854F-C768-4C48-95D2-9211688A17D0}"/>
    <cellStyle name="Comma 10 2 2 2 2" xfId="1226" xr:uid="{A2C5B4AC-9ACE-448F-AFA9-C99A166206B9}"/>
    <cellStyle name="Comma 10 2 2 3" xfId="1208" xr:uid="{8A8959CD-C941-4CDE-BF45-BC5A7589D21B}"/>
    <cellStyle name="Comma 10 2 3" xfId="1120" xr:uid="{BE94DF2C-B89C-4E0F-8F62-7277CDBDDF71}"/>
    <cellStyle name="Comma 10 2 3 2" xfId="1227" xr:uid="{12587932-8521-499A-AC44-240E94F234F0}"/>
    <cellStyle name="Comma 10 2 4" xfId="1182" xr:uid="{D2C5A56B-818B-4DEB-8140-235201AD0A65}"/>
    <cellStyle name="Comma 10 3" xfId="1035" xr:uid="{339D0234-32F2-47EE-91D5-6DD948A2A6EB}"/>
    <cellStyle name="Comma 10 3 2" xfId="1121" xr:uid="{E7F4CBB6-16A1-4B4E-9986-B2B2FF9AF426}"/>
    <cellStyle name="Comma 10 3 2 2" xfId="1228" xr:uid="{52389E3A-472D-4A14-9B01-A37A0899BB46}"/>
    <cellStyle name="Comma 10 3 3" xfId="1207" xr:uid="{17330CC7-CFBF-4AA9-B629-CF9521C820D1}"/>
    <cellStyle name="Comma 10 4" xfId="1122" xr:uid="{F4930811-75EC-4F1B-BC55-F8EF279C8F60}"/>
    <cellStyle name="Comma 10 4 2" xfId="1229" xr:uid="{A0B96FAE-446B-4262-90EB-C409809683FF}"/>
    <cellStyle name="Comma 10 5" xfId="1181" xr:uid="{FE68E676-9892-450F-8858-332030C8D4F2}"/>
    <cellStyle name="Comma 11" xfId="415" xr:uid="{302E819F-3E61-42A7-B0F4-8D5A90AACEA6}"/>
    <cellStyle name="Comma 11 2" xfId="1037" xr:uid="{359AE83C-9900-41C8-99CF-E448F528B0BE}"/>
    <cellStyle name="Comma 11 2 2" xfId="1123" xr:uid="{72716BC0-65F7-4F46-8B2D-3056F93EA36B}"/>
    <cellStyle name="Comma 11 2 2 2" xfId="1230" xr:uid="{B9B5F1B8-D594-405D-A298-340EEB6E7F2F}"/>
    <cellStyle name="Comma 11 2 3" xfId="1209" xr:uid="{3F05495B-5B39-44AC-A84C-400FB33DFE49}"/>
    <cellStyle name="Comma 11 3" xfId="1124" xr:uid="{7D466E12-AFA5-4B38-BCB6-90FF9673B2F2}"/>
    <cellStyle name="Comma 11 3 2" xfId="1231" xr:uid="{8B165D70-7B46-45FF-A4EF-F616DE930C19}"/>
    <cellStyle name="Comma 11 4" xfId="1183" xr:uid="{5B429D09-319B-4D7D-BC1D-4DDEE4501FB9}"/>
    <cellStyle name="Comma 12" xfId="416" xr:uid="{7254D89D-8D50-45D8-BDE6-0CBF51AB247E}"/>
    <cellStyle name="Comma 12 2" xfId="1038" xr:uid="{52E4C8E2-DD06-4705-955E-3DD2F3E8D82D}"/>
    <cellStyle name="Comma 12 2 2" xfId="1125" xr:uid="{5D61C6E3-6E9B-4B3B-8591-876488C3E391}"/>
    <cellStyle name="Comma 12 2 2 2" xfId="1232" xr:uid="{E0520D49-BEF1-4965-BFF4-4CD84F92F212}"/>
    <cellStyle name="Comma 12 2 3" xfId="1210" xr:uid="{EA4ECA59-B422-4AF5-8562-4A44DE5975D2}"/>
    <cellStyle name="Comma 12 3" xfId="1126" xr:uid="{43E39380-3448-47F6-A460-756DD2FE34DC}"/>
    <cellStyle name="Comma 12 3 2" xfId="1233" xr:uid="{9DDCB92E-69FC-47A7-B8BA-8D09D62B1074}"/>
    <cellStyle name="Comma 12 4" xfId="1184" xr:uid="{960FD27D-BE2E-4A5A-8021-15A049E234F7}"/>
    <cellStyle name="Comma 13" xfId="417" xr:uid="{C3B64F79-CA06-453F-84F5-A9402F540C6A}"/>
    <cellStyle name="Comma 13 2" xfId="1039" xr:uid="{C5355BE1-788F-423E-8F3E-0E06DE8B37E4}"/>
    <cellStyle name="Comma 13 2 2" xfId="1127" xr:uid="{252AE1AC-4C5B-46BA-A71D-5649C7E5489D}"/>
    <cellStyle name="Comma 13 2 2 2" xfId="1234" xr:uid="{0CC8EBEB-DC07-430B-9E35-AA63A50B5687}"/>
    <cellStyle name="Comma 13 2 3" xfId="1211" xr:uid="{FCA73D10-F19F-45FB-8DF6-944CBED2B7E9}"/>
    <cellStyle name="Comma 13 3" xfId="1128" xr:uid="{085FF68F-DD5A-4C54-8B20-C6879EA03372}"/>
    <cellStyle name="Comma 13 3 2" xfId="1235" xr:uid="{9ED1FF0E-4EC9-4184-80CD-92598E8DABAF}"/>
    <cellStyle name="Comma 13 4" xfId="1185" xr:uid="{1944A574-3650-42D9-A13D-8F44E2949A17}"/>
    <cellStyle name="Comma 14" xfId="418" xr:uid="{FD4256AF-69FF-4FD3-9805-BB124BA4238E}"/>
    <cellStyle name="Comma 14 2" xfId="1040" xr:uid="{9266C4AB-6E6F-43A3-B0A1-A9F6A57C2E72}"/>
    <cellStyle name="Comma 14 2 2" xfId="1129" xr:uid="{CDE84E3B-2A25-4395-8CA9-0091625BCD6C}"/>
    <cellStyle name="Comma 14 2 2 2" xfId="1236" xr:uid="{D608E22B-B8F3-49A8-88F6-EA731CBCFCBE}"/>
    <cellStyle name="Comma 14 2 3" xfId="1212" xr:uid="{835466EB-DC7E-48FB-BAE2-2509C1992478}"/>
    <cellStyle name="Comma 14 3" xfId="1130" xr:uid="{DDBC1CBD-B7F3-4E35-A5A1-D31200FF5204}"/>
    <cellStyle name="Comma 14 3 2" xfId="1237" xr:uid="{77736732-1CA2-4305-8415-13FBD440EAEC}"/>
    <cellStyle name="Comma 14 4" xfId="1186" xr:uid="{E632F2EF-1C4F-4EF2-8C87-AD901B3580DD}"/>
    <cellStyle name="Comma 15" xfId="583" xr:uid="{12E46F3D-50DE-48CC-8E25-57DC74B1D2A8}"/>
    <cellStyle name="Comma 15 2" xfId="1060" xr:uid="{7A061697-CAA5-4AC5-8BA8-7E686EDA634A}"/>
    <cellStyle name="Comma 15 2 2" xfId="1131" xr:uid="{8CAEEBD4-65B5-4847-A87C-3AED09D54D12}"/>
    <cellStyle name="Comma 15 2 2 2" xfId="1238" xr:uid="{6233877B-3C56-4835-809F-BEC31662169C}"/>
    <cellStyle name="Comma 15 2 3" xfId="1224" xr:uid="{F2C27F20-6533-4389-B036-2DEB65FD983C}"/>
    <cellStyle name="Comma 15 3" xfId="1132" xr:uid="{A62FE5A6-7618-4562-BCAB-DBE9C4A1C5FB}"/>
    <cellStyle name="Comma 15 3 2" xfId="1239" xr:uid="{0FBD7CCD-14D8-4E56-9D3C-8C8D75055745}"/>
    <cellStyle name="Comma 15 4" xfId="1201" xr:uid="{3A6911B1-BF50-411D-8D40-97590C3D06ED}"/>
    <cellStyle name="Comma 16" xfId="1005" xr:uid="{65015B61-B848-48C0-BE9A-501560A25C1D}"/>
    <cellStyle name="Comma 16 2" xfId="1133" xr:uid="{BF700242-17CA-42FA-B3EF-B45A6344F502}"/>
    <cellStyle name="Comma 16 2 2" xfId="1240" xr:uid="{62DE5260-3EC4-42C2-AD08-3C41118806FD}"/>
    <cellStyle name="Comma 16 3" xfId="1203" xr:uid="{6FB0F46B-9059-4298-BE62-A1A7F2B6727D}"/>
    <cellStyle name="Comma 17" xfId="1118" xr:uid="{9B66BD5A-1FA8-4FDA-8B3D-99C2C2502172}"/>
    <cellStyle name="Comma 17 2" xfId="1134" xr:uid="{FBB2B439-163F-468A-A9C5-B353B3F7B783}"/>
    <cellStyle name="Comma 17 2 2" xfId="1241" xr:uid="{48C8EA95-8247-447C-86A7-D4A9ABFBBDDD}"/>
    <cellStyle name="Comma 17 3" xfId="1225" xr:uid="{ABE18B43-6ADC-4294-9F29-C14C87AD0BFE}"/>
    <cellStyle name="Comma 18" xfId="1003" xr:uid="{2E809142-B346-47F6-B91E-776C8AE2312D}"/>
    <cellStyle name="Comma 18 2" xfId="1135" xr:uid="{721A1269-EF13-4E72-AE7C-72DE0DD871DF}"/>
    <cellStyle name="Comma 18 2 2" xfId="1242" xr:uid="{81C3BBD9-9B84-4AAF-984F-8509DDAC705B}"/>
    <cellStyle name="Comma 18 3" xfId="1202" xr:uid="{B3D75AA8-9CB9-4BFC-8F99-B5C525A391B9}"/>
    <cellStyle name="Comma 19" xfId="1136" xr:uid="{D1DCE6FA-A0F0-4CB6-8833-E3C5FCD633D5}"/>
    <cellStyle name="Comma 19 2" xfId="1243" xr:uid="{C7F70A27-EA01-4E12-890A-2C69067A72B8}"/>
    <cellStyle name="Comma 2" xfId="7" xr:uid="{DBB93F90-FC2E-4D9D-88EE-922854F817F0}"/>
    <cellStyle name="Comma 2 2" xfId="10" xr:uid="{AB66E4BD-AE00-476D-AFBB-B5DD13D0C3F8}"/>
    <cellStyle name="Comma 2 2 2" xfId="1041" xr:uid="{DB280FCE-3050-4DCE-B04B-A3F2B4530899}"/>
    <cellStyle name="Comma 2 2 2 2" xfId="1137" xr:uid="{9842CFDF-504F-4B97-A8D5-B4058EF8A355}"/>
    <cellStyle name="Comma 2 2 2 2 2" xfId="1244" xr:uid="{4A43827B-ED01-4179-8051-891EB16E95BE}"/>
    <cellStyle name="Comma 2 2 2 3" xfId="1213" xr:uid="{EE7331DF-4712-4624-9E43-98695CAE575A}"/>
    <cellStyle name="Comma 2 2 3" xfId="419" xr:uid="{F31CDC77-F174-40C2-A0B2-861827AD7ECC}"/>
    <cellStyle name="Comma 2 2 3 2" xfId="1138" xr:uid="{60BE73E7-7C7C-444D-B5DF-FD5A7429C4A1}"/>
    <cellStyle name="Comma 2 2 3 2 2" xfId="1245" xr:uid="{FF819A98-A958-4DEC-A3FB-5ECE655E6B2D}"/>
    <cellStyle name="Comma 2 2 3 3" xfId="1187" xr:uid="{1A59B052-3185-40F8-88F7-CFD7A64BB088}"/>
    <cellStyle name="Comma 2 2 4" xfId="1139" xr:uid="{E977C2EA-E9D0-414B-9138-74A9CAB6E841}"/>
    <cellStyle name="Comma 2 2 4 2" xfId="1246" xr:uid="{FA3321FC-B466-4F3B-98A0-F9E03F1E2F58}"/>
    <cellStyle name="Comma 2 2 5" xfId="1176" xr:uid="{042C7279-4201-4675-B6A7-9BFAD3E5BA17}"/>
    <cellStyle name="Comma 2 3" xfId="420" xr:uid="{103FF881-68AC-4278-859D-F1F02B20091B}"/>
    <cellStyle name="Comma 2 3 2" xfId="1042" xr:uid="{CF44724C-587D-41ED-87B7-DF81318B9301}"/>
    <cellStyle name="Comma 2 3 2 2" xfId="1140" xr:uid="{B6E52426-7B37-49F4-8D2D-761D4473DCAF}"/>
    <cellStyle name="Comma 2 3 2 2 2" xfId="1247" xr:uid="{A93CA052-81B6-41B4-9476-DDF060C2F768}"/>
    <cellStyle name="Comma 2 3 2 3" xfId="1214" xr:uid="{15363627-C1B2-41AC-9E8F-EEF9C84C5A28}"/>
    <cellStyle name="Comma 2 3 3" xfId="1141" xr:uid="{5844724C-8C53-442B-804A-6A6FD38848D4}"/>
    <cellStyle name="Comma 2 3 3 2" xfId="1248" xr:uid="{50C09638-4812-45A3-9B61-850E77349FC7}"/>
    <cellStyle name="Comma 2 3 4" xfId="1188" xr:uid="{EABD8F49-5AAE-445D-A2B7-D6D5E94550FA}"/>
    <cellStyle name="Comma 2 4" xfId="1006" xr:uid="{F3AAB209-5191-4753-9FD4-E541DE9ADE9C}"/>
    <cellStyle name="Comma 2 4 2" xfId="1142" xr:uid="{8AA52E03-5C1A-4033-A17F-A26B80D12122}"/>
    <cellStyle name="Comma 2 4 2 2" xfId="1249" xr:uid="{3774AF96-9C3C-49C4-9E1E-6A2A63C68F1D}"/>
    <cellStyle name="Comma 2 4 3" xfId="1204" xr:uid="{CB9E8A0A-FA7D-4838-9F4E-98E7285B2800}"/>
    <cellStyle name="Comma 2 5" xfId="1021" xr:uid="{9AD6B9B7-75FA-49DA-A99C-BF6E9FD11FA7}"/>
    <cellStyle name="Comma 2 5 2" xfId="1143" xr:uid="{63CE9F1E-B4DB-4177-ABC1-FDAC591CCFBD}"/>
    <cellStyle name="Comma 2 5 2 2" xfId="1250" xr:uid="{6FAC49FB-D2F5-4DFE-9FE9-EEB4D35D9C5D}"/>
    <cellStyle name="Comma 2 5 3" xfId="1206" xr:uid="{0FAC336D-F6A6-4B83-A9A2-008625FB9889}"/>
    <cellStyle name="Comma 2 6" xfId="20" xr:uid="{52BB9311-1F72-4165-9768-06300BC06161}"/>
    <cellStyle name="Comma 2 6 2" xfId="1144" xr:uid="{707BE3F6-85BE-4355-B064-C781539CA8F6}"/>
    <cellStyle name="Comma 2 6 2 2" xfId="1251" xr:uid="{D7B3B7D0-F9E5-4DCB-B177-D0350B516A7B}"/>
    <cellStyle name="Comma 2 6 3" xfId="1180" xr:uid="{4BB3A97A-A21E-4D7D-A675-70DFA170C642}"/>
    <cellStyle name="Comma 2 7" xfId="1145" xr:uid="{576AE6CA-45DD-4EDA-BF13-EF29DDEEF87C}"/>
    <cellStyle name="Comma 2 7 2" xfId="1252" xr:uid="{8E461EDB-49E8-4A19-AB2C-ACB14DE8FDBF}"/>
    <cellStyle name="Comma 2 8" xfId="1174" xr:uid="{0B1D1B02-61AA-44F3-8B69-2D2DFE74455D}"/>
    <cellStyle name="Comma 20" xfId="1173" xr:uid="{A43BA0A1-0D44-4627-974D-BAD346C855EC}"/>
    <cellStyle name="Comma 3" xfId="9" xr:uid="{DCB94E24-355C-4694-83C2-F111DAFA097A}"/>
    <cellStyle name="Comma 3 2" xfId="422" xr:uid="{11653AE5-B8F4-493C-8461-DAE156CBD580}"/>
    <cellStyle name="Comma 3 2 2" xfId="1044" xr:uid="{E70152C5-882F-4646-93D3-18EB103B3515}"/>
    <cellStyle name="Comma 3 2 2 2" xfId="1146" xr:uid="{E1549A85-053B-4C15-BAEE-F7ADD28D8150}"/>
    <cellStyle name="Comma 3 2 2 2 2" xfId="1253" xr:uid="{5A7A93FE-9FBA-48E1-AE1D-137C78655FE4}"/>
    <cellStyle name="Comma 3 2 2 3" xfId="1216" xr:uid="{54808593-42C3-4DAE-A64C-9FC7DCFB0076}"/>
    <cellStyle name="Comma 3 2 3" xfId="1147" xr:uid="{8023CE13-D0A0-41E3-95F8-256811D6053D}"/>
    <cellStyle name="Comma 3 2 3 2" xfId="1254" xr:uid="{BC058ABD-3DED-4FB6-BE39-281D384DAD48}"/>
    <cellStyle name="Comma 3 2 4" xfId="1190" xr:uid="{A98B5FFF-48F4-4B8B-9E64-0096B49DF5DB}"/>
    <cellStyle name="Comma 3 3" xfId="1015" xr:uid="{CF433340-C3B6-4763-919E-31769DADC70D}"/>
    <cellStyle name="Comma 3 3 2" xfId="1148" xr:uid="{015A3AC0-529E-4542-828F-0CF46EA4704C}"/>
    <cellStyle name="Comma 3 3 2 2" xfId="1255" xr:uid="{0DBC5299-28B2-47C8-A575-4BAC75243704}"/>
    <cellStyle name="Comma 3 3 3" xfId="1205" xr:uid="{22BE4979-1AB1-476B-93DA-4B929F5F113A}"/>
    <cellStyle name="Comma 3 4" xfId="1043" xr:uid="{5F6A96E2-5DCF-4E19-A4E5-62EB199022DD}"/>
    <cellStyle name="Comma 3 4 2" xfId="1149" xr:uid="{0C198E67-2ED5-494B-A5F2-8DBD3A525F2A}"/>
    <cellStyle name="Comma 3 4 2 2" xfId="1256" xr:uid="{3BFA0D7F-FE3B-4E57-998D-B1C6BF2F842D}"/>
    <cellStyle name="Comma 3 4 3" xfId="1215" xr:uid="{EDEAC729-C7B7-4759-9F0E-2FBB83F43132}"/>
    <cellStyle name="Comma 3 5" xfId="421" xr:uid="{56E349F5-5992-476F-B5E3-9C3EB1254547}"/>
    <cellStyle name="Comma 3 5 2" xfId="1150" xr:uid="{75DE833E-DAF7-4376-8F43-41895E22C237}"/>
    <cellStyle name="Comma 3 5 2 2" xfId="1257" xr:uid="{6E6450B8-857F-4E58-B72F-2A26757A3AF5}"/>
    <cellStyle name="Comma 3 5 3" xfId="1189" xr:uid="{DCBFA5BC-E309-4642-B206-1489157DF1E8}"/>
    <cellStyle name="Comma 3 6" xfId="1151" xr:uid="{7E872410-2651-4E58-8A36-ACA3ED2E585D}"/>
    <cellStyle name="Comma 3 6 2" xfId="1258" xr:uid="{4ADF3D51-A9F6-4684-A21A-2E0E3986CADC}"/>
    <cellStyle name="Comma 3 7" xfId="1175" xr:uid="{125235AB-CE73-4D7F-916D-B66864D96B6F}"/>
    <cellStyle name="Comma 4" xfId="13" xr:uid="{84C2EB39-2DD5-45A2-A390-705ED8C97302}"/>
    <cellStyle name="Comma 4 2" xfId="1045" xr:uid="{32F63F2F-25B2-4EFC-977F-E1A7840BE27C}"/>
    <cellStyle name="Comma 4 2 2" xfId="1152" xr:uid="{7770F5CC-2D4E-4753-960B-18AD6174A226}"/>
    <cellStyle name="Comma 4 2 2 2" xfId="1259" xr:uid="{FDA21F1A-25C0-415D-AE2C-520B2EB8606D}"/>
    <cellStyle name="Comma 4 2 3" xfId="1217" xr:uid="{FF1DEBE6-67E4-4D3A-8AD9-4FC176001B05}"/>
    <cellStyle name="Comma 4 3" xfId="423" xr:uid="{AB02252F-EEE4-4C85-BC64-504C5A0C5A64}"/>
    <cellStyle name="Comma 4 3 2" xfId="1153" xr:uid="{CD842F3D-DB49-4A64-854C-C85E4DE3BD92}"/>
    <cellStyle name="Comma 4 3 2 2" xfId="1260" xr:uid="{E4B057AA-7788-4340-B49D-F45025B7D643}"/>
    <cellStyle name="Comma 4 3 3" xfId="1191" xr:uid="{7EFFE650-78B6-448F-872C-E6E9D42A106D}"/>
    <cellStyle name="Comma 4 4" xfId="1178" xr:uid="{28F0F9FC-1734-4E0F-A577-0B664DFECF6E}"/>
    <cellStyle name="Comma 5" xfId="424" xr:uid="{92061C6C-5777-4C9D-9955-87DF2ABC1700}"/>
    <cellStyle name="Comma 5 2" xfId="1046" xr:uid="{47BEB950-3257-4FA1-9D32-88722A049528}"/>
    <cellStyle name="Comma 5 2 2" xfId="1154" xr:uid="{530ED191-BB90-42B8-8926-1DCFE8969550}"/>
    <cellStyle name="Comma 5 2 2 2" xfId="1261" xr:uid="{600AA44F-E466-4AF7-ACFD-553F890BB75B}"/>
    <cellStyle name="Comma 5 2 3" xfId="1218" xr:uid="{BA4284C0-EB27-45A2-A0AC-81A70C1A9700}"/>
    <cellStyle name="Comma 5 3" xfId="1155" xr:uid="{D35F289E-9944-40E1-9836-B9767C8F4477}"/>
    <cellStyle name="Comma 5 3 2" xfId="1262" xr:uid="{CC3A51D2-722A-46CE-8F0F-591EE78994C7}"/>
    <cellStyle name="Comma 5 4" xfId="1192" xr:uid="{4B329128-EF79-4439-978C-867F04C0FB17}"/>
    <cellStyle name="Comma 6" xfId="425" xr:uid="{618B680B-B544-420A-8283-C2E1D2D8DEF2}"/>
    <cellStyle name="Comma 6 2" xfId="1047" xr:uid="{09E170EB-A5F0-4DE6-9CBA-B2C8C100B316}"/>
    <cellStyle name="Comma 6 2 2" xfId="1156" xr:uid="{82E90872-B981-48B7-B745-22CEAE1B3BED}"/>
    <cellStyle name="Comma 6 2 2 2" xfId="1263" xr:uid="{D1C62F20-4B1C-4D56-85FF-D04C46C15F0D}"/>
    <cellStyle name="Comma 6 2 3" xfId="1219" xr:uid="{21505B37-8B75-461A-89DB-B1EE1774DC1E}"/>
    <cellStyle name="Comma 6 3" xfId="1157" xr:uid="{BCB0D80C-58C0-40BD-99ED-6AC822BE7C13}"/>
    <cellStyle name="Comma 6 3 2" xfId="1264" xr:uid="{72014FC9-BC9E-42B5-B691-E6C0312F7671}"/>
    <cellStyle name="Comma 6 4" xfId="1193" xr:uid="{8F68467F-F844-4C06-B668-264256560F3F}"/>
    <cellStyle name="Comma 7" xfId="426" xr:uid="{DD5CEB00-66F5-4022-B167-BB00B09B1F0A}"/>
    <cellStyle name="Comma 7 2" xfId="1048" xr:uid="{22BD7120-47B3-42DB-9372-0E4793019AAD}"/>
    <cellStyle name="Comma 7 2 2" xfId="1158" xr:uid="{AA97818F-A99F-43BB-9B8D-0CC50A3A0FD3}"/>
    <cellStyle name="Comma 7 2 2 2" xfId="1265" xr:uid="{0828B0DA-1B48-4CAA-8806-C76F1CF630E2}"/>
    <cellStyle name="Comma 7 2 3" xfId="1220" xr:uid="{3545CE71-0CC1-415B-ADB1-16C9DC354C6C}"/>
    <cellStyle name="Comma 7 3" xfId="1159" xr:uid="{76060351-E392-4D10-91B8-442FC328F1EC}"/>
    <cellStyle name="Comma 7 3 2" xfId="1266" xr:uid="{617C0C29-5A4B-4018-A6A0-146612F28004}"/>
    <cellStyle name="Comma 7 4" xfId="1194" xr:uid="{0C58D22D-E887-4D11-9525-6E9644855A41}"/>
    <cellStyle name="Comma 8" xfId="427" xr:uid="{D8EF8494-1E76-40AB-AA3D-E3E45F20E3B6}"/>
    <cellStyle name="Comma 9" xfId="428" xr:uid="{ADF638ED-E48C-42D8-91F1-FA8A0DB005FF}"/>
    <cellStyle name="Comma 9 2" xfId="1049" xr:uid="{13C7F2BB-76D9-4AD6-812E-0AF12FB1316F}"/>
    <cellStyle name="Comma 9 2 2" xfId="1160" xr:uid="{726D2912-8F72-4B8C-B4E4-4986B95813CF}"/>
    <cellStyle name="Comma 9 2 2 2" xfId="1267" xr:uid="{A41766EB-4DAD-4561-888A-B8B75596F072}"/>
    <cellStyle name="Comma 9 2 3" xfId="1221" xr:uid="{97B5E5B3-6821-417E-8306-854C80307FED}"/>
    <cellStyle name="Comma 9 3" xfId="1161" xr:uid="{0F17CC91-55CE-445A-8988-68007C9202B9}"/>
    <cellStyle name="Comma 9 3 2" xfId="1268" xr:uid="{93461A30-31EE-4281-9F50-E257B0B869AD}"/>
    <cellStyle name="Comma 9 4" xfId="1195" xr:uid="{F6463E12-A6BF-4855-BD6B-9551C91013F6}"/>
    <cellStyle name="Currency 2" xfId="429" xr:uid="{3C227735-1490-48F7-B97F-06EDFAB5373E}"/>
    <cellStyle name="Currency 2 2" xfId="1050" xr:uid="{64364105-44F7-4952-8F3A-59D12D24BB9B}"/>
    <cellStyle name="Currency 2 2 2" xfId="1162" xr:uid="{0AC0338F-73D4-454C-916C-23662216A17F}"/>
    <cellStyle name="Currency 2 2 2 2" xfId="1269" xr:uid="{9CB2D75D-10BF-40AD-B6B1-AF05668FF22D}"/>
    <cellStyle name="Currency 2 2 3" xfId="1222" xr:uid="{5326AB12-B93F-430F-A109-986B7C60E3BD}"/>
    <cellStyle name="Currency 2 3" xfId="1163" xr:uid="{B734D425-8D48-4475-BF94-89DC7726571B}"/>
    <cellStyle name="Currency 2 3 2" xfId="1270" xr:uid="{CDFCC548-7625-43D5-A905-C931076F5638}"/>
    <cellStyle name="Currency 2 4" xfId="1196" xr:uid="{E2A4E752-DA5D-4B71-B090-1FEB8E5C093C}"/>
    <cellStyle name="Currency 3" xfId="430" xr:uid="{86472038-452A-4C9A-990E-5BA6BBC3E451}"/>
    <cellStyle name="Currency 3 2" xfId="1051" xr:uid="{806D25D4-F8F1-409F-8447-51D6E0C55516}"/>
    <cellStyle name="Currency 3 2 2" xfId="1164" xr:uid="{B3ABC4A5-1C95-48C6-842F-19033756AB52}"/>
    <cellStyle name="Currency 3 2 2 2" xfId="1271" xr:uid="{1B48B29F-0AA6-4FA6-8237-4489B79E84E3}"/>
    <cellStyle name="Currency 3 2 3" xfId="1223" xr:uid="{41B73FF3-45CD-4D5E-BC12-16DEEC29819C}"/>
    <cellStyle name="Currency 3 3" xfId="1165" xr:uid="{37244DA1-AE93-4C70-9682-D4A64F615635}"/>
    <cellStyle name="Currency 3 3 2" xfId="1272" xr:uid="{4F2647DE-2B05-497F-93AD-E1EE96D8B47E}"/>
    <cellStyle name="Currency 3 4" xfId="1197" xr:uid="{D147CE31-7E7F-4BD6-8E06-602E0DD91563}"/>
    <cellStyle name="DataEntry" xfId="431" xr:uid="{5D22FD63-1D28-483D-8F94-5518F7517C4D}"/>
    <cellStyle name="DateShort" xfId="12" xr:uid="{931A632B-F8BF-4CCA-B617-60A8A916F66C}"/>
    <cellStyle name="Emphasis 1" xfId="432" xr:uid="{62C3A4D9-65E2-45E9-9B94-20112BEA61D6}"/>
    <cellStyle name="Emphasis 2" xfId="433" xr:uid="{2859BAD2-7DA1-4063-9DA8-1384A3B21154}"/>
    <cellStyle name="Emphasis 3" xfId="434" xr:uid="{5217DFBD-9FD0-4288-89B0-CABBA7E5BDF7}"/>
    <cellStyle name="Error" xfId="435" xr:uid="{3BA788F7-53C7-456D-A25A-0C976A57B700}"/>
    <cellStyle name="ErrorMess" xfId="436" xr:uid="{3F473BD4-1474-434C-8624-5FCE4BB20C61}"/>
    <cellStyle name="Euro" xfId="437" xr:uid="{67E73013-92FE-4EED-BC2E-49C2CFB82B0B}"/>
    <cellStyle name="Explanatory Text 2" xfId="438" xr:uid="{F8AA7CE4-3C2C-4B50-8D5D-A42AC6D62B90}"/>
    <cellStyle name="Explanatory Text 3" xfId="439" xr:uid="{C45245B8-8BBE-4577-A11C-2FA6BD1F955E}"/>
    <cellStyle name="Explanatory Text 4" xfId="601" xr:uid="{018C9743-C297-4F49-B7C3-C00F7E3E4BB8}"/>
    <cellStyle name="Good 2" xfId="440" xr:uid="{D21C6BE0-04E4-487B-8D5D-207184492A48}"/>
    <cellStyle name="Good 3" xfId="441" xr:uid="{D7ADA0C9-FCAF-4AC2-8968-8F288969F1B1}"/>
    <cellStyle name="Good 4" xfId="600" xr:uid="{7CE320DB-A4F4-4813-908D-C0B4A937A5A8}"/>
    <cellStyle name="Heading 1 2" xfId="442" xr:uid="{FF3E9760-CF4C-4485-8D8E-8CF431F97093}"/>
    <cellStyle name="Heading 1 2 2" xfId="1198" xr:uid="{AF427244-E3B6-4B83-A31D-3083E17DADBC}"/>
    <cellStyle name="Heading 1 2 3" xfId="1166" xr:uid="{1EF41FCC-9463-4CCE-A5EA-AA52E78D5345}"/>
    <cellStyle name="Heading 1 3" xfId="443" xr:uid="{021A9456-6B85-4C19-B068-F57019560D56}"/>
    <cellStyle name="Heading 1 4" xfId="599" xr:uid="{52AB24B6-2349-4764-8093-1F2777A1930E}"/>
    <cellStyle name="Heading 2 2" xfId="444" xr:uid="{510E4F63-A95D-4AB4-A3B8-B52EF4B0806C}"/>
    <cellStyle name="Heading 2 2 2" xfId="1199" xr:uid="{9F4E75BA-EEF0-4BEC-A586-E80A4AFCF09A}"/>
    <cellStyle name="Heading 2 2 3" xfId="1170" xr:uid="{2011FB34-781E-49EE-8F30-1541BDB67FA9}"/>
    <cellStyle name="Heading 2 3" xfId="445" xr:uid="{92448D09-45C1-488C-9AD5-F41D42256E23}"/>
    <cellStyle name="Heading 2 4" xfId="598" xr:uid="{1C265CC0-6E06-485C-B8EE-22CC172F2BE7}"/>
    <cellStyle name="Heading 3 2" xfId="446" xr:uid="{0E47B510-3AA5-4B99-948C-C5DE137193BB}"/>
    <cellStyle name="Heading 3 3" xfId="447" xr:uid="{8CD2C49F-33E8-469E-A188-C897B9888C76}"/>
    <cellStyle name="Heading 3 4" xfId="597" xr:uid="{60FD967F-1951-426F-B21C-C19CFB7B3F8B}"/>
    <cellStyle name="Heading 4 2" xfId="448" xr:uid="{09CA4BE3-1599-485D-BA3B-40255D8E1418}"/>
    <cellStyle name="Heading 4 3" xfId="449" xr:uid="{5EF5560B-528E-41E1-8D74-5FE1B3519947}"/>
    <cellStyle name="Heading 4 4" xfId="596" xr:uid="{C676F347-DE69-40A9-A906-0DA5332BF996}"/>
    <cellStyle name="Hyperlink 2" xfId="450" xr:uid="{B5F95764-832A-4BDE-9179-8A82D001D526}"/>
    <cellStyle name="Hyperlink 3" xfId="451" xr:uid="{61A1D424-8EF1-44D2-BDE4-885AA157E282}"/>
    <cellStyle name="Input 2" xfId="452" xr:uid="{51A79E6B-B594-466F-B149-B5E766E4EAA7}"/>
    <cellStyle name="Input 3" xfId="453" xr:uid="{3956582D-D0B3-46A8-A219-51445C1EECB5}"/>
    <cellStyle name="Input 4" xfId="595" xr:uid="{F6E73A59-2D60-409D-8A3E-C5E5438E79EC}"/>
    <cellStyle name="Janice1" xfId="454" xr:uid="{A29691D4-D102-4224-9FED-7756624DF931}"/>
    <cellStyle name="KPMG Heading 1" xfId="455" xr:uid="{5964FABF-A890-4BEF-8562-B258F7306DB0}"/>
    <cellStyle name="KPMG Heading 2" xfId="456" xr:uid="{921013E7-D31A-4D76-A07B-6541E17D25C8}"/>
    <cellStyle name="KPMG Heading 3" xfId="457" xr:uid="{226B0050-8D01-4C27-A72B-CFEA176DE04C}"/>
    <cellStyle name="KPMG Heading 4" xfId="458" xr:uid="{E5521A01-C5C7-4A7E-9989-A430F733EEC0}"/>
    <cellStyle name="KPMG Normal" xfId="459" xr:uid="{B3DCA48C-AB11-4498-8CF5-5D401FDE0BDB}"/>
    <cellStyle name="KPMG Normal Text" xfId="460" xr:uid="{AA61826E-C268-43A4-BAD5-601E62689552}"/>
    <cellStyle name="Linked Cell 2" xfId="461" xr:uid="{8F266AB9-4B3E-4E25-8AB9-B0BF05CDBDF2}"/>
    <cellStyle name="Linked Cell 3" xfId="462" xr:uid="{C39E639F-DEA6-45F1-964C-2C178B01B649}"/>
    <cellStyle name="Linked Cell 4" xfId="594" xr:uid="{8D9AF443-3228-4CF6-8D91-12ABE26047F2}"/>
    <cellStyle name="MC" xfId="463" xr:uid="{DDD2E78A-1F38-4943-BB32-13E0B3F91975}"/>
    <cellStyle name="Neutral 2" xfId="464" xr:uid="{0FAC9CF3-0500-4306-95C9-5B70F52F7DD4}"/>
    <cellStyle name="Neutral 3" xfId="465" xr:uid="{B6C3C9FE-C740-49A1-8091-72548C998D8C}"/>
    <cellStyle name="Neutral 4" xfId="593" xr:uid="{BE52A2EC-2D35-4C05-AA42-7D10197A5494}"/>
    <cellStyle name="NJS" xfId="17" xr:uid="{8E775682-BF55-411D-A3F6-4EC7EF9A586D}"/>
    <cellStyle name="Normal" xfId="0" builtinId="0"/>
    <cellStyle name="Normal - Style1" xfId="466" xr:uid="{709EC326-3F25-4291-832D-33E792D60A3E}"/>
    <cellStyle name="Normal 10" xfId="467" xr:uid="{40CAB2DA-CFBB-4B80-8092-4CF9CEEE4D3C}"/>
    <cellStyle name="Normal 11" xfId="468" xr:uid="{FBA77CD1-3DA9-4984-9903-989F9FA89923}"/>
    <cellStyle name="Normal 12" xfId="469" xr:uid="{FE438A33-602B-4420-B0A3-0DE0CCFDC5CC}"/>
    <cellStyle name="Normal 13" xfId="470" xr:uid="{64F10B2F-B725-47B4-A495-AFD3E0B5B07A}"/>
    <cellStyle name="Normal 14" xfId="471" xr:uid="{9FFBC906-F7FB-43B3-BDAE-65BF35679162}"/>
    <cellStyle name="Normal 14 2" xfId="1052" xr:uid="{E9D7E41D-082F-4FCA-8D15-FE61A06B3A57}"/>
    <cellStyle name="Normal 15" xfId="472" xr:uid="{D7E341E7-77DA-445C-9E36-38A20A0406D0}"/>
    <cellStyle name="Normal 15 2" xfId="1053" xr:uid="{22EE149B-455F-4693-B745-37CF51E25702}"/>
    <cellStyle name="Normal 16" xfId="473" xr:uid="{A48FF2CF-EFDF-4C1F-A906-A07199B5038F}"/>
    <cellStyle name="Normal 17" xfId="474" xr:uid="{F1E14725-469B-4A50-8BAE-159F669DB443}"/>
    <cellStyle name="Normal 17 2" xfId="1054" xr:uid="{09EAAF10-DEBD-43EE-AB30-D4E218602544}"/>
    <cellStyle name="Normal 18" xfId="475" xr:uid="{66610591-DA2F-46BC-AB22-6A9ACF20CAD5}"/>
    <cellStyle name="Normal 19" xfId="476" xr:uid="{D966999E-D5C9-4545-913E-79DA22CD6AF2}"/>
    <cellStyle name="Normal 2" xfId="4" xr:uid="{0545B5B2-72F5-4329-9944-33732C3DD47F}"/>
    <cellStyle name="Normal 2 10" xfId="16" xr:uid="{C693A8C9-AE6A-41E4-B3A9-94A96048C148}"/>
    <cellStyle name="Normal 2 2" xfId="8" xr:uid="{1062B70A-96BC-406C-BCF0-1EDB9937E9B1}"/>
    <cellStyle name="Normal 2 3" xfId="477" xr:uid="{FE4B769F-6FDF-4234-948D-34D241069DC2}"/>
    <cellStyle name="Normal 2 3 2" xfId="1171" xr:uid="{CB4CBD50-5307-429B-A8EC-B6FB8ABDCD3C}"/>
    <cellStyle name="Normal 2 4" xfId="478" xr:uid="{8B023D0C-6206-45A2-A089-2E1616C2BF39}"/>
    <cellStyle name="Normal 2 5" xfId="479" xr:uid="{56A9951D-31B5-41B0-85FC-0BFD36EAB8A4}"/>
    <cellStyle name="Normal 2_AC15" xfId="480" xr:uid="{43770A28-E85E-488F-BE78-2A083E79F9FE}"/>
    <cellStyle name="Normal 20" xfId="481" xr:uid="{4DB17267-BBA2-4D6C-9C15-C3E2C13F9BF0}"/>
    <cellStyle name="Normal 21" xfId="482" xr:uid="{2D79E8CD-D527-48FB-9AE4-F2130E6F6C35}"/>
    <cellStyle name="Normal 22" xfId="483" xr:uid="{CFAA41E5-E7A3-48F1-A46F-36DB432B8735}"/>
    <cellStyle name="Normal 23" xfId="484" xr:uid="{23261CA4-5A53-4072-AFDC-61BAA48782EC}"/>
    <cellStyle name="Normal 24" xfId="485" xr:uid="{25227567-8F45-4D96-80A6-E746FCC231C2}"/>
    <cellStyle name="Normal 25" xfId="486" xr:uid="{C2D1D901-F000-443F-B3D7-EEA9EDD1F93C}"/>
    <cellStyle name="Normal 26" xfId="487" xr:uid="{D498CEC7-9FF7-4E94-974A-5D806BB0ED3C}"/>
    <cellStyle name="Normal 27" xfId="488" xr:uid="{9AF9DDB3-7652-450C-9E99-DD638055D06C}"/>
    <cellStyle name="Normal 28" xfId="510" xr:uid="{AB3361E9-923D-406B-8F65-FC36DF0C3049}"/>
    <cellStyle name="Normal 28 2" xfId="1056" xr:uid="{73C79905-780C-4B6D-837E-09AEA6338FE0}"/>
    <cellStyle name="Normal 29" xfId="634" xr:uid="{4601BA23-ED1F-41B6-BF42-AD46507B71C5}"/>
    <cellStyle name="Normal 29 2" xfId="1066" xr:uid="{71281876-9B1E-46E0-80D1-D44F3A6A0124}"/>
    <cellStyle name="Normal 3" xfId="5" xr:uid="{184B6464-009F-4094-A4A7-16D585D870FA}"/>
    <cellStyle name="Normal 3 2" xfId="490" xr:uid="{3971ACE8-0039-4AEA-BDD6-7A7F2110A0F4}"/>
    <cellStyle name="Normal 3 2 2" xfId="491" xr:uid="{CFC4AAEA-9C93-40B4-B233-D81CFB8CBFB1}"/>
    <cellStyle name="Normal 3 2_Fleet Hires P1" xfId="492" xr:uid="{EC3DEBDA-6F31-4A30-8884-1E9340629BDD}"/>
    <cellStyle name="Normal 3 3" xfId="489" xr:uid="{BE506485-2B6D-4650-BB2C-52ACCA7BEF7A}"/>
    <cellStyle name="Normal 3 3 2" xfId="1169" xr:uid="{21CDBF66-6A0B-4E63-9807-70F63F511D9C}"/>
    <cellStyle name="Normal 3 4" xfId="626" xr:uid="{C75A6273-4D10-4780-A40B-7B55147C86FC}"/>
    <cellStyle name="Normal 3 6" xfId="1168" xr:uid="{5CEC9E23-0079-4059-827F-C59F029C763C}"/>
    <cellStyle name="Normal 3_Fleet Hires P9" xfId="493" xr:uid="{902143BB-B55D-4EE2-AAA2-6B98EE983AE8}"/>
    <cellStyle name="Normal 30" xfId="627" xr:uid="{07662C80-18DA-44F4-A30A-5E6B4EA3D981}"/>
    <cellStyle name="Normal 30 2" xfId="1065" xr:uid="{0413FB69-C120-4779-9A22-924E3164492B}"/>
    <cellStyle name="Normal 31" xfId="624" xr:uid="{C4CBD4EC-38D5-4D5B-A533-93105C8F1E97}"/>
    <cellStyle name="Normal 31 2" xfId="1064" xr:uid="{B7894668-C79B-483E-AEA1-93C7C3AD1F0C}"/>
    <cellStyle name="Normal 32" xfId="623" xr:uid="{F70579B2-1F5D-4B58-9A6D-F7D2172E1C30}"/>
    <cellStyle name="Normal 32 2" xfId="1063" xr:uid="{A6777C52-D793-4BE7-86A4-92789D3F2102}"/>
    <cellStyle name="Normal 33" xfId="622" xr:uid="{EEAE44AB-BC48-490A-AE46-B4155BF4A757}"/>
    <cellStyle name="Normal 33 2" xfId="1062" xr:uid="{D9DA1D72-3853-4238-8462-9CAE1D026F33}"/>
    <cellStyle name="Normal 34" xfId="15" xr:uid="{0F1401AE-60BA-4CE0-970F-769CA15C45CA}"/>
    <cellStyle name="Normal 34 2" xfId="1061" xr:uid="{21523850-9965-40E8-8969-EE6CF16D95AA}"/>
    <cellStyle name="Normal 34 3" xfId="586" xr:uid="{465DA9AC-76C7-4997-80B3-C7A76E32F562}"/>
    <cellStyle name="Normal 35" xfId="686" xr:uid="{40E6AF08-D98F-47A1-A642-ADA4EC6D4A7C}"/>
    <cellStyle name="Normal 35 2" xfId="1067" xr:uid="{1A9E928B-B964-4E6B-8947-48755A3EACC3}"/>
    <cellStyle name="Normal 36" xfId="693" xr:uid="{399C5F95-7595-4CD3-9F39-4FE471FE85D0}"/>
    <cellStyle name="Normal 36 2" xfId="1068" xr:uid="{1DF6760D-D158-44D4-9BD9-087553DA7041}"/>
    <cellStyle name="Normal 37" xfId="2" xr:uid="{6B1DE494-76D1-419C-BBAE-0682C2B34655}"/>
    <cellStyle name="Normal 37 2" xfId="1069" xr:uid="{928009EE-EEFD-465D-A804-CE4EC9F115E1}"/>
    <cellStyle name="Normal 37 3" xfId="700" xr:uid="{D5582073-411B-4B66-A1BD-131108D13F3D}"/>
    <cellStyle name="Normal 38" xfId="707" xr:uid="{B85C7B6A-E50C-4CD0-BB15-B334B87832D5}"/>
    <cellStyle name="Normal 38 2" xfId="1070" xr:uid="{3AA6BF99-5E4E-40EA-903B-51E5783A6F27}"/>
    <cellStyle name="Normal 39" xfId="714" xr:uid="{CC9C2287-0418-481D-88DC-A059E6120E1D}"/>
    <cellStyle name="Normal 39 2" xfId="1071" xr:uid="{E745EA8B-3A6B-41E5-A345-AD322BAF6C7D}"/>
    <cellStyle name="Normal 4" xfId="21" xr:uid="{30D60262-141E-416F-9373-3FFA632E045C}"/>
    <cellStyle name="Normal 4 2" xfId="495" xr:uid="{4D77F9DC-02AF-46C4-A463-052F9420C5E8}"/>
    <cellStyle name="Normal 4 3" xfId="494" xr:uid="{33B8C929-F4D4-42F5-93FC-195C5E51F4B0}"/>
    <cellStyle name="Normal 4 3 2" xfId="1200" xr:uid="{62C64C31-3D1F-41C1-899B-2C1EF4C2A339}"/>
    <cellStyle name="Normal 4 3 3" xfId="1172" xr:uid="{4906CA40-FB98-46CE-8390-04AD5ECAF807}"/>
    <cellStyle name="Normal 4 4" xfId="1022" xr:uid="{07F735DE-143A-4BA2-B55A-C824DDA92969}"/>
    <cellStyle name="Normal 4_Note 8 &amp; 15 12-13" xfId="496" xr:uid="{1354ED03-BD20-4477-9EDA-37387CA49F39}"/>
    <cellStyle name="Normal 40" xfId="721" xr:uid="{4DA6AA34-8A6D-4A7E-A9B1-00929882EE6B}"/>
    <cellStyle name="Normal 40 2" xfId="1072" xr:uid="{21450E46-43A9-4FD5-A34A-F13FA17E0EF9}"/>
    <cellStyle name="Normal 41" xfId="728" xr:uid="{5C05247D-69E6-47ED-BA3F-E92BEEFDB33E}"/>
    <cellStyle name="Normal 41 2" xfId="1073" xr:uid="{127959F7-22EB-4BC9-802A-BB012FBA0F60}"/>
    <cellStyle name="Normal 42" xfId="735" xr:uid="{67618ACB-6C67-47FC-918C-DA0C01FA872E}"/>
    <cellStyle name="Normal 42 2" xfId="1074" xr:uid="{28E45D0B-BC6D-4405-96D0-E4C3132D352C}"/>
    <cellStyle name="Normal 43" xfId="742" xr:uid="{AA52E0E2-F4CF-4156-9E3E-7218F8B85CE9}"/>
    <cellStyle name="Normal 43 2" xfId="1075" xr:uid="{4C0B2663-ABCA-4F90-9803-05D6576DD956}"/>
    <cellStyle name="Normal 44" xfId="749" xr:uid="{A3AD70C1-3E03-41BF-BBB8-06A53673E03D}"/>
    <cellStyle name="Normal 44 2" xfId="1076" xr:uid="{6CE1BC3C-805D-46A5-B7F3-A8F1A72B3EF4}"/>
    <cellStyle name="Normal 45" xfId="756" xr:uid="{47FC3809-B575-4EC5-B22D-EDB4D46C8AA9}"/>
    <cellStyle name="Normal 45 2" xfId="1077" xr:uid="{EB2CE52C-BB63-4125-8905-5B1F244F5CD0}"/>
    <cellStyle name="Normal 46" xfId="762" xr:uid="{82EF961D-AC9E-484E-84F7-F01E30740E39}"/>
    <cellStyle name="Normal 46 2" xfId="1078" xr:uid="{8EF8ED18-28D8-4F67-BBCC-C2BE3273A1F8}"/>
    <cellStyle name="Normal 47" xfId="770" xr:uid="{1C81E319-DF6B-4C66-82DA-50DF83D7BD09}"/>
    <cellStyle name="Normal 47 2" xfId="1079" xr:uid="{06D7E4A4-9252-47DE-B550-2B50F7662DC9}"/>
    <cellStyle name="Normal 48" xfId="777" xr:uid="{0F48B830-5659-424D-A491-EB29849C823F}"/>
    <cellStyle name="Normal 48 2" xfId="1080" xr:uid="{FCA19C36-611F-4E50-8403-322374D1B44F}"/>
    <cellStyle name="Normal 49" xfId="784" xr:uid="{FBA49F68-0929-4D83-8E81-19808ED668C0}"/>
    <cellStyle name="Normal 49 2" xfId="1081" xr:uid="{B8A5D048-D54C-406C-B7D3-160FEB5B2A76}"/>
    <cellStyle name="Normal 5" xfId="497" xr:uid="{A4F863A3-E0C8-46E1-9986-9F65B3B004A9}"/>
    <cellStyle name="Normal 5 2" xfId="498" xr:uid="{97BD7D23-7294-4CAE-8997-8429FD2C911C}"/>
    <cellStyle name="Normal 50" xfId="791" xr:uid="{D3F512DD-C49B-4E2E-9EB1-F1A269E0DF61}"/>
    <cellStyle name="Normal 50 2" xfId="1082" xr:uid="{4F45E55C-F086-41E0-BD0E-F21CBB96384F}"/>
    <cellStyle name="Normal 51" xfId="798" xr:uid="{5DD5E066-0C93-431B-BCB2-1CF55C13CC3B}"/>
    <cellStyle name="Normal 51 2" xfId="1083" xr:uid="{47161508-BD69-4683-8BE2-A1008B940EA3}"/>
    <cellStyle name="Normal 52" xfId="805" xr:uid="{7D246805-6851-4D8F-97BF-4A43473C8209}"/>
    <cellStyle name="Normal 52 2" xfId="1084" xr:uid="{1DE75CBC-42B0-483B-9CE5-B5D8017BF287}"/>
    <cellStyle name="Normal 53" xfId="809" xr:uid="{39F41F0E-9542-499F-9805-8E034DADB15C}"/>
    <cellStyle name="Normal 53 2" xfId="1085" xr:uid="{0B0670DB-DBBC-45C7-BE4F-B8E4C1FC9A56}"/>
    <cellStyle name="Normal 54" xfId="813" xr:uid="{37460D56-9727-47B7-99EA-067DF9B2FBC1}"/>
    <cellStyle name="Normal 54 2" xfId="1086" xr:uid="{160712BD-43EB-4EED-94AE-13C7727DD984}"/>
    <cellStyle name="Normal 55" xfId="814" xr:uid="{CD96B780-2B4F-423B-959C-3BB932321478}"/>
    <cellStyle name="Normal 55 2" xfId="1087" xr:uid="{715EADEE-2504-4556-9DEA-0B82EC08D147}"/>
    <cellStyle name="Normal 56" xfId="815" xr:uid="{32B96AD5-6454-48C5-9F72-AEA5F2FCC0C5}"/>
    <cellStyle name="Normal 56 2" xfId="1088" xr:uid="{C96F4C67-87FC-48C9-B76E-D8ACFB414267}"/>
    <cellStyle name="Normal 57" xfId="816" xr:uid="{EE177AEA-5B03-46EE-B372-10642D068058}"/>
    <cellStyle name="Normal 57 2" xfId="1089" xr:uid="{502AF10F-B429-4953-8778-50FB5C4E13CB}"/>
    <cellStyle name="Normal 58" xfId="817" xr:uid="{82684F17-7324-4056-948E-0F8B3A46BC00}"/>
    <cellStyle name="Normal 58 2" xfId="1090" xr:uid="{BA4AC4BC-FDF4-4614-B9A0-9C006B9DC961}"/>
    <cellStyle name="Normal 59" xfId="818" xr:uid="{A12A188D-4E40-4DF8-859B-DE9DDCF2F948}"/>
    <cellStyle name="Normal 59 2" xfId="1091" xr:uid="{5018476D-00A3-4CAF-8D33-37203985B1CC}"/>
    <cellStyle name="Normal 6" xfId="499" xr:uid="{F368DAD8-DAC3-4AB3-8F68-099CFEF2B9A8}"/>
    <cellStyle name="Normal 60" xfId="819" xr:uid="{6543C0E9-46E3-420C-A4DE-614D4D8680C0}"/>
    <cellStyle name="Normal 60 2" xfId="1092" xr:uid="{D5FDAAFE-5F82-4B27-9042-54B82B8BB12E}"/>
    <cellStyle name="Normal 61" xfId="820" xr:uid="{62A75B92-1649-4422-B988-C75632938A9E}"/>
    <cellStyle name="Normal 61 2" xfId="1093" xr:uid="{D2DD21EB-122B-4382-8856-05A4717C997F}"/>
    <cellStyle name="Normal 62" xfId="865" xr:uid="{8353CA69-FBC6-43D9-912D-B9AFF3A52ABA}"/>
    <cellStyle name="Normal 62 2" xfId="1094" xr:uid="{9FECA9CE-5982-47FF-BFAF-F43A9374764B}"/>
    <cellStyle name="Normal 63" xfId="882" xr:uid="{A2E44401-254A-450F-91A5-28D1D204ED4F}"/>
    <cellStyle name="Normal 63 2" xfId="1095" xr:uid="{80F39BF4-A6DE-4531-B002-C937C203CECD}"/>
    <cellStyle name="Normal 64" xfId="889" xr:uid="{D8EF6AAC-BD32-4F1A-BCB5-1FD6E57E241E}"/>
    <cellStyle name="Normal 64 2" xfId="1096" xr:uid="{A5DAC08C-E739-434D-8644-E594EFDF78F3}"/>
    <cellStyle name="Normal 65" xfId="896" xr:uid="{22AA5333-7113-4350-B80E-C36343541BB9}"/>
    <cellStyle name="Normal 65 2" xfId="1097" xr:uid="{3E4B2ECE-7296-4769-AABF-0C96952FBB45}"/>
    <cellStyle name="Normal 66" xfId="903" xr:uid="{91F3DFC2-609E-4614-A49B-8570E71AA880}"/>
    <cellStyle name="Normal 66 2" xfId="1098" xr:uid="{3E8D978D-A177-46C8-9A31-E12866BC3C37}"/>
    <cellStyle name="Normal 67" xfId="910" xr:uid="{89B48527-1085-4BFE-B408-B5770698F92B}"/>
    <cellStyle name="Normal 67 2" xfId="1099" xr:uid="{7D2A537F-843C-4FA0-A3D1-DB7D87CE2CDE}"/>
    <cellStyle name="Normal 68" xfId="917" xr:uid="{FE641F52-0C4F-4C44-BBFF-83BB1978074D}"/>
    <cellStyle name="Normal 68 2" xfId="1100" xr:uid="{5A534409-C999-4C03-82F3-5CBB56683FAA}"/>
    <cellStyle name="Normal 69" xfId="924" xr:uid="{F64FAE4F-11B7-4B49-855D-93F57A54F809}"/>
    <cellStyle name="Normal 69 2" xfId="1101" xr:uid="{6DBCCD4D-B4AD-4AB1-BB94-DA0B59CC37A4}"/>
    <cellStyle name="Normal 7" xfId="500" xr:uid="{D2485422-EA21-4FF7-8C41-FB56C0B2DA87}"/>
    <cellStyle name="Normal 70" xfId="931" xr:uid="{85183CF6-C8BA-47BE-8911-0BA5E411B7D9}"/>
    <cellStyle name="Normal 70 2" xfId="1102" xr:uid="{5D26BAC6-1A99-4D23-B325-B8850FC7E5BF}"/>
    <cellStyle name="Normal 71" xfId="938" xr:uid="{19649276-1EED-4ED4-ACCA-310E5A625840}"/>
    <cellStyle name="Normal 71 2" xfId="1103" xr:uid="{8F4CE24B-523B-48D5-8F19-DEC167122F04}"/>
    <cellStyle name="Normal 72" xfId="945" xr:uid="{AD6CE4FD-48FC-47A5-84B6-B37289C9329A}"/>
    <cellStyle name="Normal 72 2" xfId="1104" xr:uid="{D628AB67-9220-4F9F-A127-4647FBC5F21A}"/>
    <cellStyle name="Normal 73" xfId="952" xr:uid="{BBB43531-9246-4571-ADC0-FDCFCAAA2AC3}"/>
    <cellStyle name="Normal 73 2" xfId="1105" xr:uid="{7513D6B2-C54B-47DB-AF87-BD35DAB472E5}"/>
    <cellStyle name="Normal 74" xfId="959" xr:uid="{7A344F09-711E-4760-BD88-10F4B7BFC209}"/>
    <cellStyle name="Normal 74 2" xfId="1106" xr:uid="{7DA85365-2274-425B-8D13-6CEF2F0EFB8B}"/>
    <cellStyle name="Normal 75" xfId="966" xr:uid="{587D45E0-BC5B-4E56-AD5E-277CC5337D6D}"/>
    <cellStyle name="Normal 75 2" xfId="1107" xr:uid="{58C0CDC7-AB55-474C-8773-7C9A182DB38D}"/>
    <cellStyle name="Normal 76" xfId="973" xr:uid="{76DBE7B2-82D1-442C-8253-C011A66E5025}"/>
    <cellStyle name="Normal 76 2" xfId="1108" xr:uid="{0F58167E-5BDB-453A-9409-59C13720094E}"/>
    <cellStyle name="Normal 77" xfId="980" xr:uid="{3D492F76-6B58-4A75-832F-D049BE296877}"/>
    <cellStyle name="Normal 77 2" xfId="1109" xr:uid="{3ABA371F-A079-4EFD-9245-D24528BA5A4A}"/>
    <cellStyle name="Normal 78" xfId="984" xr:uid="{862C9108-70D8-4F4B-AEB2-35E60101D847}"/>
    <cellStyle name="Normal 78 2" xfId="1110" xr:uid="{5C39AC53-1F20-45CC-9473-961EB45AD4EC}"/>
    <cellStyle name="Normal 79" xfId="988" xr:uid="{3A0F66F7-CA8D-400E-B244-49D172DD8E33}"/>
    <cellStyle name="Normal 79 2" xfId="1111" xr:uid="{3B0B39CC-3E7D-4EFF-9E2D-2E9424FE778C}"/>
    <cellStyle name="Normal 8" xfId="501" xr:uid="{CECC6CB9-F546-4780-9B75-8D863974BFF7}"/>
    <cellStyle name="Normal 80" xfId="989" xr:uid="{1A8F5E4A-104B-4A31-BA2C-811975B3D8F4}"/>
    <cellStyle name="Normal 80 2" xfId="1112" xr:uid="{DD3FDC2D-35AE-49E7-AB74-D65B91CB4F45}"/>
    <cellStyle name="Normal 81" xfId="990" xr:uid="{ABE97457-15BD-43F1-9F05-9D9F4F766C84}"/>
    <cellStyle name="Normal 81 2" xfId="1113" xr:uid="{A6045E8C-E0E1-4BE2-941D-BA1746A1C7C4}"/>
    <cellStyle name="Normal 82" xfId="991" xr:uid="{84470760-D555-45C4-9FCB-9CA358F37F4E}"/>
    <cellStyle name="Normal 82 2" xfId="1114" xr:uid="{D5048FEB-5A06-4A04-B2A2-35EA4B6B7EE0}"/>
    <cellStyle name="Normal 83" xfId="992" xr:uid="{12B8D0EC-72C4-4D8A-A4E3-8E7DD38FB3AC}"/>
    <cellStyle name="Normal 83 2" xfId="1115" xr:uid="{2B9DA622-8737-472C-AFC9-116ADDE46960}"/>
    <cellStyle name="Normal 84" xfId="993" xr:uid="{55F22662-780A-490F-B5B5-4CBA3A417081}"/>
    <cellStyle name="Normal 84 2" xfId="1116" xr:uid="{F556F2D9-72D5-4A21-9364-975FA0F337E2}"/>
    <cellStyle name="Normal 85" xfId="994" xr:uid="{CA567891-0566-4544-9B4E-86E4A6298E59}"/>
    <cellStyle name="Normal 85 2" xfId="1117" xr:uid="{2D57593B-7DB5-4276-8C8E-8D948A0D0BE1}"/>
    <cellStyle name="Normal 86" xfId="995" xr:uid="{0294DB34-196E-476D-AAA3-B7EA4AD7C437}"/>
    <cellStyle name="Normal 87" xfId="996" xr:uid="{1D1B0E40-1D56-4370-8A51-746203E77E49}"/>
    <cellStyle name="Normal 88" xfId="1004" xr:uid="{171F24ED-3AE6-4701-B1D6-2D323EED34A3}"/>
    <cellStyle name="Normal 89" xfId="1011" xr:uid="{555A319A-1B53-43A9-9B01-2AEBA17534CF}"/>
    <cellStyle name="Normal 9" xfId="502" xr:uid="{69A0EC81-AB2B-42F9-818E-3007213DA91C}"/>
    <cellStyle name="Normal 90" xfId="1018" xr:uid="{733BF8D0-7400-480E-82DD-96BF16DE9C40}"/>
    <cellStyle name="Normal 91" xfId="1019" xr:uid="{7AC0DB2B-9EF7-42EF-99A8-BB1FDFA16D9F}"/>
    <cellStyle name="Normal 92" xfId="1017" xr:uid="{7F098262-0A34-4FCC-A16E-5109033D2A4E}"/>
    <cellStyle name="Normal 93" xfId="1020" xr:uid="{38422F60-242A-460A-BA0B-319D30AAAF47}"/>
    <cellStyle name="Normal 94" xfId="1059" xr:uid="{A25B251E-81D7-44C6-B1CE-E6359862606A}"/>
    <cellStyle name="Normal with brackets" xfId="503" xr:uid="{5F558074-35E7-40F7-8E6F-A2E47B628543}"/>
    <cellStyle name="Normal_SCF 01-4-10 TO 30-9-11_SCF 15_16" xfId="6" xr:uid="{1023EDDD-48BC-45D6-8839-8E5689C33104}"/>
    <cellStyle name="Note 2" xfId="504" xr:uid="{BEFE6EF9-C97D-4D56-B3EE-C90FD2965F2E}"/>
    <cellStyle name="Note 3" xfId="505" xr:uid="{78B8FDC9-F0FA-403D-BB86-B17F487CCDFB}"/>
    <cellStyle name="Note 4" xfId="506" xr:uid="{2698136F-C0BC-43F7-9464-8A64440E3362}"/>
    <cellStyle name="Note 4 2" xfId="1055" xr:uid="{5953C439-8F7E-4681-ABC0-43539F87B1CC}"/>
    <cellStyle name="Note 5" xfId="589" xr:uid="{E19970E9-7A36-4914-9256-E9617D4D98DF}"/>
    <cellStyle name="NPLODE" xfId="507" xr:uid="{B47C0109-158F-43AB-8D27-31E117E71CFE}"/>
    <cellStyle name="Output 2" xfId="508" xr:uid="{EED6DE7E-FA48-4472-826B-D81E0EFA543C}"/>
    <cellStyle name="Output 3" xfId="509" xr:uid="{BEA17088-8F42-4629-8AE2-B6F34ADD0D14}"/>
    <cellStyle name="Output 4" xfId="588" xr:uid="{1EC06478-245B-4D70-ACE0-95FD421EE693}"/>
    <cellStyle name="Per cent" xfId="1" builtinId="5"/>
    <cellStyle name="Percent 2" xfId="14" xr:uid="{D7D1781A-F8DE-4629-93F8-9528C51EA290}"/>
    <cellStyle name="Percent 2 2" xfId="511" xr:uid="{411D822C-ECDC-4D78-960F-5A7CA9CB11CF}"/>
    <cellStyle name="Percent 3" xfId="19" xr:uid="{592B7840-67F0-402D-AB19-0BB10D159B44}"/>
    <cellStyle name="Percent 3 2" xfId="513" xr:uid="{423B7822-37F0-46F4-B97D-16DC4B07E43B}"/>
    <cellStyle name="Percent 3 3" xfId="512" xr:uid="{926DE951-D8B6-4FDC-9FD5-62ED6D38ACBD}"/>
    <cellStyle name="Percent 4" xfId="514" xr:uid="{89F33174-51AB-4BF8-86A2-A21A02EDAE40}"/>
    <cellStyle name="Percent 5" xfId="587" xr:uid="{11C4A53A-377B-4267-A908-BC97A4800FCD}"/>
    <cellStyle name="Posted" xfId="515" xr:uid="{B1C85A9C-E5FE-4B6D-93B7-55DBC143A7A3}"/>
    <cellStyle name="PriorYear" xfId="516" xr:uid="{B5D5CADB-0BBB-4542-B3D2-3367ACC7568F}"/>
    <cellStyle name="PSChar" xfId="517" xr:uid="{6F4A6BBC-47C6-4CAB-BFF7-D92007BA16E8}"/>
    <cellStyle name="PSDate" xfId="518" xr:uid="{914BF6C4-E014-4F69-B4D4-BF5D4F9F510B}"/>
    <cellStyle name="PSDec" xfId="519" xr:uid="{9A092B21-8580-4378-B674-20008BC359F4}"/>
    <cellStyle name="PSHeading" xfId="520" xr:uid="{8EA19809-D971-4626-8878-3A8583BCC217}"/>
    <cellStyle name="PSInt" xfId="521" xr:uid="{CE37EC97-A461-46BF-A104-A2A777867241}"/>
    <cellStyle name="PSSpacer" xfId="522" xr:uid="{2DFB837B-818E-4625-9202-957F833685A7}"/>
    <cellStyle name="R00A" xfId="523" xr:uid="{10D40FC6-001C-43A1-ACBA-E14B6AD4C8EA}"/>
    <cellStyle name="R00A 2" xfId="524" xr:uid="{39791941-E2C1-48E5-A6CE-595C4FBF1E26}"/>
    <cellStyle name="R00B" xfId="525" xr:uid="{35D0F837-9A3A-43EB-9205-07B4857C0670}"/>
    <cellStyle name="R00B 2" xfId="1057" xr:uid="{E1E96F26-37C7-4757-9520-EBC51B9A6B6A}"/>
    <cellStyle name="R00L" xfId="526" xr:uid="{024C2B85-B0F6-45F6-A57C-C832C90CC825}"/>
    <cellStyle name="R01A" xfId="527" xr:uid="{04FF5996-AC6C-4D02-BAEB-182CBA8882A8}"/>
    <cellStyle name="R01A 2" xfId="1058" xr:uid="{6F3A59D0-0375-4BA0-87EF-959A453D88A2}"/>
    <cellStyle name="R01B" xfId="528" xr:uid="{8B9D3C25-B10D-442E-93E2-43C249FF732F}"/>
    <cellStyle name="R01B 2" xfId="1008" xr:uid="{3C722BF4-E524-474E-83F3-65AAE8B33DFD}"/>
    <cellStyle name="R01H" xfId="529" xr:uid="{A4893DEA-D3FE-474B-AB78-458BEEDCC530}"/>
    <cellStyle name="R01L" xfId="530" xr:uid="{F9505A5A-F7EF-474D-8EE1-C38ADC4F6E05}"/>
    <cellStyle name="R02A" xfId="531" xr:uid="{D409A5D1-1836-44E9-985A-E8A70E9CE12D}"/>
    <cellStyle name="R02A 2" xfId="1009" xr:uid="{F18F88E2-D6D8-4344-9B52-860F7C813560}"/>
    <cellStyle name="R02B" xfId="532" xr:uid="{D41DF2D4-1440-44FA-A241-C2D4F0357D25}"/>
    <cellStyle name="R02B 2" xfId="1010" xr:uid="{68E28413-E7D8-4F24-9A0B-334BF58F6A16}"/>
    <cellStyle name="R02H" xfId="533" xr:uid="{A02D7FB6-B362-4D6A-BD22-BE0B0BEDD94E}"/>
    <cellStyle name="R02L" xfId="534" xr:uid="{7D627D54-4CD9-49C5-9C09-05B3B85C2980}"/>
    <cellStyle name="R03A" xfId="535" xr:uid="{8AEC0513-235B-44AE-816D-C74312225058}"/>
    <cellStyle name="R03A 2" xfId="536" xr:uid="{1F7E6379-5372-4084-B5A4-3355E7F1CFDD}"/>
    <cellStyle name="R03B" xfId="537" xr:uid="{39A57E49-FE06-43E8-A3DC-E63AE7A88EDC}"/>
    <cellStyle name="R03B 2" xfId="538" xr:uid="{F266623F-3C49-4EAA-87E8-04B49139449E}"/>
    <cellStyle name="R03H" xfId="539" xr:uid="{C83E766E-10A7-4DE6-A04C-520E11652BED}"/>
    <cellStyle name="R03L" xfId="540" xr:uid="{B68BFA65-D2C4-49CE-B080-469EFEA9A87A}"/>
    <cellStyle name="R04A" xfId="541" xr:uid="{3C5E10DC-E803-4034-AE45-246B978ED7E6}"/>
    <cellStyle name="R04A 2" xfId="542" xr:uid="{BB7B7D7B-4C66-47FF-BC4C-7F8AF1F1B24E}"/>
    <cellStyle name="R04B" xfId="543" xr:uid="{3459CA5B-F2F0-4E9E-B139-D0CE658AACEB}"/>
    <cellStyle name="R04B 2" xfId="544" xr:uid="{D27400E0-0413-49FD-AB5E-5F8A108738D7}"/>
    <cellStyle name="R04H" xfId="545" xr:uid="{DB88E522-2BCD-4C2D-8532-7295517DCE4E}"/>
    <cellStyle name="R04L" xfId="546" xr:uid="{757F1C10-AEAB-4C3A-9F40-D9932A7BDCBC}"/>
    <cellStyle name="R05A" xfId="547" xr:uid="{A70C875A-7BC0-41A5-B84A-8CC3FF8C2D81}"/>
    <cellStyle name="R05B" xfId="548" xr:uid="{BF6A9141-048D-4996-A5A2-49EA958F3986}"/>
    <cellStyle name="R05H" xfId="549" xr:uid="{5B9A4CEA-62DA-44DD-B537-EB903D549459}"/>
    <cellStyle name="R05H 2" xfId="550" xr:uid="{970E8A0F-390E-428A-B131-98323DD64238}"/>
    <cellStyle name="R05L" xfId="551" xr:uid="{631C5927-B9BF-4340-9D8B-C1D3256D0776}"/>
    <cellStyle name="R05L 2" xfId="552" xr:uid="{5CCD4E02-6697-434C-BA64-6E02159BB1B7}"/>
    <cellStyle name="R06A" xfId="553" xr:uid="{E53F9992-E714-44E2-8D87-615138719AD6}"/>
    <cellStyle name="R06B" xfId="554" xr:uid="{D31CFAE2-FFB6-4E17-ACE7-B89AFF727AB6}"/>
    <cellStyle name="R06H" xfId="555" xr:uid="{0DFB306A-9258-4F47-9FE7-E1D62457BB34}"/>
    <cellStyle name="R06L" xfId="556" xr:uid="{95B9BA23-65B1-483D-BFDF-F588BA5A6575}"/>
    <cellStyle name="R07A" xfId="557" xr:uid="{DA90BFE2-A470-45F9-8826-675A2C0A59C0}"/>
    <cellStyle name="R07B" xfId="558" xr:uid="{530D86F0-C421-40DF-AA27-A37ADC62D8D4}"/>
    <cellStyle name="R07H" xfId="559" xr:uid="{067C5D24-CDDA-4462-8DAB-D052EFF407C3}"/>
    <cellStyle name="R07L" xfId="560" xr:uid="{A8673078-6149-48E0-804A-365F6018905C}"/>
    <cellStyle name="SAPBEXstdItem" xfId="561" xr:uid="{1BBCA59D-7722-4B11-B90B-EE193B700C11}"/>
    <cellStyle name="Sheet Title" xfId="562" xr:uid="{07F8193F-F07F-45B4-B8D2-9D0E6B0B6ACA}"/>
    <cellStyle name="stlData" xfId="563" xr:uid="{D3A15A9C-245E-4600-AAC0-BB53B366803A}"/>
    <cellStyle name="stlDataTotals" xfId="564" xr:uid="{222BCD6B-6CF3-440D-880C-256CFE273AF7}"/>
    <cellStyle name="stlFooter" xfId="565" xr:uid="{7E955307-6BCF-4E6F-9E1E-1787F3A01704}"/>
    <cellStyle name="stlHeader" xfId="566" xr:uid="{33F7122C-1399-4E68-8615-927FB67B7C93}"/>
    <cellStyle name="stlMainTitle" xfId="567" xr:uid="{8232971F-D5F6-40AF-8623-827BF64418B6}"/>
    <cellStyle name="stlNormal" xfId="568" xr:uid="{E72FE73C-2A74-4940-81BE-51D3E4387BE5}"/>
    <cellStyle name="stlNumber" xfId="569" xr:uid="{C8E0EAD1-1539-4DAE-ABDF-47989A30D61E}"/>
    <cellStyle name="stlPageTitle" xfId="570" xr:uid="{8D4B781C-F20E-4F12-80FC-127D26838FCB}"/>
    <cellStyle name="stlSubtotal" xfId="571" xr:uid="{62D7D124-BA7D-4114-A31B-210D3327C3BB}"/>
    <cellStyle name="stlTableTitle" xfId="572" xr:uid="{5C5E27B3-828D-4726-88A2-F12934D2F7EB}"/>
    <cellStyle name="stlTemplate" xfId="573" xr:uid="{5824CC8B-666C-4ADA-B25C-5E27C4DF134A}"/>
    <cellStyle name="stlTextBox" xfId="574" xr:uid="{C16C0E4E-46D4-48BF-900C-64A76ABE63EE}"/>
    <cellStyle name="Style 1" xfId="575" xr:uid="{9E2AC608-E440-432F-A655-A93EB4B3795B}"/>
    <cellStyle name="Title 2" xfId="576" xr:uid="{D6F60ED5-D167-4067-8833-89F11EB766F4}"/>
    <cellStyle name="Title 3" xfId="577" xr:uid="{36341203-DB6B-4F02-841F-5DBCBF0C3D27}"/>
    <cellStyle name="Total 2" xfId="578" xr:uid="{D8972B47-772D-4FA1-AEB4-0ED9171725E2}"/>
    <cellStyle name="Total 3" xfId="579" xr:uid="{30CD95C0-F3E6-4A96-9E51-EE659B875A1B}"/>
    <cellStyle name="Total 4" xfId="585" xr:uid="{A85FF311-A6CD-46B9-80A7-42B804949DBF}"/>
    <cellStyle name="Upload" xfId="580" xr:uid="{5D12454E-8C49-42EF-AEF2-2037769C1807}"/>
    <cellStyle name="Warning Text 2" xfId="581" xr:uid="{6B307D09-EC9E-44DB-80BB-AB197B83ABAD}"/>
    <cellStyle name="Warning Text 3" xfId="582" xr:uid="{AE7F3262-8974-41B6-B9DC-09FCB9231D7E}"/>
    <cellStyle name="Warning Text 4" xfId="584" xr:uid="{41BC2C51-3230-499A-8160-1889784616D6}"/>
  </cellStyles>
  <dxfs count="83"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00B050"/>
      </font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ill>
        <patternFill>
          <bgColor rgb="FFFFCC66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ill>
        <patternFill>
          <bgColor theme="2"/>
        </patternFill>
      </fill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9"/>
      </font>
      <fill>
        <patternFill>
          <bgColor theme="9" tint="0.79998168889431442"/>
        </patternFill>
      </fill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CC66"/>
      <color rgb="FFFFFF99"/>
      <color rgb="FFCC99FF"/>
      <color rgb="FFFF99FF"/>
      <color rgb="FFFFE7FF"/>
      <color rgb="FFFFCCFF"/>
      <color rgb="FFFFDC97"/>
      <color rgb="FFFF9933"/>
      <color rgb="FFFFFF66"/>
      <color rgb="FFFFDF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876300</xdr:colOff>
          <xdr:row>0</xdr:row>
          <xdr:rowOff>82550</xdr:rowOff>
        </xdr:from>
        <xdr:to>
          <xdr:col>2</xdr:col>
          <xdr:colOff>2959100</xdr:colOff>
          <xdr:row>2</xdr:row>
          <xdr:rowOff>107950</xdr:rowOff>
        </xdr:to>
        <xdr:sp macro="" textlink="">
          <xdr:nvSpPr>
            <xdr:cNvPr id="242690" name="Button 2" hidden="1">
              <a:extLst>
                <a:ext uri="{63B3BB69-23CF-44E3-9099-C40C66FF867C}">
                  <a14:compatExt spid="_x0000_s242690"/>
                </a:ext>
                <a:ext uri="{FF2B5EF4-FFF2-40B4-BE49-F238E27FC236}">
                  <a16:creationId xmlns:a16="http://schemas.microsoft.com/office/drawing/2014/main" id="{00000000-0008-0000-0200-000002B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5720" rIns="45720" bIns="45720" anchor="ctr" upright="1"/>
            <a:lstStyle/>
            <a:p>
              <a:pPr algn="ctr" rtl="0">
                <a:defRPr sz="1000"/>
              </a:pPr>
              <a:r>
                <a:rPr lang="en-GB" sz="14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Run macro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1562100</xdr:colOff>
      <xdr:row>0</xdr:row>
      <xdr:rowOff>63500</xdr:rowOff>
    </xdr:from>
    <xdr:to>
      <xdr:col>9</xdr:col>
      <xdr:colOff>323429</xdr:colOff>
      <xdr:row>3</xdr:row>
      <xdr:rowOff>95976</xdr:rowOff>
    </xdr:to>
    <xdr:pic>
      <xdr:nvPicPr>
        <xdr:cNvPr id="2" name="Picture 1" descr="A picture containing text, light&#10;&#10;Description automatically generated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99650" y="63500"/>
          <a:ext cx="1948394" cy="570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38409-A6F7-4DAF-B400-FDE20C7E9706}">
  <sheetPr codeName="Sheet22">
    <tabColor theme="8"/>
  </sheetPr>
  <dimension ref="A1:Q132"/>
  <sheetViews>
    <sheetView tabSelected="1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8.54296875" defaultRowHeight="14.5"/>
  <cols>
    <col min="1" max="2" width="2.54296875" style="519" customWidth="1"/>
    <col min="3" max="3" width="39.36328125" style="519" customWidth="1"/>
    <col min="4" max="4" width="15.36328125" style="605" bestFit="1" customWidth="1"/>
    <col min="5" max="5" width="4.6328125" style="605" bestFit="1" customWidth="1"/>
    <col min="6" max="6" width="5.81640625" style="519" bestFit="1" customWidth="1"/>
    <col min="7" max="15" width="9.26953125" style="519" bestFit="1" customWidth="1"/>
    <col min="16" max="16" width="2.54296875" style="519" customWidth="1"/>
    <col min="17" max="17" width="11.08984375" style="519" bestFit="1" customWidth="1"/>
    <col min="18" max="16384" width="8.54296875" style="554"/>
  </cols>
  <sheetData>
    <row r="1" spans="1:17" ht="18.5">
      <c r="A1" s="642"/>
      <c r="B1" s="643"/>
      <c r="C1" s="551" t="str">
        <f ca="1">MID(CELL("filename",A1),FIND("]",CELL("filename",A1))+1,256)</f>
        <v>Output summary</v>
      </c>
      <c r="D1" s="552"/>
      <c r="E1" s="552"/>
      <c r="F1" s="552"/>
      <c r="G1" s="106" t="str">
        <f>Inputs!L1</f>
        <v>2024/25</v>
      </c>
      <c r="H1" s="106" t="str">
        <f>Inputs!M1</f>
        <v>2025/26</v>
      </c>
      <c r="I1" s="106" t="str">
        <f>Inputs!N1</f>
        <v>2026/27</v>
      </c>
      <c r="J1" s="106" t="str">
        <f>Inputs!O1</f>
        <v>2027/28</v>
      </c>
      <c r="K1" s="106" t="str">
        <f>Inputs!P1</f>
        <v>2028/29</v>
      </c>
      <c r="L1" s="106" t="str">
        <f>Inputs!Q1</f>
        <v>2029/30</v>
      </c>
      <c r="M1" s="106" t="str">
        <f>Inputs!R1</f>
        <v>2030/31</v>
      </c>
      <c r="N1" s="106" t="str">
        <f>Inputs!S1</f>
        <v>2031/32</v>
      </c>
      <c r="O1" s="106" t="str">
        <f>Inputs!T1</f>
        <v>2032/33</v>
      </c>
      <c r="P1" s="554"/>
      <c r="Q1" s="554"/>
    </row>
    <row r="2" spans="1:17">
      <c r="A2" s="644"/>
      <c r="B2" s="553"/>
      <c r="C2" s="554"/>
      <c r="D2" s="645"/>
      <c r="E2" s="645"/>
      <c r="F2" s="646"/>
      <c r="G2" s="89">
        <f>Inputs!L2</f>
        <v>45747</v>
      </c>
      <c r="H2" s="89">
        <f>Inputs!M2</f>
        <v>46112</v>
      </c>
      <c r="I2" s="89">
        <f>Inputs!N2</f>
        <v>46477</v>
      </c>
      <c r="J2" s="89">
        <f>Inputs!O2</f>
        <v>46843</v>
      </c>
      <c r="K2" s="89">
        <f>Inputs!P2</f>
        <v>47208</v>
      </c>
      <c r="L2" s="89">
        <f>Inputs!Q2</f>
        <v>47573</v>
      </c>
      <c r="M2" s="89">
        <f>Inputs!R2</f>
        <v>47938</v>
      </c>
      <c r="N2" s="89">
        <f>Inputs!S2</f>
        <v>48304</v>
      </c>
      <c r="O2" s="89">
        <f>Inputs!T2</f>
        <v>48669</v>
      </c>
      <c r="P2" s="554"/>
      <c r="Q2" s="554"/>
    </row>
    <row r="3" spans="1:17" ht="15" thickBot="1">
      <c r="A3" s="647"/>
      <c r="B3" s="555"/>
      <c r="C3" s="648"/>
      <c r="D3" s="649" t="str">
        <f>Inputs!D3</f>
        <v>Base / Projected</v>
      </c>
      <c r="E3" s="649" t="str">
        <f>Inputs!E3</f>
        <v>Unit</v>
      </c>
      <c r="F3" s="649" t="str">
        <f>Inputs!F3</f>
        <v>Value</v>
      </c>
      <c r="G3" s="53">
        <f>Inputs!L3</f>
        <v>365</v>
      </c>
      <c r="H3" s="53">
        <f>Inputs!M3</f>
        <v>365</v>
      </c>
      <c r="I3" s="53">
        <f>Inputs!N3</f>
        <v>365</v>
      </c>
      <c r="J3" s="53">
        <f>Inputs!O3</f>
        <v>366</v>
      </c>
      <c r="K3" s="53">
        <f>Inputs!P3</f>
        <v>365</v>
      </c>
      <c r="L3" s="53">
        <f>Inputs!Q3</f>
        <v>365</v>
      </c>
      <c r="M3" s="53">
        <f>Inputs!R3</f>
        <v>365</v>
      </c>
      <c r="N3" s="53">
        <f>Inputs!S3</f>
        <v>366</v>
      </c>
      <c r="O3" s="53">
        <f>Inputs!T3</f>
        <v>365</v>
      </c>
      <c r="P3" s="554"/>
      <c r="Q3" s="554"/>
    </row>
    <row r="4" spans="1:17">
      <c r="A4" s="335"/>
      <c r="B4" s="335"/>
      <c r="C4" s="335" t="s">
        <v>898</v>
      </c>
      <c r="D4" s="434"/>
      <c r="E4" s="434"/>
      <c r="F4" s="343"/>
      <c r="G4" s="334"/>
      <c r="H4" s="334"/>
      <c r="I4" s="334"/>
      <c r="J4" s="334"/>
      <c r="K4" s="334"/>
      <c r="L4" s="334"/>
      <c r="M4" s="334"/>
      <c r="N4" s="334"/>
      <c r="O4" s="334"/>
      <c r="P4" s="554"/>
      <c r="Q4" s="554"/>
    </row>
    <row r="5" spans="1:17">
      <c r="A5" s="337"/>
      <c r="B5" s="337"/>
      <c r="C5" s="337" t="s">
        <v>752</v>
      </c>
      <c r="D5" s="433"/>
      <c r="E5" s="433"/>
      <c r="F5" s="344"/>
      <c r="G5" s="336"/>
      <c r="H5" s="336"/>
      <c r="I5" s="336"/>
      <c r="J5" s="336"/>
      <c r="K5" s="336"/>
      <c r="L5" s="336"/>
      <c r="M5" s="336"/>
      <c r="N5" s="336"/>
      <c r="O5" s="336"/>
      <c r="Q5" s="337" t="s">
        <v>91</v>
      </c>
    </row>
    <row r="6" spans="1:17">
      <c r="C6" s="519" t="s">
        <v>92</v>
      </c>
      <c r="D6" s="605" t="s">
        <v>898</v>
      </c>
      <c r="E6" s="605" t="s">
        <v>58</v>
      </c>
      <c r="F6" s="520"/>
      <c r="G6" s="521">
        <f>'Cash Flow'!L44</f>
        <v>1153.4749999999999</v>
      </c>
      <c r="H6" s="521">
        <f>'Cash Flow'!M44</f>
        <v>1279.0780462249995</v>
      </c>
      <c r="I6" s="521">
        <f>'Cash Flow'!N44</f>
        <v>1402.4838798482015</v>
      </c>
      <c r="J6" s="521">
        <f>'Cash Flow'!O44</f>
        <v>1471.7525586739039</v>
      </c>
      <c r="K6" s="521">
        <f>'Cash Flow'!P44</f>
        <v>1544.4424175468077</v>
      </c>
      <c r="L6" s="521">
        <f>'Cash Flow'!Q44</f>
        <v>1623.8422022328889</v>
      </c>
      <c r="M6" s="521">
        <f>'Cash Flow'!R44</f>
        <v>1705.6838492254267</v>
      </c>
      <c r="N6" s="521">
        <f>'Cash Flow'!S44</f>
        <v>1791.6503152263881</v>
      </c>
      <c r="O6" s="521">
        <f>'Cash Flow'!T44</f>
        <v>1881.9494911137981</v>
      </c>
      <c r="P6" s="521"/>
      <c r="Q6" s="521">
        <f>SUM(J6:O6)</f>
        <v>10019.320834019214</v>
      </c>
    </row>
    <row r="7" spans="1:17">
      <c r="C7" s="519" t="s">
        <v>93</v>
      </c>
      <c r="D7" s="605" t="s">
        <v>898</v>
      </c>
      <c r="E7" s="605" t="s">
        <v>58</v>
      </c>
      <c r="F7" s="520"/>
      <c r="G7" s="521">
        <f>'Cash Flow'!L45</f>
        <v>410.52700000000004</v>
      </c>
      <c r="H7" s="521">
        <f>'Cash Flow'!M45</f>
        <v>454.01174260394708</v>
      </c>
      <c r="I7" s="521">
        <f>'Cash Flow'!N45</f>
        <v>495.38784643541567</v>
      </c>
      <c r="J7" s="521">
        <f>'Cash Flow'!O45</f>
        <v>515.53754666406689</v>
      </c>
      <c r="K7" s="521">
        <f>'Cash Flow'!P45</f>
        <v>535.60305961399604</v>
      </c>
      <c r="L7" s="521">
        <f>'Cash Flow'!Q45</f>
        <v>553.43034027976489</v>
      </c>
      <c r="M7" s="521">
        <f>'Cash Flow'!R45</f>
        <v>571.31551089630227</v>
      </c>
      <c r="N7" s="521">
        <f>'Cash Flow'!S45</f>
        <v>590.29425358854235</v>
      </c>
      <c r="O7" s="521">
        <f>'Cash Flow'!T45</f>
        <v>610.4386143620975</v>
      </c>
      <c r="Q7" s="521">
        <f t="shared" ref="Q7:Q9" si="0">SUM(J7:O7)</f>
        <v>3376.6193254047703</v>
      </c>
    </row>
    <row r="8" spans="1:17">
      <c r="C8" s="519" t="s">
        <v>94</v>
      </c>
      <c r="D8" s="605" t="s">
        <v>898</v>
      </c>
      <c r="E8" s="605" t="s">
        <v>58</v>
      </c>
      <c r="F8" s="520"/>
      <c r="G8" s="521">
        <f>'Cash Flow'!L46</f>
        <v>15.509</v>
      </c>
      <c r="H8" s="521">
        <f>'Cash Flow'!M46</f>
        <v>17.044391000000001</v>
      </c>
      <c r="I8" s="521">
        <f>'Cash Flow'!N46</f>
        <v>18.522139699700002</v>
      </c>
      <c r="J8" s="521">
        <f>'Cash Flow'!O46</f>
        <v>19.244503147988301</v>
      </c>
      <c r="K8" s="521">
        <f>'Cash Flow'!P46</f>
        <v>19.995038770759844</v>
      </c>
      <c r="L8" s="521">
        <f>'Cash Flow'!Q46</f>
        <v>20.814835360360998</v>
      </c>
      <c r="M8" s="521">
        <f>'Cash Flow'!R46</f>
        <v>21.647428774775438</v>
      </c>
      <c r="N8" s="521">
        <f>'Cash Flow'!S46</f>
        <v>22.513325925766456</v>
      </c>
      <c r="O8" s="521">
        <f>'Cash Flow'!T46</f>
        <v>23.413858962797114</v>
      </c>
      <c r="Q8" s="521">
        <f t="shared" si="0"/>
        <v>127.62899094244816</v>
      </c>
    </row>
    <row r="9" spans="1:17" ht="15" thickBot="1">
      <c r="C9" s="522" t="s">
        <v>756</v>
      </c>
      <c r="D9" s="605" t="s">
        <v>898</v>
      </c>
      <c r="E9" s="605" t="s">
        <v>58</v>
      </c>
      <c r="F9" s="520"/>
      <c r="G9" s="523">
        <f>SUM(G6:G8)</f>
        <v>1579.511</v>
      </c>
      <c r="H9" s="523">
        <f t="shared" ref="H9:O9" si="1">SUM(H6:H8)</f>
        <v>1750.1341798289466</v>
      </c>
      <c r="I9" s="523">
        <f t="shared" si="1"/>
        <v>1916.393865983317</v>
      </c>
      <c r="J9" s="523">
        <f t="shared" si="1"/>
        <v>2006.5346084859591</v>
      </c>
      <c r="K9" s="523">
        <f t="shared" si="1"/>
        <v>2100.0405159315637</v>
      </c>
      <c r="L9" s="523">
        <f t="shared" si="1"/>
        <v>2198.0873778730147</v>
      </c>
      <c r="M9" s="523">
        <f t="shared" si="1"/>
        <v>2298.6467888965044</v>
      </c>
      <c r="N9" s="523">
        <f t="shared" si="1"/>
        <v>2404.4578947406967</v>
      </c>
      <c r="O9" s="523">
        <f t="shared" si="1"/>
        <v>2515.8019644386927</v>
      </c>
      <c r="Q9" s="523">
        <f t="shared" si="0"/>
        <v>13523.569150366431</v>
      </c>
    </row>
    <row r="10" spans="1:17">
      <c r="F10" s="520"/>
      <c r="G10" s="521"/>
      <c r="H10" s="521"/>
      <c r="I10" s="521"/>
      <c r="J10" s="521"/>
      <c r="K10" s="521"/>
      <c r="L10" s="521"/>
      <c r="M10" s="521"/>
      <c r="N10" s="521"/>
      <c r="O10" s="521"/>
      <c r="Q10" s="521"/>
    </row>
    <row r="11" spans="1:17">
      <c r="C11" s="519" t="s">
        <v>96</v>
      </c>
      <c r="D11" s="605" t="s">
        <v>898</v>
      </c>
      <c r="E11" s="605" t="s">
        <v>58</v>
      </c>
      <c r="F11" s="520"/>
      <c r="G11" s="521">
        <f>'Cash Flow'!L64</f>
        <v>12.872</v>
      </c>
      <c r="H11" s="521">
        <f>'Cash Flow'!M64</f>
        <v>16.5504</v>
      </c>
      <c r="I11" s="521">
        <f>'Cash Flow'!N64</f>
        <v>16.881408</v>
      </c>
      <c r="J11" s="521">
        <f>'Cash Flow'!O64</f>
        <v>17.202154751999998</v>
      </c>
      <c r="K11" s="521">
        <f>'Cash Flow'!P64</f>
        <v>17.546197847039998</v>
      </c>
      <c r="L11" s="521">
        <f>'Cash Flow'!Q64</f>
        <v>17.897121803980799</v>
      </c>
      <c r="M11" s="521">
        <f>'Cash Flow'!R64</f>
        <v>18.255064240060413</v>
      </c>
      <c r="N11" s="521">
        <f>'Cash Flow'!S64</f>
        <v>18.620165524861623</v>
      </c>
      <c r="O11" s="521">
        <f>'Cash Flow'!T64</f>
        <v>18.992568835358856</v>
      </c>
      <c r="Q11" s="521">
        <f t="shared" ref="Q11:Q13" si="2">SUM(J11:O11)</f>
        <v>108.51327300330168</v>
      </c>
    </row>
    <row r="12" spans="1:17">
      <c r="C12" s="519" t="s">
        <v>84</v>
      </c>
      <c r="D12" s="605" t="s">
        <v>898</v>
      </c>
      <c r="E12" s="605" t="s">
        <v>58</v>
      </c>
      <c r="F12" s="520"/>
      <c r="G12" s="521">
        <f>'Cash Flow'!L65</f>
        <v>2.3199999999999998</v>
      </c>
      <c r="H12" s="521">
        <f>'Cash Flow'!M65</f>
        <v>2.1987246376811598</v>
      </c>
      <c r="I12" s="521">
        <f>'Cash Flow'!N65</f>
        <v>5.0986331994236807</v>
      </c>
      <c r="J12" s="521">
        <f>'Cash Flow'!O65</f>
        <v>1.7490633373449727</v>
      </c>
      <c r="K12" s="521">
        <f>'Cash Flow'!P65</f>
        <v>1.3445781719354746</v>
      </c>
      <c r="L12" s="521">
        <f>'Cash Flow'!Q65</f>
        <v>1.3714776761872474</v>
      </c>
      <c r="M12" s="521">
        <f>'Cash Flow'!R65</f>
        <v>1.3989727414187643</v>
      </c>
      <c r="N12" s="521">
        <f>'Cash Flow'!S65</f>
        <v>1.4269641074667343</v>
      </c>
      <c r="O12" s="521">
        <f>'Cash Flow'!T65</f>
        <v>1.4554517743311581</v>
      </c>
      <c r="Q12" s="521">
        <f t="shared" si="2"/>
        <v>8.7465078086843508</v>
      </c>
    </row>
    <row r="13" spans="1:17" ht="15" thickBot="1">
      <c r="C13" s="522" t="s">
        <v>757</v>
      </c>
      <c r="D13" s="605" t="s">
        <v>898</v>
      </c>
      <c r="E13" s="605" t="s">
        <v>58</v>
      </c>
      <c r="F13" s="520"/>
      <c r="G13" s="523">
        <f>SUM(G9,G11:G12)</f>
        <v>1594.703</v>
      </c>
      <c r="H13" s="523">
        <f t="shared" ref="H13:O13" si="3">SUM(H9,H11:H12)</f>
        <v>1768.8833044666278</v>
      </c>
      <c r="I13" s="523">
        <f t="shared" si="3"/>
        <v>1938.3739071827406</v>
      </c>
      <c r="J13" s="523">
        <f t="shared" si="3"/>
        <v>2025.4858265753041</v>
      </c>
      <c r="K13" s="523">
        <f t="shared" si="3"/>
        <v>2118.9312919505392</v>
      </c>
      <c r="L13" s="523">
        <f t="shared" si="3"/>
        <v>2217.3559773531829</v>
      </c>
      <c r="M13" s="523">
        <f t="shared" si="3"/>
        <v>2318.3008258779837</v>
      </c>
      <c r="N13" s="523">
        <f t="shared" si="3"/>
        <v>2424.5050243730248</v>
      </c>
      <c r="O13" s="523">
        <f t="shared" si="3"/>
        <v>2536.2499850483828</v>
      </c>
      <c r="Q13" s="523">
        <f t="shared" si="2"/>
        <v>13640.828931178421</v>
      </c>
    </row>
    <row r="14" spans="1:17">
      <c r="F14" s="520"/>
      <c r="G14" s="521"/>
      <c r="H14" s="521"/>
      <c r="I14" s="521"/>
      <c r="J14" s="521"/>
      <c r="K14" s="521"/>
      <c r="L14" s="521"/>
      <c r="M14" s="521"/>
      <c r="N14" s="521"/>
      <c r="O14" s="521"/>
      <c r="Q14" s="521"/>
    </row>
    <row r="15" spans="1:17">
      <c r="C15" s="519" t="s">
        <v>97</v>
      </c>
      <c r="D15" s="605" t="s">
        <v>898</v>
      </c>
      <c r="E15" s="605" t="s">
        <v>58</v>
      </c>
      <c r="F15" s="520"/>
      <c r="G15" s="521">
        <f>'Cash Flow'!L67</f>
        <v>169.99999999999997</v>
      </c>
      <c r="H15" s="521">
        <f>'Cash Flow'!M67</f>
        <v>170</v>
      </c>
      <c r="I15" s="521">
        <f>'Cash Flow'!N67</f>
        <v>170</v>
      </c>
      <c r="J15" s="521">
        <f>'Cash Flow'!O67</f>
        <v>171.666666666667</v>
      </c>
      <c r="K15" s="521">
        <f>'Cash Flow'!P67</f>
        <v>171.666666666667</v>
      </c>
      <c r="L15" s="521">
        <f>'Cash Flow'!Q67</f>
        <v>171.666666666667</v>
      </c>
      <c r="M15" s="521">
        <f>'Cash Flow'!R67</f>
        <v>171.666666666667</v>
      </c>
      <c r="N15" s="521">
        <f>'Cash Flow'!S67</f>
        <v>171.666666666667</v>
      </c>
      <c r="O15" s="521">
        <f>'Cash Flow'!T67</f>
        <v>171.66666666666697</v>
      </c>
      <c r="Q15" s="521">
        <f t="shared" ref="Q15:Q16" si="4">SUM(J15:O15)</f>
        <v>1030.0000000000018</v>
      </c>
    </row>
    <row r="16" spans="1:17" ht="15" thickBot="1">
      <c r="C16" s="522" t="s">
        <v>98</v>
      </c>
      <c r="D16" s="605" t="s">
        <v>898</v>
      </c>
      <c r="E16" s="605" t="s">
        <v>58</v>
      </c>
      <c r="F16" s="520"/>
      <c r="G16" s="523">
        <f>SUM(G13,G15)</f>
        <v>1764.703</v>
      </c>
      <c r="H16" s="523">
        <f t="shared" ref="H16:O16" si="5">SUM(H13,H15)</f>
        <v>1938.8833044666278</v>
      </c>
      <c r="I16" s="523">
        <f t="shared" si="5"/>
        <v>2108.3739071827404</v>
      </c>
      <c r="J16" s="523">
        <f t="shared" si="5"/>
        <v>2197.1524932419711</v>
      </c>
      <c r="K16" s="523">
        <f t="shared" si="5"/>
        <v>2290.5979586172061</v>
      </c>
      <c r="L16" s="523">
        <f t="shared" si="5"/>
        <v>2389.0226440198498</v>
      </c>
      <c r="M16" s="523">
        <f t="shared" si="5"/>
        <v>2489.9674925446507</v>
      </c>
      <c r="N16" s="523">
        <f t="shared" si="5"/>
        <v>2596.1716910396917</v>
      </c>
      <c r="O16" s="523">
        <f t="shared" si="5"/>
        <v>2707.9166517150497</v>
      </c>
      <c r="Q16" s="523">
        <f t="shared" si="4"/>
        <v>14670.828931178419</v>
      </c>
    </row>
    <row r="17" spans="3:17">
      <c r="F17" s="520"/>
      <c r="G17" s="521"/>
      <c r="H17" s="521"/>
      <c r="I17" s="521"/>
      <c r="J17" s="521"/>
      <c r="K17" s="521"/>
      <c r="L17" s="521"/>
      <c r="M17" s="521"/>
      <c r="N17" s="521"/>
      <c r="O17" s="521"/>
      <c r="Q17" s="521"/>
    </row>
    <row r="18" spans="3:17">
      <c r="C18" s="519" t="s">
        <v>90</v>
      </c>
      <c r="D18" s="605" t="s">
        <v>898</v>
      </c>
      <c r="E18" s="605" t="s">
        <v>58</v>
      </c>
      <c r="F18" s="520"/>
      <c r="G18" s="521">
        <f>'Cash Flow'!L48</f>
        <v>-511.13799999999998</v>
      </c>
      <c r="H18" s="521">
        <f>'Cash Flow'!M48</f>
        <v>-544.44202835942031</v>
      </c>
      <c r="I18" s="521">
        <f>'Cash Flow'!N48</f>
        <v>-575.66285760705603</v>
      </c>
      <c r="J18" s="521">
        <f>'Cash Flow'!O48</f>
        <v>-595.41503736662833</v>
      </c>
      <c r="K18" s="521">
        <f>'Cash Flow'!P48</f>
        <v>-603.01505395229367</v>
      </c>
      <c r="L18" s="521">
        <f>'Cash Flow'!Q48</f>
        <v>-641.26610425283275</v>
      </c>
      <c r="M18" s="521">
        <f>'Cash Flow'!R48</f>
        <v>-656.58852741750479</v>
      </c>
      <c r="N18" s="521">
        <f>'Cash Flow'!S48</f>
        <v>-668.03661237928111</v>
      </c>
      <c r="O18" s="521">
        <f>'Cash Flow'!T48</f>
        <v>-681.74022997211603</v>
      </c>
      <c r="Q18" s="521">
        <f t="shared" ref="Q18:Q22" si="6">SUM(J18:O18)</f>
        <v>-3846.0615653406567</v>
      </c>
    </row>
    <row r="19" spans="3:17">
      <c r="C19" s="519" t="s">
        <v>86</v>
      </c>
      <c r="D19" s="605" t="s">
        <v>898</v>
      </c>
      <c r="E19" s="605" t="s">
        <v>58</v>
      </c>
      <c r="F19" s="520"/>
      <c r="G19" s="521">
        <f>'Cash Flow'!L49</f>
        <v>-168.37700000000001</v>
      </c>
      <c r="H19" s="521">
        <f>'Cash Flow'!M49</f>
        <v>-171.03961080000002</v>
      </c>
      <c r="I19" s="521">
        <f>'Cash Flow'!N49</f>
        <v>-128.74610291007167</v>
      </c>
      <c r="J19" s="521">
        <f>'Cash Flow'!O49</f>
        <v>-127.48106956456066</v>
      </c>
      <c r="K19" s="521">
        <f>'Cash Flow'!P49</f>
        <v>-131.04974594801371</v>
      </c>
      <c r="L19" s="521">
        <f>'Cash Flow'!Q49</f>
        <v>-83.765401867561309</v>
      </c>
      <c r="M19" s="521">
        <f>'Cash Flow'!R49</f>
        <v>-58.263925929612725</v>
      </c>
      <c r="N19" s="521">
        <f>'Cash Flow'!S49</f>
        <v>-47.557843808444034</v>
      </c>
      <c r="O19" s="521">
        <f>'Cash Flow'!T49</f>
        <v>-35.635471459350839</v>
      </c>
      <c r="Q19" s="521">
        <f t="shared" si="6"/>
        <v>-483.75345857754326</v>
      </c>
    </row>
    <row r="20" spans="3:17">
      <c r="C20" s="519" t="s">
        <v>99</v>
      </c>
      <c r="D20" s="605" t="s">
        <v>898</v>
      </c>
      <c r="E20" s="605" t="s">
        <v>58</v>
      </c>
      <c r="F20" s="520"/>
      <c r="G20" s="521">
        <f>'Cash Flow'!L58</f>
        <v>-142.32599999999999</v>
      </c>
      <c r="H20" s="521">
        <f>'Cash Flow'!M58</f>
        <v>-154.82685674141885</v>
      </c>
      <c r="I20" s="521">
        <f>'Cash Flow'!N58</f>
        <v>-163.30807820744266</v>
      </c>
      <c r="J20" s="521">
        <f>'Cash Flow'!O58</f>
        <v>-170.03716805296958</v>
      </c>
      <c r="K20" s="521">
        <f>'Cash Flow'!P58</f>
        <v>-178.48718729734179</v>
      </c>
      <c r="L20" s="521">
        <f>'Cash Flow'!Q58</f>
        <v>-185.52773927201119</v>
      </c>
      <c r="M20" s="521">
        <f>'Cash Flow'!R58</f>
        <v>-192.15970786955793</v>
      </c>
      <c r="N20" s="521">
        <f>'Cash Flow'!S58</f>
        <v>-201.13401789890341</v>
      </c>
      <c r="O20" s="521">
        <f>'Cash Flow'!T58</f>
        <v>-207.8402050567307</v>
      </c>
      <c r="Q20" s="521">
        <f t="shared" si="6"/>
        <v>-1135.1860254475146</v>
      </c>
    </row>
    <row r="21" spans="3:17">
      <c r="C21" s="519" t="s">
        <v>100</v>
      </c>
      <c r="D21" s="605" t="s">
        <v>898</v>
      </c>
      <c r="E21" s="605" t="s">
        <v>58</v>
      </c>
      <c r="F21" s="520"/>
      <c r="G21" s="521">
        <f>'Cash Flow'!L59</f>
        <v>16.478000000000002</v>
      </c>
      <c r="H21" s="521">
        <f>'Cash Flow'!M59</f>
        <v>0</v>
      </c>
      <c r="I21" s="521">
        <f>'Cash Flow'!N59</f>
        <v>0</v>
      </c>
      <c r="J21" s="521">
        <f>'Cash Flow'!O59</f>
        <v>0</v>
      </c>
      <c r="K21" s="521">
        <f>'Cash Flow'!P59</f>
        <v>0</v>
      </c>
      <c r="L21" s="521">
        <f>'Cash Flow'!Q59</f>
        <v>-3.6248067939739457</v>
      </c>
      <c r="M21" s="521">
        <f>'Cash Flow'!R59</f>
        <v>-6.1133081787864825</v>
      </c>
      <c r="N21" s="521">
        <f>'Cash Flow'!S59</f>
        <v>-7.0761484497949567</v>
      </c>
      <c r="O21" s="521">
        <f>'Cash Flow'!T59</f>
        <v>-10.25055799638568</v>
      </c>
      <c r="Q21" s="521">
        <f t="shared" si="6"/>
        <v>-27.064821418941065</v>
      </c>
    </row>
    <row r="22" spans="3:17" ht="15" thickBot="1">
      <c r="C22" s="522" t="s">
        <v>101</v>
      </c>
      <c r="D22" s="605" t="s">
        <v>898</v>
      </c>
      <c r="E22" s="605" t="s">
        <v>58</v>
      </c>
      <c r="F22" s="520"/>
      <c r="G22" s="523">
        <f>SUM(G18:G21)</f>
        <v>-805.36300000000006</v>
      </c>
      <c r="H22" s="523">
        <f t="shared" ref="H22:O22" si="7">SUM(H18:H21)</f>
        <v>-870.30849590083915</v>
      </c>
      <c r="I22" s="523">
        <f t="shared" si="7"/>
        <v>-867.71703872457044</v>
      </c>
      <c r="J22" s="523">
        <f t="shared" si="7"/>
        <v>-892.93327498415863</v>
      </c>
      <c r="K22" s="523">
        <f t="shared" si="7"/>
        <v>-912.55198719764917</v>
      </c>
      <c r="L22" s="523">
        <f t="shared" si="7"/>
        <v>-914.18405218637918</v>
      </c>
      <c r="M22" s="523">
        <f t="shared" si="7"/>
        <v>-913.12546939546189</v>
      </c>
      <c r="N22" s="523">
        <f t="shared" si="7"/>
        <v>-923.80462253642349</v>
      </c>
      <c r="O22" s="523">
        <f t="shared" si="7"/>
        <v>-935.46646448458318</v>
      </c>
      <c r="Q22" s="523">
        <f t="shared" si="6"/>
        <v>-5492.065870784656</v>
      </c>
    </row>
    <row r="23" spans="3:17">
      <c r="F23" s="520"/>
      <c r="G23" s="521"/>
      <c r="H23" s="521"/>
      <c r="I23" s="521"/>
      <c r="J23" s="521"/>
      <c r="K23" s="521"/>
      <c r="L23" s="521"/>
      <c r="M23" s="521"/>
      <c r="N23" s="521"/>
      <c r="O23" s="521"/>
      <c r="Q23" s="521"/>
    </row>
    <row r="24" spans="3:17">
      <c r="C24" s="519" t="s">
        <v>102</v>
      </c>
      <c r="D24" s="605" t="s">
        <v>898</v>
      </c>
      <c r="E24" s="605" t="s">
        <v>58</v>
      </c>
      <c r="F24" s="520"/>
      <c r="G24" s="521">
        <f>-Investment!L83</f>
        <v>-46.823999999999998</v>
      </c>
      <c r="H24" s="521">
        <f>-Investment!M83</f>
        <v>-38.977391304347876</v>
      </c>
      <c r="I24" s="521">
        <f>-Investment!N83</f>
        <v>-31.794423256208141</v>
      </c>
      <c r="J24" s="521">
        <f>-Investment!O83</f>
        <v>-32.398517298076094</v>
      </c>
      <c r="K24" s="521">
        <f>-Investment!P83</f>
        <v>-33.046487644037619</v>
      </c>
      <c r="L24" s="521">
        <f>-Investment!Q83</f>
        <v>-33.707417396918373</v>
      </c>
      <c r="M24" s="521">
        <f>-Investment!R83</f>
        <v>-34.381565744856744</v>
      </c>
      <c r="N24" s="521">
        <f>-Investment!S83</f>
        <v>-35.069197059753876</v>
      </c>
      <c r="O24" s="521">
        <f>-Investment!T83</f>
        <v>-35.770581000948951</v>
      </c>
      <c r="Q24" s="521">
        <f t="shared" ref="Q24:Q25" si="8">SUM(J24:O24)</f>
        <v>-204.37376614459163</v>
      </c>
    </row>
    <row r="25" spans="3:17">
      <c r="C25" s="519" t="s">
        <v>103</v>
      </c>
      <c r="D25" s="605" t="s">
        <v>898</v>
      </c>
      <c r="E25" s="605" t="s">
        <v>58</v>
      </c>
      <c r="F25" s="520"/>
      <c r="G25" s="521">
        <f>-Investment!L91</f>
        <v>-14.878</v>
      </c>
      <c r="H25" s="521">
        <f>-Investment!M91</f>
        <v>-15.173</v>
      </c>
      <c r="I25" s="521">
        <f>-Investment!N91</f>
        <v>-12.337</v>
      </c>
      <c r="J25" s="521">
        <f>-Investment!O91</f>
        <v>-16.827000000000002</v>
      </c>
      <c r="K25" s="521">
        <f>-Investment!P91</f>
        <v>-2.375</v>
      </c>
      <c r="L25" s="521">
        <f>-Investment!Q91</f>
        <v>-0.32100000000000001</v>
      </c>
      <c r="M25" s="521">
        <f>-Investment!R91</f>
        <v>-0.17299999999999999</v>
      </c>
      <c r="N25" s="521">
        <f>-Investment!S91</f>
        <v>-6.6000000000000003E-2</v>
      </c>
      <c r="O25" s="521">
        <f>-Investment!T91</f>
        <v>-3.0000000000000001E-3</v>
      </c>
      <c r="Q25" s="521">
        <f t="shared" si="8"/>
        <v>-19.765000000000001</v>
      </c>
    </row>
    <row r="26" spans="3:17">
      <c r="F26" s="520"/>
      <c r="G26" s="521"/>
      <c r="H26" s="521"/>
      <c r="I26" s="521"/>
      <c r="J26" s="521"/>
      <c r="K26" s="521"/>
      <c r="L26" s="521"/>
      <c r="M26" s="521"/>
      <c r="N26" s="521"/>
      <c r="O26" s="521"/>
      <c r="Q26" s="521"/>
    </row>
    <row r="27" spans="3:17">
      <c r="C27" s="519" t="s">
        <v>104</v>
      </c>
      <c r="D27" s="605" t="s">
        <v>898</v>
      </c>
      <c r="E27" s="605" t="s">
        <v>58</v>
      </c>
      <c r="F27" s="520"/>
      <c r="G27" s="521">
        <f>-Investment!L84</f>
        <v>-334.74</v>
      </c>
      <c r="H27" s="521">
        <f>-Investment!M84</f>
        <v>-351.79394318840565</v>
      </c>
      <c r="I27" s="521">
        <f>-Investment!N84</f>
        <v>-396.43671497584546</v>
      </c>
      <c r="J27" s="521">
        <f>-Investment!O84</f>
        <v>-238.33843289039575</v>
      </c>
      <c r="K27" s="521">
        <f>-Investment!P84</f>
        <v>-246.33416518774632</v>
      </c>
      <c r="L27" s="521">
        <f>-Investment!Q84</f>
        <v>-251.40460573914061</v>
      </c>
      <c r="M27" s="521">
        <f>-Investment!R84</f>
        <v>-286.38400544823998</v>
      </c>
      <c r="N27" s="521">
        <f>-Investment!S84</f>
        <v>-342.93366306865323</v>
      </c>
      <c r="O27" s="521">
        <f>-Investment!T84</f>
        <v>-370.14039220474052</v>
      </c>
      <c r="Q27" s="521">
        <f t="shared" ref="Q27:Q32" si="9">SUM(J27:O27)</f>
        <v>-1735.5352645389164</v>
      </c>
    </row>
    <row r="28" spans="3:17">
      <c r="C28" s="519" t="s">
        <v>52</v>
      </c>
      <c r="D28" s="605" t="s">
        <v>898</v>
      </c>
      <c r="E28" s="605" t="s">
        <v>58</v>
      </c>
      <c r="F28" s="520"/>
      <c r="G28" s="521">
        <f>-Investment!L85</f>
        <v>-147.13900000000001</v>
      </c>
      <c r="H28" s="521">
        <f>-Investment!M85</f>
        <v>-137.53822144927534</v>
      </c>
      <c r="I28" s="521">
        <f>-Investment!N85</f>
        <v>-140.28891831511146</v>
      </c>
      <c r="J28" s="521">
        <f>-Investment!O85</f>
        <v>-170.106803578094</v>
      </c>
      <c r="K28" s="521">
        <f>-Investment!P85</f>
        <v>-195.50060112822231</v>
      </c>
      <c r="L28" s="521">
        <f>-Investment!Q85</f>
        <v>-223.78390351733609</v>
      </c>
      <c r="M28" s="521">
        <f>-Investment!R85</f>
        <v>-220.36441209102594</v>
      </c>
      <c r="N28" s="521">
        <f>-Investment!S85</f>
        <v>-224.50493880548751</v>
      </c>
      <c r="O28" s="521">
        <f>-Investment!T85</f>
        <v>-262.09520971282546</v>
      </c>
      <c r="Q28" s="521">
        <f t="shared" si="9"/>
        <v>-1296.3558688329911</v>
      </c>
    </row>
    <row r="29" spans="3:17">
      <c r="C29" s="519" t="s">
        <v>105</v>
      </c>
      <c r="D29" s="605" t="s">
        <v>898</v>
      </c>
      <c r="E29" s="605" t="s">
        <v>58</v>
      </c>
      <c r="F29" s="520"/>
      <c r="G29" s="521">
        <f>-Investment!L86</f>
        <v>-351.762</v>
      </c>
      <c r="H29" s="521">
        <f>-Investment!M86</f>
        <v>-412.61366492753626</v>
      </c>
      <c r="I29" s="521">
        <f>-Investment!N86</f>
        <v>-448.9243398932116</v>
      </c>
      <c r="J29" s="521">
        <f>-Investment!O86</f>
        <v>-317.24356371413222</v>
      </c>
      <c r="K29" s="521">
        <f>-Investment!P86</f>
        <v>-401.66835184349412</v>
      </c>
      <c r="L29" s="521">
        <f>-Investment!Q86</f>
        <v>-425.76605489641696</v>
      </c>
      <c r="M29" s="521">
        <f>-Investment!R86</f>
        <v>-439.01957196392596</v>
      </c>
      <c r="N29" s="521">
        <f>-Investment!S86</f>
        <v>-476.75196029928998</v>
      </c>
      <c r="O29" s="521">
        <f>-Investment!T86</f>
        <v>-495.11591313524332</v>
      </c>
      <c r="Q29" s="521">
        <f t="shared" si="9"/>
        <v>-2555.5654158525026</v>
      </c>
    </row>
    <row r="30" spans="3:17">
      <c r="C30" s="519" t="s">
        <v>54</v>
      </c>
      <c r="D30" s="605" t="s">
        <v>898</v>
      </c>
      <c r="E30" s="605" t="s">
        <v>58</v>
      </c>
      <c r="F30" s="520"/>
      <c r="G30" s="521">
        <f>-Investment!L87</f>
        <v>-62.719000000000001</v>
      </c>
      <c r="H30" s="521">
        <f>-Investment!M87</f>
        <v>0</v>
      </c>
      <c r="I30" s="521">
        <f>-Investment!N87</f>
        <v>0</v>
      </c>
      <c r="J30" s="521">
        <f>-Investment!O87</f>
        <v>0</v>
      </c>
      <c r="K30" s="521">
        <f>-Investment!P87</f>
        <v>0</v>
      </c>
      <c r="L30" s="521">
        <f>-Investment!Q87</f>
        <v>0</v>
      </c>
      <c r="M30" s="521">
        <f>-Investment!R87</f>
        <v>0</v>
      </c>
      <c r="N30" s="521">
        <f>-Investment!S87</f>
        <v>0</v>
      </c>
      <c r="O30" s="521">
        <f>-Investment!T87</f>
        <v>0</v>
      </c>
      <c r="Q30" s="521">
        <f t="shared" si="9"/>
        <v>0</v>
      </c>
    </row>
    <row r="31" spans="3:17">
      <c r="C31" s="519" t="s">
        <v>55</v>
      </c>
      <c r="D31" s="605" t="s">
        <v>898</v>
      </c>
      <c r="E31" s="605" t="s">
        <v>58</v>
      </c>
      <c r="F31" s="520"/>
      <c r="G31" s="521">
        <f>-Investment!L88</f>
        <v>-181.56399999999999</v>
      </c>
      <c r="H31" s="521">
        <f>-Investment!M88</f>
        <v>-172.15461286760871</v>
      </c>
      <c r="I31" s="521">
        <f>-Investment!N88</f>
        <v>-228.18035065157608</v>
      </c>
      <c r="J31" s="521">
        <f>-Investment!O88</f>
        <v>-551.09490894164833</v>
      </c>
      <c r="K31" s="521">
        <f>-Investment!P88</f>
        <v>-506.45937378059006</v>
      </c>
      <c r="L31" s="521">
        <f>-Investment!Q88</f>
        <v>-545.13961844819255</v>
      </c>
      <c r="M31" s="521">
        <f>-Investment!R88</f>
        <v>-601.65547606567338</v>
      </c>
      <c r="N31" s="521">
        <f>-Investment!S88</f>
        <v>-598.07031743461812</v>
      </c>
      <c r="O31" s="521">
        <f>-Investment!T88</f>
        <v>-614.29109934124017</v>
      </c>
      <c r="Q31" s="521">
        <f t="shared" si="9"/>
        <v>-3416.7107940119627</v>
      </c>
    </row>
    <row r="32" spans="3:17" ht="15" thickBot="1">
      <c r="C32" s="522" t="s">
        <v>106</v>
      </c>
      <c r="D32" s="605" t="s">
        <v>898</v>
      </c>
      <c r="E32" s="605" t="s">
        <v>58</v>
      </c>
      <c r="F32" s="520"/>
      <c r="G32" s="523">
        <f>SUM(G27:G31)</f>
        <v>-1077.9240000000002</v>
      </c>
      <c r="H32" s="523">
        <f t="shared" ref="H32:O32" si="10">SUM(H27:H31)</f>
        <v>-1074.100442432826</v>
      </c>
      <c r="I32" s="523">
        <f t="shared" si="10"/>
        <v>-1213.8303238357446</v>
      </c>
      <c r="J32" s="523">
        <f>SUM(J27:J31)</f>
        <v>-1276.7837091242702</v>
      </c>
      <c r="K32" s="523">
        <f t="shared" si="10"/>
        <v>-1349.9624919400528</v>
      </c>
      <c r="L32" s="523">
        <f t="shared" si="10"/>
        <v>-1446.0941826010862</v>
      </c>
      <c r="M32" s="523">
        <f t="shared" si="10"/>
        <v>-1547.4234655688651</v>
      </c>
      <c r="N32" s="523">
        <f t="shared" si="10"/>
        <v>-1642.260879608049</v>
      </c>
      <c r="O32" s="523">
        <f t="shared" si="10"/>
        <v>-1741.6426143940494</v>
      </c>
      <c r="Q32" s="523">
        <f t="shared" si="9"/>
        <v>-9004.1673432363732</v>
      </c>
    </row>
    <row r="33" spans="1:17">
      <c r="F33" s="520"/>
      <c r="G33" s="521"/>
      <c r="H33" s="521"/>
      <c r="I33" s="521"/>
      <c r="J33" s="521"/>
      <c r="K33" s="521"/>
      <c r="L33" s="521"/>
      <c r="M33" s="521"/>
      <c r="N33" s="521"/>
      <c r="O33" s="521"/>
      <c r="Q33" s="521"/>
    </row>
    <row r="34" spans="1:17">
      <c r="C34" s="519" t="s">
        <v>85</v>
      </c>
      <c r="D34" s="605" t="s">
        <v>898</v>
      </c>
      <c r="E34" s="605" t="s">
        <v>58</v>
      </c>
      <c r="F34" s="520"/>
      <c r="G34" s="521">
        <f>Investment!L116</f>
        <v>5.609</v>
      </c>
      <c r="H34" s="521">
        <f>Investment!M116</f>
        <v>3.4979710144927538</v>
      </c>
      <c r="I34" s="521">
        <f>Investment!N116</f>
        <v>4.967878633782524</v>
      </c>
      <c r="J34" s="521">
        <f>Investment!O116</f>
        <v>4.9630081645337176</v>
      </c>
      <c r="K34" s="521">
        <f>Investment!P116</f>
        <v>4.9630081645337176</v>
      </c>
      <c r="L34" s="521">
        <f>Investment!Q116</f>
        <v>4.9630081645337176</v>
      </c>
      <c r="M34" s="521">
        <f>Investment!R116</f>
        <v>4.9630081645337176</v>
      </c>
      <c r="N34" s="521">
        <f>Investment!S116</f>
        <v>4.9630081645337167</v>
      </c>
      <c r="O34" s="521">
        <f>Investment!T116</f>
        <v>4.9630081645337176</v>
      </c>
      <c r="Q34" s="521">
        <f t="shared" ref="Q34:Q36" si="11">SUM(J34:O34)</f>
        <v>29.778048987202304</v>
      </c>
    </row>
    <row r="35" spans="1:17">
      <c r="C35" s="519" t="s">
        <v>107</v>
      </c>
      <c r="D35" s="605" t="s">
        <v>898</v>
      </c>
      <c r="E35" s="605" t="s">
        <v>58</v>
      </c>
      <c r="F35" s="520"/>
      <c r="G35" s="521">
        <f>Investment!L117</f>
        <v>0</v>
      </c>
      <c r="H35" s="521">
        <f>Investment!M117</f>
        <v>0</v>
      </c>
      <c r="I35" s="521">
        <f>Investment!N117</f>
        <v>0</v>
      </c>
      <c r="J35" s="521">
        <f>Investment!O117</f>
        <v>0</v>
      </c>
      <c r="K35" s="521">
        <f>Investment!P117</f>
        <v>0</v>
      </c>
      <c r="L35" s="521">
        <f>Investment!Q117</f>
        <v>0</v>
      </c>
      <c r="M35" s="521">
        <f>Investment!R117</f>
        <v>0</v>
      </c>
      <c r="N35" s="521">
        <f>Investment!S117</f>
        <v>0</v>
      </c>
      <c r="O35" s="521">
        <f>Investment!T117</f>
        <v>0</v>
      </c>
      <c r="Q35" s="521">
        <f t="shared" si="11"/>
        <v>0</v>
      </c>
    </row>
    <row r="36" spans="1:17" ht="15" thickBot="1">
      <c r="C36" s="522" t="s">
        <v>108</v>
      </c>
      <c r="D36" s="605" t="s">
        <v>898</v>
      </c>
      <c r="E36" s="605" t="s">
        <v>58</v>
      </c>
      <c r="F36" s="520"/>
      <c r="G36" s="523">
        <f>SUM(G32,G34:G35)</f>
        <v>-1072.3150000000003</v>
      </c>
      <c r="H36" s="523">
        <f t="shared" ref="H36:O36" si="12">SUM(H32,H34:H35)</f>
        <v>-1070.6024714183332</v>
      </c>
      <c r="I36" s="523">
        <f t="shared" si="12"/>
        <v>-1208.8624452019621</v>
      </c>
      <c r="J36" s="523">
        <f>SUM(J32,J34:J35)</f>
        <v>-1271.8207009597365</v>
      </c>
      <c r="K36" s="523">
        <f t="shared" si="12"/>
        <v>-1344.9994837755191</v>
      </c>
      <c r="L36" s="523">
        <f t="shared" si="12"/>
        <v>-1441.1311744365526</v>
      </c>
      <c r="M36" s="523">
        <f t="shared" si="12"/>
        <v>-1542.4604574043315</v>
      </c>
      <c r="N36" s="523">
        <f t="shared" si="12"/>
        <v>-1637.2978714435153</v>
      </c>
      <c r="O36" s="523">
        <f t="shared" si="12"/>
        <v>-1736.6796062295157</v>
      </c>
      <c r="Q36" s="523">
        <f t="shared" si="11"/>
        <v>-8974.3892942491711</v>
      </c>
    </row>
    <row r="37" spans="1:17">
      <c r="F37" s="520"/>
      <c r="G37" s="521"/>
      <c r="H37" s="521"/>
      <c r="I37" s="521"/>
      <c r="J37" s="521"/>
      <c r="K37" s="521"/>
      <c r="L37" s="521"/>
      <c r="M37" s="521"/>
      <c r="N37" s="521"/>
      <c r="O37" s="521"/>
      <c r="Q37" s="521"/>
    </row>
    <row r="38" spans="1:17">
      <c r="C38" s="519" t="s">
        <v>89</v>
      </c>
      <c r="D38" s="605" t="s">
        <v>898</v>
      </c>
      <c r="E38" s="605" t="s">
        <v>58</v>
      </c>
      <c r="F38" s="520"/>
      <c r="G38" s="521">
        <f>'Cash Flow'!L54</f>
        <v>26.171000000000028</v>
      </c>
      <c r="H38" s="521">
        <f>'Cash Flow'!M54</f>
        <v>1.9</v>
      </c>
      <c r="I38" s="521">
        <f>'Cash Flow'!N54</f>
        <v>0</v>
      </c>
      <c r="J38" s="521">
        <f>'Cash Flow'!O54</f>
        <v>0</v>
      </c>
      <c r="K38" s="521">
        <f>'Cash Flow'!P54</f>
        <v>0</v>
      </c>
      <c r="L38" s="521">
        <f>'Cash Flow'!Q54</f>
        <v>0</v>
      </c>
      <c r="M38" s="521">
        <f>'Cash Flow'!R54</f>
        <v>0</v>
      </c>
      <c r="N38" s="521">
        <f>'Cash Flow'!S54</f>
        <v>0</v>
      </c>
      <c r="O38" s="521">
        <f>'Cash Flow'!T54</f>
        <v>0</v>
      </c>
      <c r="Q38" s="521">
        <f>SUM(J38:O38)</f>
        <v>0</v>
      </c>
    </row>
    <row r="39" spans="1:17">
      <c r="C39" s="519" t="s">
        <v>735</v>
      </c>
      <c r="D39" s="605" t="s">
        <v>898</v>
      </c>
      <c r="E39" s="605" t="s">
        <v>58</v>
      </c>
      <c r="F39" s="520"/>
      <c r="G39" s="521">
        <f>'Profit &amp; Loss'!L30</f>
        <v>4.8</v>
      </c>
      <c r="H39" s="521">
        <f>'Profit &amp; Loss'!M30</f>
        <v>0</v>
      </c>
      <c r="I39" s="521">
        <f>'Profit &amp; Loss'!N30</f>
        <v>0</v>
      </c>
      <c r="J39" s="521">
        <f>'Profit &amp; Loss'!O30</f>
        <v>0</v>
      </c>
      <c r="K39" s="521">
        <f>'Profit &amp; Loss'!P30</f>
        <v>0</v>
      </c>
      <c r="L39" s="521">
        <f>'Profit &amp; Loss'!Q30</f>
        <v>0</v>
      </c>
      <c r="M39" s="521">
        <f>'Profit &amp; Loss'!R30</f>
        <v>0</v>
      </c>
      <c r="N39" s="521">
        <f>'Profit &amp; Loss'!S30</f>
        <v>0</v>
      </c>
      <c r="O39" s="521">
        <f>'Profit &amp; Loss'!T30</f>
        <v>0</v>
      </c>
      <c r="Q39" s="521">
        <f>SUM(J39:O39)</f>
        <v>0</v>
      </c>
    </row>
    <row r="40" spans="1:17" ht="15" thickBot="1">
      <c r="C40" s="522" t="s">
        <v>109</v>
      </c>
      <c r="D40" s="605" t="s">
        <v>898</v>
      </c>
      <c r="E40" s="605" t="s">
        <v>58</v>
      </c>
      <c r="F40" s="520"/>
      <c r="G40" s="523">
        <f>SUM(G16,G22,G24,G25,G36,G38,G39)</f>
        <v>-143.70600000000033</v>
      </c>
      <c r="H40" s="523">
        <f t="shared" ref="H40:O40" si="13">SUM(H16,H22,H24,H25,H36,H38,H39)</f>
        <v>-54.27805415689236</v>
      </c>
      <c r="I40" s="523">
        <f t="shared" si="13"/>
        <v>-12.337000000000444</v>
      </c>
      <c r="J40" s="523">
        <f t="shared" si="13"/>
        <v>-16.827000000000226</v>
      </c>
      <c r="K40" s="523">
        <f t="shared" si="13"/>
        <v>-2.3749999999997726</v>
      </c>
      <c r="L40" s="523">
        <f t="shared" si="13"/>
        <v>-0.32100000000014006</v>
      </c>
      <c r="M40" s="523">
        <f t="shared" si="13"/>
        <v>-0.17299999999954707</v>
      </c>
      <c r="N40" s="523">
        <f t="shared" si="13"/>
        <v>-6.6000000000940418E-2</v>
      </c>
      <c r="O40" s="523">
        <f t="shared" si="13"/>
        <v>-2.99999999811007E-3</v>
      </c>
      <c r="Q40" s="523">
        <f>SUM(J40:O40)</f>
        <v>-19.764999999998736</v>
      </c>
    </row>
    <row r="42" spans="1:17">
      <c r="C42" s="683" t="s">
        <v>47</v>
      </c>
      <c r="G42" s="684" t="b">
        <f>ROUND(G40,5)=-ROUND('Cash Flow'!L33,5)</f>
        <v>1</v>
      </c>
      <c r="H42" s="684" t="b">
        <f>ROUND(H40,5)=-ROUND('Cash Flow'!M33,5)</f>
        <v>1</v>
      </c>
      <c r="I42" s="684" t="b">
        <f>ROUND(I40,5)=-ROUND('Cash Flow'!N33,5)</f>
        <v>1</v>
      </c>
      <c r="J42" s="684" t="b">
        <f>ROUND(J40,5)=-ROUND('Cash Flow'!O33,5)</f>
        <v>1</v>
      </c>
      <c r="K42" s="684" t="b">
        <f>ROUND(K40,5)=-ROUND('Cash Flow'!P33,5)</f>
        <v>1</v>
      </c>
      <c r="L42" s="684" t="b">
        <f>ROUND(L40,5)=-ROUND('Cash Flow'!Q33,5)</f>
        <v>1</v>
      </c>
      <c r="M42" s="684" t="b">
        <f>ROUND(M40,5)=-ROUND('Cash Flow'!R33,5)</f>
        <v>1</v>
      </c>
      <c r="N42" s="684" t="b">
        <f>ROUND(N40,5)=-ROUND('Cash Flow'!S33,5)</f>
        <v>1</v>
      </c>
      <c r="O42" s="684" t="b">
        <f>ROUND(O40,5)=-ROUND('Cash Flow'!T33,5)</f>
        <v>1</v>
      </c>
      <c r="P42" s="557"/>
      <c r="Q42" s="684"/>
    </row>
    <row r="44" spans="1:17">
      <c r="A44" s="335"/>
      <c r="B44" s="335"/>
      <c r="C44" s="335" t="s">
        <v>753</v>
      </c>
      <c r="D44" s="434"/>
      <c r="E44" s="434"/>
      <c r="F44" s="343"/>
      <c r="G44" s="334"/>
      <c r="H44" s="334"/>
      <c r="I44" s="334"/>
      <c r="J44" s="334"/>
      <c r="K44" s="334"/>
      <c r="L44" s="334"/>
      <c r="M44" s="334"/>
      <c r="N44" s="334"/>
      <c r="O44" s="334"/>
    </row>
    <row r="45" spans="1:17">
      <c r="A45" s="337"/>
      <c r="B45" s="337"/>
      <c r="C45" s="337" t="s">
        <v>67</v>
      </c>
      <c r="D45" s="433"/>
      <c r="E45" s="433"/>
      <c r="F45" s="344"/>
      <c r="G45" s="336"/>
      <c r="H45" s="336"/>
      <c r="I45" s="336"/>
      <c r="J45" s="336"/>
      <c r="K45" s="336"/>
      <c r="L45" s="336"/>
      <c r="M45" s="336"/>
      <c r="N45" s="336"/>
      <c r="O45" s="336"/>
    </row>
    <row r="46" spans="1:17">
      <c r="C46" s="519" t="s">
        <v>67</v>
      </c>
      <c r="D46" s="605" t="s">
        <v>370</v>
      </c>
      <c r="E46" s="605" t="s">
        <v>42</v>
      </c>
      <c r="G46" s="524">
        <f>Inflation!N15</f>
        <v>2.3599999999999999E-2</v>
      </c>
      <c r="H46" s="524">
        <f>Inflation!O15</f>
        <v>3.44E-2</v>
      </c>
      <c r="I46" s="524">
        <f>Inflation!P15</f>
        <v>0.02</v>
      </c>
      <c r="J46" s="524">
        <f>Inflation!Q15</f>
        <v>1.9E-2</v>
      </c>
      <c r="K46" s="524">
        <f>Inflation!R15</f>
        <v>0.02</v>
      </c>
      <c r="L46" s="524">
        <f>Inflation!S15</f>
        <v>0.02</v>
      </c>
      <c r="M46" s="524">
        <f>Inflation!T15</f>
        <v>0.02</v>
      </c>
      <c r="N46" s="524">
        <f>Inflation!U15</f>
        <v>0.02</v>
      </c>
      <c r="O46" s="524">
        <f>Inflation!V15</f>
        <v>0.02</v>
      </c>
    </row>
    <row r="47" spans="1:17">
      <c r="C47" s="519" t="s">
        <v>754</v>
      </c>
      <c r="D47" s="605" t="s">
        <v>753</v>
      </c>
      <c r="E47" s="605" t="s">
        <v>43</v>
      </c>
      <c r="F47" s="556">
        <v>1</v>
      </c>
      <c r="G47" s="525">
        <f>F47*(1+G46)</f>
        <v>1.0236000000000001</v>
      </c>
      <c r="H47" s="525">
        <f t="shared" ref="H47:O47" si="14">G47*(1+H46)</f>
        <v>1.0588118399999999</v>
      </c>
      <c r="I47" s="525">
        <f t="shared" si="14"/>
        <v>1.0799880767999999</v>
      </c>
      <c r="J47" s="525">
        <f t="shared" si="14"/>
        <v>1.1005078502591998</v>
      </c>
      <c r="K47" s="525">
        <f t="shared" si="14"/>
        <v>1.1225180072643839</v>
      </c>
      <c r="L47" s="525">
        <f t="shared" si="14"/>
        <v>1.1449683674096716</v>
      </c>
      <c r="M47" s="525">
        <f t="shared" si="14"/>
        <v>1.167867734757865</v>
      </c>
      <c r="N47" s="525">
        <f t="shared" si="14"/>
        <v>1.1912250894530223</v>
      </c>
      <c r="O47" s="525">
        <f t="shared" si="14"/>
        <v>1.2150495912420827</v>
      </c>
    </row>
    <row r="48" spans="1:17">
      <c r="E48" s="556"/>
      <c r="F48" s="556"/>
      <c r="G48" s="525"/>
      <c r="H48" s="525"/>
      <c r="I48" s="525"/>
      <c r="J48" s="525"/>
      <c r="K48" s="525"/>
      <c r="L48" s="525"/>
      <c r="M48" s="525"/>
      <c r="N48" s="525"/>
      <c r="O48" s="525"/>
    </row>
    <row r="49" spans="1:17">
      <c r="A49" s="337"/>
      <c r="B49" s="337"/>
      <c r="C49" s="337" t="s">
        <v>752</v>
      </c>
      <c r="D49" s="433"/>
      <c r="E49" s="433"/>
      <c r="F49" s="344"/>
      <c r="G49" s="336"/>
      <c r="H49" s="336"/>
      <c r="I49" s="336"/>
      <c r="J49" s="336"/>
      <c r="K49" s="336"/>
      <c r="L49" s="336"/>
      <c r="M49" s="336"/>
      <c r="N49" s="336"/>
      <c r="O49" s="336"/>
      <c r="Q49" s="337" t="s">
        <v>91</v>
      </c>
    </row>
    <row r="50" spans="1:17">
      <c r="C50" s="519" t="str">
        <f>C6</f>
        <v>Household revenue</v>
      </c>
      <c r="D50" s="605" t="s">
        <v>753</v>
      </c>
      <c r="E50" s="605" t="s">
        <v>58</v>
      </c>
      <c r="F50" s="520"/>
      <c r="G50" s="521">
        <f t="shared" ref="G50:O50" si="15">G6/G$47</f>
        <v>1126.8806174286829</v>
      </c>
      <c r="H50" s="521">
        <f t="shared" si="15"/>
        <v>1208.0314914357207</v>
      </c>
      <c r="I50" s="521">
        <f t="shared" si="15"/>
        <v>1298.6105217047907</v>
      </c>
      <c r="J50" s="521">
        <f t="shared" si="15"/>
        <v>1337.3394458996959</v>
      </c>
      <c r="K50" s="521">
        <f t="shared" si="15"/>
        <v>1375.8731775810604</v>
      </c>
      <c r="L50" s="521">
        <f t="shared" si="15"/>
        <v>1418.2419780789241</v>
      </c>
      <c r="M50" s="521">
        <f t="shared" si="15"/>
        <v>1460.5111507589236</v>
      </c>
      <c r="N50" s="521">
        <f t="shared" si="15"/>
        <v>1504.0401105462483</v>
      </c>
      <c r="O50" s="521">
        <f t="shared" si="15"/>
        <v>1548.8664040370386</v>
      </c>
      <c r="Q50" s="521">
        <f>SUM(J50:O50)</f>
        <v>8644.8722669018916</v>
      </c>
    </row>
    <row r="51" spans="1:17">
      <c r="C51" s="519" t="str">
        <f t="shared" ref="C51:C53" si="16">C7</f>
        <v>Non-household revenue</v>
      </c>
      <c r="D51" s="605" t="s">
        <v>753</v>
      </c>
      <c r="E51" s="605" t="s">
        <v>58</v>
      </c>
      <c r="F51" s="520"/>
      <c r="G51" s="521">
        <f t="shared" ref="G51:O51" si="17">G7/G$47</f>
        <v>401.06193825713171</v>
      </c>
      <c r="H51" s="521">
        <f t="shared" si="17"/>
        <v>428.79360189620388</v>
      </c>
      <c r="I51" s="521">
        <f t="shared" si="17"/>
        <v>458.69751442372194</v>
      </c>
      <c r="J51" s="521">
        <f t="shared" si="17"/>
        <v>468.45422006089609</v>
      </c>
      <c r="K51" s="521">
        <f t="shared" si="17"/>
        <v>477.14429180452942</v>
      </c>
      <c r="L51" s="521">
        <f t="shared" si="17"/>
        <v>483.35862896528965</v>
      </c>
      <c r="M51" s="521">
        <f t="shared" si="17"/>
        <v>489.19538907781674</v>
      </c>
      <c r="N51" s="521">
        <f t="shared" si="17"/>
        <v>495.53544398530858</v>
      </c>
      <c r="O51" s="521">
        <f t="shared" si="17"/>
        <v>502.39810684441079</v>
      </c>
      <c r="Q51" s="521">
        <f t="shared" ref="Q51:Q53" si="18">SUM(J51:O51)</f>
        <v>2916.0860807382514</v>
      </c>
    </row>
    <row r="52" spans="1:17">
      <c r="C52" s="519" t="str">
        <f t="shared" si="16"/>
        <v>Other revenue</v>
      </c>
      <c r="D52" s="605" t="s">
        <v>753</v>
      </c>
      <c r="E52" s="605" t="s">
        <v>58</v>
      </c>
      <c r="F52" s="520"/>
      <c r="G52" s="521">
        <f t="shared" ref="G52:O52" si="19">G8/G$47</f>
        <v>15.151426338413442</v>
      </c>
      <c r="H52" s="521">
        <f t="shared" si="19"/>
        <v>16.097658107034391</v>
      </c>
      <c r="I52" s="521">
        <f t="shared" si="19"/>
        <v>17.150318691092426</v>
      </c>
      <c r="J52" s="521">
        <f t="shared" si="19"/>
        <v>17.486929460299343</v>
      </c>
      <c r="K52" s="521">
        <f t="shared" si="19"/>
        <v>17.812666381618644</v>
      </c>
      <c r="L52" s="521">
        <f t="shared" si="19"/>
        <v>18.179397748299028</v>
      </c>
      <c r="M52" s="521">
        <f t="shared" si="19"/>
        <v>18.535856527677442</v>
      </c>
      <c r="N52" s="521">
        <f t="shared" si="19"/>
        <v>18.899304694886801</v>
      </c>
      <c r="O52" s="521">
        <f t="shared" si="19"/>
        <v>19.26987929674733</v>
      </c>
      <c r="Q52" s="521">
        <f t="shared" si="18"/>
        <v>110.18403410952858</v>
      </c>
    </row>
    <row r="53" spans="1:17" ht="15" thickBot="1">
      <c r="C53" s="522" t="str">
        <f t="shared" si="16"/>
        <v>Total revenue (excl. ICI &amp; disposal proceeds)</v>
      </c>
      <c r="D53" s="605" t="s">
        <v>753</v>
      </c>
      <c r="E53" s="605" t="s">
        <v>58</v>
      </c>
      <c r="F53" s="520"/>
      <c r="G53" s="523">
        <f t="shared" ref="G53:O53" si="20">G9/G$47</f>
        <v>1543.0939820242281</v>
      </c>
      <c r="H53" s="523">
        <f t="shared" si="20"/>
        <v>1652.9227514389588</v>
      </c>
      <c r="I53" s="523">
        <f t="shared" si="20"/>
        <v>1774.4583548196051</v>
      </c>
      <c r="J53" s="523">
        <f t="shared" si="20"/>
        <v>1823.2805954208914</v>
      </c>
      <c r="K53" s="523">
        <f t="shared" si="20"/>
        <v>1870.8301357672085</v>
      </c>
      <c r="L53" s="523">
        <f t="shared" si="20"/>
        <v>1919.7800047925127</v>
      </c>
      <c r="M53" s="523">
        <f t="shared" si="20"/>
        <v>1968.2423963644178</v>
      </c>
      <c r="N53" s="523">
        <f t="shared" si="20"/>
        <v>2018.4748592264434</v>
      </c>
      <c r="O53" s="523">
        <f t="shared" si="20"/>
        <v>2070.5343901781966</v>
      </c>
      <c r="Q53" s="523">
        <f t="shared" si="18"/>
        <v>11671.142381749671</v>
      </c>
    </row>
    <row r="54" spans="1:17">
      <c r="F54" s="520"/>
      <c r="G54" s="521"/>
      <c r="H54" s="521"/>
      <c r="I54" s="521"/>
      <c r="J54" s="521"/>
      <c r="K54" s="521"/>
      <c r="L54" s="521"/>
      <c r="M54" s="521"/>
      <c r="N54" s="521"/>
      <c r="O54" s="521"/>
      <c r="Q54" s="521"/>
    </row>
    <row r="55" spans="1:17">
      <c r="C55" s="519" t="str">
        <f t="shared" ref="C55:C57" si="21">C11</f>
        <v>Infrastructure charges income</v>
      </c>
      <c r="D55" s="605" t="s">
        <v>753</v>
      </c>
      <c r="E55" s="605" t="s">
        <v>58</v>
      </c>
      <c r="F55" s="520"/>
      <c r="G55" s="521">
        <f t="shared" ref="G55:O55" si="22">G11/G$47</f>
        <v>12.575224697147322</v>
      </c>
      <c r="H55" s="521">
        <f t="shared" si="22"/>
        <v>15.631105900742478</v>
      </c>
      <c r="I55" s="521">
        <f t="shared" si="22"/>
        <v>15.63110590074248</v>
      </c>
      <c r="J55" s="521">
        <f t="shared" si="22"/>
        <v>15.631105900742478</v>
      </c>
      <c r="K55" s="521">
        <f t="shared" si="22"/>
        <v>15.631105900742478</v>
      </c>
      <c r="L55" s="521">
        <f t="shared" si="22"/>
        <v>15.631105900742478</v>
      </c>
      <c r="M55" s="521">
        <f t="shared" si="22"/>
        <v>15.631105900742478</v>
      </c>
      <c r="N55" s="521">
        <f t="shared" si="22"/>
        <v>15.631105900742478</v>
      </c>
      <c r="O55" s="521">
        <f t="shared" si="22"/>
        <v>15.63110590074248</v>
      </c>
      <c r="Q55" s="521">
        <f t="shared" ref="Q55:Q57" si="23">SUM(J55:O55)</f>
        <v>93.78663540445487</v>
      </c>
    </row>
    <row r="56" spans="1:17">
      <c r="C56" s="519" t="str">
        <f t="shared" si="21"/>
        <v>Disposal proceeds</v>
      </c>
      <c r="D56" s="605" t="s">
        <v>753</v>
      </c>
      <c r="E56" s="605" t="s">
        <v>58</v>
      </c>
      <c r="F56" s="520"/>
      <c r="G56" s="521">
        <f t="shared" ref="G56:O56" si="24">G12/G$47</f>
        <v>2.2665103556076591</v>
      </c>
      <c r="H56" s="521">
        <f t="shared" si="24"/>
        <v>2.0765961945430833</v>
      </c>
      <c r="I56" s="521">
        <f t="shared" si="24"/>
        <v>4.721008786070036</v>
      </c>
      <c r="J56" s="521">
        <f t="shared" si="24"/>
        <v>1.5893238171204505</v>
      </c>
      <c r="K56" s="521">
        <f t="shared" si="24"/>
        <v>1.1978232538222342</v>
      </c>
      <c r="L56" s="521">
        <f t="shared" si="24"/>
        <v>1.197830189221752</v>
      </c>
      <c r="M56" s="521">
        <f t="shared" si="24"/>
        <v>1.197886284364911</v>
      </c>
      <c r="N56" s="521">
        <f t="shared" si="24"/>
        <v>1.1978962834991638</v>
      </c>
      <c r="O56" s="521">
        <f t="shared" si="24"/>
        <v>1.1978538035170438</v>
      </c>
      <c r="Q56" s="521">
        <f t="shared" si="23"/>
        <v>7.5786136315455543</v>
      </c>
    </row>
    <row r="57" spans="1:17" ht="15" thickBot="1">
      <c r="C57" s="522" t="str">
        <f t="shared" si="21"/>
        <v>Total revenue (incl. ICI &amp; disposal proceeds)</v>
      </c>
      <c r="D57" s="605" t="s">
        <v>753</v>
      </c>
      <c r="E57" s="605" t="s">
        <v>58</v>
      </c>
      <c r="F57" s="520"/>
      <c r="G57" s="523">
        <f t="shared" ref="G57:O57" si="25">G13/G$47</f>
        <v>1557.9357170769831</v>
      </c>
      <c r="H57" s="523">
        <f t="shared" si="25"/>
        <v>1670.6304535342445</v>
      </c>
      <c r="I57" s="523">
        <f t="shared" si="25"/>
        <v>1794.8104695064176</v>
      </c>
      <c r="J57" s="523">
        <f t="shared" si="25"/>
        <v>1840.5010251387544</v>
      </c>
      <c r="K57" s="523">
        <f t="shared" si="25"/>
        <v>1887.6590649217733</v>
      </c>
      <c r="L57" s="523">
        <f t="shared" si="25"/>
        <v>1936.6089408824771</v>
      </c>
      <c r="M57" s="523">
        <f t="shared" si="25"/>
        <v>1985.0713885495252</v>
      </c>
      <c r="N57" s="523">
        <f t="shared" si="25"/>
        <v>2035.3038614106849</v>
      </c>
      <c r="O57" s="523">
        <f t="shared" si="25"/>
        <v>2087.3633498824561</v>
      </c>
      <c r="Q57" s="523">
        <f t="shared" si="23"/>
        <v>11772.507630785671</v>
      </c>
    </row>
    <row r="58" spans="1:17">
      <c r="F58" s="520"/>
      <c r="G58" s="521"/>
      <c r="H58" s="521"/>
      <c r="I58" s="521"/>
      <c r="J58" s="521"/>
      <c r="K58" s="521"/>
      <c r="L58" s="521"/>
      <c r="M58" s="521"/>
      <c r="N58" s="521"/>
      <c r="O58" s="521"/>
      <c r="Q58" s="521"/>
    </row>
    <row r="59" spans="1:17">
      <c r="C59" s="519" t="str">
        <f t="shared" ref="C59:C60" si="26">C15</f>
        <v>Net new borrowing</v>
      </c>
      <c r="D59" s="605" t="s">
        <v>753</v>
      </c>
      <c r="E59" s="605" t="s">
        <v>58</v>
      </c>
      <c r="F59" s="520"/>
      <c r="G59" s="521">
        <f t="shared" ref="G59:O59" si="27">G15/G$47</f>
        <v>166.08050019538879</v>
      </c>
      <c r="H59" s="521">
        <f t="shared" si="27"/>
        <v>160.55732810845788</v>
      </c>
      <c r="I59" s="521">
        <f t="shared" si="27"/>
        <v>157.40914520437047</v>
      </c>
      <c r="J59" s="521">
        <f t="shared" si="27"/>
        <v>155.98858892849768</v>
      </c>
      <c r="K59" s="521">
        <f t="shared" si="27"/>
        <v>152.92998914558595</v>
      </c>
      <c r="L59" s="521">
        <f t="shared" si="27"/>
        <v>149.93136190743721</v>
      </c>
      <c r="M59" s="521">
        <f t="shared" si="27"/>
        <v>146.99153128180117</v>
      </c>
      <c r="N59" s="521">
        <f t="shared" si="27"/>
        <v>144.10934439392273</v>
      </c>
      <c r="O59" s="521">
        <f t="shared" si="27"/>
        <v>141.28367097443405</v>
      </c>
      <c r="Q59" s="521">
        <f t="shared" ref="Q59:Q60" si="28">SUM(J59:O59)</f>
        <v>891.23448663167869</v>
      </c>
    </row>
    <row r="60" spans="1:17" ht="15" thickBot="1">
      <c r="C60" s="522" t="str">
        <f t="shared" si="26"/>
        <v>Total cash inflows</v>
      </c>
      <c r="D60" s="605" t="s">
        <v>753</v>
      </c>
      <c r="E60" s="605" t="s">
        <v>58</v>
      </c>
      <c r="F60" s="520"/>
      <c r="G60" s="523">
        <f t="shared" ref="G60:O60" si="29">G16/G$47</f>
        <v>1724.0162172723719</v>
      </c>
      <c r="H60" s="523">
        <f t="shared" si="29"/>
        <v>1831.1877816427022</v>
      </c>
      <c r="I60" s="523">
        <f t="shared" si="29"/>
        <v>1952.2196147107877</v>
      </c>
      <c r="J60" s="523">
        <f t="shared" si="29"/>
        <v>1996.489614067252</v>
      </c>
      <c r="K60" s="523">
        <f t="shared" si="29"/>
        <v>2040.5890540673593</v>
      </c>
      <c r="L60" s="523">
        <f t="shared" si="29"/>
        <v>2086.5403027899142</v>
      </c>
      <c r="M60" s="523">
        <f t="shared" si="29"/>
        <v>2132.0629198313263</v>
      </c>
      <c r="N60" s="523">
        <f t="shared" si="29"/>
        <v>2179.4132058046075</v>
      </c>
      <c r="O60" s="523">
        <f t="shared" si="29"/>
        <v>2228.6470208568903</v>
      </c>
      <c r="Q60" s="523">
        <f t="shared" si="28"/>
        <v>12663.742117417349</v>
      </c>
    </row>
    <row r="61" spans="1:17">
      <c r="F61" s="520"/>
      <c r="G61" s="521"/>
      <c r="H61" s="521"/>
      <c r="I61" s="521"/>
      <c r="J61" s="521"/>
      <c r="K61" s="521"/>
      <c r="L61" s="521"/>
      <c r="M61" s="521"/>
      <c r="N61" s="521"/>
      <c r="O61" s="521"/>
      <c r="Q61" s="521"/>
    </row>
    <row r="62" spans="1:17">
      <c r="C62" s="519" t="str">
        <f t="shared" ref="C62:C66" si="30">C18</f>
        <v>Operating costs</v>
      </c>
      <c r="D62" s="605" t="s">
        <v>753</v>
      </c>
      <c r="E62" s="605" t="s">
        <v>58</v>
      </c>
      <c r="F62" s="520"/>
      <c r="G62" s="521">
        <f t="shared" ref="G62:O62" si="31">G18/G$47</f>
        <v>-499.35326299335674</v>
      </c>
      <c r="H62" s="521">
        <f t="shared" si="31"/>
        <v>-514.20092578433992</v>
      </c>
      <c r="I62" s="521">
        <f t="shared" si="31"/>
        <v>-533.02704906959957</v>
      </c>
      <c r="J62" s="521">
        <f t="shared" si="31"/>
        <v>-541.03661071240128</v>
      </c>
      <c r="K62" s="521">
        <f t="shared" si="31"/>
        <v>-537.19855721679039</v>
      </c>
      <c r="L62" s="521">
        <f t="shared" si="31"/>
        <v>-560.07320595555518</v>
      </c>
      <c r="M62" s="521">
        <f t="shared" si="31"/>
        <v>-562.21137709026254</v>
      </c>
      <c r="N62" s="521">
        <f t="shared" si="31"/>
        <v>-560.79797033659281</v>
      </c>
      <c r="O62" s="521">
        <f t="shared" si="31"/>
        <v>-561.08016897911807</v>
      </c>
      <c r="Q62" s="521">
        <f t="shared" ref="Q62:Q66" si="32">SUM(J62:O62)</f>
        <v>-3322.3978902907202</v>
      </c>
    </row>
    <row r="63" spans="1:17">
      <c r="C63" s="519" t="str">
        <f t="shared" si="30"/>
        <v>PFI costs</v>
      </c>
      <c r="D63" s="605" t="s">
        <v>753</v>
      </c>
      <c r="E63" s="605" t="s">
        <v>58</v>
      </c>
      <c r="F63" s="520"/>
      <c r="G63" s="521">
        <f t="shared" ref="G63:O63" si="33">G19/G$47</f>
        <v>-164.49491989058225</v>
      </c>
      <c r="H63" s="521">
        <f t="shared" si="33"/>
        <v>-161.5391935926973</v>
      </c>
      <c r="I63" s="521">
        <f t="shared" si="33"/>
        <v>-119.21067063216645</v>
      </c>
      <c r="J63" s="521">
        <f t="shared" si="33"/>
        <v>-115.83840091148406</v>
      </c>
      <c r="K63" s="521">
        <f t="shared" si="33"/>
        <v>-116.74623043899899</v>
      </c>
      <c r="L63" s="521">
        <f t="shared" si="33"/>
        <v>-73.159577375110061</v>
      </c>
      <c r="M63" s="521">
        <f t="shared" si="33"/>
        <v>-49.889147713882714</v>
      </c>
      <c r="N63" s="521">
        <f t="shared" si="33"/>
        <v>-39.923473934117091</v>
      </c>
      <c r="O63" s="521">
        <f t="shared" si="33"/>
        <v>-29.328409075816015</v>
      </c>
      <c r="Q63" s="521">
        <f t="shared" si="32"/>
        <v>-424.88523944940897</v>
      </c>
    </row>
    <row r="64" spans="1:17">
      <c r="C64" s="519" t="str">
        <f t="shared" si="30"/>
        <v>Net interest</v>
      </c>
      <c r="D64" s="605" t="s">
        <v>753</v>
      </c>
      <c r="E64" s="605" t="s">
        <v>58</v>
      </c>
      <c r="F64" s="520"/>
      <c r="G64" s="521">
        <f t="shared" ref="G64:O64" si="34">G20/G$47</f>
        <v>-139.04454865181711</v>
      </c>
      <c r="H64" s="521">
        <f t="shared" si="34"/>
        <v>-146.22697904607759</v>
      </c>
      <c r="I64" s="521">
        <f t="shared" si="34"/>
        <v>-151.21285291530609</v>
      </c>
      <c r="J64" s="521">
        <f t="shared" si="34"/>
        <v>-154.5079101552262</v>
      </c>
      <c r="K64" s="521">
        <f t="shared" si="34"/>
        <v>-159.00607931655492</v>
      </c>
      <c r="L64" s="521">
        <f t="shared" si="34"/>
        <v>-162.03743662520682</v>
      </c>
      <c r="M64" s="521">
        <f t="shared" si="34"/>
        <v>-164.53893035190202</v>
      </c>
      <c r="N64" s="521">
        <f t="shared" si="34"/>
        <v>-168.84635798869766</v>
      </c>
      <c r="O64" s="521">
        <f t="shared" si="34"/>
        <v>-171.05491541646984</v>
      </c>
      <c r="Q64" s="521">
        <f t="shared" si="32"/>
        <v>-979.99162985405746</v>
      </c>
    </row>
    <row r="65" spans="3:17">
      <c r="C65" s="519" t="str">
        <f t="shared" si="30"/>
        <v>Taxation</v>
      </c>
      <c r="D65" s="605" t="s">
        <v>753</v>
      </c>
      <c r="E65" s="605" t="s">
        <v>58</v>
      </c>
      <c r="F65" s="520"/>
      <c r="G65" s="521">
        <f t="shared" ref="G65:O65" si="35">G21/G$47</f>
        <v>16.098085189527161</v>
      </c>
      <c r="H65" s="521">
        <f t="shared" si="35"/>
        <v>0</v>
      </c>
      <c r="I65" s="521">
        <f t="shared" si="35"/>
        <v>0</v>
      </c>
      <c r="J65" s="521">
        <f t="shared" si="35"/>
        <v>0</v>
      </c>
      <c r="K65" s="521">
        <f t="shared" si="35"/>
        <v>0</v>
      </c>
      <c r="L65" s="521">
        <f t="shared" si="35"/>
        <v>-3.1658575879913231</v>
      </c>
      <c r="M65" s="521">
        <f t="shared" si="35"/>
        <v>-5.2345894974604805</v>
      </c>
      <c r="N65" s="521">
        <f t="shared" si="35"/>
        <v>-5.9402278481593509</v>
      </c>
      <c r="O65" s="521">
        <f t="shared" si="35"/>
        <v>-8.4363289122274114</v>
      </c>
      <c r="Q65" s="521">
        <f t="shared" si="32"/>
        <v>-22.777003845838564</v>
      </c>
    </row>
    <row r="66" spans="3:17" ht="15" thickBot="1">
      <c r="C66" s="522" t="str">
        <f t="shared" si="30"/>
        <v>Total operating expenditure</v>
      </c>
      <c r="D66" s="605" t="s">
        <v>753</v>
      </c>
      <c r="E66" s="605" t="s">
        <v>58</v>
      </c>
      <c r="F66" s="520"/>
      <c r="G66" s="523">
        <f t="shared" ref="G66:O66" si="36">G22/G$47</f>
        <v>-786.794646346229</v>
      </c>
      <c r="H66" s="523">
        <f t="shared" si="36"/>
        <v>-821.96709842311475</v>
      </c>
      <c r="I66" s="523">
        <f t="shared" si="36"/>
        <v>-803.45057261707223</v>
      </c>
      <c r="J66" s="523">
        <f t="shared" si="36"/>
        <v>-811.3829217791116</v>
      </c>
      <c r="K66" s="523">
        <f t="shared" si="36"/>
        <v>-812.95086697234433</v>
      </c>
      <c r="L66" s="523">
        <f t="shared" si="36"/>
        <v>-798.43607754386335</v>
      </c>
      <c r="M66" s="523">
        <f t="shared" si="36"/>
        <v>-781.87404465350778</v>
      </c>
      <c r="N66" s="523">
        <f t="shared" si="36"/>
        <v>-775.50803010756692</v>
      </c>
      <c r="O66" s="523">
        <f t="shared" si="36"/>
        <v>-769.8998223836312</v>
      </c>
      <c r="Q66" s="523">
        <f t="shared" si="32"/>
        <v>-4750.0517634400248</v>
      </c>
    </row>
    <row r="67" spans="3:17">
      <c r="F67" s="520"/>
      <c r="G67" s="521"/>
      <c r="H67" s="521"/>
      <c r="I67" s="521"/>
      <c r="J67" s="521"/>
      <c r="K67" s="521"/>
      <c r="L67" s="521"/>
      <c r="M67" s="521"/>
      <c r="N67" s="521"/>
      <c r="O67" s="521"/>
      <c r="Q67" s="521"/>
    </row>
    <row r="68" spans="3:17">
      <c r="C68" s="519" t="str">
        <f t="shared" ref="C68:C69" si="37">C24</f>
        <v>RCCs</v>
      </c>
      <c r="D68" s="605" t="s">
        <v>753</v>
      </c>
      <c r="E68" s="605" t="s">
        <v>58</v>
      </c>
      <c r="F68" s="520"/>
      <c r="G68" s="521">
        <f t="shared" ref="G68:O68" si="38">G24/G$47</f>
        <v>-45.744431418522858</v>
      </c>
      <c r="H68" s="521">
        <f t="shared" si="38"/>
        <v>-36.812387085081973</v>
      </c>
      <c r="I68" s="521">
        <f t="shared" si="38"/>
        <v>-29.43960580603342</v>
      </c>
      <c r="J68" s="521">
        <f t="shared" si="38"/>
        <v>-29.439605806033416</v>
      </c>
      <c r="K68" s="521">
        <f t="shared" si="38"/>
        <v>-29.43960580603342</v>
      </c>
      <c r="L68" s="521">
        <f t="shared" si="38"/>
        <v>-29.43960580603342</v>
      </c>
      <c r="M68" s="521">
        <f t="shared" si="38"/>
        <v>-29.439605806033423</v>
      </c>
      <c r="N68" s="521">
        <f t="shared" si="38"/>
        <v>-29.43960580603342</v>
      </c>
      <c r="O68" s="521">
        <f t="shared" si="38"/>
        <v>-29.43960580603342</v>
      </c>
      <c r="Q68" s="521">
        <f t="shared" ref="Q68" si="39">SUM(J68:O68)</f>
        <v>-176.63763483620053</v>
      </c>
    </row>
    <row r="69" spans="3:17">
      <c r="C69" s="519" t="str">
        <f t="shared" si="37"/>
        <v>Completion investment</v>
      </c>
      <c r="D69" s="605" t="s">
        <v>753</v>
      </c>
      <c r="E69" s="605" t="s">
        <v>58</v>
      </c>
      <c r="F69" s="520"/>
      <c r="G69" s="521">
        <f t="shared" ref="G69:O69" si="40">G25/G$47</f>
        <v>-14.53497459945291</v>
      </c>
      <c r="H69" s="521">
        <f t="shared" si="40"/>
        <v>-14.330213761115479</v>
      </c>
      <c r="I69" s="521">
        <f t="shared" si="40"/>
        <v>-11.423274261095992</v>
      </c>
      <c r="J69" s="521">
        <f t="shared" si="40"/>
        <v>-15.290213510096072</v>
      </c>
      <c r="K69" s="521">
        <f t="shared" si="40"/>
        <v>-2.1157789760432966</v>
      </c>
      <c r="L69" s="521">
        <f t="shared" si="40"/>
        <v>-0.28035709032400341</v>
      </c>
      <c r="M69" s="521">
        <f t="shared" si="40"/>
        <v>-0.14813321307816438</v>
      </c>
      <c r="N69" s="521">
        <f t="shared" si="40"/>
        <v>-5.5405145999993487E-2</v>
      </c>
      <c r="O69" s="521">
        <f t="shared" si="40"/>
        <v>-2.4690350267376777E-3</v>
      </c>
      <c r="Q69" s="521">
        <f>SUM(J69:O69)</f>
        <v>-17.892356970568269</v>
      </c>
    </row>
    <row r="70" spans="3:17">
      <c r="F70" s="520"/>
      <c r="G70" s="521"/>
      <c r="H70" s="521"/>
      <c r="I70" s="521"/>
      <c r="J70" s="521"/>
      <c r="K70" s="521"/>
      <c r="L70" s="521"/>
      <c r="M70" s="521"/>
      <c r="N70" s="521"/>
      <c r="O70" s="521"/>
      <c r="Q70" s="521"/>
    </row>
    <row r="71" spans="3:17">
      <c r="C71" s="519" t="str">
        <f t="shared" ref="C71:C76" si="41">C27</f>
        <v>Repair</v>
      </c>
      <c r="D71" s="605" t="s">
        <v>753</v>
      </c>
      <c r="E71" s="605" t="s">
        <v>58</v>
      </c>
      <c r="F71" s="520"/>
      <c r="G71" s="521">
        <f t="shared" ref="G71:O71" si="42">G27/G$47</f>
        <v>-327.02227432590854</v>
      </c>
      <c r="H71" s="521">
        <f t="shared" si="42"/>
        <v>-332.25350331217078</v>
      </c>
      <c r="I71" s="521">
        <f t="shared" si="42"/>
        <v>-367.07508489397935</v>
      </c>
      <c r="J71" s="521">
        <f t="shared" si="42"/>
        <v>-216.5713155378769</v>
      </c>
      <c r="K71" s="521">
        <f t="shared" si="42"/>
        <v>-219.44785169912009</v>
      </c>
      <c r="L71" s="521">
        <f t="shared" si="42"/>
        <v>-219.57340734915485</v>
      </c>
      <c r="M71" s="521">
        <f t="shared" si="42"/>
        <v>-245.2195543424412</v>
      </c>
      <c r="N71" s="521">
        <f t="shared" si="42"/>
        <v>-287.88317682774704</v>
      </c>
      <c r="O71" s="521">
        <f t="shared" si="42"/>
        <v>-304.62986438797537</v>
      </c>
      <c r="Q71" s="521">
        <f t="shared" ref="Q71:Q76" si="43">SUM(J71:O71)</f>
        <v>-1493.3251701443155</v>
      </c>
    </row>
    <row r="72" spans="3:17">
      <c r="C72" s="519" t="str">
        <f t="shared" si="41"/>
        <v>Refurbishment</v>
      </c>
      <c r="D72" s="605" t="s">
        <v>753</v>
      </c>
      <c r="E72" s="605" t="s">
        <v>58</v>
      </c>
      <c r="F72" s="520"/>
      <c r="G72" s="521">
        <f t="shared" ref="G72:O72" si="44">G28/G$47</f>
        <v>-143.74658069558421</v>
      </c>
      <c r="H72" s="521">
        <f t="shared" si="44"/>
        <v>-129.89864322755906</v>
      </c>
      <c r="I72" s="521">
        <f t="shared" si="44"/>
        <v>-129.89858066839676</v>
      </c>
      <c r="J72" s="521">
        <f t="shared" si="44"/>
        <v>-154.57118596476087</v>
      </c>
      <c r="K72" s="521">
        <f t="shared" si="44"/>
        <v>-174.1625522824923</v>
      </c>
      <c r="L72" s="521">
        <f t="shared" si="44"/>
        <v>-195.4498568581553</v>
      </c>
      <c r="M72" s="521">
        <f t="shared" si="44"/>
        <v>-188.68952838800215</v>
      </c>
      <c r="N72" s="521">
        <f t="shared" si="44"/>
        <v>-188.46558957935815</v>
      </c>
      <c r="O72" s="521">
        <f t="shared" si="44"/>
        <v>-215.70741770704109</v>
      </c>
      <c r="Q72" s="521">
        <f t="shared" si="43"/>
        <v>-1117.0461307798098</v>
      </c>
    </row>
    <row r="73" spans="3:17">
      <c r="C73" s="519" t="str">
        <f t="shared" si="41"/>
        <v>Replacement</v>
      </c>
      <c r="D73" s="605" t="s">
        <v>753</v>
      </c>
      <c r="E73" s="605" t="s">
        <v>58</v>
      </c>
      <c r="F73" s="520"/>
      <c r="G73" s="521">
        <f t="shared" ref="G73:O73" si="45">G29/G$47</f>
        <v>-343.65181711606095</v>
      </c>
      <c r="H73" s="521">
        <f t="shared" si="45"/>
        <v>-389.69498577531613</v>
      </c>
      <c r="I73" s="521">
        <f t="shared" si="45"/>
        <v>-415.6752741413336</v>
      </c>
      <c r="J73" s="521">
        <f t="shared" si="45"/>
        <v>-288.27015058494374</v>
      </c>
      <c r="K73" s="521">
        <f t="shared" si="45"/>
        <v>-357.82798070417965</v>
      </c>
      <c r="L73" s="521">
        <f t="shared" si="45"/>
        <v>-371.85835610432821</v>
      </c>
      <c r="M73" s="521">
        <f t="shared" si="45"/>
        <v>-375.91549016888308</v>
      </c>
      <c r="N73" s="521">
        <f t="shared" si="45"/>
        <v>-400.21987827523117</v>
      </c>
      <c r="O73" s="521">
        <f t="shared" si="45"/>
        <v>-407.4861772753751</v>
      </c>
      <c r="Q73" s="521">
        <f t="shared" si="43"/>
        <v>-2201.5780331129408</v>
      </c>
    </row>
    <row r="74" spans="3:17">
      <c r="C74" s="519" t="str">
        <f t="shared" si="41"/>
        <v>Growth</v>
      </c>
      <c r="D74" s="605" t="s">
        <v>753</v>
      </c>
      <c r="E74" s="605" t="s">
        <v>58</v>
      </c>
      <c r="F74" s="520"/>
      <c r="G74" s="521">
        <f t="shared" ref="G74:O74" si="46">G30/G$47</f>
        <v>-61.272958186791712</v>
      </c>
      <c r="H74" s="521">
        <f t="shared" si="46"/>
        <v>0</v>
      </c>
      <c r="I74" s="521">
        <f t="shared" si="46"/>
        <v>0</v>
      </c>
      <c r="J74" s="521">
        <f t="shared" si="46"/>
        <v>0</v>
      </c>
      <c r="K74" s="521">
        <f t="shared" si="46"/>
        <v>0</v>
      </c>
      <c r="L74" s="521">
        <f t="shared" si="46"/>
        <v>0</v>
      </c>
      <c r="M74" s="521">
        <f t="shared" si="46"/>
        <v>0</v>
      </c>
      <c r="N74" s="521">
        <f t="shared" si="46"/>
        <v>0</v>
      </c>
      <c r="O74" s="521">
        <f t="shared" si="46"/>
        <v>0</v>
      </c>
      <c r="Q74" s="521">
        <f t="shared" si="43"/>
        <v>0</v>
      </c>
    </row>
    <row r="75" spans="3:17">
      <c r="C75" s="519" t="str">
        <f t="shared" si="41"/>
        <v>Enhancement</v>
      </c>
      <c r="D75" s="605" t="s">
        <v>753</v>
      </c>
      <c r="E75" s="605" t="s">
        <v>58</v>
      </c>
      <c r="F75" s="520"/>
      <c r="G75" s="521">
        <f t="shared" ref="G75:O75" si="47">G31/G$47</f>
        <v>-177.37788198515042</v>
      </c>
      <c r="H75" s="521">
        <f t="shared" si="47"/>
        <v>-162.59226272687764</v>
      </c>
      <c r="I75" s="521">
        <f t="shared" si="47"/>
        <v>-211.28043499116535</v>
      </c>
      <c r="J75" s="521">
        <f t="shared" si="47"/>
        <v>-500.76417793098915</v>
      </c>
      <c r="K75" s="521">
        <f t="shared" si="47"/>
        <v>-451.18151379580047</v>
      </c>
      <c r="L75" s="521">
        <f t="shared" si="47"/>
        <v>-476.11762382701767</v>
      </c>
      <c r="M75" s="521">
        <f t="shared" si="47"/>
        <v>-515.17432852994705</v>
      </c>
      <c r="N75" s="521">
        <f t="shared" si="47"/>
        <v>-502.06323114738586</v>
      </c>
      <c r="O75" s="521">
        <f t="shared" si="47"/>
        <v>-505.56874696223878</v>
      </c>
      <c r="Q75" s="521">
        <f t="shared" si="43"/>
        <v>-2950.8696221933792</v>
      </c>
    </row>
    <row r="76" spans="3:17" ht="15" thickBot="1">
      <c r="C76" s="522" t="str">
        <f t="shared" si="41"/>
        <v>Gross SRC27 investment (incl. repairs)</v>
      </c>
      <c r="D76" s="605" t="s">
        <v>753</v>
      </c>
      <c r="E76" s="605" t="s">
        <v>58</v>
      </c>
      <c r="F76" s="520"/>
      <c r="G76" s="523">
        <f t="shared" ref="G76:O76" si="48">G32/G$47</f>
        <v>-1053.071512309496</v>
      </c>
      <c r="H76" s="523">
        <f t="shared" si="48"/>
        <v>-1014.4393950419236</v>
      </c>
      <c r="I76" s="523">
        <f t="shared" si="48"/>
        <v>-1123.9293746948752</v>
      </c>
      <c r="J76" s="523">
        <f t="shared" si="48"/>
        <v>-1160.1768300185706</v>
      </c>
      <c r="K76" s="523">
        <f t="shared" si="48"/>
        <v>-1202.6198984815924</v>
      </c>
      <c r="L76" s="523">
        <f t="shared" si="48"/>
        <v>-1262.999244138656</v>
      </c>
      <c r="M76" s="523">
        <f t="shared" si="48"/>
        <v>-1324.9989014292735</v>
      </c>
      <c r="N76" s="523">
        <f t="shared" si="48"/>
        <v>-1378.6318758297223</v>
      </c>
      <c r="O76" s="523">
        <f t="shared" si="48"/>
        <v>-1433.3922063326302</v>
      </c>
      <c r="Q76" s="523">
        <f t="shared" si="43"/>
        <v>-7762.8189562304442</v>
      </c>
    </row>
    <row r="77" spans="3:17">
      <c r="F77" s="520"/>
      <c r="G77" s="521"/>
      <c r="H77" s="521"/>
      <c r="I77" s="521"/>
      <c r="J77" s="521"/>
      <c r="K77" s="521"/>
      <c r="L77" s="521"/>
      <c r="M77" s="521"/>
      <c r="N77" s="521"/>
      <c r="O77" s="521"/>
      <c r="Q77" s="521"/>
    </row>
    <row r="78" spans="3:17">
      <c r="C78" s="519" t="str">
        <f t="shared" ref="C78:C80" si="49">C34</f>
        <v>Grants and contributions</v>
      </c>
      <c r="D78" s="605" t="s">
        <v>753</v>
      </c>
      <c r="E78" s="605" t="s">
        <v>58</v>
      </c>
      <c r="F78" s="520"/>
      <c r="G78" s="521">
        <f t="shared" ref="G78:O78" si="50">G34/G$47</f>
        <v>5.4796795623290349</v>
      </c>
      <c r="H78" s="521">
        <f t="shared" si="50"/>
        <v>3.3036757640458139</v>
      </c>
      <c r="I78" s="521">
        <f t="shared" si="50"/>
        <v>4.5999384071927238</v>
      </c>
      <c r="J78" s="521">
        <f t="shared" si="50"/>
        <v>4.5097435364634544</v>
      </c>
      <c r="K78" s="521">
        <f t="shared" si="50"/>
        <v>4.4213171926112294</v>
      </c>
      <c r="L78" s="521">
        <f t="shared" si="50"/>
        <v>4.3346246986384607</v>
      </c>
      <c r="M78" s="521">
        <f t="shared" si="50"/>
        <v>4.2496320574886868</v>
      </c>
      <c r="N78" s="521">
        <f t="shared" si="50"/>
        <v>4.1663059387143981</v>
      </c>
      <c r="O78" s="521">
        <f t="shared" si="50"/>
        <v>4.0846136654062732</v>
      </c>
      <c r="Q78" s="521">
        <f t="shared" ref="Q78:Q80" si="51">SUM(J78:O78)</f>
        <v>25.766237089322502</v>
      </c>
    </row>
    <row r="79" spans="3:17">
      <c r="C79" s="519" t="str">
        <f t="shared" si="49"/>
        <v>Insurance recoveries</v>
      </c>
      <c r="D79" s="605" t="s">
        <v>753</v>
      </c>
      <c r="E79" s="605" t="s">
        <v>58</v>
      </c>
      <c r="F79" s="520"/>
      <c r="G79" s="521">
        <f t="shared" ref="G79:O79" si="52">G35/G$47</f>
        <v>0</v>
      </c>
      <c r="H79" s="521">
        <f t="shared" si="52"/>
        <v>0</v>
      </c>
      <c r="I79" s="521">
        <f t="shared" si="52"/>
        <v>0</v>
      </c>
      <c r="J79" s="521">
        <f t="shared" si="52"/>
        <v>0</v>
      </c>
      <c r="K79" s="521">
        <f t="shared" si="52"/>
        <v>0</v>
      </c>
      <c r="L79" s="521">
        <f t="shared" si="52"/>
        <v>0</v>
      </c>
      <c r="M79" s="521">
        <f t="shared" si="52"/>
        <v>0</v>
      </c>
      <c r="N79" s="521">
        <f t="shared" si="52"/>
        <v>0</v>
      </c>
      <c r="O79" s="521">
        <f t="shared" si="52"/>
        <v>0</v>
      </c>
      <c r="Q79" s="521">
        <f t="shared" si="51"/>
        <v>0</v>
      </c>
    </row>
    <row r="80" spans="3:17" ht="15" thickBot="1">
      <c r="C80" s="522" t="str">
        <f t="shared" si="49"/>
        <v>Net SRC27 investment (incl. repairs)</v>
      </c>
      <c r="D80" s="605" t="s">
        <v>753</v>
      </c>
      <c r="E80" s="605" t="s">
        <v>58</v>
      </c>
      <c r="F80" s="520"/>
      <c r="G80" s="523">
        <f t="shared" ref="G80:O80" si="53">G36/G$47</f>
        <v>-1047.591832747167</v>
      </c>
      <c r="H80" s="523">
        <f t="shared" si="53"/>
        <v>-1011.1357192778778</v>
      </c>
      <c r="I80" s="523">
        <f t="shared" si="53"/>
        <v>-1119.3294362876825</v>
      </c>
      <c r="J80" s="523">
        <f t="shared" si="53"/>
        <v>-1155.6670864821072</v>
      </c>
      <c r="K80" s="523">
        <f t="shared" si="53"/>
        <v>-1198.1985812889814</v>
      </c>
      <c r="L80" s="523">
        <f t="shared" si="53"/>
        <v>-1258.6646194400175</v>
      </c>
      <c r="M80" s="523">
        <f t="shared" si="53"/>
        <v>-1320.7492693717847</v>
      </c>
      <c r="N80" s="523">
        <f t="shared" si="53"/>
        <v>-1374.465569891008</v>
      </c>
      <c r="O80" s="523">
        <f t="shared" si="53"/>
        <v>-1429.3075926672241</v>
      </c>
      <c r="Q80" s="523">
        <f t="shared" si="51"/>
        <v>-7737.0527191411238</v>
      </c>
    </row>
    <row r="81" spans="1:17">
      <c r="F81" s="520"/>
      <c r="G81" s="521"/>
      <c r="H81" s="521"/>
      <c r="I81" s="521"/>
      <c r="J81" s="521"/>
      <c r="K81" s="521"/>
      <c r="L81" s="521"/>
      <c r="M81" s="521"/>
      <c r="N81" s="521"/>
      <c r="O81" s="521"/>
      <c r="Q81" s="521"/>
    </row>
    <row r="82" spans="1:17">
      <c r="C82" s="519" t="str">
        <f t="shared" ref="C82:C84" si="54">C38</f>
        <v>Change in working capital</v>
      </c>
      <c r="D82" s="605" t="s">
        <v>753</v>
      </c>
      <c r="E82" s="605" t="s">
        <v>58</v>
      </c>
      <c r="F82" s="520"/>
      <c r="G82" s="521">
        <f t="shared" ref="G82:O82" si="55">G38/G$47</f>
        <v>25.567604533020738</v>
      </c>
      <c r="H82" s="521">
        <f t="shared" si="55"/>
        <v>1.7944642553298233</v>
      </c>
      <c r="I82" s="521">
        <f t="shared" si="55"/>
        <v>0</v>
      </c>
      <c r="J82" s="521">
        <f t="shared" si="55"/>
        <v>0</v>
      </c>
      <c r="K82" s="521">
        <f t="shared" si="55"/>
        <v>0</v>
      </c>
      <c r="L82" s="521">
        <f t="shared" si="55"/>
        <v>0</v>
      </c>
      <c r="M82" s="521">
        <f t="shared" si="55"/>
        <v>0</v>
      </c>
      <c r="N82" s="521">
        <f t="shared" si="55"/>
        <v>0</v>
      </c>
      <c r="O82" s="521">
        <f t="shared" si="55"/>
        <v>0</v>
      </c>
      <c r="Q82" s="521">
        <f>SUM(J82:O82)</f>
        <v>0</v>
      </c>
    </row>
    <row r="83" spans="1:17">
      <c r="C83" s="519" t="str">
        <f t="shared" si="54"/>
        <v>Non-reg absorption</v>
      </c>
      <c r="D83" s="605" t="s">
        <v>753</v>
      </c>
      <c r="E83" s="605" t="s">
        <v>58</v>
      </c>
      <c r="F83" s="520"/>
      <c r="G83" s="521">
        <f t="shared" ref="G83:O83" si="56">G39/G$47</f>
        <v>4.6893317702227426</v>
      </c>
      <c r="H83" s="521">
        <f t="shared" si="56"/>
        <v>0</v>
      </c>
      <c r="I83" s="521">
        <f t="shared" si="56"/>
        <v>0</v>
      </c>
      <c r="J83" s="521">
        <f t="shared" si="56"/>
        <v>0</v>
      </c>
      <c r="K83" s="521">
        <f t="shared" si="56"/>
        <v>0</v>
      </c>
      <c r="L83" s="521">
        <f t="shared" si="56"/>
        <v>0</v>
      </c>
      <c r="M83" s="521">
        <f t="shared" si="56"/>
        <v>0</v>
      </c>
      <c r="N83" s="521">
        <f t="shared" si="56"/>
        <v>0</v>
      </c>
      <c r="O83" s="521">
        <f t="shared" si="56"/>
        <v>0</v>
      </c>
      <c r="Q83" s="521">
        <f>SUM(J83:O83)</f>
        <v>0</v>
      </c>
    </row>
    <row r="84" spans="1:17" ht="15" thickBot="1">
      <c r="C84" s="522" t="str">
        <f t="shared" si="54"/>
        <v>Change in cash</v>
      </c>
      <c r="D84" s="605" t="s">
        <v>753</v>
      </c>
      <c r="E84" s="605" t="s">
        <v>58</v>
      </c>
      <c r="F84" s="520"/>
      <c r="G84" s="523">
        <f t="shared" ref="G84:O84" si="57">G40/G$47</f>
        <v>-140.39273153575647</v>
      </c>
      <c r="H84" s="523">
        <f t="shared" si="57"/>
        <v>-51.263172649157724</v>
      </c>
      <c r="I84" s="523">
        <f t="shared" si="57"/>
        <v>-11.423274261096402</v>
      </c>
      <c r="J84" s="523">
        <f t="shared" si="57"/>
        <v>-15.290213510096274</v>
      </c>
      <c r="K84" s="523">
        <f t="shared" si="57"/>
        <v>-2.1157789760430941</v>
      </c>
      <c r="L84" s="523">
        <f t="shared" si="57"/>
        <v>-0.2803570903241257</v>
      </c>
      <c r="M84" s="523">
        <f t="shared" si="57"/>
        <v>-0.14813321307777658</v>
      </c>
      <c r="N84" s="523">
        <f t="shared" si="57"/>
        <v>-5.5405146000782939E-2</v>
      </c>
      <c r="O84" s="523">
        <f t="shared" si="57"/>
        <v>-2.4690350251822435E-3</v>
      </c>
      <c r="Q84" s="523">
        <f>SUM(J84:O84)</f>
        <v>-17.892356970567239</v>
      </c>
    </row>
    <row r="86" spans="1:17">
      <c r="C86" s="683" t="s">
        <v>47</v>
      </c>
      <c r="G86" s="684" t="b">
        <f t="shared" ref="G86:O86" si="58">ROUND(G84,5)=ROUND(SUM(G60,G66,G68,G69,G80,G82,G83),5)</f>
        <v>1</v>
      </c>
      <c r="H86" s="684" t="b">
        <f t="shared" si="58"/>
        <v>1</v>
      </c>
      <c r="I86" s="684" t="b">
        <f t="shared" si="58"/>
        <v>1</v>
      </c>
      <c r="J86" s="684" t="b">
        <f t="shared" si="58"/>
        <v>1</v>
      </c>
      <c r="K86" s="684" t="b">
        <f t="shared" si="58"/>
        <v>1</v>
      </c>
      <c r="L86" s="684" t="b">
        <f t="shared" si="58"/>
        <v>1</v>
      </c>
      <c r="M86" s="684" t="b">
        <f t="shared" si="58"/>
        <v>1</v>
      </c>
      <c r="N86" s="684" t="b">
        <f t="shared" si="58"/>
        <v>1</v>
      </c>
      <c r="O86" s="684" t="b">
        <f t="shared" si="58"/>
        <v>1</v>
      </c>
      <c r="P86" s="557"/>
      <c r="Q86" s="684" t="b">
        <f>ROUND(Q84,5)=ROUND(SUM(Q60,Q66,Q68,Q69,Q80,Q82,Q83),5)</f>
        <v>1</v>
      </c>
    </row>
    <row r="88" spans="1:17">
      <c r="A88" s="335"/>
      <c r="B88" s="335"/>
      <c r="C88" s="335" t="s">
        <v>736</v>
      </c>
      <c r="D88" s="434"/>
      <c r="E88" s="434"/>
      <c r="F88" s="343"/>
      <c r="G88" s="334"/>
      <c r="H88" s="334"/>
      <c r="I88" s="334"/>
      <c r="J88" s="334"/>
      <c r="K88" s="334"/>
      <c r="L88" s="334"/>
      <c r="M88" s="334"/>
      <c r="N88" s="334"/>
      <c r="O88" s="334"/>
    </row>
    <row r="89" spans="1:17">
      <c r="A89" s="337"/>
      <c r="B89" s="337"/>
      <c r="C89" s="337" t="s">
        <v>67</v>
      </c>
      <c r="D89" s="433"/>
      <c r="E89" s="433"/>
      <c r="F89" s="344"/>
      <c r="G89" s="336"/>
      <c r="H89" s="336"/>
      <c r="I89" s="336"/>
      <c r="J89" s="336"/>
      <c r="K89" s="336"/>
      <c r="L89" s="336"/>
      <c r="M89" s="336"/>
      <c r="N89" s="336"/>
      <c r="O89" s="336"/>
    </row>
    <row r="90" spans="1:17">
      <c r="C90" s="519" t="s">
        <v>67</v>
      </c>
      <c r="D90" s="605" t="s">
        <v>370</v>
      </c>
      <c r="E90" s="605" t="s">
        <v>42</v>
      </c>
      <c r="G90" s="524"/>
      <c r="H90" s="524">
        <f>Inflation!O15</f>
        <v>3.44E-2</v>
      </c>
      <c r="I90" s="524">
        <f>Inflation!P15</f>
        <v>0.02</v>
      </c>
      <c r="J90" s="524">
        <f>Inflation!Q15</f>
        <v>1.9E-2</v>
      </c>
      <c r="K90" s="524">
        <f>Inflation!R15</f>
        <v>0.02</v>
      </c>
      <c r="L90" s="524">
        <f>Inflation!S15</f>
        <v>0.02</v>
      </c>
      <c r="M90" s="524">
        <f>Inflation!T15</f>
        <v>0.02</v>
      </c>
      <c r="N90" s="524">
        <f>Inflation!U15</f>
        <v>0.02</v>
      </c>
      <c r="O90" s="524">
        <f>Inflation!V15</f>
        <v>0.02</v>
      </c>
    </row>
    <row r="91" spans="1:17">
      <c r="C91" s="519" t="s">
        <v>755</v>
      </c>
      <c r="D91" s="605" t="s">
        <v>736</v>
      </c>
      <c r="E91" s="605" t="s">
        <v>43</v>
      </c>
      <c r="F91" s="525"/>
      <c r="G91" s="525">
        <v>1</v>
      </c>
      <c r="H91" s="525">
        <f>G91*(1+H90)</f>
        <v>1.0344</v>
      </c>
      <c r="I91" s="525">
        <f>H91*(1+I90)</f>
        <v>1.055088</v>
      </c>
      <c r="J91" s="525">
        <f t="shared" ref="J91:O91" si="59">I91*(1+J90)</f>
        <v>1.0751346719999999</v>
      </c>
      <c r="K91" s="525">
        <f t="shared" si="59"/>
        <v>1.0966373654399999</v>
      </c>
      <c r="L91" s="525">
        <f t="shared" si="59"/>
        <v>1.1185701127487999</v>
      </c>
      <c r="M91" s="525">
        <f t="shared" si="59"/>
        <v>1.1409415150037758</v>
      </c>
      <c r="N91" s="525">
        <f t="shared" si="59"/>
        <v>1.1637603453038514</v>
      </c>
      <c r="O91" s="525">
        <f t="shared" si="59"/>
        <v>1.1870355522099285</v>
      </c>
    </row>
    <row r="92" spans="1:17">
      <c r="D92" s="556"/>
      <c r="E92" s="556"/>
      <c r="F92" s="525"/>
      <c r="G92" s="525"/>
      <c r="H92" s="525"/>
      <c r="I92" s="525"/>
      <c r="J92" s="525"/>
      <c r="K92" s="525"/>
      <c r="L92" s="525"/>
      <c r="M92" s="525"/>
      <c r="N92" s="525"/>
      <c r="O92" s="525"/>
    </row>
    <row r="93" spans="1:17">
      <c r="A93" s="337"/>
      <c r="B93" s="337"/>
      <c r="C93" s="337" t="s">
        <v>752</v>
      </c>
      <c r="D93" s="433"/>
      <c r="E93" s="433"/>
      <c r="F93" s="344"/>
      <c r="G93" s="336"/>
      <c r="H93" s="336"/>
      <c r="I93" s="336"/>
      <c r="J93" s="336"/>
      <c r="K93" s="336"/>
      <c r="L93" s="336"/>
      <c r="M93" s="336"/>
      <c r="N93" s="336"/>
      <c r="O93" s="336"/>
      <c r="Q93" s="337" t="s">
        <v>91</v>
      </c>
    </row>
    <row r="94" spans="1:17">
      <c r="C94" s="519" t="str">
        <f>C6</f>
        <v>Household revenue</v>
      </c>
      <c r="D94" s="605" t="s">
        <v>736</v>
      </c>
      <c r="E94" s="605" t="s">
        <v>58</v>
      </c>
      <c r="F94" s="520"/>
      <c r="G94" s="521">
        <f t="shared" ref="G94:O94" si="60">G6/G$91</f>
        <v>1153.4749999999999</v>
      </c>
      <c r="H94" s="521">
        <f t="shared" si="60"/>
        <v>1236.5410346336037</v>
      </c>
      <c r="I94" s="521">
        <f t="shared" si="60"/>
        <v>1329.2577300170237</v>
      </c>
      <c r="J94" s="521">
        <f t="shared" si="60"/>
        <v>1368.9006568229288</v>
      </c>
      <c r="K94" s="521">
        <f t="shared" si="60"/>
        <v>1408.3437845719734</v>
      </c>
      <c r="L94" s="521">
        <f t="shared" si="60"/>
        <v>1451.7124887615867</v>
      </c>
      <c r="M94" s="521">
        <f t="shared" si="60"/>
        <v>1494.9792139168342</v>
      </c>
      <c r="N94" s="521">
        <f t="shared" si="60"/>
        <v>1539.5354571551397</v>
      </c>
      <c r="O94" s="521">
        <f t="shared" si="60"/>
        <v>1585.4196511723123</v>
      </c>
      <c r="Q94" s="521">
        <f>SUM(J94:O94)</f>
        <v>8848.8912524007756</v>
      </c>
    </row>
    <row r="95" spans="1:17">
      <c r="C95" s="519" t="str">
        <f t="shared" ref="C95:C96" si="61">C7</f>
        <v>Non-household revenue</v>
      </c>
      <c r="D95" s="605" t="s">
        <v>736</v>
      </c>
      <c r="E95" s="605" t="s">
        <v>58</v>
      </c>
      <c r="F95" s="520"/>
      <c r="G95" s="521">
        <f t="shared" ref="G95:O95" si="62">G7/G$91</f>
        <v>410.52700000000004</v>
      </c>
      <c r="H95" s="521">
        <f t="shared" si="62"/>
        <v>438.91313090095429</v>
      </c>
      <c r="I95" s="521">
        <f t="shared" si="62"/>
        <v>469.52277576412172</v>
      </c>
      <c r="J95" s="521">
        <f t="shared" si="62"/>
        <v>479.5097396543332</v>
      </c>
      <c r="K95" s="521">
        <f t="shared" si="62"/>
        <v>488.40489709111631</v>
      </c>
      <c r="L95" s="521">
        <f t="shared" si="62"/>
        <v>494.7658926088705</v>
      </c>
      <c r="M95" s="521">
        <f t="shared" si="62"/>
        <v>500.74040026005326</v>
      </c>
      <c r="N95" s="521">
        <f t="shared" si="62"/>
        <v>507.23008046336184</v>
      </c>
      <c r="O95" s="521">
        <f t="shared" si="62"/>
        <v>514.25470216593885</v>
      </c>
      <c r="Q95" s="521">
        <f t="shared" ref="Q95:Q97" si="63">SUM(J95:O95)</f>
        <v>2984.9057122436739</v>
      </c>
    </row>
    <row r="96" spans="1:17">
      <c r="C96" s="519" t="str">
        <f t="shared" si="61"/>
        <v>Other revenue</v>
      </c>
      <c r="D96" s="605" t="s">
        <v>736</v>
      </c>
      <c r="E96" s="605" t="s">
        <v>58</v>
      </c>
      <c r="F96" s="520"/>
      <c r="G96" s="521">
        <f t="shared" ref="G96:O96" si="64">G8/G$91</f>
        <v>15.509</v>
      </c>
      <c r="H96" s="521">
        <f t="shared" si="64"/>
        <v>16.477562838360402</v>
      </c>
      <c r="I96" s="521">
        <f t="shared" si="64"/>
        <v>17.555066212202206</v>
      </c>
      <c r="J96" s="521">
        <f t="shared" si="64"/>
        <v>17.899620995562408</v>
      </c>
      <c r="K96" s="521">
        <f t="shared" si="64"/>
        <v>18.233045308224845</v>
      </c>
      <c r="L96" s="521">
        <f t="shared" si="64"/>
        <v>18.608431535158886</v>
      </c>
      <c r="M96" s="521">
        <f t="shared" si="64"/>
        <v>18.973302741730631</v>
      </c>
      <c r="N96" s="521">
        <f t="shared" si="64"/>
        <v>19.345328285686129</v>
      </c>
      <c r="O96" s="521">
        <f t="shared" si="64"/>
        <v>19.724648448150564</v>
      </c>
      <c r="Q96" s="521">
        <f t="shared" si="63"/>
        <v>112.78437731451345</v>
      </c>
    </row>
    <row r="97" spans="3:17" ht="15" thickBot="1">
      <c r="C97" s="522" t="str">
        <f>C9</f>
        <v>Total revenue (excl. ICI &amp; disposal proceeds)</v>
      </c>
      <c r="D97" s="605" t="s">
        <v>736</v>
      </c>
      <c r="E97" s="605" t="s">
        <v>58</v>
      </c>
      <c r="F97" s="520"/>
      <c r="G97" s="523">
        <f t="shared" ref="G97:O97" si="65">G9/G$91</f>
        <v>1579.511</v>
      </c>
      <c r="H97" s="523">
        <f t="shared" si="65"/>
        <v>1691.9317283729183</v>
      </c>
      <c r="I97" s="523">
        <f t="shared" si="65"/>
        <v>1816.3355719933475</v>
      </c>
      <c r="J97" s="523">
        <f t="shared" si="65"/>
        <v>1866.3100174728243</v>
      </c>
      <c r="K97" s="523">
        <f t="shared" si="65"/>
        <v>1914.9817269713146</v>
      </c>
      <c r="L97" s="523">
        <f t="shared" si="65"/>
        <v>1965.0868129056159</v>
      </c>
      <c r="M97" s="523">
        <f t="shared" si="65"/>
        <v>2014.692916918618</v>
      </c>
      <c r="N97" s="523">
        <f t="shared" si="65"/>
        <v>2066.1108659041874</v>
      </c>
      <c r="O97" s="523">
        <f t="shared" si="65"/>
        <v>2119.3990017864016</v>
      </c>
      <c r="Q97" s="523">
        <f t="shared" si="63"/>
        <v>11946.581341958961</v>
      </c>
    </row>
    <row r="98" spans="3:17">
      <c r="F98" s="520"/>
      <c r="G98" s="521"/>
      <c r="H98" s="521"/>
      <c r="I98" s="521"/>
      <c r="J98" s="521"/>
      <c r="K98" s="521"/>
      <c r="L98" s="521"/>
      <c r="M98" s="521"/>
      <c r="N98" s="521"/>
      <c r="O98" s="521"/>
      <c r="Q98" s="521"/>
    </row>
    <row r="99" spans="3:17">
      <c r="C99" s="519" t="str">
        <f t="shared" ref="C99:C101" si="66">C11</f>
        <v>Infrastructure charges income</v>
      </c>
      <c r="D99" s="605" t="s">
        <v>736</v>
      </c>
      <c r="E99" s="605" t="s">
        <v>58</v>
      </c>
      <c r="F99" s="520"/>
      <c r="G99" s="521">
        <f t="shared" ref="G99:O99" si="67">G11/G$91</f>
        <v>12.872</v>
      </c>
      <c r="H99" s="521">
        <f t="shared" si="67"/>
        <v>16</v>
      </c>
      <c r="I99" s="521">
        <f t="shared" si="67"/>
        <v>16</v>
      </c>
      <c r="J99" s="521">
        <f t="shared" si="67"/>
        <v>16</v>
      </c>
      <c r="K99" s="521">
        <f t="shared" si="67"/>
        <v>16</v>
      </c>
      <c r="L99" s="521">
        <f t="shared" si="67"/>
        <v>16</v>
      </c>
      <c r="M99" s="521">
        <f t="shared" si="67"/>
        <v>16</v>
      </c>
      <c r="N99" s="521">
        <f t="shared" si="67"/>
        <v>16</v>
      </c>
      <c r="O99" s="521">
        <f t="shared" si="67"/>
        <v>16</v>
      </c>
      <c r="Q99" s="521">
        <f t="shared" ref="Q99:Q101" si="68">SUM(J99:O99)</f>
        <v>96</v>
      </c>
    </row>
    <row r="100" spans="3:17">
      <c r="C100" s="519" t="str">
        <f t="shared" si="66"/>
        <v>Disposal proceeds</v>
      </c>
      <c r="D100" s="605" t="s">
        <v>736</v>
      </c>
      <c r="E100" s="605" t="s">
        <v>58</v>
      </c>
      <c r="F100" s="520"/>
      <c r="G100" s="521">
        <f t="shared" ref="G100:O100" si="69">G12/G$91</f>
        <v>2.3199999999999998</v>
      </c>
      <c r="H100" s="521">
        <f t="shared" si="69"/>
        <v>2.1256038647343001</v>
      </c>
      <c r="I100" s="521">
        <f t="shared" si="69"/>
        <v>4.8324245934212886</v>
      </c>
      <c r="J100" s="521">
        <f t="shared" si="69"/>
        <v>1.626831859204493</v>
      </c>
      <c r="K100" s="521">
        <f t="shared" si="69"/>
        <v>1.226091882612439</v>
      </c>
      <c r="L100" s="521">
        <f t="shared" si="69"/>
        <v>1.2260989816873853</v>
      </c>
      <c r="M100" s="521">
        <f t="shared" si="69"/>
        <v>1.2261564006759229</v>
      </c>
      <c r="N100" s="521">
        <f t="shared" si="69"/>
        <v>1.2261666357897441</v>
      </c>
      <c r="O100" s="521">
        <f t="shared" si="69"/>
        <v>1.2261231532800458</v>
      </c>
      <c r="Q100" s="521">
        <f t="shared" si="68"/>
        <v>7.7574689132500296</v>
      </c>
    </row>
    <row r="101" spans="3:17" ht="15" thickBot="1">
      <c r="C101" s="522" t="str">
        <f t="shared" si="66"/>
        <v>Total revenue (incl. ICI &amp; disposal proceeds)</v>
      </c>
      <c r="D101" s="605" t="s">
        <v>736</v>
      </c>
      <c r="E101" s="605" t="s">
        <v>58</v>
      </c>
      <c r="F101" s="520"/>
      <c r="G101" s="523">
        <f t="shared" ref="G101:O101" si="70">G13/G$91</f>
        <v>1594.703</v>
      </c>
      <c r="H101" s="523">
        <f t="shared" si="70"/>
        <v>1710.0573322376526</v>
      </c>
      <c r="I101" s="523">
        <f t="shared" si="70"/>
        <v>1837.1679965867686</v>
      </c>
      <c r="J101" s="523">
        <f t="shared" si="70"/>
        <v>1883.9368493320289</v>
      </c>
      <c r="K101" s="523">
        <f t="shared" si="70"/>
        <v>1932.2078188539272</v>
      </c>
      <c r="L101" s="523">
        <f t="shared" si="70"/>
        <v>1982.3129118873035</v>
      </c>
      <c r="M101" s="523">
        <f t="shared" si="70"/>
        <v>2031.9190733192941</v>
      </c>
      <c r="N101" s="523">
        <f t="shared" si="70"/>
        <v>2083.3370325399769</v>
      </c>
      <c r="O101" s="523">
        <f t="shared" si="70"/>
        <v>2136.6251249396819</v>
      </c>
      <c r="Q101" s="523">
        <f t="shared" si="68"/>
        <v>12050.338810872214</v>
      </c>
    </row>
    <row r="102" spans="3:17">
      <c r="F102" s="520"/>
      <c r="G102" s="521"/>
      <c r="H102" s="521"/>
      <c r="I102" s="521"/>
      <c r="J102" s="521"/>
      <c r="K102" s="521"/>
      <c r="L102" s="521"/>
      <c r="M102" s="521"/>
      <c r="N102" s="521"/>
      <c r="O102" s="521"/>
      <c r="Q102" s="521"/>
    </row>
    <row r="103" spans="3:17">
      <c r="C103" s="519" t="str">
        <f t="shared" ref="C103:C104" si="71">C15</f>
        <v>Net new borrowing</v>
      </c>
      <c r="D103" s="605" t="s">
        <v>736</v>
      </c>
      <c r="E103" s="605" t="s">
        <v>58</v>
      </c>
      <c r="F103" s="520"/>
      <c r="G103" s="521">
        <f t="shared" ref="G103:O103" si="72">G15/G$91</f>
        <v>169.99999999999997</v>
      </c>
      <c r="H103" s="521">
        <f t="shared" si="72"/>
        <v>164.34648105181748</v>
      </c>
      <c r="I103" s="521">
        <f t="shared" si="72"/>
        <v>161.12400103119361</v>
      </c>
      <c r="J103" s="521">
        <f t="shared" si="72"/>
        <v>159.66991962721022</v>
      </c>
      <c r="K103" s="521">
        <f t="shared" si="72"/>
        <v>156.53913688942177</v>
      </c>
      <c r="L103" s="521">
        <f t="shared" si="72"/>
        <v>153.46974204845273</v>
      </c>
      <c r="M103" s="521">
        <f t="shared" si="72"/>
        <v>150.46053142005169</v>
      </c>
      <c r="N103" s="521">
        <f t="shared" si="72"/>
        <v>147.51032492161931</v>
      </c>
      <c r="O103" s="521">
        <f t="shared" si="72"/>
        <v>144.61796560943066</v>
      </c>
      <c r="Q103" s="521">
        <f t="shared" ref="Q103:Q104" si="73">SUM(J103:O103)</f>
        <v>912.26762051618653</v>
      </c>
    </row>
    <row r="104" spans="3:17" ht="15" thickBot="1">
      <c r="C104" s="522" t="str">
        <f t="shared" si="71"/>
        <v>Total cash inflows</v>
      </c>
      <c r="D104" s="605" t="s">
        <v>736</v>
      </c>
      <c r="E104" s="605" t="s">
        <v>58</v>
      </c>
      <c r="F104" s="520"/>
      <c r="G104" s="523">
        <f t="shared" ref="G104:O104" si="74">G16/G$91</f>
        <v>1764.703</v>
      </c>
      <c r="H104" s="523">
        <f t="shared" si="74"/>
        <v>1874.40381328947</v>
      </c>
      <c r="I104" s="523">
        <f t="shared" si="74"/>
        <v>1998.2919976179621</v>
      </c>
      <c r="J104" s="523">
        <f t="shared" si="74"/>
        <v>2043.6067689592392</v>
      </c>
      <c r="K104" s="523">
        <f t="shared" si="74"/>
        <v>2088.7469557433487</v>
      </c>
      <c r="L104" s="523">
        <f t="shared" si="74"/>
        <v>2135.7826539357561</v>
      </c>
      <c r="M104" s="523">
        <f t="shared" si="74"/>
        <v>2182.3796047393457</v>
      </c>
      <c r="N104" s="523">
        <f t="shared" si="74"/>
        <v>2230.8473574615964</v>
      </c>
      <c r="O104" s="523">
        <f t="shared" si="74"/>
        <v>2281.2430905491124</v>
      </c>
      <c r="Q104" s="523">
        <f t="shared" si="73"/>
        <v>12962.6064313884</v>
      </c>
    </row>
    <row r="105" spans="3:17">
      <c r="F105" s="520"/>
      <c r="G105" s="521"/>
      <c r="H105" s="521"/>
      <c r="I105" s="521"/>
      <c r="J105" s="521"/>
      <c r="K105" s="521"/>
      <c r="L105" s="521"/>
      <c r="M105" s="521"/>
      <c r="N105" s="521"/>
      <c r="O105" s="521"/>
      <c r="Q105" s="521"/>
    </row>
    <row r="106" spans="3:17">
      <c r="C106" s="519" t="str">
        <f t="shared" ref="C106:C110" si="75">C18</f>
        <v>Operating costs</v>
      </c>
      <c r="D106" s="605" t="s">
        <v>736</v>
      </c>
      <c r="E106" s="605" t="s">
        <v>58</v>
      </c>
      <c r="F106" s="520"/>
      <c r="G106" s="521">
        <f t="shared" ref="G106:O106" si="76">G18/G$91</f>
        <v>-511.13799999999998</v>
      </c>
      <c r="H106" s="521">
        <f t="shared" si="76"/>
        <v>-526.33606763285024</v>
      </c>
      <c r="I106" s="521">
        <f t="shared" si="76"/>
        <v>-545.60648742764204</v>
      </c>
      <c r="J106" s="521">
        <f t="shared" si="76"/>
        <v>-553.8050747252139</v>
      </c>
      <c r="K106" s="521">
        <f t="shared" si="76"/>
        <v>-549.87644316710669</v>
      </c>
      <c r="L106" s="521">
        <f t="shared" si="76"/>
        <v>-573.29093361610626</v>
      </c>
      <c r="M106" s="521">
        <f t="shared" si="76"/>
        <v>-575.47956558959277</v>
      </c>
      <c r="N106" s="521">
        <f t="shared" si="76"/>
        <v>-574.03280243653637</v>
      </c>
      <c r="O106" s="521">
        <f t="shared" si="76"/>
        <v>-574.32166096702508</v>
      </c>
      <c r="Q106" s="521">
        <f t="shared" ref="Q106:Q110" si="77">SUM(J106:O106)</f>
        <v>-3400.8064805015811</v>
      </c>
    </row>
    <row r="107" spans="3:17">
      <c r="C107" s="519" t="str">
        <f t="shared" si="75"/>
        <v>PFI costs</v>
      </c>
      <c r="D107" s="605" t="s">
        <v>736</v>
      </c>
      <c r="E107" s="605" t="s">
        <v>58</v>
      </c>
      <c r="F107" s="520"/>
      <c r="G107" s="521">
        <f t="shared" ref="G107:O107" si="78">G19/G$91</f>
        <v>-168.37700000000001</v>
      </c>
      <c r="H107" s="521">
        <f t="shared" si="78"/>
        <v>-165.35151856148494</v>
      </c>
      <c r="I107" s="521">
        <f t="shared" si="78"/>
        <v>-122.02404245908556</v>
      </c>
      <c r="J107" s="521">
        <f t="shared" si="78"/>
        <v>-118.57218717299507</v>
      </c>
      <c r="K107" s="521">
        <f t="shared" si="78"/>
        <v>-119.50144147735936</v>
      </c>
      <c r="L107" s="521">
        <f t="shared" si="78"/>
        <v>-74.886143401162656</v>
      </c>
      <c r="M107" s="521">
        <f t="shared" si="78"/>
        <v>-51.06653159993035</v>
      </c>
      <c r="N107" s="521">
        <f t="shared" si="78"/>
        <v>-40.865667918962252</v>
      </c>
      <c r="O107" s="521">
        <f t="shared" si="78"/>
        <v>-30.020559530005272</v>
      </c>
      <c r="Q107" s="521">
        <f t="shared" si="77"/>
        <v>-434.91253110041498</v>
      </c>
    </row>
    <row r="108" spans="3:17">
      <c r="C108" s="519" t="str">
        <f t="shared" si="75"/>
        <v>Net interest</v>
      </c>
      <c r="D108" s="605" t="s">
        <v>736</v>
      </c>
      <c r="E108" s="605" t="s">
        <v>58</v>
      </c>
      <c r="F108" s="520"/>
      <c r="G108" s="521">
        <f t="shared" ref="G108:O108" si="79">G20/G$91</f>
        <v>-142.32599999999999</v>
      </c>
      <c r="H108" s="521">
        <f t="shared" si="79"/>
        <v>-149.67793575156503</v>
      </c>
      <c r="I108" s="521">
        <f t="shared" si="79"/>
        <v>-154.78147624410727</v>
      </c>
      <c r="J108" s="521">
        <f t="shared" si="79"/>
        <v>-158.15429683488952</v>
      </c>
      <c r="K108" s="521">
        <f t="shared" si="79"/>
        <v>-162.75862278842561</v>
      </c>
      <c r="L108" s="521">
        <f t="shared" si="79"/>
        <v>-165.86152012956171</v>
      </c>
      <c r="M108" s="521">
        <f t="shared" si="79"/>
        <v>-168.42204910820692</v>
      </c>
      <c r="N108" s="521">
        <f t="shared" si="79"/>
        <v>-172.83113203723093</v>
      </c>
      <c r="O108" s="521">
        <f t="shared" si="79"/>
        <v>-175.09181142029851</v>
      </c>
      <c r="Q108" s="521">
        <f t="shared" si="77"/>
        <v>-1003.1194323186131</v>
      </c>
    </row>
    <row r="109" spans="3:17">
      <c r="C109" s="519" t="str">
        <f t="shared" si="75"/>
        <v>Taxation</v>
      </c>
      <c r="D109" s="605" t="s">
        <v>736</v>
      </c>
      <c r="E109" s="605" t="s">
        <v>58</v>
      </c>
      <c r="F109" s="520"/>
      <c r="G109" s="521">
        <f t="shared" ref="G109:O109" si="80">G21/G$91</f>
        <v>16.478000000000002</v>
      </c>
      <c r="H109" s="521">
        <f t="shared" si="80"/>
        <v>0</v>
      </c>
      <c r="I109" s="521">
        <f t="shared" si="80"/>
        <v>0</v>
      </c>
      <c r="J109" s="521">
        <f t="shared" si="80"/>
        <v>0</v>
      </c>
      <c r="K109" s="521">
        <f t="shared" si="80"/>
        <v>0</v>
      </c>
      <c r="L109" s="521">
        <f t="shared" si="80"/>
        <v>-3.2405718270679182</v>
      </c>
      <c r="M109" s="521">
        <f t="shared" si="80"/>
        <v>-5.3581258096005486</v>
      </c>
      <c r="N109" s="521">
        <f t="shared" si="80"/>
        <v>-6.0804172253759114</v>
      </c>
      <c r="O109" s="521">
        <f t="shared" si="80"/>
        <v>-8.6354262745559769</v>
      </c>
      <c r="Q109" s="521">
        <f t="shared" si="77"/>
        <v>-23.314541136600354</v>
      </c>
    </row>
    <row r="110" spans="3:17" ht="15" thickBot="1">
      <c r="C110" s="522" t="str">
        <f t="shared" si="75"/>
        <v>Total operating expenditure</v>
      </c>
      <c r="D110" s="605" t="s">
        <v>736</v>
      </c>
      <c r="E110" s="605" t="s">
        <v>58</v>
      </c>
      <c r="F110" s="520"/>
      <c r="G110" s="523">
        <f t="shared" ref="G110:O110" si="81">G22/G$91</f>
        <v>-805.36300000000006</v>
      </c>
      <c r="H110" s="523">
        <f t="shared" si="81"/>
        <v>-841.36552194590024</v>
      </c>
      <c r="I110" s="523">
        <f t="shared" si="81"/>
        <v>-822.41200613083504</v>
      </c>
      <c r="J110" s="523">
        <f t="shared" si="81"/>
        <v>-830.53155873309856</v>
      </c>
      <c r="K110" s="523">
        <f t="shared" si="81"/>
        <v>-832.13650743289168</v>
      </c>
      <c r="L110" s="523">
        <f t="shared" si="81"/>
        <v>-817.27916897389855</v>
      </c>
      <c r="M110" s="523">
        <f t="shared" si="81"/>
        <v>-800.32627210733062</v>
      </c>
      <c r="N110" s="523">
        <f t="shared" si="81"/>
        <v>-793.81001961810546</v>
      </c>
      <c r="O110" s="523">
        <f t="shared" si="81"/>
        <v>-788.06945819188479</v>
      </c>
      <c r="Q110" s="523">
        <f t="shared" si="77"/>
        <v>-4862.1529850572097</v>
      </c>
    </row>
    <row r="111" spans="3:17">
      <c r="F111" s="520"/>
      <c r="G111" s="521"/>
      <c r="H111" s="521"/>
      <c r="I111" s="521"/>
      <c r="J111" s="521"/>
      <c r="K111" s="521"/>
      <c r="L111" s="521"/>
      <c r="M111" s="521"/>
      <c r="N111" s="521"/>
      <c r="O111" s="521"/>
      <c r="Q111" s="521"/>
    </row>
    <row r="112" spans="3:17">
      <c r="C112" s="519" t="str">
        <f t="shared" ref="C112:C113" si="82">C24</f>
        <v>RCCs</v>
      </c>
      <c r="D112" s="605" t="s">
        <v>736</v>
      </c>
      <c r="E112" s="605" t="s">
        <v>58</v>
      </c>
      <c r="F112" s="520"/>
      <c r="G112" s="521">
        <f t="shared" ref="G112:O112" si="83">G24/G$91</f>
        <v>-46.823999999999998</v>
      </c>
      <c r="H112" s="521">
        <f t="shared" si="83"/>
        <v>-37.681159420289902</v>
      </c>
      <c r="I112" s="521">
        <f t="shared" si="83"/>
        <v>-30.134380503055802</v>
      </c>
      <c r="J112" s="521">
        <f t="shared" si="83"/>
        <v>-30.134380503055805</v>
      </c>
      <c r="K112" s="521">
        <f t="shared" si="83"/>
        <v>-30.134380503055805</v>
      </c>
      <c r="L112" s="521">
        <f t="shared" si="83"/>
        <v>-30.134380503055809</v>
      </c>
      <c r="M112" s="521">
        <f t="shared" si="83"/>
        <v>-30.134380503055812</v>
      </c>
      <c r="N112" s="521">
        <f t="shared" si="83"/>
        <v>-30.134380503055809</v>
      </c>
      <c r="O112" s="521">
        <f t="shared" si="83"/>
        <v>-30.134380503055805</v>
      </c>
      <c r="Q112" s="521">
        <f t="shared" ref="Q112:Q113" si="84">SUM(J112:O112)</f>
        <v>-180.80628301833485</v>
      </c>
    </row>
    <row r="113" spans="3:17">
      <c r="C113" s="519" t="str">
        <f t="shared" si="82"/>
        <v>Completion investment</v>
      </c>
      <c r="D113" s="605" t="s">
        <v>736</v>
      </c>
      <c r="E113" s="605" t="s">
        <v>58</v>
      </c>
      <c r="F113" s="520"/>
      <c r="G113" s="521">
        <f t="shared" ref="G113:O113" si="85">G25/G$91</f>
        <v>-14.878</v>
      </c>
      <c r="H113" s="521">
        <f t="shared" si="85"/>
        <v>-14.668406805877805</v>
      </c>
      <c r="I113" s="521">
        <f t="shared" si="85"/>
        <v>-11.692863533657855</v>
      </c>
      <c r="J113" s="521">
        <f t="shared" si="85"/>
        <v>-15.651062548934338</v>
      </c>
      <c r="K113" s="521">
        <f t="shared" si="85"/>
        <v>-2.1657113598779185</v>
      </c>
      <c r="L113" s="521">
        <f t="shared" si="85"/>
        <v>-0.28697351765564988</v>
      </c>
      <c r="M113" s="521">
        <f t="shared" si="85"/>
        <v>-0.15162915690680909</v>
      </c>
      <c r="N113" s="521">
        <f t="shared" si="85"/>
        <v>-5.6712707445593334E-2</v>
      </c>
      <c r="O113" s="521">
        <f t="shared" si="85"/>
        <v>-2.5273042533686865E-3</v>
      </c>
      <c r="Q113" s="521">
        <f t="shared" si="84"/>
        <v>-18.314616595073677</v>
      </c>
    </row>
    <row r="114" spans="3:17">
      <c r="F114" s="520"/>
      <c r="G114" s="521"/>
      <c r="H114" s="521"/>
      <c r="I114" s="521"/>
      <c r="J114" s="521"/>
      <c r="K114" s="521"/>
      <c r="L114" s="521"/>
      <c r="M114" s="521"/>
      <c r="N114" s="521"/>
      <c r="O114" s="521"/>
      <c r="Q114" s="521"/>
    </row>
    <row r="115" spans="3:17">
      <c r="C115" s="519" t="str">
        <f t="shared" ref="C115:C120" si="86">C27</f>
        <v>Repair</v>
      </c>
      <c r="D115" s="605" t="s">
        <v>736</v>
      </c>
      <c r="E115" s="605" t="s">
        <v>58</v>
      </c>
      <c r="F115" s="520"/>
      <c r="G115" s="521">
        <f t="shared" ref="G115:O115" si="87">G27/G$91</f>
        <v>-334.74</v>
      </c>
      <c r="H115" s="521">
        <f t="shared" si="87"/>
        <v>-340.09468599033801</v>
      </c>
      <c r="I115" s="521">
        <f t="shared" si="87"/>
        <v>-375.73805689747724</v>
      </c>
      <c r="J115" s="521">
        <f t="shared" si="87"/>
        <v>-221.68239858457079</v>
      </c>
      <c r="K115" s="521">
        <f t="shared" si="87"/>
        <v>-224.62682099921932</v>
      </c>
      <c r="L115" s="521">
        <f t="shared" si="87"/>
        <v>-224.7553397625949</v>
      </c>
      <c r="M115" s="521">
        <f t="shared" si="87"/>
        <v>-251.00673582492283</v>
      </c>
      <c r="N115" s="521">
        <f t="shared" si="87"/>
        <v>-294.67721980088191</v>
      </c>
      <c r="O115" s="521">
        <f t="shared" si="87"/>
        <v>-311.81912918753153</v>
      </c>
      <c r="Q115" s="521">
        <f>SUM(J115:O115)</f>
        <v>-1528.5676441597211</v>
      </c>
    </row>
    <row r="116" spans="3:17">
      <c r="C116" s="519" t="str">
        <f t="shared" si="86"/>
        <v>Refurbishment</v>
      </c>
      <c r="D116" s="605" t="s">
        <v>736</v>
      </c>
      <c r="E116" s="605" t="s">
        <v>58</v>
      </c>
      <c r="F116" s="520"/>
      <c r="G116" s="521">
        <f t="shared" ref="G116:O116" si="88">G28/G$91</f>
        <v>-147.13900000000001</v>
      </c>
      <c r="H116" s="521">
        <f t="shared" si="88"/>
        <v>-132.96425120772946</v>
      </c>
      <c r="I116" s="521">
        <f t="shared" si="88"/>
        <v>-132.96418717217091</v>
      </c>
      <c r="J116" s="521">
        <f t="shared" si="88"/>
        <v>-158.21906595352922</v>
      </c>
      <c r="K116" s="521">
        <f t="shared" si="88"/>
        <v>-178.2727885163591</v>
      </c>
      <c r="L116" s="521">
        <f t="shared" si="88"/>
        <v>-200.06247348000778</v>
      </c>
      <c r="M116" s="521">
        <f t="shared" si="88"/>
        <v>-193.14260125795903</v>
      </c>
      <c r="N116" s="521">
        <f t="shared" si="88"/>
        <v>-192.913377493431</v>
      </c>
      <c r="O116" s="521">
        <f t="shared" si="88"/>
        <v>-220.79811276492723</v>
      </c>
      <c r="Q116" s="521">
        <f t="shared" ref="Q116:Q120" si="89">SUM(J116:O116)</f>
        <v>-1143.4084194662134</v>
      </c>
    </row>
    <row r="117" spans="3:17">
      <c r="C117" s="519" t="str">
        <f t="shared" si="86"/>
        <v>Replacement</v>
      </c>
      <c r="D117" s="605" t="s">
        <v>736</v>
      </c>
      <c r="E117" s="605" t="s">
        <v>58</v>
      </c>
      <c r="F117" s="520"/>
      <c r="G117" s="521">
        <f t="shared" ref="G117:O117" si="90">G29/G$91</f>
        <v>-351.762</v>
      </c>
      <c r="H117" s="521">
        <f t="shared" si="90"/>
        <v>-398.89178743961355</v>
      </c>
      <c r="I117" s="521">
        <f t="shared" si="90"/>
        <v>-425.48521061106902</v>
      </c>
      <c r="J117" s="521">
        <f t="shared" si="90"/>
        <v>-295.07332613874837</v>
      </c>
      <c r="K117" s="521">
        <f t="shared" si="90"/>
        <v>-366.27272104879825</v>
      </c>
      <c r="L117" s="521">
        <f t="shared" si="90"/>
        <v>-380.63421330839037</v>
      </c>
      <c r="M117" s="521">
        <f t="shared" si="90"/>
        <v>-384.78709573686876</v>
      </c>
      <c r="N117" s="521">
        <f t="shared" si="90"/>
        <v>-409.66506740252663</v>
      </c>
      <c r="O117" s="521">
        <f t="shared" si="90"/>
        <v>-417.10285105907388</v>
      </c>
      <c r="Q117" s="521">
        <f t="shared" si="89"/>
        <v>-2253.5352746944063</v>
      </c>
    </row>
    <row r="118" spans="3:17">
      <c r="C118" s="519" t="str">
        <f t="shared" si="86"/>
        <v>Growth</v>
      </c>
      <c r="D118" s="605" t="s">
        <v>736</v>
      </c>
      <c r="E118" s="605" t="s">
        <v>58</v>
      </c>
      <c r="F118" s="520"/>
      <c r="G118" s="521">
        <f t="shared" ref="G118:O118" si="91">G30/G$91</f>
        <v>-62.719000000000001</v>
      </c>
      <c r="H118" s="521">
        <f t="shared" si="91"/>
        <v>0</v>
      </c>
      <c r="I118" s="521">
        <f t="shared" si="91"/>
        <v>0</v>
      </c>
      <c r="J118" s="521">
        <f t="shared" si="91"/>
        <v>0</v>
      </c>
      <c r="K118" s="521">
        <f t="shared" si="91"/>
        <v>0</v>
      </c>
      <c r="L118" s="521">
        <f t="shared" si="91"/>
        <v>0</v>
      </c>
      <c r="M118" s="521">
        <f t="shared" si="91"/>
        <v>0</v>
      </c>
      <c r="N118" s="521">
        <f t="shared" si="91"/>
        <v>0</v>
      </c>
      <c r="O118" s="521">
        <f t="shared" si="91"/>
        <v>0</v>
      </c>
      <c r="Q118" s="521">
        <f t="shared" si="89"/>
        <v>0</v>
      </c>
    </row>
    <row r="119" spans="3:17">
      <c r="C119" s="519" t="str">
        <f t="shared" si="86"/>
        <v>Enhancement</v>
      </c>
      <c r="D119" s="605" t="s">
        <v>736</v>
      </c>
      <c r="E119" s="605" t="s">
        <v>58</v>
      </c>
      <c r="F119" s="520"/>
      <c r="G119" s="521">
        <f t="shared" ref="G119:O119" si="92">G31/G$91</f>
        <v>-181.56399999999999</v>
      </c>
      <c r="H119" s="521">
        <f t="shared" si="92"/>
        <v>-166.42944012723194</v>
      </c>
      <c r="I119" s="521">
        <f t="shared" si="92"/>
        <v>-216.26665325695683</v>
      </c>
      <c r="J119" s="521">
        <f t="shared" si="92"/>
        <v>-512.58221253016052</v>
      </c>
      <c r="K119" s="521">
        <f t="shared" si="92"/>
        <v>-461.82939752138134</v>
      </c>
      <c r="L119" s="521">
        <f t="shared" si="92"/>
        <v>-487.35399974933529</v>
      </c>
      <c r="M119" s="521">
        <f t="shared" si="92"/>
        <v>-527.33244268325382</v>
      </c>
      <c r="N119" s="521">
        <f t="shared" si="92"/>
        <v>-513.91192340246414</v>
      </c>
      <c r="O119" s="521">
        <f t="shared" si="92"/>
        <v>-517.50016939054751</v>
      </c>
      <c r="Q119" s="521">
        <f t="shared" si="89"/>
        <v>-3020.5101452771428</v>
      </c>
    </row>
    <row r="120" spans="3:17" ht="15" thickBot="1">
      <c r="C120" s="522" t="str">
        <f t="shared" si="86"/>
        <v>Gross SRC27 investment (incl. repairs)</v>
      </c>
      <c r="D120" s="605" t="s">
        <v>736</v>
      </c>
      <c r="E120" s="605" t="s">
        <v>58</v>
      </c>
      <c r="F120" s="520"/>
      <c r="G120" s="523">
        <f t="shared" ref="G120:O120" si="93">G32/G$91</f>
        <v>-1077.9240000000002</v>
      </c>
      <c r="H120" s="523">
        <f t="shared" si="93"/>
        <v>-1038.3801647649129</v>
      </c>
      <c r="I120" s="523">
        <f t="shared" si="93"/>
        <v>-1150.4541079376741</v>
      </c>
      <c r="J120" s="523">
        <f t="shared" si="93"/>
        <v>-1187.5570032070088</v>
      </c>
      <c r="K120" s="523">
        <f t="shared" si="93"/>
        <v>-1231.001728085758</v>
      </c>
      <c r="L120" s="523">
        <f t="shared" si="93"/>
        <v>-1292.8060263003283</v>
      </c>
      <c r="M120" s="523">
        <f t="shared" si="93"/>
        <v>-1356.2688755030042</v>
      </c>
      <c r="N120" s="523">
        <f t="shared" si="93"/>
        <v>-1411.1675880993039</v>
      </c>
      <c r="O120" s="523">
        <f t="shared" si="93"/>
        <v>-1467.2202624020802</v>
      </c>
      <c r="Q120" s="523">
        <f t="shared" si="89"/>
        <v>-7946.021483597483</v>
      </c>
    </row>
    <row r="121" spans="3:17">
      <c r="F121" s="520"/>
      <c r="G121" s="521"/>
      <c r="H121" s="521"/>
      <c r="I121" s="521"/>
      <c r="J121" s="521"/>
      <c r="K121" s="521"/>
      <c r="L121" s="521"/>
      <c r="M121" s="521"/>
      <c r="N121" s="521"/>
      <c r="O121" s="521"/>
      <c r="Q121" s="521"/>
    </row>
    <row r="122" spans="3:17">
      <c r="C122" s="519" t="str">
        <f t="shared" ref="C122:C124" si="94">C34</f>
        <v>Grants and contributions</v>
      </c>
      <c r="D122" s="605" t="s">
        <v>736</v>
      </c>
      <c r="E122" s="605" t="s">
        <v>58</v>
      </c>
      <c r="F122" s="520"/>
      <c r="G122" s="521">
        <f t="shared" ref="G122:O122" si="95">G34/G$91</f>
        <v>5.609</v>
      </c>
      <c r="H122" s="521">
        <f t="shared" si="95"/>
        <v>3.381642512077295</v>
      </c>
      <c r="I122" s="521">
        <f t="shared" si="95"/>
        <v>4.708496953602471</v>
      </c>
      <c r="J122" s="521">
        <f t="shared" si="95"/>
        <v>4.6161734839239914</v>
      </c>
      <c r="K122" s="521">
        <f t="shared" si="95"/>
        <v>4.5256602783568542</v>
      </c>
      <c r="L122" s="521">
        <f t="shared" si="95"/>
        <v>4.4369218415263276</v>
      </c>
      <c r="M122" s="521">
        <f t="shared" si="95"/>
        <v>4.34992337404542</v>
      </c>
      <c r="N122" s="521">
        <f t="shared" si="95"/>
        <v>4.2646307588680576</v>
      </c>
      <c r="O122" s="521">
        <f t="shared" si="95"/>
        <v>4.1810105479098612</v>
      </c>
      <c r="Q122" s="521">
        <f t="shared" ref="Q122:Q124" si="96">SUM(J122:O122)</f>
        <v>26.374320284630514</v>
      </c>
    </row>
    <row r="123" spans="3:17">
      <c r="C123" s="519" t="str">
        <f t="shared" si="94"/>
        <v>Insurance recoveries</v>
      </c>
      <c r="D123" s="605" t="s">
        <v>736</v>
      </c>
      <c r="E123" s="605" t="s">
        <v>58</v>
      </c>
      <c r="F123" s="520"/>
      <c r="G123" s="521">
        <f t="shared" ref="G123:O123" si="97">G35/G$91</f>
        <v>0</v>
      </c>
      <c r="H123" s="521">
        <f t="shared" si="97"/>
        <v>0</v>
      </c>
      <c r="I123" s="521">
        <f t="shared" si="97"/>
        <v>0</v>
      </c>
      <c r="J123" s="521">
        <f t="shared" si="97"/>
        <v>0</v>
      </c>
      <c r="K123" s="521">
        <f t="shared" si="97"/>
        <v>0</v>
      </c>
      <c r="L123" s="521">
        <f t="shared" si="97"/>
        <v>0</v>
      </c>
      <c r="M123" s="521">
        <f t="shared" si="97"/>
        <v>0</v>
      </c>
      <c r="N123" s="521">
        <f t="shared" si="97"/>
        <v>0</v>
      </c>
      <c r="O123" s="521">
        <f t="shared" si="97"/>
        <v>0</v>
      </c>
      <c r="Q123" s="521">
        <f t="shared" si="96"/>
        <v>0</v>
      </c>
    </row>
    <row r="124" spans="3:17" ht="15" thickBot="1">
      <c r="C124" s="522" t="str">
        <f t="shared" si="94"/>
        <v>Net SRC27 investment (incl. repairs)</v>
      </c>
      <c r="D124" s="605" t="s">
        <v>736</v>
      </c>
      <c r="E124" s="605" t="s">
        <v>58</v>
      </c>
      <c r="F124" s="520"/>
      <c r="G124" s="523">
        <f t="shared" ref="G124:O124" si="98">G36/G$91</f>
        <v>-1072.3150000000003</v>
      </c>
      <c r="H124" s="523">
        <f t="shared" si="98"/>
        <v>-1034.9985222528355</v>
      </c>
      <c r="I124" s="523">
        <f t="shared" si="98"/>
        <v>-1145.7456109840716</v>
      </c>
      <c r="J124" s="523">
        <f t="shared" si="98"/>
        <v>-1182.9408297230848</v>
      </c>
      <c r="K124" s="523">
        <f t="shared" si="98"/>
        <v>-1226.4760678074013</v>
      </c>
      <c r="L124" s="523">
        <f t="shared" si="98"/>
        <v>-1288.369104458802</v>
      </c>
      <c r="M124" s="523">
        <f t="shared" si="98"/>
        <v>-1351.9189521289588</v>
      </c>
      <c r="N124" s="523">
        <f t="shared" si="98"/>
        <v>-1406.9029573404357</v>
      </c>
      <c r="O124" s="523">
        <f t="shared" si="98"/>
        <v>-1463.0392518541703</v>
      </c>
      <c r="Q124" s="523">
        <f t="shared" si="96"/>
        <v>-7919.6471633128531</v>
      </c>
    </row>
    <row r="125" spans="3:17">
      <c r="F125" s="520"/>
      <c r="G125" s="521"/>
      <c r="H125" s="521"/>
      <c r="I125" s="521"/>
      <c r="J125" s="521"/>
      <c r="K125" s="521"/>
      <c r="L125" s="521"/>
      <c r="M125" s="521"/>
      <c r="N125" s="521"/>
      <c r="O125" s="521"/>
      <c r="Q125" s="521"/>
    </row>
    <row r="126" spans="3:17">
      <c r="C126" s="519" t="str">
        <f t="shared" ref="C126:C128" si="99">C38</f>
        <v>Change in working capital</v>
      </c>
      <c r="D126" s="605" t="s">
        <v>736</v>
      </c>
      <c r="E126" s="605" t="s">
        <v>58</v>
      </c>
      <c r="F126" s="520"/>
      <c r="G126" s="521">
        <f t="shared" ref="G126:O126" si="100">G38/G$91</f>
        <v>26.171000000000028</v>
      </c>
      <c r="H126" s="521">
        <f t="shared" si="100"/>
        <v>1.8368136117556071</v>
      </c>
      <c r="I126" s="521">
        <f t="shared" si="100"/>
        <v>0</v>
      </c>
      <c r="J126" s="521">
        <f t="shared" si="100"/>
        <v>0</v>
      </c>
      <c r="K126" s="521">
        <f t="shared" si="100"/>
        <v>0</v>
      </c>
      <c r="L126" s="521">
        <f t="shared" si="100"/>
        <v>0</v>
      </c>
      <c r="M126" s="521">
        <f t="shared" si="100"/>
        <v>0</v>
      </c>
      <c r="N126" s="521">
        <f t="shared" si="100"/>
        <v>0</v>
      </c>
      <c r="O126" s="521">
        <f t="shared" si="100"/>
        <v>0</v>
      </c>
      <c r="Q126" s="521">
        <f>SUM(J126:O126)</f>
        <v>0</v>
      </c>
    </row>
    <row r="127" spans="3:17">
      <c r="C127" s="519" t="str">
        <f t="shared" si="99"/>
        <v>Non-reg absorption</v>
      </c>
      <c r="D127" s="605" t="s">
        <v>736</v>
      </c>
      <c r="E127" s="605" t="s">
        <v>58</v>
      </c>
      <c r="F127" s="520"/>
      <c r="G127" s="521">
        <f t="shared" ref="G127:O127" si="101">G39/G$91</f>
        <v>4.8</v>
      </c>
      <c r="H127" s="521">
        <f t="shared" si="101"/>
        <v>0</v>
      </c>
      <c r="I127" s="521">
        <f t="shared" si="101"/>
        <v>0</v>
      </c>
      <c r="J127" s="521">
        <f t="shared" si="101"/>
        <v>0</v>
      </c>
      <c r="K127" s="521">
        <f t="shared" si="101"/>
        <v>0</v>
      </c>
      <c r="L127" s="521">
        <f t="shared" si="101"/>
        <v>0</v>
      </c>
      <c r="M127" s="521">
        <f t="shared" si="101"/>
        <v>0</v>
      </c>
      <c r="N127" s="521">
        <f t="shared" si="101"/>
        <v>0</v>
      </c>
      <c r="O127" s="521">
        <f t="shared" si="101"/>
        <v>0</v>
      </c>
      <c r="Q127" s="521">
        <f>SUM(J127:O127)</f>
        <v>0</v>
      </c>
    </row>
    <row r="128" spans="3:17" ht="15" thickBot="1">
      <c r="C128" s="522" t="str">
        <f t="shared" si="99"/>
        <v>Change in cash</v>
      </c>
      <c r="D128" s="605" t="s">
        <v>736</v>
      </c>
      <c r="E128" s="605" t="s">
        <v>58</v>
      </c>
      <c r="F128" s="520"/>
      <c r="G128" s="523">
        <f t="shared" ref="G128:O128" si="102">G40/G$91</f>
        <v>-143.70600000000033</v>
      </c>
      <c r="H128" s="523">
        <f t="shared" si="102"/>
        <v>-52.47298352367784</v>
      </c>
      <c r="I128" s="523">
        <f t="shared" si="102"/>
        <v>-11.692863533658276</v>
      </c>
      <c r="J128" s="523">
        <f t="shared" si="102"/>
        <v>-15.651062548934545</v>
      </c>
      <c r="K128" s="523">
        <f t="shared" si="102"/>
        <v>-2.1657113598777111</v>
      </c>
      <c r="L128" s="523">
        <f t="shared" si="102"/>
        <v>-0.28697351765577511</v>
      </c>
      <c r="M128" s="523">
        <f t="shared" si="102"/>
        <v>-0.1516291569064121</v>
      </c>
      <c r="N128" s="523">
        <f t="shared" si="102"/>
        <v>-5.6712707446401417E-2</v>
      </c>
      <c r="O128" s="523">
        <f t="shared" si="102"/>
        <v>-2.5273042517765438E-3</v>
      </c>
      <c r="Q128" s="523">
        <f>SUM(J128:O128)</f>
        <v>-18.314616595072621</v>
      </c>
    </row>
    <row r="130" spans="1:17">
      <c r="C130" s="683" t="s">
        <v>47</v>
      </c>
      <c r="G130" s="684" t="b">
        <f>ROUND(G128,5)=ROUND(SUM(G104,G110,G112,G113,G124,G126,G127),5)</f>
        <v>1</v>
      </c>
      <c r="H130" s="684" t="b">
        <f t="shared" ref="H130:Q130" si="103">ROUND(H128,5)=ROUND(SUM(H104,H110,H112,H113,H124,H126,H127),5)</f>
        <v>1</v>
      </c>
      <c r="I130" s="684" t="b">
        <f t="shared" si="103"/>
        <v>1</v>
      </c>
      <c r="J130" s="684" t="b">
        <f t="shared" si="103"/>
        <v>1</v>
      </c>
      <c r="K130" s="684" t="b">
        <f t="shared" si="103"/>
        <v>1</v>
      </c>
      <c r="L130" s="684" t="b">
        <f t="shared" si="103"/>
        <v>1</v>
      </c>
      <c r="M130" s="684" t="b">
        <f t="shared" si="103"/>
        <v>1</v>
      </c>
      <c r="N130" s="684" t="b">
        <f t="shared" si="103"/>
        <v>1</v>
      </c>
      <c r="O130" s="684" t="b">
        <f t="shared" si="103"/>
        <v>1</v>
      </c>
      <c r="P130" s="557"/>
      <c r="Q130" s="684" t="b">
        <f t="shared" si="103"/>
        <v>1</v>
      </c>
    </row>
    <row r="132" spans="1:17">
      <c r="A132" s="422" t="s">
        <v>83</v>
      </c>
      <c r="B132" s="422"/>
      <c r="C132" s="420"/>
      <c r="D132" s="421"/>
      <c r="E132" s="421"/>
      <c r="F132" s="421"/>
      <c r="G132" s="420"/>
      <c r="H132" s="420"/>
      <c r="I132" s="422"/>
      <c r="J132" s="420"/>
      <c r="K132" s="420"/>
      <c r="L132" s="420"/>
      <c r="M132" s="420"/>
      <c r="N132" s="420"/>
      <c r="O132" s="420"/>
      <c r="P132" s="420"/>
      <c r="Q132" s="420"/>
    </row>
  </sheetData>
  <sheetProtection algorithmName="SHA-512" hashValue="DwLjv5hAA4imVci6znojVBf9AWFrYc3I5KeGt4QZ9VO3JUz0mNuXpuW4w5txBSQLVxvkX7uOY3Jsm+DJC57X3g==" saltValue="21kBJ2oxW/aj/bKQCJchyQ==" spinCount="100000" sheet="1" objects="1" scenarios="1"/>
  <conditionalFormatting sqref="A132:B132">
    <cfRule type="expression" dxfId="82" priority="1">
      <formula>cellusesliteralvalue(A132)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E894E-BB9C-45AE-A98D-FE4B78958C50}">
  <sheetPr codeName="Sheet6">
    <tabColor theme="5" tint="0.59999389629810485"/>
  </sheetPr>
  <dimension ref="A1:CI35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8.81640625" defaultRowHeight="14.5"/>
  <cols>
    <col min="1" max="2" width="2.6328125" customWidth="1"/>
    <col min="3" max="3" width="45.08984375" customWidth="1"/>
    <col min="4" max="4" width="15.36328125" bestFit="1" customWidth="1"/>
    <col min="5" max="5" width="4.6328125" bestFit="1" customWidth="1"/>
    <col min="6" max="6" width="5.81640625" bestFit="1" customWidth="1"/>
    <col min="7" max="20" width="9.26953125" bestFit="1" customWidth="1"/>
    <col min="21" max="87" width="9.26953125" hidden="1" customWidth="1"/>
  </cols>
  <sheetData>
    <row r="1" spans="1:87" ht="18.5">
      <c r="A1" s="131"/>
      <c r="B1" s="129"/>
      <c r="C1" s="133" t="str">
        <f ca="1">MID(CELL("filename",A1),FIND("]",CELL("filename",A1))+1,256)</f>
        <v>Operating costs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96"/>
      <c r="B4" s="96"/>
      <c r="C4" s="97" t="s">
        <v>71</v>
      </c>
      <c r="D4" s="98"/>
      <c r="E4" s="99"/>
      <c r="F4" s="99"/>
      <c r="G4" s="99"/>
      <c r="H4" s="99"/>
      <c r="I4" s="100"/>
      <c r="J4" s="100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</row>
    <row r="5" spans="1:87">
      <c r="A5" s="52"/>
      <c r="B5" s="52"/>
      <c r="C5" s="105" t="s">
        <v>67</v>
      </c>
      <c r="D5" s="103"/>
      <c r="E5" s="103"/>
      <c r="F5" s="103"/>
      <c r="G5" s="143"/>
      <c r="H5" s="143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52"/>
      <c r="AH5" s="128"/>
      <c r="AI5" s="52"/>
      <c r="AJ5" s="128"/>
      <c r="AK5" s="52"/>
      <c r="AL5" s="128"/>
      <c r="AM5" s="52"/>
      <c r="AN5" s="128"/>
      <c r="AO5" s="52"/>
      <c r="AP5" s="128"/>
      <c r="AQ5" s="52"/>
      <c r="AR5" s="128"/>
      <c r="AS5" s="52"/>
      <c r="AT5" s="128"/>
      <c r="AU5" s="52"/>
      <c r="AV5" s="128"/>
      <c r="AW5" s="52"/>
      <c r="AX5" s="128"/>
      <c r="AY5" s="52"/>
      <c r="AZ5" s="128"/>
      <c r="BA5" s="52"/>
      <c r="BB5" s="128"/>
      <c r="BC5" s="52"/>
      <c r="BD5" s="128"/>
      <c r="BE5" s="52"/>
      <c r="BF5" s="128"/>
      <c r="BG5" s="52"/>
      <c r="BH5" s="128"/>
      <c r="BI5" s="52"/>
      <c r="BJ5" s="128"/>
      <c r="BK5" s="52"/>
      <c r="BL5" s="128"/>
      <c r="BM5" s="52"/>
      <c r="BN5" s="128"/>
      <c r="BO5" s="52"/>
      <c r="BP5" s="128"/>
      <c r="BQ5" s="52"/>
      <c r="BR5" s="128"/>
      <c r="BS5" s="52"/>
      <c r="BT5" s="128"/>
      <c r="BU5" s="52"/>
      <c r="BV5" s="128"/>
      <c r="BW5" s="52"/>
      <c r="BX5" s="128"/>
      <c r="BY5" s="52"/>
      <c r="BZ5" s="128"/>
      <c r="CA5" s="52"/>
      <c r="CB5" s="128"/>
      <c r="CC5" s="52"/>
      <c r="CD5" s="128"/>
      <c r="CE5" s="52"/>
      <c r="CF5" s="128"/>
      <c r="CG5" s="52"/>
      <c r="CH5" s="128"/>
      <c r="CI5" s="52"/>
    </row>
    <row r="6" spans="1:87">
      <c r="A6" s="11"/>
      <c r="B6" s="11"/>
      <c r="C6" s="8" t="s">
        <v>423</v>
      </c>
      <c r="D6" s="2" t="s">
        <v>370</v>
      </c>
      <c r="E6" s="2" t="s">
        <v>42</v>
      </c>
      <c r="F6" s="12"/>
      <c r="G6" s="478"/>
      <c r="H6" s="478"/>
      <c r="I6" s="9">
        <f>Inflation!K15</f>
        <v>3.9800000000000002E-2</v>
      </c>
      <c r="J6" s="9">
        <f>Inflation!L15</f>
        <v>0.10059999999999999</v>
      </c>
      <c r="K6" s="9">
        <f>Inflation!M15</f>
        <v>5.67E-2</v>
      </c>
      <c r="L6" s="9">
        <f>Inflation!N15</f>
        <v>2.3599999999999999E-2</v>
      </c>
      <c r="M6" s="9">
        <f>Inflation!O15</f>
        <v>3.44E-2</v>
      </c>
      <c r="N6" s="9">
        <f>Inflation!P15</f>
        <v>0.02</v>
      </c>
      <c r="O6" s="9">
        <f>Inflation!Q15</f>
        <v>1.9E-2</v>
      </c>
      <c r="P6" s="9">
        <f>Inflation!R15</f>
        <v>0.02</v>
      </c>
      <c r="Q6" s="9">
        <f>Inflation!S15</f>
        <v>0.02</v>
      </c>
      <c r="R6" s="9">
        <f>Inflation!T15</f>
        <v>0.02</v>
      </c>
      <c r="S6" s="9">
        <f>Inflation!U15</f>
        <v>0.02</v>
      </c>
      <c r="T6" s="9">
        <f>Inflation!V15</f>
        <v>0.02</v>
      </c>
      <c r="U6" s="9">
        <f>Inflation!W15</f>
        <v>0.02</v>
      </c>
      <c r="V6" s="9">
        <f>Inflation!X15</f>
        <v>0.02</v>
      </c>
      <c r="W6" s="9">
        <f>Inflation!Y15</f>
        <v>0.02</v>
      </c>
      <c r="X6" s="9">
        <f>Inflation!Z15</f>
        <v>0.02</v>
      </c>
      <c r="Y6" s="9">
        <f>Inflation!AA15</f>
        <v>0.02</v>
      </c>
      <c r="Z6" s="9">
        <f>Inflation!AB15</f>
        <v>0.02</v>
      </c>
      <c r="AA6" s="9">
        <f>Inflation!AC15</f>
        <v>0.02</v>
      </c>
      <c r="AB6" s="9">
        <f>Inflation!AD15</f>
        <v>0.02</v>
      </c>
      <c r="AC6" s="9">
        <f>Inflation!AE15</f>
        <v>0.02</v>
      </c>
      <c r="AD6" s="9">
        <f>Inflation!AF15</f>
        <v>0.02</v>
      </c>
      <c r="AE6" s="9">
        <f>Inflation!AG15</f>
        <v>0.02</v>
      </c>
      <c r="AF6" s="9">
        <f>Inflation!AH15</f>
        <v>0.02</v>
      </c>
      <c r="AG6" s="9">
        <f>Inflation!AI15</f>
        <v>0.02</v>
      </c>
      <c r="AH6" s="9">
        <f>Inflation!AJ15</f>
        <v>0.02</v>
      </c>
      <c r="AI6" s="9">
        <f>Inflation!AK15</f>
        <v>0.02</v>
      </c>
      <c r="AJ6" s="9">
        <f>Inflation!AL15</f>
        <v>0.02</v>
      </c>
      <c r="AK6" s="9">
        <f>Inflation!AM15</f>
        <v>0.02</v>
      </c>
      <c r="AL6" s="9">
        <f>Inflation!AN15</f>
        <v>0.02</v>
      </c>
      <c r="AM6" s="9">
        <f>Inflation!AO15</f>
        <v>0.02</v>
      </c>
      <c r="AN6" s="9">
        <f>Inflation!AP15</f>
        <v>0.02</v>
      </c>
      <c r="AO6" s="9">
        <f>Inflation!AQ15</f>
        <v>0.02</v>
      </c>
      <c r="AP6" s="9">
        <f>Inflation!AR15</f>
        <v>0.02</v>
      </c>
      <c r="AQ6" s="9">
        <f>Inflation!AS15</f>
        <v>0.02</v>
      </c>
      <c r="AR6" s="9">
        <f>Inflation!AT15</f>
        <v>0.02</v>
      </c>
      <c r="AS6" s="9">
        <f>Inflation!AU15</f>
        <v>0.02</v>
      </c>
      <c r="AT6" s="9">
        <f>Inflation!AV15</f>
        <v>0.02</v>
      </c>
      <c r="AU6" s="9">
        <f>Inflation!AW15</f>
        <v>0.02</v>
      </c>
      <c r="AV6" s="9">
        <f>Inflation!AX15</f>
        <v>0.02</v>
      </c>
      <c r="AW6" s="9">
        <f>Inflation!AY15</f>
        <v>0.02</v>
      </c>
      <c r="AX6" s="9">
        <f>Inflation!AZ15</f>
        <v>0.02</v>
      </c>
      <c r="AY6" s="9">
        <f>Inflation!BA15</f>
        <v>0.02</v>
      </c>
      <c r="AZ6" s="9">
        <f>Inflation!BB15</f>
        <v>0.02</v>
      </c>
      <c r="BA6" s="9">
        <f>Inflation!BC15</f>
        <v>0.02</v>
      </c>
      <c r="BB6" s="9">
        <f>Inflation!BD15</f>
        <v>0.02</v>
      </c>
      <c r="BC6" s="9">
        <f>Inflation!BE15</f>
        <v>0.02</v>
      </c>
      <c r="BD6" s="9">
        <f>Inflation!BF15</f>
        <v>0.02</v>
      </c>
      <c r="BE6" s="9">
        <f>Inflation!BG15</f>
        <v>0.02</v>
      </c>
      <c r="BF6" s="9">
        <f>Inflation!BH15</f>
        <v>0.02</v>
      </c>
      <c r="BG6" s="9">
        <f>Inflation!BI15</f>
        <v>0.02</v>
      </c>
      <c r="BH6" s="9">
        <f>Inflation!BJ15</f>
        <v>0.02</v>
      </c>
      <c r="BI6" s="9">
        <f>Inflation!BK15</f>
        <v>0.02</v>
      </c>
      <c r="BJ6" s="9">
        <f>Inflation!BL15</f>
        <v>0.02</v>
      </c>
      <c r="BK6" s="9">
        <f>Inflation!BM15</f>
        <v>0.02</v>
      </c>
      <c r="BL6" s="9">
        <f>Inflation!BN15</f>
        <v>0.02</v>
      </c>
      <c r="BM6" s="9">
        <f>Inflation!BO15</f>
        <v>0.02</v>
      </c>
      <c r="BN6" s="9">
        <f>Inflation!BP15</f>
        <v>0.02</v>
      </c>
      <c r="BO6" s="9">
        <f>Inflation!BQ15</f>
        <v>0.02</v>
      </c>
      <c r="BP6" s="9">
        <f>Inflation!BR15</f>
        <v>0.02</v>
      </c>
      <c r="BQ6" s="9">
        <f>Inflation!BS15</f>
        <v>0.02</v>
      </c>
      <c r="BR6" s="9">
        <f>Inflation!BT15</f>
        <v>0.02</v>
      </c>
      <c r="BS6" s="9">
        <f>Inflation!BU15</f>
        <v>0.02</v>
      </c>
      <c r="BT6" s="9">
        <f>Inflation!BV15</f>
        <v>0.02</v>
      </c>
      <c r="BU6" s="9">
        <f>Inflation!BW15</f>
        <v>0.02</v>
      </c>
      <c r="BV6" s="9">
        <f>Inflation!BX15</f>
        <v>0.02</v>
      </c>
      <c r="BW6" s="9">
        <f>Inflation!BY15</f>
        <v>0.02</v>
      </c>
      <c r="BX6" s="9">
        <f>Inflation!BZ15</f>
        <v>0.02</v>
      </c>
      <c r="BY6" s="9">
        <f>Inflation!CA15</f>
        <v>0.02</v>
      </c>
      <c r="BZ6" s="9">
        <f>Inflation!CB15</f>
        <v>0.02</v>
      </c>
      <c r="CA6" s="9">
        <f>Inflation!CC15</f>
        <v>0.02</v>
      </c>
      <c r="CB6" s="9">
        <f>Inflation!CD15</f>
        <v>0.02</v>
      </c>
      <c r="CC6" s="9">
        <f>Inflation!CE15</f>
        <v>0.02</v>
      </c>
      <c r="CD6" s="9">
        <f>Inflation!CF15</f>
        <v>0.02</v>
      </c>
      <c r="CE6" s="9">
        <f>Inflation!CG15</f>
        <v>0.02</v>
      </c>
      <c r="CF6" s="9">
        <f>Inflation!CH15</f>
        <v>0.02</v>
      </c>
      <c r="CG6" s="9">
        <f>Inflation!CI15</f>
        <v>0.02</v>
      </c>
      <c r="CH6" s="9">
        <f>Inflation!CJ15</f>
        <v>0.02</v>
      </c>
      <c r="CI6" s="9">
        <f>Inflation!CK15</f>
        <v>0.02</v>
      </c>
    </row>
    <row r="7" spans="1:87">
      <c r="A7" s="11"/>
      <c r="B7" s="11"/>
      <c r="C7" s="8" t="s">
        <v>737</v>
      </c>
      <c r="D7" s="2" t="s">
        <v>736</v>
      </c>
      <c r="E7" s="2" t="s">
        <v>43</v>
      </c>
      <c r="F7" s="12"/>
      <c r="G7" s="478"/>
      <c r="H7" s="478"/>
      <c r="I7" s="478"/>
      <c r="J7" s="478"/>
      <c r="K7" s="478"/>
      <c r="L7" s="219">
        <f>Inflation!N17</f>
        <v>1</v>
      </c>
      <c r="M7" s="219">
        <f>Inflation!O17</f>
        <v>1.0344</v>
      </c>
      <c r="N7" s="219">
        <f>Inflation!P17</f>
        <v>1.055088</v>
      </c>
      <c r="O7" s="219">
        <f>Inflation!Q17</f>
        <v>1.0751346719999999</v>
      </c>
      <c r="P7" s="219">
        <f>Inflation!R17</f>
        <v>1.0966373654399999</v>
      </c>
      <c r="Q7" s="219">
        <f>Inflation!S17</f>
        <v>1.1185701127487999</v>
      </c>
      <c r="R7" s="219">
        <f>Inflation!T17</f>
        <v>1.1409415150037758</v>
      </c>
      <c r="S7" s="219">
        <f>Inflation!U17</f>
        <v>1.1637603453038514</v>
      </c>
      <c r="T7" s="219">
        <f>Inflation!V17</f>
        <v>1.1870355522099285</v>
      </c>
      <c r="U7" s="219">
        <f>Inflation!W17</f>
        <v>1.210776263254127</v>
      </c>
      <c r="V7" s="219">
        <f>Inflation!X17</f>
        <v>1.2349917885192097</v>
      </c>
      <c r="W7" s="219">
        <f>Inflation!Y17</f>
        <v>1.2596916242895939</v>
      </c>
      <c r="X7" s="219">
        <f>Inflation!Z17</f>
        <v>1.2848854567753858</v>
      </c>
      <c r="Y7" s="219">
        <f>Inflation!AA17</f>
        <v>1.3105831659108935</v>
      </c>
      <c r="Z7" s="219">
        <f>Inflation!AB17</f>
        <v>1.3367948292291114</v>
      </c>
      <c r="AA7" s="219">
        <f>Inflation!AC17</f>
        <v>1.3635307258136937</v>
      </c>
      <c r="AB7" s="219">
        <f>Inflation!AD17</f>
        <v>1.3908013403299677</v>
      </c>
      <c r="AC7" s="219">
        <f>Inflation!AE17</f>
        <v>1.4186173671365672</v>
      </c>
      <c r="AD7" s="219">
        <f>Inflation!AF17</f>
        <v>1.4469897144792985</v>
      </c>
      <c r="AE7" s="219">
        <f>Inflation!AG17</f>
        <v>1.4759295087688844</v>
      </c>
      <c r="AF7" s="219">
        <f>Inflation!AH17</f>
        <v>1.505448098944262</v>
      </c>
      <c r="AG7" s="219">
        <f>Inflation!AI17</f>
        <v>1.5355570609231473</v>
      </c>
      <c r="AH7" s="219">
        <f>Inflation!AJ17</f>
        <v>1.5662682021416103</v>
      </c>
      <c r="AI7" s="219">
        <f>Inflation!AK17</f>
        <v>1.5975935661844425</v>
      </c>
      <c r="AJ7" s="219">
        <f>Inflation!AL17</f>
        <v>1.6295454375081313</v>
      </c>
      <c r="AK7" s="219">
        <f>Inflation!AM17</f>
        <v>1.6621363462582939</v>
      </c>
      <c r="AL7" s="219">
        <f>Inflation!AN17</f>
        <v>1.6953790731834597</v>
      </c>
      <c r="AM7" s="219">
        <f>Inflation!AO17</f>
        <v>1.7292866546471288</v>
      </c>
      <c r="AN7" s="219">
        <f>Inflation!AP17</f>
        <v>1.7638723877400715</v>
      </c>
      <c r="AO7" s="219">
        <f>Inflation!AQ17</f>
        <v>1.799149835494873</v>
      </c>
      <c r="AP7" s="219">
        <f>Inflation!AR17</f>
        <v>1.8351328322047704</v>
      </c>
      <c r="AQ7" s="219">
        <f>Inflation!AS17</f>
        <v>1.8718354888488657</v>
      </c>
      <c r="AR7" s="219">
        <f>Inflation!AT17</f>
        <v>1.9092721986258432</v>
      </c>
      <c r="AS7" s="219">
        <f>Inflation!AU17</f>
        <v>1.9474576425983601</v>
      </c>
      <c r="AT7" s="219">
        <f>Inflation!AV17</f>
        <v>1.9864067954503273</v>
      </c>
      <c r="AU7" s="219">
        <f>Inflation!AW17</f>
        <v>2.026134931359334</v>
      </c>
      <c r="AV7" s="219">
        <f>Inflation!AX17</f>
        <v>2.0666576299865209</v>
      </c>
      <c r="AW7" s="219">
        <f>Inflation!AY17</f>
        <v>2.1079907825862514</v>
      </c>
      <c r="AX7" s="219">
        <f>Inflation!AZ17</f>
        <v>2.1501505982379765</v>
      </c>
      <c r="AY7" s="219">
        <f>Inflation!BA17</f>
        <v>2.193153610202736</v>
      </c>
      <c r="AZ7" s="219">
        <f>Inflation!BB17</f>
        <v>2.2370166824067907</v>
      </c>
      <c r="BA7" s="219">
        <f>Inflation!BC17</f>
        <v>2.2817570160549265</v>
      </c>
      <c r="BB7" s="219">
        <f>Inflation!BD17</f>
        <v>2.3273921563760251</v>
      </c>
      <c r="BC7" s="219">
        <f>Inflation!BE17</f>
        <v>2.3739399995035457</v>
      </c>
      <c r="BD7" s="219">
        <f>Inflation!BF17</f>
        <v>2.4214187994936167</v>
      </c>
      <c r="BE7" s="219">
        <f>Inflation!BG17</f>
        <v>2.4698471754834892</v>
      </c>
      <c r="BF7" s="219">
        <f>Inflation!BH17</f>
        <v>2.5192441189931589</v>
      </c>
      <c r="BG7" s="219">
        <f>Inflation!BI17</f>
        <v>2.5696290013730221</v>
      </c>
      <c r="BH7" s="219">
        <f>Inflation!BJ17</f>
        <v>2.6210215814004827</v>
      </c>
      <c r="BI7" s="219">
        <f>Inflation!BK17</f>
        <v>2.6734420130284926</v>
      </c>
      <c r="BJ7" s="219">
        <f>Inflation!BL17</f>
        <v>2.7269108532890627</v>
      </c>
      <c r="BK7" s="219">
        <f>Inflation!BM17</f>
        <v>2.781449070354844</v>
      </c>
      <c r="BL7" s="219">
        <f>Inflation!BN17</f>
        <v>2.8370780517619409</v>
      </c>
      <c r="BM7" s="219">
        <f>Inflation!BO17</f>
        <v>2.8938196127971798</v>
      </c>
      <c r="BN7" s="219">
        <f>Inflation!BP17</f>
        <v>2.9516960050531234</v>
      </c>
      <c r="BO7" s="219">
        <f>Inflation!BQ17</f>
        <v>3.0107299251541857</v>
      </c>
      <c r="BP7" s="219">
        <f>Inflation!BR17</f>
        <v>3.0709445236572694</v>
      </c>
      <c r="BQ7" s="219">
        <f>Inflation!BS17</f>
        <v>3.1323634141304151</v>
      </c>
      <c r="BR7" s="219">
        <f>Inflation!BT17</f>
        <v>3.1950106824130233</v>
      </c>
      <c r="BS7" s="219">
        <f>Inflation!BU17</f>
        <v>3.258910896061284</v>
      </c>
      <c r="BT7" s="219">
        <f>Inflation!BV17</f>
        <v>3.3240891139825099</v>
      </c>
      <c r="BU7" s="219">
        <f>Inflation!BW17</f>
        <v>3.3905708962621603</v>
      </c>
      <c r="BV7" s="219">
        <f>Inflation!BX17</f>
        <v>3.4583823141874035</v>
      </c>
      <c r="BW7" s="219">
        <f>Inflation!BY17</f>
        <v>3.5275499604711515</v>
      </c>
      <c r="BX7" s="219">
        <f>Inflation!BZ17</f>
        <v>3.5981009596805746</v>
      </c>
      <c r="BY7" s="219">
        <f>Inflation!CA17</f>
        <v>3.6700629788741863</v>
      </c>
      <c r="BZ7" s="219">
        <f>Inflation!CB17</f>
        <v>3.7434642384516703</v>
      </c>
      <c r="CA7" s="219">
        <f>Inflation!CC17</f>
        <v>3.8183335232207036</v>
      </c>
      <c r="CB7" s="219">
        <f>Inflation!CD17</f>
        <v>3.8947001936851176</v>
      </c>
      <c r="CC7" s="219">
        <f>Inflation!CE17</f>
        <v>3.9725941975588199</v>
      </c>
      <c r="CD7" s="219">
        <f>Inflation!CF17</f>
        <v>4.0520460815099968</v>
      </c>
      <c r="CE7" s="219">
        <f>Inflation!CG17</f>
        <v>4.1330870031401972</v>
      </c>
      <c r="CF7" s="219">
        <f>Inflation!CH17</f>
        <v>4.215748743203001</v>
      </c>
      <c r="CG7" s="219">
        <f>Inflation!CI17</f>
        <v>4.3000637180670607</v>
      </c>
      <c r="CH7" s="219">
        <f>Inflation!CJ17</f>
        <v>4.3860649924284019</v>
      </c>
      <c r="CI7" s="219">
        <f>Inflation!CK17</f>
        <v>4.4737862922769702</v>
      </c>
    </row>
    <row r="8" spans="1:87">
      <c r="A8" s="11"/>
      <c r="B8" s="11"/>
      <c r="C8" s="11"/>
      <c r="D8" s="12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508"/>
      <c r="Y8" s="508"/>
      <c r="Z8" s="508"/>
      <c r="AA8" s="508"/>
      <c r="AB8" s="508"/>
      <c r="AC8" s="508"/>
      <c r="AD8" s="508"/>
      <c r="AE8" s="508"/>
      <c r="AF8" s="508"/>
      <c r="AG8" s="508"/>
      <c r="AH8" s="508"/>
      <c r="AI8" s="508"/>
      <c r="AJ8" s="508"/>
      <c r="AK8" s="508"/>
      <c r="AL8" s="508"/>
      <c r="AM8" s="508"/>
      <c r="AN8" s="508"/>
      <c r="AO8" s="508"/>
      <c r="AP8" s="508"/>
      <c r="AQ8" s="508"/>
      <c r="AR8" s="508"/>
      <c r="AS8" s="508"/>
      <c r="AT8" s="508"/>
      <c r="AU8" s="508"/>
      <c r="AV8" s="508"/>
      <c r="AW8" s="508"/>
      <c r="AX8" s="508"/>
      <c r="AY8" s="508"/>
      <c r="AZ8" s="508"/>
      <c r="BA8" s="508"/>
      <c r="BB8" s="508"/>
      <c r="BC8" s="508"/>
      <c r="BD8" s="508"/>
      <c r="BE8" s="508"/>
      <c r="BF8" s="508"/>
      <c r="BG8" s="508"/>
      <c r="BH8" s="508"/>
      <c r="BI8" s="508"/>
      <c r="BJ8" s="508"/>
      <c r="BK8" s="508"/>
      <c r="BL8" s="508"/>
      <c r="BM8" s="508"/>
      <c r="BN8" s="508"/>
      <c r="BO8" s="508"/>
      <c r="BP8" s="508"/>
      <c r="BQ8" s="508"/>
      <c r="BR8" s="508"/>
      <c r="BS8" s="508"/>
      <c r="BT8" s="508"/>
      <c r="BU8" s="508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</row>
    <row r="9" spans="1:87">
      <c r="A9" s="52"/>
      <c r="B9" s="52"/>
      <c r="C9" s="105" t="s">
        <v>30</v>
      </c>
      <c r="D9" s="103"/>
      <c r="E9" s="103"/>
      <c r="F9" s="103"/>
      <c r="G9" s="143"/>
      <c r="H9" s="143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52"/>
      <c r="AH9" s="128"/>
      <c r="AI9" s="52"/>
      <c r="AJ9" s="128"/>
      <c r="AK9" s="52"/>
      <c r="AL9" s="128"/>
      <c r="AM9" s="52"/>
      <c r="AN9" s="128"/>
      <c r="AO9" s="52"/>
      <c r="AP9" s="128"/>
      <c r="AQ9" s="52"/>
      <c r="AR9" s="128"/>
      <c r="AS9" s="52"/>
      <c r="AT9" s="128"/>
      <c r="AU9" s="52"/>
      <c r="AV9" s="128"/>
      <c r="AW9" s="52"/>
      <c r="AX9" s="128"/>
      <c r="AY9" s="52"/>
      <c r="AZ9" s="128"/>
      <c r="BA9" s="52"/>
      <c r="BB9" s="128"/>
      <c r="BC9" s="52"/>
      <c r="BD9" s="128"/>
      <c r="BE9" s="52"/>
      <c r="BF9" s="128"/>
      <c r="BG9" s="52"/>
      <c r="BH9" s="128"/>
      <c r="BI9" s="52"/>
      <c r="BJ9" s="128"/>
      <c r="BK9" s="52"/>
      <c r="BL9" s="128"/>
      <c r="BM9" s="52"/>
      <c r="BN9" s="128"/>
      <c r="BO9" s="52"/>
      <c r="BP9" s="128"/>
      <c r="BQ9" s="52"/>
      <c r="BR9" s="128"/>
      <c r="BS9" s="52"/>
      <c r="BT9" s="128"/>
      <c r="BU9" s="52"/>
      <c r="BV9" s="128"/>
      <c r="BW9" s="52"/>
      <c r="BX9" s="128"/>
      <c r="BY9" s="52"/>
      <c r="BZ9" s="128"/>
      <c r="CA9" s="52"/>
      <c r="CB9" s="128"/>
      <c r="CC9" s="52"/>
      <c r="CD9" s="128"/>
      <c r="CE9" s="52"/>
      <c r="CF9" s="128"/>
      <c r="CG9" s="52"/>
      <c r="CH9" s="128"/>
      <c r="CI9" s="52"/>
    </row>
    <row r="10" spans="1:87">
      <c r="A10" s="11"/>
      <c r="B10" s="11"/>
      <c r="C10" s="8" t="s">
        <v>424</v>
      </c>
      <c r="D10" s="2" t="s">
        <v>41</v>
      </c>
      <c r="E10" s="2" t="s">
        <v>42</v>
      </c>
      <c r="F10" s="34"/>
      <c r="G10" s="477"/>
      <c r="H10" s="477"/>
      <c r="I10" s="477"/>
      <c r="J10" s="477"/>
      <c r="K10" s="477"/>
      <c r="L10" s="477"/>
      <c r="M10" s="13">
        <f>Inputs!M417</f>
        <v>0</v>
      </c>
      <c r="N10" s="13">
        <f>Inputs!N417</f>
        <v>0</v>
      </c>
      <c r="O10" s="13">
        <f>Inputs!O417</f>
        <v>8.0000000000000002E-3</v>
      </c>
      <c r="P10" s="13">
        <f>Inputs!P417</f>
        <v>8.0000000000000002E-3</v>
      </c>
      <c r="Q10" s="13">
        <f>Inputs!Q417</f>
        <v>8.0000000000000002E-3</v>
      </c>
      <c r="R10" s="13">
        <f>Inputs!R417</f>
        <v>8.0000000000000002E-3</v>
      </c>
      <c r="S10" s="13">
        <f>Inputs!S417</f>
        <v>8.0000000000000002E-3</v>
      </c>
      <c r="T10" s="13">
        <f>Inputs!T417</f>
        <v>8.0000000000000002E-3</v>
      </c>
      <c r="U10" s="13">
        <f>Inputs!U417</f>
        <v>8.0000000000000002E-3</v>
      </c>
      <c r="V10" s="13">
        <f>Inputs!V417</f>
        <v>8.0000000000000002E-3</v>
      </c>
      <c r="W10" s="13">
        <f>Inputs!W417</f>
        <v>8.0000000000000002E-3</v>
      </c>
      <c r="X10" s="13">
        <f>Inputs!X417</f>
        <v>8.0000000000000002E-3</v>
      </c>
      <c r="Y10" s="13">
        <f>Inputs!Y417</f>
        <v>8.0000000000000002E-3</v>
      </c>
      <c r="Z10" s="13">
        <f>Inputs!Z417</f>
        <v>8.0000000000000002E-3</v>
      </c>
      <c r="AA10" s="13">
        <f>Inputs!AA417</f>
        <v>8.0000000000000002E-3</v>
      </c>
      <c r="AB10" s="13">
        <f>Inputs!AB417</f>
        <v>8.0000000000000002E-3</v>
      </c>
      <c r="AC10" s="13">
        <f>Inputs!AC417</f>
        <v>8.0000000000000002E-3</v>
      </c>
      <c r="AD10" s="13">
        <f>Inputs!AD417</f>
        <v>8.0000000000000002E-3</v>
      </c>
      <c r="AE10" s="13">
        <f>Inputs!AE417</f>
        <v>8.0000000000000002E-3</v>
      </c>
      <c r="AF10" s="13">
        <f>Inputs!AF417</f>
        <v>8.0000000000000002E-3</v>
      </c>
      <c r="AG10" s="13">
        <f>Inputs!AG417</f>
        <v>8.0000000000000002E-3</v>
      </c>
      <c r="AH10" s="13">
        <f>Inputs!AH417</f>
        <v>8.0000000000000002E-3</v>
      </c>
      <c r="AI10" s="13">
        <f>Inputs!AI417</f>
        <v>8.0000000000000002E-3</v>
      </c>
      <c r="AJ10" s="13">
        <f>Inputs!AJ417</f>
        <v>8.0000000000000002E-3</v>
      </c>
      <c r="AK10" s="13">
        <f>Inputs!AK417</f>
        <v>8.0000000000000002E-3</v>
      </c>
      <c r="AL10" s="13">
        <f>Inputs!AL417</f>
        <v>8.0000000000000002E-3</v>
      </c>
      <c r="AM10" s="13">
        <f>Inputs!AM417</f>
        <v>8.0000000000000002E-3</v>
      </c>
      <c r="AN10" s="13">
        <f>Inputs!AN417</f>
        <v>8.0000000000000002E-3</v>
      </c>
      <c r="AO10" s="13">
        <f>Inputs!AO417</f>
        <v>8.0000000000000002E-3</v>
      </c>
      <c r="AP10" s="13">
        <f>Inputs!AP417</f>
        <v>8.0000000000000002E-3</v>
      </c>
      <c r="AQ10" s="13">
        <f>Inputs!AQ417</f>
        <v>8.0000000000000002E-3</v>
      </c>
      <c r="AR10" s="13">
        <f>Inputs!AR417</f>
        <v>8.0000000000000002E-3</v>
      </c>
      <c r="AS10" s="13">
        <f>Inputs!AS417</f>
        <v>8.0000000000000002E-3</v>
      </c>
      <c r="AT10" s="13">
        <f>Inputs!AT417</f>
        <v>8.0000000000000002E-3</v>
      </c>
      <c r="AU10" s="13">
        <f>Inputs!AU417</f>
        <v>8.0000000000000002E-3</v>
      </c>
      <c r="AV10" s="13">
        <f>Inputs!AV417</f>
        <v>8.0000000000000002E-3</v>
      </c>
      <c r="AW10" s="13">
        <f>Inputs!AW417</f>
        <v>8.0000000000000002E-3</v>
      </c>
      <c r="AX10" s="13">
        <f>Inputs!AX417</f>
        <v>8.0000000000000002E-3</v>
      </c>
      <c r="AY10" s="13">
        <f>Inputs!AY417</f>
        <v>8.0000000000000002E-3</v>
      </c>
      <c r="AZ10" s="13">
        <f>Inputs!AZ417</f>
        <v>8.0000000000000002E-3</v>
      </c>
      <c r="BA10" s="13">
        <f>Inputs!BA417</f>
        <v>8.0000000000000002E-3</v>
      </c>
      <c r="BB10" s="13">
        <f>Inputs!BB417</f>
        <v>8.0000000000000002E-3</v>
      </c>
      <c r="BC10" s="13">
        <f>Inputs!BC417</f>
        <v>8.0000000000000002E-3</v>
      </c>
      <c r="BD10" s="13">
        <f>Inputs!BD417</f>
        <v>8.0000000000000002E-3</v>
      </c>
      <c r="BE10" s="13">
        <f>Inputs!BE417</f>
        <v>8.0000000000000002E-3</v>
      </c>
      <c r="BF10" s="13">
        <f>Inputs!BF417</f>
        <v>8.0000000000000002E-3</v>
      </c>
      <c r="BG10" s="13">
        <f>Inputs!BG417</f>
        <v>8.0000000000000002E-3</v>
      </c>
      <c r="BH10" s="13">
        <f>Inputs!BH417</f>
        <v>8.0000000000000002E-3</v>
      </c>
      <c r="BI10" s="13">
        <f>Inputs!BI417</f>
        <v>8.0000000000000002E-3</v>
      </c>
      <c r="BJ10" s="13">
        <f>Inputs!BJ417</f>
        <v>8.0000000000000002E-3</v>
      </c>
      <c r="BK10" s="13">
        <f>Inputs!BK417</f>
        <v>8.0000000000000002E-3</v>
      </c>
      <c r="BL10" s="13">
        <f>Inputs!BL417</f>
        <v>8.0000000000000002E-3</v>
      </c>
      <c r="BM10" s="13">
        <f>Inputs!BM417</f>
        <v>8.0000000000000002E-3</v>
      </c>
      <c r="BN10" s="13">
        <f>Inputs!BN417</f>
        <v>8.0000000000000002E-3</v>
      </c>
      <c r="BO10" s="13">
        <f>Inputs!BO417</f>
        <v>8.0000000000000002E-3</v>
      </c>
      <c r="BP10" s="13">
        <f>Inputs!BP417</f>
        <v>8.0000000000000002E-3</v>
      </c>
      <c r="BQ10" s="13">
        <f>Inputs!BQ417</f>
        <v>8.0000000000000002E-3</v>
      </c>
      <c r="BR10" s="13">
        <f>Inputs!BR417</f>
        <v>8.0000000000000002E-3</v>
      </c>
      <c r="BS10" s="13">
        <f>Inputs!BS417</f>
        <v>8.0000000000000002E-3</v>
      </c>
      <c r="BT10" s="13">
        <f>Inputs!BT417</f>
        <v>8.0000000000000002E-3</v>
      </c>
      <c r="BU10" s="13">
        <f>Inputs!BU417</f>
        <v>8.0000000000000002E-3</v>
      </c>
      <c r="BV10" s="13">
        <f>Inputs!BV417</f>
        <v>8.0000000000000002E-3</v>
      </c>
      <c r="BW10" s="13">
        <f>Inputs!BW417</f>
        <v>8.0000000000000002E-3</v>
      </c>
      <c r="BX10" s="13">
        <f>Inputs!BX417</f>
        <v>8.0000000000000002E-3</v>
      </c>
      <c r="BY10" s="13">
        <f>Inputs!BY417</f>
        <v>8.0000000000000002E-3</v>
      </c>
      <c r="BZ10" s="13">
        <f>Inputs!BZ417</f>
        <v>8.0000000000000002E-3</v>
      </c>
      <c r="CA10" s="13">
        <f>Inputs!CA417</f>
        <v>8.0000000000000002E-3</v>
      </c>
      <c r="CB10" s="13">
        <f>Inputs!CB417</f>
        <v>8.0000000000000002E-3</v>
      </c>
      <c r="CC10" s="13">
        <f>Inputs!CC417</f>
        <v>8.0000000000000002E-3</v>
      </c>
      <c r="CD10" s="13">
        <f>Inputs!CD417</f>
        <v>8.0000000000000002E-3</v>
      </c>
      <c r="CE10" s="13">
        <f>Inputs!CE417</f>
        <v>8.0000000000000002E-3</v>
      </c>
      <c r="CF10" s="13">
        <f>Inputs!CF417</f>
        <v>8.0000000000000002E-3</v>
      </c>
      <c r="CG10" s="13">
        <f>Inputs!CG417</f>
        <v>8.0000000000000002E-3</v>
      </c>
      <c r="CH10" s="13">
        <f>Inputs!CH417</f>
        <v>8.0000000000000002E-3</v>
      </c>
      <c r="CI10" s="13">
        <f>Inputs!CI417</f>
        <v>8.0000000000000002E-3</v>
      </c>
    </row>
    <row r="11" spans="1:87">
      <c r="A11" s="11"/>
      <c r="B11" s="11"/>
      <c r="C11" s="11"/>
      <c r="D11" s="12"/>
      <c r="E11" s="8"/>
      <c r="F11" s="8"/>
      <c r="G11" s="8"/>
      <c r="H11" s="8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11"/>
      <c r="AH11" s="8"/>
      <c r="AI11" s="11"/>
      <c r="AJ11" s="8"/>
      <c r="AK11" s="11"/>
      <c r="AL11" s="11"/>
      <c r="AM11" s="8"/>
      <c r="AN11" s="11"/>
      <c r="AO11" s="8"/>
      <c r="AP11" s="11"/>
      <c r="AQ11" s="8"/>
      <c r="AR11" s="11"/>
      <c r="AS11" s="8"/>
      <c r="AT11" s="11"/>
      <c r="AU11" s="8"/>
      <c r="AV11" s="11"/>
      <c r="AW11" s="8"/>
      <c r="AX11" s="11"/>
      <c r="AY11" s="8"/>
      <c r="AZ11" s="11"/>
      <c r="BA11" s="8"/>
      <c r="BB11" s="11"/>
      <c r="BC11" s="8"/>
      <c r="BD11" s="11"/>
      <c r="BE11" s="8"/>
      <c r="BF11" s="11"/>
      <c r="BG11" s="8"/>
      <c r="BH11" s="11"/>
      <c r="BI11" s="8"/>
      <c r="BJ11" s="11"/>
      <c r="BK11" s="8"/>
      <c r="BL11" s="11"/>
      <c r="BM11" s="8"/>
      <c r="BN11" s="11"/>
      <c r="BO11" s="8"/>
      <c r="BP11" s="11"/>
      <c r="BQ11" s="8"/>
      <c r="BR11" s="11"/>
      <c r="BS11" s="8"/>
      <c r="BT11" s="11"/>
      <c r="BU11" s="8"/>
      <c r="BV11" s="11"/>
      <c r="BW11" s="8"/>
      <c r="BX11" s="11"/>
      <c r="BY11" s="8"/>
      <c r="BZ11" s="11"/>
      <c r="CA11" s="8"/>
      <c r="CB11" s="11"/>
      <c r="CC11" s="8"/>
      <c r="CD11" s="11"/>
      <c r="CE11" s="8"/>
      <c r="CF11" s="11"/>
      <c r="CG11" s="8"/>
      <c r="CH11" s="11"/>
      <c r="CI11" s="8"/>
    </row>
    <row r="12" spans="1:87">
      <c r="A12" s="52"/>
      <c r="B12" s="52"/>
      <c r="C12" s="105" t="s">
        <v>226</v>
      </c>
      <c r="D12" s="103"/>
      <c r="E12" s="103"/>
      <c r="F12" s="103"/>
      <c r="G12" s="143"/>
      <c r="H12" s="143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52"/>
      <c r="AH12" s="128"/>
      <c r="AI12" s="52"/>
      <c r="AJ12" s="128"/>
      <c r="AK12" s="52"/>
      <c r="AL12" s="128"/>
      <c r="AM12" s="52"/>
      <c r="AN12" s="128"/>
      <c r="AO12" s="52"/>
      <c r="AP12" s="128"/>
      <c r="AQ12" s="52"/>
      <c r="AR12" s="128"/>
      <c r="AS12" s="52"/>
      <c r="AT12" s="128"/>
      <c r="AU12" s="52"/>
      <c r="AV12" s="128"/>
      <c r="AW12" s="52"/>
      <c r="AX12" s="128"/>
      <c r="AY12" s="52"/>
      <c r="AZ12" s="128"/>
      <c r="BA12" s="52"/>
      <c r="BB12" s="128"/>
      <c r="BC12" s="52"/>
      <c r="BD12" s="128"/>
      <c r="BE12" s="52"/>
      <c r="BF12" s="128"/>
      <c r="BG12" s="52"/>
      <c r="BH12" s="128"/>
      <c r="BI12" s="52"/>
      <c r="BJ12" s="128"/>
      <c r="BK12" s="52"/>
      <c r="BL12" s="128"/>
      <c r="BM12" s="52"/>
      <c r="BN12" s="128"/>
      <c r="BO12" s="52"/>
      <c r="BP12" s="128"/>
      <c r="BQ12" s="52"/>
      <c r="BR12" s="128"/>
      <c r="BS12" s="52"/>
      <c r="BT12" s="128"/>
      <c r="BU12" s="52"/>
      <c r="BV12" s="128"/>
      <c r="BW12" s="52"/>
      <c r="BX12" s="128"/>
      <c r="BY12" s="52"/>
      <c r="BZ12" s="128"/>
      <c r="CA12" s="52"/>
      <c r="CB12" s="128"/>
      <c r="CC12" s="52"/>
      <c r="CD12" s="128"/>
      <c r="CE12" s="52"/>
      <c r="CF12" s="128"/>
      <c r="CG12" s="52"/>
      <c r="CH12" s="128"/>
      <c r="CI12" s="52"/>
    </row>
    <row r="13" spans="1:87">
      <c r="C13" t="s">
        <v>425</v>
      </c>
      <c r="D13" s="2" t="s">
        <v>898</v>
      </c>
      <c r="E13" s="2" t="s">
        <v>58</v>
      </c>
      <c r="F13" s="2"/>
      <c r="G13" s="636"/>
      <c r="H13" s="486">
        <f>IF(OR(ISNUMBER(Inputs!H96),ISNUMBER(Inputs!H97),ISNUMBER(Inputs!H98)),(Inputs!H96+Inputs!H97+Inputs!H98),"")</f>
        <v>447.86500000000001</v>
      </c>
      <c r="I13" s="486">
        <f>IF(OR(ISNUMBER(Inputs!I96),ISNUMBER(Inputs!I97),ISNUMBER(Inputs!I98)),(Inputs!I96+Inputs!I97+Inputs!I98),"")</f>
        <v>388.58300000000003</v>
      </c>
      <c r="J13" s="486">
        <f>IF(OR(ISNUMBER(Inputs!J96),ISNUMBER(Inputs!J97),ISNUMBER(Inputs!J98)),(Inputs!J96+Inputs!J97+Inputs!J98),"")</f>
        <v>416.209</v>
      </c>
      <c r="K13" s="486">
        <f>IF(OR(ISNUMBER(Inputs!K96),ISNUMBER(Inputs!K97),ISNUMBER(Inputs!K98)),(Inputs!K96+Inputs!K97+Inputs!K98),"")</f>
        <v>458.41899999999998</v>
      </c>
      <c r="L13" s="486">
        <f>IF(OR(ISNUMBER(Inputs!L96),ISNUMBER(Inputs!L97),ISNUMBER(Inputs!L98)),(Inputs!L96+Inputs!L97+Inputs!L98),"")</f>
        <v>511.13799999999998</v>
      </c>
      <c r="M13" s="486" t="str">
        <f>IF(OR(ISNUMBER(Inputs!M96),ISNUMBER(Inputs!M97),ISNUMBER(Inputs!M98)),(Inputs!M96+Inputs!M97+Inputs!M98),"")</f>
        <v/>
      </c>
      <c r="N13" s="486" t="str">
        <f>IF(OR(ISNUMBER(Inputs!N96),ISNUMBER(Inputs!N97),ISNUMBER(Inputs!N98)),(Inputs!N96+Inputs!N97+Inputs!N98),"")</f>
        <v/>
      </c>
      <c r="O13" s="486" t="str">
        <f>IF(OR(ISNUMBER(Inputs!O96),ISNUMBER(Inputs!O97),ISNUMBER(Inputs!O98)),(Inputs!O96+Inputs!O97+Inputs!O98),"")</f>
        <v/>
      </c>
      <c r="P13" s="486" t="str">
        <f>IF(OR(ISNUMBER(Inputs!P96),ISNUMBER(Inputs!P97),ISNUMBER(Inputs!P98)),(Inputs!P96+Inputs!P97+Inputs!P98),"")</f>
        <v/>
      </c>
      <c r="Q13" s="486" t="str">
        <f>IF(OR(ISNUMBER(Inputs!Q96),ISNUMBER(Inputs!Q97),ISNUMBER(Inputs!Q98)),(Inputs!Q96+Inputs!Q97+Inputs!Q98),"")</f>
        <v/>
      </c>
      <c r="R13" s="486" t="str">
        <f>IF(OR(ISNUMBER(Inputs!R96),ISNUMBER(Inputs!R97),ISNUMBER(Inputs!R98)),(Inputs!R96+Inputs!R97+Inputs!R98),"")</f>
        <v/>
      </c>
      <c r="S13" s="486" t="str">
        <f>IF(OR(ISNUMBER(Inputs!S96),ISNUMBER(Inputs!S97),ISNUMBER(Inputs!S98)),(Inputs!S96+Inputs!S97+Inputs!S98),"")</f>
        <v/>
      </c>
      <c r="T13" s="486" t="str">
        <f>IF(OR(ISNUMBER(Inputs!T96),ISNUMBER(Inputs!T97),ISNUMBER(Inputs!T98)),(Inputs!T96+Inputs!T97+Inputs!T98),"")</f>
        <v/>
      </c>
      <c r="U13" s="486" t="str">
        <f>IF(OR(ISNUMBER(Inputs!U96),ISNUMBER(Inputs!U97),ISNUMBER(Inputs!U98)),(Inputs!U96+Inputs!U97+Inputs!U98),"")</f>
        <v/>
      </c>
      <c r="V13" s="486" t="str">
        <f>IF(OR(ISNUMBER(Inputs!V96),ISNUMBER(Inputs!V97),ISNUMBER(Inputs!V98)),(Inputs!V96+Inputs!V97+Inputs!V98),"")</f>
        <v/>
      </c>
      <c r="W13" s="486" t="str">
        <f>IF(OR(ISNUMBER(Inputs!W96),ISNUMBER(Inputs!W97),ISNUMBER(Inputs!W98)),(Inputs!W96+Inputs!W97+Inputs!W98),"")</f>
        <v/>
      </c>
      <c r="X13" s="486" t="str">
        <f>IF(OR(ISNUMBER(Inputs!X96),ISNUMBER(Inputs!X97),ISNUMBER(Inputs!X98)),(Inputs!X96+Inputs!X97+Inputs!X98),"")</f>
        <v/>
      </c>
      <c r="Y13" s="486" t="str">
        <f>IF(OR(ISNUMBER(Inputs!Y96),ISNUMBER(Inputs!Y97),ISNUMBER(Inputs!Y98)),(Inputs!Y96+Inputs!Y97+Inputs!Y98),"")</f>
        <v/>
      </c>
      <c r="Z13" s="486" t="str">
        <f>IF(OR(ISNUMBER(Inputs!Z96),ISNUMBER(Inputs!Z97),ISNUMBER(Inputs!Z98)),(Inputs!Z96+Inputs!Z97+Inputs!Z98),"")</f>
        <v/>
      </c>
      <c r="AA13" s="486" t="str">
        <f>IF(OR(ISNUMBER(Inputs!AA96),ISNUMBER(Inputs!AA97),ISNUMBER(Inputs!AA98)),(Inputs!AA96+Inputs!AA97+Inputs!AA98),"")</f>
        <v/>
      </c>
      <c r="AB13" s="486" t="str">
        <f>IF(OR(ISNUMBER(Inputs!AB96),ISNUMBER(Inputs!AB97),ISNUMBER(Inputs!AB98)),(Inputs!AB96+Inputs!AB97+Inputs!AB98),"")</f>
        <v/>
      </c>
      <c r="AC13" s="486" t="str">
        <f>IF(OR(ISNUMBER(Inputs!AC96),ISNUMBER(Inputs!AC97),ISNUMBER(Inputs!AC98)),(Inputs!AC96+Inputs!AC97+Inputs!AC98),"")</f>
        <v/>
      </c>
      <c r="AD13" s="486" t="str">
        <f>IF(OR(ISNUMBER(Inputs!AD96),ISNUMBER(Inputs!AD97),ISNUMBER(Inputs!AD98)),(Inputs!AD96+Inputs!AD97+Inputs!AD98),"")</f>
        <v/>
      </c>
      <c r="AE13" s="486" t="str">
        <f>IF(OR(ISNUMBER(Inputs!AE96),ISNUMBER(Inputs!AE97),ISNUMBER(Inputs!AE98)),(Inputs!AE96+Inputs!AE97+Inputs!AE98),"")</f>
        <v/>
      </c>
      <c r="AF13" s="486" t="str">
        <f>IF(OR(ISNUMBER(Inputs!AF96),ISNUMBER(Inputs!AF97),ISNUMBER(Inputs!AF98)),(Inputs!AF96+Inputs!AF97+Inputs!AF98),"")</f>
        <v/>
      </c>
      <c r="AG13" s="486" t="str">
        <f>IF(OR(ISNUMBER(Inputs!AG96),ISNUMBER(Inputs!AG97),ISNUMBER(Inputs!AG98)),(Inputs!AG96+Inputs!AG97+Inputs!AG98),"")</f>
        <v/>
      </c>
      <c r="AH13" s="486" t="str">
        <f>IF(OR(ISNUMBER(Inputs!AH96),ISNUMBER(Inputs!AH97),ISNUMBER(Inputs!AH98)),(Inputs!AH96+Inputs!AH97+Inputs!AH98),"")</f>
        <v/>
      </c>
      <c r="AI13" s="486" t="str">
        <f>IF(OR(ISNUMBER(Inputs!AI96),ISNUMBER(Inputs!AI97),ISNUMBER(Inputs!AI98)),(Inputs!AI96+Inputs!AI97+Inputs!AI98),"")</f>
        <v/>
      </c>
      <c r="AJ13" s="486" t="str">
        <f>IF(OR(ISNUMBER(Inputs!AJ96),ISNUMBER(Inputs!AJ97),ISNUMBER(Inputs!AJ98)),(Inputs!AJ96+Inputs!AJ97+Inputs!AJ98),"")</f>
        <v/>
      </c>
      <c r="AK13" s="486" t="str">
        <f>IF(OR(ISNUMBER(Inputs!AK96),ISNUMBER(Inputs!AK97),ISNUMBER(Inputs!AK98)),(Inputs!AK96+Inputs!AK97+Inputs!AK98),"")</f>
        <v/>
      </c>
      <c r="AL13" s="486" t="str">
        <f>IF(OR(ISNUMBER(Inputs!AL96),ISNUMBER(Inputs!AL97),ISNUMBER(Inputs!AL98)),(Inputs!AL96+Inputs!AL97+Inputs!AL98),"")</f>
        <v/>
      </c>
      <c r="AM13" s="486" t="str">
        <f>IF(OR(ISNUMBER(Inputs!AM96),ISNUMBER(Inputs!AM97),ISNUMBER(Inputs!AM98)),(Inputs!AM96+Inputs!AM97+Inputs!AM98),"")</f>
        <v/>
      </c>
      <c r="AN13" s="486" t="str">
        <f>IF(OR(ISNUMBER(Inputs!AN96),ISNUMBER(Inputs!AN97),ISNUMBER(Inputs!AN98)),(Inputs!AN96+Inputs!AN97+Inputs!AN98),"")</f>
        <v/>
      </c>
      <c r="AO13" s="486" t="str">
        <f>IF(OR(ISNUMBER(Inputs!AO96),ISNUMBER(Inputs!AO97),ISNUMBER(Inputs!AO98)),(Inputs!AO96+Inputs!AO97+Inputs!AO98),"")</f>
        <v/>
      </c>
      <c r="AP13" s="486" t="str">
        <f>IF(OR(ISNUMBER(Inputs!AP96),ISNUMBER(Inputs!AP97),ISNUMBER(Inputs!AP98)),(Inputs!AP96+Inputs!AP97+Inputs!AP98),"")</f>
        <v/>
      </c>
      <c r="AQ13" s="486" t="str">
        <f>IF(OR(ISNUMBER(Inputs!AQ96),ISNUMBER(Inputs!AQ97),ISNUMBER(Inputs!AQ98)),(Inputs!AQ96+Inputs!AQ97+Inputs!AQ98),"")</f>
        <v/>
      </c>
      <c r="AR13" s="486" t="str">
        <f>IF(OR(ISNUMBER(Inputs!AR96),ISNUMBER(Inputs!AR97),ISNUMBER(Inputs!AR98)),(Inputs!AR96+Inputs!AR97+Inputs!AR98),"")</f>
        <v/>
      </c>
      <c r="AS13" s="486" t="str">
        <f>IF(OR(ISNUMBER(Inputs!AS96),ISNUMBER(Inputs!AS97),ISNUMBER(Inputs!AS98)),(Inputs!AS96+Inputs!AS97+Inputs!AS98),"")</f>
        <v/>
      </c>
      <c r="AT13" s="486" t="str">
        <f>IF(OR(ISNUMBER(Inputs!AT96),ISNUMBER(Inputs!AT97),ISNUMBER(Inputs!AT98)),(Inputs!AT96+Inputs!AT97+Inputs!AT98),"")</f>
        <v/>
      </c>
      <c r="AU13" s="486" t="str">
        <f>IF(OR(ISNUMBER(Inputs!AU96),ISNUMBER(Inputs!AU97),ISNUMBER(Inputs!AU98)),(Inputs!AU96+Inputs!AU97+Inputs!AU98),"")</f>
        <v/>
      </c>
      <c r="AV13" s="486" t="str">
        <f>IF(OR(ISNUMBER(Inputs!AV96),ISNUMBER(Inputs!AV97),ISNUMBER(Inputs!AV98)),(Inputs!AV96+Inputs!AV97+Inputs!AV98),"")</f>
        <v/>
      </c>
      <c r="AW13" s="486" t="str">
        <f>IF(OR(ISNUMBER(Inputs!AW96),ISNUMBER(Inputs!AW97),ISNUMBER(Inputs!AW98)),(Inputs!AW96+Inputs!AW97+Inputs!AW98),"")</f>
        <v/>
      </c>
      <c r="AX13" s="486" t="str">
        <f>IF(OR(ISNUMBER(Inputs!AX96),ISNUMBER(Inputs!AX97),ISNUMBER(Inputs!AX98)),(Inputs!AX96+Inputs!AX97+Inputs!AX98),"")</f>
        <v/>
      </c>
      <c r="AY13" s="486" t="str">
        <f>IF(OR(ISNUMBER(Inputs!AY96),ISNUMBER(Inputs!AY97),ISNUMBER(Inputs!AY98)),(Inputs!AY96+Inputs!AY97+Inputs!AY98),"")</f>
        <v/>
      </c>
      <c r="AZ13" s="486" t="str">
        <f>IF(OR(ISNUMBER(Inputs!AZ96),ISNUMBER(Inputs!AZ97),ISNUMBER(Inputs!AZ98)),(Inputs!AZ96+Inputs!AZ97+Inputs!AZ98),"")</f>
        <v/>
      </c>
      <c r="BA13" s="486" t="str">
        <f>IF(OR(ISNUMBER(Inputs!BA96),ISNUMBER(Inputs!BA97),ISNUMBER(Inputs!BA98)),(Inputs!BA96+Inputs!BA97+Inputs!BA98),"")</f>
        <v/>
      </c>
      <c r="BB13" s="486" t="str">
        <f>IF(OR(ISNUMBER(Inputs!BB96),ISNUMBER(Inputs!BB97),ISNUMBER(Inputs!BB98)),(Inputs!BB96+Inputs!BB97+Inputs!BB98),"")</f>
        <v/>
      </c>
      <c r="BC13" s="486" t="str">
        <f>IF(OR(ISNUMBER(Inputs!BC96),ISNUMBER(Inputs!BC97),ISNUMBER(Inputs!BC98)),(Inputs!BC96+Inputs!BC97+Inputs!BC98),"")</f>
        <v/>
      </c>
      <c r="BD13" s="486" t="str">
        <f>IF(OR(ISNUMBER(Inputs!BD96),ISNUMBER(Inputs!BD97),ISNUMBER(Inputs!BD98)),(Inputs!BD96+Inputs!BD97+Inputs!BD98),"")</f>
        <v/>
      </c>
      <c r="BE13" s="486" t="str">
        <f>IF(OR(ISNUMBER(Inputs!BE96),ISNUMBER(Inputs!BE97),ISNUMBER(Inputs!BE98)),(Inputs!BE96+Inputs!BE97+Inputs!BE98),"")</f>
        <v/>
      </c>
      <c r="BF13" s="486" t="str">
        <f>IF(OR(ISNUMBER(Inputs!BF96),ISNUMBER(Inputs!BF97),ISNUMBER(Inputs!BF98)),(Inputs!BF96+Inputs!BF97+Inputs!BF98),"")</f>
        <v/>
      </c>
      <c r="BG13" s="486" t="str">
        <f>IF(OR(ISNUMBER(Inputs!BG96),ISNUMBER(Inputs!BG97),ISNUMBER(Inputs!BG98)),(Inputs!BG96+Inputs!BG97+Inputs!BG98),"")</f>
        <v/>
      </c>
      <c r="BH13" s="486" t="str">
        <f>IF(OR(ISNUMBER(Inputs!BH96),ISNUMBER(Inputs!BH97),ISNUMBER(Inputs!BH98)),(Inputs!BH96+Inputs!BH97+Inputs!BH98),"")</f>
        <v/>
      </c>
      <c r="BI13" s="486" t="str">
        <f>IF(OR(ISNUMBER(Inputs!BI96),ISNUMBER(Inputs!BI97),ISNUMBER(Inputs!BI98)),(Inputs!BI96+Inputs!BI97+Inputs!BI98),"")</f>
        <v/>
      </c>
      <c r="BJ13" s="486" t="str">
        <f>IF(OR(ISNUMBER(Inputs!BJ96),ISNUMBER(Inputs!BJ97),ISNUMBER(Inputs!BJ98)),(Inputs!BJ96+Inputs!BJ97+Inputs!BJ98),"")</f>
        <v/>
      </c>
      <c r="BK13" s="486" t="str">
        <f>IF(OR(ISNUMBER(Inputs!BK96),ISNUMBER(Inputs!BK97),ISNUMBER(Inputs!BK98)),(Inputs!BK96+Inputs!BK97+Inputs!BK98),"")</f>
        <v/>
      </c>
      <c r="BL13" s="486" t="str">
        <f>IF(OR(ISNUMBER(Inputs!BL96),ISNUMBER(Inputs!BL97),ISNUMBER(Inputs!BL98)),(Inputs!BL96+Inputs!BL97+Inputs!BL98),"")</f>
        <v/>
      </c>
      <c r="BM13" s="486" t="str">
        <f>IF(OR(ISNUMBER(Inputs!BM96),ISNUMBER(Inputs!BM97),ISNUMBER(Inputs!BM98)),(Inputs!BM96+Inputs!BM97+Inputs!BM98),"")</f>
        <v/>
      </c>
      <c r="BN13" s="486" t="str">
        <f>IF(OR(ISNUMBER(Inputs!BN96),ISNUMBER(Inputs!BN97),ISNUMBER(Inputs!BN98)),(Inputs!BN96+Inputs!BN97+Inputs!BN98),"")</f>
        <v/>
      </c>
      <c r="BO13" s="486" t="str">
        <f>IF(OR(ISNUMBER(Inputs!BO96),ISNUMBER(Inputs!BO97),ISNUMBER(Inputs!BO98)),(Inputs!BO96+Inputs!BO97+Inputs!BO98),"")</f>
        <v/>
      </c>
      <c r="BP13" s="486" t="str">
        <f>IF(OR(ISNUMBER(Inputs!BP96),ISNUMBER(Inputs!BP97),ISNUMBER(Inputs!BP98)),(Inputs!BP96+Inputs!BP97+Inputs!BP98),"")</f>
        <v/>
      </c>
      <c r="BQ13" s="486" t="str">
        <f>IF(OR(ISNUMBER(Inputs!BQ96),ISNUMBER(Inputs!BQ97),ISNUMBER(Inputs!BQ98)),(Inputs!BQ96+Inputs!BQ97+Inputs!BQ98),"")</f>
        <v/>
      </c>
      <c r="BR13" s="486" t="str">
        <f>IF(OR(ISNUMBER(Inputs!BR96),ISNUMBER(Inputs!BR97),ISNUMBER(Inputs!BR98)),(Inputs!BR96+Inputs!BR97+Inputs!BR98),"")</f>
        <v/>
      </c>
      <c r="BS13" s="486" t="str">
        <f>IF(OR(ISNUMBER(Inputs!BS96),ISNUMBER(Inputs!BS97),ISNUMBER(Inputs!BS98)),(Inputs!BS96+Inputs!BS97+Inputs!BS98),"")</f>
        <v/>
      </c>
      <c r="BT13" s="486" t="str">
        <f>IF(OR(ISNUMBER(Inputs!BT96),ISNUMBER(Inputs!BT97),ISNUMBER(Inputs!BT98)),(Inputs!BT96+Inputs!BT97+Inputs!BT98),"")</f>
        <v/>
      </c>
      <c r="BU13" s="486" t="str">
        <f>IF(OR(ISNUMBER(Inputs!BU96),ISNUMBER(Inputs!BU97),ISNUMBER(Inputs!BU98)),(Inputs!BU96+Inputs!BU97+Inputs!BU98),"")</f>
        <v/>
      </c>
      <c r="BV13" s="486" t="str">
        <f>IF(OR(ISNUMBER(Inputs!BV96),ISNUMBER(Inputs!BV97),ISNUMBER(Inputs!BV98)),(Inputs!BV96+Inputs!BV97+Inputs!BV98),"")</f>
        <v/>
      </c>
      <c r="BW13" s="486" t="str">
        <f>IF(OR(ISNUMBER(Inputs!BW96),ISNUMBER(Inputs!BW97),ISNUMBER(Inputs!BW98)),(Inputs!BW96+Inputs!BW97+Inputs!BW98),"")</f>
        <v/>
      </c>
      <c r="BX13" s="486" t="str">
        <f>IF(OR(ISNUMBER(Inputs!BX96),ISNUMBER(Inputs!BX97),ISNUMBER(Inputs!BX98)),(Inputs!BX96+Inputs!BX97+Inputs!BX98),"")</f>
        <v/>
      </c>
      <c r="BY13" s="486" t="str">
        <f>IF(OR(ISNUMBER(Inputs!BY96),ISNUMBER(Inputs!BY97),ISNUMBER(Inputs!BY98)),(Inputs!BY96+Inputs!BY97+Inputs!BY98),"")</f>
        <v/>
      </c>
      <c r="BZ13" s="486" t="str">
        <f>IF(OR(ISNUMBER(Inputs!BZ96),ISNUMBER(Inputs!BZ97),ISNUMBER(Inputs!BZ98)),(Inputs!BZ96+Inputs!BZ97+Inputs!BZ98),"")</f>
        <v/>
      </c>
      <c r="CA13" s="486" t="str">
        <f>IF(OR(ISNUMBER(Inputs!CA96),ISNUMBER(Inputs!CA97),ISNUMBER(Inputs!CA98)),(Inputs!CA96+Inputs!CA97+Inputs!CA98),"")</f>
        <v/>
      </c>
      <c r="CB13" s="486" t="str">
        <f>IF(OR(ISNUMBER(Inputs!CB96),ISNUMBER(Inputs!CB97),ISNUMBER(Inputs!CB98)),(Inputs!CB96+Inputs!CB97+Inputs!CB98),"")</f>
        <v/>
      </c>
      <c r="CC13" s="486" t="str">
        <f>IF(OR(ISNUMBER(Inputs!CC96),ISNUMBER(Inputs!CC97),ISNUMBER(Inputs!CC98)),(Inputs!CC96+Inputs!CC97+Inputs!CC98),"")</f>
        <v/>
      </c>
      <c r="CD13" s="486" t="str">
        <f>IF(OR(ISNUMBER(Inputs!CD96),ISNUMBER(Inputs!CD97),ISNUMBER(Inputs!CD98)),(Inputs!CD96+Inputs!CD97+Inputs!CD98),"")</f>
        <v/>
      </c>
      <c r="CE13" s="486" t="str">
        <f>IF(OR(ISNUMBER(Inputs!CE96),ISNUMBER(Inputs!CE97),ISNUMBER(Inputs!CE98)),(Inputs!CE96+Inputs!CE97+Inputs!CE98),"")</f>
        <v/>
      </c>
      <c r="CF13" s="486" t="str">
        <f>IF(OR(ISNUMBER(Inputs!CF96),ISNUMBER(Inputs!CF97),ISNUMBER(Inputs!CF98)),(Inputs!CF96+Inputs!CF97+Inputs!CF98),"")</f>
        <v/>
      </c>
      <c r="CG13" s="486" t="str">
        <f>IF(OR(ISNUMBER(Inputs!CG96),ISNUMBER(Inputs!CG97),ISNUMBER(Inputs!CG98)),(Inputs!CG96+Inputs!CG97+Inputs!CG98),"")</f>
        <v/>
      </c>
      <c r="CH13" s="486" t="str">
        <f>IF(OR(ISNUMBER(Inputs!CH96),ISNUMBER(Inputs!CH97),ISNUMBER(Inputs!CH98)),(Inputs!CH96+Inputs!CH97+Inputs!CH98),"")</f>
        <v/>
      </c>
      <c r="CI13" s="486" t="str">
        <f>IF(OR(ISNUMBER(Inputs!CI96),ISNUMBER(Inputs!CI97),ISNUMBER(Inputs!CI98)),(Inputs!CI96+Inputs!CI97+Inputs!CI98),"")</f>
        <v/>
      </c>
    </row>
    <row r="14" spans="1:87">
      <c r="C14" t="s">
        <v>229</v>
      </c>
      <c r="D14" s="2" t="s">
        <v>898</v>
      </c>
      <c r="E14" s="2" t="s">
        <v>58</v>
      </c>
      <c r="F14" s="2"/>
      <c r="G14" s="636"/>
      <c r="H14" s="486">
        <f>IF(ISNUMBER(Inputs!H112),Inputs!H112,"")</f>
        <v>0</v>
      </c>
      <c r="I14" s="486">
        <f>IF(ISNUMBER(Inputs!I112),Inputs!I112,"")</f>
        <v>0</v>
      </c>
      <c r="J14" s="486">
        <f>IF(ISNUMBER(Inputs!J112),Inputs!J112,"")</f>
        <v>0</v>
      </c>
      <c r="K14" s="486">
        <f>IF(ISNUMBER(Inputs!K112),Inputs!K112,"")</f>
        <v>-24.6</v>
      </c>
      <c r="L14" s="486">
        <f>IF(ISNUMBER(Inputs!L112),Inputs!L112,"")</f>
        <v>0</v>
      </c>
      <c r="M14" s="486">
        <f>IF(ISNUMBER(Inputs!M112),Inputs!M112,"")</f>
        <v>0</v>
      </c>
      <c r="N14" s="486">
        <f>IF(ISNUMBER(Inputs!N112),Inputs!N112,"")</f>
        <v>0</v>
      </c>
      <c r="O14" s="486">
        <f>IF(ISNUMBER(Inputs!O112),Inputs!O112,"")</f>
        <v>0</v>
      </c>
      <c r="P14" s="486">
        <f>IF(ISNUMBER(Inputs!P112),Inputs!P112,"")</f>
        <v>0</v>
      </c>
      <c r="Q14" s="486">
        <f>IF(ISNUMBER(Inputs!Q112),Inputs!Q112,"")</f>
        <v>0</v>
      </c>
      <c r="R14" s="486">
        <f>IF(ISNUMBER(Inputs!R112),Inputs!R112,"")</f>
        <v>0</v>
      </c>
      <c r="S14" s="486">
        <f>IF(ISNUMBER(Inputs!S112),Inputs!S112,"")</f>
        <v>0</v>
      </c>
      <c r="T14" s="486">
        <f>IF(ISNUMBER(Inputs!T112),Inputs!T112,"")</f>
        <v>0</v>
      </c>
      <c r="U14" s="486">
        <f>IF(ISNUMBER(Inputs!U112),Inputs!U112,"")</f>
        <v>0</v>
      </c>
      <c r="V14" s="486">
        <f>IF(ISNUMBER(Inputs!V112),Inputs!V112,"")</f>
        <v>0</v>
      </c>
      <c r="W14" s="486">
        <f>IF(ISNUMBER(Inputs!W112),Inputs!W112,"")</f>
        <v>0</v>
      </c>
      <c r="X14" s="486">
        <f>IF(ISNUMBER(Inputs!X112),Inputs!X112,"")</f>
        <v>0</v>
      </c>
      <c r="Y14" s="486">
        <f>IF(ISNUMBER(Inputs!Y112),Inputs!Y112,"")</f>
        <v>0</v>
      </c>
      <c r="Z14" s="486">
        <f>IF(ISNUMBER(Inputs!Z112),Inputs!Z112,"")</f>
        <v>0</v>
      </c>
      <c r="AA14" s="486">
        <f>IF(ISNUMBER(Inputs!AA112),Inputs!AA112,"")</f>
        <v>0</v>
      </c>
      <c r="AB14" s="486">
        <f>IF(ISNUMBER(Inputs!AB112),Inputs!AB112,"")</f>
        <v>0</v>
      </c>
      <c r="AC14" s="486">
        <f>IF(ISNUMBER(Inputs!AC112),Inputs!AC112,"")</f>
        <v>0</v>
      </c>
      <c r="AD14" s="486">
        <f>IF(ISNUMBER(Inputs!AD112),Inputs!AD112,"")</f>
        <v>0</v>
      </c>
      <c r="AE14" s="486">
        <f>IF(ISNUMBER(Inputs!AE112),Inputs!AE112,"")</f>
        <v>0</v>
      </c>
      <c r="AF14" s="486">
        <f>IF(ISNUMBER(Inputs!AF112),Inputs!AF112,"")</f>
        <v>0</v>
      </c>
      <c r="AG14" s="486">
        <f>IF(ISNUMBER(Inputs!AG112),Inputs!AG112,"")</f>
        <v>0</v>
      </c>
      <c r="AH14" s="486">
        <f>IF(ISNUMBER(Inputs!AH112),Inputs!AH112,"")</f>
        <v>0</v>
      </c>
      <c r="AI14" s="486">
        <f>IF(ISNUMBER(Inputs!AI112),Inputs!AI112,"")</f>
        <v>0</v>
      </c>
      <c r="AJ14" s="486">
        <f>IF(ISNUMBER(Inputs!AJ112),Inputs!AJ112,"")</f>
        <v>0</v>
      </c>
      <c r="AK14" s="486">
        <f>IF(ISNUMBER(Inputs!AK112),Inputs!AK112,"")</f>
        <v>0</v>
      </c>
      <c r="AL14" s="486">
        <f>IF(ISNUMBER(Inputs!AL112),Inputs!AL112,"")</f>
        <v>0</v>
      </c>
      <c r="AM14" s="486">
        <f>IF(ISNUMBER(Inputs!AM112),Inputs!AM112,"")</f>
        <v>0</v>
      </c>
      <c r="AN14" s="486">
        <f>IF(ISNUMBER(Inputs!AN112),Inputs!AN112,"")</f>
        <v>0</v>
      </c>
      <c r="AO14" s="486">
        <f>IF(ISNUMBER(Inputs!AO112),Inputs!AO112,"")</f>
        <v>0</v>
      </c>
      <c r="AP14" s="486">
        <f>IF(ISNUMBER(Inputs!AP112),Inputs!AP112,"")</f>
        <v>0</v>
      </c>
      <c r="AQ14" s="486">
        <f>IF(ISNUMBER(Inputs!AQ112),Inputs!AQ112,"")</f>
        <v>0</v>
      </c>
      <c r="AR14" s="486">
        <f>IF(ISNUMBER(Inputs!AR112),Inputs!AR112,"")</f>
        <v>0</v>
      </c>
      <c r="AS14" s="486">
        <f>IF(ISNUMBER(Inputs!AS112),Inputs!AS112,"")</f>
        <v>0</v>
      </c>
      <c r="AT14" s="486">
        <f>IF(ISNUMBER(Inputs!AT112),Inputs!AT112,"")</f>
        <v>0</v>
      </c>
      <c r="AU14" s="486">
        <f>IF(ISNUMBER(Inputs!AU112),Inputs!AU112,"")</f>
        <v>0</v>
      </c>
      <c r="AV14" s="486">
        <f>IF(ISNUMBER(Inputs!AV112),Inputs!AV112,"")</f>
        <v>0</v>
      </c>
      <c r="AW14" s="486">
        <f>IF(ISNUMBER(Inputs!AW112),Inputs!AW112,"")</f>
        <v>0</v>
      </c>
      <c r="AX14" s="486">
        <f>IF(ISNUMBER(Inputs!AX112),Inputs!AX112,"")</f>
        <v>0</v>
      </c>
      <c r="AY14" s="486">
        <f>IF(ISNUMBER(Inputs!AY112),Inputs!AY112,"")</f>
        <v>0</v>
      </c>
      <c r="AZ14" s="486">
        <f>IF(ISNUMBER(Inputs!AZ112),Inputs!AZ112,"")</f>
        <v>0</v>
      </c>
      <c r="BA14" s="486">
        <f>IF(ISNUMBER(Inputs!BA112),Inputs!BA112,"")</f>
        <v>0</v>
      </c>
      <c r="BB14" s="486">
        <f>IF(ISNUMBER(Inputs!BB112),Inputs!BB112,"")</f>
        <v>0</v>
      </c>
      <c r="BC14" s="486">
        <f>IF(ISNUMBER(Inputs!BC112),Inputs!BC112,"")</f>
        <v>0</v>
      </c>
      <c r="BD14" s="486">
        <f>IF(ISNUMBER(Inputs!BD112),Inputs!BD112,"")</f>
        <v>0</v>
      </c>
      <c r="BE14" s="486">
        <f>IF(ISNUMBER(Inputs!BE112),Inputs!BE112,"")</f>
        <v>0</v>
      </c>
      <c r="BF14" s="486">
        <f>IF(ISNUMBER(Inputs!BF112),Inputs!BF112,"")</f>
        <v>0</v>
      </c>
      <c r="BG14" s="486">
        <f>IF(ISNUMBER(Inputs!BG112),Inputs!BG112,"")</f>
        <v>0</v>
      </c>
      <c r="BH14" s="486">
        <f>IF(ISNUMBER(Inputs!BH112),Inputs!BH112,"")</f>
        <v>0</v>
      </c>
      <c r="BI14" s="486">
        <f>IF(ISNUMBER(Inputs!BI112),Inputs!BI112,"")</f>
        <v>0</v>
      </c>
      <c r="BJ14" s="486">
        <f>IF(ISNUMBER(Inputs!BJ112),Inputs!BJ112,"")</f>
        <v>0</v>
      </c>
      <c r="BK14" s="486">
        <f>IF(ISNUMBER(Inputs!BK112),Inputs!BK112,"")</f>
        <v>0</v>
      </c>
      <c r="BL14" s="486">
        <f>IF(ISNUMBER(Inputs!BL112),Inputs!BL112,"")</f>
        <v>0</v>
      </c>
      <c r="BM14" s="486">
        <f>IF(ISNUMBER(Inputs!BM112),Inputs!BM112,"")</f>
        <v>0</v>
      </c>
      <c r="BN14" s="486">
        <f>IF(ISNUMBER(Inputs!BN112),Inputs!BN112,"")</f>
        <v>0</v>
      </c>
      <c r="BO14" s="486">
        <f>IF(ISNUMBER(Inputs!BO112),Inputs!BO112,"")</f>
        <v>0</v>
      </c>
      <c r="BP14" s="486">
        <f>IF(ISNUMBER(Inputs!BP112),Inputs!BP112,"")</f>
        <v>0</v>
      </c>
      <c r="BQ14" s="486">
        <f>IF(ISNUMBER(Inputs!BQ112),Inputs!BQ112,"")</f>
        <v>0</v>
      </c>
      <c r="BR14" s="486">
        <f>IF(ISNUMBER(Inputs!BR112),Inputs!BR112,"")</f>
        <v>0</v>
      </c>
      <c r="BS14" s="486">
        <f>IF(ISNUMBER(Inputs!BS112),Inputs!BS112,"")</f>
        <v>0</v>
      </c>
      <c r="BT14" s="486">
        <f>IF(ISNUMBER(Inputs!BT112),Inputs!BT112,"")</f>
        <v>0</v>
      </c>
      <c r="BU14" s="486">
        <f>IF(ISNUMBER(Inputs!BU112),Inputs!BU112,"")</f>
        <v>0</v>
      </c>
      <c r="BV14" s="486">
        <f>IF(ISNUMBER(Inputs!BV112),Inputs!BV112,"")</f>
        <v>0</v>
      </c>
      <c r="BW14" s="486">
        <f>IF(ISNUMBER(Inputs!BW112),Inputs!BW112,"")</f>
        <v>0</v>
      </c>
      <c r="BX14" s="486">
        <f>IF(ISNUMBER(Inputs!BX112),Inputs!BX112,"")</f>
        <v>0</v>
      </c>
      <c r="BY14" s="486">
        <f>IF(ISNUMBER(Inputs!BY112),Inputs!BY112,"")</f>
        <v>0</v>
      </c>
      <c r="BZ14" s="486">
        <f>IF(ISNUMBER(Inputs!BZ112),Inputs!BZ112,"")</f>
        <v>0</v>
      </c>
      <c r="CA14" s="486">
        <f>IF(ISNUMBER(Inputs!CA112),Inputs!CA112,"")</f>
        <v>0</v>
      </c>
      <c r="CB14" s="486">
        <f>IF(ISNUMBER(Inputs!CB112),Inputs!CB112,"")</f>
        <v>0</v>
      </c>
      <c r="CC14" s="486">
        <f>IF(ISNUMBER(Inputs!CC112),Inputs!CC112,"")</f>
        <v>0</v>
      </c>
      <c r="CD14" s="486">
        <f>IF(ISNUMBER(Inputs!CD112),Inputs!CD112,"")</f>
        <v>0</v>
      </c>
      <c r="CE14" s="486">
        <f>IF(ISNUMBER(Inputs!CE112),Inputs!CE112,"")</f>
        <v>0</v>
      </c>
      <c r="CF14" s="486">
        <f>IF(ISNUMBER(Inputs!CF112),Inputs!CF112,"")</f>
        <v>0</v>
      </c>
      <c r="CG14" s="486">
        <f>IF(ISNUMBER(Inputs!CG112),Inputs!CG112,"")</f>
        <v>0</v>
      </c>
      <c r="CH14" s="486">
        <f>IF(ISNUMBER(Inputs!CH112),Inputs!CH112,"")</f>
        <v>0</v>
      </c>
      <c r="CI14" s="486">
        <f>IF(ISNUMBER(Inputs!CI112),Inputs!CI112,"")</f>
        <v>0</v>
      </c>
    </row>
    <row r="15" spans="1:87">
      <c r="D15" s="2"/>
      <c r="E15" s="2"/>
      <c r="F15" s="2"/>
      <c r="G15" s="475"/>
      <c r="H15" s="475"/>
      <c r="I15" s="486"/>
      <c r="J15" s="486"/>
      <c r="K15" s="486"/>
      <c r="L15" s="486"/>
      <c r="M15" s="486"/>
      <c r="N15" s="486"/>
      <c r="O15" s="486"/>
      <c r="P15" s="486"/>
      <c r="Q15" s="486"/>
      <c r="R15" s="486"/>
      <c r="S15" s="486"/>
      <c r="T15" s="486"/>
      <c r="U15" s="486"/>
      <c r="V15" s="486"/>
      <c r="W15" s="486"/>
      <c r="X15" s="486"/>
      <c r="Y15" s="486"/>
      <c r="Z15" s="486"/>
      <c r="AA15" s="486"/>
      <c r="AB15" s="486"/>
      <c r="AC15" s="486"/>
      <c r="AD15" s="486"/>
      <c r="AE15" s="486"/>
      <c r="AF15" s="486"/>
      <c r="AG15" s="486"/>
      <c r="AH15" s="487"/>
      <c r="AI15" s="486"/>
      <c r="AJ15" s="487"/>
      <c r="AK15" s="486"/>
      <c r="AL15" s="486"/>
      <c r="AM15" s="486"/>
      <c r="AN15" s="486"/>
      <c r="AO15" s="486"/>
      <c r="AP15" s="486"/>
      <c r="AQ15" s="486"/>
      <c r="AR15" s="486"/>
      <c r="AS15" s="486"/>
      <c r="AT15" s="486"/>
      <c r="AU15" s="486"/>
      <c r="AV15" s="486"/>
      <c r="AW15" s="486"/>
      <c r="AX15" s="486"/>
      <c r="AY15" s="486"/>
      <c r="AZ15" s="486"/>
      <c r="BA15" s="486"/>
      <c r="BB15" s="486"/>
      <c r="BC15" s="486"/>
      <c r="BD15" s="486"/>
      <c r="BE15" s="486"/>
      <c r="BF15" s="486"/>
      <c r="BG15" s="486"/>
      <c r="BH15" s="486"/>
      <c r="BI15" s="486"/>
      <c r="BJ15" s="486"/>
      <c r="BK15" s="486"/>
      <c r="BL15" s="486"/>
      <c r="BM15" s="486"/>
      <c r="BN15" s="486"/>
      <c r="BO15" s="486"/>
      <c r="BP15" s="486"/>
      <c r="BQ15" s="486"/>
      <c r="BR15" s="486"/>
      <c r="BS15" s="486"/>
      <c r="BT15" s="486"/>
      <c r="BU15" s="486"/>
      <c r="BV15" s="486"/>
      <c r="BW15" s="486"/>
      <c r="BX15" s="486"/>
      <c r="BY15" s="486"/>
      <c r="BZ15" s="486"/>
      <c r="CA15" s="486"/>
      <c r="CB15" s="486"/>
      <c r="CC15" s="486"/>
      <c r="CD15" s="486"/>
      <c r="CE15" s="486"/>
      <c r="CF15" s="486"/>
      <c r="CG15" s="486"/>
      <c r="CH15" s="486"/>
      <c r="CI15" s="486"/>
    </row>
    <row r="16" spans="1:87">
      <c r="A16" s="52"/>
      <c r="B16" s="52"/>
      <c r="C16" s="105" t="s">
        <v>232</v>
      </c>
      <c r="D16" s="103"/>
      <c r="E16" s="103"/>
      <c r="F16" s="103"/>
      <c r="G16" s="488"/>
      <c r="H16" s="488"/>
      <c r="I16" s="489"/>
      <c r="J16" s="489"/>
      <c r="K16" s="489"/>
      <c r="L16" s="489"/>
      <c r="M16" s="489"/>
      <c r="N16" s="489"/>
      <c r="O16" s="489"/>
      <c r="P16" s="489"/>
      <c r="Q16" s="489"/>
      <c r="R16" s="489"/>
      <c r="S16" s="489"/>
      <c r="T16" s="489"/>
      <c r="U16" s="489"/>
      <c r="V16" s="489"/>
      <c r="W16" s="489"/>
      <c r="X16" s="489"/>
      <c r="Y16" s="489"/>
      <c r="Z16" s="489"/>
      <c r="AA16" s="489"/>
      <c r="AB16" s="489"/>
      <c r="AC16" s="489"/>
      <c r="AD16" s="489"/>
      <c r="AE16" s="489"/>
      <c r="AF16" s="489"/>
      <c r="AG16" s="490"/>
      <c r="AH16" s="491"/>
      <c r="AI16" s="490"/>
      <c r="AJ16" s="491"/>
      <c r="AK16" s="490"/>
      <c r="AL16" s="491"/>
      <c r="AM16" s="491"/>
      <c r="AN16" s="491"/>
      <c r="AO16" s="491"/>
      <c r="AP16" s="491"/>
      <c r="AQ16" s="491"/>
      <c r="AR16" s="491"/>
      <c r="AS16" s="491"/>
      <c r="AT16" s="491"/>
      <c r="AU16" s="491"/>
      <c r="AV16" s="491"/>
      <c r="AW16" s="491"/>
      <c r="AX16" s="491"/>
      <c r="AY16" s="491"/>
      <c r="AZ16" s="491"/>
      <c r="BA16" s="491"/>
      <c r="BB16" s="491"/>
      <c r="BC16" s="491"/>
      <c r="BD16" s="491"/>
      <c r="BE16" s="491"/>
      <c r="BF16" s="491"/>
      <c r="BG16" s="491"/>
      <c r="BH16" s="491"/>
      <c r="BI16" s="491"/>
      <c r="BJ16" s="491"/>
      <c r="BK16" s="491"/>
      <c r="BL16" s="491"/>
      <c r="BM16" s="491"/>
      <c r="BN16" s="491"/>
      <c r="BO16" s="491"/>
      <c r="BP16" s="491"/>
      <c r="BQ16" s="491"/>
      <c r="BR16" s="491"/>
      <c r="BS16" s="491"/>
      <c r="BT16" s="491"/>
      <c r="BU16" s="491"/>
      <c r="BV16" s="491"/>
      <c r="BW16" s="491"/>
      <c r="BX16" s="491"/>
      <c r="BY16" s="491"/>
      <c r="BZ16" s="491"/>
      <c r="CA16" s="491"/>
      <c r="CB16" s="491"/>
      <c r="CC16" s="491"/>
      <c r="CD16" s="491"/>
      <c r="CE16" s="491"/>
      <c r="CF16" s="491"/>
      <c r="CG16" s="491"/>
      <c r="CH16" s="491"/>
      <c r="CI16" s="491"/>
    </row>
    <row r="17" spans="1:87">
      <c r="C17" t="s">
        <v>233</v>
      </c>
      <c r="D17" s="2" t="s">
        <v>898</v>
      </c>
      <c r="E17" s="2" t="s">
        <v>58</v>
      </c>
      <c r="F17" s="2"/>
      <c r="G17" s="636"/>
      <c r="H17" s="636"/>
      <c r="I17" s="636"/>
      <c r="J17" s="636"/>
      <c r="K17" s="636"/>
      <c r="L17" s="636"/>
      <c r="M17" s="486">
        <f>IF(ISNUMBER(Inputs!M124),Inputs!M124,"")</f>
        <v>0</v>
      </c>
      <c r="N17" s="486">
        <f>IF(ISNUMBER(Inputs!N124),Inputs!N124,"")</f>
        <v>0</v>
      </c>
      <c r="O17" s="486">
        <f>IF(ISNUMBER(Inputs!O124),Inputs!O124,"")</f>
        <v>0</v>
      </c>
      <c r="P17" s="486">
        <f>IF(ISNUMBER(Inputs!P124),Inputs!P124,"")</f>
        <v>0</v>
      </c>
      <c r="Q17" s="486">
        <f>IF(ISNUMBER(Inputs!Q124),Inputs!Q124,"")</f>
        <v>0</v>
      </c>
      <c r="R17" s="486">
        <f>IF(ISNUMBER(Inputs!R124),Inputs!R124,"")</f>
        <v>0</v>
      </c>
      <c r="S17" s="486">
        <f>IF(ISNUMBER(Inputs!S124),Inputs!S124,"")</f>
        <v>0</v>
      </c>
      <c r="T17" s="486">
        <f>IF(ISNUMBER(Inputs!T124),Inputs!T124,"")</f>
        <v>0</v>
      </c>
      <c r="U17" s="486">
        <f>IF(ISNUMBER(Inputs!U124),Inputs!U124,"")</f>
        <v>0</v>
      </c>
      <c r="V17" s="486">
        <f>IF(ISNUMBER(Inputs!V124),Inputs!V124,"")</f>
        <v>0</v>
      </c>
      <c r="W17" s="486">
        <f>IF(ISNUMBER(Inputs!W124),Inputs!W124,"")</f>
        <v>0</v>
      </c>
      <c r="X17" s="486">
        <f>IF(ISNUMBER(Inputs!X124),Inputs!X124,"")</f>
        <v>0</v>
      </c>
      <c r="Y17" s="486">
        <f>IF(ISNUMBER(Inputs!Y124),Inputs!Y124,"")</f>
        <v>0</v>
      </c>
      <c r="Z17" s="486">
        <f>IF(ISNUMBER(Inputs!Z124),Inputs!Z124,"")</f>
        <v>0</v>
      </c>
      <c r="AA17" s="486">
        <f>IF(ISNUMBER(Inputs!AA124),Inputs!AA124,"")</f>
        <v>0</v>
      </c>
      <c r="AB17" s="486">
        <f>IF(ISNUMBER(Inputs!AB124),Inputs!AB124,"")</f>
        <v>0</v>
      </c>
      <c r="AC17" s="486">
        <f>IF(ISNUMBER(Inputs!AC124),Inputs!AC124,"")</f>
        <v>0</v>
      </c>
      <c r="AD17" s="486">
        <f>IF(ISNUMBER(Inputs!AD124),Inputs!AD124,"")</f>
        <v>0</v>
      </c>
      <c r="AE17" s="486">
        <f>IF(ISNUMBER(Inputs!AE124),Inputs!AE124,"")</f>
        <v>0</v>
      </c>
      <c r="AF17" s="486">
        <f>IF(ISNUMBER(Inputs!AF124),Inputs!AF124,"")</f>
        <v>0</v>
      </c>
      <c r="AG17" s="486">
        <f>IF(ISNUMBER(Inputs!AG124),Inputs!AG124,"")</f>
        <v>0</v>
      </c>
      <c r="AH17" s="486">
        <f>IF(ISNUMBER(Inputs!AH124),Inputs!AH124,"")</f>
        <v>0</v>
      </c>
      <c r="AI17" s="486">
        <f>IF(ISNUMBER(Inputs!AI124),Inputs!AI124,"")</f>
        <v>0</v>
      </c>
      <c r="AJ17" s="486">
        <f>IF(ISNUMBER(Inputs!AJ124),Inputs!AJ124,"")</f>
        <v>0</v>
      </c>
      <c r="AK17" s="486">
        <f>IF(ISNUMBER(Inputs!AK124),Inputs!AK124,"")</f>
        <v>0</v>
      </c>
      <c r="AL17" s="486">
        <f>IF(ISNUMBER(Inputs!AL124),Inputs!AL124,"")</f>
        <v>0</v>
      </c>
      <c r="AM17" s="486">
        <f>IF(ISNUMBER(Inputs!AM124),Inputs!AM124,"")</f>
        <v>0</v>
      </c>
      <c r="AN17" s="486">
        <f>IF(ISNUMBER(Inputs!AN124),Inputs!AN124,"")</f>
        <v>0</v>
      </c>
      <c r="AO17" s="486">
        <f>IF(ISNUMBER(Inputs!AO124),Inputs!AO124,"")</f>
        <v>0</v>
      </c>
      <c r="AP17" s="486">
        <f>IF(ISNUMBER(Inputs!AP124),Inputs!AP124,"")</f>
        <v>0</v>
      </c>
      <c r="AQ17" s="486">
        <f>IF(ISNUMBER(Inputs!AQ124),Inputs!AQ124,"")</f>
        <v>0</v>
      </c>
      <c r="AR17" s="486">
        <f>IF(ISNUMBER(Inputs!AR124),Inputs!AR124,"")</f>
        <v>0</v>
      </c>
      <c r="AS17" s="486">
        <f>IF(ISNUMBER(Inputs!AS124),Inputs!AS124,"")</f>
        <v>0</v>
      </c>
      <c r="AT17" s="486">
        <f>IF(ISNUMBER(Inputs!AT124),Inputs!AT124,"")</f>
        <v>0</v>
      </c>
      <c r="AU17" s="486">
        <f>IF(ISNUMBER(Inputs!AU124),Inputs!AU124,"")</f>
        <v>0</v>
      </c>
      <c r="AV17" s="486">
        <f>IF(ISNUMBER(Inputs!AV124),Inputs!AV124,"")</f>
        <v>0</v>
      </c>
      <c r="AW17" s="486">
        <f>IF(ISNUMBER(Inputs!AW124),Inputs!AW124,"")</f>
        <v>0</v>
      </c>
      <c r="AX17" s="486">
        <f>IF(ISNUMBER(Inputs!AX124),Inputs!AX124,"")</f>
        <v>0</v>
      </c>
      <c r="AY17" s="486">
        <f>IF(ISNUMBER(Inputs!AY124),Inputs!AY124,"")</f>
        <v>0</v>
      </c>
      <c r="AZ17" s="486">
        <f>IF(ISNUMBER(Inputs!AZ124),Inputs!AZ124,"")</f>
        <v>0</v>
      </c>
      <c r="BA17" s="486">
        <f>IF(ISNUMBER(Inputs!BA124),Inputs!BA124,"")</f>
        <v>0</v>
      </c>
      <c r="BB17" s="486">
        <f>IF(ISNUMBER(Inputs!BB124),Inputs!BB124,"")</f>
        <v>0</v>
      </c>
      <c r="BC17" s="486">
        <f>IF(ISNUMBER(Inputs!BC124),Inputs!BC124,"")</f>
        <v>0</v>
      </c>
      <c r="BD17" s="486">
        <f>IF(ISNUMBER(Inputs!BD124),Inputs!BD124,"")</f>
        <v>0</v>
      </c>
      <c r="BE17" s="486">
        <f>IF(ISNUMBER(Inputs!BE124),Inputs!BE124,"")</f>
        <v>0</v>
      </c>
      <c r="BF17" s="486">
        <f>IF(ISNUMBER(Inputs!BF124),Inputs!BF124,"")</f>
        <v>0</v>
      </c>
      <c r="BG17" s="486">
        <f>IF(ISNUMBER(Inputs!BG124),Inputs!BG124,"")</f>
        <v>0</v>
      </c>
      <c r="BH17" s="486">
        <f>IF(ISNUMBER(Inputs!BH124),Inputs!BH124,"")</f>
        <v>0</v>
      </c>
      <c r="BI17" s="486">
        <f>IF(ISNUMBER(Inputs!BI124),Inputs!BI124,"")</f>
        <v>0</v>
      </c>
      <c r="BJ17" s="486">
        <f>IF(ISNUMBER(Inputs!BJ124),Inputs!BJ124,"")</f>
        <v>0</v>
      </c>
      <c r="BK17" s="486">
        <f>IF(ISNUMBER(Inputs!BK124),Inputs!BK124,"")</f>
        <v>0</v>
      </c>
      <c r="BL17" s="486">
        <f>IF(ISNUMBER(Inputs!BL124),Inputs!BL124,"")</f>
        <v>0</v>
      </c>
      <c r="BM17" s="486">
        <f>IF(ISNUMBER(Inputs!BM124),Inputs!BM124,"")</f>
        <v>0</v>
      </c>
      <c r="BN17" s="486">
        <f>IF(ISNUMBER(Inputs!BN124),Inputs!BN124,"")</f>
        <v>0</v>
      </c>
      <c r="BO17" s="486">
        <f>IF(ISNUMBER(Inputs!BO124),Inputs!BO124,"")</f>
        <v>0</v>
      </c>
      <c r="BP17" s="486">
        <f>IF(ISNUMBER(Inputs!BP124),Inputs!BP124,"")</f>
        <v>0</v>
      </c>
      <c r="BQ17" s="486">
        <f>IF(ISNUMBER(Inputs!BQ124),Inputs!BQ124,"")</f>
        <v>0</v>
      </c>
      <c r="BR17" s="486">
        <f>IF(ISNUMBER(Inputs!BR124),Inputs!BR124,"")</f>
        <v>0</v>
      </c>
      <c r="BS17" s="486">
        <f>IF(ISNUMBER(Inputs!BS124),Inputs!BS124,"")</f>
        <v>0</v>
      </c>
      <c r="BT17" s="486">
        <f>IF(ISNUMBER(Inputs!BT124),Inputs!BT124,"")</f>
        <v>0</v>
      </c>
      <c r="BU17" s="486">
        <f>IF(ISNUMBER(Inputs!BU124),Inputs!BU124,"")</f>
        <v>0</v>
      </c>
      <c r="BV17" s="486">
        <f>IF(ISNUMBER(Inputs!BV124),Inputs!BV124,"")</f>
        <v>0</v>
      </c>
      <c r="BW17" s="486">
        <f>IF(ISNUMBER(Inputs!BW124),Inputs!BW124,"")</f>
        <v>0</v>
      </c>
      <c r="BX17" s="486">
        <f>IF(ISNUMBER(Inputs!BX124),Inputs!BX124,"")</f>
        <v>0</v>
      </c>
      <c r="BY17" s="486">
        <f>IF(ISNUMBER(Inputs!BY124),Inputs!BY124,"")</f>
        <v>0</v>
      </c>
      <c r="BZ17" s="486">
        <f>IF(ISNUMBER(Inputs!BZ124),Inputs!BZ124,"")</f>
        <v>0</v>
      </c>
      <c r="CA17" s="486">
        <f>IF(ISNUMBER(Inputs!CA124),Inputs!CA124,"")</f>
        <v>0</v>
      </c>
      <c r="CB17" s="486">
        <f>IF(ISNUMBER(Inputs!CB124),Inputs!CB124,"")</f>
        <v>0</v>
      </c>
      <c r="CC17" s="486">
        <f>IF(ISNUMBER(Inputs!CC124),Inputs!CC124,"")</f>
        <v>0</v>
      </c>
      <c r="CD17" s="486">
        <f>IF(ISNUMBER(Inputs!CD124),Inputs!CD124,"")</f>
        <v>0</v>
      </c>
      <c r="CE17" s="486">
        <f>IF(ISNUMBER(Inputs!CE124),Inputs!CE124,"")</f>
        <v>0</v>
      </c>
      <c r="CF17" s="486">
        <f>IF(ISNUMBER(Inputs!CF124),Inputs!CF124,"")</f>
        <v>0</v>
      </c>
      <c r="CG17" s="486">
        <f>IF(ISNUMBER(Inputs!CG124),Inputs!CG124,"")</f>
        <v>0</v>
      </c>
      <c r="CH17" s="486">
        <f>IF(ISNUMBER(Inputs!CH124),Inputs!CH124,"")</f>
        <v>0</v>
      </c>
      <c r="CI17" s="486">
        <f>IF(ISNUMBER(Inputs!CI124),Inputs!CI124,"")</f>
        <v>0</v>
      </c>
    </row>
    <row r="18" spans="1:87">
      <c r="C18" t="s">
        <v>856</v>
      </c>
      <c r="D18" s="2" t="s">
        <v>736</v>
      </c>
      <c r="E18" s="2" t="s">
        <v>58</v>
      </c>
      <c r="F18" s="2"/>
      <c r="G18" s="636"/>
      <c r="H18" s="636"/>
      <c r="I18" s="636"/>
      <c r="J18" s="636"/>
      <c r="K18" s="636"/>
      <c r="L18" s="636"/>
      <c r="M18" s="486">
        <f>Inputs!M139</f>
        <v>15.198067632850243</v>
      </c>
      <c r="N18" s="486">
        <f>Inputs!N139</f>
        <v>19.270419794791877</v>
      </c>
      <c r="O18" s="486">
        <f>Inputs!O139</f>
        <v>12.664757255033194</v>
      </c>
      <c r="P18" s="486">
        <f>Inputs!P139</f>
        <v>0.5058558867886902</v>
      </c>
      <c r="Q18" s="486">
        <f>Inputs!Q139</f>
        <v>28.03780442977471</v>
      </c>
      <c r="R18" s="486">
        <f>Inputs!R139</f>
        <v>6.8295962121121701</v>
      </c>
      <c r="S18" s="486">
        <f>Inputs!S139</f>
        <v>3.1825336407866072</v>
      </c>
      <c r="T18" s="486">
        <f>Inputs!T139</f>
        <v>4.9204848286100393</v>
      </c>
      <c r="U18" s="486">
        <f>Inputs!U139</f>
        <v>3.5345023423678015</v>
      </c>
      <c r="V18" s="486">
        <f>Inputs!V139</f>
        <v>0</v>
      </c>
      <c r="W18" s="486">
        <f>Inputs!W139</f>
        <v>0</v>
      </c>
      <c r="X18" s="486">
        <f>Inputs!X139</f>
        <v>0</v>
      </c>
      <c r="Y18" s="486">
        <f>Inputs!Y139</f>
        <v>0</v>
      </c>
      <c r="Z18" s="486">
        <f>Inputs!Z139</f>
        <v>0</v>
      </c>
      <c r="AA18" s="486">
        <f>Inputs!AA139</f>
        <v>0</v>
      </c>
      <c r="AB18" s="486">
        <f>Inputs!AB139</f>
        <v>0</v>
      </c>
      <c r="AC18" s="486">
        <f>Inputs!AC139</f>
        <v>0</v>
      </c>
      <c r="AD18" s="486">
        <f>Inputs!AD139</f>
        <v>0</v>
      </c>
      <c r="AE18" s="486">
        <f>Inputs!AE139</f>
        <v>0</v>
      </c>
      <c r="AF18" s="486">
        <f>Inputs!AF139</f>
        <v>0</v>
      </c>
      <c r="AG18" s="486">
        <f>Inputs!AG139</f>
        <v>0</v>
      </c>
      <c r="AH18" s="486">
        <f>Inputs!AH139</f>
        <v>0</v>
      </c>
      <c r="AI18" s="486">
        <f>Inputs!AI139</f>
        <v>0</v>
      </c>
      <c r="AJ18" s="486">
        <f>Inputs!AJ139</f>
        <v>0</v>
      </c>
      <c r="AK18" s="486">
        <f>Inputs!AK139</f>
        <v>0</v>
      </c>
      <c r="AL18" s="486">
        <f>Inputs!AL139</f>
        <v>0</v>
      </c>
      <c r="AM18" s="486">
        <f>Inputs!AM139</f>
        <v>0</v>
      </c>
      <c r="AN18" s="486">
        <f>Inputs!AN139</f>
        <v>0</v>
      </c>
      <c r="AO18" s="486">
        <f>Inputs!AO139</f>
        <v>0</v>
      </c>
      <c r="AP18" s="486">
        <f>Inputs!AP139</f>
        <v>0</v>
      </c>
      <c r="AQ18" s="486">
        <f>Inputs!AQ139</f>
        <v>0</v>
      </c>
      <c r="AR18" s="486">
        <f>Inputs!AR139</f>
        <v>0</v>
      </c>
      <c r="AS18" s="486">
        <f>Inputs!AS139</f>
        <v>0</v>
      </c>
      <c r="AT18" s="486">
        <f>Inputs!AT139</f>
        <v>0</v>
      </c>
      <c r="AU18" s="486">
        <f>Inputs!AU139</f>
        <v>0</v>
      </c>
      <c r="AV18" s="486">
        <f>Inputs!AV139</f>
        <v>0</v>
      </c>
      <c r="AW18" s="486">
        <f>Inputs!AW139</f>
        <v>0</v>
      </c>
      <c r="AX18" s="486">
        <f>Inputs!AX139</f>
        <v>0</v>
      </c>
      <c r="AY18" s="486">
        <f>Inputs!AY139</f>
        <v>0</v>
      </c>
      <c r="AZ18" s="486">
        <f>Inputs!AZ139</f>
        <v>0</v>
      </c>
      <c r="BA18" s="486">
        <f>Inputs!BA139</f>
        <v>0</v>
      </c>
      <c r="BB18" s="486">
        <f>Inputs!BB139</f>
        <v>0</v>
      </c>
      <c r="BC18" s="486">
        <f>Inputs!BC139</f>
        <v>0</v>
      </c>
      <c r="BD18" s="486">
        <f>Inputs!BD139</f>
        <v>0</v>
      </c>
      <c r="BE18" s="486">
        <f>Inputs!BE139</f>
        <v>0</v>
      </c>
      <c r="BF18" s="486">
        <f>Inputs!BF139</f>
        <v>0</v>
      </c>
      <c r="BG18" s="486">
        <f>Inputs!BG139</f>
        <v>0</v>
      </c>
      <c r="BH18" s="486">
        <f>Inputs!BH139</f>
        <v>0</v>
      </c>
      <c r="BI18" s="486">
        <f>Inputs!BI139</f>
        <v>0</v>
      </c>
      <c r="BJ18" s="486">
        <f>Inputs!BJ139</f>
        <v>0</v>
      </c>
      <c r="BK18" s="486">
        <f>Inputs!BK139</f>
        <v>0</v>
      </c>
      <c r="BL18" s="486">
        <f>Inputs!BL139</f>
        <v>0</v>
      </c>
      <c r="BM18" s="486">
        <f>Inputs!BM139</f>
        <v>0</v>
      </c>
      <c r="BN18" s="486">
        <f>Inputs!BN139</f>
        <v>0</v>
      </c>
      <c r="BO18" s="486">
        <f>Inputs!BO139</f>
        <v>0</v>
      </c>
      <c r="BP18" s="486">
        <f>Inputs!BP139</f>
        <v>0</v>
      </c>
      <c r="BQ18" s="486">
        <f>Inputs!BQ139</f>
        <v>0</v>
      </c>
      <c r="BR18" s="486">
        <f>Inputs!BR139</f>
        <v>0</v>
      </c>
      <c r="BS18" s="486">
        <f>Inputs!BS139</f>
        <v>0</v>
      </c>
      <c r="BT18" s="486">
        <f>Inputs!BT139</f>
        <v>0</v>
      </c>
      <c r="BU18" s="486">
        <f>Inputs!BU139</f>
        <v>0</v>
      </c>
      <c r="BV18" s="486">
        <f>Inputs!BV139</f>
        <v>0</v>
      </c>
      <c r="BW18" s="486">
        <f>Inputs!BW139</f>
        <v>0</v>
      </c>
      <c r="BX18" s="486">
        <f>Inputs!BX139</f>
        <v>0</v>
      </c>
      <c r="BY18" s="486">
        <f>Inputs!BY139</f>
        <v>0</v>
      </c>
      <c r="BZ18" s="486">
        <f>Inputs!BZ139</f>
        <v>0</v>
      </c>
      <c r="CA18" s="486">
        <f>Inputs!CA139</f>
        <v>0</v>
      </c>
      <c r="CB18" s="486">
        <f>Inputs!CB139</f>
        <v>0</v>
      </c>
      <c r="CC18" s="486">
        <f>Inputs!CC139</f>
        <v>0</v>
      </c>
      <c r="CD18" s="486">
        <f>Inputs!CD139</f>
        <v>0</v>
      </c>
      <c r="CE18" s="486">
        <f>Inputs!CE139</f>
        <v>0</v>
      </c>
      <c r="CF18" s="486">
        <f>Inputs!CF139</f>
        <v>0</v>
      </c>
      <c r="CG18" s="486">
        <f>Inputs!CG139</f>
        <v>0</v>
      </c>
      <c r="CH18" s="486">
        <f>Inputs!CH139</f>
        <v>0</v>
      </c>
      <c r="CI18" s="486">
        <f>Inputs!CI139</f>
        <v>0</v>
      </c>
    </row>
    <row r="19" spans="1:87">
      <c r="C19" t="s">
        <v>856</v>
      </c>
      <c r="D19" s="2" t="s">
        <v>898</v>
      </c>
      <c r="E19" s="2" t="s">
        <v>58</v>
      </c>
      <c r="F19" s="2"/>
      <c r="G19" s="636"/>
      <c r="H19" s="636"/>
      <c r="I19" s="636"/>
      <c r="J19" s="636"/>
      <c r="K19" s="636"/>
      <c r="L19" s="636"/>
      <c r="M19" s="486">
        <f t="shared" ref="M19:AQ19" si="0">M18*M7</f>
        <v>15.720881159420291</v>
      </c>
      <c r="N19" s="486">
        <f t="shared" si="0"/>
        <v>20.331988680447374</v>
      </c>
      <c r="O19" s="486">
        <f t="shared" si="0"/>
        <v>13.616319637349733</v>
      </c>
      <c r="P19" s="486">
        <f t="shared" si="0"/>
        <v>0.55474046698026402</v>
      </c>
      <c r="Q19" s="486">
        <f t="shared" si="0"/>
        <v>31.362250062241898</v>
      </c>
      <c r="R19" s="486">
        <f t="shared" si="0"/>
        <v>7.7921698491113078</v>
      </c>
      <c r="S19" s="486">
        <f t="shared" si="0"/>
        <v>3.7037064487429454</v>
      </c>
      <c r="T19" s="486">
        <f t="shared" si="0"/>
        <v>5.8407904256696934</v>
      </c>
      <c r="U19" s="486">
        <f t="shared" si="0"/>
        <v>4.279491538555046</v>
      </c>
      <c r="V19" s="486">
        <f t="shared" si="0"/>
        <v>0</v>
      </c>
      <c r="W19" s="486">
        <f t="shared" si="0"/>
        <v>0</v>
      </c>
      <c r="X19" s="486">
        <f t="shared" si="0"/>
        <v>0</v>
      </c>
      <c r="Y19" s="486">
        <f t="shared" si="0"/>
        <v>0</v>
      </c>
      <c r="Z19" s="486">
        <f t="shared" si="0"/>
        <v>0</v>
      </c>
      <c r="AA19" s="486">
        <f t="shared" si="0"/>
        <v>0</v>
      </c>
      <c r="AB19" s="486">
        <f t="shared" si="0"/>
        <v>0</v>
      </c>
      <c r="AC19" s="486">
        <f t="shared" si="0"/>
        <v>0</v>
      </c>
      <c r="AD19" s="486">
        <f t="shared" si="0"/>
        <v>0</v>
      </c>
      <c r="AE19" s="486">
        <f t="shared" si="0"/>
        <v>0</v>
      </c>
      <c r="AF19" s="486">
        <f t="shared" si="0"/>
        <v>0</v>
      </c>
      <c r="AG19" s="486">
        <f t="shared" si="0"/>
        <v>0</v>
      </c>
      <c r="AH19" s="486">
        <f t="shared" si="0"/>
        <v>0</v>
      </c>
      <c r="AI19" s="486">
        <f t="shared" si="0"/>
        <v>0</v>
      </c>
      <c r="AJ19" s="486">
        <f t="shared" si="0"/>
        <v>0</v>
      </c>
      <c r="AK19" s="486">
        <f t="shared" si="0"/>
        <v>0</v>
      </c>
      <c r="AL19" s="486">
        <f t="shared" si="0"/>
        <v>0</v>
      </c>
      <c r="AM19" s="486">
        <f t="shared" si="0"/>
        <v>0</v>
      </c>
      <c r="AN19" s="486">
        <f t="shared" si="0"/>
        <v>0</v>
      </c>
      <c r="AO19" s="486">
        <f t="shared" si="0"/>
        <v>0</v>
      </c>
      <c r="AP19" s="486">
        <f t="shared" si="0"/>
        <v>0</v>
      </c>
      <c r="AQ19" s="486">
        <f t="shared" si="0"/>
        <v>0</v>
      </c>
      <c r="AR19" s="486">
        <f t="shared" ref="AR19:BW19" si="1">AR18*AR7</f>
        <v>0</v>
      </c>
      <c r="AS19" s="486">
        <f t="shared" si="1"/>
        <v>0</v>
      </c>
      <c r="AT19" s="486">
        <f t="shared" si="1"/>
        <v>0</v>
      </c>
      <c r="AU19" s="486">
        <f t="shared" si="1"/>
        <v>0</v>
      </c>
      <c r="AV19" s="486">
        <f t="shared" si="1"/>
        <v>0</v>
      </c>
      <c r="AW19" s="486">
        <f t="shared" si="1"/>
        <v>0</v>
      </c>
      <c r="AX19" s="486">
        <f t="shared" si="1"/>
        <v>0</v>
      </c>
      <c r="AY19" s="486">
        <f t="shared" si="1"/>
        <v>0</v>
      </c>
      <c r="AZ19" s="486">
        <f t="shared" si="1"/>
        <v>0</v>
      </c>
      <c r="BA19" s="486">
        <f t="shared" si="1"/>
        <v>0</v>
      </c>
      <c r="BB19" s="486">
        <f t="shared" si="1"/>
        <v>0</v>
      </c>
      <c r="BC19" s="486">
        <f t="shared" si="1"/>
        <v>0</v>
      </c>
      <c r="BD19" s="486">
        <f t="shared" si="1"/>
        <v>0</v>
      </c>
      <c r="BE19" s="486">
        <f t="shared" si="1"/>
        <v>0</v>
      </c>
      <c r="BF19" s="486">
        <f t="shared" si="1"/>
        <v>0</v>
      </c>
      <c r="BG19" s="486">
        <f t="shared" si="1"/>
        <v>0</v>
      </c>
      <c r="BH19" s="486">
        <f t="shared" si="1"/>
        <v>0</v>
      </c>
      <c r="BI19" s="486">
        <f t="shared" si="1"/>
        <v>0</v>
      </c>
      <c r="BJ19" s="486">
        <f t="shared" si="1"/>
        <v>0</v>
      </c>
      <c r="BK19" s="486">
        <f t="shared" si="1"/>
        <v>0</v>
      </c>
      <c r="BL19" s="486">
        <f t="shared" si="1"/>
        <v>0</v>
      </c>
      <c r="BM19" s="486">
        <f t="shared" si="1"/>
        <v>0</v>
      </c>
      <c r="BN19" s="486">
        <f t="shared" si="1"/>
        <v>0</v>
      </c>
      <c r="BO19" s="486">
        <f t="shared" si="1"/>
        <v>0</v>
      </c>
      <c r="BP19" s="486">
        <f t="shared" si="1"/>
        <v>0</v>
      </c>
      <c r="BQ19" s="486">
        <f t="shared" si="1"/>
        <v>0</v>
      </c>
      <c r="BR19" s="486">
        <f t="shared" si="1"/>
        <v>0</v>
      </c>
      <c r="BS19" s="486">
        <f t="shared" si="1"/>
        <v>0</v>
      </c>
      <c r="BT19" s="486">
        <f t="shared" si="1"/>
        <v>0</v>
      </c>
      <c r="BU19" s="486">
        <f t="shared" si="1"/>
        <v>0</v>
      </c>
      <c r="BV19" s="486">
        <f t="shared" si="1"/>
        <v>0</v>
      </c>
      <c r="BW19" s="486">
        <f t="shared" si="1"/>
        <v>0</v>
      </c>
      <c r="BX19" s="486">
        <f t="shared" ref="BX19:CI19" si="2">BX18*BX7</f>
        <v>0</v>
      </c>
      <c r="BY19" s="486">
        <f t="shared" si="2"/>
        <v>0</v>
      </c>
      <c r="BZ19" s="486">
        <f t="shared" si="2"/>
        <v>0</v>
      </c>
      <c r="CA19" s="486">
        <f t="shared" si="2"/>
        <v>0</v>
      </c>
      <c r="CB19" s="486">
        <f t="shared" si="2"/>
        <v>0</v>
      </c>
      <c r="CC19" s="486">
        <f t="shared" si="2"/>
        <v>0</v>
      </c>
      <c r="CD19" s="486">
        <f t="shared" si="2"/>
        <v>0</v>
      </c>
      <c r="CE19" s="486">
        <f t="shared" si="2"/>
        <v>0</v>
      </c>
      <c r="CF19" s="486">
        <f t="shared" si="2"/>
        <v>0</v>
      </c>
      <c r="CG19" s="486">
        <f t="shared" si="2"/>
        <v>0</v>
      </c>
      <c r="CH19" s="486">
        <f t="shared" si="2"/>
        <v>0</v>
      </c>
      <c r="CI19" s="486">
        <f t="shared" si="2"/>
        <v>0</v>
      </c>
    </row>
    <row r="20" spans="1:87">
      <c r="D20" s="2"/>
      <c r="E20" s="2"/>
      <c r="F20" s="2"/>
      <c r="G20" s="475"/>
      <c r="H20" s="475"/>
      <c r="I20" s="486"/>
      <c r="J20" s="486"/>
      <c r="K20" s="486"/>
      <c r="L20" s="486"/>
      <c r="M20" s="509"/>
      <c r="N20" s="486"/>
      <c r="O20" s="486"/>
      <c r="P20" s="486"/>
      <c r="Q20" s="486"/>
      <c r="R20" s="486"/>
      <c r="S20" s="486"/>
      <c r="T20" s="486"/>
      <c r="U20" s="486"/>
      <c r="V20" s="486"/>
      <c r="W20" s="486"/>
      <c r="X20" s="486"/>
      <c r="Y20" s="486"/>
      <c r="Z20" s="486"/>
      <c r="AA20" s="486"/>
      <c r="AB20" s="486"/>
      <c r="AC20" s="486"/>
      <c r="AD20" s="486"/>
      <c r="AE20" s="486"/>
      <c r="AF20" s="486"/>
      <c r="AG20" s="486"/>
      <c r="AH20" s="487"/>
      <c r="AI20" s="486"/>
      <c r="AJ20" s="487"/>
      <c r="AK20" s="486"/>
      <c r="AL20" s="486"/>
      <c r="AM20" s="1"/>
      <c r="AO20" s="1"/>
      <c r="AQ20" s="1"/>
      <c r="AS20" s="1"/>
      <c r="AU20" s="1"/>
      <c r="AW20" s="1"/>
      <c r="AY20" s="1"/>
      <c r="BA20" s="1"/>
      <c r="BC20" s="1"/>
      <c r="BE20" s="1"/>
      <c r="BG20" s="1"/>
      <c r="BI20" s="1"/>
      <c r="BK20" s="1"/>
      <c r="BM20" s="1"/>
      <c r="BO20" s="1"/>
      <c r="BQ20" s="1"/>
      <c r="BS20" s="1"/>
      <c r="BU20" s="1"/>
      <c r="BW20" s="1"/>
      <c r="BY20" s="1"/>
      <c r="CA20" s="1"/>
      <c r="CC20" s="1"/>
      <c r="CE20" s="1"/>
      <c r="CG20" s="1"/>
      <c r="CI20" s="1"/>
    </row>
    <row r="21" spans="1:87">
      <c r="A21" s="96"/>
      <c r="B21" s="96"/>
      <c r="C21" s="97" t="s">
        <v>414</v>
      </c>
      <c r="D21" s="98"/>
      <c r="E21" s="99"/>
      <c r="F21" s="99"/>
      <c r="G21" s="492"/>
      <c r="H21" s="492"/>
      <c r="I21" s="493"/>
      <c r="J21" s="493"/>
      <c r="K21" s="494"/>
      <c r="L21" s="494"/>
      <c r="M21" s="494"/>
      <c r="N21" s="494"/>
      <c r="O21" s="494"/>
      <c r="P21" s="494"/>
      <c r="Q21" s="494"/>
      <c r="R21" s="494"/>
      <c r="S21" s="494"/>
      <c r="T21" s="494"/>
      <c r="U21" s="494"/>
      <c r="V21" s="494"/>
      <c r="W21" s="494"/>
      <c r="X21" s="494"/>
      <c r="Y21" s="494"/>
      <c r="Z21" s="494"/>
      <c r="AA21" s="494"/>
      <c r="AB21" s="494"/>
      <c r="AC21" s="494"/>
      <c r="AD21" s="494"/>
      <c r="AE21" s="494"/>
      <c r="AF21" s="494"/>
      <c r="AG21" s="494"/>
      <c r="AH21" s="494"/>
      <c r="AI21" s="494"/>
      <c r="AJ21" s="494"/>
      <c r="AK21" s="494"/>
      <c r="AL21" s="494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</row>
    <row r="22" spans="1:87">
      <c r="A22" s="52"/>
      <c r="B22" s="52"/>
      <c r="C22" s="105" t="s">
        <v>426</v>
      </c>
      <c r="D22" s="103"/>
      <c r="E22" s="103"/>
      <c r="F22" s="103"/>
      <c r="G22" s="488"/>
      <c r="H22" s="488"/>
      <c r="I22" s="489"/>
      <c r="J22" s="489"/>
      <c r="K22" s="489"/>
      <c r="L22" s="489"/>
      <c r="M22" s="489"/>
      <c r="N22" s="489"/>
      <c r="O22" s="489"/>
      <c r="P22" s="489"/>
      <c r="Q22" s="489"/>
      <c r="R22" s="489"/>
      <c r="S22" s="489"/>
      <c r="T22" s="489"/>
      <c r="U22" s="489"/>
      <c r="V22" s="489"/>
      <c r="W22" s="489"/>
      <c r="X22" s="489"/>
      <c r="Y22" s="489"/>
      <c r="Z22" s="489"/>
      <c r="AA22" s="489"/>
      <c r="AB22" s="489"/>
      <c r="AC22" s="489"/>
      <c r="AD22" s="489"/>
      <c r="AE22" s="489"/>
      <c r="AF22" s="489"/>
      <c r="AG22" s="490"/>
      <c r="AH22" s="491"/>
      <c r="AI22" s="490"/>
      <c r="AJ22" s="491"/>
      <c r="AK22" s="490"/>
      <c r="AL22" s="491"/>
      <c r="AM22" s="52"/>
      <c r="AN22" s="128"/>
      <c r="AO22" s="52"/>
      <c r="AP22" s="128"/>
      <c r="AQ22" s="52"/>
      <c r="AR22" s="128"/>
      <c r="AS22" s="52"/>
      <c r="AT22" s="128"/>
      <c r="AU22" s="52"/>
      <c r="AV22" s="128"/>
      <c r="AW22" s="52"/>
      <c r="AX22" s="128"/>
      <c r="AY22" s="52"/>
      <c r="AZ22" s="128"/>
      <c r="BA22" s="52"/>
      <c r="BB22" s="128"/>
      <c r="BC22" s="52"/>
      <c r="BD22" s="128"/>
      <c r="BE22" s="52"/>
      <c r="BF22" s="128"/>
      <c r="BG22" s="52"/>
      <c r="BH22" s="128"/>
      <c r="BI22" s="52"/>
      <c r="BJ22" s="128"/>
      <c r="BK22" s="52"/>
      <c r="BL22" s="128"/>
      <c r="BM22" s="52"/>
      <c r="BN22" s="128"/>
      <c r="BO22" s="52"/>
      <c r="BP22" s="128"/>
      <c r="BQ22" s="52"/>
      <c r="BR22" s="128"/>
      <c r="BS22" s="52"/>
      <c r="BT22" s="128"/>
      <c r="BU22" s="52"/>
      <c r="BV22" s="128"/>
      <c r="BW22" s="52"/>
      <c r="BX22" s="128"/>
      <c r="BY22" s="52"/>
      <c r="BZ22" s="128"/>
      <c r="CA22" s="52"/>
      <c r="CB22" s="128"/>
      <c r="CC22" s="52"/>
      <c r="CD22" s="128"/>
      <c r="CE22" s="52"/>
      <c r="CF22" s="128"/>
      <c r="CG22" s="52"/>
      <c r="CH22" s="128"/>
      <c r="CI22" s="52"/>
    </row>
    <row r="23" spans="1:87">
      <c r="C23" s="56" t="s">
        <v>427</v>
      </c>
      <c r="D23" s="2" t="s">
        <v>898</v>
      </c>
      <c r="E23" s="2" t="s">
        <v>58</v>
      </c>
      <c r="F23" s="2"/>
      <c r="G23" s="637"/>
      <c r="H23" s="497">
        <f>IF(ISNUMBER(H13),H13,G30*(1+H6))</f>
        <v>447.86500000000001</v>
      </c>
      <c r="I23" s="497">
        <f t="shared" ref="I23:AM23" si="3">IF(ISNUMBER(I13),I13,H30*(1+I6))</f>
        <v>388.58300000000003</v>
      </c>
      <c r="J23" s="497">
        <f t="shared" si="3"/>
        <v>416.209</v>
      </c>
      <c r="K23" s="497">
        <f t="shared" si="3"/>
        <v>458.41899999999998</v>
      </c>
      <c r="L23" s="497">
        <f t="shared" si="3"/>
        <v>511.13799999999998</v>
      </c>
      <c r="M23" s="497">
        <f t="shared" si="3"/>
        <v>528.72114720000002</v>
      </c>
      <c r="N23" s="497">
        <f t="shared" si="3"/>
        <v>555.33086892660867</v>
      </c>
      <c r="O23" s="497">
        <f t="shared" si="3"/>
        <v>586.60045190159008</v>
      </c>
      <c r="P23" s="497">
        <f t="shared" si="3"/>
        <v>607.32333811396086</v>
      </c>
      <c r="Q23" s="497">
        <f t="shared" si="3"/>
        <v>615.07535503133954</v>
      </c>
      <c r="R23" s="497">
        <f t="shared" si="3"/>
        <v>654.0914263378894</v>
      </c>
      <c r="S23" s="497">
        <f t="shared" si="3"/>
        <v>669.72029796585491</v>
      </c>
      <c r="T23" s="497">
        <f t="shared" si="3"/>
        <v>681.3973446268667</v>
      </c>
      <c r="U23" s="497">
        <f t="shared" si="3"/>
        <v>695.37503457155833</v>
      </c>
      <c r="V23" s="497">
        <f t="shared" si="3"/>
        <v>707.93843569925718</v>
      </c>
      <c r="W23" s="497">
        <f t="shared" si="3"/>
        <v>716.3204267779364</v>
      </c>
      <c r="X23" s="497">
        <f t="shared" si="3"/>
        <v>724.80166063098716</v>
      </c>
      <c r="Y23" s="497">
        <f t="shared" si="3"/>
        <v>733.38331229285802</v>
      </c>
      <c r="Z23" s="497">
        <f t="shared" si="3"/>
        <v>742.06657071040547</v>
      </c>
      <c r="AA23" s="497">
        <f t="shared" si="3"/>
        <v>750.85263890761667</v>
      </c>
      <c r="AB23" s="497">
        <f t="shared" si="3"/>
        <v>759.74273415228288</v>
      </c>
      <c r="AC23" s="497">
        <f t="shared" si="3"/>
        <v>774.87163026366034</v>
      </c>
      <c r="AD23" s="497">
        <f t="shared" si="3"/>
        <v>792.8130403996812</v>
      </c>
      <c r="AE23" s="497">
        <f t="shared" si="3"/>
        <v>802.19994679801346</v>
      </c>
      <c r="AF23" s="497">
        <f t="shared" si="3"/>
        <v>811.69799416810201</v>
      </c>
      <c r="AG23" s="497">
        <f t="shared" si="3"/>
        <v>821.3084984190524</v>
      </c>
      <c r="AH23" s="497">
        <f t="shared" si="3"/>
        <v>831.0327910403339</v>
      </c>
      <c r="AI23" s="497">
        <f t="shared" si="3"/>
        <v>840.87221928625149</v>
      </c>
      <c r="AJ23" s="497">
        <f t="shared" si="3"/>
        <v>850.82814636260071</v>
      </c>
      <c r="AK23" s="497">
        <f t="shared" si="3"/>
        <v>860.9019516155339</v>
      </c>
      <c r="AL23" s="497">
        <f t="shared" si="3"/>
        <v>871.09503072266182</v>
      </c>
      <c r="AM23" s="497">
        <f t="shared" si="3"/>
        <v>881.40879588641815</v>
      </c>
      <c r="AN23" s="497">
        <f t="shared" ref="AN23:BS23" si="4">IF(ISNUMBER(AN13),AN13,AM30*(1+AN6))</f>
        <v>891.84467602971336</v>
      </c>
      <c r="AO23" s="497">
        <f t="shared" si="4"/>
        <v>902.40411699390518</v>
      </c>
      <c r="AP23" s="497">
        <f t="shared" si="4"/>
        <v>913.08858173911301</v>
      </c>
      <c r="AQ23" s="497">
        <f t="shared" si="4"/>
        <v>923.89955054690404</v>
      </c>
      <c r="AR23" s="497">
        <f t="shared" si="4"/>
        <v>934.8385212253794</v>
      </c>
      <c r="AS23" s="497">
        <f t="shared" si="4"/>
        <v>945.907009316688</v>
      </c>
      <c r="AT23" s="497">
        <f t="shared" si="4"/>
        <v>957.10654830699764</v>
      </c>
      <c r="AU23" s="497">
        <f t="shared" si="4"/>
        <v>968.43868983895254</v>
      </c>
      <c r="AV23" s="497">
        <f t="shared" si="4"/>
        <v>979.9050039266458</v>
      </c>
      <c r="AW23" s="497">
        <f t="shared" si="4"/>
        <v>991.5070791731373</v>
      </c>
      <c r="AX23" s="497">
        <f t="shared" si="4"/>
        <v>1003.2465229905473</v>
      </c>
      <c r="AY23" s="497">
        <f t="shared" si="4"/>
        <v>1015.1249618227554</v>
      </c>
      <c r="AZ23" s="497">
        <f t="shared" si="4"/>
        <v>1027.1440413707369</v>
      </c>
      <c r="BA23" s="497">
        <f t="shared" si="4"/>
        <v>1039.3054268205665</v>
      </c>
      <c r="BB23" s="497">
        <f t="shared" si="4"/>
        <v>1051.610803074122</v>
      </c>
      <c r="BC23" s="497">
        <f t="shared" si="4"/>
        <v>1064.0618749825198</v>
      </c>
      <c r="BD23" s="497">
        <f t="shared" si="4"/>
        <v>1076.660367582313</v>
      </c>
      <c r="BE23" s="497">
        <f t="shared" si="4"/>
        <v>1089.4080263344877</v>
      </c>
      <c r="BF23" s="497">
        <f t="shared" si="4"/>
        <v>1102.306617366288</v>
      </c>
      <c r="BG23" s="497">
        <f t="shared" si="4"/>
        <v>1115.3579277159049</v>
      </c>
      <c r="BH23" s="497">
        <f t="shared" si="4"/>
        <v>1128.5637655800613</v>
      </c>
      <c r="BI23" s="497">
        <f t="shared" si="4"/>
        <v>1141.9259605645293</v>
      </c>
      <c r="BJ23" s="497">
        <f t="shared" si="4"/>
        <v>1155.4463639376133</v>
      </c>
      <c r="BK23" s="497">
        <f t="shared" si="4"/>
        <v>1169.1268488866347</v>
      </c>
      <c r="BL23" s="497">
        <f t="shared" si="4"/>
        <v>1182.9693107774524</v>
      </c>
      <c r="BM23" s="497">
        <f t="shared" si="4"/>
        <v>1196.9756674170574</v>
      </c>
      <c r="BN23" s="497">
        <f t="shared" si="4"/>
        <v>1211.1478593192753</v>
      </c>
      <c r="BO23" s="497">
        <f t="shared" si="4"/>
        <v>1225.4878499736155</v>
      </c>
      <c r="BP23" s="497">
        <f t="shared" si="4"/>
        <v>1239.9976261173033</v>
      </c>
      <c r="BQ23" s="497">
        <f t="shared" si="4"/>
        <v>1254.679198010532</v>
      </c>
      <c r="BR23" s="497">
        <f t="shared" si="4"/>
        <v>1269.5345997149766</v>
      </c>
      <c r="BS23" s="497">
        <f t="shared" si="4"/>
        <v>1284.565889375602</v>
      </c>
      <c r="BT23" s="497">
        <f t="shared" ref="BT23:CI23" si="5">IF(ISNUMBER(BT13),BT13,BS30*(1+BT6))</f>
        <v>1299.7751495058089</v>
      </c>
      <c r="BU23" s="497">
        <f t="shared" si="5"/>
        <v>1315.1644872759578</v>
      </c>
      <c r="BV23" s="497">
        <f t="shared" si="5"/>
        <v>1330.7360348053053</v>
      </c>
      <c r="BW23" s="497">
        <f t="shared" si="5"/>
        <v>1346.4919494574001</v>
      </c>
      <c r="BX23" s="497">
        <f t="shared" si="5"/>
        <v>1362.4344141389756</v>
      </c>
      <c r="BY23" s="497">
        <f t="shared" si="5"/>
        <v>1378.565637602381</v>
      </c>
      <c r="BZ23" s="497">
        <f t="shared" si="5"/>
        <v>1394.8878547515933</v>
      </c>
      <c r="CA23" s="497">
        <f t="shared" si="5"/>
        <v>1411.403326951852</v>
      </c>
      <c r="CB23" s="497">
        <f t="shared" si="5"/>
        <v>1428.1143423429621</v>
      </c>
      <c r="CC23" s="497">
        <f t="shared" si="5"/>
        <v>1445.0232161563029</v>
      </c>
      <c r="CD23" s="497">
        <f t="shared" si="5"/>
        <v>1462.1322910355934</v>
      </c>
      <c r="CE23" s="497">
        <f t="shared" si="5"/>
        <v>1479.4439373614548</v>
      </c>
      <c r="CF23" s="497">
        <f t="shared" si="5"/>
        <v>1496.9605535798144</v>
      </c>
      <c r="CG23" s="497">
        <f t="shared" si="5"/>
        <v>1514.6845665341993</v>
      </c>
      <c r="CH23" s="497">
        <f t="shared" si="5"/>
        <v>1532.6184318019643</v>
      </c>
      <c r="CI23" s="497">
        <f t="shared" si="5"/>
        <v>1550.7646340344995</v>
      </c>
    </row>
    <row r="24" spans="1:87">
      <c r="C24" s="59" t="s">
        <v>787</v>
      </c>
      <c r="D24" s="2" t="s">
        <v>898</v>
      </c>
      <c r="E24" s="2" t="s">
        <v>58</v>
      </c>
      <c r="F24" s="2"/>
      <c r="G24" s="637"/>
      <c r="H24" s="497">
        <f>IF(ISNUMBER(H14),H14,"")</f>
        <v>0</v>
      </c>
      <c r="I24" s="497">
        <f t="shared" ref="I24:AL24" si="6">IF(ISNUMBER(I14),I14,"")</f>
        <v>0</v>
      </c>
      <c r="J24" s="497">
        <f t="shared" si="6"/>
        <v>0</v>
      </c>
      <c r="K24" s="497">
        <f t="shared" si="6"/>
        <v>-24.6</v>
      </c>
      <c r="L24" s="497">
        <f t="shared" si="6"/>
        <v>0</v>
      </c>
      <c r="M24" s="497">
        <f t="shared" si="6"/>
        <v>0</v>
      </c>
      <c r="N24" s="497">
        <f t="shared" si="6"/>
        <v>0</v>
      </c>
      <c r="O24" s="497">
        <f t="shared" si="6"/>
        <v>0</v>
      </c>
      <c r="P24" s="497">
        <f t="shared" si="6"/>
        <v>0</v>
      </c>
      <c r="Q24" s="497">
        <f t="shared" si="6"/>
        <v>0</v>
      </c>
      <c r="R24" s="497">
        <f t="shared" si="6"/>
        <v>0</v>
      </c>
      <c r="S24" s="497">
        <f t="shared" si="6"/>
        <v>0</v>
      </c>
      <c r="T24" s="497">
        <f t="shared" si="6"/>
        <v>0</v>
      </c>
      <c r="U24" s="497">
        <f t="shared" si="6"/>
        <v>0</v>
      </c>
      <c r="V24" s="497">
        <f t="shared" si="6"/>
        <v>0</v>
      </c>
      <c r="W24" s="497">
        <f t="shared" si="6"/>
        <v>0</v>
      </c>
      <c r="X24" s="497">
        <f t="shared" si="6"/>
        <v>0</v>
      </c>
      <c r="Y24" s="497">
        <f t="shared" si="6"/>
        <v>0</v>
      </c>
      <c r="Z24" s="497">
        <f t="shared" si="6"/>
        <v>0</v>
      </c>
      <c r="AA24" s="497">
        <f t="shared" si="6"/>
        <v>0</v>
      </c>
      <c r="AB24" s="497">
        <f t="shared" si="6"/>
        <v>0</v>
      </c>
      <c r="AC24" s="497">
        <f t="shared" si="6"/>
        <v>0</v>
      </c>
      <c r="AD24" s="497">
        <f t="shared" si="6"/>
        <v>0</v>
      </c>
      <c r="AE24" s="497">
        <f t="shared" si="6"/>
        <v>0</v>
      </c>
      <c r="AF24" s="497">
        <f t="shared" si="6"/>
        <v>0</v>
      </c>
      <c r="AG24" s="497">
        <f t="shared" si="6"/>
        <v>0</v>
      </c>
      <c r="AH24" s="497">
        <f t="shared" si="6"/>
        <v>0</v>
      </c>
      <c r="AI24" s="497">
        <f t="shared" si="6"/>
        <v>0</v>
      </c>
      <c r="AJ24" s="497">
        <f t="shared" si="6"/>
        <v>0</v>
      </c>
      <c r="AK24" s="497">
        <f t="shared" si="6"/>
        <v>0</v>
      </c>
      <c r="AL24" s="497">
        <f t="shared" si="6"/>
        <v>0</v>
      </c>
      <c r="AM24" s="497">
        <f t="shared" ref="AM24:CI24" si="7">IF(ISNUMBER(AM14),AM14,"")</f>
        <v>0</v>
      </c>
      <c r="AN24" s="497">
        <f t="shared" si="7"/>
        <v>0</v>
      </c>
      <c r="AO24" s="497">
        <f t="shared" si="7"/>
        <v>0</v>
      </c>
      <c r="AP24" s="497">
        <f t="shared" si="7"/>
        <v>0</v>
      </c>
      <c r="AQ24" s="497">
        <f t="shared" si="7"/>
        <v>0</v>
      </c>
      <c r="AR24" s="497">
        <f t="shared" si="7"/>
        <v>0</v>
      </c>
      <c r="AS24" s="497">
        <f t="shared" si="7"/>
        <v>0</v>
      </c>
      <c r="AT24" s="497">
        <f t="shared" si="7"/>
        <v>0</v>
      </c>
      <c r="AU24" s="497">
        <f t="shared" si="7"/>
        <v>0</v>
      </c>
      <c r="AV24" s="497">
        <f t="shared" si="7"/>
        <v>0</v>
      </c>
      <c r="AW24" s="497">
        <f t="shared" si="7"/>
        <v>0</v>
      </c>
      <c r="AX24" s="497">
        <f t="shared" si="7"/>
        <v>0</v>
      </c>
      <c r="AY24" s="497">
        <f t="shared" si="7"/>
        <v>0</v>
      </c>
      <c r="AZ24" s="497">
        <f t="shared" si="7"/>
        <v>0</v>
      </c>
      <c r="BA24" s="497">
        <f t="shared" si="7"/>
        <v>0</v>
      </c>
      <c r="BB24" s="497">
        <f t="shared" si="7"/>
        <v>0</v>
      </c>
      <c r="BC24" s="497">
        <f t="shared" si="7"/>
        <v>0</v>
      </c>
      <c r="BD24" s="497">
        <f t="shared" si="7"/>
        <v>0</v>
      </c>
      <c r="BE24" s="497">
        <f t="shared" si="7"/>
        <v>0</v>
      </c>
      <c r="BF24" s="497">
        <f t="shared" si="7"/>
        <v>0</v>
      </c>
      <c r="BG24" s="497">
        <f t="shared" si="7"/>
        <v>0</v>
      </c>
      <c r="BH24" s="497">
        <f t="shared" si="7"/>
        <v>0</v>
      </c>
      <c r="BI24" s="497">
        <f t="shared" si="7"/>
        <v>0</v>
      </c>
      <c r="BJ24" s="497">
        <f t="shared" si="7"/>
        <v>0</v>
      </c>
      <c r="BK24" s="497">
        <f t="shared" si="7"/>
        <v>0</v>
      </c>
      <c r="BL24" s="497">
        <f t="shared" si="7"/>
        <v>0</v>
      </c>
      <c r="BM24" s="497">
        <f t="shared" si="7"/>
        <v>0</v>
      </c>
      <c r="BN24" s="497">
        <f t="shared" si="7"/>
        <v>0</v>
      </c>
      <c r="BO24" s="497">
        <f t="shared" si="7"/>
        <v>0</v>
      </c>
      <c r="BP24" s="497">
        <f t="shared" si="7"/>
        <v>0</v>
      </c>
      <c r="BQ24" s="497">
        <f t="shared" si="7"/>
        <v>0</v>
      </c>
      <c r="BR24" s="497">
        <f t="shared" si="7"/>
        <v>0</v>
      </c>
      <c r="BS24" s="497">
        <f t="shared" si="7"/>
        <v>0</v>
      </c>
      <c r="BT24" s="497">
        <f t="shared" si="7"/>
        <v>0</v>
      </c>
      <c r="BU24" s="497">
        <f t="shared" si="7"/>
        <v>0</v>
      </c>
      <c r="BV24" s="497">
        <f t="shared" si="7"/>
        <v>0</v>
      </c>
      <c r="BW24" s="497">
        <f t="shared" si="7"/>
        <v>0</v>
      </c>
      <c r="BX24" s="497">
        <f t="shared" si="7"/>
        <v>0</v>
      </c>
      <c r="BY24" s="497">
        <f t="shared" si="7"/>
        <v>0</v>
      </c>
      <c r="BZ24" s="497">
        <f t="shared" si="7"/>
        <v>0</v>
      </c>
      <c r="CA24" s="497">
        <f t="shared" si="7"/>
        <v>0</v>
      </c>
      <c r="CB24" s="497">
        <f t="shared" si="7"/>
        <v>0</v>
      </c>
      <c r="CC24" s="497">
        <f t="shared" si="7"/>
        <v>0</v>
      </c>
      <c r="CD24" s="497">
        <f t="shared" si="7"/>
        <v>0</v>
      </c>
      <c r="CE24" s="497">
        <f t="shared" si="7"/>
        <v>0</v>
      </c>
      <c r="CF24" s="497">
        <f t="shared" si="7"/>
        <v>0</v>
      </c>
      <c r="CG24" s="497">
        <f t="shared" si="7"/>
        <v>0</v>
      </c>
      <c r="CH24" s="497">
        <f t="shared" si="7"/>
        <v>0</v>
      </c>
      <c r="CI24" s="497">
        <f t="shared" si="7"/>
        <v>0</v>
      </c>
    </row>
    <row r="25" spans="1:87">
      <c r="C25" s="59" t="s">
        <v>788</v>
      </c>
      <c r="D25" s="2" t="s">
        <v>898</v>
      </c>
      <c r="E25" s="2" t="s">
        <v>58</v>
      </c>
      <c r="F25" s="2"/>
      <c r="G25" s="637"/>
      <c r="H25" s="637"/>
      <c r="I25" s="637"/>
      <c r="J25" s="637"/>
      <c r="K25" s="637"/>
      <c r="L25" s="637"/>
      <c r="M25" s="497">
        <f>M19</f>
        <v>15.720881159420291</v>
      </c>
      <c r="N25" s="497">
        <f t="shared" ref="N25:AL25" si="8">N19</f>
        <v>20.331988680447374</v>
      </c>
      <c r="O25" s="497">
        <f t="shared" si="8"/>
        <v>13.616319637349733</v>
      </c>
      <c r="P25" s="497">
        <f t="shared" si="8"/>
        <v>0.55474046698026402</v>
      </c>
      <c r="Q25" s="497">
        <f t="shared" si="8"/>
        <v>31.362250062241898</v>
      </c>
      <c r="R25" s="497">
        <f t="shared" si="8"/>
        <v>7.7921698491113078</v>
      </c>
      <c r="S25" s="497">
        <f t="shared" si="8"/>
        <v>3.7037064487429454</v>
      </c>
      <c r="T25" s="497">
        <f t="shared" si="8"/>
        <v>5.8407904256696934</v>
      </c>
      <c r="U25" s="497">
        <f t="shared" si="8"/>
        <v>4.279491538555046</v>
      </c>
      <c r="V25" s="497">
        <f t="shared" si="8"/>
        <v>0</v>
      </c>
      <c r="W25" s="497">
        <f t="shared" si="8"/>
        <v>0</v>
      </c>
      <c r="X25" s="497">
        <f t="shared" si="8"/>
        <v>0</v>
      </c>
      <c r="Y25" s="497">
        <f t="shared" si="8"/>
        <v>0</v>
      </c>
      <c r="Z25" s="497">
        <f t="shared" si="8"/>
        <v>0</v>
      </c>
      <c r="AA25" s="497">
        <f t="shared" si="8"/>
        <v>0</v>
      </c>
      <c r="AB25" s="497">
        <f t="shared" si="8"/>
        <v>0</v>
      </c>
      <c r="AC25" s="497">
        <f t="shared" si="8"/>
        <v>0</v>
      </c>
      <c r="AD25" s="497">
        <f t="shared" si="8"/>
        <v>0</v>
      </c>
      <c r="AE25" s="497">
        <f t="shared" si="8"/>
        <v>0</v>
      </c>
      <c r="AF25" s="497">
        <f t="shared" si="8"/>
        <v>0</v>
      </c>
      <c r="AG25" s="497">
        <f t="shared" si="8"/>
        <v>0</v>
      </c>
      <c r="AH25" s="497">
        <f t="shared" si="8"/>
        <v>0</v>
      </c>
      <c r="AI25" s="497">
        <f t="shared" si="8"/>
        <v>0</v>
      </c>
      <c r="AJ25" s="497">
        <f t="shared" si="8"/>
        <v>0</v>
      </c>
      <c r="AK25" s="497">
        <f t="shared" si="8"/>
        <v>0</v>
      </c>
      <c r="AL25" s="497">
        <f t="shared" si="8"/>
        <v>0</v>
      </c>
      <c r="AM25" s="497">
        <f t="shared" ref="AM25:CI25" si="9">AM19</f>
        <v>0</v>
      </c>
      <c r="AN25" s="497">
        <f t="shared" si="9"/>
        <v>0</v>
      </c>
      <c r="AO25" s="497">
        <f t="shared" si="9"/>
        <v>0</v>
      </c>
      <c r="AP25" s="497">
        <f t="shared" si="9"/>
        <v>0</v>
      </c>
      <c r="AQ25" s="497">
        <f t="shared" si="9"/>
        <v>0</v>
      </c>
      <c r="AR25" s="497">
        <f t="shared" si="9"/>
        <v>0</v>
      </c>
      <c r="AS25" s="497">
        <f t="shared" si="9"/>
        <v>0</v>
      </c>
      <c r="AT25" s="497">
        <f t="shared" si="9"/>
        <v>0</v>
      </c>
      <c r="AU25" s="497">
        <f t="shared" si="9"/>
        <v>0</v>
      </c>
      <c r="AV25" s="497">
        <f t="shared" si="9"/>
        <v>0</v>
      </c>
      <c r="AW25" s="497">
        <f t="shared" si="9"/>
        <v>0</v>
      </c>
      <c r="AX25" s="497">
        <f t="shared" si="9"/>
        <v>0</v>
      </c>
      <c r="AY25" s="497">
        <f t="shared" si="9"/>
        <v>0</v>
      </c>
      <c r="AZ25" s="497">
        <f t="shared" si="9"/>
        <v>0</v>
      </c>
      <c r="BA25" s="497">
        <f t="shared" si="9"/>
        <v>0</v>
      </c>
      <c r="BB25" s="497">
        <f t="shared" si="9"/>
        <v>0</v>
      </c>
      <c r="BC25" s="497">
        <f t="shared" si="9"/>
        <v>0</v>
      </c>
      <c r="BD25" s="497">
        <f t="shared" si="9"/>
        <v>0</v>
      </c>
      <c r="BE25" s="497">
        <f t="shared" si="9"/>
        <v>0</v>
      </c>
      <c r="BF25" s="497">
        <f t="shared" si="9"/>
        <v>0</v>
      </c>
      <c r="BG25" s="497">
        <f t="shared" si="9"/>
        <v>0</v>
      </c>
      <c r="BH25" s="497">
        <f t="shared" si="9"/>
        <v>0</v>
      </c>
      <c r="BI25" s="497">
        <f t="shared" si="9"/>
        <v>0</v>
      </c>
      <c r="BJ25" s="497">
        <f t="shared" si="9"/>
        <v>0</v>
      </c>
      <c r="BK25" s="497">
        <f t="shared" si="9"/>
        <v>0</v>
      </c>
      <c r="BL25" s="497">
        <f t="shared" si="9"/>
        <v>0</v>
      </c>
      <c r="BM25" s="497">
        <f t="shared" si="9"/>
        <v>0</v>
      </c>
      <c r="BN25" s="497">
        <f t="shared" si="9"/>
        <v>0</v>
      </c>
      <c r="BO25" s="497">
        <f t="shared" si="9"/>
        <v>0</v>
      </c>
      <c r="BP25" s="497">
        <f t="shared" si="9"/>
        <v>0</v>
      </c>
      <c r="BQ25" s="497">
        <f t="shared" si="9"/>
        <v>0</v>
      </c>
      <c r="BR25" s="497">
        <f t="shared" si="9"/>
        <v>0</v>
      </c>
      <c r="BS25" s="497">
        <f t="shared" si="9"/>
        <v>0</v>
      </c>
      <c r="BT25" s="497">
        <f t="shared" si="9"/>
        <v>0</v>
      </c>
      <c r="BU25" s="497">
        <f t="shared" si="9"/>
        <v>0</v>
      </c>
      <c r="BV25" s="497">
        <f t="shared" si="9"/>
        <v>0</v>
      </c>
      <c r="BW25" s="497">
        <f t="shared" si="9"/>
        <v>0</v>
      </c>
      <c r="BX25" s="497">
        <f t="shared" si="9"/>
        <v>0</v>
      </c>
      <c r="BY25" s="497">
        <f t="shared" si="9"/>
        <v>0</v>
      </c>
      <c r="BZ25" s="497">
        <f t="shared" si="9"/>
        <v>0</v>
      </c>
      <c r="CA25" s="497">
        <f t="shared" si="9"/>
        <v>0</v>
      </c>
      <c r="CB25" s="497">
        <f t="shared" si="9"/>
        <v>0</v>
      </c>
      <c r="CC25" s="497">
        <f t="shared" si="9"/>
        <v>0</v>
      </c>
      <c r="CD25" s="497">
        <f t="shared" si="9"/>
        <v>0</v>
      </c>
      <c r="CE25" s="497">
        <f t="shared" si="9"/>
        <v>0</v>
      </c>
      <c r="CF25" s="497">
        <f t="shared" si="9"/>
        <v>0</v>
      </c>
      <c r="CG25" s="497">
        <f t="shared" si="9"/>
        <v>0</v>
      </c>
      <c r="CH25" s="497">
        <f t="shared" si="9"/>
        <v>0</v>
      </c>
      <c r="CI25" s="497">
        <f t="shared" si="9"/>
        <v>0</v>
      </c>
    </row>
    <row r="26" spans="1:87">
      <c r="C26" s="56" t="s">
        <v>428</v>
      </c>
      <c r="D26" s="2" t="s">
        <v>898</v>
      </c>
      <c r="E26" s="2" t="s">
        <v>58</v>
      </c>
      <c r="F26" s="2"/>
      <c r="G26" s="753"/>
      <c r="H26" s="409">
        <f>H23-H24+H25</f>
        <v>447.86500000000001</v>
      </c>
      <c r="I26" s="409">
        <f t="shared" ref="I26:BT26" si="10">I23-I24+I25</f>
        <v>388.58300000000003</v>
      </c>
      <c r="J26" s="409">
        <f t="shared" si="10"/>
        <v>416.209</v>
      </c>
      <c r="K26" s="409">
        <f t="shared" si="10"/>
        <v>483.01900000000001</v>
      </c>
      <c r="L26" s="409">
        <f t="shared" si="10"/>
        <v>511.13799999999998</v>
      </c>
      <c r="M26" s="409">
        <f t="shared" si="10"/>
        <v>544.44202835942031</v>
      </c>
      <c r="N26" s="409">
        <f t="shared" si="10"/>
        <v>575.66285760705603</v>
      </c>
      <c r="O26" s="409">
        <f t="shared" si="10"/>
        <v>600.21677153893984</v>
      </c>
      <c r="P26" s="409">
        <f t="shared" si="10"/>
        <v>607.87807858094118</v>
      </c>
      <c r="Q26" s="409">
        <f t="shared" si="10"/>
        <v>646.4376050935814</v>
      </c>
      <c r="R26" s="409">
        <f t="shared" si="10"/>
        <v>661.88359618700076</v>
      </c>
      <c r="S26" s="409">
        <f t="shared" si="10"/>
        <v>673.4240044145979</v>
      </c>
      <c r="T26" s="409">
        <f t="shared" si="10"/>
        <v>687.23813505253634</v>
      </c>
      <c r="U26" s="409">
        <f t="shared" si="10"/>
        <v>699.65452611011335</v>
      </c>
      <c r="V26" s="409">
        <f t="shared" si="10"/>
        <v>707.93843569925718</v>
      </c>
      <c r="W26" s="409">
        <f t="shared" si="10"/>
        <v>716.3204267779364</v>
      </c>
      <c r="X26" s="409">
        <f t="shared" si="10"/>
        <v>724.80166063098716</v>
      </c>
      <c r="Y26" s="409">
        <f t="shared" si="10"/>
        <v>733.38331229285802</v>
      </c>
      <c r="Z26" s="409">
        <f t="shared" si="10"/>
        <v>742.06657071040547</v>
      </c>
      <c r="AA26" s="409">
        <f t="shared" si="10"/>
        <v>750.85263890761667</v>
      </c>
      <c r="AB26" s="409">
        <f t="shared" si="10"/>
        <v>759.74273415228288</v>
      </c>
      <c r="AC26" s="409">
        <f t="shared" si="10"/>
        <v>774.87163026366034</v>
      </c>
      <c r="AD26" s="409">
        <f t="shared" si="10"/>
        <v>792.8130403996812</v>
      </c>
      <c r="AE26" s="409">
        <f t="shared" si="10"/>
        <v>802.19994679801346</v>
      </c>
      <c r="AF26" s="409">
        <f t="shared" si="10"/>
        <v>811.69799416810201</v>
      </c>
      <c r="AG26" s="409">
        <f t="shared" si="10"/>
        <v>821.3084984190524</v>
      </c>
      <c r="AH26" s="409">
        <f t="shared" si="10"/>
        <v>831.0327910403339</v>
      </c>
      <c r="AI26" s="409">
        <f t="shared" si="10"/>
        <v>840.87221928625149</v>
      </c>
      <c r="AJ26" s="409">
        <f t="shared" si="10"/>
        <v>850.82814636260071</v>
      </c>
      <c r="AK26" s="409">
        <f t="shared" si="10"/>
        <v>860.9019516155339</v>
      </c>
      <c r="AL26" s="409">
        <f t="shared" si="10"/>
        <v>871.09503072266182</v>
      </c>
      <c r="AM26" s="409">
        <f t="shared" si="10"/>
        <v>881.40879588641815</v>
      </c>
      <c r="AN26" s="409">
        <f t="shared" si="10"/>
        <v>891.84467602971336</v>
      </c>
      <c r="AO26" s="409">
        <f t="shared" si="10"/>
        <v>902.40411699390518</v>
      </c>
      <c r="AP26" s="409">
        <f t="shared" si="10"/>
        <v>913.08858173911301</v>
      </c>
      <c r="AQ26" s="409">
        <f t="shared" si="10"/>
        <v>923.89955054690404</v>
      </c>
      <c r="AR26" s="409">
        <f t="shared" si="10"/>
        <v>934.8385212253794</v>
      </c>
      <c r="AS26" s="409">
        <f t="shared" si="10"/>
        <v>945.907009316688</v>
      </c>
      <c r="AT26" s="409">
        <f t="shared" si="10"/>
        <v>957.10654830699764</v>
      </c>
      <c r="AU26" s="409">
        <f t="shared" si="10"/>
        <v>968.43868983895254</v>
      </c>
      <c r="AV26" s="409">
        <f t="shared" si="10"/>
        <v>979.9050039266458</v>
      </c>
      <c r="AW26" s="409">
        <f t="shared" si="10"/>
        <v>991.5070791731373</v>
      </c>
      <c r="AX26" s="409">
        <f t="shared" si="10"/>
        <v>1003.2465229905473</v>
      </c>
      <c r="AY26" s="409">
        <f t="shared" si="10"/>
        <v>1015.1249618227554</v>
      </c>
      <c r="AZ26" s="409">
        <f t="shared" si="10"/>
        <v>1027.1440413707369</v>
      </c>
      <c r="BA26" s="409">
        <f t="shared" si="10"/>
        <v>1039.3054268205665</v>
      </c>
      <c r="BB26" s="409">
        <f t="shared" si="10"/>
        <v>1051.610803074122</v>
      </c>
      <c r="BC26" s="409">
        <f t="shared" si="10"/>
        <v>1064.0618749825198</v>
      </c>
      <c r="BD26" s="409">
        <f t="shared" si="10"/>
        <v>1076.660367582313</v>
      </c>
      <c r="BE26" s="409">
        <f t="shared" si="10"/>
        <v>1089.4080263344877</v>
      </c>
      <c r="BF26" s="409">
        <f t="shared" si="10"/>
        <v>1102.306617366288</v>
      </c>
      <c r="BG26" s="409">
        <f t="shared" si="10"/>
        <v>1115.3579277159049</v>
      </c>
      <c r="BH26" s="409">
        <f t="shared" si="10"/>
        <v>1128.5637655800613</v>
      </c>
      <c r="BI26" s="409">
        <f t="shared" si="10"/>
        <v>1141.9259605645293</v>
      </c>
      <c r="BJ26" s="409">
        <f t="shared" si="10"/>
        <v>1155.4463639376133</v>
      </c>
      <c r="BK26" s="409">
        <f t="shared" si="10"/>
        <v>1169.1268488866347</v>
      </c>
      <c r="BL26" s="409">
        <f t="shared" si="10"/>
        <v>1182.9693107774524</v>
      </c>
      <c r="BM26" s="409">
        <f t="shared" si="10"/>
        <v>1196.9756674170574</v>
      </c>
      <c r="BN26" s="409">
        <f t="shared" si="10"/>
        <v>1211.1478593192753</v>
      </c>
      <c r="BO26" s="409">
        <f t="shared" si="10"/>
        <v>1225.4878499736155</v>
      </c>
      <c r="BP26" s="409">
        <f t="shared" si="10"/>
        <v>1239.9976261173033</v>
      </c>
      <c r="BQ26" s="409">
        <f t="shared" si="10"/>
        <v>1254.679198010532</v>
      </c>
      <c r="BR26" s="409">
        <f t="shared" si="10"/>
        <v>1269.5345997149766</v>
      </c>
      <c r="BS26" s="409">
        <f t="shared" si="10"/>
        <v>1284.565889375602</v>
      </c>
      <c r="BT26" s="409">
        <f t="shared" si="10"/>
        <v>1299.7751495058089</v>
      </c>
      <c r="BU26" s="409">
        <f t="shared" ref="BU26:CI26" si="11">BU23-BU24+BU25</f>
        <v>1315.1644872759578</v>
      </c>
      <c r="BV26" s="409">
        <f t="shared" si="11"/>
        <v>1330.7360348053053</v>
      </c>
      <c r="BW26" s="409">
        <f t="shared" si="11"/>
        <v>1346.4919494574001</v>
      </c>
      <c r="BX26" s="409">
        <f t="shared" si="11"/>
        <v>1362.4344141389756</v>
      </c>
      <c r="BY26" s="409">
        <f t="shared" si="11"/>
        <v>1378.565637602381</v>
      </c>
      <c r="BZ26" s="409">
        <f t="shared" si="11"/>
        <v>1394.8878547515933</v>
      </c>
      <c r="CA26" s="409">
        <f t="shared" si="11"/>
        <v>1411.403326951852</v>
      </c>
      <c r="CB26" s="409">
        <f t="shared" si="11"/>
        <v>1428.1143423429621</v>
      </c>
      <c r="CC26" s="409">
        <f t="shared" si="11"/>
        <v>1445.0232161563029</v>
      </c>
      <c r="CD26" s="409">
        <f t="shared" si="11"/>
        <v>1462.1322910355934</v>
      </c>
      <c r="CE26" s="409">
        <f t="shared" si="11"/>
        <v>1479.4439373614548</v>
      </c>
      <c r="CF26" s="409">
        <f t="shared" si="11"/>
        <v>1496.9605535798144</v>
      </c>
      <c r="CG26" s="409">
        <f t="shared" si="11"/>
        <v>1514.6845665341993</v>
      </c>
      <c r="CH26" s="409">
        <f t="shared" si="11"/>
        <v>1532.6184318019643</v>
      </c>
      <c r="CI26" s="409">
        <f t="shared" si="11"/>
        <v>1550.7646340344995</v>
      </c>
    </row>
    <row r="27" spans="1:87">
      <c r="C27" s="56"/>
      <c r="D27" s="2"/>
      <c r="E27" s="2"/>
      <c r="F27" s="2"/>
      <c r="G27" s="497"/>
      <c r="H27" s="497"/>
      <c r="I27" s="497"/>
      <c r="J27" s="497"/>
      <c r="K27" s="497"/>
      <c r="L27" s="497"/>
      <c r="M27" s="497"/>
      <c r="N27" s="497"/>
      <c r="O27" s="497"/>
      <c r="P27" s="497"/>
      <c r="Q27" s="497"/>
      <c r="R27" s="497"/>
      <c r="S27" s="497"/>
      <c r="T27" s="497"/>
      <c r="U27" s="497"/>
      <c r="V27" s="497"/>
      <c r="W27" s="497"/>
      <c r="X27" s="497"/>
      <c r="Y27" s="497"/>
      <c r="Z27" s="497"/>
      <c r="AA27" s="497"/>
      <c r="AB27" s="497"/>
      <c r="AC27" s="497"/>
      <c r="AD27" s="497"/>
      <c r="AE27" s="497"/>
      <c r="AF27" s="497"/>
      <c r="AG27" s="497"/>
      <c r="AH27" s="497"/>
      <c r="AI27" s="497"/>
      <c r="AJ27" s="497"/>
      <c r="AK27" s="497"/>
      <c r="AL27" s="497"/>
      <c r="AM27" s="497"/>
      <c r="AN27" s="497"/>
      <c r="AO27" s="497"/>
      <c r="AP27" s="497"/>
      <c r="AQ27" s="497"/>
      <c r="AR27" s="497"/>
      <c r="AS27" s="497"/>
      <c r="AT27" s="497"/>
      <c r="AU27" s="497"/>
      <c r="AV27" s="497"/>
      <c r="AW27" s="497"/>
      <c r="AX27" s="497"/>
      <c r="AY27" s="497"/>
      <c r="AZ27" s="497"/>
      <c r="BA27" s="497"/>
      <c r="BB27" s="497"/>
      <c r="BC27" s="497"/>
      <c r="BD27" s="497"/>
      <c r="BE27" s="497"/>
      <c r="BF27" s="497"/>
      <c r="BG27" s="497"/>
      <c r="BH27" s="497"/>
      <c r="BI27" s="497"/>
      <c r="BJ27" s="497"/>
      <c r="BK27" s="497"/>
      <c r="BL27" s="497"/>
      <c r="BM27" s="497"/>
      <c r="BN27" s="497"/>
      <c r="BO27" s="497"/>
      <c r="BP27" s="497"/>
      <c r="BQ27" s="497"/>
      <c r="BR27" s="497"/>
      <c r="BS27" s="497"/>
      <c r="BT27" s="497"/>
      <c r="BU27" s="497"/>
      <c r="BV27" s="497"/>
      <c r="BW27" s="497"/>
      <c r="BX27" s="497"/>
      <c r="BY27" s="497"/>
      <c r="BZ27" s="497"/>
      <c r="CA27" s="497"/>
      <c r="CB27" s="497"/>
      <c r="CC27" s="497"/>
      <c r="CD27" s="497"/>
      <c r="CE27" s="497"/>
      <c r="CF27" s="497"/>
      <c r="CG27" s="497"/>
      <c r="CH27" s="497"/>
      <c r="CI27" s="497"/>
    </row>
    <row r="28" spans="1:87">
      <c r="C28" s="59" t="s">
        <v>429</v>
      </c>
      <c r="D28" s="2" t="s">
        <v>898</v>
      </c>
      <c r="E28" s="2" t="s">
        <v>58</v>
      </c>
      <c r="F28" s="2"/>
      <c r="G28" s="637"/>
      <c r="H28" s="637"/>
      <c r="I28" s="637"/>
      <c r="J28" s="637"/>
      <c r="K28" s="637"/>
      <c r="L28" s="637"/>
      <c r="M28" s="497">
        <f t="shared" ref="M28:AP28" si="12">IF(ISNUMBER(M13),0,-M26*M10)</f>
        <v>0</v>
      </c>
      <c r="N28" s="497">
        <f t="shared" si="12"/>
        <v>0</v>
      </c>
      <c r="O28" s="497">
        <f t="shared" si="12"/>
        <v>-4.8017341723115186</v>
      </c>
      <c r="P28" s="497">
        <f t="shared" si="12"/>
        <v>-4.8630246286475298</v>
      </c>
      <c r="Q28" s="497">
        <f t="shared" si="12"/>
        <v>-5.1715008407486511</v>
      </c>
      <c r="R28" s="497">
        <f t="shared" si="12"/>
        <v>-5.2950687694960061</v>
      </c>
      <c r="S28" s="497">
        <f t="shared" si="12"/>
        <v>-5.3873920353167835</v>
      </c>
      <c r="T28" s="497">
        <f t="shared" si="12"/>
        <v>-5.4979050804202911</v>
      </c>
      <c r="U28" s="497">
        <f t="shared" si="12"/>
        <v>-5.5972362088809069</v>
      </c>
      <c r="V28" s="497">
        <f t="shared" si="12"/>
        <v>-5.6635074855940575</v>
      </c>
      <c r="W28" s="497">
        <f t="shared" si="12"/>
        <v>-5.7305634142234911</v>
      </c>
      <c r="X28" s="497">
        <f t="shared" si="12"/>
        <v>-5.7984132850478973</v>
      </c>
      <c r="Y28" s="497">
        <f t="shared" si="12"/>
        <v>-5.8670664983428642</v>
      </c>
      <c r="Z28" s="497">
        <f t="shared" si="12"/>
        <v>-5.9365325656832439</v>
      </c>
      <c r="AA28" s="497">
        <f t="shared" si="12"/>
        <v>-6.0068211112609333</v>
      </c>
      <c r="AB28" s="497">
        <f t="shared" si="12"/>
        <v>-6.0779418732182631</v>
      </c>
      <c r="AC28" s="497">
        <f t="shared" si="12"/>
        <v>-6.1989730421092828</v>
      </c>
      <c r="AD28" s="497">
        <f t="shared" si="12"/>
        <v>-6.3425043231974501</v>
      </c>
      <c r="AE28" s="497">
        <f t="shared" si="12"/>
        <v>-6.4175995743841074</v>
      </c>
      <c r="AF28" s="497">
        <f t="shared" si="12"/>
        <v>-6.4935839533448165</v>
      </c>
      <c r="AG28" s="497">
        <f t="shared" si="12"/>
        <v>-6.5704679873524192</v>
      </c>
      <c r="AH28" s="497">
        <f t="shared" si="12"/>
        <v>-6.6482623283226712</v>
      </c>
      <c r="AI28" s="497">
        <f t="shared" si="12"/>
        <v>-6.7269777542900124</v>
      </c>
      <c r="AJ28" s="497">
        <f t="shared" si="12"/>
        <v>-6.8066251709008059</v>
      </c>
      <c r="AK28" s="497">
        <f t="shared" si="12"/>
        <v>-6.8872156129242716</v>
      </c>
      <c r="AL28" s="497">
        <f t="shared" si="12"/>
        <v>-6.9687602457812945</v>
      </c>
      <c r="AM28" s="497">
        <f t="shared" si="12"/>
        <v>-7.0512703670913455</v>
      </c>
      <c r="AN28" s="497">
        <f t="shared" si="12"/>
        <v>-7.1347574082377072</v>
      </c>
      <c r="AO28" s="497">
        <f t="shared" si="12"/>
        <v>-7.2192329359512417</v>
      </c>
      <c r="AP28" s="497">
        <f t="shared" si="12"/>
        <v>-7.304708653912904</v>
      </c>
      <c r="AQ28" s="497">
        <f t="shared" ref="AQ28:BV28" si="13">IF(ISNUMBER(AQ13),0,-AQ26*AQ10)</f>
        <v>-7.3911964043752327</v>
      </c>
      <c r="AR28" s="497">
        <f t="shared" si="13"/>
        <v>-7.4787081698030349</v>
      </c>
      <c r="AS28" s="497">
        <f t="shared" si="13"/>
        <v>-7.5672560745335042</v>
      </c>
      <c r="AT28" s="497">
        <f t="shared" si="13"/>
        <v>-7.6568523864559817</v>
      </c>
      <c r="AU28" s="497">
        <f t="shared" si="13"/>
        <v>-7.7475095187116203</v>
      </c>
      <c r="AV28" s="497">
        <f t="shared" si="13"/>
        <v>-7.8392400314131665</v>
      </c>
      <c r="AW28" s="497">
        <f t="shared" si="13"/>
        <v>-7.9320566333850984</v>
      </c>
      <c r="AX28" s="497">
        <f t="shared" si="13"/>
        <v>-8.0259721839243792</v>
      </c>
      <c r="AY28" s="497">
        <f t="shared" si="13"/>
        <v>-8.1209996945820428</v>
      </c>
      <c r="AZ28" s="497">
        <f t="shared" si="13"/>
        <v>-8.2171523309658951</v>
      </c>
      <c r="BA28" s="497">
        <f t="shared" si="13"/>
        <v>-8.3144434145645327</v>
      </c>
      <c r="BB28" s="497">
        <f t="shared" si="13"/>
        <v>-8.4128864245929762</v>
      </c>
      <c r="BC28" s="497">
        <f t="shared" si="13"/>
        <v>-8.5124949998601593</v>
      </c>
      <c r="BD28" s="497">
        <f t="shared" si="13"/>
        <v>-8.6132829406585039</v>
      </c>
      <c r="BE28" s="497">
        <f t="shared" si="13"/>
        <v>-8.7152642106759011</v>
      </c>
      <c r="BF28" s="497">
        <f t="shared" si="13"/>
        <v>-8.8184529389303048</v>
      </c>
      <c r="BG28" s="497">
        <f t="shared" si="13"/>
        <v>-8.9228634217272393</v>
      </c>
      <c r="BH28" s="497">
        <f t="shared" si="13"/>
        <v>-9.0285101246404906</v>
      </c>
      <c r="BI28" s="497">
        <f t="shared" si="13"/>
        <v>-9.1354076845162346</v>
      </c>
      <c r="BJ28" s="497">
        <f t="shared" si="13"/>
        <v>-9.2435709115009068</v>
      </c>
      <c r="BK28" s="497">
        <f t="shared" si="13"/>
        <v>-9.3530147910930772</v>
      </c>
      <c r="BL28" s="497">
        <f t="shared" si="13"/>
        <v>-9.463754486219619</v>
      </c>
      <c r="BM28" s="497">
        <f t="shared" si="13"/>
        <v>-9.5758053393364584</v>
      </c>
      <c r="BN28" s="497">
        <f t="shared" si="13"/>
        <v>-9.6891828745542021</v>
      </c>
      <c r="BO28" s="497">
        <f t="shared" si="13"/>
        <v>-9.8039027997889239</v>
      </c>
      <c r="BP28" s="497">
        <f t="shared" si="13"/>
        <v>-9.9199810089384268</v>
      </c>
      <c r="BQ28" s="497">
        <f t="shared" si="13"/>
        <v>-10.037433584084257</v>
      </c>
      <c r="BR28" s="497">
        <f t="shared" si="13"/>
        <v>-10.156276797719814</v>
      </c>
      <c r="BS28" s="497">
        <f t="shared" si="13"/>
        <v>-10.276527115004816</v>
      </c>
      <c r="BT28" s="497">
        <f t="shared" si="13"/>
        <v>-10.398201196046472</v>
      </c>
      <c r="BU28" s="497">
        <f t="shared" si="13"/>
        <v>-10.521315898207662</v>
      </c>
      <c r="BV28" s="497">
        <f t="shared" si="13"/>
        <v>-10.645888278442442</v>
      </c>
      <c r="BW28" s="497">
        <f t="shared" ref="BW28:CI28" si="14">IF(ISNUMBER(BW13),0,-BW26*BW10)</f>
        <v>-10.771935595659201</v>
      </c>
      <c r="BX28" s="497">
        <f t="shared" si="14"/>
        <v>-10.899475313111806</v>
      </c>
      <c r="BY28" s="497">
        <f t="shared" si="14"/>
        <v>-11.028525100819047</v>
      </c>
      <c r="BZ28" s="497">
        <f t="shared" si="14"/>
        <v>-11.159102838012746</v>
      </c>
      <c r="CA28" s="497">
        <f t="shared" si="14"/>
        <v>-11.291226615614816</v>
      </c>
      <c r="CB28" s="497">
        <f t="shared" si="14"/>
        <v>-11.424914738743697</v>
      </c>
      <c r="CC28" s="497">
        <f t="shared" si="14"/>
        <v>-11.560185729250422</v>
      </c>
      <c r="CD28" s="497">
        <f t="shared" si="14"/>
        <v>-11.697058328284747</v>
      </c>
      <c r="CE28" s="497">
        <f t="shared" si="14"/>
        <v>-11.835551498891638</v>
      </c>
      <c r="CF28" s="497">
        <f t="shared" si="14"/>
        <v>-11.975684428638516</v>
      </c>
      <c r="CG28" s="497">
        <f t="shared" si="14"/>
        <v>-12.117476532273596</v>
      </c>
      <c r="CH28" s="497">
        <f t="shared" si="14"/>
        <v>-12.260947454415716</v>
      </c>
      <c r="CI28" s="497">
        <f t="shared" si="14"/>
        <v>-12.406117072275997</v>
      </c>
    </row>
    <row r="29" spans="1:87">
      <c r="C29" s="59" t="s">
        <v>447</v>
      </c>
      <c r="D29" s="2" t="s">
        <v>898</v>
      </c>
      <c r="E29" s="2" t="s">
        <v>58</v>
      </c>
      <c r="F29" s="2"/>
      <c r="G29" s="637"/>
      <c r="H29" s="637"/>
      <c r="I29" s="637"/>
      <c r="J29" s="637"/>
      <c r="K29" s="637"/>
      <c r="L29" s="637"/>
      <c r="M29" s="486">
        <f>IF(ISNUMBER(M13),0,PFI!M64)</f>
        <v>0</v>
      </c>
      <c r="N29" s="486">
        <f>IF(ISNUMBER(N13),0,PFI!N64)</f>
        <v>0</v>
      </c>
      <c r="O29" s="486">
        <f>IF(ISNUMBER(O13),0,PFI!O64)</f>
        <v>0</v>
      </c>
      <c r="P29" s="486">
        <f>IF(ISNUMBER(P13),0,PFI!P64)</f>
        <v>0</v>
      </c>
      <c r="Q29" s="486">
        <f>IF(ISNUMBER(Q13),0,PFI!Q64)</f>
        <v>0</v>
      </c>
      <c r="R29" s="486">
        <f>IF(ISNUMBER(R13),0,PFI!R64)</f>
        <v>0</v>
      </c>
      <c r="S29" s="486">
        <f>IF(ISNUMBER(S13),0,PFI!S64)</f>
        <v>0</v>
      </c>
      <c r="T29" s="486">
        <f>IF(ISNUMBER(T13),0,PFI!T64)</f>
        <v>0</v>
      </c>
      <c r="U29" s="486">
        <f>IF(ISNUMBER(U13),0,PFI!U64)</f>
        <v>0</v>
      </c>
      <c r="V29" s="486">
        <f>IF(ISNUMBER(V13),0,PFI!V64)</f>
        <v>0</v>
      </c>
      <c r="W29" s="486">
        <f>IF(ISNUMBER(W13),0,PFI!W64)</f>
        <v>0</v>
      </c>
      <c r="X29" s="486">
        <f>IF(ISNUMBER(X13),0,PFI!X64)</f>
        <v>0</v>
      </c>
      <c r="Y29" s="486">
        <f>IF(ISNUMBER(Y13),0,PFI!Y64)</f>
        <v>0</v>
      </c>
      <c r="Z29" s="486">
        <f>IF(ISNUMBER(Z13),0,PFI!Z64)</f>
        <v>0</v>
      </c>
      <c r="AA29" s="486">
        <f>IF(ISNUMBER(AA13),0,PFI!AA64)</f>
        <v>0</v>
      </c>
      <c r="AB29" s="486">
        <f>IF(ISNUMBER(AB13),0,PFI!AB64)</f>
        <v>6.0132766068768175</v>
      </c>
      <c r="AC29" s="486">
        <f>IF(ISNUMBER(AC13),0,PFI!AC64)</f>
        <v>8.5950294448030107</v>
      </c>
      <c r="AD29" s="486">
        <f>IF(ISNUMBER(AD13),0,PFI!AD64)</f>
        <v>0</v>
      </c>
      <c r="AE29" s="486">
        <f>IF(ISNUMBER(AE13),0,PFI!AE64)</f>
        <v>0</v>
      </c>
      <c r="AF29" s="486">
        <f>IF(ISNUMBER(AF13),0,PFI!AF64)</f>
        <v>0</v>
      </c>
      <c r="AG29" s="486">
        <f>IF(ISNUMBER(AG13),0,PFI!AG64)</f>
        <v>0</v>
      </c>
      <c r="AH29" s="486">
        <f>IF(ISNUMBER(AH13),0,PFI!AH64)</f>
        <v>0</v>
      </c>
      <c r="AI29" s="486">
        <f>IF(ISNUMBER(AI13),0,PFI!AI64)</f>
        <v>0</v>
      </c>
      <c r="AJ29" s="486">
        <f>IF(ISNUMBER(AJ13),0,PFI!AJ64)</f>
        <v>0</v>
      </c>
      <c r="AK29" s="486">
        <f>IF(ISNUMBER(AK13),0,PFI!AK64)</f>
        <v>0</v>
      </c>
      <c r="AL29" s="486">
        <f>IF(ISNUMBER(AL13),0,PFI!AL64)</f>
        <v>0</v>
      </c>
      <c r="AM29" s="486">
        <f>IF(ISNUMBER(AM13),0,PFI!AM64)</f>
        <v>0</v>
      </c>
      <c r="AN29" s="486">
        <f>IF(ISNUMBER(AN13),0,PFI!AN64)</f>
        <v>0</v>
      </c>
      <c r="AO29" s="486">
        <f>IF(ISNUMBER(AO13),0,PFI!AO64)</f>
        <v>0</v>
      </c>
      <c r="AP29" s="486">
        <f>IF(ISNUMBER(AP13),0,PFI!AP64)</f>
        <v>0</v>
      </c>
      <c r="AQ29" s="486">
        <f>IF(ISNUMBER(AQ13),0,PFI!AQ64)</f>
        <v>0</v>
      </c>
      <c r="AR29" s="486">
        <f>IF(ISNUMBER(AR13),0,PFI!AR64)</f>
        <v>0</v>
      </c>
      <c r="AS29" s="486">
        <f>IF(ISNUMBER(AS13),0,PFI!AS64)</f>
        <v>0</v>
      </c>
      <c r="AT29" s="486">
        <f>IF(ISNUMBER(AT13),0,PFI!AT64)</f>
        <v>0</v>
      </c>
      <c r="AU29" s="486">
        <f>IF(ISNUMBER(AU13),0,PFI!AU64)</f>
        <v>0</v>
      </c>
      <c r="AV29" s="486">
        <f>IF(ISNUMBER(AV13),0,PFI!AV64)</f>
        <v>0</v>
      </c>
      <c r="AW29" s="486">
        <f>IF(ISNUMBER(AW13),0,PFI!AW64)</f>
        <v>0</v>
      </c>
      <c r="AX29" s="486">
        <f>IF(ISNUMBER(AX13),0,PFI!AX64)</f>
        <v>0</v>
      </c>
      <c r="AY29" s="486">
        <f>IF(ISNUMBER(AY13),0,PFI!AY64)</f>
        <v>0</v>
      </c>
      <c r="AZ29" s="486">
        <f>IF(ISNUMBER(AZ13),0,PFI!AZ64)</f>
        <v>0</v>
      </c>
      <c r="BA29" s="486">
        <f>IF(ISNUMBER(BA13),0,PFI!BA64)</f>
        <v>0</v>
      </c>
      <c r="BB29" s="486">
        <f>IF(ISNUMBER(BB13),0,PFI!BB64)</f>
        <v>0</v>
      </c>
      <c r="BC29" s="486">
        <f>IF(ISNUMBER(BC13),0,PFI!BC64)</f>
        <v>0</v>
      </c>
      <c r="BD29" s="486">
        <f>IF(ISNUMBER(BD13),0,PFI!BD64)</f>
        <v>0</v>
      </c>
      <c r="BE29" s="486">
        <f>IF(ISNUMBER(BE13),0,PFI!BE64)</f>
        <v>0</v>
      </c>
      <c r="BF29" s="486">
        <f>IF(ISNUMBER(BF13),0,PFI!BF64)</f>
        <v>0</v>
      </c>
      <c r="BG29" s="486">
        <f>IF(ISNUMBER(BG13),0,PFI!BG64)</f>
        <v>0</v>
      </c>
      <c r="BH29" s="486">
        <f>IF(ISNUMBER(BH13),0,PFI!BH64)</f>
        <v>0</v>
      </c>
      <c r="BI29" s="486">
        <f>IF(ISNUMBER(BI13),0,PFI!BI64)</f>
        <v>0</v>
      </c>
      <c r="BJ29" s="486">
        <f>IF(ISNUMBER(BJ13),0,PFI!BJ64)</f>
        <v>0</v>
      </c>
      <c r="BK29" s="486">
        <f>IF(ISNUMBER(BK13),0,PFI!BK64)</f>
        <v>0</v>
      </c>
      <c r="BL29" s="486">
        <f>IF(ISNUMBER(BL13),0,PFI!BL64)</f>
        <v>0</v>
      </c>
      <c r="BM29" s="486">
        <f>IF(ISNUMBER(BM13),0,PFI!BM64)</f>
        <v>0</v>
      </c>
      <c r="BN29" s="486">
        <f>IF(ISNUMBER(BN13),0,PFI!BN64)</f>
        <v>0</v>
      </c>
      <c r="BO29" s="486">
        <f>IF(ISNUMBER(BO13),0,PFI!BO64)</f>
        <v>0</v>
      </c>
      <c r="BP29" s="486">
        <f>IF(ISNUMBER(BP13),0,PFI!BP64)</f>
        <v>0</v>
      </c>
      <c r="BQ29" s="486">
        <f>IF(ISNUMBER(BQ13),0,PFI!BQ64)</f>
        <v>0</v>
      </c>
      <c r="BR29" s="486">
        <f>IF(ISNUMBER(BR13),0,PFI!BR64)</f>
        <v>0</v>
      </c>
      <c r="BS29" s="486">
        <f>IF(ISNUMBER(BS13),0,PFI!BS64)</f>
        <v>0</v>
      </c>
      <c r="BT29" s="486">
        <f>IF(ISNUMBER(BT13),0,PFI!BT64)</f>
        <v>0</v>
      </c>
      <c r="BU29" s="486">
        <f>IF(ISNUMBER(BU13),0,PFI!BU64)</f>
        <v>0</v>
      </c>
      <c r="BV29" s="486">
        <f>IF(ISNUMBER(BV13),0,PFI!BV64)</f>
        <v>0</v>
      </c>
      <c r="BW29" s="486">
        <f>IF(ISNUMBER(BW13),0,PFI!BW64)</f>
        <v>0</v>
      </c>
      <c r="BX29" s="486">
        <f>IF(ISNUMBER(BX13),0,PFI!BX64)</f>
        <v>0</v>
      </c>
      <c r="BY29" s="486">
        <f>IF(ISNUMBER(BY13),0,PFI!BY64)</f>
        <v>0</v>
      </c>
      <c r="BZ29" s="486">
        <f>IF(ISNUMBER(BZ13),0,PFI!BZ64)</f>
        <v>0</v>
      </c>
      <c r="CA29" s="486">
        <f>IF(ISNUMBER(CA13),0,PFI!CA64)</f>
        <v>0</v>
      </c>
      <c r="CB29" s="486">
        <f>IF(ISNUMBER(CB13),0,PFI!CB64)</f>
        <v>0</v>
      </c>
      <c r="CC29" s="486">
        <f>IF(ISNUMBER(CC13),0,PFI!CC64)</f>
        <v>0</v>
      </c>
      <c r="CD29" s="486">
        <f>IF(ISNUMBER(CD13),0,PFI!CD64)</f>
        <v>0</v>
      </c>
      <c r="CE29" s="486">
        <f>IF(ISNUMBER(CE13),0,PFI!CE64)</f>
        <v>0</v>
      </c>
      <c r="CF29" s="486">
        <f>IF(ISNUMBER(CF13),0,PFI!CF64)</f>
        <v>0</v>
      </c>
      <c r="CG29" s="486">
        <f>IF(ISNUMBER(CG13),0,PFI!CG64)</f>
        <v>0</v>
      </c>
      <c r="CH29" s="486">
        <f>IF(ISNUMBER(CH13),0,PFI!CH64)</f>
        <v>0</v>
      </c>
      <c r="CI29" s="486">
        <f>IF(ISNUMBER(CI13),0,PFI!CI64)</f>
        <v>0</v>
      </c>
    </row>
    <row r="30" spans="1:87">
      <c r="C30" s="56" t="s">
        <v>430</v>
      </c>
      <c r="D30" s="2" t="s">
        <v>898</v>
      </c>
      <c r="E30" s="2" t="s">
        <v>58</v>
      </c>
      <c r="F30" s="2"/>
      <c r="G30" s="753"/>
      <c r="H30" s="409">
        <f t="shared" ref="H30:BS30" si="15">H26+H28+H29</f>
        <v>447.86500000000001</v>
      </c>
      <c r="I30" s="409">
        <f t="shared" si="15"/>
        <v>388.58300000000003</v>
      </c>
      <c r="J30" s="409">
        <f t="shared" si="15"/>
        <v>416.209</v>
      </c>
      <c r="K30" s="409">
        <f t="shared" si="15"/>
        <v>483.01900000000001</v>
      </c>
      <c r="L30" s="409">
        <f t="shared" si="15"/>
        <v>511.13799999999998</v>
      </c>
      <c r="M30" s="409">
        <f t="shared" si="15"/>
        <v>544.44202835942031</v>
      </c>
      <c r="N30" s="409">
        <f t="shared" si="15"/>
        <v>575.66285760705603</v>
      </c>
      <c r="O30" s="409">
        <f t="shared" si="15"/>
        <v>595.41503736662833</v>
      </c>
      <c r="P30" s="409">
        <f t="shared" si="15"/>
        <v>603.01505395229367</v>
      </c>
      <c r="Q30" s="409">
        <f t="shared" si="15"/>
        <v>641.26610425283275</v>
      </c>
      <c r="R30" s="409">
        <f t="shared" si="15"/>
        <v>656.58852741750479</v>
      </c>
      <c r="S30" s="409">
        <f t="shared" si="15"/>
        <v>668.03661237928111</v>
      </c>
      <c r="T30" s="409">
        <f t="shared" si="15"/>
        <v>681.74022997211603</v>
      </c>
      <c r="U30" s="409">
        <f t="shared" si="15"/>
        <v>694.05728990123248</v>
      </c>
      <c r="V30" s="409">
        <f t="shared" si="15"/>
        <v>702.27492821366309</v>
      </c>
      <c r="W30" s="409">
        <f t="shared" si="15"/>
        <v>710.58986336371288</v>
      </c>
      <c r="X30" s="409">
        <f t="shared" si="15"/>
        <v>719.00324734593926</v>
      </c>
      <c r="Y30" s="409">
        <f t="shared" si="15"/>
        <v>727.51624579451516</v>
      </c>
      <c r="Z30" s="409">
        <f t="shared" si="15"/>
        <v>736.13003814472222</v>
      </c>
      <c r="AA30" s="409">
        <f t="shared" si="15"/>
        <v>744.84581779635573</v>
      </c>
      <c r="AB30" s="409">
        <f t="shared" si="15"/>
        <v>759.67806888594146</v>
      </c>
      <c r="AC30" s="409">
        <f t="shared" si="15"/>
        <v>777.26768666635405</v>
      </c>
      <c r="AD30" s="409">
        <f t="shared" si="15"/>
        <v>786.47053607648377</v>
      </c>
      <c r="AE30" s="409">
        <f t="shared" si="15"/>
        <v>795.78234722362936</v>
      </c>
      <c r="AF30" s="409">
        <f t="shared" si="15"/>
        <v>805.20441021475722</v>
      </c>
      <c r="AG30" s="409">
        <f t="shared" si="15"/>
        <v>814.73803043169994</v>
      </c>
      <c r="AH30" s="409">
        <f t="shared" si="15"/>
        <v>824.38452871201127</v>
      </c>
      <c r="AI30" s="409">
        <f t="shared" si="15"/>
        <v>834.14524153196146</v>
      </c>
      <c r="AJ30" s="409">
        <f t="shared" si="15"/>
        <v>844.02152119169989</v>
      </c>
      <c r="AK30" s="409">
        <f t="shared" si="15"/>
        <v>854.01473600260965</v>
      </c>
      <c r="AL30" s="409">
        <f t="shared" si="15"/>
        <v>864.12627047688056</v>
      </c>
      <c r="AM30" s="409">
        <f t="shared" si="15"/>
        <v>874.35752551932683</v>
      </c>
      <c r="AN30" s="409">
        <f t="shared" si="15"/>
        <v>884.70991862147559</v>
      </c>
      <c r="AO30" s="409">
        <f t="shared" si="15"/>
        <v>895.18488405795392</v>
      </c>
      <c r="AP30" s="409">
        <f t="shared" si="15"/>
        <v>905.78387308520007</v>
      </c>
      <c r="AQ30" s="409">
        <f t="shared" si="15"/>
        <v>916.50835414252879</v>
      </c>
      <c r="AR30" s="409">
        <f t="shared" si="15"/>
        <v>927.35981305557641</v>
      </c>
      <c r="AS30" s="409">
        <f t="shared" si="15"/>
        <v>938.33975324215453</v>
      </c>
      <c r="AT30" s="409">
        <f t="shared" si="15"/>
        <v>949.44969592054167</v>
      </c>
      <c r="AU30" s="409">
        <f t="shared" si="15"/>
        <v>960.69118032024096</v>
      </c>
      <c r="AV30" s="409">
        <f t="shared" si="15"/>
        <v>972.06576389523264</v>
      </c>
      <c r="AW30" s="409">
        <f t="shared" si="15"/>
        <v>983.57502253975224</v>
      </c>
      <c r="AX30" s="409">
        <f t="shared" si="15"/>
        <v>995.2205508066229</v>
      </c>
      <c r="AY30" s="409">
        <f t="shared" si="15"/>
        <v>1007.0039621281734</v>
      </c>
      <c r="AZ30" s="409">
        <f t="shared" si="15"/>
        <v>1018.926889039771</v>
      </c>
      <c r="BA30" s="409">
        <f t="shared" si="15"/>
        <v>1030.990983406002</v>
      </c>
      <c r="BB30" s="409">
        <f t="shared" si="15"/>
        <v>1043.1979166495291</v>
      </c>
      <c r="BC30" s="409">
        <f t="shared" si="15"/>
        <v>1055.5493799826597</v>
      </c>
      <c r="BD30" s="409">
        <f t="shared" si="15"/>
        <v>1068.0470846416545</v>
      </c>
      <c r="BE30" s="409">
        <f t="shared" si="15"/>
        <v>1080.6927621238117</v>
      </c>
      <c r="BF30" s="409">
        <f t="shared" si="15"/>
        <v>1093.4881644273578</v>
      </c>
      <c r="BG30" s="409">
        <f t="shared" si="15"/>
        <v>1106.4350642941777</v>
      </c>
      <c r="BH30" s="409">
        <f t="shared" si="15"/>
        <v>1119.5352554554208</v>
      </c>
      <c r="BI30" s="409">
        <f t="shared" si="15"/>
        <v>1132.7905528800131</v>
      </c>
      <c r="BJ30" s="409">
        <f t="shared" si="15"/>
        <v>1146.2027930261124</v>
      </c>
      <c r="BK30" s="409">
        <f t="shared" si="15"/>
        <v>1159.7738340955416</v>
      </c>
      <c r="BL30" s="409">
        <f t="shared" si="15"/>
        <v>1173.5055562912328</v>
      </c>
      <c r="BM30" s="409">
        <f t="shared" si="15"/>
        <v>1187.3998620777209</v>
      </c>
      <c r="BN30" s="409">
        <f t="shared" si="15"/>
        <v>1201.458676444721</v>
      </c>
      <c r="BO30" s="409">
        <f t="shared" si="15"/>
        <v>1215.6839471738267</v>
      </c>
      <c r="BP30" s="409">
        <f t="shared" si="15"/>
        <v>1230.0776451083648</v>
      </c>
      <c r="BQ30" s="409">
        <f t="shared" si="15"/>
        <v>1244.6417644264477</v>
      </c>
      <c r="BR30" s="409">
        <f t="shared" si="15"/>
        <v>1259.3783229172568</v>
      </c>
      <c r="BS30" s="409">
        <f t="shared" si="15"/>
        <v>1274.289362260597</v>
      </c>
      <c r="BT30" s="409">
        <f t="shared" ref="BT30:CI30" si="16">BT26+BT28+BT29</f>
        <v>1289.3769483097624</v>
      </c>
      <c r="BU30" s="409">
        <f t="shared" si="16"/>
        <v>1304.6431713777501</v>
      </c>
      <c r="BV30" s="409">
        <f t="shared" si="16"/>
        <v>1320.0901465268628</v>
      </c>
      <c r="BW30" s="409">
        <f t="shared" si="16"/>
        <v>1335.7200138617409</v>
      </c>
      <c r="BX30" s="409">
        <f t="shared" si="16"/>
        <v>1351.5349388258637</v>
      </c>
      <c r="BY30" s="409">
        <f t="shared" si="16"/>
        <v>1367.537112501562</v>
      </c>
      <c r="BZ30" s="409">
        <f t="shared" si="16"/>
        <v>1383.7287519135805</v>
      </c>
      <c r="CA30" s="409">
        <f t="shared" si="16"/>
        <v>1400.1121003362373</v>
      </c>
      <c r="CB30" s="409">
        <f t="shared" si="16"/>
        <v>1416.6894276042185</v>
      </c>
      <c r="CC30" s="409">
        <f t="shared" si="16"/>
        <v>1433.4630304270524</v>
      </c>
      <c r="CD30" s="409">
        <f t="shared" si="16"/>
        <v>1450.4352327073086</v>
      </c>
      <c r="CE30" s="409">
        <f t="shared" si="16"/>
        <v>1467.6083858625632</v>
      </c>
      <c r="CF30" s="409">
        <f t="shared" si="16"/>
        <v>1484.9848691511759</v>
      </c>
      <c r="CG30" s="409">
        <f t="shared" si="16"/>
        <v>1502.5670900019259</v>
      </c>
      <c r="CH30" s="409">
        <f t="shared" si="16"/>
        <v>1520.3574843475485</v>
      </c>
      <c r="CI30" s="409">
        <f t="shared" si="16"/>
        <v>1538.3585169622236</v>
      </c>
    </row>
    <row r="31" spans="1:87">
      <c r="D31" s="2"/>
      <c r="E31" s="2"/>
      <c r="F31" s="2"/>
      <c r="G31" s="497"/>
      <c r="H31" s="497"/>
      <c r="I31" s="497"/>
      <c r="J31" s="497"/>
      <c r="K31" s="497"/>
      <c r="L31" s="497"/>
      <c r="M31" s="497"/>
      <c r="N31" s="497"/>
      <c r="O31" s="497"/>
      <c r="P31" s="497"/>
      <c r="Q31" s="497"/>
      <c r="R31" s="497"/>
      <c r="S31" s="497"/>
      <c r="T31" s="497"/>
      <c r="U31" s="497"/>
      <c r="V31" s="497"/>
      <c r="W31" s="497"/>
      <c r="X31" s="497"/>
      <c r="Y31" s="497"/>
      <c r="Z31" s="497"/>
      <c r="AA31" s="497"/>
      <c r="AB31" s="497"/>
      <c r="AC31" s="497"/>
      <c r="AD31" s="497"/>
      <c r="AE31" s="497"/>
      <c r="AF31" s="497"/>
      <c r="AG31" s="497"/>
      <c r="AH31" s="497"/>
      <c r="AI31" s="497"/>
      <c r="AJ31" s="497"/>
      <c r="AK31" s="497"/>
      <c r="AL31" s="497"/>
      <c r="AM31" s="497"/>
      <c r="AN31" s="497"/>
      <c r="AO31" s="497"/>
      <c r="AP31" s="497"/>
      <c r="AQ31" s="497"/>
      <c r="AR31" s="497"/>
      <c r="AS31" s="497"/>
      <c r="AT31" s="497"/>
      <c r="AU31" s="497"/>
      <c r="AV31" s="497"/>
      <c r="AW31" s="497"/>
      <c r="AX31" s="497"/>
      <c r="AY31" s="497"/>
      <c r="AZ31" s="497"/>
      <c r="BA31" s="497"/>
      <c r="BB31" s="497"/>
      <c r="BC31" s="497"/>
      <c r="BD31" s="497"/>
      <c r="BE31" s="497"/>
      <c r="BF31" s="497"/>
      <c r="BG31" s="497"/>
      <c r="BH31" s="497"/>
      <c r="BI31" s="497"/>
      <c r="BJ31" s="497"/>
      <c r="BK31" s="497"/>
      <c r="BL31" s="497"/>
      <c r="BM31" s="497"/>
      <c r="BN31" s="497"/>
      <c r="BO31" s="497"/>
      <c r="BP31" s="497"/>
      <c r="BQ31" s="497"/>
      <c r="BR31" s="497"/>
      <c r="BS31" s="497"/>
      <c r="BT31" s="497"/>
      <c r="BU31" s="497"/>
      <c r="BV31" s="497"/>
      <c r="BW31" s="497"/>
      <c r="BX31" s="497"/>
      <c r="BY31" s="497"/>
      <c r="BZ31" s="497"/>
      <c r="CA31" s="497"/>
      <c r="CB31" s="497"/>
      <c r="CC31" s="497"/>
      <c r="CD31" s="497"/>
      <c r="CE31" s="497"/>
      <c r="CF31" s="497"/>
      <c r="CG31" s="497"/>
      <c r="CH31" s="497"/>
      <c r="CI31" s="497"/>
    </row>
    <row r="32" spans="1:87">
      <c r="C32" s="59" t="s">
        <v>431</v>
      </c>
      <c r="D32" s="2" t="s">
        <v>898</v>
      </c>
      <c r="E32" s="2" t="s">
        <v>58</v>
      </c>
      <c r="F32" s="2"/>
      <c r="G32" s="637"/>
      <c r="H32" s="637"/>
      <c r="I32" s="637"/>
      <c r="J32" s="637"/>
      <c r="K32" s="637"/>
      <c r="L32" s="637"/>
      <c r="M32" s="497">
        <f t="shared" ref="M32:AP32" si="17">M17</f>
        <v>0</v>
      </c>
      <c r="N32" s="497">
        <f t="shared" si="17"/>
        <v>0</v>
      </c>
      <c r="O32" s="497">
        <f t="shared" si="17"/>
        <v>0</v>
      </c>
      <c r="P32" s="497">
        <f t="shared" si="17"/>
        <v>0</v>
      </c>
      <c r="Q32" s="497">
        <f t="shared" si="17"/>
        <v>0</v>
      </c>
      <c r="R32" s="497">
        <f t="shared" si="17"/>
        <v>0</v>
      </c>
      <c r="S32" s="497">
        <f t="shared" si="17"/>
        <v>0</v>
      </c>
      <c r="T32" s="497">
        <f t="shared" si="17"/>
        <v>0</v>
      </c>
      <c r="U32" s="497">
        <f t="shared" si="17"/>
        <v>0</v>
      </c>
      <c r="V32" s="497">
        <f t="shared" si="17"/>
        <v>0</v>
      </c>
      <c r="W32" s="497">
        <f t="shared" si="17"/>
        <v>0</v>
      </c>
      <c r="X32" s="497">
        <f t="shared" si="17"/>
        <v>0</v>
      </c>
      <c r="Y32" s="497">
        <f t="shared" si="17"/>
        <v>0</v>
      </c>
      <c r="Z32" s="497">
        <f t="shared" si="17"/>
        <v>0</v>
      </c>
      <c r="AA32" s="497">
        <f t="shared" si="17"/>
        <v>0</v>
      </c>
      <c r="AB32" s="497">
        <f t="shared" si="17"/>
        <v>0</v>
      </c>
      <c r="AC32" s="497">
        <f t="shared" si="17"/>
        <v>0</v>
      </c>
      <c r="AD32" s="497">
        <f t="shared" si="17"/>
        <v>0</v>
      </c>
      <c r="AE32" s="497">
        <f t="shared" si="17"/>
        <v>0</v>
      </c>
      <c r="AF32" s="497">
        <f t="shared" si="17"/>
        <v>0</v>
      </c>
      <c r="AG32" s="497">
        <f t="shared" si="17"/>
        <v>0</v>
      </c>
      <c r="AH32" s="497">
        <f t="shared" si="17"/>
        <v>0</v>
      </c>
      <c r="AI32" s="497">
        <f t="shared" si="17"/>
        <v>0</v>
      </c>
      <c r="AJ32" s="497">
        <f t="shared" si="17"/>
        <v>0</v>
      </c>
      <c r="AK32" s="497">
        <f t="shared" si="17"/>
        <v>0</v>
      </c>
      <c r="AL32" s="497">
        <f t="shared" si="17"/>
        <v>0</v>
      </c>
      <c r="AM32" s="497">
        <f t="shared" si="17"/>
        <v>0</v>
      </c>
      <c r="AN32" s="497">
        <f t="shared" si="17"/>
        <v>0</v>
      </c>
      <c r="AO32" s="497">
        <f t="shared" si="17"/>
        <v>0</v>
      </c>
      <c r="AP32" s="497">
        <f t="shared" si="17"/>
        <v>0</v>
      </c>
      <c r="AQ32" s="497">
        <f t="shared" ref="AQ32:BV32" si="18">AQ17</f>
        <v>0</v>
      </c>
      <c r="AR32" s="497">
        <f t="shared" si="18"/>
        <v>0</v>
      </c>
      <c r="AS32" s="497">
        <f t="shared" si="18"/>
        <v>0</v>
      </c>
      <c r="AT32" s="497">
        <f t="shared" si="18"/>
        <v>0</v>
      </c>
      <c r="AU32" s="497">
        <f t="shared" si="18"/>
        <v>0</v>
      </c>
      <c r="AV32" s="497">
        <f t="shared" si="18"/>
        <v>0</v>
      </c>
      <c r="AW32" s="497">
        <f t="shared" si="18"/>
        <v>0</v>
      </c>
      <c r="AX32" s="497">
        <f t="shared" si="18"/>
        <v>0</v>
      </c>
      <c r="AY32" s="497">
        <f t="shared" si="18"/>
        <v>0</v>
      </c>
      <c r="AZ32" s="497">
        <f t="shared" si="18"/>
        <v>0</v>
      </c>
      <c r="BA32" s="497">
        <f t="shared" si="18"/>
        <v>0</v>
      </c>
      <c r="BB32" s="497">
        <f t="shared" si="18"/>
        <v>0</v>
      </c>
      <c r="BC32" s="497">
        <f t="shared" si="18"/>
        <v>0</v>
      </c>
      <c r="BD32" s="497">
        <f t="shared" si="18"/>
        <v>0</v>
      </c>
      <c r="BE32" s="497">
        <f t="shared" si="18"/>
        <v>0</v>
      </c>
      <c r="BF32" s="497">
        <f t="shared" si="18"/>
        <v>0</v>
      </c>
      <c r="BG32" s="497">
        <f t="shared" si="18"/>
        <v>0</v>
      </c>
      <c r="BH32" s="497">
        <f t="shared" si="18"/>
        <v>0</v>
      </c>
      <c r="BI32" s="497">
        <f t="shared" si="18"/>
        <v>0</v>
      </c>
      <c r="BJ32" s="497">
        <f t="shared" si="18"/>
        <v>0</v>
      </c>
      <c r="BK32" s="497">
        <f t="shared" si="18"/>
        <v>0</v>
      </c>
      <c r="BL32" s="497">
        <f t="shared" si="18"/>
        <v>0</v>
      </c>
      <c r="BM32" s="497">
        <f t="shared" si="18"/>
        <v>0</v>
      </c>
      <c r="BN32" s="497">
        <f t="shared" si="18"/>
        <v>0</v>
      </c>
      <c r="BO32" s="497">
        <f t="shared" si="18"/>
        <v>0</v>
      </c>
      <c r="BP32" s="497">
        <f t="shared" si="18"/>
        <v>0</v>
      </c>
      <c r="BQ32" s="497">
        <f t="shared" si="18"/>
        <v>0</v>
      </c>
      <c r="BR32" s="497">
        <f t="shared" si="18"/>
        <v>0</v>
      </c>
      <c r="BS32" s="497">
        <f t="shared" si="18"/>
        <v>0</v>
      </c>
      <c r="BT32" s="497">
        <f t="shared" si="18"/>
        <v>0</v>
      </c>
      <c r="BU32" s="497">
        <f t="shared" si="18"/>
        <v>0</v>
      </c>
      <c r="BV32" s="497">
        <f t="shared" si="18"/>
        <v>0</v>
      </c>
      <c r="BW32" s="497">
        <f t="shared" ref="BW32:CI32" si="19">BW17</f>
        <v>0</v>
      </c>
      <c r="BX32" s="497">
        <f t="shared" si="19"/>
        <v>0</v>
      </c>
      <c r="BY32" s="497">
        <f t="shared" si="19"/>
        <v>0</v>
      </c>
      <c r="BZ32" s="497">
        <f t="shared" si="19"/>
        <v>0</v>
      </c>
      <c r="CA32" s="497">
        <f t="shared" si="19"/>
        <v>0</v>
      </c>
      <c r="CB32" s="497">
        <f t="shared" si="19"/>
        <v>0</v>
      </c>
      <c r="CC32" s="497">
        <f t="shared" si="19"/>
        <v>0</v>
      </c>
      <c r="CD32" s="497">
        <f t="shared" si="19"/>
        <v>0</v>
      </c>
      <c r="CE32" s="497">
        <f t="shared" si="19"/>
        <v>0</v>
      </c>
      <c r="CF32" s="497">
        <f t="shared" si="19"/>
        <v>0</v>
      </c>
      <c r="CG32" s="497">
        <f t="shared" si="19"/>
        <v>0</v>
      </c>
      <c r="CH32" s="497">
        <f t="shared" si="19"/>
        <v>0</v>
      </c>
      <c r="CI32" s="497">
        <f t="shared" si="19"/>
        <v>0</v>
      </c>
    </row>
    <row r="33" spans="1:87">
      <c r="C33" s="56" t="s">
        <v>432</v>
      </c>
      <c r="D33" s="2" t="s">
        <v>898</v>
      </c>
      <c r="E33" s="2" t="s">
        <v>58</v>
      </c>
      <c r="F33" s="2"/>
      <c r="G33" s="753"/>
      <c r="H33" s="409">
        <f t="shared" ref="H33:BS33" si="20">IF(ISNUMBER(H13),H13,H30+H32)</f>
        <v>447.86500000000001</v>
      </c>
      <c r="I33" s="409">
        <f t="shared" si="20"/>
        <v>388.58300000000003</v>
      </c>
      <c r="J33" s="409">
        <f t="shared" si="20"/>
        <v>416.209</v>
      </c>
      <c r="K33" s="409">
        <f t="shared" si="20"/>
        <v>458.41899999999998</v>
      </c>
      <c r="L33" s="409">
        <f t="shared" si="20"/>
        <v>511.13799999999998</v>
      </c>
      <c r="M33" s="409">
        <f t="shared" si="20"/>
        <v>544.44202835942031</v>
      </c>
      <c r="N33" s="409">
        <f t="shared" si="20"/>
        <v>575.66285760705603</v>
      </c>
      <c r="O33" s="409">
        <f t="shared" si="20"/>
        <v>595.41503736662833</v>
      </c>
      <c r="P33" s="409">
        <f t="shared" si="20"/>
        <v>603.01505395229367</v>
      </c>
      <c r="Q33" s="409">
        <f t="shared" si="20"/>
        <v>641.26610425283275</v>
      </c>
      <c r="R33" s="409">
        <f t="shared" si="20"/>
        <v>656.58852741750479</v>
      </c>
      <c r="S33" s="409">
        <f t="shared" si="20"/>
        <v>668.03661237928111</v>
      </c>
      <c r="T33" s="409">
        <f t="shared" si="20"/>
        <v>681.74022997211603</v>
      </c>
      <c r="U33" s="409">
        <f t="shared" si="20"/>
        <v>694.05728990123248</v>
      </c>
      <c r="V33" s="409">
        <f t="shared" si="20"/>
        <v>702.27492821366309</v>
      </c>
      <c r="W33" s="409">
        <f t="shared" si="20"/>
        <v>710.58986336371288</v>
      </c>
      <c r="X33" s="409">
        <f t="shared" si="20"/>
        <v>719.00324734593926</v>
      </c>
      <c r="Y33" s="409">
        <f t="shared" si="20"/>
        <v>727.51624579451516</v>
      </c>
      <c r="Z33" s="409">
        <f t="shared" si="20"/>
        <v>736.13003814472222</v>
      </c>
      <c r="AA33" s="409">
        <f t="shared" si="20"/>
        <v>744.84581779635573</v>
      </c>
      <c r="AB33" s="409">
        <f t="shared" si="20"/>
        <v>759.67806888594146</v>
      </c>
      <c r="AC33" s="409">
        <f t="shared" si="20"/>
        <v>777.26768666635405</v>
      </c>
      <c r="AD33" s="409">
        <f t="shared" si="20"/>
        <v>786.47053607648377</v>
      </c>
      <c r="AE33" s="409">
        <f t="shared" si="20"/>
        <v>795.78234722362936</v>
      </c>
      <c r="AF33" s="409">
        <f t="shared" si="20"/>
        <v>805.20441021475722</v>
      </c>
      <c r="AG33" s="409">
        <f t="shared" si="20"/>
        <v>814.73803043169994</v>
      </c>
      <c r="AH33" s="409">
        <f t="shared" si="20"/>
        <v>824.38452871201127</v>
      </c>
      <c r="AI33" s="409">
        <f t="shared" si="20"/>
        <v>834.14524153196146</v>
      </c>
      <c r="AJ33" s="409">
        <f t="shared" si="20"/>
        <v>844.02152119169989</v>
      </c>
      <c r="AK33" s="409">
        <f t="shared" si="20"/>
        <v>854.01473600260965</v>
      </c>
      <c r="AL33" s="409">
        <f t="shared" si="20"/>
        <v>864.12627047688056</v>
      </c>
      <c r="AM33" s="409">
        <f t="shared" si="20"/>
        <v>874.35752551932683</v>
      </c>
      <c r="AN33" s="409">
        <f t="shared" si="20"/>
        <v>884.70991862147559</v>
      </c>
      <c r="AO33" s="409">
        <f t="shared" si="20"/>
        <v>895.18488405795392</v>
      </c>
      <c r="AP33" s="409">
        <f t="shared" si="20"/>
        <v>905.78387308520007</v>
      </c>
      <c r="AQ33" s="409">
        <f t="shared" si="20"/>
        <v>916.50835414252879</v>
      </c>
      <c r="AR33" s="409">
        <f t="shared" si="20"/>
        <v>927.35981305557641</v>
      </c>
      <c r="AS33" s="409">
        <f t="shared" si="20"/>
        <v>938.33975324215453</v>
      </c>
      <c r="AT33" s="409">
        <f t="shared" si="20"/>
        <v>949.44969592054167</v>
      </c>
      <c r="AU33" s="409">
        <f t="shared" si="20"/>
        <v>960.69118032024096</v>
      </c>
      <c r="AV33" s="409">
        <f t="shared" si="20"/>
        <v>972.06576389523264</v>
      </c>
      <c r="AW33" s="409">
        <f t="shared" si="20"/>
        <v>983.57502253975224</v>
      </c>
      <c r="AX33" s="409">
        <f t="shared" si="20"/>
        <v>995.2205508066229</v>
      </c>
      <c r="AY33" s="409">
        <f t="shared" si="20"/>
        <v>1007.0039621281734</v>
      </c>
      <c r="AZ33" s="409">
        <f t="shared" si="20"/>
        <v>1018.926889039771</v>
      </c>
      <c r="BA33" s="409">
        <f t="shared" si="20"/>
        <v>1030.990983406002</v>
      </c>
      <c r="BB33" s="409">
        <f t="shared" si="20"/>
        <v>1043.1979166495291</v>
      </c>
      <c r="BC33" s="409">
        <f t="shared" si="20"/>
        <v>1055.5493799826597</v>
      </c>
      <c r="BD33" s="409">
        <f t="shared" si="20"/>
        <v>1068.0470846416545</v>
      </c>
      <c r="BE33" s="409">
        <f t="shared" si="20"/>
        <v>1080.6927621238117</v>
      </c>
      <c r="BF33" s="409">
        <f t="shared" si="20"/>
        <v>1093.4881644273578</v>
      </c>
      <c r="BG33" s="409">
        <f t="shared" si="20"/>
        <v>1106.4350642941777</v>
      </c>
      <c r="BH33" s="409">
        <f t="shared" si="20"/>
        <v>1119.5352554554208</v>
      </c>
      <c r="BI33" s="409">
        <f t="shared" si="20"/>
        <v>1132.7905528800131</v>
      </c>
      <c r="BJ33" s="409">
        <f t="shared" si="20"/>
        <v>1146.2027930261124</v>
      </c>
      <c r="BK33" s="409">
        <f t="shared" si="20"/>
        <v>1159.7738340955416</v>
      </c>
      <c r="BL33" s="409">
        <f t="shared" si="20"/>
        <v>1173.5055562912328</v>
      </c>
      <c r="BM33" s="409">
        <f t="shared" si="20"/>
        <v>1187.3998620777209</v>
      </c>
      <c r="BN33" s="409">
        <f t="shared" si="20"/>
        <v>1201.458676444721</v>
      </c>
      <c r="BO33" s="409">
        <f t="shared" si="20"/>
        <v>1215.6839471738267</v>
      </c>
      <c r="BP33" s="409">
        <f t="shared" si="20"/>
        <v>1230.0776451083648</v>
      </c>
      <c r="BQ33" s="409">
        <f t="shared" si="20"/>
        <v>1244.6417644264477</v>
      </c>
      <c r="BR33" s="409">
        <f t="shared" si="20"/>
        <v>1259.3783229172568</v>
      </c>
      <c r="BS33" s="409">
        <f t="shared" si="20"/>
        <v>1274.289362260597</v>
      </c>
      <c r="BT33" s="409">
        <f t="shared" ref="BT33:CI33" si="21">IF(ISNUMBER(BT13),BT13,BT30+BT32)</f>
        <v>1289.3769483097624</v>
      </c>
      <c r="BU33" s="409">
        <f t="shared" si="21"/>
        <v>1304.6431713777501</v>
      </c>
      <c r="BV33" s="409">
        <f t="shared" si="21"/>
        <v>1320.0901465268628</v>
      </c>
      <c r="BW33" s="409">
        <f t="shared" si="21"/>
        <v>1335.7200138617409</v>
      </c>
      <c r="BX33" s="409">
        <f t="shared" si="21"/>
        <v>1351.5349388258637</v>
      </c>
      <c r="BY33" s="409">
        <f t="shared" si="21"/>
        <v>1367.537112501562</v>
      </c>
      <c r="BZ33" s="409">
        <f t="shared" si="21"/>
        <v>1383.7287519135805</v>
      </c>
      <c r="CA33" s="409">
        <f t="shared" si="21"/>
        <v>1400.1121003362373</v>
      </c>
      <c r="CB33" s="409">
        <f t="shared" si="21"/>
        <v>1416.6894276042185</v>
      </c>
      <c r="CC33" s="409">
        <f t="shared" si="21"/>
        <v>1433.4630304270524</v>
      </c>
      <c r="CD33" s="409">
        <f t="shared" si="21"/>
        <v>1450.4352327073086</v>
      </c>
      <c r="CE33" s="409">
        <f t="shared" si="21"/>
        <v>1467.6083858625632</v>
      </c>
      <c r="CF33" s="409">
        <f t="shared" si="21"/>
        <v>1484.9848691511759</v>
      </c>
      <c r="CG33" s="409">
        <f t="shared" si="21"/>
        <v>1502.5670900019259</v>
      </c>
      <c r="CH33" s="409">
        <f t="shared" si="21"/>
        <v>1520.3574843475485</v>
      </c>
      <c r="CI33" s="409">
        <f t="shared" si="21"/>
        <v>1538.3585169622236</v>
      </c>
    </row>
    <row r="34" spans="1:87">
      <c r="C34" s="1"/>
      <c r="D34" s="2"/>
      <c r="E34" s="2"/>
      <c r="F34" s="2"/>
      <c r="G34" s="2"/>
      <c r="H34" s="2"/>
      <c r="I34" s="189"/>
      <c r="J34" s="189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H34" s="1"/>
      <c r="AJ34" s="1"/>
      <c r="AM34" s="1"/>
      <c r="AO34" s="1"/>
      <c r="AQ34" s="1"/>
      <c r="AS34" s="1"/>
      <c r="AU34" s="1"/>
      <c r="AW34" s="1"/>
      <c r="AY34" s="1"/>
      <c r="BA34" s="1"/>
      <c r="BC34" s="1"/>
      <c r="BE34" s="1"/>
      <c r="BG34" s="1"/>
      <c r="BI34" s="1"/>
      <c r="BK34" s="1"/>
      <c r="BM34" s="1"/>
      <c r="BO34" s="1"/>
      <c r="BQ34" s="1"/>
      <c r="BS34" s="1"/>
      <c r="BU34" s="1"/>
      <c r="BW34" s="1"/>
      <c r="BY34" s="1"/>
      <c r="CA34" s="1"/>
      <c r="CC34" s="1"/>
      <c r="CE34" s="1"/>
      <c r="CG34" s="1"/>
      <c r="CI34" s="1"/>
    </row>
    <row r="35" spans="1:87">
      <c r="A35" s="422" t="s">
        <v>83</v>
      </c>
      <c r="B35" s="420"/>
      <c r="C35" s="420"/>
      <c r="D35" s="421"/>
      <c r="E35" s="421"/>
      <c r="F35" s="421"/>
      <c r="G35" s="420"/>
      <c r="H35" s="420"/>
      <c r="I35" s="420"/>
      <c r="J35" s="420"/>
      <c r="K35" s="420"/>
      <c r="L35" s="420"/>
      <c r="M35" s="420"/>
      <c r="N35" s="420"/>
      <c r="O35" s="420"/>
      <c r="P35" s="420"/>
      <c r="Q35" s="420"/>
      <c r="R35" s="420"/>
      <c r="S35" s="420"/>
      <c r="T35" s="420"/>
      <c r="U35" s="420"/>
      <c r="V35" s="420"/>
      <c r="W35" s="420"/>
      <c r="X35" s="420"/>
      <c r="Y35" s="420"/>
      <c r="Z35" s="420"/>
      <c r="AA35" s="420"/>
      <c r="AB35" s="420"/>
      <c r="AC35" s="420"/>
      <c r="AD35" s="420"/>
      <c r="AE35" s="420"/>
      <c r="AF35" s="420"/>
      <c r="AG35" s="420"/>
      <c r="AH35" s="420"/>
      <c r="AI35" s="420"/>
      <c r="AJ35" s="420"/>
      <c r="AK35" s="420"/>
      <c r="AL35" s="420"/>
      <c r="AM35" s="420"/>
      <c r="AN35" s="420"/>
      <c r="AO35" s="420"/>
      <c r="AP35" s="420"/>
      <c r="AQ35" s="420"/>
      <c r="AR35" s="420"/>
      <c r="AS35" s="420"/>
      <c r="AT35" s="420"/>
      <c r="AU35" s="420"/>
      <c r="AV35" s="420"/>
      <c r="AW35" s="420"/>
      <c r="AX35" s="420"/>
      <c r="AY35" s="420"/>
      <c r="AZ35" s="420"/>
      <c r="BA35" s="420"/>
      <c r="BB35" s="420"/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  <c r="BM35" s="420"/>
      <c r="BN35" s="420"/>
      <c r="BO35" s="420"/>
      <c r="BP35" s="420"/>
      <c r="BQ35" s="420"/>
      <c r="BR35" s="420"/>
      <c r="BS35" s="420"/>
      <c r="BT35" s="420"/>
      <c r="BU35" s="420"/>
      <c r="BV35" s="420"/>
      <c r="BW35" s="420"/>
      <c r="BX35" s="420"/>
      <c r="BY35" s="420"/>
      <c r="BZ35" s="420"/>
      <c r="CA35" s="420"/>
      <c r="CB35" s="420"/>
      <c r="CC35" s="420"/>
      <c r="CD35" s="420"/>
      <c r="CE35" s="420"/>
      <c r="CF35" s="420"/>
      <c r="CG35" s="420"/>
      <c r="CH35" s="420"/>
      <c r="CI35" s="420"/>
    </row>
  </sheetData>
  <sheetProtection algorithmName="SHA-512" hashValue="rAPDHsGBTMhW23iWsoibe2Mu1+WQ5PF67Nx/bC686XXHgmcI7Y9R0bDF6APkVHSYZ69o4Kc3rf7uepFor8U5hg==" saltValue="Gp9XF+H7RqyGYfa/Wd462g==" spinCount="100000" sheet="1" objects="1" scenarios="1"/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2DEBC-3B4E-493D-8BEF-D1E5C8EF0FD4}">
  <sheetPr codeName="Sheet30">
    <tabColor theme="5" tint="0.59999389629810485"/>
  </sheetPr>
  <dimension ref="A1:CI66"/>
  <sheetViews>
    <sheetView zoomScaleNormal="100" workbookViewId="0">
      <pane xSplit="3" ySplit="16" topLeftCell="D17" activePane="bottomRight" state="frozen"/>
      <selection activeCell="D4" sqref="D4"/>
      <selection pane="topRight" activeCell="D4" sqref="D4"/>
      <selection pane="bottomLeft" activeCell="D4" sqref="D4"/>
      <selection pane="bottomRight" activeCell="D17" sqref="D17"/>
    </sheetView>
  </sheetViews>
  <sheetFormatPr defaultColWidth="9.1796875" defaultRowHeight="14.5"/>
  <cols>
    <col min="1" max="2" width="2.54296875" customWidth="1"/>
    <col min="3" max="3" width="50.81640625" customWidth="1"/>
    <col min="4" max="4" width="15.26953125" bestFit="1" customWidth="1"/>
    <col min="5" max="5" width="5.81640625" bestFit="1" customWidth="1"/>
    <col min="6" max="6" width="10.453125" bestFit="1" customWidth="1"/>
    <col min="7" max="7" width="10.1796875" bestFit="1" customWidth="1"/>
    <col min="8" max="12" width="9.26953125" bestFit="1" customWidth="1"/>
    <col min="13" max="13" width="10.6328125" bestFit="1" customWidth="1"/>
    <col min="14" max="20" width="9.26953125" bestFit="1" customWidth="1"/>
    <col min="21" max="87" width="9.26953125" hidden="1" customWidth="1"/>
  </cols>
  <sheetData>
    <row r="1" spans="1:87" ht="18.5">
      <c r="A1" s="220"/>
      <c r="B1" s="221"/>
      <c r="C1" s="133" t="str">
        <f ca="1">MID(CELL("filename",A2),FIND("]",CELL("filename",A2))+1,256)</f>
        <v>PFI</v>
      </c>
      <c r="D1" s="418"/>
      <c r="E1" s="34"/>
      <c r="F1" s="34"/>
      <c r="G1" s="34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</row>
    <row r="2" spans="1:87" ht="58">
      <c r="A2" s="222"/>
      <c r="B2" s="222"/>
      <c r="C2" s="39"/>
      <c r="D2" s="411" t="s">
        <v>899</v>
      </c>
      <c r="E2" s="411" t="s">
        <v>433</v>
      </c>
      <c r="F2" s="411" t="s">
        <v>434</v>
      </c>
      <c r="G2" s="411" t="s">
        <v>789</v>
      </c>
      <c r="H2" s="411" t="s">
        <v>435</v>
      </c>
      <c r="I2" s="411" t="s">
        <v>436</v>
      </c>
      <c r="J2" s="411" t="s">
        <v>437</v>
      </c>
      <c r="K2" s="411" t="s">
        <v>438</v>
      </c>
      <c r="L2" s="222"/>
      <c r="M2" s="223" t="s">
        <v>439</v>
      </c>
      <c r="O2" s="222"/>
      <c r="P2" s="222"/>
      <c r="Q2" s="339"/>
      <c r="R2" s="339"/>
      <c r="S2" s="339"/>
      <c r="T2" s="339"/>
      <c r="U2" s="339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  <c r="BP2" s="222"/>
      <c r="BQ2" s="222"/>
      <c r="BR2" s="222"/>
      <c r="BS2" s="222"/>
      <c r="BT2" s="222"/>
      <c r="BU2" s="222"/>
      <c r="BV2" s="222"/>
      <c r="BW2" s="222"/>
      <c r="BX2" s="222"/>
      <c r="BY2" s="222"/>
      <c r="BZ2" s="222"/>
      <c r="CA2" s="222"/>
      <c r="CB2" s="222"/>
      <c r="CC2" s="222"/>
      <c r="CD2" s="222"/>
      <c r="CE2" s="222"/>
      <c r="CF2" s="222"/>
      <c r="CG2" s="222"/>
      <c r="CH2" s="222"/>
      <c r="CI2" s="222"/>
    </row>
    <row r="3" spans="1:87">
      <c r="A3" s="222"/>
      <c r="B3" s="225"/>
      <c r="C3" s="42" t="s">
        <v>45</v>
      </c>
      <c r="D3" s="741">
        <f>Inputs!F145</f>
        <v>0</v>
      </c>
      <c r="E3" s="638">
        <f t="shared" ref="E3:E11" si="0">D3/$D$12</f>
        <v>0</v>
      </c>
      <c r="F3" s="639">
        <f>Inputs!F156</f>
        <v>44834</v>
      </c>
      <c r="G3" s="640">
        <f t="shared" ref="G3:G11" si="1">IF(MONTH(F3)&lt;4,2,1)</f>
        <v>1</v>
      </c>
      <c r="H3" s="640">
        <f t="shared" ref="H3:H11" si="2">IF(G3=1,YEAR(F3)+1,YEAR(F3))</f>
        <v>2023</v>
      </c>
      <c r="I3" s="640">
        <f t="shared" ref="I3:I11" si="3">IF(G3=1,F3-DATE(YEAR(F3),4,1),F3-DATE(YEAR(F3)-1,4,1))+1</f>
        <v>183</v>
      </c>
      <c r="J3" s="640">
        <f t="shared" ref="J3:J11" si="4">IF(G3=1,DATE(YEAR(F3)+1,4,1)-DATE(YEAR(F3),4,1),DATE(YEAR(F3),4,1)-DATE(YEAR(F3)-1,4,1))</f>
        <v>365</v>
      </c>
      <c r="K3" s="638">
        <f>I3/J3</f>
        <v>0.50136986301369868</v>
      </c>
      <c r="L3" s="222"/>
      <c r="M3" s="641">
        <f>Inputs!F167</f>
        <v>0</v>
      </c>
      <c r="O3" s="222"/>
      <c r="Q3" s="339"/>
      <c r="R3" s="339"/>
      <c r="S3" s="339"/>
      <c r="T3" s="339"/>
      <c r="U3" s="339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2"/>
      <c r="AX3" s="222"/>
      <c r="AY3" s="222"/>
      <c r="AZ3" s="222"/>
      <c r="BA3" s="222"/>
      <c r="BB3" s="222"/>
      <c r="BC3" s="222"/>
      <c r="BD3" s="222"/>
      <c r="BE3" s="222"/>
      <c r="BF3" s="222"/>
      <c r="BG3" s="222"/>
      <c r="BH3" s="222"/>
      <c r="BI3" s="222"/>
      <c r="BJ3" s="222"/>
      <c r="BK3" s="222"/>
      <c r="BL3" s="222"/>
      <c r="BM3" s="222"/>
      <c r="BN3" s="222"/>
      <c r="BO3" s="222"/>
      <c r="BP3" s="222"/>
      <c r="BQ3" s="222"/>
      <c r="BR3" s="222"/>
      <c r="BS3" s="222"/>
      <c r="BT3" s="222"/>
      <c r="BU3" s="222"/>
      <c r="BV3" s="222"/>
      <c r="BW3" s="222"/>
      <c r="BX3" s="222"/>
      <c r="BY3" s="222"/>
      <c r="BZ3" s="222"/>
      <c r="CA3" s="222"/>
      <c r="CB3" s="222"/>
      <c r="CC3" s="222"/>
      <c r="CD3" s="222"/>
      <c r="CE3" s="222"/>
      <c r="CF3" s="222"/>
      <c r="CG3" s="222"/>
      <c r="CH3" s="222"/>
      <c r="CI3" s="222"/>
    </row>
    <row r="4" spans="1:87">
      <c r="A4" s="222"/>
      <c r="B4" s="222"/>
      <c r="C4" s="42" t="s">
        <v>31</v>
      </c>
      <c r="D4" s="742">
        <f>Inputs!F146</f>
        <v>39.341000000000001</v>
      </c>
      <c r="E4" s="579">
        <f>D4/$D$12</f>
        <v>0.23364830113376531</v>
      </c>
      <c r="F4" s="580">
        <f>Inputs!F157</f>
        <v>47237</v>
      </c>
      <c r="G4" s="581">
        <f t="shared" si="1"/>
        <v>1</v>
      </c>
      <c r="H4" s="581">
        <f t="shared" si="2"/>
        <v>2030</v>
      </c>
      <c r="I4" s="581">
        <f t="shared" si="3"/>
        <v>29</v>
      </c>
      <c r="J4" s="581">
        <f t="shared" si="4"/>
        <v>365</v>
      </c>
      <c r="K4" s="579">
        <f t="shared" ref="K4:K11" si="5">I4/J4</f>
        <v>7.9452054794520555E-2</v>
      </c>
      <c r="L4" s="222"/>
      <c r="M4" s="582">
        <f>Inputs!F168</f>
        <v>0</v>
      </c>
      <c r="O4" s="222"/>
      <c r="P4" s="500"/>
      <c r="Q4" s="339"/>
      <c r="R4" s="339"/>
      <c r="S4" s="339"/>
      <c r="T4" s="339"/>
      <c r="U4" s="339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  <c r="BS4" s="222"/>
      <c r="BT4" s="222"/>
      <c r="BU4" s="222"/>
      <c r="BV4" s="222"/>
      <c r="BW4" s="222"/>
      <c r="BX4" s="222"/>
      <c r="BY4" s="222"/>
      <c r="BZ4" s="222"/>
      <c r="CA4" s="222"/>
      <c r="CB4" s="222"/>
      <c r="CC4" s="222"/>
      <c r="CD4" s="222"/>
      <c r="CE4" s="222"/>
      <c r="CF4" s="222"/>
      <c r="CG4" s="222"/>
      <c r="CH4" s="222"/>
      <c r="CI4" s="222"/>
    </row>
    <row r="5" spans="1:87">
      <c r="A5" s="222"/>
      <c r="B5" s="222"/>
      <c r="C5" s="42" t="s">
        <v>32</v>
      </c>
      <c r="D5" s="742">
        <f>Inputs!F147</f>
        <v>28.273</v>
      </c>
      <c r="E5" s="579">
        <f>D5/$D$12</f>
        <v>0.167914857729975</v>
      </c>
      <c r="F5" s="580">
        <f>Inputs!F158</f>
        <v>46112</v>
      </c>
      <c r="G5" s="581">
        <f t="shared" si="1"/>
        <v>2</v>
      </c>
      <c r="H5" s="581">
        <f t="shared" si="2"/>
        <v>2026</v>
      </c>
      <c r="I5" s="581">
        <f t="shared" si="3"/>
        <v>365</v>
      </c>
      <c r="J5" s="581">
        <f t="shared" si="4"/>
        <v>365</v>
      </c>
      <c r="K5" s="579">
        <f t="shared" si="5"/>
        <v>1</v>
      </c>
      <c r="L5" s="222"/>
      <c r="M5" s="582">
        <f>Inputs!F169</f>
        <v>0</v>
      </c>
      <c r="O5" s="501"/>
      <c r="P5" s="500"/>
      <c r="Q5" s="528"/>
      <c r="R5" s="222"/>
      <c r="U5" s="222"/>
      <c r="V5" s="222"/>
      <c r="W5" s="222"/>
      <c r="X5" s="222"/>
      <c r="Y5" s="222"/>
      <c r="Z5" s="222"/>
      <c r="AA5" s="222"/>
      <c r="AB5" s="222"/>
      <c r="AC5" s="222"/>
      <c r="AD5" s="222"/>
      <c r="AE5" s="222"/>
      <c r="AF5" s="222"/>
      <c r="AG5" s="222"/>
      <c r="AH5" s="222"/>
      <c r="AI5" s="222"/>
      <c r="AJ5" s="222"/>
      <c r="AK5" s="222"/>
      <c r="AL5" s="222"/>
      <c r="AM5" s="222"/>
      <c r="AN5" s="222"/>
      <c r="AO5" s="222"/>
      <c r="AP5" s="222"/>
      <c r="AQ5" s="222"/>
      <c r="AR5" s="222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2"/>
      <c r="BL5" s="222"/>
      <c r="BM5" s="222"/>
      <c r="BN5" s="222"/>
      <c r="BO5" s="222"/>
      <c r="BP5" s="222"/>
      <c r="BQ5" s="222"/>
      <c r="BR5" s="222"/>
      <c r="BS5" s="222"/>
      <c r="BT5" s="222"/>
      <c r="BU5" s="222"/>
      <c r="BV5" s="222"/>
      <c r="BW5" s="222"/>
      <c r="BX5" s="222"/>
      <c r="BY5" s="222"/>
      <c r="BZ5" s="222"/>
      <c r="CA5" s="222"/>
      <c r="CB5" s="222"/>
      <c r="CC5" s="222"/>
      <c r="CD5" s="222"/>
      <c r="CE5" s="222"/>
      <c r="CF5" s="222"/>
      <c r="CG5" s="222"/>
      <c r="CH5" s="222"/>
      <c r="CI5" s="222"/>
    </row>
    <row r="6" spans="1:87">
      <c r="A6" s="222"/>
      <c r="B6" s="222"/>
      <c r="C6" s="42" t="s">
        <v>33</v>
      </c>
      <c r="D6" s="742">
        <f>Inputs!F148</f>
        <v>22.318999999999999</v>
      </c>
      <c r="E6" s="579">
        <f t="shared" si="0"/>
        <v>0.13255373358594105</v>
      </c>
      <c r="F6" s="580">
        <f>Inputs!F159</f>
        <v>46187</v>
      </c>
      <c r="G6" s="581">
        <f t="shared" si="1"/>
        <v>1</v>
      </c>
      <c r="H6" s="581">
        <f t="shared" si="2"/>
        <v>2027</v>
      </c>
      <c r="I6" s="581">
        <f t="shared" si="3"/>
        <v>75</v>
      </c>
      <c r="J6" s="581">
        <f t="shared" si="4"/>
        <v>365</v>
      </c>
      <c r="K6" s="579">
        <f t="shared" si="5"/>
        <v>0.20547945205479451</v>
      </c>
      <c r="L6" s="222"/>
      <c r="M6" s="582">
        <f>Inputs!F170</f>
        <v>0</v>
      </c>
      <c r="O6" s="222"/>
      <c r="P6" s="500"/>
      <c r="Q6" s="501"/>
      <c r="R6" s="222"/>
      <c r="U6" s="222"/>
      <c r="V6" s="222"/>
      <c r="W6" s="222"/>
      <c r="X6" s="222"/>
      <c r="Y6" s="222"/>
      <c r="Z6" s="222"/>
      <c r="AA6" s="222"/>
      <c r="AB6" s="222"/>
      <c r="AC6" s="222"/>
      <c r="AD6" s="222"/>
      <c r="AE6" s="222"/>
      <c r="AF6" s="222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/>
      <c r="CF6" s="222"/>
      <c r="CG6" s="222"/>
      <c r="CH6" s="222"/>
      <c r="CI6" s="222"/>
    </row>
    <row r="7" spans="1:87">
      <c r="A7" s="222"/>
      <c r="B7" s="222"/>
      <c r="C7" s="42" t="s">
        <v>46</v>
      </c>
      <c r="D7" s="741">
        <f>Inputs!F149</f>
        <v>0</v>
      </c>
      <c r="E7" s="638">
        <f t="shared" si="0"/>
        <v>0</v>
      </c>
      <c r="F7" s="639">
        <f>Inputs!F160</f>
        <v>44709</v>
      </c>
      <c r="G7" s="640">
        <f t="shared" si="1"/>
        <v>1</v>
      </c>
      <c r="H7" s="640">
        <f t="shared" si="2"/>
        <v>2023</v>
      </c>
      <c r="I7" s="640">
        <f t="shared" si="3"/>
        <v>58</v>
      </c>
      <c r="J7" s="640">
        <f t="shared" si="4"/>
        <v>365</v>
      </c>
      <c r="K7" s="638">
        <f t="shared" si="5"/>
        <v>0.15890410958904111</v>
      </c>
      <c r="L7" s="222"/>
      <c r="M7" s="641">
        <f>Inputs!F171</f>
        <v>0</v>
      </c>
      <c r="O7" s="222"/>
      <c r="Q7" s="339"/>
      <c r="R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</row>
    <row r="8" spans="1:87">
      <c r="A8" s="222"/>
      <c r="B8" s="222"/>
      <c r="C8" s="42" t="s">
        <v>34</v>
      </c>
      <c r="D8" s="742">
        <f>Inputs!F150</f>
        <v>19.878</v>
      </c>
      <c r="E8" s="579">
        <f t="shared" si="0"/>
        <v>0.11805650415436787</v>
      </c>
      <c r="F8" s="580">
        <f>Inputs!F161</f>
        <v>51439</v>
      </c>
      <c r="G8" s="581">
        <f t="shared" si="1"/>
        <v>1</v>
      </c>
      <c r="H8" s="581">
        <f t="shared" si="2"/>
        <v>2041</v>
      </c>
      <c r="I8" s="581">
        <f t="shared" si="3"/>
        <v>213</v>
      </c>
      <c r="J8" s="581">
        <f t="shared" si="4"/>
        <v>365</v>
      </c>
      <c r="K8" s="579">
        <f t="shared" si="5"/>
        <v>0.58356164383561648</v>
      </c>
      <c r="L8" s="222"/>
      <c r="M8" s="582">
        <f>Inputs!F172</f>
        <v>0.5</v>
      </c>
      <c r="O8" s="222"/>
      <c r="Q8" s="339"/>
      <c r="R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  <c r="BP8" s="222"/>
      <c r="BQ8" s="222"/>
      <c r="BR8" s="222"/>
      <c r="BS8" s="222"/>
      <c r="BT8" s="222"/>
      <c r="BU8" s="222"/>
      <c r="BV8" s="222"/>
      <c r="BW8" s="222"/>
      <c r="BX8" s="222"/>
      <c r="BY8" s="222"/>
      <c r="BZ8" s="222"/>
      <c r="CA8" s="222"/>
      <c r="CB8" s="222"/>
      <c r="CC8" s="222"/>
      <c r="CD8" s="222"/>
      <c r="CE8" s="222"/>
      <c r="CF8" s="222"/>
      <c r="CG8" s="222"/>
      <c r="CH8" s="222"/>
      <c r="CI8" s="222"/>
    </row>
    <row r="9" spans="1:87">
      <c r="A9" s="222"/>
      <c r="B9" s="222"/>
      <c r="C9" s="42" t="s">
        <v>35</v>
      </c>
      <c r="D9" s="742">
        <f>Inputs!F151</f>
        <v>12.922000000000001</v>
      </c>
      <c r="E9" s="579">
        <f t="shared" si="0"/>
        <v>7.6744448469802884E-2</v>
      </c>
      <c r="F9" s="580">
        <f>Inputs!F162</f>
        <v>48024</v>
      </c>
      <c r="G9" s="581">
        <f t="shared" si="1"/>
        <v>1</v>
      </c>
      <c r="H9" s="581">
        <f t="shared" si="2"/>
        <v>2032</v>
      </c>
      <c r="I9" s="581">
        <f t="shared" si="3"/>
        <v>86</v>
      </c>
      <c r="J9" s="581">
        <f t="shared" si="4"/>
        <v>366</v>
      </c>
      <c r="K9" s="579">
        <f t="shared" si="5"/>
        <v>0.23497267759562843</v>
      </c>
      <c r="L9" s="222"/>
      <c r="M9" s="582">
        <f>Inputs!F173</f>
        <v>0</v>
      </c>
      <c r="O9" s="222"/>
      <c r="P9" s="500"/>
      <c r="Q9" s="339"/>
      <c r="R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</row>
    <row r="10" spans="1:87">
      <c r="A10" s="222"/>
      <c r="B10" s="222"/>
      <c r="C10" s="42" t="s">
        <v>36</v>
      </c>
      <c r="D10" s="742">
        <f>Inputs!F152</f>
        <v>17.524000000000001</v>
      </c>
      <c r="E10" s="579">
        <f t="shared" si="0"/>
        <v>0.10407597237152343</v>
      </c>
      <c r="F10" s="580">
        <f>Inputs!F163</f>
        <v>48486</v>
      </c>
      <c r="G10" s="581">
        <f t="shared" si="1"/>
        <v>1</v>
      </c>
      <c r="H10" s="581">
        <f t="shared" si="2"/>
        <v>2033</v>
      </c>
      <c r="I10" s="581">
        <f t="shared" si="3"/>
        <v>182</v>
      </c>
      <c r="J10" s="581">
        <f t="shared" si="4"/>
        <v>365</v>
      </c>
      <c r="K10" s="579">
        <f t="shared" si="5"/>
        <v>0.49863013698630138</v>
      </c>
      <c r="L10" s="222"/>
      <c r="M10" s="582">
        <f>Inputs!F174</f>
        <v>0</v>
      </c>
      <c r="O10" s="222"/>
      <c r="P10" s="500"/>
      <c r="Q10" s="339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</row>
    <row r="11" spans="1:87">
      <c r="A11" s="222"/>
      <c r="B11" s="222"/>
      <c r="C11" s="42" t="s">
        <v>37</v>
      </c>
      <c r="D11" s="742">
        <f>Inputs!F153</f>
        <v>28.12</v>
      </c>
      <c r="E11" s="579">
        <f t="shared" si="0"/>
        <v>0.16700618255462443</v>
      </c>
      <c r="F11" s="580">
        <f>Inputs!F164</f>
        <v>47468</v>
      </c>
      <c r="G11" s="581">
        <f t="shared" si="1"/>
        <v>1</v>
      </c>
      <c r="H11" s="581">
        <f t="shared" si="2"/>
        <v>2030</v>
      </c>
      <c r="I11" s="581">
        <f t="shared" si="3"/>
        <v>260</v>
      </c>
      <c r="J11" s="581">
        <f t="shared" si="4"/>
        <v>365</v>
      </c>
      <c r="K11" s="579">
        <f t="shared" si="5"/>
        <v>0.71232876712328763</v>
      </c>
      <c r="L11" s="222"/>
      <c r="M11" s="582">
        <f>Inputs!F175</f>
        <v>0</v>
      </c>
      <c r="O11" s="226"/>
      <c r="P11" s="500"/>
      <c r="Q11" s="470"/>
      <c r="R11" s="222"/>
      <c r="S11" s="222"/>
      <c r="T11" s="226"/>
      <c r="U11" s="226"/>
      <c r="V11" s="226"/>
      <c r="W11" s="226"/>
      <c r="X11" s="226"/>
      <c r="Y11" s="222"/>
      <c r="Z11" s="222"/>
      <c r="AA11" s="222"/>
      <c r="AB11" s="222"/>
      <c r="AC11" s="222"/>
      <c r="AD11" s="222"/>
      <c r="AE11" s="222"/>
      <c r="AF11" s="222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</row>
    <row r="12" spans="1:87" ht="15" thickBot="1">
      <c r="A12" s="222"/>
      <c r="B12" s="222"/>
      <c r="C12" s="220" t="s">
        <v>29</v>
      </c>
      <c r="D12" s="743">
        <f>SUM(D3:D11)</f>
        <v>168.37700000000001</v>
      </c>
      <c r="E12" s="412">
        <f>SUM(E3:E11)</f>
        <v>0.99999999999999989</v>
      </c>
      <c r="F12" s="379"/>
      <c r="G12" s="379"/>
      <c r="H12" s="222"/>
      <c r="I12" s="222"/>
      <c r="J12" s="222"/>
      <c r="K12" s="222"/>
      <c r="L12" s="226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222"/>
      <c r="AQ12" s="222"/>
      <c r="AR12" s="222"/>
      <c r="AS12" s="222"/>
      <c r="AT12" s="222"/>
      <c r="AU12" s="222"/>
      <c r="AV12" s="222"/>
      <c r="AW12" s="222"/>
      <c r="AX12" s="222"/>
      <c r="AY12" s="222"/>
      <c r="AZ12" s="222"/>
      <c r="BA12" s="222"/>
      <c r="BB12" s="222"/>
      <c r="BC12" s="222"/>
      <c r="BD12" s="222"/>
      <c r="BE12" s="222"/>
      <c r="BF12" s="222"/>
      <c r="BG12" s="222"/>
      <c r="BH12" s="222"/>
      <c r="BI12" s="222"/>
      <c r="BJ12" s="222"/>
      <c r="BK12" s="222"/>
      <c r="BL12" s="222"/>
      <c r="BM12" s="222"/>
      <c r="BN12" s="222"/>
      <c r="BO12" s="222"/>
      <c r="BP12" s="222"/>
      <c r="BQ12" s="222"/>
      <c r="BR12" s="222"/>
      <c r="BS12" s="222"/>
      <c r="BT12" s="222"/>
      <c r="BU12" s="222"/>
      <c r="BV12" s="222"/>
      <c r="BW12" s="222"/>
      <c r="BX12" s="222"/>
      <c r="BY12" s="222"/>
      <c r="BZ12" s="222"/>
      <c r="CA12" s="222"/>
      <c r="CB12" s="222"/>
      <c r="CC12" s="222"/>
      <c r="CD12" s="222"/>
      <c r="CE12" s="222"/>
      <c r="CF12" s="222"/>
      <c r="CG12" s="222"/>
      <c r="CH12" s="222"/>
      <c r="CI12" s="222"/>
    </row>
    <row r="13" spans="1:87">
      <c r="A13" s="222"/>
      <c r="B13" s="222"/>
      <c r="C13" s="40"/>
      <c r="D13" s="222"/>
      <c r="E13" s="222"/>
      <c r="F13" s="222"/>
      <c r="G13" s="222"/>
      <c r="H13" s="222"/>
      <c r="I13" s="222"/>
      <c r="J13" s="222"/>
      <c r="K13" s="222"/>
      <c r="L13" s="226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2"/>
      <c r="AG13" s="222"/>
      <c r="AH13" s="222"/>
      <c r="AI13" s="222"/>
      <c r="AJ13" s="222"/>
      <c r="AK13" s="222"/>
      <c r="AL13" s="222"/>
      <c r="AM13" s="222"/>
      <c r="AN13" s="222"/>
      <c r="AO13" s="222"/>
      <c r="AP13" s="222"/>
      <c r="AQ13" s="222"/>
      <c r="AR13" s="222"/>
      <c r="AS13" s="222"/>
      <c r="AT13" s="222"/>
      <c r="AU13" s="222"/>
      <c r="AV13" s="222"/>
      <c r="AW13" s="222"/>
      <c r="AX13" s="222"/>
      <c r="AY13" s="222"/>
      <c r="AZ13" s="222"/>
      <c r="BA13" s="222"/>
      <c r="BB13" s="222"/>
      <c r="BC13" s="222"/>
      <c r="BD13" s="222"/>
      <c r="BE13" s="222"/>
      <c r="BF13" s="222"/>
      <c r="BG13" s="222"/>
      <c r="BH13" s="222"/>
      <c r="BI13" s="222"/>
      <c r="BJ13" s="222"/>
      <c r="BK13" s="222"/>
      <c r="BL13" s="222"/>
      <c r="BM13" s="222"/>
      <c r="BN13" s="222"/>
      <c r="BO13" s="222"/>
      <c r="BP13" s="222"/>
      <c r="BQ13" s="222"/>
      <c r="BR13" s="222"/>
      <c r="BS13" s="222"/>
      <c r="BT13" s="222"/>
      <c r="BU13" s="222"/>
      <c r="BV13" s="222"/>
      <c r="BW13" s="222"/>
      <c r="BX13" s="222"/>
      <c r="BY13" s="222"/>
      <c r="BZ13" s="222"/>
      <c r="CA13" s="222"/>
      <c r="CB13" s="222"/>
      <c r="CC13" s="222"/>
      <c r="CD13" s="222"/>
      <c r="CE13" s="222"/>
      <c r="CF13" s="222"/>
      <c r="CG13" s="222"/>
      <c r="CH13" s="222"/>
      <c r="CI13" s="222"/>
    </row>
    <row r="14" spans="1:87" ht="18.5">
      <c r="A14" s="131"/>
      <c r="B14" s="129"/>
      <c r="C14" s="133"/>
      <c r="D14" s="211"/>
      <c r="E14" s="211"/>
      <c r="F14" s="211"/>
      <c r="G14" s="106" t="str">
        <f>Inputs!G1</f>
        <v>2019/20</v>
      </c>
      <c r="H14" s="106" t="str">
        <f>Inputs!H1</f>
        <v>2020/21</v>
      </c>
      <c r="I14" s="106" t="str">
        <f>Inputs!I1</f>
        <v>2021/22</v>
      </c>
      <c r="J14" s="106" t="str">
        <f>Inputs!J1</f>
        <v>2022/23</v>
      </c>
      <c r="K14" s="106" t="str">
        <f>Inputs!K1</f>
        <v>2023/24</v>
      </c>
      <c r="L14" s="106" t="str">
        <f>Inputs!L1</f>
        <v>2024/25</v>
      </c>
      <c r="M14" s="106" t="str">
        <f>Inputs!M1</f>
        <v>2025/26</v>
      </c>
      <c r="N14" s="106" t="str">
        <f>Inputs!N1</f>
        <v>2026/27</v>
      </c>
      <c r="O14" s="106" t="str">
        <f>Inputs!O1</f>
        <v>2027/28</v>
      </c>
      <c r="P14" s="106" t="str">
        <f>Inputs!P1</f>
        <v>2028/29</v>
      </c>
      <c r="Q14" s="106" t="str">
        <f>Inputs!Q1</f>
        <v>2029/30</v>
      </c>
      <c r="R14" s="106" t="str">
        <f>Inputs!R1</f>
        <v>2030/31</v>
      </c>
      <c r="S14" s="106" t="str">
        <f>Inputs!S1</f>
        <v>2031/32</v>
      </c>
      <c r="T14" s="106" t="str">
        <f>Inputs!T1</f>
        <v>2032/33</v>
      </c>
      <c r="U14" s="106" t="str">
        <f>Inputs!U1</f>
        <v>2033/34</v>
      </c>
      <c r="V14" s="106" t="str">
        <f>Inputs!V1</f>
        <v>2034/35</v>
      </c>
      <c r="W14" s="106" t="str">
        <f>Inputs!W1</f>
        <v>2035/36</v>
      </c>
      <c r="X14" s="106" t="str">
        <f>Inputs!X1</f>
        <v>2036/37</v>
      </c>
      <c r="Y14" s="106" t="str">
        <f>Inputs!Y1</f>
        <v>2037/38</v>
      </c>
      <c r="Z14" s="106" t="str">
        <f>Inputs!Z1</f>
        <v>2038/39</v>
      </c>
      <c r="AA14" s="106" t="str">
        <f>Inputs!AA1</f>
        <v>2039/40</v>
      </c>
      <c r="AB14" s="106" t="str">
        <f>Inputs!AB1</f>
        <v>2040/41</v>
      </c>
      <c r="AC14" s="106" t="str">
        <f>Inputs!AC1</f>
        <v>2041/42</v>
      </c>
      <c r="AD14" s="106" t="str">
        <f>Inputs!AD1</f>
        <v>2042/43</v>
      </c>
      <c r="AE14" s="106" t="str">
        <f>Inputs!AE1</f>
        <v>2043/44</v>
      </c>
      <c r="AF14" s="106" t="str">
        <f>Inputs!AF1</f>
        <v>2044/45</v>
      </c>
      <c r="AG14" s="106" t="str">
        <f>Inputs!AG1</f>
        <v>2045/46</v>
      </c>
      <c r="AH14" s="106" t="str">
        <f>Inputs!AH1</f>
        <v>2046/47</v>
      </c>
      <c r="AI14" s="106" t="str">
        <f>Inputs!AI1</f>
        <v>2047/48</v>
      </c>
      <c r="AJ14" s="106" t="str">
        <f>Inputs!AJ1</f>
        <v>2048/49</v>
      </c>
      <c r="AK14" s="106" t="str">
        <f>Inputs!AK1</f>
        <v>2049/50</v>
      </c>
      <c r="AL14" s="106" t="str">
        <f>Inputs!AL1</f>
        <v>2050/51</v>
      </c>
      <c r="AM14" s="106" t="str">
        <f>Inputs!AM1</f>
        <v>2051/52</v>
      </c>
      <c r="AN14" s="106" t="str">
        <f>Inputs!AN1</f>
        <v>2052/53</v>
      </c>
      <c r="AO14" s="106" t="str">
        <f>Inputs!AO1</f>
        <v>2053/54</v>
      </c>
      <c r="AP14" s="106" t="str">
        <f>Inputs!AP1</f>
        <v>2054/55</v>
      </c>
      <c r="AQ14" s="106" t="str">
        <f>Inputs!AQ1</f>
        <v>2055/56</v>
      </c>
      <c r="AR14" s="106" t="str">
        <f>Inputs!AR1</f>
        <v>2056/57</v>
      </c>
      <c r="AS14" s="106" t="str">
        <f>Inputs!AS1</f>
        <v>2057/58</v>
      </c>
      <c r="AT14" s="106" t="str">
        <f>Inputs!AT1</f>
        <v>2058/59</v>
      </c>
      <c r="AU14" s="106" t="str">
        <f>Inputs!AU1</f>
        <v>2059/60</v>
      </c>
      <c r="AV14" s="106" t="str">
        <f>Inputs!AV1</f>
        <v>2060/61</v>
      </c>
      <c r="AW14" s="106" t="str">
        <f>Inputs!AW1</f>
        <v>2061/62</v>
      </c>
      <c r="AX14" s="106" t="str">
        <f>Inputs!AX1</f>
        <v>2062/63</v>
      </c>
      <c r="AY14" s="106" t="str">
        <f>Inputs!AY1</f>
        <v>2063/64</v>
      </c>
      <c r="AZ14" s="106" t="str">
        <f>Inputs!AZ1</f>
        <v>2064/65</v>
      </c>
      <c r="BA14" s="106" t="str">
        <f>Inputs!BA1</f>
        <v>2065/66</v>
      </c>
      <c r="BB14" s="106" t="str">
        <f>Inputs!BB1</f>
        <v>2066/67</v>
      </c>
      <c r="BC14" s="106" t="str">
        <f>Inputs!BC1</f>
        <v>2067/68</v>
      </c>
      <c r="BD14" s="106" t="str">
        <f>Inputs!BD1</f>
        <v>2068/69</v>
      </c>
      <c r="BE14" s="106" t="str">
        <f>Inputs!BE1</f>
        <v>2069/70</v>
      </c>
      <c r="BF14" s="106" t="str">
        <f>Inputs!BF1</f>
        <v>2070/71</v>
      </c>
      <c r="BG14" s="106" t="str">
        <f>Inputs!BG1</f>
        <v>2071/72</v>
      </c>
      <c r="BH14" s="106" t="str">
        <f>Inputs!BH1</f>
        <v>2072/73</v>
      </c>
      <c r="BI14" s="106" t="str">
        <f>Inputs!BI1</f>
        <v>2073/74</v>
      </c>
      <c r="BJ14" s="106" t="str">
        <f>Inputs!BJ1</f>
        <v>2074/75</v>
      </c>
      <c r="BK14" s="106" t="str">
        <f>Inputs!BK1</f>
        <v>2075/76</v>
      </c>
      <c r="BL14" s="106" t="str">
        <f>Inputs!BL1</f>
        <v>2076/77</v>
      </c>
      <c r="BM14" s="106" t="str">
        <f>Inputs!BM1</f>
        <v>2077/78</v>
      </c>
      <c r="BN14" s="106" t="str">
        <f>Inputs!BN1</f>
        <v>2078/79</v>
      </c>
      <c r="BO14" s="106" t="str">
        <f>Inputs!BO1</f>
        <v>2079/80</v>
      </c>
      <c r="BP14" s="106" t="str">
        <f>Inputs!BP1</f>
        <v>2080/81</v>
      </c>
      <c r="BQ14" s="106" t="str">
        <f>Inputs!BQ1</f>
        <v>2081/82</v>
      </c>
      <c r="BR14" s="106" t="str">
        <f>Inputs!BR1</f>
        <v>2082/83</v>
      </c>
      <c r="BS14" s="106" t="str">
        <f>Inputs!BS1</f>
        <v>2083/84</v>
      </c>
      <c r="BT14" s="106" t="str">
        <f>Inputs!BT1</f>
        <v>2084/85</v>
      </c>
      <c r="BU14" s="106" t="str">
        <f>Inputs!BU1</f>
        <v>2085/86</v>
      </c>
      <c r="BV14" s="106" t="str">
        <f>Inputs!BV1</f>
        <v>2086/87</v>
      </c>
      <c r="BW14" s="106" t="str">
        <f>Inputs!BW1</f>
        <v>2087/88</v>
      </c>
      <c r="BX14" s="106" t="str">
        <f>Inputs!BX1</f>
        <v>2088/89</v>
      </c>
      <c r="BY14" s="106" t="str">
        <f>Inputs!BY1</f>
        <v>2089/90</v>
      </c>
      <c r="BZ14" s="106" t="str">
        <f>Inputs!BZ1</f>
        <v>2090/91</v>
      </c>
      <c r="CA14" s="106" t="str">
        <f>Inputs!CA1</f>
        <v>2091/92</v>
      </c>
      <c r="CB14" s="106" t="str">
        <f>Inputs!CB1</f>
        <v>2092/93</v>
      </c>
      <c r="CC14" s="106" t="str">
        <f>Inputs!CC1</f>
        <v>2093/94</v>
      </c>
      <c r="CD14" s="106" t="str">
        <f>Inputs!CD1</f>
        <v>2094/95</v>
      </c>
      <c r="CE14" s="106" t="str">
        <f>Inputs!CE1</f>
        <v>2095/96</v>
      </c>
      <c r="CF14" s="106" t="str">
        <f>Inputs!CF1</f>
        <v>2096/97</v>
      </c>
      <c r="CG14" s="106" t="str">
        <f>Inputs!CG1</f>
        <v>2097/98</v>
      </c>
      <c r="CH14" s="106" t="str">
        <f>Inputs!CH1</f>
        <v>2098/99</v>
      </c>
      <c r="CI14" s="106" t="str">
        <f>Inputs!CI1</f>
        <v>2099/2100</v>
      </c>
    </row>
    <row r="15" spans="1:87" ht="13.5" customHeight="1">
      <c r="A15" s="203"/>
      <c r="B15" s="1"/>
      <c r="D15" s="79"/>
      <c r="E15" s="79"/>
      <c r="F15" s="173"/>
      <c r="G15" s="89">
        <f>Inputs!G2</f>
        <v>43921</v>
      </c>
      <c r="H15" s="89">
        <f>Inputs!H2</f>
        <v>44286</v>
      </c>
      <c r="I15" s="89">
        <f>Inputs!I2</f>
        <v>44651</v>
      </c>
      <c r="J15" s="89">
        <f>Inputs!J2</f>
        <v>45016</v>
      </c>
      <c r="K15" s="89">
        <f>Inputs!K2</f>
        <v>45382</v>
      </c>
      <c r="L15" s="89">
        <f>Inputs!L2</f>
        <v>45747</v>
      </c>
      <c r="M15" s="89">
        <f>Inputs!M2</f>
        <v>46112</v>
      </c>
      <c r="N15" s="89">
        <f>Inputs!N2</f>
        <v>46477</v>
      </c>
      <c r="O15" s="89">
        <f>Inputs!O2</f>
        <v>46843</v>
      </c>
      <c r="P15" s="89">
        <f>Inputs!P2</f>
        <v>47208</v>
      </c>
      <c r="Q15" s="89">
        <f>Inputs!Q2</f>
        <v>47573</v>
      </c>
      <c r="R15" s="89">
        <f>Inputs!R2</f>
        <v>47938</v>
      </c>
      <c r="S15" s="89">
        <f>Inputs!S2</f>
        <v>48304</v>
      </c>
      <c r="T15" s="89">
        <f>Inputs!T2</f>
        <v>48669</v>
      </c>
      <c r="U15" s="89">
        <f>Inputs!U2</f>
        <v>49034</v>
      </c>
      <c r="V15" s="89">
        <f>Inputs!V2</f>
        <v>49399</v>
      </c>
      <c r="W15" s="89">
        <f>Inputs!W2</f>
        <v>49765</v>
      </c>
      <c r="X15" s="89">
        <f>Inputs!X2</f>
        <v>50130</v>
      </c>
      <c r="Y15" s="89">
        <f>Inputs!Y2</f>
        <v>50495</v>
      </c>
      <c r="Z15" s="89">
        <f>Inputs!Z2</f>
        <v>50860</v>
      </c>
      <c r="AA15" s="89">
        <f>Inputs!AA2</f>
        <v>51226</v>
      </c>
      <c r="AB15" s="89">
        <f>Inputs!AB2</f>
        <v>51591</v>
      </c>
      <c r="AC15" s="89">
        <f>Inputs!AC2</f>
        <v>51956</v>
      </c>
      <c r="AD15" s="89">
        <f>Inputs!AD2</f>
        <v>52321</v>
      </c>
      <c r="AE15" s="89">
        <f>Inputs!AE2</f>
        <v>52687</v>
      </c>
      <c r="AF15" s="89">
        <f>Inputs!AF2</f>
        <v>53052</v>
      </c>
      <c r="AG15" s="89">
        <f>Inputs!AG2</f>
        <v>53417</v>
      </c>
      <c r="AH15" s="89">
        <f>Inputs!AH2</f>
        <v>53782</v>
      </c>
      <c r="AI15" s="89">
        <f>Inputs!AI2</f>
        <v>54148</v>
      </c>
      <c r="AJ15" s="89">
        <f>Inputs!AJ2</f>
        <v>54513</v>
      </c>
      <c r="AK15" s="89">
        <f>Inputs!AK2</f>
        <v>54878</v>
      </c>
      <c r="AL15" s="89">
        <f>Inputs!AL2</f>
        <v>55243</v>
      </c>
      <c r="AM15" s="89">
        <f>Inputs!AM2</f>
        <v>55609</v>
      </c>
      <c r="AN15" s="89">
        <f>Inputs!AN2</f>
        <v>55974</v>
      </c>
      <c r="AO15" s="89">
        <f>Inputs!AO2</f>
        <v>56339</v>
      </c>
      <c r="AP15" s="89">
        <f>Inputs!AP2</f>
        <v>56704</v>
      </c>
      <c r="AQ15" s="89">
        <f>Inputs!AQ2</f>
        <v>57070</v>
      </c>
      <c r="AR15" s="89">
        <f>Inputs!AR2</f>
        <v>57435</v>
      </c>
      <c r="AS15" s="89">
        <f>Inputs!AS2</f>
        <v>57800</v>
      </c>
      <c r="AT15" s="89">
        <f>Inputs!AT2</f>
        <v>58165</v>
      </c>
      <c r="AU15" s="89">
        <f>Inputs!AU2</f>
        <v>58531</v>
      </c>
      <c r="AV15" s="89">
        <f>Inputs!AV2</f>
        <v>58896</v>
      </c>
      <c r="AW15" s="89">
        <f>Inputs!AW2</f>
        <v>59261</v>
      </c>
      <c r="AX15" s="89">
        <f>Inputs!AX2</f>
        <v>59626</v>
      </c>
      <c r="AY15" s="89">
        <f>Inputs!AY2</f>
        <v>59992</v>
      </c>
      <c r="AZ15" s="89">
        <f>Inputs!AZ2</f>
        <v>60357</v>
      </c>
      <c r="BA15" s="89">
        <f>Inputs!BA2</f>
        <v>60722</v>
      </c>
      <c r="BB15" s="89">
        <f>Inputs!BB2</f>
        <v>61087</v>
      </c>
      <c r="BC15" s="89">
        <f>Inputs!BC2</f>
        <v>61453</v>
      </c>
      <c r="BD15" s="89">
        <f>Inputs!BD2</f>
        <v>61818</v>
      </c>
      <c r="BE15" s="89">
        <f>Inputs!BE2</f>
        <v>62183</v>
      </c>
      <c r="BF15" s="89">
        <f>Inputs!BF2</f>
        <v>62548</v>
      </c>
      <c r="BG15" s="89">
        <f>Inputs!BG2</f>
        <v>62914</v>
      </c>
      <c r="BH15" s="89">
        <f>Inputs!BH2</f>
        <v>63279</v>
      </c>
      <c r="BI15" s="89">
        <f>Inputs!BI2</f>
        <v>63644</v>
      </c>
      <c r="BJ15" s="89">
        <f>Inputs!BJ2</f>
        <v>64009</v>
      </c>
      <c r="BK15" s="89">
        <f>Inputs!BK2</f>
        <v>64375</v>
      </c>
      <c r="BL15" s="89">
        <f>Inputs!BL2</f>
        <v>64740</v>
      </c>
      <c r="BM15" s="89">
        <f>Inputs!BM2</f>
        <v>65105</v>
      </c>
      <c r="BN15" s="89">
        <f>Inputs!BN2</f>
        <v>65470</v>
      </c>
      <c r="BO15" s="89">
        <f>Inputs!BO2</f>
        <v>65836</v>
      </c>
      <c r="BP15" s="89">
        <f>Inputs!BP2</f>
        <v>66201</v>
      </c>
      <c r="BQ15" s="89">
        <f>Inputs!BQ2</f>
        <v>66566</v>
      </c>
      <c r="BR15" s="89">
        <f>Inputs!BR2</f>
        <v>66931</v>
      </c>
      <c r="BS15" s="89">
        <f>Inputs!BS2</f>
        <v>67297</v>
      </c>
      <c r="BT15" s="89">
        <f>Inputs!BT2</f>
        <v>67662</v>
      </c>
      <c r="BU15" s="89">
        <f>Inputs!BU2</f>
        <v>68027</v>
      </c>
      <c r="BV15" s="89">
        <f>Inputs!BV2</f>
        <v>68392</v>
      </c>
      <c r="BW15" s="89">
        <f>Inputs!BW2</f>
        <v>68758</v>
      </c>
      <c r="BX15" s="89">
        <f>Inputs!BX2</f>
        <v>69123</v>
      </c>
      <c r="BY15" s="89">
        <f>Inputs!BY2</f>
        <v>69488</v>
      </c>
      <c r="BZ15" s="89">
        <f>Inputs!BZ2</f>
        <v>69853</v>
      </c>
      <c r="CA15" s="89">
        <f>Inputs!CA2</f>
        <v>70219</v>
      </c>
      <c r="CB15" s="89">
        <f>Inputs!CB2</f>
        <v>70584</v>
      </c>
      <c r="CC15" s="89">
        <f>Inputs!CC2</f>
        <v>70949</v>
      </c>
      <c r="CD15" s="89">
        <f>Inputs!CD2</f>
        <v>71314</v>
      </c>
      <c r="CE15" s="89">
        <f>Inputs!CE2</f>
        <v>71680</v>
      </c>
      <c r="CF15" s="89">
        <f>Inputs!CF2</f>
        <v>72045</v>
      </c>
      <c r="CG15" s="89">
        <f>Inputs!CG2</f>
        <v>72410</v>
      </c>
      <c r="CH15" s="89">
        <f>Inputs!CH2</f>
        <v>72775</v>
      </c>
      <c r="CI15" s="89">
        <f>Inputs!CI2</f>
        <v>73140</v>
      </c>
    </row>
    <row r="16" spans="1:87" ht="13.5" customHeight="1" thickBot="1">
      <c r="A16" s="214"/>
      <c r="B16" s="57"/>
      <c r="C16" s="80"/>
      <c r="D16" s="81" t="s">
        <v>440</v>
      </c>
      <c r="E16" s="81" t="s">
        <v>164</v>
      </c>
      <c r="F16" s="81" t="s">
        <v>165</v>
      </c>
      <c r="G16" s="53">
        <f t="shared" ref="G16:AL16" si="6">YEAR(G15)</f>
        <v>2020</v>
      </c>
      <c r="H16" s="53">
        <f t="shared" si="6"/>
        <v>2021</v>
      </c>
      <c r="I16" s="53">
        <f t="shared" si="6"/>
        <v>2022</v>
      </c>
      <c r="J16" s="53">
        <f t="shared" si="6"/>
        <v>2023</v>
      </c>
      <c r="K16" s="53">
        <f t="shared" si="6"/>
        <v>2024</v>
      </c>
      <c r="L16" s="53">
        <f t="shared" si="6"/>
        <v>2025</v>
      </c>
      <c r="M16" s="53">
        <f t="shared" si="6"/>
        <v>2026</v>
      </c>
      <c r="N16" s="53">
        <f t="shared" si="6"/>
        <v>2027</v>
      </c>
      <c r="O16" s="53">
        <f t="shared" si="6"/>
        <v>2028</v>
      </c>
      <c r="P16" s="53">
        <f t="shared" si="6"/>
        <v>2029</v>
      </c>
      <c r="Q16" s="53">
        <f t="shared" si="6"/>
        <v>2030</v>
      </c>
      <c r="R16" s="53">
        <f t="shared" si="6"/>
        <v>2031</v>
      </c>
      <c r="S16" s="53">
        <f t="shared" si="6"/>
        <v>2032</v>
      </c>
      <c r="T16" s="53">
        <f t="shared" si="6"/>
        <v>2033</v>
      </c>
      <c r="U16" s="53">
        <f t="shared" si="6"/>
        <v>2034</v>
      </c>
      <c r="V16" s="53">
        <f t="shared" si="6"/>
        <v>2035</v>
      </c>
      <c r="W16" s="53">
        <f t="shared" si="6"/>
        <v>2036</v>
      </c>
      <c r="X16" s="53">
        <f t="shared" si="6"/>
        <v>2037</v>
      </c>
      <c r="Y16" s="53">
        <f t="shared" si="6"/>
        <v>2038</v>
      </c>
      <c r="Z16" s="53">
        <f t="shared" si="6"/>
        <v>2039</v>
      </c>
      <c r="AA16" s="53">
        <f t="shared" si="6"/>
        <v>2040</v>
      </c>
      <c r="AB16" s="53">
        <f t="shared" si="6"/>
        <v>2041</v>
      </c>
      <c r="AC16" s="53">
        <f t="shared" si="6"/>
        <v>2042</v>
      </c>
      <c r="AD16" s="53">
        <f t="shared" si="6"/>
        <v>2043</v>
      </c>
      <c r="AE16" s="53">
        <f t="shared" si="6"/>
        <v>2044</v>
      </c>
      <c r="AF16" s="53">
        <f t="shared" si="6"/>
        <v>2045</v>
      </c>
      <c r="AG16" s="53">
        <f t="shared" si="6"/>
        <v>2046</v>
      </c>
      <c r="AH16" s="53">
        <f t="shared" si="6"/>
        <v>2047</v>
      </c>
      <c r="AI16" s="53">
        <f t="shared" si="6"/>
        <v>2048</v>
      </c>
      <c r="AJ16" s="53">
        <f t="shared" si="6"/>
        <v>2049</v>
      </c>
      <c r="AK16" s="53">
        <f t="shared" si="6"/>
        <v>2050</v>
      </c>
      <c r="AL16" s="53">
        <f t="shared" si="6"/>
        <v>2051</v>
      </c>
      <c r="AM16" s="53">
        <f t="shared" ref="AM16:CF16" si="7">YEAR(AM15)</f>
        <v>2052</v>
      </c>
      <c r="AN16" s="53">
        <f t="shared" si="7"/>
        <v>2053</v>
      </c>
      <c r="AO16" s="53">
        <f t="shared" si="7"/>
        <v>2054</v>
      </c>
      <c r="AP16" s="53">
        <f t="shared" si="7"/>
        <v>2055</v>
      </c>
      <c r="AQ16" s="53">
        <f t="shared" si="7"/>
        <v>2056</v>
      </c>
      <c r="AR16" s="53">
        <f t="shared" si="7"/>
        <v>2057</v>
      </c>
      <c r="AS16" s="53">
        <f t="shared" si="7"/>
        <v>2058</v>
      </c>
      <c r="AT16" s="53">
        <f t="shared" si="7"/>
        <v>2059</v>
      </c>
      <c r="AU16" s="53">
        <f t="shared" si="7"/>
        <v>2060</v>
      </c>
      <c r="AV16" s="53">
        <f t="shared" si="7"/>
        <v>2061</v>
      </c>
      <c r="AW16" s="53">
        <f t="shared" si="7"/>
        <v>2062</v>
      </c>
      <c r="AX16" s="53">
        <f t="shared" si="7"/>
        <v>2063</v>
      </c>
      <c r="AY16" s="53">
        <f t="shared" si="7"/>
        <v>2064</v>
      </c>
      <c r="AZ16" s="53">
        <f t="shared" si="7"/>
        <v>2065</v>
      </c>
      <c r="BA16" s="53">
        <f t="shared" si="7"/>
        <v>2066</v>
      </c>
      <c r="BB16" s="53">
        <f t="shared" si="7"/>
        <v>2067</v>
      </c>
      <c r="BC16" s="53">
        <f t="shared" si="7"/>
        <v>2068</v>
      </c>
      <c r="BD16" s="53">
        <f t="shared" si="7"/>
        <v>2069</v>
      </c>
      <c r="BE16" s="53">
        <f t="shared" si="7"/>
        <v>2070</v>
      </c>
      <c r="BF16" s="53">
        <f t="shared" si="7"/>
        <v>2071</v>
      </c>
      <c r="BG16" s="53">
        <f t="shared" si="7"/>
        <v>2072</v>
      </c>
      <c r="BH16" s="53">
        <f t="shared" si="7"/>
        <v>2073</v>
      </c>
      <c r="BI16" s="53">
        <f t="shared" si="7"/>
        <v>2074</v>
      </c>
      <c r="BJ16" s="53">
        <f t="shared" si="7"/>
        <v>2075</v>
      </c>
      <c r="BK16" s="53">
        <f t="shared" si="7"/>
        <v>2076</v>
      </c>
      <c r="BL16" s="53">
        <f t="shared" si="7"/>
        <v>2077</v>
      </c>
      <c r="BM16" s="53">
        <f t="shared" si="7"/>
        <v>2078</v>
      </c>
      <c r="BN16" s="53">
        <f t="shared" si="7"/>
        <v>2079</v>
      </c>
      <c r="BO16" s="53">
        <f t="shared" si="7"/>
        <v>2080</v>
      </c>
      <c r="BP16" s="53">
        <f t="shared" si="7"/>
        <v>2081</v>
      </c>
      <c r="BQ16" s="53">
        <f t="shared" si="7"/>
        <v>2082</v>
      </c>
      <c r="BR16" s="53">
        <f t="shared" si="7"/>
        <v>2083</v>
      </c>
      <c r="BS16" s="53">
        <f t="shared" si="7"/>
        <v>2084</v>
      </c>
      <c r="BT16" s="53">
        <f t="shared" si="7"/>
        <v>2085</v>
      </c>
      <c r="BU16" s="53">
        <f t="shared" si="7"/>
        <v>2086</v>
      </c>
      <c r="BV16" s="53">
        <f t="shared" si="7"/>
        <v>2087</v>
      </c>
      <c r="BW16" s="53">
        <f t="shared" si="7"/>
        <v>2088</v>
      </c>
      <c r="BX16" s="53">
        <f t="shared" si="7"/>
        <v>2089</v>
      </c>
      <c r="BY16" s="53">
        <f t="shared" si="7"/>
        <v>2090</v>
      </c>
      <c r="BZ16" s="53">
        <f t="shared" si="7"/>
        <v>2091</v>
      </c>
      <c r="CA16" s="53">
        <f t="shared" si="7"/>
        <v>2092</v>
      </c>
      <c r="CB16" s="53">
        <f t="shared" si="7"/>
        <v>2093</v>
      </c>
      <c r="CC16" s="53">
        <f t="shared" si="7"/>
        <v>2094</v>
      </c>
      <c r="CD16" s="53">
        <f t="shared" si="7"/>
        <v>2095</v>
      </c>
      <c r="CE16" s="53">
        <f t="shared" si="7"/>
        <v>2096</v>
      </c>
      <c r="CF16" s="53">
        <f t="shared" si="7"/>
        <v>2097</v>
      </c>
      <c r="CG16" s="53">
        <f t="shared" ref="CG16:CI16" si="8">YEAR(CG15)</f>
        <v>2098</v>
      </c>
      <c r="CH16" s="53">
        <f t="shared" si="8"/>
        <v>2099</v>
      </c>
      <c r="CI16" s="53">
        <f t="shared" si="8"/>
        <v>2100</v>
      </c>
    </row>
    <row r="17" spans="1:87">
      <c r="A17" s="415"/>
      <c r="B17" s="415"/>
      <c r="C17" s="416" t="s">
        <v>441</v>
      </c>
      <c r="D17" s="417"/>
      <c r="E17" s="417"/>
      <c r="F17" s="415"/>
      <c r="G17" s="415"/>
      <c r="H17" s="415"/>
      <c r="I17" s="415"/>
      <c r="J17" s="415"/>
      <c r="K17" s="415"/>
      <c r="L17" s="415"/>
      <c r="M17" s="415"/>
      <c r="N17" s="415"/>
      <c r="O17" s="415"/>
      <c r="P17" s="415"/>
      <c r="Q17" s="415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415"/>
      <c r="AG17" s="415"/>
      <c r="AH17" s="415"/>
      <c r="AI17" s="415"/>
      <c r="AJ17" s="415"/>
      <c r="AK17" s="415"/>
      <c r="AL17" s="415"/>
      <c r="AM17" s="415"/>
      <c r="AN17" s="415"/>
      <c r="AO17" s="415"/>
      <c r="AP17" s="415"/>
      <c r="AQ17" s="415"/>
      <c r="AR17" s="415"/>
      <c r="AS17" s="415"/>
      <c r="AT17" s="415"/>
      <c r="AU17" s="415"/>
      <c r="AV17" s="415"/>
      <c r="AW17" s="415"/>
      <c r="AX17" s="415"/>
      <c r="AY17" s="415"/>
      <c r="AZ17" s="415"/>
      <c r="BA17" s="415"/>
      <c r="BB17" s="415"/>
      <c r="BC17" s="415"/>
      <c r="BD17" s="415"/>
      <c r="BE17" s="415"/>
      <c r="BF17" s="415"/>
      <c r="BG17" s="415"/>
      <c r="BH17" s="415"/>
      <c r="BI17" s="415"/>
      <c r="BJ17" s="415"/>
      <c r="BK17" s="415"/>
      <c r="BL17" s="415"/>
      <c r="BM17" s="415"/>
      <c r="BN17" s="415"/>
      <c r="BO17" s="415"/>
      <c r="BP17" s="415"/>
      <c r="BQ17" s="415"/>
      <c r="BR17" s="415"/>
      <c r="BS17" s="415"/>
      <c r="BT17" s="415"/>
      <c r="BU17" s="415"/>
      <c r="BV17" s="415"/>
      <c r="BW17" s="415"/>
      <c r="BX17" s="415"/>
      <c r="BY17" s="415"/>
      <c r="BZ17" s="415"/>
      <c r="CA17" s="415"/>
      <c r="CB17" s="415"/>
      <c r="CC17" s="415"/>
      <c r="CD17" s="415"/>
      <c r="CE17" s="415"/>
      <c r="CF17" s="415"/>
      <c r="CG17" s="415"/>
      <c r="CH17" s="415"/>
      <c r="CI17" s="415"/>
    </row>
    <row r="18" spans="1:87">
      <c r="A18" s="222"/>
      <c r="B18" s="222"/>
      <c r="C18" s="40" t="s">
        <v>45</v>
      </c>
      <c r="D18" s="69" t="s">
        <v>41</v>
      </c>
      <c r="E18" s="69" t="s">
        <v>42</v>
      </c>
      <c r="F18" s="222"/>
      <c r="G18" s="755"/>
      <c r="H18" s="229">
        <f t="shared" ref="H18:AM18" si="9">IF(H$16&gt;$H3,0,IF(H$16=$H3,$E3*$K3,$E3))</f>
        <v>0</v>
      </c>
      <c r="I18" s="229">
        <f t="shared" si="9"/>
        <v>0</v>
      </c>
      <c r="J18" s="229">
        <f t="shared" si="9"/>
        <v>0</v>
      </c>
      <c r="K18" s="229">
        <f t="shared" si="9"/>
        <v>0</v>
      </c>
      <c r="L18" s="229">
        <f t="shared" si="9"/>
        <v>0</v>
      </c>
      <c r="M18" s="229">
        <f t="shared" si="9"/>
        <v>0</v>
      </c>
      <c r="N18" s="229">
        <f t="shared" si="9"/>
        <v>0</v>
      </c>
      <c r="O18" s="229">
        <f t="shared" si="9"/>
        <v>0</v>
      </c>
      <c r="P18" s="229">
        <f t="shared" si="9"/>
        <v>0</v>
      </c>
      <c r="Q18" s="229">
        <f t="shared" si="9"/>
        <v>0</v>
      </c>
      <c r="R18" s="229">
        <f t="shared" si="9"/>
        <v>0</v>
      </c>
      <c r="S18" s="229">
        <f t="shared" si="9"/>
        <v>0</v>
      </c>
      <c r="T18" s="229">
        <f t="shared" si="9"/>
        <v>0</v>
      </c>
      <c r="U18" s="229">
        <f t="shared" si="9"/>
        <v>0</v>
      </c>
      <c r="V18" s="229">
        <f t="shared" si="9"/>
        <v>0</v>
      </c>
      <c r="W18" s="229">
        <f t="shared" si="9"/>
        <v>0</v>
      </c>
      <c r="X18" s="229">
        <f t="shared" si="9"/>
        <v>0</v>
      </c>
      <c r="Y18" s="229">
        <f t="shared" si="9"/>
        <v>0</v>
      </c>
      <c r="Z18" s="229">
        <f t="shared" si="9"/>
        <v>0</v>
      </c>
      <c r="AA18" s="229">
        <f t="shared" si="9"/>
        <v>0</v>
      </c>
      <c r="AB18" s="229">
        <f t="shared" si="9"/>
        <v>0</v>
      </c>
      <c r="AC18" s="229">
        <f t="shared" si="9"/>
        <v>0</v>
      </c>
      <c r="AD18" s="229">
        <f t="shared" si="9"/>
        <v>0</v>
      </c>
      <c r="AE18" s="229">
        <f t="shared" si="9"/>
        <v>0</v>
      </c>
      <c r="AF18" s="229">
        <f t="shared" si="9"/>
        <v>0</v>
      </c>
      <c r="AG18" s="229">
        <f t="shared" si="9"/>
        <v>0</v>
      </c>
      <c r="AH18" s="229">
        <f t="shared" si="9"/>
        <v>0</v>
      </c>
      <c r="AI18" s="229">
        <f t="shared" si="9"/>
        <v>0</v>
      </c>
      <c r="AJ18" s="229">
        <f t="shared" si="9"/>
        <v>0</v>
      </c>
      <c r="AK18" s="229">
        <f t="shared" si="9"/>
        <v>0</v>
      </c>
      <c r="AL18" s="229">
        <f t="shared" si="9"/>
        <v>0</v>
      </c>
      <c r="AM18" s="229">
        <f t="shared" si="9"/>
        <v>0</v>
      </c>
      <c r="AN18" s="229">
        <f t="shared" ref="AN18:BS18" si="10">IF(AN$16&gt;$H3,0,IF(AN$16=$H3,$E3*$K3,$E3))</f>
        <v>0</v>
      </c>
      <c r="AO18" s="229">
        <f t="shared" si="10"/>
        <v>0</v>
      </c>
      <c r="AP18" s="229">
        <f t="shared" si="10"/>
        <v>0</v>
      </c>
      <c r="AQ18" s="229">
        <f t="shared" si="10"/>
        <v>0</v>
      </c>
      <c r="AR18" s="229">
        <f t="shared" si="10"/>
        <v>0</v>
      </c>
      <c r="AS18" s="229">
        <f t="shared" si="10"/>
        <v>0</v>
      </c>
      <c r="AT18" s="229">
        <f t="shared" si="10"/>
        <v>0</v>
      </c>
      <c r="AU18" s="229">
        <f t="shared" si="10"/>
        <v>0</v>
      </c>
      <c r="AV18" s="229">
        <f t="shared" si="10"/>
        <v>0</v>
      </c>
      <c r="AW18" s="229">
        <f t="shared" si="10"/>
        <v>0</v>
      </c>
      <c r="AX18" s="229">
        <f t="shared" si="10"/>
        <v>0</v>
      </c>
      <c r="AY18" s="229">
        <f t="shared" si="10"/>
        <v>0</v>
      </c>
      <c r="AZ18" s="229">
        <f t="shared" si="10"/>
        <v>0</v>
      </c>
      <c r="BA18" s="229">
        <f t="shared" si="10"/>
        <v>0</v>
      </c>
      <c r="BB18" s="229">
        <f t="shared" si="10"/>
        <v>0</v>
      </c>
      <c r="BC18" s="229">
        <f t="shared" si="10"/>
        <v>0</v>
      </c>
      <c r="BD18" s="229">
        <f t="shared" si="10"/>
        <v>0</v>
      </c>
      <c r="BE18" s="229">
        <f t="shared" si="10"/>
        <v>0</v>
      </c>
      <c r="BF18" s="229">
        <f t="shared" si="10"/>
        <v>0</v>
      </c>
      <c r="BG18" s="229">
        <f t="shared" si="10"/>
        <v>0</v>
      </c>
      <c r="BH18" s="229">
        <f t="shared" si="10"/>
        <v>0</v>
      </c>
      <c r="BI18" s="229">
        <f t="shared" si="10"/>
        <v>0</v>
      </c>
      <c r="BJ18" s="229">
        <f t="shared" si="10"/>
        <v>0</v>
      </c>
      <c r="BK18" s="229">
        <f t="shared" si="10"/>
        <v>0</v>
      </c>
      <c r="BL18" s="229">
        <f t="shared" si="10"/>
        <v>0</v>
      </c>
      <c r="BM18" s="229">
        <f t="shared" si="10"/>
        <v>0</v>
      </c>
      <c r="BN18" s="229">
        <f t="shared" si="10"/>
        <v>0</v>
      </c>
      <c r="BO18" s="229">
        <f t="shared" si="10"/>
        <v>0</v>
      </c>
      <c r="BP18" s="229">
        <f t="shared" si="10"/>
        <v>0</v>
      </c>
      <c r="BQ18" s="229">
        <f t="shared" si="10"/>
        <v>0</v>
      </c>
      <c r="BR18" s="229">
        <f t="shared" si="10"/>
        <v>0</v>
      </c>
      <c r="BS18" s="229">
        <f t="shared" si="10"/>
        <v>0</v>
      </c>
      <c r="BT18" s="229">
        <f t="shared" ref="BT18:CI18" si="11">IF(BT$16&gt;$H3,0,IF(BT$16=$H3,$E3*$K3,$E3))</f>
        <v>0</v>
      </c>
      <c r="BU18" s="229">
        <f t="shared" si="11"/>
        <v>0</v>
      </c>
      <c r="BV18" s="229">
        <f t="shared" si="11"/>
        <v>0</v>
      </c>
      <c r="BW18" s="229">
        <f t="shared" si="11"/>
        <v>0</v>
      </c>
      <c r="BX18" s="229">
        <f t="shared" si="11"/>
        <v>0</v>
      </c>
      <c r="BY18" s="229">
        <f t="shared" si="11"/>
        <v>0</v>
      </c>
      <c r="BZ18" s="229">
        <f t="shared" si="11"/>
        <v>0</v>
      </c>
      <c r="CA18" s="229">
        <f t="shared" si="11"/>
        <v>0</v>
      </c>
      <c r="CB18" s="229">
        <f t="shared" si="11"/>
        <v>0</v>
      </c>
      <c r="CC18" s="229">
        <f t="shared" si="11"/>
        <v>0</v>
      </c>
      <c r="CD18" s="229">
        <f t="shared" si="11"/>
        <v>0</v>
      </c>
      <c r="CE18" s="229">
        <f t="shared" si="11"/>
        <v>0</v>
      </c>
      <c r="CF18" s="229">
        <f t="shared" si="11"/>
        <v>0</v>
      </c>
      <c r="CG18" s="229">
        <f t="shared" si="11"/>
        <v>0</v>
      </c>
      <c r="CH18" s="229">
        <f t="shared" si="11"/>
        <v>0</v>
      </c>
      <c r="CI18" s="229">
        <f t="shared" si="11"/>
        <v>0</v>
      </c>
    </row>
    <row r="19" spans="1:87">
      <c r="A19" s="222"/>
      <c r="B19" s="222"/>
      <c r="C19" s="40" t="s">
        <v>31</v>
      </c>
      <c r="D19" s="69" t="s">
        <v>41</v>
      </c>
      <c r="E19" s="69" t="s">
        <v>42</v>
      </c>
      <c r="F19" s="222"/>
      <c r="G19" s="755"/>
      <c r="H19" s="229">
        <f t="shared" ref="H19:AM19" si="12">IF(H$16&gt;$H4,0,IF(H$16=$H4,$E4*$K4,$E4))</f>
        <v>0.23364830113376531</v>
      </c>
      <c r="I19" s="229">
        <f t="shared" si="12"/>
        <v>0.23364830113376531</v>
      </c>
      <c r="J19" s="229">
        <f t="shared" si="12"/>
        <v>0.23364830113376531</v>
      </c>
      <c r="K19" s="229">
        <f t="shared" si="12"/>
        <v>0.23364830113376531</v>
      </c>
      <c r="L19" s="229">
        <f t="shared" si="12"/>
        <v>0.23364830113376531</v>
      </c>
      <c r="M19" s="229">
        <f t="shared" si="12"/>
        <v>0.23364830113376531</v>
      </c>
      <c r="N19" s="229">
        <f t="shared" si="12"/>
        <v>0.23364830113376531</v>
      </c>
      <c r="O19" s="229">
        <f t="shared" si="12"/>
        <v>0.23364830113376531</v>
      </c>
      <c r="P19" s="229">
        <f t="shared" si="12"/>
        <v>0.23364830113376531</v>
      </c>
      <c r="Q19" s="229">
        <f t="shared" si="12"/>
        <v>1.8563837624326559E-2</v>
      </c>
      <c r="R19" s="229">
        <f t="shared" si="12"/>
        <v>0</v>
      </c>
      <c r="S19" s="229">
        <f t="shared" si="12"/>
        <v>0</v>
      </c>
      <c r="T19" s="229">
        <f t="shared" si="12"/>
        <v>0</v>
      </c>
      <c r="U19" s="229">
        <f t="shared" si="12"/>
        <v>0</v>
      </c>
      <c r="V19" s="229">
        <f t="shared" si="12"/>
        <v>0</v>
      </c>
      <c r="W19" s="229">
        <f t="shared" si="12"/>
        <v>0</v>
      </c>
      <c r="X19" s="229">
        <f t="shared" si="12"/>
        <v>0</v>
      </c>
      <c r="Y19" s="229">
        <f t="shared" si="12"/>
        <v>0</v>
      </c>
      <c r="Z19" s="229">
        <f t="shared" si="12"/>
        <v>0</v>
      </c>
      <c r="AA19" s="229">
        <f t="shared" si="12"/>
        <v>0</v>
      </c>
      <c r="AB19" s="229">
        <f t="shared" si="12"/>
        <v>0</v>
      </c>
      <c r="AC19" s="229">
        <f t="shared" si="12"/>
        <v>0</v>
      </c>
      <c r="AD19" s="229">
        <f t="shared" si="12"/>
        <v>0</v>
      </c>
      <c r="AE19" s="229">
        <f t="shared" si="12"/>
        <v>0</v>
      </c>
      <c r="AF19" s="229">
        <f t="shared" si="12"/>
        <v>0</v>
      </c>
      <c r="AG19" s="229">
        <f t="shared" si="12"/>
        <v>0</v>
      </c>
      <c r="AH19" s="229">
        <f t="shared" si="12"/>
        <v>0</v>
      </c>
      <c r="AI19" s="229">
        <f t="shared" si="12"/>
        <v>0</v>
      </c>
      <c r="AJ19" s="229">
        <f t="shared" si="12"/>
        <v>0</v>
      </c>
      <c r="AK19" s="229">
        <f t="shared" si="12"/>
        <v>0</v>
      </c>
      <c r="AL19" s="229">
        <f t="shared" si="12"/>
        <v>0</v>
      </c>
      <c r="AM19" s="229">
        <f t="shared" si="12"/>
        <v>0</v>
      </c>
      <c r="AN19" s="229">
        <f t="shared" ref="AN19:BS19" si="13">IF(AN$16&gt;$H4,0,IF(AN$16=$H4,$E4*$K4,$E4))</f>
        <v>0</v>
      </c>
      <c r="AO19" s="229">
        <f t="shared" si="13"/>
        <v>0</v>
      </c>
      <c r="AP19" s="229">
        <f t="shared" si="13"/>
        <v>0</v>
      </c>
      <c r="AQ19" s="229">
        <f t="shared" si="13"/>
        <v>0</v>
      </c>
      <c r="AR19" s="229">
        <f t="shared" si="13"/>
        <v>0</v>
      </c>
      <c r="AS19" s="229">
        <f t="shared" si="13"/>
        <v>0</v>
      </c>
      <c r="AT19" s="229">
        <f t="shared" si="13"/>
        <v>0</v>
      </c>
      <c r="AU19" s="229">
        <f t="shared" si="13"/>
        <v>0</v>
      </c>
      <c r="AV19" s="229">
        <f t="shared" si="13"/>
        <v>0</v>
      </c>
      <c r="AW19" s="229">
        <f t="shared" si="13"/>
        <v>0</v>
      </c>
      <c r="AX19" s="229">
        <f t="shared" si="13"/>
        <v>0</v>
      </c>
      <c r="AY19" s="229">
        <f t="shared" si="13"/>
        <v>0</v>
      </c>
      <c r="AZ19" s="229">
        <f t="shared" si="13"/>
        <v>0</v>
      </c>
      <c r="BA19" s="229">
        <f t="shared" si="13"/>
        <v>0</v>
      </c>
      <c r="BB19" s="229">
        <f t="shared" si="13"/>
        <v>0</v>
      </c>
      <c r="BC19" s="229">
        <f t="shared" si="13"/>
        <v>0</v>
      </c>
      <c r="BD19" s="229">
        <f t="shared" si="13"/>
        <v>0</v>
      </c>
      <c r="BE19" s="229">
        <f t="shared" si="13"/>
        <v>0</v>
      </c>
      <c r="BF19" s="229">
        <f t="shared" si="13"/>
        <v>0</v>
      </c>
      <c r="BG19" s="229">
        <f t="shared" si="13"/>
        <v>0</v>
      </c>
      <c r="BH19" s="229">
        <f t="shared" si="13"/>
        <v>0</v>
      </c>
      <c r="BI19" s="229">
        <f t="shared" si="13"/>
        <v>0</v>
      </c>
      <c r="BJ19" s="229">
        <f t="shared" si="13"/>
        <v>0</v>
      </c>
      <c r="BK19" s="229">
        <f t="shared" si="13"/>
        <v>0</v>
      </c>
      <c r="BL19" s="229">
        <f t="shared" si="13"/>
        <v>0</v>
      </c>
      <c r="BM19" s="229">
        <f t="shared" si="13"/>
        <v>0</v>
      </c>
      <c r="BN19" s="229">
        <f t="shared" si="13"/>
        <v>0</v>
      </c>
      <c r="BO19" s="229">
        <f t="shared" si="13"/>
        <v>0</v>
      </c>
      <c r="BP19" s="229">
        <f t="shared" si="13"/>
        <v>0</v>
      </c>
      <c r="BQ19" s="229">
        <f t="shared" si="13"/>
        <v>0</v>
      </c>
      <c r="BR19" s="229">
        <f t="shared" si="13"/>
        <v>0</v>
      </c>
      <c r="BS19" s="229">
        <f t="shared" si="13"/>
        <v>0</v>
      </c>
      <c r="BT19" s="229">
        <f t="shared" ref="BT19:CI19" si="14">IF(BT$16&gt;$H4,0,IF(BT$16=$H4,$E4*$K4,$E4))</f>
        <v>0</v>
      </c>
      <c r="BU19" s="229">
        <f t="shared" si="14"/>
        <v>0</v>
      </c>
      <c r="BV19" s="229">
        <f t="shared" si="14"/>
        <v>0</v>
      </c>
      <c r="BW19" s="229">
        <f t="shared" si="14"/>
        <v>0</v>
      </c>
      <c r="BX19" s="229">
        <f t="shared" si="14"/>
        <v>0</v>
      </c>
      <c r="BY19" s="229">
        <f t="shared" si="14"/>
        <v>0</v>
      </c>
      <c r="BZ19" s="229">
        <f t="shared" si="14"/>
        <v>0</v>
      </c>
      <c r="CA19" s="229">
        <f t="shared" si="14"/>
        <v>0</v>
      </c>
      <c r="CB19" s="229">
        <f t="shared" si="14"/>
        <v>0</v>
      </c>
      <c r="CC19" s="229">
        <f t="shared" si="14"/>
        <v>0</v>
      </c>
      <c r="CD19" s="229">
        <f t="shared" si="14"/>
        <v>0</v>
      </c>
      <c r="CE19" s="229">
        <f t="shared" si="14"/>
        <v>0</v>
      </c>
      <c r="CF19" s="229">
        <f t="shared" si="14"/>
        <v>0</v>
      </c>
      <c r="CG19" s="229">
        <f t="shared" si="14"/>
        <v>0</v>
      </c>
      <c r="CH19" s="229">
        <f t="shared" si="14"/>
        <v>0</v>
      </c>
      <c r="CI19" s="229">
        <f t="shared" si="14"/>
        <v>0</v>
      </c>
    </row>
    <row r="20" spans="1:87">
      <c r="A20" s="222"/>
      <c r="B20" s="222"/>
      <c r="C20" s="40" t="s">
        <v>32</v>
      </c>
      <c r="D20" s="69" t="s">
        <v>41</v>
      </c>
      <c r="E20" s="69" t="s">
        <v>42</v>
      </c>
      <c r="F20" s="222"/>
      <c r="G20" s="755"/>
      <c r="H20" s="229">
        <f t="shared" ref="H20:AM20" si="15">IF(H$16&gt;$H5,0,IF(H$16=$H5,$E5*$K5,$E5))</f>
        <v>0.167914857729975</v>
      </c>
      <c r="I20" s="229">
        <f t="shared" si="15"/>
        <v>0.167914857729975</v>
      </c>
      <c r="J20" s="229">
        <f t="shared" si="15"/>
        <v>0.167914857729975</v>
      </c>
      <c r="K20" s="229">
        <f t="shared" si="15"/>
        <v>0.167914857729975</v>
      </c>
      <c r="L20" s="229">
        <f t="shared" si="15"/>
        <v>0.167914857729975</v>
      </c>
      <c r="M20" s="229">
        <f t="shared" si="15"/>
        <v>0.167914857729975</v>
      </c>
      <c r="N20" s="229">
        <f t="shared" si="15"/>
        <v>0</v>
      </c>
      <c r="O20" s="229">
        <f t="shared" si="15"/>
        <v>0</v>
      </c>
      <c r="P20" s="229">
        <f t="shared" si="15"/>
        <v>0</v>
      </c>
      <c r="Q20" s="229">
        <f t="shared" si="15"/>
        <v>0</v>
      </c>
      <c r="R20" s="229">
        <f t="shared" si="15"/>
        <v>0</v>
      </c>
      <c r="S20" s="229">
        <f t="shared" si="15"/>
        <v>0</v>
      </c>
      <c r="T20" s="229">
        <f t="shared" si="15"/>
        <v>0</v>
      </c>
      <c r="U20" s="229">
        <f t="shared" si="15"/>
        <v>0</v>
      </c>
      <c r="V20" s="229">
        <f t="shared" si="15"/>
        <v>0</v>
      </c>
      <c r="W20" s="229">
        <f t="shared" si="15"/>
        <v>0</v>
      </c>
      <c r="X20" s="229">
        <f t="shared" si="15"/>
        <v>0</v>
      </c>
      <c r="Y20" s="229">
        <f t="shared" si="15"/>
        <v>0</v>
      </c>
      <c r="Z20" s="229">
        <f t="shared" si="15"/>
        <v>0</v>
      </c>
      <c r="AA20" s="229">
        <f t="shared" si="15"/>
        <v>0</v>
      </c>
      <c r="AB20" s="229">
        <f t="shared" si="15"/>
        <v>0</v>
      </c>
      <c r="AC20" s="229">
        <f t="shared" si="15"/>
        <v>0</v>
      </c>
      <c r="AD20" s="229">
        <f t="shared" si="15"/>
        <v>0</v>
      </c>
      <c r="AE20" s="229">
        <f t="shared" si="15"/>
        <v>0</v>
      </c>
      <c r="AF20" s="229">
        <f t="shared" si="15"/>
        <v>0</v>
      </c>
      <c r="AG20" s="229">
        <f t="shared" si="15"/>
        <v>0</v>
      </c>
      <c r="AH20" s="229">
        <f t="shared" si="15"/>
        <v>0</v>
      </c>
      <c r="AI20" s="229">
        <f t="shared" si="15"/>
        <v>0</v>
      </c>
      <c r="AJ20" s="229">
        <f t="shared" si="15"/>
        <v>0</v>
      </c>
      <c r="AK20" s="229">
        <f t="shared" si="15"/>
        <v>0</v>
      </c>
      <c r="AL20" s="229">
        <f t="shared" si="15"/>
        <v>0</v>
      </c>
      <c r="AM20" s="229">
        <f t="shared" si="15"/>
        <v>0</v>
      </c>
      <c r="AN20" s="229">
        <f t="shared" ref="AN20:BS20" si="16">IF(AN$16&gt;$H5,0,IF(AN$16=$H5,$E5*$K5,$E5))</f>
        <v>0</v>
      </c>
      <c r="AO20" s="229">
        <f t="shared" si="16"/>
        <v>0</v>
      </c>
      <c r="AP20" s="229">
        <f t="shared" si="16"/>
        <v>0</v>
      </c>
      <c r="AQ20" s="229">
        <f t="shared" si="16"/>
        <v>0</v>
      </c>
      <c r="AR20" s="229">
        <f t="shared" si="16"/>
        <v>0</v>
      </c>
      <c r="AS20" s="229">
        <f t="shared" si="16"/>
        <v>0</v>
      </c>
      <c r="AT20" s="229">
        <f t="shared" si="16"/>
        <v>0</v>
      </c>
      <c r="AU20" s="229">
        <f t="shared" si="16"/>
        <v>0</v>
      </c>
      <c r="AV20" s="229">
        <f t="shared" si="16"/>
        <v>0</v>
      </c>
      <c r="AW20" s="229">
        <f t="shared" si="16"/>
        <v>0</v>
      </c>
      <c r="AX20" s="229">
        <f t="shared" si="16"/>
        <v>0</v>
      </c>
      <c r="AY20" s="229">
        <f t="shared" si="16"/>
        <v>0</v>
      </c>
      <c r="AZ20" s="229">
        <f t="shared" si="16"/>
        <v>0</v>
      </c>
      <c r="BA20" s="229">
        <f t="shared" si="16"/>
        <v>0</v>
      </c>
      <c r="BB20" s="229">
        <f t="shared" si="16"/>
        <v>0</v>
      </c>
      <c r="BC20" s="229">
        <f t="shared" si="16"/>
        <v>0</v>
      </c>
      <c r="BD20" s="229">
        <f t="shared" si="16"/>
        <v>0</v>
      </c>
      <c r="BE20" s="229">
        <f t="shared" si="16"/>
        <v>0</v>
      </c>
      <c r="BF20" s="229">
        <f t="shared" si="16"/>
        <v>0</v>
      </c>
      <c r="BG20" s="229">
        <f t="shared" si="16"/>
        <v>0</v>
      </c>
      <c r="BH20" s="229">
        <f t="shared" si="16"/>
        <v>0</v>
      </c>
      <c r="BI20" s="229">
        <f t="shared" si="16"/>
        <v>0</v>
      </c>
      <c r="BJ20" s="229">
        <f t="shared" si="16"/>
        <v>0</v>
      </c>
      <c r="BK20" s="229">
        <f t="shared" si="16"/>
        <v>0</v>
      </c>
      <c r="BL20" s="229">
        <f t="shared" si="16"/>
        <v>0</v>
      </c>
      <c r="BM20" s="229">
        <f t="shared" si="16"/>
        <v>0</v>
      </c>
      <c r="BN20" s="229">
        <f t="shared" si="16"/>
        <v>0</v>
      </c>
      <c r="BO20" s="229">
        <f t="shared" si="16"/>
        <v>0</v>
      </c>
      <c r="BP20" s="229">
        <f t="shared" si="16"/>
        <v>0</v>
      </c>
      <c r="BQ20" s="229">
        <f t="shared" si="16"/>
        <v>0</v>
      </c>
      <c r="BR20" s="229">
        <f t="shared" si="16"/>
        <v>0</v>
      </c>
      <c r="BS20" s="229">
        <f t="shared" si="16"/>
        <v>0</v>
      </c>
      <c r="BT20" s="229">
        <f t="shared" ref="BT20:CI20" si="17">IF(BT$16&gt;$H5,0,IF(BT$16=$H5,$E5*$K5,$E5))</f>
        <v>0</v>
      </c>
      <c r="BU20" s="229">
        <f t="shared" si="17"/>
        <v>0</v>
      </c>
      <c r="BV20" s="229">
        <f t="shared" si="17"/>
        <v>0</v>
      </c>
      <c r="BW20" s="229">
        <f t="shared" si="17"/>
        <v>0</v>
      </c>
      <c r="BX20" s="229">
        <f t="shared" si="17"/>
        <v>0</v>
      </c>
      <c r="BY20" s="229">
        <f t="shared" si="17"/>
        <v>0</v>
      </c>
      <c r="BZ20" s="229">
        <f t="shared" si="17"/>
        <v>0</v>
      </c>
      <c r="CA20" s="229">
        <f t="shared" si="17"/>
        <v>0</v>
      </c>
      <c r="CB20" s="229">
        <f t="shared" si="17"/>
        <v>0</v>
      </c>
      <c r="CC20" s="229">
        <f t="shared" si="17"/>
        <v>0</v>
      </c>
      <c r="CD20" s="229">
        <f t="shared" si="17"/>
        <v>0</v>
      </c>
      <c r="CE20" s="229">
        <f t="shared" si="17"/>
        <v>0</v>
      </c>
      <c r="CF20" s="229">
        <f t="shared" si="17"/>
        <v>0</v>
      </c>
      <c r="CG20" s="229">
        <f t="shared" si="17"/>
        <v>0</v>
      </c>
      <c r="CH20" s="229">
        <f t="shared" si="17"/>
        <v>0</v>
      </c>
      <c r="CI20" s="229">
        <f t="shared" si="17"/>
        <v>0</v>
      </c>
    </row>
    <row r="21" spans="1:87">
      <c r="A21" s="222"/>
      <c r="B21" s="222"/>
      <c r="C21" s="40" t="s">
        <v>33</v>
      </c>
      <c r="D21" s="69" t="s">
        <v>41</v>
      </c>
      <c r="E21" s="69" t="s">
        <v>42</v>
      </c>
      <c r="F21" s="222"/>
      <c r="G21" s="755"/>
      <c r="H21" s="229">
        <f t="shared" ref="H21:AM21" si="18">IF(H$16&gt;$H6,0,IF(H$16=$H6,$E6*$K6,$E6))</f>
        <v>0.13255373358594105</v>
      </c>
      <c r="I21" s="229">
        <f t="shared" si="18"/>
        <v>0.13255373358594105</v>
      </c>
      <c r="J21" s="229">
        <f t="shared" si="18"/>
        <v>0.13255373358594105</v>
      </c>
      <c r="K21" s="229">
        <f t="shared" si="18"/>
        <v>0.13255373358594105</v>
      </c>
      <c r="L21" s="229">
        <f t="shared" si="18"/>
        <v>0.13255373358594105</v>
      </c>
      <c r="M21" s="229">
        <f t="shared" si="18"/>
        <v>0.13255373358594105</v>
      </c>
      <c r="N21" s="229">
        <f t="shared" si="18"/>
        <v>2.7237068545056378E-2</v>
      </c>
      <c r="O21" s="229">
        <f t="shared" si="18"/>
        <v>0</v>
      </c>
      <c r="P21" s="229">
        <f t="shared" si="18"/>
        <v>0</v>
      </c>
      <c r="Q21" s="229">
        <f t="shared" si="18"/>
        <v>0</v>
      </c>
      <c r="R21" s="229">
        <f t="shared" si="18"/>
        <v>0</v>
      </c>
      <c r="S21" s="229">
        <f t="shared" si="18"/>
        <v>0</v>
      </c>
      <c r="T21" s="229">
        <f t="shared" si="18"/>
        <v>0</v>
      </c>
      <c r="U21" s="229">
        <f t="shared" si="18"/>
        <v>0</v>
      </c>
      <c r="V21" s="229">
        <f t="shared" si="18"/>
        <v>0</v>
      </c>
      <c r="W21" s="229">
        <f t="shared" si="18"/>
        <v>0</v>
      </c>
      <c r="X21" s="229">
        <f t="shared" si="18"/>
        <v>0</v>
      </c>
      <c r="Y21" s="229">
        <f t="shared" si="18"/>
        <v>0</v>
      </c>
      <c r="Z21" s="229">
        <f t="shared" si="18"/>
        <v>0</v>
      </c>
      <c r="AA21" s="229">
        <f t="shared" si="18"/>
        <v>0</v>
      </c>
      <c r="AB21" s="229">
        <f t="shared" si="18"/>
        <v>0</v>
      </c>
      <c r="AC21" s="229">
        <f t="shared" si="18"/>
        <v>0</v>
      </c>
      <c r="AD21" s="229">
        <f t="shared" si="18"/>
        <v>0</v>
      </c>
      <c r="AE21" s="229">
        <f t="shared" si="18"/>
        <v>0</v>
      </c>
      <c r="AF21" s="229">
        <f t="shared" si="18"/>
        <v>0</v>
      </c>
      <c r="AG21" s="229">
        <f t="shared" si="18"/>
        <v>0</v>
      </c>
      <c r="AH21" s="229">
        <f t="shared" si="18"/>
        <v>0</v>
      </c>
      <c r="AI21" s="229">
        <f t="shared" si="18"/>
        <v>0</v>
      </c>
      <c r="AJ21" s="229">
        <f t="shared" si="18"/>
        <v>0</v>
      </c>
      <c r="AK21" s="229">
        <f t="shared" si="18"/>
        <v>0</v>
      </c>
      <c r="AL21" s="229">
        <f t="shared" si="18"/>
        <v>0</v>
      </c>
      <c r="AM21" s="229">
        <f t="shared" si="18"/>
        <v>0</v>
      </c>
      <c r="AN21" s="229">
        <f t="shared" ref="AN21:BS21" si="19">IF(AN$16&gt;$H6,0,IF(AN$16=$H6,$E6*$K6,$E6))</f>
        <v>0</v>
      </c>
      <c r="AO21" s="229">
        <f t="shared" si="19"/>
        <v>0</v>
      </c>
      <c r="AP21" s="229">
        <f t="shared" si="19"/>
        <v>0</v>
      </c>
      <c r="AQ21" s="229">
        <f t="shared" si="19"/>
        <v>0</v>
      </c>
      <c r="AR21" s="229">
        <f t="shared" si="19"/>
        <v>0</v>
      </c>
      <c r="AS21" s="229">
        <f t="shared" si="19"/>
        <v>0</v>
      </c>
      <c r="AT21" s="229">
        <f t="shared" si="19"/>
        <v>0</v>
      </c>
      <c r="AU21" s="229">
        <f t="shared" si="19"/>
        <v>0</v>
      </c>
      <c r="AV21" s="229">
        <f t="shared" si="19"/>
        <v>0</v>
      </c>
      <c r="AW21" s="229">
        <f t="shared" si="19"/>
        <v>0</v>
      </c>
      <c r="AX21" s="229">
        <f t="shared" si="19"/>
        <v>0</v>
      </c>
      <c r="AY21" s="229">
        <f t="shared" si="19"/>
        <v>0</v>
      </c>
      <c r="AZ21" s="229">
        <f t="shared" si="19"/>
        <v>0</v>
      </c>
      <c r="BA21" s="229">
        <f t="shared" si="19"/>
        <v>0</v>
      </c>
      <c r="BB21" s="229">
        <f t="shared" si="19"/>
        <v>0</v>
      </c>
      <c r="BC21" s="229">
        <f t="shared" si="19"/>
        <v>0</v>
      </c>
      <c r="BD21" s="229">
        <f t="shared" si="19"/>
        <v>0</v>
      </c>
      <c r="BE21" s="229">
        <f t="shared" si="19"/>
        <v>0</v>
      </c>
      <c r="BF21" s="229">
        <f t="shared" si="19"/>
        <v>0</v>
      </c>
      <c r="BG21" s="229">
        <f t="shared" si="19"/>
        <v>0</v>
      </c>
      <c r="BH21" s="229">
        <f t="shared" si="19"/>
        <v>0</v>
      </c>
      <c r="BI21" s="229">
        <f t="shared" si="19"/>
        <v>0</v>
      </c>
      <c r="BJ21" s="229">
        <f t="shared" si="19"/>
        <v>0</v>
      </c>
      <c r="BK21" s="229">
        <f t="shared" si="19"/>
        <v>0</v>
      </c>
      <c r="BL21" s="229">
        <f t="shared" si="19"/>
        <v>0</v>
      </c>
      <c r="BM21" s="229">
        <f t="shared" si="19"/>
        <v>0</v>
      </c>
      <c r="BN21" s="229">
        <f t="shared" si="19"/>
        <v>0</v>
      </c>
      <c r="BO21" s="229">
        <f t="shared" si="19"/>
        <v>0</v>
      </c>
      <c r="BP21" s="229">
        <f t="shared" si="19"/>
        <v>0</v>
      </c>
      <c r="BQ21" s="229">
        <f t="shared" si="19"/>
        <v>0</v>
      </c>
      <c r="BR21" s="229">
        <f t="shared" si="19"/>
        <v>0</v>
      </c>
      <c r="BS21" s="229">
        <f t="shared" si="19"/>
        <v>0</v>
      </c>
      <c r="BT21" s="229">
        <f t="shared" ref="BT21:CI21" si="20">IF(BT$16&gt;$H6,0,IF(BT$16=$H6,$E6*$K6,$E6))</f>
        <v>0</v>
      </c>
      <c r="BU21" s="229">
        <f t="shared" si="20"/>
        <v>0</v>
      </c>
      <c r="BV21" s="229">
        <f t="shared" si="20"/>
        <v>0</v>
      </c>
      <c r="BW21" s="229">
        <f t="shared" si="20"/>
        <v>0</v>
      </c>
      <c r="BX21" s="229">
        <f t="shared" si="20"/>
        <v>0</v>
      </c>
      <c r="BY21" s="229">
        <f t="shared" si="20"/>
        <v>0</v>
      </c>
      <c r="BZ21" s="229">
        <f t="shared" si="20"/>
        <v>0</v>
      </c>
      <c r="CA21" s="229">
        <f t="shared" si="20"/>
        <v>0</v>
      </c>
      <c r="CB21" s="229">
        <f t="shared" si="20"/>
        <v>0</v>
      </c>
      <c r="CC21" s="229">
        <f t="shared" si="20"/>
        <v>0</v>
      </c>
      <c r="CD21" s="229">
        <f t="shared" si="20"/>
        <v>0</v>
      </c>
      <c r="CE21" s="229">
        <f t="shared" si="20"/>
        <v>0</v>
      </c>
      <c r="CF21" s="229">
        <f t="shared" si="20"/>
        <v>0</v>
      </c>
      <c r="CG21" s="229">
        <f t="shared" si="20"/>
        <v>0</v>
      </c>
      <c r="CH21" s="229">
        <f t="shared" si="20"/>
        <v>0</v>
      </c>
      <c r="CI21" s="229">
        <f t="shared" si="20"/>
        <v>0</v>
      </c>
    </row>
    <row r="22" spans="1:87">
      <c r="A22" s="222"/>
      <c r="B22" s="222"/>
      <c r="C22" s="40" t="s">
        <v>46</v>
      </c>
      <c r="D22" s="69" t="s">
        <v>41</v>
      </c>
      <c r="E22" s="69" t="s">
        <v>42</v>
      </c>
      <c r="F22" s="222"/>
      <c r="G22" s="755"/>
      <c r="H22" s="229">
        <f t="shared" ref="H22:AM22" si="21">IF(H$16&gt;$H7,0,IF(H$16=$H7,$E7*$K7,$E7))</f>
        <v>0</v>
      </c>
      <c r="I22" s="229">
        <f t="shared" si="21"/>
        <v>0</v>
      </c>
      <c r="J22" s="229">
        <f t="shared" si="21"/>
        <v>0</v>
      </c>
      <c r="K22" s="229">
        <f t="shared" si="21"/>
        <v>0</v>
      </c>
      <c r="L22" s="229">
        <f t="shared" si="21"/>
        <v>0</v>
      </c>
      <c r="M22" s="229">
        <f t="shared" si="21"/>
        <v>0</v>
      </c>
      <c r="N22" s="229">
        <f t="shared" si="21"/>
        <v>0</v>
      </c>
      <c r="O22" s="229">
        <f t="shared" si="21"/>
        <v>0</v>
      </c>
      <c r="P22" s="229">
        <f t="shared" si="21"/>
        <v>0</v>
      </c>
      <c r="Q22" s="229">
        <f t="shared" si="21"/>
        <v>0</v>
      </c>
      <c r="R22" s="229">
        <f t="shared" si="21"/>
        <v>0</v>
      </c>
      <c r="S22" s="229">
        <f t="shared" si="21"/>
        <v>0</v>
      </c>
      <c r="T22" s="229">
        <f t="shared" si="21"/>
        <v>0</v>
      </c>
      <c r="U22" s="229">
        <f t="shared" si="21"/>
        <v>0</v>
      </c>
      <c r="V22" s="229">
        <f t="shared" si="21"/>
        <v>0</v>
      </c>
      <c r="W22" s="229">
        <f t="shared" si="21"/>
        <v>0</v>
      </c>
      <c r="X22" s="229">
        <f t="shared" si="21"/>
        <v>0</v>
      </c>
      <c r="Y22" s="229">
        <f t="shared" si="21"/>
        <v>0</v>
      </c>
      <c r="Z22" s="229">
        <f t="shared" si="21"/>
        <v>0</v>
      </c>
      <c r="AA22" s="229">
        <f t="shared" si="21"/>
        <v>0</v>
      </c>
      <c r="AB22" s="229">
        <f t="shared" si="21"/>
        <v>0</v>
      </c>
      <c r="AC22" s="229">
        <f t="shared" si="21"/>
        <v>0</v>
      </c>
      <c r="AD22" s="229">
        <f t="shared" si="21"/>
        <v>0</v>
      </c>
      <c r="AE22" s="229">
        <f t="shared" si="21"/>
        <v>0</v>
      </c>
      <c r="AF22" s="229">
        <f t="shared" si="21"/>
        <v>0</v>
      </c>
      <c r="AG22" s="229">
        <f t="shared" si="21"/>
        <v>0</v>
      </c>
      <c r="AH22" s="229">
        <f t="shared" si="21"/>
        <v>0</v>
      </c>
      <c r="AI22" s="229">
        <f t="shared" si="21"/>
        <v>0</v>
      </c>
      <c r="AJ22" s="229">
        <f t="shared" si="21"/>
        <v>0</v>
      </c>
      <c r="AK22" s="229">
        <f t="shared" si="21"/>
        <v>0</v>
      </c>
      <c r="AL22" s="229">
        <f t="shared" si="21"/>
        <v>0</v>
      </c>
      <c r="AM22" s="229">
        <f t="shared" si="21"/>
        <v>0</v>
      </c>
      <c r="AN22" s="229">
        <f t="shared" ref="AN22:BS22" si="22">IF(AN$16&gt;$H7,0,IF(AN$16=$H7,$E7*$K7,$E7))</f>
        <v>0</v>
      </c>
      <c r="AO22" s="229">
        <f t="shared" si="22"/>
        <v>0</v>
      </c>
      <c r="AP22" s="229">
        <f t="shared" si="22"/>
        <v>0</v>
      </c>
      <c r="AQ22" s="229">
        <f t="shared" si="22"/>
        <v>0</v>
      </c>
      <c r="AR22" s="229">
        <f t="shared" si="22"/>
        <v>0</v>
      </c>
      <c r="AS22" s="229">
        <f t="shared" si="22"/>
        <v>0</v>
      </c>
      <c r="AT22" s="229">
        <f t="shared" si="22"/>
        <v>0</v>
      </c>
      <c r="AU22" s="229">
        <f t="shared" si="22"/>
        <v>0</v>
      </c>
      <c r="AV22" s="229">
        <f t="shared" si="22"/>
        <v>0</v>
      </c>
      <c r="AW22" s="229">
        <f t="shared" si="22"/>
        <v>0</v>
      </c>
      <c r="AX22" s="229">
        <f t="shared" si="22"/>
        <v>0</v>
      </c>
      <c r="AY22" s="229">
        <f t="shared" si="22"/>
        <v>0</v>
      </c>
      <c r="AZ22" s="229">
        <f t="shared" si="22"/>
        <v>0</v>
      </c>
      <c r="BA22" s="229">
        <f t="shared" si="22"/>
        <v>0</v>
      </c>
      <c r="BB22" s="229">
        <f t="shared" si="22"/>
        <v>0</v>
      </c>
      <c r="BC22" s="229">
        <f t="shared" si="22"/>
        <v>0</v>
      </c>
      <c r="BD22" s="229">
        <f t="shared" si="22"/>
        <v>0</v>
      </c>
      <c r="BE22" s="229">
        <f t="shared" si="22"/>
        <v>0</v>
      </c>
      <c r="BF22" s="229">
        <f t="shared" si="22"/>
        <v>0</v>
      </c>
      <c r="BG22" s="229">
        <f t="shared" si="22"/>
        <v>0</v>
      </c>
      <c r="BH22" s="229">
        <f t="shared" si="22"/>
        <v>0</v>
      </c>
      <c r="BI22" s="229">
        <f t="shared" si="22"/>
        <v>0</v>
      </c>
      <c r="BJ22" s="229">
        <f t="shared" si="22"/>
        <v>0</v>
      </c>
      <c r="BK22" s="229">
        <f t="shared" si="22"/>
        <v>0</v>
      </c>
      <c r="BL22" s="229">
        <f t="shared" si="22"/>
        <v>0</v>
      </c>
      <c r="BM22" s="229">
        <f t="shared" si="22"/>
        <v>0</v>
      </c>
      <c r="BN22" s="229">
        <f t="shared" si="22"/>
        <v>0</v>
      </c>
      <c r="BO22" s="229">
        <f t="shared" si="22"/>
        <v>0</v>
      </c>
      <c r="BP22" s="229">
        <f t="shared" si="22"/>
        <v>0</v>
      </c>
      <c r="BQ22" s="229">
        <f t="shared" si="22"/>
        <v>0</v>
      </c>
      <c r="BR22" s="229">
        <f t="shared" si="22"/>
        <v>0</v>
      </c>
      <c r="BS22" s="229">
        <f t="shared" si="22"/>
        <v>0</v>
      </c>
      <c r="BT22" s="229">
        <f t="shared" ref="BT22:CI22" si="23">IF(BT$16&gt;$H7,0,IF(BT$16=$H7,$E7*$K7,$E7))</f>
        <v>0</v>
      </c>
      <c r="BU22" s="229">
        <f t="shared" si="23"/>
        <v>0</v>
      </c>
      <c r="BV22" s="229">
        <f t="shared" si="23"/>
        <v>0</v>
      </c>
      <c r="BW22" s="229">
        <f t="shared" si="23"/>
        <v>0</v>
      </c>
      <c r="BX22" s="229">
        <f t="shared" si="23"/>
        <v>0</v>
      </c>
      <c r="BY22" s="229">
        <f t="shared" si="23"/>
        <v>0</v>
      </c>
      <c r="BZ22" s="229">
        <f t="shared" si="23"/>
        <v>0</v>
      </c>
      <c r="CA22" s="229">
        <f t="shared" si="23"/>
        <v>0</v>
      </c>
      <c r="CB22" s="229">
        <f t="shared" si="23"/>
        <v>0</v>
      </c>
      <c r="CC22" s="229">
        <f t="shared" si="23"/>
        <v>0</v>
      </c>
      <c r="CD22" s="229">
        <f t="shared" si="23"/>
        <v>0</v>
      </c>
      <c r="CE22" s="229">
        <f t="shared" si="23"/>
        <v>0</v>
      </c>
      <c r="CF22" s="229">
        <f t="shared" si="23"/>
        <v>0</v>
      </c>
      <c r="CG22" s="229">
        <f t="shared" si="23"/>
        <v>0</v>
      </c>
      <c r="CH22" s="229">
        <f t="shared" si="23"/>
        <v>0</v>
      </c>
      <c r="CI22" s="229">
        <f t="shared" si="23"/>
        <v>0</v>
      </c>
    </row>
    <row r="23" spans="1:87">
      <c r="A23" s="222"/>
      <c r="B23" s="222"/>
      <c r="C23" s="40" t="s">
        <v>34</v>
      </c>
      <c r="D23" s="69" t="s">
        <v>41</v>
      </c>
      <c r="E23" s="69" t="s">
        <v>42</v>
      </c>
      <c r="F23" s="222"/>
      <c r="G23" s="755"/>
      <c r="H23" s="229">
        <f t="shared" ref="H23:AM23" si="24">IF(H$16&gt;$H8,0,IF(H$16=$H8,$E8*$K8,$E8))</f>
        <v>0.11805650415436787</v>
      </c>
      <c r="I23" s="229">
        <f t="shared" si="24"/>
        <v>0.11805650415436787</v>
      </c>
      <c r="J23" s="229">
        <f t="shared" si="24"/>
        <v>0.11805650415436787</v>
      </c>
      <c r="K23" s="229">
        <f t="shared" si="24"/>
        <v>0.11805650415436787</v>
      </c>
      <c r="L23" s="229">
        <f t="shared" si="24"/>
        <v>0.11805650415436787</v>
      </c>
      <c r="M23" s="229">
        <f t="shared" si="24"/>
        <v>0.11805650415436787</v>
      </c>
      <c r="N23" s="229">
        <f t="shared" si="24"/>
        <v>0.11805650415436787</v>
      </c>
      <c r="O23" s="229">
        <f t="shared" si="24"/>
        <v>0.11805650415436787</v>
      </c>
      <c r="P23" s="229">
        <f t="shared" si="24"/>
        <v>0.11805650415436787</v>
      </c>
      <c r="Q23" s="229">
        <f t="shared" si="24"/>
        <v>0.11805650415436787</v>
      </c>
      <c r="R23" s="229">
        <f t="shared" si="24"/>
        <v>0.11805650415436787</v>
      </c>
      <c r="S23" s="229">
        <f t="shared" si="24"/>
        <v>0.11805650415436787</v>
      </c>
      <c r="T23" s="229">
        <f t="shared" si="24"/>
        <v>0.11805650415436787</v>
      </c>
      <c r="U23" s="229">
        <f t="shared" si="24"/>
        <v>0.11805650415436787</v>
      </c>
      <c r="V23" s="229">
        <f t="shared" si="24"/>
        <v>0.11805650415436787</v>
      </c>
      <c r="W23" s="229">
        <f t="shared" si="24"/>
        <v>0.11805650415436787</v>
      </c>
      <c r="X23" s="229">
        <f t="shared" si="24"/>
        <v>0.11805650415436787</v>
      </c>
      <c r="Y23" s="229">
        <f t="shared" si="24"/>
        <v>0.11805650415436787</v>
      </c>
      <c r="Z23" s="229">
        <f t="shared" si="24"/>
        <v>0.11805650415436787</v>
      </c>
      <c r="AA23" s="229">
        <f t="shared" si="24"/>
        <v>0.11805650415436787</v>
      </c>
      <c r="AB23" s="229">
        <f t="shared" si="24"/>
        <v>6.8893247629809196E-2</v>
      </c>
      <c r="AC23" s="229">
        <f t="shared" si="24"/>
        <v>0</v>
      </c>
      <c r="AD23" s="229">
        <f t="shared" si="24"/>
        <v>0</v>
      </c>
      <c r="AE23" s="229">
        <f t="shared" si="24"/>
        <v>0</v>
      </c>
      <c r="AF23" s="229">
        <f t="shared" si="24"/>
        <v>0</v>
      </c>
      <c r="AG23" s="229">
        <f t="shared" si="24"/>
        <v>0</v>
      </c>
      <c r="AH23" s="229">
        <f t="shared" si="24"/>
        <v>0</v>
      </c>
      <c r="AI23" s="229">
        <f t="shared" si="24"/>
        <v>0</v>
      </c>
      <c r="AJ23" s="229">
        <f t="shared" si="24"/>
        <v>0</v>
      </c>
      <c r="AK23" s="229">
        <f t="shared" si="24"/>
        <v>0</v>
      </c>
      <c r="AL23" s="229">
        <f t="shared" si="24"/>
        <v>0</v>
      </c>
      <c r="AM23" s="229">
        <f t="shared" si="24"/>
        <v>0</v>
      </c>
      <c r="AN23" s="229">
        <f t="shared" ref="AN23:BS23" si="25">IF(AN$16&gt;$H8,0,IF(AN$16=$H8,$E8*$K8,$E8))</f>
        <v>0</v>
      </c>
      <c r="AO23" s="229">
        <f t="shared" si="25"/>
        <v>0</v>
      </c>
      <c r="AP23" s="229">
        <f t="shared" si="25"/>
        <v>0</v>
      </c>
      <c r="AQ23" s="229">
        <f t="shared" si="25"/>
        <v>0</v>
      </c>
      <c r="AR23" s="229">
        <f t="shared" si="25"/>
        <v>0</v>
      </c>
      <c r="AS23" s="229">
        <f t="shared" si="25"/>
        <v>0</v>
      </c>
      <c r="AT23" s="229">
        <f t="shared" si="25"/>
        <v>0</v>
      </c>
      <c r="AU23" s="229">
        <f t="shared" si="25"/>
        <v>0</v>
      </c>
      <c r="AV23" s="229">
        <f t="shared" si="25"/>
        <v>0</v>
      </c>
      <c r="AW23" s="229">
        <f t="shared" si="25"/>
        <v>0</v>
      </c>
      <c r="AX23" s="229">
        <f t="shared" si="25"/>
        <v>0</v>
      </c>
      <c r="AY23" s="229">
        <f t="shared" si="25"/>
        <v>0</v>
      </c>
      <c r="AZ23" s="229">
        <f t="shared" si="25"/>
        <v>0</v>
      </c>
      <c r="BA23" s="229">
        <f t="shared" si="25"/>
        <v>0</v>
      </c>
      <c r="BB23" s="229">
        <f t="shared" si="25"/>
        <v>0</v>
      </c>
      <c r="BC23" s="229">
        <f t="shared" si="25"/>
        <v>0</v>
      </c>
      <c r="BD23" s="229">
        <f t="shared" si="25"/>
        <v>0</v>
      </c>
      <c r="BE23" s="229">
        <f t="shared" si="25"/>
        <v>0</v>
      </c>
      <c r="BF23" s="229">
        <f t="shared" si="25"/>
        <v>0</v>
      </c>
      <c r="BG23" s="229">
        <f t="shared" si="25"/>
        <v>0</v>
      </c>
      <c r="BH23" s="229">
        <f t="shared" si="25"/>
        <v>0</v>
      </c>
      <c r="BI23" s="229">
        <f t="shared" si="25"/>
        <v>0</v>
      </c>
      <c r="BJ23" s="229">
        <f t="shared" si="25"/>
        <v>0</v>
      </c>
      <c r="BK23" s="229">
        <f t="shared" si="25"/>
        <v>0</v>
      </c>
      <c r="BL23" s="229">
        <f t="shared" si="25"/>
        <v>0</v>
      </c>
      <c r="BM23" s="229">
        <f t="shared" si="25"/>
        <v>0</v>
      </c>
      <c r="BN23" s="229">
        <f t="shared" si="25"/>
        <v>0</v>
      </c>
      <c r="BO23" s="229">
        <f t="shared" si="25"/>
        <v>0</v>
      </c>
      <c r="BP23" s="229">
        <f t="shared" si="25"/>
        <v>0</v>
      </c>
      <c r="BQ23" s="229">
        <f t="shared" si="25"/>
        <v>0</v>
      </c>
      <c r="BR23" s="229">
        <f t="shared" si="25"/>
        <v>0</v>
      </c>
      <c r="BS23" s="229">
        <f t="shared" si="25"/>
        <v>0</v>
      </c>
      <c r="BT23" s="229">
        <f t="shared" ref="BT23:CI23" si="26">IF(BT$16&gt;$H8,0,IF(BT$16=$H8,$E8*$K8,$E8))</f>
        <v>0</v>
      </c>
      <c r="BU23" s="229">
        <f t="shared" si="26"/>
        <v>0</v>
      </c>
      <c r="BV23" s="229">
        <f t="shared" si="26"/>
        <v>0</v>
      </c>
      <c r="BW23" s="229">
        <f t="shared" si="26"/>
        <v>0</v>
      </c>
      <c r="BX23" s="229">
        <f t="shared" si="26"/>
        <v>0</v>
      </c>
      <c r="BY23" s="229">
        <f t="shared" si="26"/>
        <v>0</v>
      </c>
      <c r="BZ23" s="229">
        <f t="shared" si="26"/>
        <v>0</v>
      </c>
      <c r="CA23" s="229">
        <f t="shared" si="26"/>
        <v>0</v>
      </c>
      <c r="CB23" s="229">
        <f t="shared" si="26"/>
        <v>0</v>
      </c>
      <c r="CC23" s="229">
        <f t="shared" si="26"/>
        <v>0</v>
      </c>
      <c r="CD23" s="229">
        <f t="shared" si="26"/>
        <v>0</v>
      </c>
      <c r="CE23" s="229">
        <f t="shared" si="26"/>
        <v>0</v>
      </c>
      <c r="CF23" s="229">
        <f t="shared" si="26"/>
        <v>0</v>
      </c>
      <c r="CG23" s="229">
        <f t="shared" si="26"/>
        <v>0</v>
      </c>
      <c r="CH23" s="229">
        <f t="shared" si="26"/>
        <v>0</v>
      </c>
      <c r="CI23" s="229">
        <f t="shared" si="26"/>
        <v>0</v>
      </c>
    </row>
    <row r="24" spans="1:87">
      <c r="A24" s="222"/>
      <c r="B24" s="222"/>
      <c r="C24" s="40" t="s">
        <v>35</v>
      </c>
      <c r="D24" s="69" t="s">
        <v>41</v>
      </c>
      <c r="E24" s="69" t="s">
        <v>42</v>
      </c>
      <c r="F24" s="222"/>
      <c r="G24" s="755"/>
      <c r="H24" s="229">
        <f t="shared" ref="H24:AM24" si="27">IF(H$16&gt;$H9,0,IF(H$16=$H9,$E9*$K9,$E9))</f>
        <v>7.6744448469802884E-2</v>
      </c>
      <c r="I24" s="229">
        <f t="shared" si="27"/>
        <v>7.6744448469802884E-2</v>
      </c>
      <c r="J24" s="229">
        <f t="shared" si="27"/>
        <v>7.6744448469802884E-2</v>
      </c>
      <c r="K24" s="229">
        <f t="shared" si="27"/>
        <v>7.6744448469802884E-2</v>
      </c>
      <c r="L24" s="229">
        <f t="shared" si="27"/>
        <v>7.6744448469802884E-2</v>
      </c>
      <c r="M24" s="229">
        <f t="shared" si="27"/>
        <v>7.6744448469802884E-2</v>
      </c>
      <c r="N24" s="229">
        <f t="shared" si="27"/>
        <v>7.6744448469802884E-2</v>
      </c>
      <c r="O24" s="229">
        <f t="shared" si="27"/>
        <v>7.6744448469802884E-2</v>
      </c>
      <c r="P24" s="229">
        <f t="shared" si="27"/>
        <v>7.6744448469802884E-2</v>
      </c>
      <c r="Q24" s="229">
        <f t="shared" si="27"/>
        <v>7.6744448469802884E-2</v>
      </c>
      <c r="R24" s="229">
        <f t="shared" si="27"/>
        <v>7.6744448469802884E-2</v>
      </c>
      <c r="S24" s="229">
        <f t="shared" si="27"/>
        <v>1.8032848547549312E-2</v>
      </c>
      <c r="T24" s="229">
        <f t="shared" si="27"/>
        <v>0</v>
      </c>
      <c r="U24" s="229">
        <f t="shared" si="27"/>
        <v>0</v>
      </c>
      <c r="V24" s="229">
        <f t="shared" si="27"/>
        <v>0</v>
      </c>
      <c r="W24" s="229">
        <f t="shared" si="27"/>
        <v>0</v>
      </c>
      <c r="X24" s="229">
        <f t="shared" si="27"/>
        <v>0</v>
      </c>
      <c r="Y24" s="229">
        <f t="shared" si="27"/>
        <v>0</v>
      </c>
      <c r="Z24" s="229">
        <f t="shared" si="27"/>
        <v>0</v>
      </c>
      <c r="AA24" s="229">
        <f t="shared" si="27"/>
        <v>0</v>
      </c>
      <c r="AB24" s="229">
        <f t="shared" si="27"/>
        <v>0</v>
      </c>
      <c r="AC24" s="229">
        <f t="shared" si="27"/>
        <v>0</v>
      </c>
      <c r="AD24" s="229">
        <f t="shared" si="27"/>
        <v>0</v>
      </c>
      <c r="AE24" s="229">
        <f t="shared" si="27"/>
        <v>0</v>
      </c>
      <c r="AF24" s="229">
        <f t="shared" si="27"/>
        <v>0</v>
      </c>
      <c r="AG24" s="229">
        <f t="shared" si="27"/>
        <v>0</v>
      </c>
      <c r="AH24" s="229">
        <f t="shared" si="27"/>
        <v>0</v>
      </c>
      <c r="AI24" s="229">
        <f t="shared" si="27"/>
        <v>0</v>
      </c>
      <c r="AJ24" s="229">
        <f t="shared" si="27"/>
        <v>0</v>
      </c>
      <c r="AK24" s="229">
        <f t="shared" si="27"/>
        <v>0</v>
      </c>
      <c r="AL24" s="229">
        <f t="shared" si="27"/>
        <v>0</v>
      </c>
      <c r="AM24" s="229">
        <f t="shared" si="27"/>
        <v>0</v>
      </c>
      <c r="AN24" s="229">
        <f t="shared" ref="AN24:BS24" si="28">IF(AN$16&gt;$H9,0,IF(AN$16=$H9,$E9*$K9,$E9))</f>
        <v>0</v>
      </c>
      <c r="AO24" s="229">
        <f t="shared" si="28"/>
        <v>0</v>
      </c>
      <c r="AP24" s="229">
        <f t="shared" si="28"/>
        <v>0</v>
      </c>
      <c r="AQ24" s="229">
        <f t="shared" si="28"/>
        <v>0</v>
      </c>
      <c r="AR24" s="229">
        <f t="shared" si="28"/>
        <v>0</v>
      </c>
      <c r="AS24" s="229">
        <f t="shared" si="28"/>
        <v>0</v>
      </c>
      <c r="AT24" s="229">
        <f t="shared" si="28"/>
        <v>0</v>
      </c>
      <c r="AU24" s="229">
        <f t="shared" si="28"/>
        <v>0</v>
      </c>
      <c r="AV24" s="229">
        <f t="shared" si="28"/>
        <v>0</v>
      </c>
      <c r="AW24" s="229">
        <f t="shared" si="28"/>
        <v>0</v>
      </c>
      <c r="AX24" s="229">
        <f t="shared" si="28"/>
        <v>0</v>
      </c>
      <c r="AY24" s="229">
        <f t="shared" si="28"/>
        <v>0</v>
      </c>
      <c r="AZ24" s="229">
        <f t="shared" si="28"/>
        <v>0</v>
      </c>
      <c r="BA24" s="229">
        <f t="shared" si="28"/>
        <v>0</v>
      </c>
      <c r="BB24" s="229">
        <f t="shared" si="28"/>
        <v>0</v>
      </c>
      <c r="BC24" s="229">
        <f t="shared" si="28"/>
        <v>0</v>
      </c>
      <c r="BD24" s="229">
        <f t="shared" si="28"/>
        <v>0</v>
      </c>
      <c r="BE24" s="229">
        <f t="shared" si="28"/>
        <v>0</v>
      </c>
      <c r="BF24" s="229">
        <f t="shared" si="28"/>
        <v>0</v>
      </c>
      <c r="BG24" s="229">
        <f t="shared" si="28"/>
        <v>0</v>
      </c>
      <c r="BH24" s="229">
        <f t="shared" si="28"/>
        <v>0</v>
      </c>
      <c r="BI24" s="229">
        <f t="shared" si="28"/>
        <v>0</v>
      </c>
      <c r="BJ24" s="229">
        <f t="shared" si="28"/>
        <v>0</v>
      </c>
      <c r="BK24" s="229">
        <f t="shared" si="28"/>
        <v>0</v>
      </c>
      <c r="BL24" s="229">
        <f t="shared" si="28"/>
        <v>0</v>
      </c>
      <c r="BM24" s="229">
        <f t="shared" si="28"/>
        <v>0</v>
      </c>
      <c r="BN24" s="229">
        <f t="shared" si="28"/>
        <v>0</v>
      </c>
      <c r="BO24" s="229">
        <f t="shared" si="28"/>
        <v>0</v>
      </c>
      <c r="BP24" s="229">
        <f t="shared" si="28"/>
        <v>0</v>
      </c>
      <c r="BQ24" s="229">
        <f t="shared" si="28"/>
        <v>0</v>
      </c>
      <c r="BR24" s="229">
        <f t="shared" si="28"/>
        <v>0</v>
      </c>
      <c r="BS24" s="229">
        <f t="shared" si="28"/>
        <v>0</v>
      </c>
      <c r="BT24" s="229">
        <f t="shared" ref="BT24:CI24" si="29">IF(BT$16&gt;$H9,0,IF(BT$16=$H9,$E9*$K9,$E9))</f>
        <v>0</v>
      </c>
      <c r="BU24" s="229">
        <f t="shared" si="29"/>
        <v>0</v>
      </c>
      <c r="BV24" s="229">
        <f t="shared" si="29"/>
        <v>0</v>
      </c>
      <c r="BW24" s="229">
        <f t="shared" si="29"/>
        <v>0</v>
      </c>
      <c r="BX24" s="229">
        <f t="shared" si="29"/>
        <v>0</v>
      </c>
      <c r="BY24" s="229">
        <f t="shared" si="29"/>
        <v>0</v>
      </c>
      <c r="BZ24" s="229">
        <f t="shared" si="29"/>
        <v>0</v>
      </c>
      <c r="CA24" s="229">
        <f t="shared" si="29"/>
        <v>0</v>
      </c>
      <c r="CB24" s="229">
        <f t="shared" si="29"/>
        <v>0</v>
      </c>
      <c r="CC24" s="229">
        <f t="shared" si="29"/>
        <v>0</v>
      </c>
      <c r="CD24" s="229">
        <f t="shared" si="29"/>
        <v>0</v>
      </c>
      <c r="CE24" s="229">
        <f t="shared" si="29"/>
        <v>0</v>
      </c>
      <c r="CF24" s="229">
        <f t="shared" si="29"/>
        <v>0</v>
      </c>
      <c r="CG24" s="229">
        <f t="shared" si="29"/>
        <v>0</v>
      </c>
      <c r="CH24" s="229">
        <f t="shared" si="29"/>
        <v>0</v>
      </c>
      <c r="CI24" s="229">
        <f t="shared" si="29"/>
        <v>0</v>
      </c>
    </row>
    <row r="25" spans="1:87">
      <c r="A25" s="222"/>
      <c r="B25" s="222"/>
      <c r="C25" s="40" t="s">
        <v>36</v>
      </c>
      <c r="D25" s="69" t="s">
        <v>41</v>
      </c>
      <c r="E25" s="69" t="s">
        <v>42</v>
      </c>
      <c r="F25" s="222"/>
      <c r="G25" s="755"/>
      <c r="H25" s="229">
        <f t="shared" ref="H25:AM25" si="30">IF(H$16&gt;$H10,0,IF(H$16=$H10,$E10*$K10,$E10))</f>
        <v>0.10407597237152343</v>
      </c>
      <c r="I25" s="229">
        <f t="shared" si="30"/>
        <v>0.10407597237152343</v>
      </c>
      <c r="J25" s="229">
        <f t="shared" si="30"/>
        <v>0.10407597237152343</v>
      </c>
      <c r="K25" s="229">
        <f t="shared" si="30"/>
        <v>0.10407597237152343</v>
      </c>
      <c r="L25" s="229">
        <f t="shared" si="30"/>
        <v>0.10407597237152343</v>
      </c>
      <c r="M25" s="229">
        <f t="shared" si="30"/>
        <v>0.10407597237152343</v>
      </c>
      <c r="N25" s="229">
        <f t="shared" si="30"/>
        <v>0.10407597237152343</v>
      </c>
      <c r="O25" s="229">
        <f t="shared" si="30"/>
        <v>0.10407597237152343</v>
      </c>
      <c r="P25" s="229">
        <f t="shared" si="30"/>
        <v>0.10407597237152343</v>
      </c>
      <c r="Q25" s="229">
        <f t="shared" si="30"/>
        <v>0.10407597237152343</v>
      </c>
      <c r="R25" s="229">
        <f t="shared" si="30"/>
        <v>0.10407597237152343</v>
      </c>
      <c r="S25" s="229">
        <f t="shared" si="30"/>
        <v>0.10407597237152343</v>
      </c>
      <c r="T25" s="229">
        <f t="shared" si="30"/>
        <v>5.1895416360595241E-2</v>
      </c>
      <c r="U25" s="229">
        <f t="shared" si="30"/>
        <v>0</v>
      </c>
      <c r="V25" s="229">
        <f t="shared" si="30"/>
        <v>0</v>
      </c>
      <c r="W25" s="229">
        <f t="shared" si="30"/>
        <v>0</v>
      </c>
      <c r="X25" s="229">
        <f t="shared" si="30"/>
        <v>0</v>
      </c>
      <c r="Y25" s="229">
        <f t="shared" si="30"/>
        <v>0</v>
      </c>
      <c r="Z25" s="229">
        <f t="shared" si="30"/>
        <v>0</v>
      </c>
      <c r="AA25" s="229">
        <f t="shared" si="30"/>
        <v>0</v>
      </c>
      <c r="AB25" s="229">
        <f t="shared" si="30"/>
        <v>0</v>
      </c>
      <c r="AC25" s="229">
        <f t="shared" si="30"/>
        <v>0</v>
      </c>
      <c r="AD25" s="229">
        <f t="shared" si="30"/>
        <v>0</v>
      </c>
      <c r="AE25" s="229">
        <f t="shared" si="30"/>
        <v>0</v>
      </c>
      <c r="AF25" s="229">
        <f t="shared" si="30"/>
        <v>0</v>
      </c>
      <c r="AG25" s="229">
        <f t="shared" si="30"/>
        <v>0</v>
      </c>
      <c r="AH25" s="229">
        <f t="shared" si="30"/>
        <v>0</v>
      </c>
      <c r="AI25" s="229">
        <f t="shared" si="30"/>
        <v>0</v>
      </c>
      <c r="AJ25" s="229">
        <f t="shared" si="30"/>
        <v>0</v>
      </c>
      <c r="AK25" s="229">
        <f t="shared" si="30"/>
        <v>0</v>
      </c>
      <c r="AL25" s="229">
        <f t="shared" si="30"/>
        <v>0</v>
      </c>
      <c r="AM25" s="229">
        <f t="shared" si="30"/>
        <v>0</v>
      </c>
      <c r="AN25" s="229">
        <f t="shared" ref="AN25:BS25" si="31">IF(AN$16&gt;$H10,0,IF(AN$16=$H10,$E10*$K10,$E10))</f>
        <v>0</v>
      </c>
      <c r="AO25" s="229">
        <f t="shared" si="31"/>
        <v>0</v>
      </c>
      <c r="AP25" s="229">
        <f t="shared" si="31"/>
        <v>0</v>
      </c>
      <c r="AQ25" s="229">
        <f t="shared" si="31"/>
        <v>0</v>
      </c>
      <c r="AR25" s="229">
        <f t="shared" si="31"/>
        <v>0</v>
      </c>
      <c r="AS25" s="229">
        <f t="shared" si="31"/>
        <v>0</v>
      </c>
      <c r="AT25" s="229">
        <f t="shared" si="31"/>
        <v>0</v>
      </c>
      <c r="AU25" s="229">
        <f t="shared" si="31"/>
        <v>0</v>
      </c>
      <c r="AV25" s="229">
        <f t="shared" si="31"/>
        <v>0</v>
      </c>
      <c r="AW25" s="229">
        <f t="shared" si="31"/>
        <v>0</v>
      </c>
      <c r="AX25" s="229">
        <f t="shared" si="31"/>
        <v>0</v>
      </c>
      <c r="AY25" s="229">
        <f t="shared" si="31"/>
        <v>0</v>
      </c>
      <c r="AZ25" s="229">
        <f t="shared" si="31"/>
        <v>0</v>
      </c>
      <c r="BA25" s="229">
        <f t="shared" si="31"/>
        <v>0</v>
      </c>
      <c r="BB25" s="229">
        <f t="shared" si="31"/>
        <v>0</v>
      </c>
      <c r="BC25" s="229">
        <f t="shared" si="31"/>
        <v>0</v>
      </c>
      <c r="BD25" s="229">
        <f t="shared" si="31"/>
        <v>0</v>
      </c>
      <c r="BE25" s="229">
        <f t="shared" si="31"/>
        <v>0</v>
      </c>
      <c r="BF25" s="229">
        <f t="shared" si="31"/>
        <v>0</v>
      </c>
      <c r="BG25" s="229">
        <f t="shared" si="31"/>
        <v>0</v>
      </c>
      <c r="BH25" s="229">
        <f t="shared" si="31"/>
        <v>0</v>
      </c>
      <c r="BI25" s="229">
        <f t="shared" si="31"/>
        <v>0</v>
      </c>
      <c r="BJ25" s="229">
        <f t="shared" si="31"/>
        <v>0</v>
      </c>
      <c r="BK25" s="229">
        <f t="shared" si="31"/>
        <v>0</v>
      </c>
      <c r="BL25" s="229">
        <f t="shared" si="31"/>
        <v>0</v>
      </c>
      <c r="BM25" s="229">
        <f t="shared" si="31"/>
        <v>0</v>
      </c>
      <c r="BN25" s="229">
        <f t="shared" si="31"/>
        <v>0</v>
      </c>
      <c r="BO25" s="229">
        <f t="shared" si="31"/>
        <v>0</v>
      </c>
      <c r="BP25" s="229">
        <f t="shared" si="31"/>
        <v>0</v>
      </c>
      <c r="BQ25" s="229">
        <f t="shared" si="31"/>
        <v>0</v>
      </c>
      <c r="BR25" s="229">
        <f t="shared" si="31"/>
        <v>0</v>
      </c>
      <c r="BS25" s="229">
        <f t="shared" si="31"/>
        <v>0</v>
      </c>
      <c r="BT25" s="229">
        <f t="shared" ref="BT25:CI25" si="32">IF(BT$16&gt;$H10,0,IF(BT$16=$H10,$E10*$K10,$E10))</f>
        <v>0</v>
      </c>
      <c r="BU25" s="229">
        <f t="shared" si="32"/>
        <v>0</v>
      </c>
      <c r="BV25" s="229">
        <f t="shared" si="32"/>
        <v>0</v>
      </c>
      <c r="BW25" s="229">
        <f t="shared" si="32"/>
        <v>0</v>
      </c>
      <c r="BX25" s="229">
        <f t="shared" si="32"/>
        <v>0</v>
      </c>
      <c r="BY25" s="229">
        <f t="shared" si="32"/>
        <v>0</v>
      </c>
      <c r="BZ25" s="229">
        <f t="shared" si="32"/>
        <v>0</v>
      </c>
      <c r="CA25" s="229">
        <f t="shared" si="32"/>
        <v>0</v>
      </c>
      <c r="CB25" s="229">
        <f t="shared" si="32"/>
        <v>0</v>
      </c>
      <c r="CC25" s="229">
        <f t="shared" si="32"/>
        <v>0</v>
      </c>
      <c r="CD25" s="229">
        <f t="shared" si="32"/>
        <v>0</v>
      </c>
      <c r="CE25" s="229">
        <f t="shared" si="32"/>
        <v>0</v>
      </c>
      <c r="CF25" s="229">
        <f t="shared" si="32"/>
        <v>0</v>
      </c>
      <c r="CG25" s="229">
        <f t="shared" si="32"/>
        <v>0</v>
      </c>
      <c r="CH25" s="229">
        <f t="shared" si="32"/>
        <v>0</v>
      </c>
      <c r="CI25" s="229">
        <f t="shared" si="32"/>
        <v>0</v>
      </c>
    </row>
    <row r="26" spans="1:87">
      <c r="A26" s="222"/>
      <c r="B26" s="222"/>
      <c r="C26" s="40" t="s">
        <v>37</v>
      </c>
      <c r="D26" s="69" t="s">
        <v>41</v>
      </c>
      <c r="E26" s="69" t="s">
        <v>42</v>
      </c>
      <c r="F26" s="222"/>
      <c r="G26" s="665"/>
      <c r="H26" s="229">
        <f t="shared" ref="H26:AM26" si="33">IF(H$16&gt;$H11,0,IF(H$16=$H11,$E11*$K11,$E11))</f>
        <v>0.16700618255462443</v>
      </c>
      <c r="I26" s="229">
        <f t="shared" si="33"/>
        <v>0.16700618255462443</v>
      </c>
      <c r="J26" s="229">
        <f t="shared" si="33"/>
        <v>0.16700618255462443</v>
      </c>
      <c r="K26" s="229">
        <f t="shared" si="33"/>
        <v>0.16700618255462443</v>
      </c>
      <c r="L26" s="229">
        <f t="shared" si="33"/>
        <v>0.16700618255462443</v>
      </c>
      <c r="M26" s="229">
        <f t="shared" si="33"/>
        <v>0.16700618255462443</v>
      </c>
      <c r="N26" s="229">
        <f t="shared" si="33"/>
        <v>0.16700618255462443</v>
      </c>
      <c r="O26" s="229">
        <f t="shared" si="33"/>
        <v>0.16700618255462443</v>
      </c>
      <c r="P26" s="229">
        <f t="shared" si="33"/>
        <v>0.16700618255462443</v>
      </c>
      <c r="Q26" s="229">
        <f t="shared" si="33"/>
        <v>0.11896330812110233</v>
      </c>
      <c r="R26" s="229">
        <f t="shared" si="33"/>
        <v>0</v>
      </c>
      <c r="S26" s="229">
        <f t="shared" si="33"/>
        <v>0</v>
      </c>
      <c r="T26" s="229">
        <f t="shared" si="33"/>
        <v>0</v>
      </c>
      <c r="U26" s="229">
        <f t="shared" si="33"/>
        <v>0</v>
      </c>
      <c r="V26" s="229">
        <f t="shared" si="33"/>
        <v>0</v>
      </c>
      <c r="W26" s="229">
        <f t="shared" si="33"/>
        <v>0</v>
      </c>
      <c r="X26" s="229">
        <f t="shared" si="33"/>
        <v>0</v>
      </c>
      <c r="Y26" s="229">
        <f t="shared" si="33"/>
        <v>0</v>
      </c>
      <c r="Z26" s="229">
        <f t="shared" si="33"/>
        <v>0</v>
      </c>
      <c r="AA26" s="229">
        <f t="shared" si="33"/>
        <v>0</v>
      </c>
      <c r="AB26" s="229">
        <f t="shared" si="33"/>
        <v>0</v>
      </c>
      <c r="AC26" s="229">
        <f t="shared" si="33"/>
        <v>0</v>
      </c>
      <c r="AD26" s="229">
        <f t="shared" si="33"/>
        <v>0</v>
      </c>
      <c r="AE26" s="229">
        <f t="shared" si="33"/>
        <v>0</v>
      </c>
      <c r="AF26" s="229">
        <f t="shared" si="33"/>
        <v>0</v>
      </c>
      <c r="AG26" s="229">
        <f t="shared" si="33"/>
        <v>0</v>
      </c>
      <c r="AH26" s="229">
        <f t="shared" si="33"/>
        <v>0</v>
      </c>
      <c r="AI26" s="229">
        <f t="shared" si="33"/>
        <v>0</v>
      </c>
      <c r="AJ26" s="229">
        <f t="shared" si="33"/>
        <v>0</v>
      </c>
      <c r="AK26" s="229">
        <f t="shared" si="33"/>
        <v>0</v>
      </c>
      <c r="AL26" s="229">
        <f t="shared" si="33"/>
        <v>0</v>
      </c>
      <c r="AM26" s="229">
        <f t="shared" si="33"/>
        <v>0</v>
      </c>
      <c r="AN26" s="229">
        <f t="shared" ref="AN26:BS26" si="34">IF(AN$16&gt;$H11,0,IF(AN$16=$H11,$E11*$K11,$E11))</f>
        <v>0</v>
      </c>
      <c r="AO26" s="229">
        <f t="shared" si="34"/>
        <v>0</v>
      </c>
      <c r="AP26" s="229">
        <f t="shared" si="34"/>
        <v>0</v>
      </c>
      <c r="AQ26" s="229">
        <f t="shared" si="34"/>
        <v>0</v>
      </c>
      <c r="AR26" s="229">
        <f t="shared" si="34"/>
        <v>0</v>
      </c>
      <c r="AS26" s="229">
        <f t="shared" si="34"/>
        <v>0</v>
      </c>
      <c r="AT26" s="229">
        <f t="shared" si="34"/>
        <v>0</v>
      </c>
      <c r="AU26" s="229">
        <f t="shared" si="34"/>
        <v>0</v>
      </c>
      <c r="AV26" s="229">
        <f t="shared" si="34"/>
        <v>0</v>
      </c>
      <c r="AW26" s="229">
        <f t="shared" si="34"/>
        <v>0</v>
      </c>
      <c r="AX26" s="229">
        <f t="shared" si="34"/>
        <v>0</v>
      </c>
      <c r="AY26" s="229">
        <f t="shared" si="34"/>
        <v>0</v>
      </c>
      <c r="AZ26" s="229">
        <f t="shared" si="34"/>
        <v>0</v>
      </c>
      <c r="BA26" s="229">
        <f t="shared" si="34"/>
        <v>0</v>
      </c>
      <c r="BB26" s="229">
        <f t="shared" si="34"/>
        <v>0</v>
      </c>
      <c r="BC26" s="229">
        <f t="shared" si="34"/>
        <v>0</v>
      </c>
      <c r="BD26" s="229">
        <f t="shared" si="34"/>
        <v>0</v>
      </c>
      <c r="BE26" s="229">
        <f t="shared" si="34"/>
        <v>0</v>
      </c>
      <c r="BF26" s="229">
        <f t="shared" si="34"/>
        <v>0</v>
      </c>
      <c r="BG26" s="229">
        <f t="shared" si="34"/>
        <v>0</v>
      </c>
      <c r="BH26" s="229">
        <f t="shared" si="34"/>
        <v>0</v>
      </c>
      <c r="BI26" s="229">
        <f t="shared" si="34"/>
        <v>0</v>
      </c>
      <c r="BJ26" s="229">
        <f t="shared" si="34"/>
        <v>0</v>
      </c>
      <c r="BK26" s="229">
        <f t="shared" si="34"/>
        <v>0</v>
      </c>
      <c r="BL26" s="229">
        <f t="shared" si="34"/>
        <v>0</v>
      </c>
      <c r="BM26" s="229">
        <f t="shared" si="34"/>
        <v>0</v>
      </c>
      <c r="BN26" s="229">
        <f t="shared" si="34"/>
        <v>0</v>
      </c>
      <c r="BO26" s="229">
        <f t="shared" si="34"/>
        <v>0</v>
      </c>
      <c r="BP26" s="229">
        <f t="shared" si="34"/>
        <v>0</v>
      </c>
      <c r="BQ26" s="229">
        <f t="shared" si="34"/>
        <v>0</v>
      </c>
      <c r="BR26" s="229">
        <f t="shared" si="34"/>
        <v>0</v>
      </c>
      <c r="BS26" s="229">
        <f t="shared" si="34"/>
        <v>0</v>
      </c>
      <c r="BT26" s="229">
        <f t="shared" ref="BT26:CI26" si="35">IF(BT$16&gt;$H11,0,IF(BT$16=$H11,$E11*$K11,$E11))</f>
        <v>0</v>
      </c>
      <c r="BU26" s="229">
        <f t="shared" si="35"/>
        <v>0</v>
      </c>
      <c r="BV26" s="229">
        <f t="shared" si="35"/>
        <v>0</v>
      </c>
      <c r="BW26" s="229">
        <f t="shared" si="35"/>
        <v>0</v>
      </c>
      <c r="BX26" s="229">
        <f t="shared" si="35"/>
        <v>0</v>
      </c>
      <c r="BY26" s="229">
        <f t="shared" si="35"/>
        <v>0</v>
      </c>
      <c r="BZ26" s="229">
        <f t="shared" si="35"/>
        <v>0</v>
      </c>
      <c r="CA26" s="229">
        <f t="shared" si="35"/>
        <v>0</v>
      </c>
      <c r="CB26" s="229">
        <f t="shared" si="35"/>
        <v>0</v>
      </c>
      <c r="CC26" s="229">
        <f t="shared" si="35"/>
        <v>0</v>
      </c>
      <c r="CD26" s="229">
        <f t="shared" si="35"/>
        <v>0</v>
      </c>
      <c r="CE26" s="229">
        <f t="shared" si="35"/>
        <v>0</v>
      </c>
      <c r="CF26" s="229">
        <f t="shared" si="35"/>
        <v>0</v>
      </c>
      <c r="CG26" s="229">
        <f t="shared" si="35"/>
        <v>0</v>
      </c>
      <c r="CH26" s="229">
        <f t="shared" si="35"/>
        <v>0</v>
      </c>
      <c r="CI26" s="229">
        <f t="shared" si="35"/>
        <v>0</v>
      </c>
    </row>
    <row r="27" spans="1:87">
      <c r="A27" s="222"/>
      <c r="B27" s="222"/>
      <c r="C27" s="39" t="s">
        <v>820</v>
      </c>
      <c r="D27" s="69" t="s">
        <v>41</v>
      </c>
      <c r="E27" s="69" t="s">
        <v>42</v>
      </c>
      <c r="F27" s="222"/>
      <c r="G27" s="756"/>
      <c r="H27" s="413">
        <f t="shared" ref="H27:AF27" si="36">SUM(H18:H26)</f>
        <v>0.99999999999999989</v>
      </c>
      <c r="I27" s="413">
        <f t="shared" si="36"/>
        <v>0.99999999999999989</v>
      </c>
      <c r="J27" s="413">
        <f t="shared" si="36"/>
        <v>0.99999999999999989</v>
      </c>
      <c r="K27" s="413">
        <f t="shared" si="36"/>
        <v>0.99999999999999989</v>
      </c>
      <c r="L27" s="413">
        <f t="shared" si="36"/>
        <v>0.99999999999999989</v>
      </c>
      <c r="M27" s="413">
        <f t="shared" si="36"/>
        <v>0.99999999999999989</v>
      </c>
      <c r="N27" s="413">
        <f t="shared" si="36"/>
        <v>0.72676847722914029</v>
      </c>
      <c r="O27" s="413">
        <f t="shared" si="36"/>
        <v>0.69953140868408392</v>
      </c>
      <c r="P27" s="413">
        <f t="shared" si="36"/>
        <v>0.69953140868408392</v>
      </c>
      <c r="Q27" s="413">
        <f t="shared" si="36"/>
        <v>0.43640407074112308</v>
      </c>
      <c r="R27" s="413">
        <f t="shared" si="36"/>
        <v>0.29887692499569418</v>
      </c>
      <c r="S27" s="413">
        <f t="shared" si="36"/>
        <v>0.24016532507344063</v>
      </c>
      <c r="T27" s="413">
        <f t="shared" si="36"/>
        <v>0.16995192051496311</v>
      </c>
      <c r="U27" s="413">
        <f t="shared" si="36"/>
        <v>0.11805650415436787</v>
      </c>
      <c r="V27" s="413">
        <f t="shared" si="36"/>
        <v>0.11805650415436787</v>
      </c>
      <c r="W27" s="413">
        <f t="shared" si="36"/>
        <v>0.11805650415436787</v>
      </c>
      <c r="X27" s="413">
        <f t="shared" si="36"/>
        <v>0.11805650415436787</v>
      </c>
      <c r="Y27" s="413">
        <f t="shared" si="36"/>
        <v>0.11805650415436787</v>
      </c>
      <c r="Z27" s="413">
        <f t="shared" si="36"/>
        <v>0.11805650415436787</v>
      </c>
      <c r="AA27" s="413">
        <f t="shared" si="36"/>
        <v>0.11805650415436787</v>
      </c>
      <c r="AB27" s="413">
        <f t="shared" si="36"/>
        <v>6.8893247629809196E-2</v>
      </c>
      <c r="AC27" s="413">
        <f t="shared" si="36"/>
        <v>0</v>
      </c>
      <c r="AD27" s="413">
        <f t="shared" si="36"/>
        <v>0</v>
      </c>
      <c r="AE27" s="413">
        <f t="shared" si="36"/>
        <v>0</v>
      </c>
      <c r="AF27" s="413">
        <f t="shared" si="36"/>
        <v>0</v>
      </c>
      <c r="AG27" s="413">
        <f t="shared" ref="AG27:AL27" si="37">SUM(AG18:AG26)</f>
        <v>0</v>
      </c>
      <c r="AH27" s="413">
        <f t="shared" si="37"/>
        <v>0</v>
      </c>
      <c r="AI27" s="413">
        <f t="shared" si="37"/>
        <v>0</v>
      </c>
      <c r="AJ27" s="413">
        <f t="shared" si="37"/>
        <v>0</v>
      </c>
      <c r="AK27" s="413">
        <f t="shared" si="37"/>
        <v>0</v>
      </c>
      <c r="AL27" s="413">
        <f t="shared" si="37"/>
        <v>0</v>
      </c>
      <c r="AM27" s="413">
        <f t="shared" ref="AM27:CI27" si="38">SUM(AM18:AM26)</f>
        <v>0</v>
      </c>
      <c r="AN27" s="413">
        <f t="shared" si="38"/>
        <v>0</v>
      </c>
      <c r="AO27" s="413">
        <f t="shared" si="38"/>
        <v>0</v>
      </c>
      <c r="AP27" s="413">
        <f t="shared" si="38"/>
        <v>0</v>
      </c>
      <c r="AQ27" s="413">
        <f t="shared" si="38"/>
        <v>0</v>
      </c>
      <c r="AR27" s="413">
        <f t="shared" si="38"/>
        <v>0</v>
      </c>
      <c r="AS27" s="413">
        <f t="shared" si="38"/>
        <v>0</v>
      </c>
      <c r="AT27" s="413">
        <f t="shared" si="38"/>
        <v>0</v>
      </c>
      <c r="AU27" s="413">
        <f t="shared" si="38"/>
        <v>0</v>
      </c>
      <c r="AV27" s="413">
        <f t="shared" si="38"/>
        <v>0</v>
      </c>
      <c r="AW27" s="413">
        <f t="shared" si="38"/>
        <v>0</v>
      </c>
      <c r="AX27" s="413">
        <f t="shared" si="38"/>
        <v>0</v>
      </c>
      <c r="AY27" s="413">
        <f t="shared" si="38"/>
        <v>0</v>
      </c>
      <c r="AZ27" s="413">
        <f t="shared" si="38"/>
        <v>0</v>
      </c>
      <c r="BA27" s="413">
        <f t="shared" si="38"/>
        <v>0</v>
      </c>
      <c r="BB27" s="413">
        <f t="shared" si="38"/>
        <v>0</v>
      </c>
      <c r="BC27" s="413">
        <f t="shared" si="38"/>
        <v>0</v>
      </c>
      <c r="BD27" s="413">
        <f t="shared" si="38"/>
        <v>0</v>
      </c>
      <c r="BE27" s="413">
        <f t="shared" si="38"/>
        <v>0</v>
      </c>
      <c r="BF27" s="413">
        <f t="shared" si="38"/>
        <v>0</v>
      </c>
      <c r="BG27" s="413">
        <f t="shared" si="38"/>
        <v>0</v>
      </c>
      <c r="BH27" s="413">
        <f t="shared" si="38"/>
        <v>0</v>
      </c>
      <c r="BI27" s="413">
        <f t="shared" si="38"/>
        <v>0</v>
      </c>
      <c r="BJ27" s="413">
        <f t="shared" si="38"/>
        <v>0</v>
      </c>
      <c r="BK27" s="413">
        <f t="shared" si="38"/>
        <v>0</v>
      </c>
      <c r="BL27" s="413">
        <f t="shared" si="38"/>
        <v>0</v>
      </c>
      <c r="BM27" s="413">
        <f t="shared" si="38"/>
        <v>0</v>
      </c>
      <c r="BN27" s="413">
        <f t="shared" si="38"/>
        <v>0</v>
      </c>
      <c r="BO27" s="413">
        <f t="shared" si="38"/>
        <v>0</v>
      </c>
      <c r="BP27" s="413">
        <f t="shared" si="38"/>
        <v>0</v>
      </c>
      <c r="BQ27" s="413">
        <f t="shared" si="38"/>
        <v>0</v>
      </c>
      <c r="BR27" s="413">
        <f t="shared" si="38"/>
        <v>0</v>
      </c>
      <c r="BS27" s="413">
        <f t="shared" si="38"/>
        <v>0</v>
      </c>
      <c r="BT27" s="413">
        <f t="shared" si="38"/>
        <v>0</v>
      </c>
      <c r="BU27" s="413">
        <f t="shared" si="38"/>
        <v>0</v>
      </c>
      <c r="BV27" s="413">
        <f t="shared" si="38"/>
        <v>0</v>
      </c>
      <c r="BW27" s="413">
        <f t="shared" si="38"/>
        <v>0</v>
      </c>
      <c r="BX27" s="413">
        <f t="shared" si="38"/>
        <v>0</v>
      </c>
      <c r="BY27" s="413">
        <f t="shared" si="38"/>
        <v>0</v>
      </c>
      <c r="BZ27" s="413">
        <f t="shared" si="38"/>
        <v>0</v>
      </c>
      <c r="CA27" s="413">
        <f t="shared" si="38"/>
        <v>0</v>
      </c>
      <c r="CB27" s="413">
        <f t="shared" si="38"/>
        <v>0</v>
      </c>
      <c r="CC27" s="413">
        <f t="shared" si="38"/>
        <v>0</v>
      </c>
      <c r="CD27" s="413">
        <f t="shared" si="38"/>
        <v>0</v>
      </c>
      <c r="CE27" s="413">
        <f t="shared" si="38"/>
        <v>0</v>
      </c>
      <c r="CF27" s="413">
        <f t="shared" si="38"/>
        <v>0</v>
      </c>
      <c r="CG27" s="413">
        <f t="shared" si="38"/>
        <v>0</v>
      </c>
      <c r="CH27" s="413">
        <f t="shared" si="38"/>
        <v>0</v>
      </c>
      <c r="CI27" s="413">
        <f t="shared" si="38"/>
        <v>0</v>
      </c>
    </row>
    <row r="28" spans="1:87" ht="15" thickBot="1">
      <c r="A28" s="222"/>
      <c r="B28" s="222"/>
      <c r="C28" s="39" t="s">
        <v>442</v>
      </c>
      <c r="D28" s="69" t="s">
        <v>41</v>
      </c>
      <c r="E28" s="69" t="s">
        <v>42</v>
      </c>
      <c r="F28" s="222"/>
      <c r="G28" s="757"/>
      <c r="H28" s="414">
        <f t="shared" ref="H28:AF28" si="39">1-H27</f>
        <v>0</v>
      </c>
      <c r="I28" s="414">
        <f t="shared" si="39"/>
        <v>0</v>
      </c>
      <c r="J28" s="414">
        <f t="shared" si="39"/>
        <v>0</v>
      </c>
      <c r="K28" s="414">
        <f>1-K27</f>
        <v>0</v>
      </c>
      <c r="L28" s="414">
        <f t="shared" si="39"/>
        <v>0</v>
      </c>
      <c r="M28" s="414">
        <f t="shared" si="39"/>
        <v>0</v>
      </c>
      <c r="N28" s="414">
        <f t="shared" si="39"/>
        <v>0.27323152277085971</v>
      </c>
      <c r="O28" s="414">
        <f t="shared" si="39"/>
        <v>0.30046859131591608</v>
      </c>
      <c r="P28" s="414">
        <f t="shared" si="39"/>
        <v>0.30046859131591608</v>
      </c>
      <c r="Q28" s="414">
        <f t="shared" si="39"/>
        <v>0.56359592925887692</v>
      </c>
      <c r="R28" s="414">
        <f t="shared" si="39"/>
        <v>0.70112307500430582</v>
      </c>
      <c r="S28" s="414">
        <f t="shared" si="39"/>
        <v>0.75983467492655943</v>
      </c>
      <c r="T28" s="414">
        <f t="shared" si="39"/>
        <v>0.83004807948503689</v>
      </c>
      <c r="U28" s="414">
        <f t="shared" si="39"/>
        <v>0.88194349584563214</v>
      </c>
      <c r="V28" s="414">
        <f t="shared" si="39"/>
        <v>0.88194349584563214</v>
      </c>
      <c r="W28" s="414">
        <f t="shared" si="39"/>
        <v>0.88194349584563214</v>
      </c>
      <c r="X28" s="414">
        <f t="shared" si="39"/>
        <v>0.88194349584563214</v>
      </c>
      <c r="Y28" s="414">
        <f t="shared" si="39"/>
        <v>0.88194349584563214</v>
      </c>
      <c r="Z28" s="414">
        <f t="shared" si="39"/>
        <v>0.88194349584563214</v>
      </c>
      <c r="AA28" s="414">
        <f t="shared" si="39"/>
        <v>0.88194349584563214</v>
      </c>
      <c r="AB28" s="414">
        <f t="shared" si="39"/>
        <v>0.9311067523701908</v>
      </c>
      <c r="AC28" s="414">
        <f t="shared" si="39"/>
        <v>1</v>
      </c>
      <c r="AD28" s="414">
        <f t="shared" si="39"/>
        <v>1</v>
      </c>
      <c r="AE28" s="414">
        <f t="shared" si="39"/>
        <v>1</v>
      </c>
      <c r="AF28" s="414">
        <f t="shared" si="39"/>
        <v>1</v>
      </c>
      <c r="AG28" s="414">
        <f t="shared" ref="AG28:AL28" si="40">1-AG27</f>
        <v>1</v>
      </c>
      <c r="AH28" s="414">
        <f t="shared" si="40"/>
        <v>1</v>
      </c>
      <c r="AI28" s="414">
        <f t="shared" si="40"/>
        <v>1</v>
      </c>
      <c r="AJ28" s="414">
        <f t="shared" si="40"/>
        <v>1</v>
      </c>
      <c r="AK28" s="414">
        <f t="shared" si="40"/>
        <v>1</v>
      </c>
      <c r="AL28" s="414">
        <f t="shared" si="40"/>
        <v>1</v>
      </c>
      <c r="AM28" s="414">
        <f t="shared" ref="AM28:CI28" si="41">1-AM27</f>
        <v>1</v>
      </c>
      <c r="AN28" s="414">
        <f t="shared" si="41"/>
        <v>1</v>
      </c>
      <c r="AO28" s="414">
        <f t="shared" si="41"/>
        <v>1</v>
      </c>
      <c r="AP28" s="414">
        <f t="shared" si="41"/>
        <v>1</v>
      </c>
      <c r="AQ28" s="414">
        <f t="shared" si="41"/>
        <v>1</v>
      </c>
      <c r="AR28" s="414">
        <f t="shared" si="41"/>
        <v>1</v>
      </c>
      <c r="AS28" s="414">
        <f t="shared" si="41"/>
        <v>1</v>
      </c>
      <c r="AT28" s="414">
        <f t="shared" si="41"/>
        <v>1</v>
      </c>
      <c r="AU28" s="414">
        <f t="shared" si="41"/>
        <v>1</v>
      </c>
      <c r="AV28" s="414">
        <f t="shared" si="41"/>
        <v>1</v>
      </c>
      <c r="AW28" s="414">
        <f t="shared" si="41"/>
        <v>1</v>
      </c>
      <c r="AX28" s="414">
        <f t="shared" si="41"/>
        <v>1</v>
      </c>
      <c r="AY28" s="414">
        <f t="shared" si="41"/>
        <v>1</v>
      </c>
      <c r="AZ28" s="414">
        <f t="shared" si="41"/>
        <v>1</v>
      </c>
      <c r="BA28" s="414">
        <f t="shared" si="41"/>
        <v>1</v>
      </c>
      <c r="BB28" s="414">
        <f t="shared" si="41"/>
        <v>1</v>
      </c>
      <c r="BC28" s="414">
        <f t="shared" si="41"/>
        <v>1</v>
      </c>
      <c r="BD28" s="414">
        <f t="shared" si="41"/>
        <v>1</v>
      </c>
      <c r="BE28" s="414">
        <f t="shared" si="41"/>
        <v>1</v>
      </c>
      <c r="BF28" s="414">
        <f t="shared" si="41"/>
        <v>1</v>
      </c>
      <c r="BG28" s="414">
        <f t="shared" si="41"/>
        <v>1</v>
      </c>
      <c r="BH28" s="414">
        <f t="shared" si="41"/>
        <v>1</v>
      </c>
      <c r="BI28" s="414">
        <f t="shared" si="41"/>
        <v>1</v>
      </c>
      <c r="BJ28" s="414">
        <f t="shared" si="41"/>
        <v>1</v>
      </c>
      <c r="BK28" s="414">
        <f t="shared" si="41"/>
        <v>1</v>
      </c>
      <c r="BL28" s="414">
        <f t="shared" si="41"/>
        <v>1</v>
      </c>
      <c r="BM28" s="414">
        <f t="shared" si="41"/>
        <v>1</v>
      </c>
      <c r="BN28" s="414">
        <f t="shared" si="41"/>
        <v>1</v>
      </c>
      <c r="BO28" s="414">
        <f t="shared" si="41"/>
        <v>1</v>
      </c>
      <c r="BP28" s="414">
        <f t="shared" si="41"/>
        <v>1</v>
      </c>
      <c r="BQ28" s="414">
        <f t="shared" si="41"/>
        <v>1</v>
      </c>
      <c r="BR28" s="414">
        <f t="shared" si="41"/>
        <v>1</v>
      </c>
      <c r="BS28" s="414">
        <f t="shared" si="41"/>
        <v>1</v>
      </c>
      <c r="BT28" s="414">
        <f t="shared" si="41"/>
        <v>1</v>
      </c>
      <c r="BU28" s="414">
        <f t="shared" si="41"/>
        <v>1</v>
      </c>
      <c r="BV28" s="414">
        <f t="shared" si="41"/>
        <v>1</v>
      </c>
      <c r="BW28" s="414">
        <f t="shared" si="41"/>
        <v>1</v>
      </c>
      <c r="BX28" s="414">
        <f t="shared" si="41"/>
        <v>1</v>
      </c>
      <c r="BY28" s="414">
        <f t="shared" si="41"/>
        <v>1</v>
      </c>
      <c r="BZ28" s="414">
        <f t="shared" si="41"/>
        <v>1</v>
      </c>
      <c r="CA28" s="414">
        <f t="shared" si="41"/>
        <v>1</v>
      </c>
      <c r="CB28" s="414">
        <f t="shared" si="41"/>
        <v>1</v>
      </c>
      <c r="CC28" s="414">
        <f t="shared" si="41"/>
        <v>1</v>
      </c>
      <c r="CD28" s="414">
        <f t="shared" si="41"/>
        <v>1</v>
      </c>
      <c r="CE28" s="414">
        <f t="shared" si="41"/>
        <v>1</v>
      </c>
      <c r="CF28" s="414">
        <f t="shared" si="41"/>
        <v>1</v>
      </c>
      <c r="CG28" s="414">
        <f t="shared" si="41"/>
        <v>1</v>
      </c>
      <c r="CH28" s="414">
        <f t="shared" si="41"/>
        <v>1</v>
      </c>
      <c r="CI28" s="414">
        <f t="shared" si="41"/>
        <v>1</v>
      </c>
    </row>
    <row r="29" spans="1:87">
      <c r="A29" s="222"/>
      <c r="B29" s="222"/>
      <c r="C29" s="40"/>
      <c r="D29" s="232"/>
      <c r="E29" s="225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</row>
    <row r="30" spans="1:87">
      <c r="A30" s="415"/>
      <c r="B30" s="415"/>
      <c r="C30" s="416" t="s">
        <v>790</v>
      </c>
      <c r="D30" s="417"/>
      <c r="E30" s="417"/>
      <c r="F30" s="415"/>
      <c r="G30" s="415"/>
      <c r="H30" s="415"/>
      <c r="I30" s="415"/>
      <c r="J30" s="415"/>
      <c r="K30" s="415"/>
      <c r="L30" s="415"/>
      <c r="M30" s="415"/>
      <c r="N30" s="415"/>
      <c r="O30" s="415"/>
      <c r="P30" s="415"/>
      <c r="Q30" s="415"/>
      <c r="R30" s="415"/>
      <c r="S30" s="415"/>
      <c r="T30" s="415"/>
      <c r="U30" s="415"/>
      <c r="V30" s="415"/>
      <c r="W30" s="415"/>
      <c r="X30" s="415"/>
      <c r="Y30" s="415"/>
      <c r="Z30" s="415"/>
      <c r="AA30" s="415"/>
      <c r="AB30" s="415"/>
      <c r="AC30" s="415"/>
      <c r="AD30" s="415"/>
      <c r="AE30" s="415"/>
      <c r="AF30" s="415"/>
      <c r="AG30" s="415"/>
      <c r="AH30" s="415"/>
      <c r="AI30" s="415"/>
      <c r="AJ30" s="415"/>
      <c r="AK30" s="415"/>
      <c r="AL30" s="415"/>
      <c r="AM30" s="415"/>
      <c r="AN30" s="415"/>
      <c r="AO30" s="415"/>
      <c r="AP30" s="415"/>
      <c r="AQ30" s="415"/>
      <c r="AR30" s="415"/>
      <c r="AS30" s="415"/>
      <c r="AT30" s="415"/>
      <c r="AU30" s="415"/>
      <c r="AV30" s="415"/>
      <c r="AW30" s="415"/>
      <c r="AX30" s="415"/>
      <c r="AY30" s="415"/>
      <c r="AZ30" s="415"/>
      <c r="BA30" s="415"/>
      <c r="BB30" s="415"/>
      <c r="BC30" s="415"/>
      <c r="BD30" s="415"/>
      <c r="BE30" s="415"/>
      <c r="BF30" s="415"/>
      <c r="BG30" s="415"/>
      <c r="BH30" s="415"/>
      <c r="BI30" s="415"/>
      <c r="BJ30" s="415"/>
      <c r="BK30" s="415"/>
      <c r="BL30" s="415"/>
      <c r="BM30" s="415"/>
      <c r="BN30" s="415"/>
      <c r="BO30" s="415"/>
      <c r="BP30" s="415"/>
      <c r="BQ30" s="415"/>
      <c r="BR30" s="415"/>
      <c r="BS30" s="415"/>
      <c r="BT30" s="415"/>
      <c r="BU30" s="415"/>
      <c r="BV30" s="415"/>
      <c r="BW30" s="415"/>
      <c r="BX30" s="415"/>
      <c r="BY30" s="415"/>
      <c r="BZ30" s="415"/>
      <c r="CA30" s="415"/>
      <c r="CB30" s="415"/>
      <c r="CC30" s="415"/>
      <c r="CD30" s="415"/>
      <c r="CE30" s="415"/>
      <c r="CF30" s="415"/>
      <c r="CG30" s="415"/>
      <c r="CH30" s="415"/>
      <c r="CI30" s="415"/>
    </row>
    <row r="31" spans="1:87">
      <c r="A31" s="222"/>
      <c r="B31" s="222"/>
      <c r="C31" s="40" t="str">
        <f t="shared" ref="C31:C39" si="42">C18</f>
        <v>Aberdeen</v>
      </c>
      <c r="D31" s="69" t="s">
        <v>41</v>
      </c>
      <c r="E31" s="69" t="s">
        <v>42</v>
      </c>
      <c r="F31" s="222"/>
      <c r="G31" s="755"/>
      <c r="H31" s="229">
        <f t="shared" ref="H31:AM31" si="43">IF(H$16&gt;=$H3,IF(H$16=$H3,$E3*$M3*(1-$K3),$E3*$M3),0)</f>
        <v>0</v>
      </c>
      <c r="I31" s="229">
        <f t="shared" si="43"/>
        <v>0</v>
      </c>
      <c r="J31" s="229">
        <f t="shared" si="43"/>
        <v>0</v>
      </c>
      <c r="K31" s="229">
        <f t="shared" si="43"/>
        <v>0</v>
      </c>
      <c r="L31" s="229">
        <f t="shared" si="43"/>
        <v>0</v>
      </c>
      <c r="M31" s="229">
        <f t="shared" si="43"/>
        <v>0</v>
      </c>
      <c r="N31" s="229">
        <f t="shared" si="43"/>
        <v>0</v>
      </c>
      <c r="O31" s="229">
        <f t="shared" si="43"/>
        <v>0</v>
      </c>
      <c r="P31" s="229">
        <f t="shared" si="43"/>
        <v>0</v>
      </c>
      <c r="Q31" s="229">
        <f t="shared" si="43"/>
        <v>0</v>
      </c>
      <c r="R31" s="229">
        <f t="shared" si="43"/>
        <v>0</v>
      </c>
      <c r="S31" s="229">
        <f t="shared" si="43"/>
        <v>0</v>
      </c>
      <c r="T31" s="229">
        <f t="shared" si="43"/>
        <v>0</v>
      </c>
      <c r="U31" s="229">
        <f t="shared" si="43"/>
        <v>0</v>
      </c>
      <c r="V31" s="229">
        <f t="shared" si="43"/>
        <v>0</v>
      </c>
      <c r="W31" s="229">
        <f t="shared" si="43"/>
        <v>0</v>
      </c>
      <c r="X31" s="229">
        <f t="shared" si="43"/>
        <v>0</v>
      </c>
      <c r="Y31" s="229">
        <f t="shared" si="43"/>
        <v>0</v>
      </c>
      <c r="Z31" s="229">
        <f t="shared" si="43"/>
        <v>0</v>
      </c>
      <c r="AA31" s="229">
        <f t="shared" si="43"/>
        <v>0</v>
      </c>
      <c r="AB31" s="229">
        <f t="shared" si="43"/>
        <v>0</v>
      </c>
      <c r="AC31" s="229">
        <f t="shared" si="43"/>
        <v>0</v>
      </c>
      <c r="AD31" s="229">
        <f t="shared" si="43"/>
        <v>0</v>
      </c>
      <c r="AE31" s="229">
        <f t="shared" si="43"/>
        <v>0</v>
      </c>
      <c r="AF31" s="229">
        <f t="shared" si="43"/>
        <v>0</v>
      </c>
      <c r="AG31" s="229">
        <f t="shared" si="43"/>
        <v>0</v>
      </c>
      <c r="AH31" s="229">
        <f t="shared" si="43"/>
        <v>0</v>
      </c>
      <c r="AI31" s="229">
        <f t="shared" si="43"/>
        <v>0</v>
      </c>
      <c r="AJ31" s="229">
        <f t="shared" si="43"/>
        <v>0</v>
      </c>
      <c r="AK31" s="229">
        <f t="shared" si="43"/>
        <v>0</v>
      </c>
      <c r="AL31" s="229">
        <f t="shared" si="43"/>
        <v>0</v>
      </c>
      <c r="AM31" s="229">
        <f t="shared" si="43"/>
        <v>0</v>
      </c>
      <c r="AN31" s="229">
        <f t="shared" ref="AN31:BS31" si="44">IF(AN$16&gt;=$H3,IF(AN$16=$H3,$E3*$M3*(1-$K3),$E3*$M3),0)</f>
        <v>0</v>
      </c>
      <c r="AO31" s="229">
        <f t="shared" si="44"/>
        <v>0</v>
      </c>
      <c r="AP31" s="229">
        <f t="shared" si="44"/>
        <v>0</v>
      </c>
      <c r="AQ31" s="229">
        <f t="shared" si="44"/>
        <v>0</v>
      </c>
      <c r="AR31" s="229">
        <f t="shared" si="44"/>
        <v>0</v>
      </c>
      <c r="AS31" s="229">
        <f t="shared" si="44"/>
        <v>0</v>
      </c>
      <c r="AT31" s="229">
        <f t="shared" si="44"/>
        <v>0</v>
      </c>
      <c r="AU31" s="229">
        <f t="shared" si="44"/>
        <v>0</v>
      </c>
      <c r="AV31" s="229">
        <f t="shared" si="44"/>
        <v>0</v>
      </c>
      <c r="AW31" s="229">
        <f t="shared" si="44"/>
        <v>0</v>
      </c>
      <c r="AX31" s="229">
        <f t="shared" si="44"/>
        <v>0</v>
      </c>
      <c r="AY31" s="229">
        <f t="shared" si="44"/>
        <v>0</v>
      </c>
      <c r="AZ31" s="229">
        <f t="shared" si="44"/>
        <v>0</v>
      </c>
      <c r="BA31" s="229">
        <f t="shared" si="44"/>
        <v>0</v>
      </c>
      <c r="BB31" s="229">
        <f t="shared" si="44"/>
        <v>0</v>
      </c>
      <c r="BC31" s="229">
        <f t="shared" si="44"/>
        <v>0</v>
      </c>
      <c r="BD31" s="229">
        <f t="shared" si="44"/>
        <v>0</v>
      </c>
      <c r="BE31" s="229">
        <f t="shared" si="44"/>
        <v>0</v>
      </c>
      <c r="BF31" s="229">
        <f t="shared" si="44"/>
        <v>0</v>
      </c>
      <c r="BG31" s="229">
        <f t="shared" si="44"/>
        <v>0</v>
      </c>
      <c r="BH31" s="229">
        <f t="shared" si="44"/>
        <v>0</v>
      </c>
      <c r="BI31" s="229">
        <f t="shared" si="44"/>
        <v>0</v>
      </c>
      <c r="BJ31" s="229">
        <f t="shared" si="44"/>
        <v>0</v>
      </c>
      <c r="BK31" s="229">
        <f t="shared" si="44"/>
        <v>0</v>
      </c>
      <c r="BL31" s="229">
        <f t="shared" si="44"/>
        <v>0</v>
      </c>
      <c r="BM31" s="229">
        <f t="shared" si="44"/>
        <v>0</v>
      </c>
      <c r="BN31" s="229">
        <f t="shared" si="44"/>
        <v>0</v>
      </c>
      <c r="BO31" s="229">
        <f t="shared" si="44"/>
        <v>0</v>
      </c>
      <c r="BP31" s="229">
        <f t="shared" si="44"/>
        <v>0</v>
      </c>
      <c r="BQ31" s="229">
        <f t="shared" si="44"/>
        <v>0</v>
      </c>
      <c r="BR31" s="229">
        <f t="shared" si="44"/>
        <v>0</v>
      </c>
      <c r="BS31" s="229">
        <f t="shared" si="44"/>
        <v>0</v>
      </c>
      <c r="BT31" s="229">
        <f t="shared" ref="BT31:CI31" si="45">IF(BT$16&gt;=$H3,IF(BT$16=$H3,$E3*$M3*(1-$K3),$E3*$M3),0)</f>
        <v>0</v>
      </c>
      <c r="BU31" s="229">
        <f t="shared" si="45"/>
        <v>0</v>
      </c>
      <c r="BV31" s="229">
        <f t="shared" si="45"/>
        <v>0</v>
      </c>
      <c r="BW31" s="229">
        <f t="shared" si="45"/>
        <v>0</v>
      </c>
      <c r="BX31" s="229">
        <f t="shared" si="45"/>
        <v>0</v>
      </c>
      <c r="BY31" s="229">
        <f t="shared" si="45"/>
        <v>0</v>
      </c>
      <c r="BZ31" s="229">
        <f t="shared" si="45"/>
        <v>0</v>
      </c>
      <c r="CA31" s="229">
        <f t="shared" si="45"/>
        <v>0</v>
      </c>
      <c r="CB31" s="229">
        <f t="shared" si="45"/>
        <v>0</v>
      </c>
      <c r="CC31" s="229">
        <f t="shared" si="45"/>
        <v>0</v>
      </c>
      <c r="CD31" s="229">
        <f t="shared" si="45"/>
        <v>0</v>
      </c>
      <c r="CE31" s="229">
        <f t="shared" si="45"/>
        <v>0</v>
      </c>
      <c r="CF31" s="229">
        <f t="shared" si="45"/>
        <v>0</v>
      </c>
      <c r="CG31" s="229">
        <f t="shared" si="45"/>
        <v>0</v>
      </c>
      <c r="CH31" s="229">
        <f t="shared" si="45"/>
        <v>0</v>
      </c>
      <c r="CI31" s="229">
        <f t="shared" si="45"/>
        <v>0</v>
      </c>
    </row>
    <row r="32" spans="1:87">
      <c r="A32" s="222"/>
      <c r="B32" s="222"/>
      <c r="C32" s="40" t="str">
        <f t="shared" si="42"/>
        <v>AVSE</v>
      </c>
      <c r="D32" s="69" t="s">
        <v>41</v>
      </c>
      <c r="E32" s="69" t="s">
        <v>42</v>
      </c>
      <c r="F32" s="222"/>
      <c r="G32" s="755"/>
      <c r="H32" s="229">
        <f t="shared" ref="H32:AM32" si="46">IF(H$16&gt;=$H4,IF(H$16=$H4,$E4*$M4*(1-$K4),$E4*$M4),0)</f>
        <v>0</v>
      </c>
      <c r="I32" s="229">
        <f t="shared" si="46"/>
        <v>0</v>
      </c>
      <c r="J32" s="229">
        <f t="shared" si="46"/>
        <v>0</v>
      </c>
      <c r="K32" s="229">
        <f t="shared" si="46"/>
        <v>0</v>
      </c>
      <c r="L32" s="229">
        <f t="shared" si="46"/>
        <v>0</v>
      </c>
      <c r="M32" s="229">
        <f t="shared" si="46"/>
        <v>0</v>
      </c>
      <c r="N32" s="229">
        <f t="shared" si="46"/>
        <v>0</v>
      </c>
      <c r="O32" s="229">
        <f t="shared" si="46"/>
        <v>0</v>
      </c>
      <c r="P32" s="229">
        <f t="shared" si="46"/>
        <v>0</v>
      </c>
      <c r="Q32" s="229">
        <f t="shared" si="46"/>
        <v>0</v>
      </c>
      <c r="R32" s="229">
        <f t="shared" si="46"/>
        <v>0</v>
      </c>
      <c r="S32" s="229">
        <f t="shared" si="46"/>
        <v>0</v>
      </c>
      <c r="T32" s="229">
        <f t="shared" si="46"/>
        <v>0</v>
      </c>
      <c r="U32" s="229">
        <f t="shared" si="46"/>
        <v>0</v>
      </c>
      <c r="V32" s="229">
        <f t="shared" si="46"/>
        <v>0</v>
      </c>
      <c r="W32" s="229">
        <f t="shared" si="46"/>
        <v>0</v>
      </c>
      <c r="X32" s="229">
        <f t="shared" si="46"/>
        <v>0</v>
      </c>
      <c r="Y32" s="229">
        <f t="shared" si="46"/>
        <v>0</v>
      </c>
      <c r="Z32" s="229">
        <f t="shared" si="46"/>
        <v>0</v>
      </c>
      <c r="AA32" s="229">
        <f t="shared" si="46"/>
        <v>0</v>
      </c>
      <c r="AB32" s="229">
        <f t="shared" si="46"/>
        <v>0</v>
      </c>
      <c r="AC32" s="229">
        <f t="shared" si="46"/>
        <v>0</v>
      </c>
      <c r="AD32" s="229">
        <f t="shared" si="46"/>
        <v>0</v>
      </c>
      <c r="AE32" s="229">
        <f t="shared" si="46"/>
        <v>0</v>
      </c>
      <c r="AF32" s="229">
        <f t="shared" si="46"/>
        <v>0</v>
      </c>
      <c r="AG32" s="229">
        <f t="shared" si="46"/>
        <v>0</v>
      </c>
      <c r="AH32" s="229">
        <f t="shared" si="46"/>
        <v>0</v>
      </c>
      <c r="AI32" s="229">
        <f t="shared" si="46"/>
        <v>0</v>
      </c>
      <c r="AJ32" s="229">
        <f t="shared" si="46"/>
        <v>0</v>
      </c>
      <c r="AK32" s="229">
        <f t="shared" si="46"/>
        <v>0</v>
      </c>
      <c r="AL32" s="229">
        <f t="shared" si="46"/>
        <v>0</v>
      </c>
      <c r="AM32" s="229">
        <f t="shared" si="46"/>
        <v>0</v>
      </c>
      <c r="AN32" s="229">
        <f t="shared" ref="AN32:BS32" si="47">IF(AN$16&gt;=$H4,IF(AN$16=$H4,$E4*$M4*(1-$K4),$E4*$M4),0)</f>
        <v>0</v>
      </c>
      <c r="AO32" s="229">
        <f t="shared" si="47"/>
        <v>0</v>
      </c>
      <c r="AP32" s="229">
        <f t="shared" si="47"/>
        <v>0</v>
      </c>
      <c r="AQ32" s="229">
        <f t="shared" si="47"/>
        <v>0</v>
      </c>
      <c r="AR32" s="229">
        <f t="shared" si="47"/>
        <v>0</v>
      </c>
      <c r="AS32" s="229">
        <f t="shared" si="47"/>
        <v>0</v>
      </c>
      <c r="AT32" s="229">
        <f t="shared" si="47"/>
        <v>0</v>
      </c>
      <c r="AU32" s="229">
        <f t="shared" si="47"/>
        <v>0</v>
      </c>
      <c r="AV32" s="229">
        <f t="shared" si="47"/>
        <v>0</v>
      </c>
      <c r="AW32" s="229">
        <f t="shared" si="47"/>
        <v>0</v>
      </c>
      <c r="AX32" s="229">
        <f t="shared" si="47"/>
        <v>0</v>
      </c>
      <c r="AY32" s="229">
        <f t="shared" si="47"/>
        <v>0</v>
      </c>
      <c r="AZ32" s="229">
        <f t="shared" si="47"/>
        <v>0</v>
      </c>
      <c r="BA32" s="229">
        <f t="shared" si="47"/>
        <v>0</v>
      </c>
      <c r="BB32" s="229">
        <f t="shared" si="47"/>
        <v>0</v>
      </c>
      <c r="BC32" s="229">
        <f t="shared" si="47"/>
        <v>0</v>
      </c>
      <c r="BD32" s="229">
        <f t="shared" si="47"/>
        <v>0</v>
      </c>
      <c r="BE32" s="229">
        <f t="shared" si="47"/>
        <v>0</v>
      </c>
      <c r="BF32" s="229">
        <f t="shared" si="47"/>
        <v>0</v>
      </c>
      <c r="BG32" s="229">
        <f t="shared" si="47"/>
        <v>0</v>
      </c>
      <c r="BH32" s="229">
        <f t="shared" si="47"/>
        <v>0</v>
      </c>
      <c r="BI32" s="229">
        <f t="shared" si="47"/>
        <v>0</v>
      </c>
      <c r="BJ32" s="229">
        <f t="shared" si="47"/>
        <v>0</v>
      </c>
      <c r="BK32" s="229">
        <f t="shared" si="47"/>
        <v>0</v>
      </c>
      <c r="BL32" s="229">
        <f t="shared" si="47"/>
        <v>0</v>
      </c>
      <c r="BM32" s="229">
        <f t="shared" si="47"/>
        <v>0</v>
      </c>
      <c r="BN32" s="229">
        <f t="shared" si="47"/>
        <v>0</v>
      </c>
      <c r="BO32" s="229">
        <f t="shared" si="47"/>
        <v>0</v>
      </c>
      <c r="BP32" s="229">
        <f t="shared" si="47"/>
        <v>0</v>
      </c>
      <c r="BQ32" s="229">
        <f t="shared" si="47"/>
        <v>0</v>
      </c>
      <c r="BR32" s="229">
        <f t="shared" si="47"/>
        <v>0</v>
      </c>
      <c r="BS32" s="229">
        <f t="shared" si="47"/>
        <v>0</v>
      </c>
      <c r="BT32" s="229">
        <f t="shared" ref="BT32:CI32" si="48">IF(BT$16&gt;=$H4,IF(BT$16=$H4,$E4*$M4*(1-$K4),$E4*$M4),0)</f>
        <v>0</v>
      </c>
      <c r="BU32" s="229">
        <f t="shared" si="48"/>
        <v>0</v>
      </c>
      <c r="BV32" s="229">
        <f t="shared" si="48"/>
        <v>0</v>
      </c>
      <c r="BW32" s="229">
        <f t="shared" si="48"/>
        <v>0</v>
      </c>
      <c r="BX32" s="229">
        <f t="shared" si="48"/>
        <v>0</v>
      </c>
      <c r="BY32" s="229">
        <f t="shared" si="48"/>
        <v>0</v>
      </c>
      <c r="BZ32" s="229">
        <f t="shared" si="48"/>
        <v>0</v>
      </c>
      <c r="CA32" s="229">
        <f t="shared" si="48"/>
        <v>0</v>
      </c>
      <c r="CB32" s="229">
        <f t="shared" si="48"/>
        <v>0</v>
      </c>
      <c r="CC32" s="229">
        <f t="shared" si="48"/>
        <v>0</v>
      </c>
      <c r="CD32" s="229">
        <f t="shared" si="48"/>
        <v>0</v>
      </c>
      <c r="CE32" s="229">
        <f t="shared" si="48"/>
        <v>0</v>
      </c>
      <c r="CF32" s="229">
        <f t="shared" si="48"/>
        <v>0</v>
      </c>
      <c r="CG32" s="229">
        <f t="shared" si="48"/>
        <v>0</v>
      </c>
      <c r="CH32" s="229">
        <f t="shared" si="48"/>
        <v>0</v>
      </c>
      <c r="CI32" s="229">
        <f t="shared" si="48"/>
        <v>0</v>
      </c>
    </row>
    <row r="33" spans="1:87">
      <c r="A33" s="222"/>
      <c r="B33" s="222"/>
      <c r="C33" s="40" t="str">
        <f t="shared" si="42"/>
        <v>Daldowie</v>
      </c>
      <c r="D33" s="69" t="s">
        <v>41</v>
      </c>
      <c r="E33" s="69" t="s">
        <v>42</v>
      </c>
      <c r="F33" s="222"/>
      <c r="G33" s="755"/>
      <c r="H33" s="229">
        <f t="shared" ref="H33:AM33" si="49">IF(H$16&gt;=$H5,IF(H$16=$H5,$E5*$M5*(1-$K5),$E5*$M5),0)</f>
        <v>0</v>
      </c>
      <c r="I33" s="229">
        <f t="shared" si="49"/>
        <v>0</v>
      </c>
      <c r="J33" s="229">
        <f t="shared" si="49"/>
        <v>0</v>
      </c>
      <c r="K33" s="229">
        <f t="shared" si="49"/>
        <v>0</v>
      </c>
      <c r="L33" s="229">
        <f t="shared" si="49"/>
        <v>0</v>
      </c>
      <c r="M33" s="229">
        <f t="shared" si="49"/>
        <v>0</v>
      </c>
      <c r="N33" s="229">
        <f t="shared" si="49"/>
        <v>0</v>
      </c>
      <c r="O33" s="229">
        <f t="shared" si="49"/>
        <v>0</v>
      </c>
      <c r="P33" s="229">
        <f t="shared" si="49"/>
        <v>0</v>
      </c>
      <c r="Q33" s="229">
        <f t="shared" si="49"/>
        <v>0</v>
      </c>
      <c r="R33" s="229">
        <f t="shared" si="49"/>
        <v>0</v>
      </c>
      <c r="S33" s="229">
        <f t="shared" si="49"/>
        <v>0</v>
      </c>
      <c r="T33" s="229">
        <f t="shared" si="49"/>
        <v>0</v>
      </c>
      <c r="U33" s="229">
        <f t="shared" si="49"/>
        <v>0</v>
      </c>
      <c r="V33" s="229">
        <f t="shared" si="49"/>
        <v>0</v>
      </c>
      <c r="W33" s="229">
        <f t="shared" si="49"/>
        <v>0</v>
      </c>
      <c r="X33" s="229">
        <f t="shared" si="49"/>
        <v>0</v>
      </c>
      <c r="Y33" s="229">
        <f t="shared" si="49"/>
        <v>0</v>
      </c>
      <c r="Z33" s="229">
        <f t="shared" si="49"/>
        <v>0</v>
      </c>
      <c r="AA33" s="229">
        <f t="shared" si="49"/>
        <v>0</v>
      </c>
      <c r="AB33" s="229">
        <f t="shared" si="49"/>
        <v>0</v>
      </c>
      <c r="AC33" s="229">
        <f t="shared" si="49"/>
        <v>0</v>
      </c>
      <c r="AD33" s="229">
        <f t="shared" si="49"/>
        <v>0</v>
      </c>
      <c r="AE33" s="229">
        <f t="shared" si="49"/>
        <v>0</v>
      </c>
      <c r="AF33" s="229">
        <f t="shared" si="49"/>
        <v>0</v>
      </c>
      <c r="AG33" s="229">
        <f t="shared" si="49"/>
        <v>0</v>
      </c>
      <c r="AH33" s="229">
        <f t="shared" si="49"/>
        <v>0</v>
      </c>
      <c r="AI33" s="229">
        <f t="shared" si="49"/>
        <v>0</v>
      </c>
      <c r="AJ33" s="229">
        <f t="shared" si="49"/>
        <v>0</v>
      </c>
      <c r="AK33" s="229">
        <f t="shared" si="49"/>
        <v>0</v>
      </c>
      <c r="AL33" s="229">
        <f t="shared" si="49"/>
        <v>0</v>
      </c>
      <c r="AM33" s="229">
        <f t="shared" si="49"/>
        <v>0</v>
      </c>
      <c r="AN33" s="229">
        <f t="shared" ref="AN33:BS33" si="50">IF(AN$16&gt;=$H5,IF(AN$16=$H5,$E5*$M5*(1-$K5),$E5*$M5),0)</f>
        <v>0</v>
      </c>
      <c r="AO33" s="229">
        <f t="shared" si="50"/>
        <v>0</v>
      </c>
      <c r="AP33" s="229">
        <f t="shared" si="50"/>
        <v>0</v>
      </c>
      <c r="AQ33" s="229">
        <f t="shared" si="50"/>
        <v>0</v>
      </c>
      <c r="AR33" s="229">
        <f t="shared" si="50"/>
        <v>0</v>
      </c>
      <c r="AS33" s="229">
        <f t="shared" si="50"/>
        <v>0</v>
      </c>
      <c r="AT33" s="229">
        <f t="shared" si="50"/>
        <v>0</v>
      </c>
      <c r="AU33" s="229">
        <f t="shared" si="50"/>
        <v>0</v>
      </c>
      <c r="AV33" s="229">
        <f t="shared" si="50"/>
        <v>0</v>
      </c>
      <c r="AW33" s="229">
        <f t="shared" si="50"/>
        <v>0</v>
      </c>
      <c r="AX33" s="229">
        <f t="shared" si="50"/>
        <v>0</v>
      </c>
      <c r="AY33" s="229">
        <f t="shared" si="50"/>
        <v>0</v>
      </c>
      <c r="AZ33" s="229">
        <f t="shared" si="50"/>
        <v>0</v>
      </c>
      <c r="BA33" s="229">
        <f t="shared" si="50"/>
        <v>0</v>
      </c>
      <c r="BB33" s="229">
        <f t="shared" si="50"/>
        <v>0</v>
      </c>
      <c r="BC33" s="229">
        <f t="shared" si="50"/>
        <v>0</v>
      </c>
      <c r="BD33" s="229">
        <f t="shared" si="50"/>
        <v>0</v>
      </c>
      <c r="BE33" s="229">
        <f t="shared" si="50"/>
        <v>0</v>
      </c>
      <c r="BF33" s="229">
        <f t="shared" si="50"/>
        <v>0</v>
      </c>
      <c r="BG33" s="229">
        <f t="shared" si="50"/>
        <v>0</v>
      </c>
      <c r="BH33" s="229">
        <f t="shared" si="50"/>
        <v>0</v>
      </c>
      <c r="BI33" s="229">
        <f t="shared" si="50"/>
        <v>0</v>
      </c>
      <c r="BJ33" s="229">
        <f t="shared" si="50"/>
        <v>0</v>
      </c>
      <c r="BK33" s="229">
        <f t="shared" si="50"/>
        <v>0</v>
      </c>
      <c r="BL33" s="229">
        <f t="shared" si="50"/>
        <v>0</v>
      </c>
      <c r="BM33" s="229">
        <f t="shared" si="50"/>
        <v>0</v>
      </c>
      <c r="BN33" s="229">
        <f t="shared" si="50"/>
        <v>0</v>
      </c>
      <c r="BO33" s="229">
        <f t="shared" si="50"/>
        <v>0</v>
      </c>
      <c r="BP33" s="229">
        <f t="shared" si="50"/>
        <v>0</v>
      </c>
      <c r="BQ33" s="229">
        <f t="shared" si="50"/>
        <v>0</v>
      </c>
      <c r="BR33" s="229">
        <f t="shared" si="50"/>
        <v>0</v>
      </c>
      <c r="BS33" s="229">
        <f t="shared" si="50"/>
        <v>0</v>
      </c>
      <c r="BT33" s="229">
        <f t="shared" ref="BT33:CI33" si="51">IF(BT$16&gt;=$H5,IF(BT$16=$H5,$E5*$M5*(1-$K5),$E5*$M5),0)</f>
        <v>0</v>
      </c>
      <c r="BU33" s="229">
        <f t="shared" si="51"/>
        <v>0</v>
      </c>
      <c r="BV33" s="229">
        <f t="shared" si="51"/>
        <v>0</v>
      </c>
      <c r="BW33" s="229">
        <f t="shared" si="51"/>
        <v>0</v>
      </c>
      <c r="BX33" s="229">
        <f t="shared" si="51"/>
        <v>0</v>
      </c>
      <c r="BY33" s="229">
        <f t="shared" si="51"/>
        <v>0</v>
      </c>
      <c r="BZ33" s="229">
        <f t="shared" si="51"/>
        <v>0</v>
      </c>
      <c r="CA33" s="229">
        <f t="shared" si="51"/>
        <v>0</v>
      </c>
      <c r="CB33" s="229">
        <f t="shared" si="51"/>
        <v>0</v>
      </c>
      <c r="CC33" s="229">
        <f t="shared" si="51"/>
        <v>0</v>
      </c>
      <c r="CD33" s="229">
        <f t="shared" si="51"/>
        <v>0</v>
      </c>
      <c r="CE33" s="229">
        <f t="shared" si="51"/>
        <v>0</v>
      </c>
      <c r="CF33" s="229">
        <f t="shared" si="51"/>
        <v>0</v>
      </c>
      <c r="CG33" s="229">
        <f t="shared" si="51"/>
        <v>0</v>
      </c>
      <c r="CH33" s="229">
        <f t="shared" si="51"/>
        <v>0</v>
      </c>
      <c r="CI33" s="229">
        <f t="shared" si="51"/>
        <v>0</v>
      </c>
    </row>
    <row r="34" spans="1:87">
      <c r="A34" s="222"/>
      <c r="B34" s="222"/>
      <c r="C34" s="40" t="str">
        <f t="shared" si="42"/>
        <v>Dalmuir</v>
      </c>
      <c r="D34" s="69" t="s">
        <v>41</v>
      </c>
      <c r="E34" s="69" t="s">
        <v>42</v>
      </c>
      <c r="F34" s="222"/>
      <c r="G34" s="755"/>
      <c r="H34" s="229">
        <f t="shared" ref="H34:AM34" si="52">IF(H$16&gt;=$H6,IF(H$16=$H6,$E6*$M6*(1-$K6),$E6*$M6),0)</f>
        <v>0</v>
      </c>
      <c r="I34" s="229">
        <f t="shared" si="52"/>
        <v>0</v>
      </c>
      <c r="J34" s="229">
        <f t="shared" si="52"/>
        <v>0</v>
      </c>
      <c r="K34" s="229">
        <f t="shared" si="52"/>
        <v>0</v>
      </c>
      <c r="L34" s="229">
        <f t="shared" si="52"/>
        <v>0</v>
      </c>
      <c r="M34" s="229">
        <f t="shared" si="52"/>
        <v>0</v>
      </c>
      <c r="N34" s="229">
        <f t="shared" si="52"/>
        <v>0</v>
      </c>
      <c r="O34" s="229">
        <f t="shared" si="52"/>
        <v>0</v>
      </c>
      <c r="P34" s="229">
        <f t="shared" si="52"/>
        <v>0</v>
      </c>
      <c r="Q34" s="229">
        <f t="shared" si="52"/>
        <v>0</v>
      </c>
      <c r="R34" s="229">
        <f t="shared" si="52"/>
        <v>0</v>
      </c>
      <c r="S34" s="229">
        <f t="shared" si="52"/>
        <v>0</v>
      </c>
      <c r="T34" s="229">
        <f t="shared" si="52"/>
        <v>0</v>
      </c>
      <c r="U34" s="229">
        <f t="shared" si="52"/>
        <v>0</v>
      </c>
      <c r="V34" s="229">
        <f t="shared" si="52"/>
        <v>0</v>
      </c>
      <c r="W34" s="229">
        <f t="shared" si="52"/>
        <v>0</v>
      </c>
      <c r="X34" s="229">
        <f t="shared" si="52"/>
        <v>0</v>
      </c>
      <c r="Y34" s="229">
        <f t="shared" si="52"/>
        <v>0</v>
      </c>
      <c r="Z34" s="229">
        <f t="shared" si="52"/>
        <v>0</v>
      </c>
      <c r="AA34" s="229">
        <f t="shared" si="52"/>
        <v>0</v>
      </c>
      <c r="AB34" s="229">
        <f t="shared" si="52"/>
        <v>0</v>
      </c>
      <c r="AC34" s="229">
        <f t="shared" si="52"/>
        <v>0</v>
      </c>
      <c r="AD34" s="229">
        <f t="shared" si="52"/>
        <v>0</v>
      </c>
      <c r="AE34" s="229">
        <f t="shared" si="52"/>
        <v>0</v>
      </c>
      <c r="AF34" s="229">
        <f t="shared" si="52"/>
        <v>0</v>
      </c>
      <c r="AG34" s="229">
        <f t="shared" si="52"/>
        <v>0</v>
      </c>
      <c r="AH34" s="229">
        <f t="shared" si="52"/>
        <v>0</v>
      </c>
      <c r="AI34" s="229">
        <f t="shared" si="52"/>
        <v>0</v>
      </c>
      <c r="AJ34" s="229">
        <f t="shared" si="52"/>
        <v>0</v>
      </c>
      <c r="AK34" s="229">
        <f t="shared" si="52"/>
        <v>0</v>
      </c>
      <c r="AL34" s="229">
        <f t="shared" si="52"/>
        <v>0</v>
      </c>
      <c r="AM34" s="229">
        <f t="shared" si="52"/>
        <v>0</v>
      </c>
      <c r="AN34" s="229">
        <f t="shared" ref="AN34:BS34" si="53">IF(AN$16&gt;=$H6,IF(AN$16=$H6,$E6*$M6*(1-$K6),$E6*$M6),0)</f>
        <v>0</v>
      </c>
      <c r="AO34" s="229">
        <f t="shared" si="53"/>
        <v>0</v>
      </c>
      <c r="AP34" s="229">
        <f t="shared" si="53"/>
        <v>0</v>
      </c>
      <c r="AQ34" s="229">
        <f t="shared" si="53"/>
        <v>0</v>
      </c>
      <c r="AR34" s="229">
        <f t="shared" si="53"/>
        <v>0</v>
      </c>
      <c r="AS34" s="229">
        <f t="shared" si="53"/>
        <v>0</v>
      </c>
      <c r="AT34" s="229">
        <f t="shared" si="53"/>
        <v>0</v>
      </c>
      <c r="AU34" s="229">
        <f t="shared" si="53"/>
        <v>0</v>
      </c>
      <c r="AV34" s="229">
        <f t="shared" si="53"/>
        <v>0</v>
      </c>
      <c r="AW34" s="229">
        <f t="shared" si="53"/>
        <v>0</v>
      </c>
      <c r="AX34" s="229">
        <f t="shared" si="53"/>
        <v>0</v>
      </c>
      <c r="AY34" s="229">
        <f t="shared" si="53"/>
        <v>0</v>
      </c>
      <c r="AZ34" s="229">
        <f t="shared" si="53"/>
        <v>0</v>
      </c>
      <c r="BA34" s="229">
        <f t="shared" si="53"/>
        <v>0</v>
      </c>
      <c r="BB34" s="229">
        <f t="shared" si="53"/>
        <v>0</v>
      </c>
      <c r="BC34" s="229">
        <f t="shared" si="53"/>
        <v>0</v>
      </c>
      <c r="BD34" s="229">
        <f t="shared" si="53"/>
        <v>0</v>
      </c>
      <c r="BE34" s="229">
        <f t="shared" si="53"/>
        <v>0</v>
      </c>
      <c r="BF34" s="229">
        <f t="shared" si="53"/>
        <v>0</v>
      </c>
      <c r="BG34" s="229">
        <f t="shared" si="53"/>
        <v>0</v>
      </c>
      <c r="BH34" s="229">
        <f t="shared" si="53"/>
        <v>0</v>
      </c>
      <c r="BI34" s="229">
        <f t="shared" si="53"/>
        <v>0</v>
      </c>
      <c r="BJ34" s="229">
        <f t="shared" si="53"/>
        <v>0</v>
      </c>
      <c r="BK34" s="229">
        <f t="shared" si="53"/>
        <v>0</v>
      </c>
      <c r="BL34" s="229">
        <f t="shared" si="53"/>
        <v>0</v>
      </c>
      <c r="BM34" s="229">
        <f t="shared" si="53"/>
        <v>0</v>
      </c>
      <c r="BN34" s="229">
        <f t="shared" si="53"/>
        <v>0</v>
      </c>
      <c r="BO34" s="229">
        <f t="shared" si="53"/>
        <v>0</v>
      </c>
      <c r="BP34" s="229">
        <f t="shared" si="53"/>
        <v>0</v>
      </c>
      <c r="BQ34" s="229">
        <f t="shared" si="53"/>
        <v>0</v>
      </c>
      <c r="BR34" s="229">
        <f t="shared" si="53"/>
        <v>0</v>
      </c>
      <c r="BS34" s="229">
        <f t="shared" si="53"/>
        <v>0</v>
      </c>
      <c r="BT34" s="229">
        <f t="shared" ref="BT34:CI34" si="54">IF(BT$16&gt;=$H6,IF(BT$16=$H6,$E6*$M6*(1-$K6),$E6*$M6),0)</f>
        <v>0</v>
      </c>
      <c r="BU34" s="229">
        <f t="shared" si="54"/>
        <v>0</v>
      </c>
      <c r="BV34" s="229">
        <f t="shared" si="54"/>
        <v>0</v>
      </c>
      <c r="BW34" s="229">
        <f t="shared" si="54"/>
        <v>0</v>
      </c>
      <c r="BX34" s="229">
        <f t="shared" si="54"/>
        <v>0</v>
      </c>
      <c r="BY34" s="229">
        <f t="shared" si="54"/>
        <v>0</v>
      </c>
      <c r="BZ34" s="229">
        <f t="shared" si="54"/>
        <v>0</v>
      </c>
      <c r="CA34" s="229">
        <f t="shared" si="54"/>
        <v>0</v>
      </c>
      <c r="CB34" s="229">
        <f t="shared" si="54"/>
        <v>0</v>
      </c>
      <c r="CC34" s="229">
        <f t="shared" si="54"/>
        <v>0</v>
      </c>
      <c r="CD34" s="229">
        <f t="shared" si="54"/>
        <v>0</v>
      </c>
      <c r="CE34" s="229">
        <f t="shared" si="54"/>
        <v>0</v>
      </c>
      <c r="CF34" s="229">
        <f t="shared" si="54"/>
        <v>0</v>
      </c>
      <c r="CG34" s="229">
        <f t="shared" si="54"/>
        <v>0</v>
      </c>
      <c r="CH34" s="229">
        <f t="shared" si="54"/>
        <v>0</v>
      </c>
      <c r="CI34" s="229">
        <f t="shared" si="54"/>
        <v>0</v>
      </c>
    </row>
    <row r="35" spans="1:87">
      <c r="A35" s="222"/>
      <c r="B35" s="222"/>
      <c r="C35" s="40" t="str">
        <f t="shared" si="42"/>
        <v>Highlands</v>
      </c>
      <c r="D35" s="69" t="s">
        <v>41</v>
      </c>
      <c r="E35" s="69" t="s">
        <v>42</v>
      </c>
      <c r="F35" s="222"/>
      <c r="G35" s="755"/>
      <c r="H35" s="229">
        <f t="shared" ref="H35:AM35" si="55">IF(H$16&gt;=$H7,IF(H$16=$H7,$E7*$M7*(1-$K7),$E7*$M7),0)</f>
        <v>0</v>
      </c>
      <c r="I35" s="229">
        <f t="shared" si="55"/>
        <v>0</v>
      </c>
      <c r="J35" s="229">
        <f t="shared" si="55"/>
        <v>0</v>
      </c>
      <c r="K35" s="229">
        <f t="shared" si="55"/>
        <v>0</v>
      </c>
      <c r="L35" s="229">
        <f t="shared" si="55"/>
        <v>0</v>
      </c>
      <c r="M35" s="229">
        <f t="shared" si="55"/>
        <v>0</v>
      </c>
      <c r="N35" s="229">
        <f t="shared" si="55"/>
        <v>0</v>
      </c>
      <c r="O35" s="229">
        <f t="shared" si="55"/>
        <v>0</v>
      </c>
      <c r="P35" s="229">
        <f t="shared" si="55"/>
        <v>0</v>
      </c>
      <c r="Q35" s="229">
        <f t="shared" si="55"/>
        <v>0</v>
      </c>
      <c r="R35" s="229">
        <f t="shared" si="55"/>
        <v>0</v>
      </c>
      <c r="S35" s="229">
        <f t="shared" si="55"/>
        <v>0</v>
      </c>
      <c r="T35" s="229">
        <f t="shared" si="55"/>
        <v>0</v>
      </c>
      <c r="U35" s="229">
        <f t="shared" si="55"/>
        <v>0</v>
      </c>
      <c r="V35" s="229">
        <f t="shared" si="55"/>
        <v>0</v>
      </c>
      <c r="W35" s="229">
        <f t="shared" si="55"/>
        <v>0</v>
      </c>
      <c r="X35" s="229">
        <f t="shared" si="55"/>
        <v>0</v>
      </c>
      <c r="Y35" s="229">
        <f t="shared" si="55"/>
        <v>0</v>
      </c>
      <c r="Z35" s="229">
        <f t="shared" si="55"/>
        <v>0</v>
      </c>
      <c r="AA35" s="229">
        <f t="shared" si="55"/>
        <v>0</v>
      </c>
      <c r="AB35" s="229">
        <f t="shared" si="55"/>
        <v>0</v>
      </c>
      <c r="AC35" s="229">
        <f t="shared" si="55"/>
        <v>0</v>
      </c>
      <c r="AD35" s="229">
        <f t="shared" si="55"/>
        <v>0</v>
      </c>
      <c r="AE35" s="229">
        <f t="shared" si="55"/>
        <v>0</v>
      </c>
      <c r="AF35" s="229">
        <f t="shared" si="55"/>
        <v>0</v>
      </c>
      <c r="AG35" s="229">
        <f t="shared" si="55"/>
        <v>0</v>
      </c>
      <c r="AH35" s="229">
        <f t="shared" si="55"/>
        <v>0</v>
      </c>
      <c r="AI35" s="229">
        <f t="shared" si="55"/>
        <v>0</v>
      </c>
      <c r="AJ35" s="229">
        <f t="shared" si="55"/>
        <v>0</v>
      </c>
      <c r="AK35" s="229">
        <f t="shared" si="55"/>
        <v>0</v>
      </c>
      <c r="AL35" s="229">
        <f t="shared" si="55"/>
        <v>0</v>
      </c>
      <c r="AM35" s="229">
        <f t="shared" si="55"/>
        <v>0</v>
      </c>
      <c r="AN35" s="229">
        <f t="shared" ref="AN35:BS35" si="56">IF(AN$16&gt;=$H7,IF(AN$16=$H7,$E7*$M7*(1-$K7),$E7*$M7),0)</f>
        <v>0</v>
      </c>
      <c r="AO35" s="229">
        <f t="shared" si="56"/>
        <v>0</v>
      </c>
      <c r="AP35" s="229">
        <f t="shared" si="56"/>
        <v>0</v>
      </c>
      <c r="AQ35" s="229">
        <f t="shared" si="56"/>
        <v>0</v>
      </c>
      <c r="AR35" s="229">
        <f t="shared" si="56"/>
        <v>0</v>
      </c>
      <c r="AS35" s="229">
        <f t="shared" si="56"/>
        <v>0</v>
      </c>
      <c r="AT35" s="229">
        <f t="shared" si="56"/>
        <v>0</v>
      </c>
      <c r="AU35" s="229">
        <f t="shared" si="56"/>
        <v>0</v>
      </c>
      <c r="AV35" s="229">
        <f t="shared" si="56"/>
        <v>0</v>
      </c>
      <c r="AW35" s="229">
        <f t="shared" si="56"/>
        <v>0</v>
      </c>
      <c r="AX35" s="229">
        <f t="shared" si="56"/>
        <v>0</v>
      </c>
      <c r="AY35" s="229">
        <f t="shared" si="56"/>
        <v>0</v>
      </c>
      <c r="AZ35" s="229">
        <f t="shared" si="56"/>
        <v>0</v>
      </c>
      <c r="BA35" s="229">
        <f t="shared" si="56"/>
        <v>0</v>
      </c>
      <c r="BB35" s="229">
        <f t="shared" si="56"/>
        <v>0</v>
      </c>
      <c r="BC35" s="229">
        <f t="shared" si="56"/>
        <v>0</v>
      </c>
      <c r="BD35" s="229">
        <f t="shared" si="56"/>
        <v>0</v>
      </c>
      <c r="BE35" s="229">
        <f t="shared" si="56"/>
        <v>0</v>
      </c>
      <c r="BF35" s="229">
        <f t="shared" si="56"/>
        <v>0</v>
      </c>
      <c r="BG35" s="229">
        <f t="shared" si="56"/>
        <v>0</v>
      </c>
      <c r="BH35" s="229">
        <f t="shared" si="56"/>
        <v>0</v>
      </c>
      <c r="BI35" s="229">
        <f t="shared" si="56"/>
        <v>0</v>
      </c>
      <c r="BJ35" s="229">
        <f t="shared" si="56"/>
        <v>0</v>
      </c>
      <c r="BK35" s="229">
        <f t="shared" si="56"/>
        <v>0</v>
      </c>
      <c r="BL35" s="229">
        <f t="shared" si="56"/>
        <v>0</v>
      </c>
      <c r="BM35" s="229">
        <f t="shared" si="56"/>
        <v>0</v>
      </c>
      <c r="BN35" s="229">
        <f t="shared" si="56"/>
        <v>0</v>
      </c>
      <c r="BO35" s="229">
        <f t="shared" si="56"/>
        <v>0</v>
      </c>
      <c r="BP35" s="229">
        <f t="shared" si="56"/>
        <v>0</v>
      </c>
      <c r="BQ35" s="229">
        <f t="shared" si="56"/>
        <v>0</v>
      </c>
      <c r="BR35" s="229">
        <f t="shared" si="56"/>
        <v>0</v>
      </c>
      <c r="BS35" s="229">
        <f t="shared" si="56"/>
        <v>0</v>
      </c>
      <c r="BT35" s="229">
        <f t="shared" ref="BT35:CI35" si="57">IF(BT$16&gt;=$H7,IF(BT$16=$H7,$E7*$M7*(1-$K7),$E7*$M7),0)</f>
        <v>0</v>
      </c>
      <c r="BU35" s="229">
        <f t="shared" si="57"/>
        <v>0</v>
      </c>
      <c r="BV35" s="229">
        <f t="shared" si="57"/>
        <v>0</v>
      </c>
      <c r="BW35" s="229">
        <f t="shared" si="57"/>
        <v>0</v>
      </c>
      <c r="BX35" s="229">
        <f t="shared" si="57"/>
        <v>0</v>
      </c>
      <c r="BY35" s="229">
        <f t="shared" si="57"/>
        <v>0</v>
      </c>
      <c r="BZ35" s="229">
        <f t="shared" si="57"/>
        <v>0</v>
      </c>
      <c r="CA35" s="229">
        <f t="shared" si="57"/>
        <v>0</v>
      </c>
      <c r="CB35" s="229">
        <f t="shared" si="57"/>
        <v>0</v>
      </c>
      <c r="CC35" s="229">
        <f t="shared" si="57"/>
        <v>0</v>
      </c>
      <c r="CD35" s="229">
        <f t="shared" si="57"/>
        <v>0</v>
      </c>
      <c r="CE35" s="229">
        <f t="shared" si="57"/>
        <v>0</v>
      </c>
      <c r="CF35" s="229">
        <f t="shared" si="57"/>
        <v>0</v>
      </c>
      <c r="CG35" s="229">
        <f t="shared" si="57"/>
        <v>0</v>
      </c>
      <c r="CH35" s="229">
        <f t="shared" si="57"/>
        <v>0</v>
      </c>
      <c r="CI35" s="229">
        <f t="shared" si="57"/>
        <v>0</v>
      </c>
    </row>
    <row r="36" spans="1:87">
      <c r="A36" s="222"/>
      <c r="B36" s="222"/>
      <c r="C36" s="40" t="str">
        <f t="shared" si="42"/>
        <v>Levenmouth</v>
      </c>
      <c r="D36" s="69" t="s">
        <v>41</v>
      </c>
      <c r="E36" s="69" t="s">
        <v>42</v>
      </c>
      <c r="F36" s="222"/>
      <c r="G36" s="755"/>
      <c r="H36" s="229">
        <f t="shared" ref="H36:AM36" si="58">IF(H$16&gt;=$H8,IF(H$16=$H8,$E8*$M8*(1-$K8),$E8*$M8),0)</f>
        <v>0</v>
      </c>
      <c r="I36" s="229">
        <f t="shared" si="58"/>
        <v>0</v>
      </c>
      <c r="J36" s="229">
        <f t="shared" si="58"/>
        <v>0</v>
      </c>
      <c r="K36" s="229">
        <f t="shared" si="58"/>
        <v>0</v>
      </c>
      <c r="L36" s="229">
        <f t="shared" si="58"/>
        <v>0</v>
      </c>
      <c r="M36" s="229">
        <f t="shared" si="58"/>
        <v>0</v>
      </c>
      <c r="N36" s="229">
        <f t="shared" si="58"/>
        <v>0</v>
      </c>
      <c r="O36" s="229">
        <f t="shared" si="58"/>
        <v>0</v>
      </c>
      <c r="P36" s="229">
        <f t="shared" si="58"/>
        <v>0</v>
      </c>
      <c r="Q36" s="229">
        <f t="shared" si="58"/>
        <v>0</v>
      </c>
      <c r="R36" s="229">
        <f t="shared" si="58"/>
        <v>0</v>
      </c>
      <c r="S36" s="229">
        <f t="shared" si="58"/>
        <v>0</v>
      </c>
      <c r="T36" s="229">
        <f t="shared" si="58"/>
        <v>0</v>
      </c>
      <c r="U36" s="229">
        <f t="shared" si="58"/>
        <v>0</v>
      </c>
      <c r="V36" s="229">
        <f t="shared" si="58"/>
        <v>0</v>
      </c>
      <c r="W36" s="229">
        <f t="shared" si="58"/>
        <v>0</v>
      </c>
      <c r="X36" s="229">
        <f t="shared" si="58"/>
        <v>0</v>
      </c>
      <c r="Y36" s="229">
        <f t="shared" si="58"/>
        <v>0</v>
      </c>
      <c r="Z36" s="229">
        <f t="shared" si="58"/>
        <v>0</v>
      </c>
      <c r="AA36" s="229">
        <f t="shared" si="58"/>
        <v>0</v>
      </c>
      <c r="AB36" s="229">
        <f t="shared" si="58"/>
        <v>2.4581628262279335E-2</v>
      </c>
      <c r="AC36" s="229">
        <f t="shared" si="58"/>
        <v>5.9028252077183936E-2</v>
      </c>
      <c r="AD36" s="229">
        <f t="shared" si="58"/>
        <v>5.9028252077183936E-2</v>
      </c>
      <c r="AE36" s="229">
        <f t="shared" si="58"/>
        <v>5.9028252077183936E-2</v>
      </c>
      <c r="AF36" s="229">
        <f t="shared" si="58"/>
        <v>5.9028252077183936E-2</v>
      </c>
      <c r="AG36" s="229">
        <f t="shared" si="58"/>
        <v>5.9028252077183936E-2</v>
      </c>
      <c r="AH36" s="229">
        <f t="shared" si="58"/>
        <v>5.9028252077183936E-2</v>
      </c>
      <c r="AI36" s="229">
        <f t="shared" si="58"/>
        <v>5.9028252077183936E-2</v>
      </c>
      <c r="AJ36" s="229">
        <f t="shared" si="58"/>
        <v>5.9028252077183936E-2</v>
      </c>
      <c r="AK36" s="229">
        <f t="shared" si="58"/>
        <v>5.9028252077183936E-2</v>
      </c>
      <c r="AL36" s="229">
        <f t="shared" si="58"/>
        <v>5.9028252077183936E-2</v>
      </c>
      <c r="AM36" s="229">
        <f t="shared" si="58"/>
        <v>5.9028252077183936E-2</v>
      </c>
      <c r="AN36" s="229">
        <f t="shared" ref="AN36:BS36" si="59">IF(AN$16&gt;=$H8,IF(AN$16=$H8,$E8*$M8*(1-$K8),$E8*$M8),0)</f>
        <v>5.9028252077183936E-2</v>
      </c>
      <c r="AO36" s="229">
        <f t="shared" si="59"/>
        <v>5.9028252077183936E-2</v>
      </c>
      <c r="AP36" s="229">
        <f t="shared" si="59"/>
        <v>5.9028252077183936E-2</v>
      </c>
      <c r="AQ36" s="229">
        <f t="shared" si="59"/>
        <v>5.9028252077183936E-2</v>
      </c>
      <c r="AR36" s="229">
        <f t="shared" si="59"/>
        <v>5.9028252077183936E-2</v>
      </c>
      <c r="AS36" s="229">
        <f t="shared" si="59"/>
        <v>5.9028252077183936E-2</v>
      </c>
      <c r="AT36" s="229">
        <f t="shared" si="59"/>
        <v>5.9028252077183936E-2</v>
      </c>
      <c r="AU36" s="229">
        <f t="shared" si="59"/>
        <v>5.9028252077183936E-2</v>
      </c>
      <c r="AV36" s="229">
        <f t="shared" si="59"/>
        <v>5.9028252077183936E-2</v>
      </c>
      <c r="AW36" s="229">
        <f t="shared" si="59"/>
        <v>5.9028252077183936E-2</v>
      </c>
      <c r="AX36" s="229">
        <f t="shared" si="59"/>
        <v>5.9028252077183936E-2</v>
      </c>
      <c r="AY36" s="229">
        <f t="shared" si="59"/>
        <v>5.9028252077183936E-2</v>
      </c>
      <c r="AZ36" s="229">
        <f t="shared" si="59"/>
        <v>5.9028252077183936E-2</v>
      </c>
      <c r="BA36" s="229">
        <f t="shared" si="59"/>
        <v>5.9028252077183936E-2</v>
      </c>
      <c r="BB36" s="229">
        <f t="shared" si="59"/>
        <v>5.9028252077183936E-2</v>
      </c>
      <c r="BC36" s="229">
        <f t="shared" si="59"/>
        <v>5.9028252077183936E-2</v>
      </c>
      <c r="BD36" s="229">
        <f t="shared" si="59"/>
        <v>5.9028252077183936E-2</v>
      </c>
      <c r="BE36" s="229">
        <f t="shared" si="59"/>
        <v>5.9028252077183936E-2</v>
      </c>
      <c r="BF36" s="229">
        <f t="shared" si="59"/>
        <v>5.9028252077183936E-2</v>
      </c>
      <c r="BG36" s="229">
        <f t="shared" si="59"/>
        <v>5.9028252077183936E-2</v>
      </c>
      <c r="BH36" s="229">
        <f t="shared" si="59"/>
        <v>5.9028252077183936E-2</v>
      </c>
      <c r="BI36" s="229">
        <f t="shared" si="59"/>
        <v>5.9028252077183936E-2</v>
      </c>
      <c r="BJ36" s="229">
        <f t="shared" si="59"/>
        <v>5.9028252077183936E-2</v>
      </c>
      <c r="BK36" s="229">
        <f t="shared" si="59"/>
        <v>5.9028252077183936E-2</v>
      </c>
      <c r="BL36" s="229">
        <f t="shared" si="59"/>
        <v>5.9028252077183936E-2</v>
      </c>
      <c r="BM36" s="229">
        <f t="shared" si="59"/>
        <v>5.9028252077183936E-2</v>
      </c>
      <c r="BN36" s="229">
        <f t="shared" si="59"/>
        <v>5.9028252077183936E-2</v>
      </c>
      <c r="BO36" s="229">
        <f t="shared" si="59"/>
        <v>5.9028252077183936E-2</v>
      </c>
      <c r="BP36" s="229">
        <f t="shared" si="59"/>
        <v>5.9028252077183936E-2</v>
      </c>
      <c r="BQ36" s="229">
        <f t="shared" si="59"/>
        <v>5.9028252077183936E-2</v>
      </c>
      <c r="BR36" s="229">
        <f t="shared" si="59"/>
        <v>5.9028252077183936E-2</v>
      </c>
      <c r="BS36" s="229">
        <f t="shared" si="59"/>
        <v>5.9028252077183936E-2</v>
      </c>
      <c r="BT36" s="229">
        <f t="shared" ref="BT36:CI36" si="60">IF(BT$16&gt;=$H8,IF(BT$16=$H8,$E8*$M8*(1-$K8),$E8*$M8),0)</f>
        <v>5.9028252077183936E-2</v>
      </c>
      <c r="BU36" s="229">
        <f t="shared" si="60"/>
        <v>5.9028252077183936E-2</v>
      </c>
      <c r="BV36" s="229">
        <f t="shared" si="60"/>
        <v>5.9028252077183936E-2</v>
      </c>
      <c r="BW36" s="229">
        <f t="shared" si="60"/>
        <v>5.9028252077183936E-2</v>
      </c>
      <c r="BX36" s="229">
        <f t="shared" si="60"/>
        <v>5.9028252077183936E-2</v>
      </c>
      <c r="BY36" s="229">
        <f t="shared" si="60"/>
        <v>5.9028252077183936E-2</v>
      </c>
      <c r="BZ36" s="229">
        <f t="shared" si="60"/>
        <v>5.9028252077183936E-2</v>
      </c>
      <c r="CA36" s="229">
        <f t="shared" si="60"/>
        <v>5.9028252077183936E-2</v>
      </c>
      <c r="CB36" s="229">
        <f t="shared" si="60"/>
        <v>5.9028252077183936E-2</v>
      </c>
      <c r="CC36" s="229">
        <f t="shared" si="60"/>
        <v>5.9028252077183936E-2</v>
      </c>
      <c r="CD36" s="229">
        <f t="shared" si="60"/>
        <v>5.9028252077183936E-2</v>
      </c>
      <c r="CE36" s="229">
        <f t="shared" si="60"/>
        <v>5.9028252077183936E-2</v>
      </c>
      <c r="CF36" s="229">
        <f t="shared" si="60"/>
        <v>5.9028252077183936E-2</v>
      </c>
      <c r="CG36" s="229">
        <f t="shared" si="60"/>
        <v>5.9028252077183936E-2</v>
      </c>
      <c r="CH36" s="229">
        <f t="shared" si="60"/>
        <v>5.9028252077183936E-2</v>
      </c>
      <c r="CI36" s="229">
        <f t="shared" si="60"/>
        <v>5.9028252077183936E-2</v>
      </c>
    </row>
    <row r="37" spans="1:87">
      <c r="A37" s="222"/>
      <c r="B37" s="222"/>
      <c r="C37" s="40" t="str">
        <f t="shared" si="42"/>
        <v>Moray</v>
      </c>
      <c r="D37" s="69" t="s">
        <v>41</v>
      </c>
      <c r="E37" s="69" t="s">
        <v>42</v>
      </c>
      <c r="F37" s="222"/>
      <c r="G37" s="755"/>
      <c r="H37" s="229">
        <f t="shared" ref="H37:AM37" si="61">IF(H$16&gt;=$H9,IF(H$16=$H9,$E9*$M9*(1-$K9),$E9*$M9),0)</f>
        <v>0</v>
      </c>
      <c r="I37" s="229">
        <f t="shared" si="61"/>
        <v>0</v>
      </c>
      <c r="J37" s="229">
        <f t="shared" si="61"/>
        <v>0</v>
      </c>
      <c r="K37" s="229">
        <f t="shared" si="61"/>
        <v>0</v>
      </c>
      <c r="L37" s="229">
        <f t="shared" si="61"/>
        <v>0</v>
      </c>
      <c r="M37" s="229">
        <f t="shared" si="61"/>
        <v>0</v>
      </c>
      <c r="N37" s="229">
        <f t="shared" si="61"/>
        <v>0</v>
      </c>
      <c r="O37" s="229">
        <f t="shared" si="61"/>
        <v>0</v>
      </c>
      <c r="P37" s="229">
        <f t="shared" si="61"/>
        <v>0</v>
      </c>
      <c r="Q37" s="229">
        <f t="shared" si="61"/>
        <v>0</v>
      </c>
      <c r="R37" s="229">
        <f t="shared" si="61"/>
        <v>0</v>
      </c>
      <c r="S37" s="229">
        <f t="shared" si="61"/>
        <v>0</v>
      </c>
      <c r="T37" s="229">
        <f t="shared" si="61"/>
        <v>0</v>
      </c>
      <c r="U37" s="229">
        <f t="shared" si="61"/>
        <v>0</v>
      </c>
      <c r="V37" s="229">
        <f t="shared" si="61"/>
        <v>0</v>
      </c>
      <c r="W37" s="229">
        <f t="shared" si="61"/>
        <v>0</v>
      </c>
      <c r="X37" s="229">
        <f t="shared" si="61"/>
        <v>0</v>
      </c>
      <c r="Y37" s="229">
        <f t="shared" si="61"/>
        <v>0</v>
      </c>
      <c r="Z37" s="229">
        <f t="shared" si="61"/>
        <v>0</v>
      </c>
      <c r="AA37" s="229">
        <f t="shared" si="61"/>
        <v>0</v>
      </c>
      <c r="AB37" s="229">
        <f t="shared" si="61"/>
        <v>0</v>
      </c>
      <c r="AC37" s="229">
        <f t="shared" si="61"/>
        <v>0</v>
      </c>
      <c r="AD37" s="229">
        <f t="shared" si="61"/>
        <v>0</v>
      </c>
      <c r="AE37" s="229">
        <f t="shared" si="61"/>
        <v>0</v>
      </c>
      <c r="AF37" s="229">
        <f t="shared" si="61"/>
        <v>0</v>
      </c>
      <c r="AG37" s="229">
        <f t="shared" si="61"/>
        <v>0</v>
      </c>
      <c r="AH37" s="229">
        <f t="shared" si="61"/>
        <v>0</v>
      </c>
      <c r="AI37" s="229">
        <f t="shared" si="61"/>
        <v>0</v>
      </c>
      <c r="AJ37" s="229">
        <f t="shared" si="61"/>
        <v>0</v>
      </c>
      <c r="AK37" s="229">
        <f t="shared" si="61"/>
        <v>0</v>
      </c>
      <c r="AL37" s="229">
        <f t="shared" si="61"/>
        <v>0</v>
      </c>
      <c r="AM37" s="229">
        <f t="shared" si="61"/>
        <v>0</v>
      </c>
      <c r="AN37" s="229">
        <f t="shared" ref="AN37:BS37" si="62">IF(AN$16&gt;=$H9,IF(AN$16=$H9,$E9*$M9*(1-$K9),$E9*$M9),0)</f>
        <v>0</v>
      </c>
      <c r="AO37" s="229">
        <f t="shared" si="62"/>
        <v>0</v>
      </c>
      <c r="AP37" s="229">
        <f t="shared" si="62"/>
        <v>0</v>
      </c>
      <c r="AQ37" s="229">
        <f t="shared" si="62"/>
        <v>0</v>
      </c>
      <c r="AR37" s="229">
        <f t="shared" si="62"/>
        <v>0</v>
      </c>
      <c r="AS37" s="229">
        <f t="shared" si="62"/>
        <v>0</v>
      </c>
      <c r="AT37" s="229">
        <f t="shared" si="62"/>
        <v>0</v>
      </c>
      <c r="AU37" s="229">
        <f t="shared" si="62"/>
        <v>0</v>
      </c>
      <c r="AV37" s="229">
        <f t="shared" si="62"/>
        <v>0</v>
      </c>
      <c r="AW37" s="229">
        <f t="shared" si="62"/>
        <v>0</v>
      </c>
      <c r="AX37" s="229">
        <f t="shared" si="62"/>
        <v>0</v>
      </c>
      <c r="AY37" s="229">
        <f t="shared" si="62"/>
        <v>0</v>
      </c>
      <c r="AZ37" s="229">
        <f t="shared" si="62"/>
        <v>0</v>
      </c>
      <c r="BA37" s="229">
        <f t="shared" si="62"/>
        <v>0</v>
      </c>
      <c r="BB37" s="229">
        <f t="shared" si="62"/>
        <v>0</v>
      </c>
      <c r="BC37" s="229">
        <f t="shared" si="62"/>
        <v>0</v>
      </c>
      <c r="BD37" s="229">
        <f t="shared" si="62"/>
        <v>0</v>
      </c>
      <c r="BE37" s="229">
        <f t="shared" si="62"/>
        <v>0</v>
      </c>
      <c r="BF37" s="229">
        <f t="shared" si="62"/>
        <v>0</v>
      </c>
      <c r="BG37" s="229">
        <f t="shared" si="62"/>
        <v>0</v>
      </c>
      <c r="BH37" s="229">
        <f t="shared" si="62"/>
        <v>0</v>
      </c>
      <c r="BI37" s="229">
        <f t="shared" si="62"/>
        <v>0</v>
      </c>
      <c r="BJ37" s="229">
        <f t="shared" si="62"/>
        <v>0</v>
      </c>
      <c r="BK37" s="229">
        <f t="shared" si="62"/>
        <v>0</v>
      </c>
      <c r="BL37" s="229">
        <f t="shared" si="62"/>
        <v>0</v>
      </c>
      <c r="BM37" s="229">
        <f t="shared" si="62"/>
        <v>0</v>
      </c>
      <c r="BN37" s="229">
        <f t="shared" si="62"/>
        <v>0</v>
      </c>
      <c r="BO37" s="229">
        <f t="shared" si="62"/>
        <v>0</v>
      </c>
      <c r="BP37" s="229">
        <f t="shared" si="62"/>
        <v>0</v>
      </c>
      <c r="BQ37" s="229">
        <f t="shared" si="62"/>
        <v>0</v>
      </c>
      <c r="BR37" s="229">
        <f t="shared" si="62"/>
        <v>0</v>
      </c>
      <c r="BS37" s="229">
        <f t="shared" si="62"/>
        <v>0</v>
      </c>
      <c r="BT37" s="229">
        <f t="shared" ref="BT37:CI37" si="63">IF(BT$16&gt;=$H9,IF(BT$16=$H9,$E9*$M9*(1-$K9),$E9*$M9),0)</f>
        <v>0</v>
      </c>
      <c r="BU37" s="229">
        <f t="shared" si="63"/>
        <v>0</v>
      </c>
      <c r="BV37" s="229">
        <f t="shared" si="63"/>
        <v>0</v>
      </c>
      <c r="BW37" s="229">
        <f t="shared" si="63"/>
        <v>0</v>
      </c>
      <c r="BX37" s="229">
        <f t="shared" si="63"/>
        <v>0</v>
      </c>
      <c r="BY37" s="229">
        <f t="shared" si="63"/>
        <v>0</v>
      </c>
      <c r="BZ37" s="229">
        <f t="shared" si="63"/>
        <v>0</v>
      </c>
      <c r="CA37" s="229">
        <f t="shared" si="63"/>
        <v>0</v>
      </c>
      <c r="CB37" s="229">
        <f t="shared" si="63"/>
        <v>0</v>
      </c>
      <c r="CC37" s="229">
        <f t="shared" si="63"/>
        <v>0</v>
      </c>
      <c r="CD37" s="229">
        <f t="shared" si="63"/>
        <v>0</v>
      </c>
      <c r="CE37" s="229">
        <f t="shared" si="63"/>
        <v>0</v>
      </c>
      <c r="CF37" s="229">
        <f t="shared" si="63"/>
        <v>0</v>
      </c>
      <c r="CG37" s="229">
        <f t="shared" si="63"/>
        <v>0</v>
      </c>
      <c r="CH37" s="229">
        <f t="shared" si="63"/>
        <v>0</v>
      </c>
      <c r="CI37" s="229">
        <f t="shared" si="63"/>
        <v>0</v>
      </c>
    </row>
    <row r="38" spans="1:87">
      <c r="A38" s="222"/>
      <c r="B38" s="222"/>
      <c r="C38" s="40" t="str">
        <f t="shared" si="42"/>
        <v>MSI</v>
      </c>
      <c r="D38" s="69" t="s">
        <v>41</v>
      </c>
      <c r="E38" s="69" t="s">
        <v>42</v>
      </c>
      <c r="F38" s="222"/>
      <c r="G38" s="755"/>
      <c r="H38" s="229">
        <f t="shared" ref="H38:AM38" si="64">IF(H$16&gt;=$H10,IF(H$16=$H10,$E10*$M10*(1-$K10),$E10*$M10),0)</f>
        <v>0</v>
      </c>
      <c r="I38" s="229">
        <f t="shared" si="64"/>
        <v>0</v>
      </c>
      <c r="J38" s="229">
        <f t="shared" si="64"/>
        <v>0</v>
      </c>
      <c r="K38" s="229">
        <f t="shared" si="64"/>
        <v>0</v>
      </c>
      <c r="L38" s="229">
        <f t="shared" si="64"/>
        <v>0</v>
      </c>
      <c r="M38" s="229">
        <f t="shared" si="64"/>
        <v>0</v>
      </c>
      <c r="N38" s="229">
        <f t="shared" si="64"/>
        <v>0</v>
      </c>
      <c r="O38" s="229">
        <f t="shared" si="64"/>
        <v>0</v>
      </c>
      <c r="P38" s="229">
        <f t="shared" si="64"/>
        <v>0</v>
      </c>
      <c r="Q38" s="229">
        <f t="shared" si="64"/>
        <v>0</v>
      </c>
      <c r="R38" s="229">
        <f t="shared" si="64"/>
        <v>0</v>
      </c>
      <c r="S38" s="229">
        <f t="shared" si="64"/>
        <v>0</v>
      </c>
      <c r="T38" s="229">
        <f t="shared" si="64"/>
        <v>0</v>
      </c>
      <c r="U38" s="229">
        <f t="shared" si="64"/>
        <v>0</v>
      </c>
      <c r="V38" s="229">
        <f t="shared" si="64"/>
        <v>0</v>
      </c>
      <c r="W38" s="229">
        <f t="shared" si="64"/>
        <v>0</v>
      </c>
      <c r="X38" s="229">
        <f t="shared" si="64"/>
        <v>0</v>
      </c>
      <c r="Y38" s="229">
        <f t="shared" si="64"/>
        <v>0</v>
      </c>
      <c r="Z38" s="229">
        <f t="shared" si="64"/>
        <v>0</v>
      </c>
      <c r="AA38" s="229">
        <f t="shared" si="64"/>
        <v>0</v>
      </c>
      <c r="AB38" s="229">
        <f t="shared" si="64"/>
        <v>0</v>
      </c>
      <c r="AC38" s="229">
        <f t="shared" si="64"/>
        <v>0</v>
      </c>
      <c r="AD38" s="229">
        <f t="shared" si="64"/>
        <v>0</v>
      </c>
      <c r="AE38" s="229">
        <f t="shared" si="64"/>
        <v>0</v>
      </c>
      <c r="AF38" s="229">
        <f t="shared" si="64"/>
        <v>0</v>
      </c>
      <c r="AG38" s="229">
        <f t="shared" si="64"/>
        <v>0</v>
      </c>
      <c r="AH38" s="229">
        <f t="shared" si="64"/>
        <v>0</v>
      </c>
      <c r="AI38" s="229">
        <f t="shared" si="64"/>
        <v>0</v>
      </c>
      <c r="AJ38" s="229">
        <f t="shared" si="64"/>
        <v>0</v>
      </c>
      <c r="AK38" s="229">
        <f t="shared" si="64"/>
        <v>0</v>
      </c>
      <c r="AL38" s="229">
        <f t="shared" si="64"/>
        <v>0</v>
      </c>
      <c r="AM38" s="229">
        <f t="shared" si="64"/>
        <v>0</v>
      </c>
      <c r="AN38" s="229">
        <f t="shared" ref="AN38:BS38" si="65">IF(AN$16&gt;=$H10,IF(AN$16=$H10,$E10*$M10*(1-$K10),$E10*$M10),0)</f>
        <v>0</v>
      </c>
      <c r="AO38" s="229">
        <f t="shared" si="65"/>
        <v>0</v>
      </c>
      <c r="AP38" s="229">
        <f t="shared" si="65"/>
        <v>0</v>
      </c>
      <c r="AQ38" s="229">
        <f t="shared" si="65"/>
        <v>0</v>
      </c>
      <c r="AR38" s="229">
        <f t="shared" si="65"/>
        <v>0</v>
      </c>
      <c r="AS38" s="229">
        <f t="shared" si="65"/>
        <v>0</v>
      </c>
      <c r="AT38" s="229">
        <f t="shared" si="65"/>
        <v>0</v>
      </c>
      <c r="AU38" s="229">
        <f t="shared" si="65"/>
        <v>0</v>
      </c>
      <c r="AV38" s="229">
        <f t="shared" si="65"/>
        <v>0</v>
      </c>
      <c r="AW38" s="229">
        <f t="shared" si="65"/>
        <v>0</v>
      </c>
      <c r="AX38" s="229">
        <f t="shared" si="65"/>
        <v>0</v>
      </c>
      <c r="AY38" s="229">
        <f t="shared" si="65"/>
        <v>0</v>
      </c>
      <c r="AZ38" s="229">
        <f t="shared" si="65"/>
        <v>0</v>
      </c>
      <c r="BA38" s="229">
        <f t="shared" si="65"/>
        <v>0</v>
      </c>
      <c r="BB38" s="229">
        <f t="shared" si="65"/>
        <v>0</v>
      </c>
      <c r="BC38" s="229">
        <f t="shared" si="65"/>
        <v>0</v>
      </c>
      <c r="BD38" s="229">
        <f t="shared" si="65"/>
        <v>0</v>
      </c>
      <c r="BE38" s="229">
        <f t="shared" si="65"/>
        <v>0</v>
      </c>
      <c r="BF38" s="229">
        <f t="shared" si="65"/>
        <v>0</v>
      </c>
      <c r="BG38" s="229">
        <f t="shared" si="65"/>
        <v>0</v>
      </c>
      <c r="BH38" s="229">
        <f t="shared" si="65"/>
        <v>0</v>
      </c>
      <c r="BI38" s="229">
        <f t="shared" si="65"/>
        <v>0</v>
      </c>
      <c r="BJ38" s="229">
        <f t="shared" si="65"/>
        <v>0</v>
      </c>
      <c r="BK38" s="229">
        <f t="shared" si="65"/>
        <v>0</v>
      </c>
      <c r="BL38" s="229">
        <f t="shared" si="65"/>
        <v>0</v>
      </c>
      <c r="BM38" s="229">
        <f t="shared" si="65"/>
        <v>0</v>
      </c>
      <c r="BN38" s="229">
        <f t="shared" si="65"/>
        <v>0</v>
      </c>
      <c r="BO38" s="229">
        <f t="shared" si="65"/>
        <v>0</v>
      </c>
      <c r="BP38" s="229">
        <f t="shared" si="65"/>
        <v>0</v>
      </c>
      <c r="BQ38" s="229">
        <f t="shared" si="65"/>
        <v>0</v>
      </c>
      <c r="BR38" s="229">
        <f t="shared" si="65"/>
        <v>0</v>
      </c>
      <c r="BS38" s="229">
        <f t="shared" si="65"/>
        <v>0</v>
      </c>
      <c r="BT38" s="229">
        <f t="shared" ref="BT38:CI38" si="66">IF(BT$16&gt;=$H10,IF(BT$16=$H10,$E10*$M10*(1-$K10),$E10*$M10),0)</f>
        <v>0</v>
      </c>
      <c r="BU38" s="229">
        <f t="shared" si="66"/>
        <v>0</v>
      </c>
      <c r="BV38" s="229">
        <f t="shared" si="66"/>
        <v>0</v>
      </c>
      <c r="BW38" s="229">
        <f t="shared" si="66"/>
        <v>0</v>
      </c>
      <c r="BX38" s="229">
        <f t="shared" si="66"/>
        <v>0</v>
      </c>
      <c r="BY38" s="229">
        <f t="shared" si="66"/>
        <v>0</v>
      </c>
      <c r="BZ38" s="229">
        <f t="shared" si="66"/>
        <v>0</v>
      </c>
      <c r="CA38" s="229">
        <f t="shared" si="66"/>
        <v>0</v>
      </c>
      <c r="CB38" s="229">
        <f t="shared" si="66"/>
        <v>0</v>
      </c>
      <c r="CC38" s="229">
        <f t="shared" si="66"/>
        <v>0</v>
      </c>
      <c r="CD38" s="229">
        <f t="shared" si="66"/>
        <v>0</v>
      </c>
      <c r="CE38" s="229">
        <f t="shared" si="66"/>
        <v>0</v>
      </c>
      <c r="CF38" s="229">
        <f t="shared" si="66"/>
        <v>0</v>
      </c>
      <c r="CG38" s="229">
        <f t="shared" si="66"/>
        <v>0</v>
      </c>
      <c r="CH38" s="229">
        <f t="shared" si="66"/>
        <v>0</v>
      </c>
      <c r="CI38" s="229">
        <f t="shared" si="66"/>
        <v>0</v>
      </c>
    </row>
    <row r="39" spans="1:87">
      <c r="A39" s="222"/>
      <c r="B39" s="222"/>
      <c r="C39" s="40" t="str">
        <f t="shared" si="42"/>
        <v>TAY</v>
      </c>
      <c r="D39" s="69" t="s">
        <v>41</v>
      </c>
      <c r="E39" s="69" t="s">
        <v>42</v>
      </c>
      <c r="F39" s="222"/>
      <c r="G39" s="755"/>
      <c r="H39" s="229">
        <f t="shared" ref="H39:AM39" si="67">IF(H$16&gt;=$H11,IF(H$16=$H11,$E11*$M11*(1-$K11),$E11*$M11),0)</f>
        <v>0</v>
      </c>
      <c r="I39" s="229">
        <f t="shared" si="67"/>
        <v>0</v>
      </c>
      <c r="J39" s="229">
        <f t="shared" si="67"/>
        <v>0</v>
      </c>
      <c r="K39" s="229">
        <f t="shared" si="67"/>
        <v>0</v>
      </c>
      <c r="L39" s="229">
        <f t="shared" si="67"/>
        <v>0</v>
      </c>
      <c r="M39" s="229">
        <f t="shared" si="67"/>
        <v>0</v>
      </c>
      <c r="N39" s="229">
        <f t="shared" si="67"/>
        <v>0</v>
      </c>
      <c r="O39" s="229">
        <f t="shared" si="67"/>
        <v>0</v>
      </c>
      <c r="P39" s="229">
        <f t="shared" si="67"/>
        <v>0</v>
      </c>
      <c r="Q39" s="229">
        <f t="shared" si="67"/>
        <v>0</v>
      </c>
      <c r="R39" s="229">
        <f t="shared" si="67"/>
        <v>0</v>
      </c>
      <c r="S39" s="229">
        <f t="shared" si="67"/>
        <v>0</v>
      </c>
      <c r="T39" s="229">
        <f t="shared" si="67"/>
        <v>0</v>
      </c>
      <c r="U39" s="229">
        <f t="shared" si="67"/>
        <v>0</v>
      </c>
      <c r="V39" s="229">
        <f t="shared" si="67"/>
        <v>0</v>
      </c>
      <c r="W39" s="229">
        <f t="shared" si="67"/>
        <v>0</v>
      </c>
      <c r="X39" s="229">
        <f t="shared" si="67"/>
        <v>0</v>
      </c>
      <c r="Y39" s="229">
        <f t="shared" si="67"/>
        <v>0</v>
      </c>
      <c r="Z39" s="229">
        <f t="shared" si="67"/>
        <v>0</v>
      </c>
      <c r="AA39" s="229">
        <f t="shared" si="67"/>
        <v>0</v>
      </c>
      <c r="AB39" s="229">
        <f t="shared" si="67"/>
        <v>0</v>
      </c>
      <c r="AC39" s="229">
        <f t="shared" si="67"/>
        <v>0</v>
      </c>
      <c r="AD39" s="229">
        <f t="shared" si="67"/>
        <v>0</v>
      </c>
      <c r="AE39" s="229">
        <f t="shared" si="67"/>
        <v>0</v>
      </c>
      <c r="AF39" s="229">
        <f t="shared" si="67"/>
        <v>0</v>
      </c>
      <c r="AG39" s="229">
        <f t="shared" si="67"/>
        <v>0</v>
      </c>
      <c r="AH39" s="229">
        <f t="shared" si="67"/>
        <v>0</v>
      </c>
      <c r="AI39" s="229">
        <f t="shared" si="67"/>
        <v>0</v>
      </c>
      <c r="AJ39" s="229">
        <f t="shared" si="67"/>
        <v>0</v>
      </c>
      <c r="AK39" s="229">
        <f t="shared" si="67"/>
        <v>0</v>
      </c>
      <c r="AL39" s="229">
        <f t="shared" si="67"/>
        <v>0</v>
      </c>
      <c r="AM39" s="229">
        <f t="shared" si="67"/>
        <v>0</v>
      </c>
      <c r="AN39" s="229">
        <f t="shared" ref="AN39:BS39" si="68">IF(AN$16&gt;=$H11,IF(AN$16=$H11,$E11*$M11*(1-$K11),$E11*$M11),0)</f>
        <v>0</v>
      </c>
      <c r="AO39" s="229">
        <f t="shared" si="68"/>
        <v>0</v>
      </c>
      <c r="AP39" s="229">
        <f t="shared" si="68"/>
        <v>0</v>
      </c>
      <c r="AQ39" s="229">
        <f t="shared" si="68"/>
        <v>0</v>
      </c>
      <c r="AR39" s="229">
        <f t="shared" si="68"/>
        <v>0</v>
      </c>
      <c r="AS39" s="229">
        <f t="shared" si="68"/>
        <v>0</v>
      </c>
      <c r="AT39" s="229">
        <f t="shared" si="68"/>
        <v>0</v>
      </c>
      <c r="AU39" s="229">
        <f t="shared" si="68"/>
        <v>0</v>
      </c>
      <c r="AV39" s="229">
        <f t="shared" si="68"/>
        <v>0</v>
      </c>
      <c r="AW39" s="229">
        <f t="shared" si="68"/>
        <v>0</v>
      </c>
      <c r="AX39" s="229">
        <f t="shared" si="68"/>
        <v>0</v>
      </c>
      <c r="AY39" s="229">
        <f t="shared" si="68"/>
        <v>0</v>
      </c>
      <c r="AZ39" s="229">
        <f t="shared" si="68"/>
        <v>0</v>
      </c>
      <c r="BA39" s="229">
        <f t="shared" si="68"/>
        <v>0</v>
      </c>
      <c r="BB39" s="229">
        <f t="shared" si="68"/>
        <v>0</v>
      </c>
      <c r="BC39" s="229">
        <f t="shared" si="68"/>
        <v>0</v>
      </c>
      <c r="BD39" s="229">
        <f t="shared" si="68"/>
        <v>0</v>
      </c>
      <c r="BE39" s="229">
        <f t="shared" si="68"/>
        <v>0</v>
      </c>
      <c r="BF39" s="229">
        <f t="shared" si="68"/>
        <v>0</v>
      </c>
      <c r="BG39" s="229">
        <f t="shared" si="68"/>
        <v>0</v>
      </c>
      <c r="BH39" s="229">
        <f t="shared" si="68"/>
        <v>0</v>
      </c>
      <c r="BI39" s="229">
        <f t="shared" si="68"/>
        <v>0</v>
      </c>
      <c r="BJ39" s="229">
        <f t="shared" si="68"/>
        <v>0</v>
      </c>
      <c r="BK39" s="229">
        <f t="shared" si="68"/>
        <v>0</v>
      </c>
      <c r="BL39" s="229">
        <f t="shared" si="68"/>
        <v>0</v>
      </c>
      <c r="BM39" s="229">
        <f t="shared" si="68"/>
        <v>0</v>
      </c>
      <c r="BN39" s="229">
        <f t="shared" si="68"/>
        <v>0</v>
      </c>
      <c r="BO39" s="229">
        <f t="shared" si="68"/>
        <v>0</v>
      </c>
      <c r="BP39" s="229">
        <f t="shared" si="68"/>
        <v>0</v>
      </c>
      <c r="BQ39" s="229">
        <f t="shared" si="68"/>
        <v>0</v>
      </c>
      <c r="BR39" s="229">
        <f t="shared" si="68"/>
        <v>0</v>
      </c>
      <c r="BS39" s="229">
        <f t="shared" si="68"/>
        <v>0</v>
      </c>
      <c r="BT39" s="229">
        <f t="shared" ref="BT39:CI39" si="69">IF(BT$16&gt;=$H11,IF(BT$16=$H11,$E11*$M11*(1-$K11),$E11*$M11),0)</f>
        <v>0</v>
      </c>
      <c r="BU39" s="229">
        <f t="shared" si="69"/>
        <v>0</v>
      </c>
      <c r="BV39" s="229">
        <f t="shared" si="69"/>
        <v>0</v>
      </c>
      <c r="BW39" s="229">
        <f t="shared" si="69"/>
        <v>0</v>
      </c>
      <c r="BX39" s="229">
        <f t="shared" si="69"/>
        <v>0</v>
      </c>
      <c r="BY39" s="229">
        <f t="shared" si="69"/>
        <v>0</v>
      </c>
      <c r="BZ39" s="229">
        <f t="shared" si="69"/>
        <v>0</v>
      </c>
      <c r="CA39" s="229">
        <f t="shared" si="69"/>
        <v>0</v>
      </c>
      <c r="CB39" s="229">
        <f t="shared" si="69"/>
        <v>0</v>
      </c>
      <c r="CC39" s="229">
        <f t="shared" si="69"/>
        <v>0</v>
      </c>
      <c r="CD39" s="229">
        <f t="shared" si="69"/>
        <v>0</v>
      </c>
      <c r="CE39" s="229">
        <f t="shared" si="69"/>
        <v>0</v>
      </c>
      <c r="CF39" s="229">
        <f t="shared" si="69"/>
        <v>0</v>
      </c>
      <c r="CG39" s="229">
        <f t="shared" si="69"/>
        <v>0</v>
      </c>
      <c r="CH39" s="229">
        <f t="shared" si="69"/>
        <v>0</v>
      </c>
      <c r="CI39" s="229">
        <f t="shared" si="69"/>
        <v>0</v>
      </c>
    </row>
    <row r="40" spans="1:87" ht="15" thickBot="1">
      <c r="A40" s="222"/>
      <c r="B40" s="222"/>
      <c r="C40" s="39" t="s">
        <v>821</v>
      </c>
      <c r="D40" s="69" t="s">
        <v>41</v>
      </c>
      <c r="E40" s="69" t="s">
        <v>42</v>
      </c>
      <c r="F40" s="222"/>
      <c r="G40" s="756"/>
      <c r="H40" s="457">
        <f t="shared" ref="H40:AF40" si="70">SUM(H31:H39)</f>
        <v>0</v>
      </c>
      <c r="I40" s="457">
        <f t="shared" si="70"/>
        <v>0</v>
      </c>
      <c r="J40" s="457">
        <f t="shared" si="70"/>
        <v>0</v>
      </c>
      <c r="K40" s="457">
        <f>SUM(K31:K39)</f>
        <v>0</v>
      </c>
      <c r="L40" s="457">
        <f t="shared" si="70"/>
        <v>0</v>
      </c>
      <c r="M40" s="457">
        <f t="shared" si="70"/>
        <v>0</v>
      </c>
      <c r="N40" s="457">
        <f t="shared" si="70"/>
        <v>0</v>
      </c>
      <c r="O40" s="457">
        <f t="shared" si="70"/>
        <v>0</v>
      </c>
      <c r="P40" s="457">
        <f t="shared" si="70"/>
        <v>0</v>
      </c>
      <c r="Q40" s="457">
        <f t="shared" si="70"/>
        <v>0</v>
      </c>
      <c r="R40" s="457">
        <f t="shared" si="70"/>
        <v>0</v>
      </c>
      <c r="S40" s="457">
        <f t="shared" si="70"/>
        <v>0</v>
      </c>
      <c r="T40" s="457">
        <f t="shared" si="70"/>
        <v>0</v>
      </c>
      <c r="U40" s="457">
        <f t="shared" si="70"/>
        <v>0</v>
      </c>
      <c r="V40" s="457">
        <f t="shared" si="70"/>
        <v>0</v>
      </c>
      <c r="W40" s="457">
        <f t="shared" si="70"/>
        <v>0</v>
      </c>
      <c r="X40" s="457">
        <f t="shared" si="70"/>
        <v>0</v>
      </c>
      <c r="Y40" s="457">
        <f t="shared" si="70"/>
        <v>0</v>
      </c>
      <c r="Z40" s="457">
        <f t="shared" si="70"/>
        <v>0</v>
      </c>
      <c r="AA40" s="457">
        <f t="shared" si="70"/>
        <v>0</v>
      </c>
      <c r="AB40" s="457">
        <f t="shared" si="70"/>
        <v>2.4581628262279335E-2</v>
      </c>
      <c r="AC40" s="457">
        <f t="shared" si="70"/>
        <v>5.9028252077183936E-2</v>
      </c>
      <c r="AD40" s="457">
        <f t="shared" si="70"/>
        <v>5.9028252077183936E-2</v>
      </c>
      <c r="AE40" s="457">
        <f t="shared" si="70"/>
        <v>5.9028252077183936E-2</v>
      </c>
      <c r="AF40" s="457">
        <f t="shared" si="70"/>
        <v>5.9028252077183936E-2</v>
      </c>
      <c r="AG40" s="457">
        <f t="shared" ref="AG40:AL40" si="71">SUM(AG31:AG39)</f>
        <v>5.9028252077183936E-2</v>
      </c>
      <c r="AH40" s="457">
        <f t="shared" si="71"/>
        <v>5.9028252077183936E-2</v>
      </c>
      <c r="AI40" s="457">
        <f t="shared" si="71"/>
        <v>5.9028252077183936E-2</v>
      </c>
      <c r="AJ40" s="457">
        <f t="shared" si="71"/>
        <v>5.9028252077183936E-2</v>
      </c>
      <c r="AK40" s="457">
        <f t="shared" si="71"/>
        <v>5.9028252077183936E-2</v>
      </c>
      <c r="AL40" s="457">
        <f t="shared" si="71"/>
        <v>5.9028252077183936E-2</v>
      </c>
      <c r="AM40" s="457">
        <f t="shared" ref="AM40:CI40" si="72">SUM(AM31:AM39)</f>
        <v>5.9028252077183936E-2</v>
      </c>
      <c r="AN40" s="457">
        <f t="shared" si="72"/>
        <v>5.9028252077183936E-2</v>
      </c>
      <c r="AO40" s="457">
        <f t="shared" si="72"/>
        <v>5.9028252077183936E-2</v>
      </c>
      <c r="AP40" s="457">
        <f t="shared" si="72"/>
        <v>5.9028252077183936E-2</v>
      </c>
      <c r="AQ40" s="457">
        <f t="shared" si="72"/>
        <v>5.9028252077183936E-2</v>
      </c>
      <c r="AR40" s="457">
        <f t="shared" si="72"/>
        <v>5.9028252077183936E-2</v>
      </c>
      <c r="AS40" s="457">
        <f t="shared" si="72"/>
        <v>5.9028252077183936E-2</v>
      </c>
      <c r="AT40" s="457">
        <f t="shared" si="72"/>
        <v>5.9028252077183936E-2</v>
      </c>
      <c r="AU40" s="457">
        <f t="shared" si="72"/>
        <v>5.9028252077183936E-2</v>
      </c>
      <c r="AV40" s="457">
        <f t="shared" si="72"/>
        <v>5.9028252077183936E-2</v>
      </c>
      <c r="AW40" s="457">
        <f t="shared" si="72"/>
        <v>5.9028252077183936E-2</v>
      </c>
      <c r="AX40" s="457">
        <f t="shared" si="72"/>
        <v>5.9028252077183936E-2</v>
      </c>
      <c r="AY40" s="457">
        <f t="shared" si="72"/>
        <v>5.9028252077183936E-2</v>
      </c>
      <c r="AZ40" s="457">
        <f t="shared" si="72"/>
        <v>5.9028252077183936E-2</v>
      </c>
      <c r="BA40" s="457">
        <f t="shared" si="72"/>
        <v>5.9028252077183936E-2</v>
      </c>
      <c r="BB40" s="457">
        <f t="shared" si="72"/>
        <v>5.9028252077183936E-2</v>
      </c>
      <c r="BC40" s="457">
        <f t="shared" si="72"/>
        <v>5.9028252077183936E-2</v>
      </c>
      <c r="BD40" s="457">
        <f t="shared" si="72"/>
        <v>5.9028252077183936E-2</v>
      </c>
      <c r="BE40" s="457">
        <f t="shared" si="72"/>
        <v>5.9028252077183936E-2</v>
      </c>
      <c r="BF40" s="457">
        <f t="shared" si="72"/>
        <v>5.9028252077183936E-2</v>
      </c>
      <c r="BG40" s="457">
        <f t="shared" si="72"/>
        <v>5.9028252077183936E-2</v>
      </c>
      <c r="BH40" s="457">
        <f t="shared" si="72"/>
        <v>5.9028252077183936E-2</v>
      </c>
      <c r="BI40" s="457">
        <f t="shared" si="72"/>
        <v>5.9028252077183936E-2</v>
      </c>
      <c r="BJ40" s="457">
        <f t="shared" si="72"/>
        <v>5.9028252077183936E-2</v>
      </c>
      <c r="BK40" s="457">
        <f t="shared" si="72"/>
        <v>5.9028252077183936E-2</v>
      </c>
      <c r="BL40" s="457">
        <f t="shared" si="72"/>
        <v>5.9028252077183936E-2</v>
      </c>
      <c r="BM40" s="457">
        <f t="shared" si="72"/>
        <v>5.9028252077183936E-2</v>
      </c>
      <c r="BN40" s="457">
        <f t="shared" si="72"/>
        <v>5.9028252077183936E-2</v>
      </c>
      <c r="BO40" s="457">
        <f t="shared" si="72"/>
        <v>5.9028252077183936E-2</v>
      </c>
      <c r="BP40" s="457">
        <f t="shared" si="72"/>
        <v>5.9028252077183936E-2</v>
      </c>
      <c r="BQ40" s="457">
        <f t="shared" si="72"/>
        <v>5.9028252077183936E-2</v>
      </c>
      <c r="BR40" s="457">
        <f t="shared" si="72"/>
        <v>5.9028252077183936E-2</v>
      </c>
      <c r="BS40" s="457">
        <f t="shared" si="72"/>
        <v>5.9028252077183936E-2</v>
      </c>
      <c r="BT40" s="457">
        <f t="shared" si="72"/>
        <v>5.9028252077183936E-2</v>
      </c>
      <c r="BU40" s="457">
        <f t="shared" si="72"/>
        <v>5.9028252077183936E-2</v>
      </c>
      <c r="BV40" s="457">
        <f t="shared" si="72"/>
        <v>5.9028252077183936E-2</v>
      </c>
      <c r="BW40" s="457">
        <f t="shared" si="72"/>
        <v>5.9028252077183936E-2</v>
      </c>
      <c r="BX40" s="457">
        <f t="shared" si="72"/>
        <v>5.9028252077183936E-2</v>
      </c>
      <c r="BY40" s="457">
        <f t="shared" si="72"/>
        <v>5.9028252077183936E-2</v>
      </c>
      <c r="BZ40" s="457">
        <f t="shared" si="72"/>
        <v>5.9028252077183936E-2</v>
      </c>
      <c r="CA40" s="457">
        <f t="shared" si="72"/>
        <v>5.9028252077183936E-2</v>
      </c>
      <c r="CB40" s="457">
        <f t="shared" si="72"/>
        <v>5.9028252077183936E-2</v>
      </c>
      <c r="CC40" s="457">
        <f t="shared" si="72"/>
        <v>5.9028252077183936E-2</v>
      </c>
      <c r="CD40" s="457">
        <f t="shared" si="72"/>
        <v>5.9028252077183936E-2</v>
      </c>
      <c r="CE40" s="457">
        <f t="shared" si="72"/>
        <v>5.9028252077183936E-2</v>
      </c>
      <c r="CF40" s="457">
        <f t="shared" si="72"/>
        <v>5.9028252077183936E-2</v>
      </c>
      <c r="CG40" s="457">
        <f t="shared" si="72"/>
        <v>5.9028252077183936E-2</v>
      </c>
      <c r="CH40" s="457">
        <f t="shared" si="72"/>
        <v>5.9028252077183936E-2</v>
      </c>
      <c r="CI40" s="457">
        <f t="shared" si="72"/>
        <v>5.9028252077183936E-2</v>
      </c>
    </row>
    <row r="41" spans="1:87">
      <c r="A41" s="222"/>
      <c r="B41" s="222"/>
      <c r="C41" s="40"/>
      <c r="D41" s="225"/>
      <c r="E41" s="225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  <c r="BB41" s="222"/>
      <c r="BC41" s="222"/>
      <c r="BD41" s="222"/>
      <c r="BE41" s="222"/>
      <c r="BF41" s="222"/>
      <c r="BG41" s="222"/>
      <c r="BH41" s="222"/>
      <c r="BI41" s="222"/>
      <c r="BJ41" s="222"/>
      <c r="BK41" s="222"/>
      <c r="BL41" s="222"/>
      <c r="BM41" s="222"/>
      <c r="BN41" s="222"/>
      <c r="BO41" s="222"/>
      <c r="BP41" s="222"/>
      <c r="BQ41" s="222"/>
      <c r="BR41" s="222"/>
      <c r="BS41" s="222"/>
      <c r="BT41" s="222"/>
      <c r="BU41" s="222"/>
      <c r="BV41" s="222"/>
      <c r="BW41" s="222"/>
      <c r="BX41" s="222"/>
      <c r="BY41" s="222"/>
      <c r="BZ41" s="222"/>
      <c r="CA41" s="222"/>
      <c r="CB41" s="222"/>
      <c r="CC41" s="222"/>
      <c r="CD41" s="222"/>
      <c r="CE41" s="222"/>
      <c r="CF41" s="222"/>
      <c r="CG41" s="222"/>
      <c r="CH41" s="222"/>
      <c r="CI41" s="222"/>
    </row>
    <row r="42" spans="1:87">
      <c r="A42" s="415"/>
      <c r="B42" s="415"/>
      <c r="C42" s="416" t="s">
        <v>443</v>
      </c>
      <c r="D42" s="417"/>
      <c r="E42" s="417"/>
      <c r="F42" s="415"/>
      <c r="G42" s="415"/>
      <c r="H42" s="415"/>
      <c r="I42" s="415"/>
      <c r="J42" s="415"/>
      <c r="K42" s="415"/>
      <c r="L42" s="415"/>
      <c r="M42" s="415"/>
      <c r="N42" s="415"/>
      <c r="O42" s="415"/>
      <c r="P42" s="415"/>
      <c r="Q42" s="415"/>
      <c r="R42" s="415"/>
      <c r="S42" s="415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  <c r="AR42" s="415"/>
      <c r="AS42" s="415"/>
      <c r="AT42" s="415"/>
      <c r="AU42" s="415"/>
      <c r="AV42" s="415"/>
      <c r="AW42" s="415"/>
      <c r="AX42" s="415"/>
      <c r="AY42" s="415"/>
      <c r="AZ42" s="415"/>
      <c r="BA42" s="415"/>
      <c r="BB42" s="415"/>
      <c r="BC42" s="415"/>
      <c r="BD42" s="415"/>
      <c r="BE42" s="415"/>
      <c r="BF42" s="415"/>
      <c r="BG42" s="415"/>
      <c r="BH42" s="415"/>
      <c r="BI42" s="415"/>
      <c r="BJ42" s="415"/>
      <c r="BK42" s="415"/>
      <c r="BL42" s="415"/>
      <c r="BM42" s="415"/>
      <c r="BN42" s="415"/>
      <c r="BO42" s="415"/>
      <c r="BP42" s="415"/>
      <c r="BQ42" s="415"/>
      <c r="BR42" s="415"/>
      <c r="BS42" s="415"/>
      <c r="BT42" s="415"/>
      <c r="BU42" s="415"/>
      <c r="BV42" s="415"/>
      <c r="BW42" s="415"/>
      <c r="BX42" s="415"/>
      <c r="BY42" s="415"/>
      <c r="BZ42" s="415"/>
      <c r="CA42" s="415"/>
      <c r="CB42" s="415"/>
      <c r="CC42" s="415"/>
      <c r="CD42" s="415"/>
      <c r="CE42" s="415"/>
      <c r="CF42" s="415"/>
      <c r="CG42" s="415"/>
      <c r="CH42" s="415"/>
      <c r="CI42" s="415"/>
    </row>
    <row r="43" spans="1:87">
      <c r="A43" s="52"/>
      <c r="B43" s="52"/>
      <c r="C43" s="105" t="s">
        <v>71</v>
      </c>
      <c r="D43" s="103"/>
      <c r="E43" s="103"/>
      <c r="F43" s="103"/>
      <c r="G43" s="143"/>
      <c r="H43" s="143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52"/>
      <c r="AH43" s="128"/>
      <c r="AI43" s="52"/>
      <c r="AJ43" s="128"/>
      <c r="AK43" s="52"/>
      <c r="AL43" s="128"/>
      <c r="AM43" s="52"/>
      <c r="AN43" s="128"/>
      <c r="AO43" s="52"/>
      <c r="AP43" s="128"/>
      <c r="AQ43" s="52"/>
      <c r="AR43" s="128"/>
      <c r="AS43" s="52"/>
      <c r="AT43" s="128"/>
      <c r="AU43" s="52"/>
      <c r="AV43" s="128"/>
      <c r="AW43" s="52"/>
      <c r="AX43" s="128"/>
      <c r="AY43" s="52"/>
      <c r="AZ43" s="128"/>
      <c r="BA43" s="52"/>
      <c r="BB43" s="128"/>
      <c r="BC43" s="52"/>
      <c r="BD43" s="128"/>
      <c r="BE43" s="52"/>
      <c r="BF43" s="128"/>
      <c r="BG43" s="52"/>
      <c r="BH43" s="128"/>
      <c r="BI43" s="52"/>
      <c r="BJ43" s="128"/>
      <c r="BK43" s="52"/>
      <c r="BL43" s="128"/>
      <c r="BM43" s="52"/>
      <c r="BN43" s="128"/>
      <c r="BO43" s="52"/>
      <c r="BP43" s="128"/>
      <c r="BQ43" s="52"/>
      <c r="BR43" s="128"/>
      <c r="BS43" s="52"/>
      <c r="BT43" s="128"/>
      <c r="BU43" s="52"/>
      <c r="BV43" s="128"/>
      <c r="BW43" s="52"/>
      <c r="BX43" s="128"/>
      <c r="BY43" s="52"/>
      <c r="BZ43" s="128"/>
      <c r="CA43" s="52"/>
      <c r="CB43" s="128"/>
      <c r="CC43" s="52"/>
      <c r="CD43" s="128"/>
      <c r="CE43" s="52"/>
      <c r="CF43" s="128"/>
      <c r="CG43" s="52"/>
      <c r="CH43" s="128"/>
      <c r="CI43" s="52"/>
    </row>
    <row r="44" spans="1:87">
      <c r="A44" s="222"/>
      <c r="B44" s="222"/>
      <c r="C44" s="40" t="s">
        <v>40</v>
      </c>
      <c r="D44" s="69" t="s">
        <v>41</v>
      </c>
      <c r="E44" s="69" t="s">
        <v>42</v>
      </c>
      <c r="F44" s="40"/>
      <c r="G44" s="755"/>
      <c r="H44" s="419">
        <f>Inflation!J23</f>
        <v>1.2099999999999778E-2</v>
      </c>
      <c r="I44" s="419">
        <f>Inflation!K23</f>
        <v>5.7799999999999997E-2</v>
      </c>
      <c r="J44" s="419">
        <f>Inflation!L23</f>
        <v>0.12870000000000001</v>
      </c>
      <c r="K44" s="419">
        <f>Inflation!M23</f>
        <v>7.4800000000000005E-2</v>
      </c>
      <c r="L44" s="419">
        <f>Inflation!N23</f>
        <v>3.3000000000000002E-2</v>
      </c>
      <c r="M44" s="419">
        <f>Inflation!O23</f>
        <v>4.2200000000000001E-2</v>
      </c>
      <c r="N44" s="419">
        <f>Inflation!P23</f>
        <v>2.9000000000000001E-2</v>
      </c>
      <c r="O44" s="419">
        <f>Inflation!Q23</f>
        <v>2.9000000000000001E-2</v>
      </c>
      <c r="P44" s="419">
        <f>Inflation!R23</f>
        <v>2.8000000000000001E-2</v>
      </c>
      <c r="Q44" s="419">
        <f>Inflation!S23</f>
        <v>2.9000000000000001E-2</v>
      </c>
      <c r="R44" s="419">
        <f>Inflation!T23</f>
        <v>2.1000000000000001E-2</v>
      </c>
      <c r="S44" s="419">
        <f>Inflation!U23</f>
        <v>0.02</v>
      </c>
      <c r="T44" s="419">
        <f>Inflation!V23</f>
        <v>0.02</v>
      </c>
      <c r="U44" s="419">
        <f>Inflation!W23</f>
        <v>0.02</v>
      </c>
      <c r="V44" s="419">
        <f>Inflation!X23</f>
        <v>0.02</v>
      </c>
      <c r="W44" s="419">
        <f>Inflation!Y23</f>
        <v>0.02</v>
      </c>
      <c r="X44" s="419">
        <f>Inflation!Z23</f>
        <v>0.02</v>
      </c>
      <c r="Y44" s="419">
        <f>Inflation!AA23</f>
        <v>0.02</v>
      </c>
      <c r="Z44" s="419">
        <f>Inflation!AB23</f>
        <v>0.02</v>
      </c>
      <c r="AA44" s="419">
        <f>Inflation!AC23</f>
        <v>0.02</v>
      </c>
      <c r="AB44" s="419">
        <f>Inflation!AD23</f>
        <v>0.02</v>
      </c>
      <c r="AC44" s="419">
        <f>Inflation!AE23</f>
        <v>0.02</v>
      </c>
      <c r="AD44" s="419">
        <f>Inflation!AF23</f>
        <v>0.02</v>
      </c>
      <c r="AE44" s="419">
        <f>Inflation!AG23</f>
        <v>0.02</v>
      </c>
      <c r="AF44" s="419">
        <f>Inflation!AH23</f>
        <v>0.02</v>
      </c>
      <c r="AG44" s="419">
        <f>Inflation!AI23</f>
        <v>0.02</v>
      </c>
      <c r="AH44" s="419">
        <f>Inflation!AJ23</f>
        <v>0.02</v>
      </c>
      <c r="AI44" s="419">
        <f>Inflation!AK23</f>
        <v>0.02</v>
      </c>
      <c r="AJ44" s="419">
        <f>Inflation!AL23</f>
        <v>0.02</v>
      </c>
      <c r="AK44" s="419">
        <f>Inflation!AM23</f>
        <v>0.02</v>
      </c>
      <c r="AL44" s="419">
        <f>Inflation!AN23</f>
        <v>0.02</v>
      </c>
      <c r="AM44" s="419">
        <f>Inflation!AO23</f>
        <v>0.02</v>
      </c>
      <c r="AN44" s="419">
        <f>Inflation!AP23</f>
        <v>0.02</v>
      </c>
      <c r="AO44" s="419">
        <f>Inflation!AQ23</f>
        <v>0.02</v>
      </c>
      <c r="AP44" s="419">
        <f>Inflation!AR23</f>
        <v>0.02</v>
      </c>
      <c r="AQ44" s="419">
        <f>Inflation!AS23</f>
        <v>0.02</v>
      </c>
      <c r="AR44" s="419">
        <f>Inflation!AT23</f>
        <v>0.02</v>
      </c>
      <c r="AS44" s="419">
        <f>Inflation!AU23</f>
        <v>0.02</v>
      </c>
      <c r="AT44" s="419">
        <f>Inflation!AV23</f>
        <v>0.02</v>
      </c>
      <c r="AU44" s="419">
        <f>Inflation!AW23</f>
        <v>0.02</v>
      </c>
      <c r="AV44" s="419">
        <f>Inflation!AX23</f>
        <v>0.02</v>
      </c>
      <c r="AW44" s="419">
        <f>Inflation!AY23</f>
        <v>0.02</v>
      </c>
      <c r="AX44" s="419">
        <f>Inflation!AZ23</f>
        <v>0.02</v>
      </c>
      <c r="AY44" s="419">
        <f>Inflation!BA23</f>
        <v>0.02</v>
      </c>
      <c r="AZ44" s="419">
        <f>Inflation!BB23</f>
        <v>0.02</v>
      </c>
      <c r="BA44" s="419">
        <f>Inflation!BC23</f>
        <v>0.02</v>
      </c>
      <c r="BB44" s="419">
        <f>Inflation!BD23</f>
        <v>0.02</v>
      </c>
      <c r="BC44" s="419">
        <f>Inflation!BE23</f>
        <v>0.02</v>
      </c>
      <c r="BD44" s="419">
        <f>Inflation!BF23</f>
        <v>0.02</v>
      </c>
      <c r="BE44" s="419">
        <f>Inflation!BG23</f>
        <v>0.02</v>
      </c>
      <c r="BF44" s="419">
        <f>Inflation!BH23</f>
        <v>0.02</v>
      </c>
      <c r="BG44" s="419">
        <f>Inflation!BI23</f>
        <v>0.02</v>
      </c>
      <c r="BH44" s="419">
        <f>Inflation!BJ23</f>
        <v>0.02</v>
      </c>
      <c r="BI44" s="419">
        <f>Inflation!BK23</f>
        <v>0.02</v>
      </c>
      <c r="BJ44" s="419">
        <f>Inflation!BL23</f>
        <v>0.02</v>
      </c>
      <c r="BK44" s="419">
        <f>Inflation!BM23</f>
        <v>0.02</v>
      </c>
      <c r="BL44" s="419">
        <f>Inflation!BN23</f>
        <v>0.02</v>
      </c>
      <c r="BM44" s="419">
        <f>Inflation!BO23</f>
        <v>0.02</v>
      </c>
      <c r="BN44" s="419">
        <f>Inflation!BP23</f>
        <v>0.02</v>
      </c>
      <c r="BO44" s="419">
        <f>Inflation!BQ23</f>
        <v>0.02</v>
      </c>
      <c r="BP44" s="419">
        <f>Inflation!BR23</f>
        <v>0.02</v>
      </c>
      <c r="BQ44" s="419">
        <f>Inflation!BS23</f>
        <v>0.02</v>
      </c>
      <c r="BR44" s="419">
        <f>Inflation!BT23</f>
        <v>0.02</v>
      </c>
      <c r="BS44" s="419">
        <f>Inflation!BU23</f>
        <v>0.02</v>
      </c>
      <c r="BT44" s="419">
        <f>Inflation!BV23</f>
        <v>0.02</v>
      </c>
      <c r="BU44" s="419">
        <f>Inflation!BW23</f>
        <v>0.02</v>
      </c>
      <c r="BV44" s="419">
        <f>Inflation!BX23</f>
        <v>0.02</v>
      </c>
      <c r="BW44" s="419">
        <f>Inflation!BY23</f>
        <v>0.02</v>
      </c>
      <c r="BX44" s="419">
        <f>Inflation!BZ23</f>
        <v>0.02</v>
      </c>
      <c r="BY44" s="419">
        <f>Inflation!CA23</f>
        <v>0.02</v>
      </c>
      <c r="BZ44" s="419">
        <f>Inflation!CB23</f>
        <v>0.02</v>
      </c>
      <c r="CA44" s="419">
        <f>Inflation!CC23</f>
        <v>0.02</v>
      </c>
      <c r="CB44" s="419">
        <f>Inflation!CD23</f>
        <v>0.02</v>
      </c>
      <c r="CC44" s="419">
        <f>Inflation!CE23</f>
        <v>0.02</v>
      </c>
      <c r="CD44" s="419">
        <f>Inflation!CF23</f>
        <v>0.02</v>
      </c>
      <c r="CE44" s="419">
        <f>Inflation!CG23</f>
        <v>0.02</v>
      </c>
      <c r="CF44" s="419">
        <f>Inflation!CH23</f>
        <v>0.02</v>
      </c>
      <c r="CG44" s="419">
        <f>Inflation!CI23</f>
        <v>0.02</v>
      </c>
      <c r="CH44" s="419">
        <f>Inflation!CJ23</f>
        <v>0.02</v>
      </c>
      <c r="CI44" s="419">
        <f>Inflation!CK23</f>
        <v>0.02</v>
      </c>
    </row>
    <row r="45" spans="1:87">
      <c r="A45" s="222"/>
      <c r="B45" s="222"/>
      <c r="C45" s="8" t="s">
        <v>737</v>
      </c>
      <c r="D45" s="2" t="s">
        <v>736</v>
      </c>
      <c r="E45" s="2" t="s">
        <v>43</v>
      </c>
      <c r="F45" s="40"/>
      <c r="G45" s="650"/>
      <c r="H45" s="650"/>
      <c r="I45" s="650"/>
      <c r="J45" s="650"/>
      <c r="K45" s="650"/>
      <c r="L45" s="219">
        <f>Inflation!N25</f>
        <v>1</v>
      </c>
      <c r="M45" s="219">
        <f>Inflation!O25</f>
        <v>1.0422</v>
      </c>
      <c r="N45" s="219">
        <f>Inflation!P25</f>
        <v>1.0724237999999999</v>
      </c>
      <c r="O45" s="219">
        <f>Inflation!Q25</f>
        <v>1.1035240901999999</v>
      </c>
      <c r="P45" s="219">
        <f>Inflation!R25</f>
        <v>1.1344227647256</v>
      </c>
      <c r="Q45" s="219">
        <f>Inflation!S25</f>
        <v>1.1673210249026422</v>
      </c>
      <c r="R45" s="219">
        <f>Inflation!T25</f>
        <v>1.1918347664255975</v>
      </c>
      <c r="S45" s="219">
        <f>Inflation!U25</f>
        <v>1.2156714617541096</v>
      </c>
      <c r="T45" s="219">
        <f>Inflation!V25</f>
        <v>1.2399848909891917</v>
      </c>
      <c r="U45" s="219">
        <f>Inflation!W25</f>
        <v>1.2647845888089755</v>
      </c>
      <c r="V45" s="219">
        <f>Inflation!X25</f>
        <v>1.290080280585155</v>
      </c>
      <c r="W45" s="219">
        <f>Inflation!Y25</f>
        <v>1.3158818861968582</v>
      </c>
      <c r="X45" s="219">
        <f>Inflation!Z25</f>
        <v>1.3421995239207953</v>
      </c>
      <c r="Y45" s="219">
        <f>Inflation!AA25</f>
        <v>1.3690435143992112</v>
      </c>
      <c r="Z45" s="219">
        <f>Inflation!AB25</f>
        <v>1.3964243846871955</v>
      </c>
      <c r="AA45" s="219">
        <f>Inflation!AC25</f>
        <v>1.4243528723809395</v>
      </c>
      <c r="AB45" s="219">
        <f>Inflation!AD25</f>
        <v>1.4528399298285584</v>
      </c>
      <c r="AC45" s="219">
        <f>Inflation!AE25</f>
        <v>1.4818967284251297</v>
      </c>
      <c r="AD45" s="219">
        <f>Inflation!AF25</f>
        <v>1.5115346629936324</v>
      </c>
      <c r="AE45" s="219">
        <f>Inflation!AG25</f>
        <v>1.541765356253505</v>
      </c>
      <c r="AF45" s="219">
        <f>Inflation!AH25</f>
        <v>1.5726006633785752</v>
      </c>
      <c r="AG45" s="219">
        <f>Inflation!AI25</f>
        <v>1.6040526766461467</v>
      </c>
      <c r="AH45" s="219">
        <f>Inflation!AJ25</f>
        <v>1.6361337301790697</v>
      </c>
      <c r="AI45" s="219">
        <f>Inflation!AK25</f>
        <v>1.6688564047826511</v>
      </c>
      <c r="AJ45" s="219">
        <f>Inflation!AL25</f>
        <v>1.702233532878304</v>
      </c>
      <c r="AK45" s="219">
        <f>Inflation!AM25</f>
        <v>1.7362782035358701</v>
      </c>
      <c r="AL45" s="219">
        <f>Inflation!AN25</f>
        <v>1.7710037676065875</v>
      </c>
      <c r="AM45" s="219">
        <f>Inflation!AO25</f>
        <v>1.8064238429587194</v>
      </c>
      <c r="AN45" s="219">
        <f>Inflation!AP25</f>
        <v>1.8425523198178939</v>
      </c>
      <c r="AO45" s="219">
        <f>Inflation!AQ25</f>
        <v>1.8794033662142517</v>
      </c>
      <c r="AP45" s="219">
        <f>Inflation!AR25</f>
        <v>1.9169914335385367</v>
      </c>
      <c r="AQ45" s="219">
        <f>Inflation!AS25</f>
        <v>1.9553312622093075</v>
      </c>
      <c r="AR45" s="219">
        <f>Inflation!AT25</f>
        <v>1.9944378874534938</v>
      </c>
      <c r="AS45" s="219">
        <f>Inflation!AU25</f>
        <v>2.0343266452025639</v>
      </c>
      <c r="AT45" s="219">
        <f>Inflation!AV25</f>
        <v>2.075013178106615</v>
      </c>
      <c r="AU45" s="219">
        <f>Inflation!AW25</f>
        <v>2.1165134416687472</v>
      </c>
      <c r="AV45" s="219">
        <f>Inflation!AX25</f>
        <v>2.1588437105021221</v>
      </c>
      <c r="AW45" s="219">
        <f>Inflation!AY25</f>
        <v>2.2020205847121646</v>
      </c>
      <c r="AX45" s="219">
        <f>Inflation!AZ25</f>
        <v>2.246060996406408</v>
      </c>
      <c r="AY45" s="219">
        <f>Inflation!BA25</f>
        <v>2.2909822163345361</v>
      </c>
      <c r="AZ45" s="219">
        <f>Inflation!BB25</f>
        <v>2.3368018606612271</v>
      </c>
      <c r="BA45" s="219">
        <f>Inflation!BC25</f>
        <v>2.3835378978744517</v>
      </c>
      <c r="BB45" s="219">
        <f>Inflation!BD25</f>
        <v>2.4312086558319406</v>
      </c>
      <c r="BC45" s="219">
        <f>Inflation!BE25</f>
        <v>2.4798328289485796</v>
      </c>
      <c r="BD45" s="219">
        <f>Inflation!BF25</f>
        <v>2.5294294855275514</v>
      </c>
      <c r="BE45" s="219">
        <f>Inflation!BG25</f>
        <v>2.5800180752381023</v>
      </c>
      <c r="BF45" s="219">
        <f>Inflation!BH25</f>
        <v>2.6316184367428646</v>
      </c>
      <c r="BG45" s="219">
        <f>Inflation!BI25</f>
        <v>2.6842508054777219</v>
      </c>
      <c r="BH45" s="219">
        <f>Inflation!BJ25</f>
        <v>2.7379358215872762</v>
      </c>
      <c r="BI45" s="219">
        <f>Inflation!BK25</f>
        <v>2.7926945380190218</v>
      </c>
      <c r="BJ45" s="219">
        <f>Inflation!BL25</f>
        <v>2.8485484287794023</v>
      </c>
      <c r="BK45" s="219">
        <f>Inflation!BM25</f>
        <v>2.9055193973549902</v>
      </c>
      <c r="BL45" s="219">
        <f>Inflation!BN25</f>
        <v>2.9636297853020901</v>
      </c>
      <c r="BM45" s="219">
        <f>Inflation!BO25</f>
        <v>3.0229023810081319</v>
      </c>
      <c r="BN45" s="219">
        <f>Inflation!BP25</f>
        <v>3.0833604286282945</v>
      </c>
      <c r="BO45" s="219">
        <f>Inflation!BQ25</f>
        <v>3.1450276372008603</v>
      </c>
      <c r="BP45" s="219">
        <f>Inflation!BR25</f>
        <v>3.2079281899448775</v>
      </c>
      <c r="BQ45" s="219">
        <f>Inflation!BS25</f>
        <v>3.2720867537437752</v>
      </c>
      <c r="BR45" s="219">
        <f>Inflation!BT25</f>
        <v>3.3375284888186507</v>
      </c>
      <c r="BS45" s="219">
        <f>Inflation!BU25</f>
        <v>3.4042790585950238</v>
      </c>
      <c r="BT45" s="219">
        <f>Inflation!BV25</f>
        <v>3.4723646397669241</v>
      </c>
      <c r="BU45" s="219">
        <f>Inflation!BW25</f>
        <v>3.5418119325622626</v>
      </c>
      <c r="BV45" s="219">
        <f>Inflation!BX25</f>
        <v>3.6126481712135079</v>
      </c>
      <c r="BW45" s="219">
        <f>Inflation!BY25</f>
        <v>3.6849011346377782</v>
      </c>
      <c r="BX45" s="219">
        <f>Inflation!BZ25</f>
        <v>3.7585991573305337</v>
      </c>
      <c r="BY45" s="219">
        <f>Inflation!CA25</f>
        <v>3.8337711404771446</v>
      </c>
      <c r="BZ45" s="219">
        <f>Inflation!CB25</f>
        <v>3.9104465632866874</v>
      </c>
      <c r="CA45" s="219">
        <f>Inflation!CC25</f>
        <v>3.9886554945524213</v>
      </c>
      <c r="CB45" s="219">
        <f>Inflation!CD25</f>
        <v>4.0684286044434694</v>
      </c>
      <c r="CC45" s="219">
        <f>Inflation!CE25</f>
        <v>4.1497971765323385</v>
      </c>
      <c r="CD45" s="219">
        <f>Inflation!CF25</f>
        <v>4.2327931200629854</v>
      </c>
      <c r="CE45" s="219">
        <f>Inflation!CG25</f>
        <v>4.3174489824642448</v>
      </c>
      <c r="CF45" s="219">
        <f>Inflation!CH25</f>
        <v>4.4037979621135301</v>
      </c>
      <c r="CG45" s="219">
        <f>Inflation!CI25</f>
        <v>4.4918739213558005</v>
      </c>
      <c r="CH45" s="219">
        <f>Inflation!CJ25</f>
        <v>4.5817113997829164</v>
      </c>
      <c r="CI45" s="219">
        <f>Inflation!CK25</f>
        <v>4.6733456277785752</v>
      </c>
    </row>
    <row r="46" spans="1:87">
      <c r="A46" s="222"/>
      <c r="B46" s="222"/>
      <c r="C46" s="40"/>
      <c r="D46" s="225"/>
      <c r="E46" s="225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A46" s="222"/>
      <c r="CB46" s="222"/>
      <c r="CC46" s="222"/>
      <c r="CD46" s="222"/>
      <c r="CE46" s="222"/>
      <c r="CF46" s="222"/>
      <c r="CG46" s="222"/>
      <c r="CH46" s="222"/>
      <c r="CI46" s="222"/>
    </row>
    <row r="47" spans="1:87">
      <c r="A47" s="222"/>
      <c r="B47" s="222"/>
      <c r="C47" s="40" t="s">
        <v>444</v>
      </c>
      <c r="D47" s="69" t="s">
        <v>898</v>
      </c>
      <c r="E47" s="427" t="s">
        <v>58</v>
      </c>
      <c r="F47" s="40"/>
      <c r="G47" s="652"/>
      <c r="H47" s="227">
        <f>IF(ISNUMBER(Inputs!H142),Inputs!H142,"")</f>
        <v>170.43899999999999</v>
      </c>
      <c r="I47" s="227">
        <f>IF(ISNUMBER(Inputs!I142),Inputs!I142,"")</f>
        <v>171.435</v>
      </c>
      <c r="J47" s="227">
        <f>IF(ISNUMBER(Inputs!J142),Inputs!J142,"")</f>
        <v>177.44327849999999</v>
      </c>
      <c r="K47" s="227">
        <f>IF(ISNUMBER(Inputs!K142),Inputs!K142,"")</f>
        <v>160.17599999999999</v>
      </c>
      <c r="L47" s="227">
        <f>IF(ISNUMBER(Inputs!L142),Inputs!L142,"")</f>
        <v>168.37700000000001</v>
      </c>
      <c r="M47" s="227" t="str">
        <f>IF(ISNUMBER(Inputs!M142),Inputs!M142,"")</f>
        <v/>
      </c>
      <c r="N47" s="227" t="str">
        <f>IF(ISNUMBER(Inputs!N142),Inputs!N142,"")</f>
        <v/>
      </c>
      <c r="O47" s="227" t="str">
        <f>IF(ISNUMBER(Inputs!O142),Inputs!O142,"")</f>
        <v/>
      </c>
      <c r="P47" s="227" t="str">
        <f>IF(ISNUMBER(Inputs!P142),Inputs!P142,"")</f>
        <v/>
      </c>
      <c r="Q47" s="227" t="str">
        <f>IF(ISNUMBER(Inputs!Q142),Inputs!Q142,"")</f>
        <v/>
      </c>
      <c r="R47" s="227" t="str">
        <f>IF(ISNUMBER(Inputs!R142),Inputs!R142,"")</f>
        <v/>
      </c>
      <c r="S47" s="227" t="str">
        <f>IF(ISNUMBER(Inputs!S142),Inputs!S142,"")</f>
        <v/>
      </c>
      <c r="T47" s="227" t="str">
        <f>IF(ISNUMBER(Inputs!T142),Inputs!T142,"")</f>
        <v/>
      </c>
      <c r="U47" s="227" t="str">
        <f>IF(ISNUMBER(Inputs!U142),Inputs!U142,"")</f>
        <v/>
      </c>
      <c r="V47" s="227" t="str">
        <f>IF(ISNUMBER(Inputs!V142),Inputs!V142,"")</f>
        <v/>
      </c>
      <c r="W47" s="227" t="str">
        <f>IF(ISNUMBER(Inputs!W142),Inputs!W142,"")</f>
        <v/>
      </c>
      <c r="X47" s="227" t="str">
        <f>IF(ISNUMBER(Inputs!X142),Inputs!X142,"")</f>
        <v/>
      </c>
      <c r="Y47" s="227" t="str">
        <f>IF(ISNUMBER(Inputs!Y142),Inputs!Y142,"")</f>
        <v/>
      </c>
      <c r="Z47" s="227" t="str">
        <f>IF(ISNUMBER(Inputs!Z142),Inputs!Z142,"")</f>
        <v/>
      </c>
      <c r="AA47" s="227" t="str">
        <f>IF(ISNUMBER(Inputs!AA142),Inputs!AA142,"")</f>
        <v/>
      </c>
      <c r="AB47" s="227" t="str">
        <f>IF(ISNUMBER(Inputs!AB142),Inputs!AB142,"")</f>
        <v/>
      </c>
      <c r="AC47" s="227" t="str">
        <f>IF(ISNUMBER(Inputs!AC142),Inputs!AC142,"")</f>
        <v/>
      </c>
      <c r="AD47" s="227" t="str">
        <f>IF(ISNUMBER(Inputs!AD142),Inputs!AD142,"")</f>
        <v/>
      </c>
      <c r="AE47" s="227" t="str">
        <f>IF(ISNUMBER(Inputs!AE142),Inputs!AE142,"")</f>
        <v/>
      </c>
      <c r="AF47" s="227" t="str">
        <f>IF(ISNUMBER(Inputs!AF142),Inputs!AF142,"")</f>
        <v/>
      </c>
      <c r="AG47" s="227" t="str">
        <f>IF(ISNUMBER(Inputs!AG142),Inputs!AG142,"")</f>
        <v/>
      </c>
      <c r="AH47" s="227" t="str">
        <f>IF(ISNUMBER(Inputs!AH142),Inputs!AH142,"")</f>
        <v/>
      </c>
      <c r="AI47" s="227" t="str">
        <f>IF(ISNUMBER(Inputs!AI142),Inputs!AI142,"")</f>
        <v/>
      </c>
      <c r="AJ47" s="227" t="str">
        <f>IF(ISNUMBER(Inputs!AJ142),Inputs!AJ142,"")</f>
        <v/>
      </c>
      <c r="AK47" s="227" t="str">
        <f>IF(ISNUMBER(Inputs!AK142),Inputs!AK142,"")</f>
        <v/>
      </c>
      <c r="AL47" s="227" t="str">
        <f>IF(ISNUMBER(Inputs!AL142),Inputs!AL142,"")</f>
        <v/>
      </c>
      <c r="AM47" s="227" t="str">
        <f>IF(ISNUMBER(Inputs!AM142),Inputs!AM142,"")</f>
        <v/>
      </c>
      <c r="AN47" s="227" t="str">
        <f>IF(ISNUMBER(Inputs!AN142),Inputs!AN142,"")</f>
        <v/>
      </c>
      <c r="AO47" s="227" t="str">
        <f>IF(ISNUMBER(Inputs!AO142),Inputs!AO142,"")</f>
        <v/>
      </c>
      <c r="AP47" s="227" t="str">
        <f>IF(ISNUMBER(Inputs!AP142),Inputs!AP142,"")</f>
        <v/>
      </c>
      <c r="AQ47" s="227" t="str">
        <f>IF(ISNUMBER(Inputs!AQ142),Inputs!AQ142,"")</f>
        <v/>
      </c>
      <c r="AR47" s="227" t="str">
        <f>IF(ISNUMBER(Inputs!AR142),Inputs!AR142,"")</f>
        <v/>
      </c>
      <c r="AS47" s="227" t="str">
        <f>IF(ISNUMBER(Inputs!AS142),Inputs!AS142,"")</f>
        <v/>
      </c>
      <c r="AT47" s="227" t="str">
        <f>IF(ISNUMBER(Inputs!AT142),Inputs!AT142,"")</f>
        <v/>
      </c>
      <c r="AU47" s="227" t="str">
        <f>IF(ISNUMBER(Inputs!AU142),Inputs!AU142,"")</f>
        <v/>
      </c>
      <c r="AV47" s="227" t="str">
        <f>IF(ISNUMBER(Inputs!AV142),Inputs!AV142,"")</f>
        <v/>
      </c>
      <c r="AW47" s="227" t="str">
        <f>IF(ISNUMBER(Inputs!AW142),Inputs!AW142,"")</f>
        <v/>
      </c>
      <c r="AX47" s="227" t="str">
        <f>IF(ISNUMBER(Inputs!AX142),Inputs!AX142,"")</f>
        <v/>
      </c>
      <c r="AY47" s="227" t="str">
        <f>IF(ISNUMBER(Inputs!AY142),Inputs!AY142,"")</f>
        <v/>
      </c>
      <c r="AZ47" s="227" t="str">
        <f>IF(ISNUMBER(Inputs!AZ142),Inputs!AZ142,"")</f>
        <v/>
      </c>
      <c r="BA47" s="227" t="str">
        <f>IF(ISNUMBER(Inputs!BA142),Inputs!BA142,"")</f>
        <v/>
      </c>
      <c r="BB47" s="227" t="str">
        <f>IF(ISNUMBER(Inputs!BB142),Inputs!BB142,"")</f>
        <v/>
      </c>
      <c r="BC47" s="227" t="str">
        <f>IF(ISNUMBER(Inputs!BC142),Inputs!BC142,"")</f>
        <v/>
      </c>
      <c r="BD47" s="227" t="str">
        <f>IF(ISNUMBER(Inputs!BD142),Inputs!BD142,"")</f>
        <v/>
      </c>
      <c r="BE47" s="227" t="str">
        <f>IF(ISNUMBER(Inputs!BE142),Inputs!BE142,"")</f>
        <v/>
      </c>
      <c r="BF47" s="227" t="str">
        <f>IF(ISNUMBER(Inputs!BF142),Inputs!BF142,"")</f>
        <v/>
      </c>
      <c r="BG47" s="227" t="str">
        <f>IF(ISNUMBER(Inputs!BG142),Inputs!BG142,"")</f>
        <v/>
      </c>
      <c r="BH47" s="227" t="str">
        <f>IF(ISNUMBER(Inputs!BH142),Inputs!BH142,"")</f>
        <v/>
      </c>
      <c r="BI47" s="227" t="str">
        <f>IF(ISNUMBER(Inputs!BI142),Inputs!BI142,"")</f>
        <v/>
      </c>
      <c r="BJ47" s="227" t="str">
        <f>IF(ISNUMBER(Inputs!BJ142),Inputs!BJ142,"")</f>
        <v/>
      </c>
      <c r="BK47" s="227" t="str">
        <f>IF(ISNUMBER(Inputs!BK142),Inputs!BK142,"")</f>
        <v/>
      </c>
      <c r="BL47" s="227" t="str">
        <f>IF(ISNUMBER(Inputs!BL142),Inputs!BL142,"")</f>
        <v/>
      </c>
      <c r="BM47" s="227" t="str">
        <f>IF(ISNUMBER(Inputs!BM142),Inputs!BM142,"")</f>
        <v/>
      </c>
      <c r="BN47" s="227" t="str">
        <f>IF(ISNUMBER(Inputs!BN142),Inputs!BN142,"")</f>
        <v/>
      </c>
      <c r="BO47" s="227" t="str">
        <f>IF(ISNUMBER(Inputs!BO142),Inputs!BO142,"")</f>
        <v/>
      </c>
      <c r="BP47" s="227" t="str">
        <f>IF(ISNUMBER(Inputs!BP142),Inputs!BP142,"")</f>
        <v/>
      </c>
      <c r="BQ47" s="227" t="str">
        <f>IF(ISNUMBER(Inputs!BQ142),Inputs!BQ142,"")</f>
        <v/>
      </c>
      <c r="BR47" s="227" t="str">
        <f>IF(ISNUMBER(Inputs!BR142),Inputs!BR142,"")</f>
        <v/>
      </c>
      <c r="BS47" s="227" t="str">
        <f>IF(ISNUMBER(Inputs!BS142),Inputs!BS142,"")</f>
        <v/>
      </c>
      <c r="BT47" s="227" t="str">
        <f>IF(ISNUMBER(Inputs!BT142),Inputs!BT142,"")</f>
        <v/>
      </c>
      <c r="BU47" s="227" t="str">
        <f>IF(ISNUMBER(Inputs!BU142),Inputs!BU142,"")</f>
        <v/>
      </c>
      <c r="BV47" s="227" t="str">
        <f>IF(ISNUMBER(Inputs!BV142),Inputs!BV142,"")</f>
        <v/>
      </c>
      <c r="BW47" s="227" t="str">
        <f>IF(ISNUMBER(Inputs!BW142),Inputs!BW142,"")</f>
        <v/>
      </c>
      <c r="BX47" s="227" t="str">
        <f>IF(ISNUMBER(Inputs!BX142),Inputs!BX142,"")</f>
        <v/>
      </c>
      <c r="BY47" s="227" t="str">
        <f>IF(ISNUMBER(Inputs!BY142),Inputs!BY142,"")</f>
        <v/>
      </c>
      <c r="BZ47" s="227" t="str">
        <f>IF(ISNUMBER(Inputs!BZ142),Inputs!BZ142,"")</f>
        <v/>
      </c>
      <c r="CA47" s="227" t="str">
        <f>IF(ISNUMBER(Inputs!CA142),Inputs!CA142,"")</f>
        <v/>
      </c>
      <c r="CB47" s="227" t="str">
        <f>IF(ISNUMBER(Inputs!CB142),Inputs!CB142,"")</f>
        <v/>
      </c>
      <c r="CC47" s="227" t="str">
        <f>IF(ISNUMBER(Inputs!CC142),Inputs!CC142,"")</f>
        <v/>
      </c>
      <c r="CD47" s="227" t="str">
        <f>IF(ISNUMBER(Inputs!CD142),Inputs!CD142,"")</f>
        <v/>
      </c>
      <c r="CE47" s="227" t="str">
        <f>IF(ISNUMBER(Inputs!CE142),Inputs!CE142,"")</f>
        <v/>
      </c>
      <c r="CF47" s="227" t="str">
        <f>IF(ISNUMBER(Inputs!CF142),Inputs!CF142,"")</f>
        <v/>
      </c>
      <c r="CG47" s="227" t="str">
        <f>IF(ISNUMBER(Inputs!CG142),Inputs!CG142,"")</f>
        <v/>
      </c>
      <c r="CH47" s="227" t="str">
        <f>IF(ISNUMBER(Inputs!CH142),Inputs!CH142,"")</f>
        <v/>
      </c>
      <c r="CI47" s="227" t="str">
        <f>IF(ISNUMBER(Inputs!CI142),Inputs!CI142,"")</f>
        <v/>
      </c>
    </row>
    <row r="48" spans="1:87">
      <c r="A48" s="222"/>
      <c r="B48" s="222"/>
      <c r="C48" s="40"/>
      <c r="D48" s="69"/>
      <c r="E48" s="427"/>
      <c r="F48" s="40"/>
      <c r="G48" s="230"/>
      <c r="H48" s="230"/>
      <c r="I48" s="230"/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  <c r="CI48" s="230"/>
    </row>
    <row r="49" spans="1:87">
      <c r="A49" s="222"/>
      <c r="B49" s="222"/>
      <c r="C49" t="s">
        <v>48</v>
      </c>
      <c r="D49" s="2" t="s">
        <v>736</v>
      </c>
      <c r="E49" s="427" t="s">
        <v>58</v>
      </c>
      <c r="F49" s="40"/>
      <c r="G49" s="423"/>
      <c r="H49" s="423"/>
      <c r="I49" s="423"/>
      <c r="J49" s="423"/>
      <c r="K49" s="423"/>
      <c r="L49" s="485">
        <f>Inputs!L178/$H$23*L23</f>
        <v>0</v>
      </c>
      <c r="M49" s="485">
        <f>Inputs!M178/$H$23*M23</f>
        <v>1.7030000000000001</v>
      </c>
      <c r="N49" s="485">
        <f>Inputs!N178/$H$23*N23</f>
        <v>1.7030000000000001</v>
      </c>
      <c r="O49" s="485">
        <f>Inputs!O178/$H$23*O23</f>
        <v>1.7030000000000001</v>
      </c>
      <c r="P49" s="485">
        <f>Inputs!P178/$H$23*P23</f>
        <v>1.7030000000000001</v>
      </c>
      <c r="Q49" s="485">
        <f>Inputs!Q178/$H$23*Q23</f>
        <v>1.7030000000000001</v>
      </c>
      <c r="R49" s="485">
        <f>Inputs!R178/$H$23*R23</f>
        <v>1.7030000000000001</v>
      </c>
      <c r="S49" s="485">
        <f>Inputs!S178/$H$23*S23</f>
        <v>1.7030000000000001</v>
      </c>
      <c r="T49" s="485">
        <f>Inputs!T178/$H$23*T23</f>
        <v>1.7030000000000001</v>
      </c>
      <c r="U49" s="485">
        <f>Inputs!U178/$H$23*U23</f>
        <v>1.7030000000000001</v>
      </c>
      <c r="V49" s="485">
        <f>Inputs!V178/$H$23*V23</f>
        <v>1.7030000000000001</v>
      </c>
      <c r="W49" s="485">
        <f>Inputs!W178/$H$23*W23</f>
        <v>1.7030000000000001</v>
      </c>
      <c r="X49" s="485">
        <f>Inputs!X178/$H$23*X23</f>
        <v>1.7030000000000001</v>
      </c>
      <c r="Y49" s="485">
        <f>Inputs!Y178/$H$23*Y23</f>
        <v>1.7030000000000001</v>
      </c>
      <c r="Z49" s="485">
        <f>Inputs!Z178/$H$23*Z23</f>
        <v>1.7030000000000001</v>
      </c>
      <c r="AA49" s="485">
        <f>Inputs!AA178/$H$23*AA23</f>
        <v>1.7030000000000001</v>
      </c>
      <c r="AB49" s="485">
        <f>Inputs!AB178/$H$23*AB23</f>
        <v>0.99380547945205477</v>
      </c>
      <c r="AC49" s="485">
        <f>Inputs!AC178/$H$23*AC23</f>
        <v>0</v>
      </c>
      <c r="AD49" s="485">
        <f>Inputs!AD178/$H$23*AD23</f>
        <v>0</v>
      </c>
      <c r="AE49" s="485">
        <f>Inputs!AE178/$H$23*AE23</f>
        <v>0</v>
      </c>
      <c r="AF49" s="485">
        <f>Inputs!AF178/$H$23*AF23</f>
        <v>0</v>
      </c>
      <c r="AG49" s="485">
        <f>Inputs!AG178/$H$23*AG23</f>
        <v>0</v>
      </c>
      <c r="AH49" s="485">
        <f>Inputs!AH178/$H$23*AH23</f>
        <v>0</v>
      </c>
      <c r="AI49" s="485">
        <f>Inputs!AI178/$H$23*AI23</f>
        <v>0</v>
      </c>
      <c r="AJ49" s="485">
        <f>Inputs!AJ178/$H$23*AJ23</f>
        <v>0</v>
      </c>
      <c r="AK49" s="485">
        <f>Inputs!AK178/$H$23*AK23</f>
        <v>0</v>
      </c>
      <c r="AL49" s="485">
        <f>Inputs!AL178/$H$23*AL23</f>
        <v>0</v>
      </c>
      <c r="AM49" s="485">
        <f>Inputs!AM178/$H$23*AM23</f>
        <v>0</v>
      </c>
      <c r="AN49" s="485">
        <f>Inputs!AN178/$H$23*AN23</f>
        <v>0</v>
      </c>
      <c r="AO49" s="485">
        <f>Inputs!AO178/$H$23*AO23</f>
        <v>0</v>
      </c>
      <c r="AP49" s="485">
        <f>Inputs!AP178/$H$23*AP23</f>
        <v>0</v>
      </c>
      <c r="AQ49" s="485">
        <f>Inputs!AQ178/$H$23*AQ23</f>
        <v>0</v>
      </c>
      <c r="AR49" s="485">
        <f>Inputs!AR178/$H$23*AR23</f>
        <v>0</v>
      </c>
      <c r="AS49" s="485">
        <f>Inputs!AS178/$H$23*AS23</f>
        <v>0</v>
      </c>
      <c r="AT49" s="485">
        <f>Inputs!AT178/$H$23*AT23</f>
        <v>0</v>
      </c>
      <c r="AU49" s="485">
        <f>Inputs!AU178/$H$23*AU23</f>
        <v>0</v>
      </c>
      <c r="AV49" s="485">
        <f>Inputs!AV178/$H$23*AV23</f>
        <v>0</v>
      </c>
      <c r="AW49" s="485">
        <f>Inputs!AW178/$H$23*AW23</f>
        <v>0</v>
      </c>
      <c r="AX49" s="485">
        <f>Inputs!AX178/$H$23*AX23</f>
        <v>0</v>
      </c>
      <c r="AY49" s="485">
        <f>Inputs!AY178/$H$23*AY23</f>
        <v>0</v>
      </c>
      <c r="AZ49" s="485">
        <f>Inputs!AZ178/$H$23*AZ23</f>
        <v>0</v>
      </c>
      <c r="BA49" s="485">
        <f>Inputs!BA178/$H$23*BA23</f>
        <v>0</v>
      </c>
      <c r="BB49" s="485">
        <f>Inputs!BB178/$H$23*BB23</f>
        <v>0</v>
      </c>
      <c r="BC49" s="485">
        <f>Inputs!BC178/$H$23*BC23</f>
        <v>0</v>
      </c>
      <c r="BD49" s="485">
        <f>Inputs!BD178/$H$23*BD23</f>
        <v>0</v>
      </c>
      <c r="BE49" s="485">
        <f>Inputs!BE178/$H$23*BE23</f>
        <v>0</v>
      </c>
      <c r="BF49" s="485">
        <f>Inputs!BF178/$H$23*BF23</f>
        <v>0</v>
      </c>
      <c r="BG49" s="485">
        <f>Inputs!BG178/$H$23*BG23</f>
        <v>0</v>
      </c>
      <c r="BH49" s="485">
        <f>Inputs!BH178/$H$23*BH23</f>
        <v>0</v>
      </c>
      <c r="BI49" s="485">
        <f>Inputs!BI178/$H$23*BI23</f>
        <v>0</v>
      </c>
      <c r="BJ49" s="485">
        <f>Inputs!BJ178/$H$23*BJ23</f>
        <v>0</v>
      </c>
      <c r="BK49" s="485">
        <f>Inputs!BK178/$H$23*BK23</f>
        <v>0</v>
      </c>
      <c r="BL49" s="485">
        <f>Inputs!BL178/$H$23*BL23</f>
        <v>0</v>
      </c>
      <c r="BM49" s="485">
        <f>Inputs!BM178/$H$23*BM23</f>
        <v>0</v>
      </c>
      <c r="BN49" s="485">
        <f>Inputs!BN178/$H$23*BN23</f>
        <v>0</v>
      </c>
      <c r="BO49" s="485">
        <f>Inputs!BO178/$H$23*BO23</f>
        <v>0</v>
      </c>
      <c r="BP49" s="485">
        <f>Inputs!BP178/$H$23*BP23</f>
        <v>0</v>
      </c>
      <c r="BQ49" s="485">
        <f>Inputs!BQ178/$H$23*BQ23</f>
        <v>0</v>
      </c>
      <c r="BR49" s="485">
        <f>Inputs!BR178/$H$23*BR23</f>
        <v>0</v>
      </c>
      <c r="BS49" s="485">
        <f>Inputs!BS178/$H$23*BS23</f>
        <v>0</v>
      </c>
      <c r="BT49" s="485">
        <f>Inputs!BT178/$H$23*BT23</f>
        <v>0</v>
      </c>
      <c r="BU49" s="485">
        <f>Inputs!BU178/$H$23*BU23</f>
        <v>0</v>
      </c>
      <c r="BV49" s="485">
        <f>Inputs!BV178/$H$23*BV23</f>
        <v>0</v>
      </c>
      <c r="BW49" s="485">
        <f>Inputs!BW178/$H$23*BW23</f>
        <v>0</v>
      </c>
      <c r="BX49" s="485">
        <f>Inputs!BX178/$H$23*BX23</f>
        <v>0</v>
      </c>
      <c r="BY49" s="485">
        <f>Inputs!BY178/$H$23*BY23</f>
        <v>0</v>
      </c>
      <c r="BZ49" s="485">
        <f>Inputs!BZ178/$H$23*BZ23</f>
        <v>0</v>
      </c>
      <c r="CA49" s="485">
        <f>Inputs!CA178/$H$23*CA23</f>
        <v>0</v>
      </c>
      <c r="CB49" s="485">
        <f>Inputs!CB178/$H$23*CB23</f>
        <v>0</v>
      </c>
      <c r="CC49" s="485">
        <f>Inputs!CC178/$H$23*CC23</f>
        <v>0</v>
      </c>
      <c r="CD49" s="485">
        <f>Inputs!CD178/$H$23*CD23</f>
        <v>0</v>
      </c>
      <c r="CE49" s="485">
        <f>Inputs!CE178/$H$23*CE23</f>
        <v>0</v>
      </c>
      <c r="CF49" s="485">
        <f>Inputs!CF178/$H$23*CF23</f>
        <v>0</v>
      </c>
      <c r="CG49" s="485">
        <f>Inputs!CG178/$H$23*CG23</f>
        <v>0</v>
      </c>
      <c r="CH49" s="485">
        <f>Inputs!CH178/$H$23*CH23</f>
        <v>0</v>
      </c>
      <c r="CI49" s="485">
        <f>Inputs!CI178/$H$23*CI23</f>
        <v>0</v>
      </c>
    </row>
    <row r="50" spans="1:87">
      <c r="A50" s="222"/>
      <c r="B50" s="222"/>
      <c r="C50" s="40" t="s">
        <v>49</v>
      </c>
      <c r="D50" s="2" t="s">
        <v>736</v>
      </c>
      <c r="E50" s="427" t="s">
        <v>58</v>
      </c>
      <c r="F50" s="40"/>
      <c r="G50" s="423"/>
      <c r="H50" s="423"/>
      <c r="I50" s="423"/>
      <c r="J50" s="423"/>
      <c r="K50" s="423"/>
      <c r="L50" s="485">
        <f>Inputs!L179/$H$25*L25</f>
        <v>0</v>
      </c>
      <c r="M50" s="485">
        <f>Inputs!M179/$H$25*M25</f>
        <v>-2.5</v>
      </c>
      <c r="N50" s="485">
        <f>Inputs!N179/$H$25*N25</f>
        <v>-2.5</v>
      </c>
      <c r="O50" s="485">
        <f>Inputs!O179/$H$25*O25</f>
        <v>-2.5</v>
      </c>
      <c r="P50" s="485">
        <f>Inputs!P179/$H$25*P25</f>
        <v>-2.5</v>
      </c>
      <c r="Q50" s="485">
        <f>Inputs!Q179/$H$25*Q25</f>
        <v>-2.5</v>
      </c>
      <c r="R50" s="485">
        <f>Inputs!R179/$H$25*R25</f>
        <v>-2.5</v>
      </c>
      <c r="S50" s="485">
        <f>Inputs!S179/$H$25*S25</f>
        <v>-2.5</v>
      </c>
      <c r="T50" s="485">
        <f>Inputs!T179/$H$25*T25</f>
        <v>-1.2465753424657535</v>
      </c>
      <c r="U50" s="485">
        <f>Inputs!U179/$H$25*U25</f>
        <v>0</v>
      </c>
      <c r="V50" s="485">
        <f>Inputs!V179/$H$25*V25</f>
        <v>0</v>
      </c>
      <c r="W50" s="485">
        <f>Inputs!W179/$H$25*W25</f>
        <v>0</v>
      </c>
      <c r="X50" s="485">
        <f>Inputs!X179/$H$25*X25</f>
        <v>0</v>
      </c>
      <c r="Y50" s="485">
        <f>Inputs!Y179/$H$25*Y25</f>
        <v>0</v>
      </c>
      <c r="Z50" s="485">
        <f>Inputs!Z179/$H$25*Z25</f>
        <v>0</v>
      </c>
      <c r="AA50" s="485">
        <f>Inputs!AA179/$H$25*AA25</f>
        <v>0</v>
      </c>
      <c r="AB50" s="485">
        <f>Inputs!AB179/$H$25*AB25</f>
        <v>0</v>
      </c>
      <c r="AC50" s="485">
        <f>Inputs!AC179/$H$25*AC25</f>
        <v>0</v>
      </c>
      <c r="AD50" s="485">
        <f>Inputs!AD179/$H$25*AD25</f>
        <v>0</v>
      </c>
      <c r="AE50" s="485">
        <f>Inputs!AE179/$H$25*AE25</f>
        <v>0</v>
      </c>
      <c r="AF50" s="485">
        <f>Inputs!AF179/$H$25*AF25</f>
        <v>0</v>
      </c>
      <c r="AG50" s="485">
        <f>Inputs!AG179/$H$25*AG25</f>
        <v>0</v>
      </c>
      <c r="AH50" s="485">
        <f>Inputs!AH179/$H$25*AH25</f>
        <v>0</v>
      </c>
      <c r="AI50" s="485">
        <f>Inputs!AI179/$H$25*AI25</f>
        <v>0</v>
      </c>
      <c r="AJ50" s="485">
        <f>Inputs!AJ179/$H$25*AJ25</f>
        <v>0</v>
      </c>
      <c r="AK50" s="485">
        <f>Inputs!AK179/$H$25*AK25</f>
        <v>0</v>
      </c>
      <c r="AL50" s="485">
        <f>Inputs!AL179/$H$25*AL25</f>
        <v>0</v>
      </c>
      <c r="AM50" s="485">
        <f>Inputs!AM179/$H$25*AM25</f>
        <v>0</v>
      </c>
      <c r="AN50" s="485">
        <f>Inputs!AN179/$H$25*AN25</f>
        <v>0</v>
      </c>
      <c r="AO50" s="485">
        <f>Inputs!AO179/$H$25*AO25</f>
        <v>0</v>
      </c>
      <c r="AP50" s="485">
        <f>Inputs!AP179/$H$25*AP25</f>
        <v>0</v>
      </c>
      <c r="AQ50" s="485">
        <f>Inputs!AQ179/$H$25*AQ25</f>
        <v>0</v>
      </c>
      <c r="AR50" s="485">
        <f>Inputs!AR179/$H$25*AR25</f>
        <v>0</v>
      </c>
      <c r="AS50" s="485">
        <f>Inputs!AS179/$H$25*AS25</f>
        <v>0</v>
      </c>
      <c r="AT50" s="485">
        <f>Inputs!AT179/$H$25*AT25</f>
        <v>0</v>
      </c>
      <c r="AU50" s="485">
        <f>Inputs!AU179/$H$25*AU25</f>
        <v>0</v>
      </c>
      <c r="AV50" s="485">
        <f>Inputs!AV179/$H$25*AV25</f>
        <v>0</v>
      </c>
      <c r="AW50" s="485">
        <f>Inputs!AW179/$H$25*AW25</f>
        <v>0</v>
      </c>
      <c r="AX50" s="485">
        <f>Inputs!AX179/$H$25*AX25</f>
        <v>0</v>
      </c>
      <c r="AY50" s="485">
        <f>Inputs!AY179/$H$25*AY25</f>
        <v>0</v>
      </c>
      <c r="AZ50" s="485">
        <f>Inputs!AZ179/$H$25*AZ25</f>
        <v>0</v>
      </c>
      <c r="BA50" s="485">
        <f>Inputs!BA179/$H$25*BA25</f>
        <v>0</v>
      </c>
      <c r="BB50" s="485">
        <f>Inputs!BB179/$H$25*BB25</f>
        <v>0</v>
      </c>
      <c r="BC50" s="485">
        <f>Inputs!BC179/$H$25*BC25</f>
        <v>0</v>
      </c>
      <c r="BD50" s="485">
        <f>Inputs!BD179/$H$25*BD25</f>
        <v>0</v>
      </c>
      <c r="BE50" s="485">
        <f>Inputs!BE179/$H$25*BE25</f>
        <v>0</v>
      </c>
      <c r="BF50" s="485">
        <f>Inputs!BF179/$H$25*BF25</f>
        <v>0</v>
      </c>
      <c r="BG50" s="485">
        <f>Inputs!BG179/$H$25*BG25</f>
        <v>0</v>
      </c>
      <c r="BH50" s="485">
        <f>Inputs!BH179/$H$25*BH25</f>
        <v>0</v>
      </c>
      <c r="BI50" s="485">
        <f>Inputs!BI179/$H$25*BI25</f>
        <v>0</v>
      </c>
      <c r="BJ50" s="485">
        <f>Inputs!BJ179/$H$25*BJ25</f>
        <v>0</v>
      </c>
      <c r="BK50" s="485">
        <f>Inputs!BK179/$H$25*BK25</f>
        <v>0</v>
      </c>
      <c r="BL50" s="485">
        <f>Inputs!BL179/$H$25*BL25</f>
        <v>0</v>
      </c>
      <c r="BM50" s="485">
        <f>Inputs!BM179/$H$25*BM25</f>
        <v>0</v>
      </c>
      <c r="BN50" s="485">
        <f>Inputs!BN179/$H$25*BN25</f>
        <v>0</v>
      </c>
      <c r="BO50" s="485">
        <f>Inputs!BO179/$H$25*BO25</f>
        <v>0</v>
      </c>
      <c r="BP50" s="485">
        <f>Inputs!BP179/$H$25*BP25</f>
        <v>0</v>
      </c>
      <c r="BQ50" s="485">
        <f>Inputs!BQ179/$H$25*BQ25</f>
        <v>0</v>
      </c>
      <c r="BR50" s="485">
        <f>Inputs!BR179/$H$25*BR25</f>
        <v>0</v>
      </c>
      <c r="BS50" s="485">
        <f>Inputs!BS179/$H$25*BS25</f>
        <v>0</v>
      </c>
      <c r="BT50" s="485">
        <f>Inputs!BT179/$H$25*BT25</f>
        <v>0</v>
      </c>
      <c r="BU50" s="485">
        <f>Inputs!BU179/$H$25*BU25</f>
        <v>0</v>
      </c>
      <c r="BV50" s="485">
        <f>Inputs!BV179/$H$25*BV25</f>
        <v>0</v>
      </c>
      <c r="BW50" s="485">
        <f>Inputs!BW179/$H$25*BW25</f>
        <v>0</v>
      </c>
      <c r="BX50" s="485">
        <f>Inputs!BX179/$H$25*BX25</f>
        <v>0</v>
      </c>
      <c r="BY50" s="485">
        <f>Inputs!BY179/$H$25*BY25</f>
        <v>0</v>
      </c>
      <c r="BZ50" s="485">
        <f>Inputs!BZ179/$H$25*BZ25</f>
        <v>0</v>
      </c>
      <c r="CA50" s="485">
        <f>Inputs!CA179/$H$25*CA25</f>
        <v>0</v>
      </c>
      <c r="CB50" s="485">
        <f>Inputs!CB179/$H$25*CB25</f>
        <v>0</v>
      </c>
      <c r="CC50" s="485">
        <f>Inputs!CC179/$H$25*CC25</f>
        <v>0</v>
      </c>
      <c r="CD50" s="485">
        <f>Inputs!CD179/$H$25*CD25</f>
        <v>0</v>
      </c>
      <c r="CE50" s="485">
        <f>Inputs!CE179/$H$25*CE25</f>
        <v>0</v>
      </c>
      <c r="CF50" s="485">
        <f>Inputs!CF179/$H$25*CF25</f>
        <v>0</v>
      </c>
      <c r="CG50" s="485">
        <f>Inputs!CG179/$H$25*CG25</f>
        <v>0</v>
      </c>
      <c r="CH50" s="485">
        <f>Inputs!CH179/$H$25*CH25</f>
        <v>0</v>
      </c>
      <c r="CI50" s="485">
        <f>Inputs!CI179/$H$25*CI25</f>
        <v>0</v>
      </c>
    </row>
    <row r="51" spans="1:87">
      <c r="A51" s="222"/>
      <c r="B51" s="222"/>
      <c r="C51" t="s">
        <v>50</v>
      </c>
      <c r="D51" s="2" t="s">
        <v>736</v>
      </c>
      <c r="E51" s="427" t="s">
        <v>58</v>
      </c>
      <c r="F51" s="40"/>
      <c r="G51" s="423"/>
      <c r="H51" s="423"/>
      <c r="I51" s="423"/>
      <c r="J51" s="423"/>
      <c r="K51" s="423"/>
      <c r="L51" s="485">
        <f>Inputs!L180/$H$27*L27</f>
        <v>0</v>
      </c>
      <c r="M51" s="485">
        <f>Inputs!M180/$H$27*M27</f>
        <v>-3.4659999999999997</v>
      </c>
      <c r="N51" s="485">
        <f>Inputs!N180/$H$27*N27</f>
        <v>-1.5225799597950493</v>
      </c>
      <c r="O51" s="485">
        <f>Inputs!O180/$H$27*O27</f>
        <v>-1.4662178326018402</v>
      </c>
      <c r="P51" s="485">
        <f>Inputs!P180/$H$27*P27</f>
        <v>-1.4669173640105242</v>
      </c>
      <c r="Q51" s="485">
        <f>Inputs!Q180/$H$27*Q27</f>
        <v>-0.92474022590043992</v>
      </c>
      <c r="R51" s="485">
        <f>Inputs!R180/$H$27*R27</f>
        <v>-0.64109100411576414</v>
      </c>
      <c r="S51" s="485">
        <f>Inputs!S180/$H$27*S27</f>
        <v>-0.52067842475921944</v>
      </c>
      <c r="T51" s="485">
        <f>Inputs!T180/$H$27*T27</f>
        <v>-0.33378557189138763</v>
      </c>
      <c r="U51" s="485">
        <f>Inputs!U180/$H$27*U27</f>
        <v>-0.23186297415917856</v>
      </c>
      <c r="V51" s="485">
        <f>Inputs!V180/$H$27*V27</f>
        <v>-0.23186297415917856</v>
      </c>
      <c r="W51" s="485">
        <f>Inputs!W180/$H$27*W27</f>
        <v>-0.23186297415917856</v>
      </c>
      <c r="X51" s="485">
        <f>Inputs!X180/$H$27*X27</f>
        <v>-0.23186297415917856</v>
      </c>
      <c r="Y51" s="485">
        <f>Inputs!Y180/$H$27*Y27</f>
        <v>-0.23186297415917856</v>
      </c>
      <c r="Z51" s="485">
        <f>Inputs!Z180/$H$27*Z27</f>
        <v>-0.23186297415917856</v>
      </c>
      <c r="AA51" s="485">
        <f>Inputs!AA180/$H$27*AA27</f>
        <v>-0.23186297415917856</v>
      </c>
      <c r="AB51" s="485">
        <f>Inputs!AB180/$H$27*AB27</f>
        <v>-0.13530633834494529</v>
      </c>
      <c r="AC51" s="485">
        <f>Inputs!AC180/$H$27*AC27</f>
        <v>0</v>
      </c>
      <c r="AD51" s="485">
        <f>Inputs!AD180/$H$27*AD27</f>
        <v>0</v>
      </c>
      <c r="AE51" s="485">
        <f>Inputs!AE180/$H$27*AE27</f>
        <v>0</v>
      </c>
      <c r="AF51" s="485">
        <f>Inputs!AF180/$H$27*AF27</f>
        <v>0</v>
      </c>
      <c r="AG51" s="485">
        <f>Inputs!AG180/$H$27*AG27</f>
        <v>0</v>
      </c>
      <c r="AH51" s="485">
        <f>Inputs!AH180/$H$27*AH27</f>
        <v>0</v>
      </c>
      <c r="AI51" s="485">
        <f>Inputs!AI180/$H$27*AI27</f>
        <v>0</v>
      </c>
      <c r="AJ51" s="485">
        <f>Inputs!AJ180/$H$27*AJ27</f>
        <v>0</v>
      </c>
      <c r="AK51" s="485">
        <f>Inputs!AK180/$H$27*AK27</f>
        <v>0</v>
      </c>
      <c r="AL51" s="485">
        <f>Inputs!AL180/$H$27*AL27</f>
        <v>0</v>
      </c>
      <c r="AM51" s="485">
        <f>Inputs!AM180/$H$27*AM27</f>
        <v>0</v>
      </c>
      <c r="AN51" s="485">
        <f>Inputs!AN180/$H$27*AN27</f>
        <v>0</v>
      </c>
      <c r="AO51" s="485">
        <f>Inputs!AO180/$H$27*AO27</f>
        <v>0</v>
      </c>
      <c r="AP51" s="485">
        <f>Inputs!AP180/$H$27*AP27</f>
        <v>0</v>
      </c>
      <c r="AQ51" s="485">
        <f>Inputs!AQ180/$H$27*AQ27</f>
        <v>0</v>
      </c>
      <c r="AR51" s="485">
        <f>Inputs!AR180/$H$27*AR27</f>
        <v>0</v>
      </c>
      <c r="AS51" s="485">
        <f>Inputs!AS180/$H$27*AS27</f>
        <v>0</v>
      </c>
      <c r="AT51" s="485">
        <f>Inputs!AT180/$H$27*AT27</f>
        <v>0</v>
      </c>
      <c r="AU51" s="485">
        <f>Inputs!AU180/$H$27*AU27</f>
        <v>0</v>
      </c>
      <c r="AV51" s="485">
        <f>Inputs!AV180/$H$27*AV27</f>
        <v>0</v>
      </c>
      <c r="AW51" s="485">
        <f>Inputs!AW180/$H$27*AW27</f>
        <v>0</v>
      </c>
      <c r="AX51" s="485">
        <f>Inputs!AX180/$H$27*AX27</f>
        <v>0</v>
      </c>
      <c r="AY51" s="485">
        <f>Inputs!AY180/$H$27*AY27</f>
        <v>0</v>
      </c>
      <c r="AZ51" s="485">
        <f>Inputs!AZ180/$H$27*AZ27</f>
        <v>0</v>
      </c>
      <c r="BA51" s="485">
        <f>Inputs!BA180/$H$27*BA27</f>
        <v>0</v>
      </c>
      <c r="BB51" s="485">
        <f>Inputs!BB180/$H$27*BB27</f>
        <v>0</v>
      </c>
      <c r="BC51" s="485">
        <f>Inputs!BC180/$H$27*BC27</f>
        <v>0</v>
      </c>
      <c r="BD51" s="485">
        <f>Inputs!BD180/$H$27*BD27</f>
        <v>0</v>
      </c>
      <c r="BE51" s="485">
        <f>Inputs!BE180/$H$27*BE27</f>
        <v>0</v>
      </c>
      <c r="BF51" s="485">
        <f>Inputs!BF180/$H$27*BF27</f>
        <v>0</v>
      </c>
      <c r="BG51" s="485">
        <f>Inputs!BG180/$H$27*BG27</f>
        <v>0</v>
      </c>
      <c r="BH51" s="485">
        <f>Inputs!BH180/$H$27*BH27</f>
        <v>0</v>
      </c>
      <c r="BI51" s="485">
        <f>Inputs!BI180/$H$27*BI27</f>
        <v>0</v>
      </c>
      <c r="BJ51" s="485">
        <f>Inputs!BJ180/$H$27*BJ27</f>
        <v>0</v>
      </c>
      <c r="BK51" s="485">
        <f>Inputs!BK180/$H$27*BK27</f>
        <v>0</v>
      </c>
      <c r="BL51" s="485">
        <f>Inputs!BL180/$H$27*BL27</f>
        <v>0</v>
      </c>
      <c r="BM51" s="485">
        <f>Inputs!BM180/$H$27*BM27</f>
        <v>0</v>
      </c>
      <c r="BN51" s="485">
        <f>Inputs!BN180/$H$27*BN27</f>
        <v>0</v>
      </c>
      <c r="BO51" s="485">
        <f>Inputs!BO180/$H$27*BO27</f>
        <v>0</v>
      </c>
      <c r="BP51" s="485">
        <f>Inputs!BP180/$H$27*BP27</f>
        <v>0</v>
      </c>
      <c r="BQ51" s="485">
        <f>Inputs!BQ180/$H$27*BQ27</f>
        <v>0</v>
      </c>
      <c r="BR51" s="485">
        <f>Inputs!BR180/$H$27*BR27</f>
        <v>0</v>
      </c>
      <c r="BS51" s="485">
        <f>Inputs!BS180/$H$27*BS27</f>
        <v>0</v>
      </c>
      <c r="BT51" s="485">
        <f>Inputs!BT180/$H$27*BT27</f>
        <v>0</v>
      </c>
      <c r="BU51" s="485">
        <f>Inputs!BU180/$H$27*BU27</f>
        <v>0</v>
      </c>
      <c r="BV51" s="485">
        <f>Inputs!BV180/$H$27*BV27</f>
        <v>0</v>
      </c>
      <c r="BW51" s="485">
        <f>Inputs!BW180/$H$27*BW27</f>
        <v>0</v>
      </c>
      <c r="BX51" s="485">
        <f>Inputs!BX180/$H$27*BX27</f>
        <v>0</v>
      </c>
      <c r="BY51" s="485">
        <f>Inputs!BY180/$H$27*BY27</f>
        <v>0</v>
      </c>
      <c r="BZ51" s="485">
        <f>Inputs!BZ180/$H$27*BZ27</f>
        <v>0</v>
      </c>
      <c r="CA51" s="485">
        <f>Inputs!CA180/$H$27*CA27</f>
        <v>0</v>
      </c>
      <c r="CB51" s="485">
        <f>Inputs!CB180/$H$27*CB27</f>
        <v>0</v>
      </c>
      <c r="CC51" s="485">
        <f>Inputs!CC180/$H$27*CC27</f>
        <v>0</v>
      </c>
      <c r="CD51" s="485">
        <f>Inputs!CD180/$H$27*CD27</f>
        <v>0</v>
      </c>
      <c r="CE51" s="485">
        <f>Inputs!CE180/$H$27*CE27</f>
        <v>0</v>
      </c>
      <c r="CF51" s="485">
        <f>Inputs!CF180/$H$27*CF27</f>
        <v>0</v>
      </c>
      <c r="CG51" s="485">
        <f>Inputs!CG180/$H$27*CG27</f>
        <v>0</v>
      </c>
      <c r="CH51" s="485">
        <f>Inputs!CH180/$H$27*CH27</f>
        <v>0</v>
      </c>
      <c r="CI51" s="485">
        <f>Inputs!CI180/$H$27*CI27</f>
        <v>0</v>
      </c>
    </row>
    <row r="52" spans="1:87">
      <c r="A52" s="222"/>
      <c r="B52" s="222"/>
      <c r="C52" s="40"/>
      <c r="D52" s="69"/>
      <c r="E52" s="427"/>
      <c r="F52" s="4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  <c r="CI52" s="230"/>
    </row>
    <row r="53" spans="1:87">
      <c r="A53" s="222"/>
      <c r="B53" s="222"/>
      <c r="C53" s="40" t="s">
        <v>44</v>
      </c>
      <c r="D53" s="2" t="s">
        <v>736</v>
      </c>
      <c r="E53" s="427" t="s">
        <v>58</v>
      </c>
      <c r="F53" s="40"/>
      <c r="G53" s="651"/>
      <c r="H53" s="651"/>
      <c r="I53" s="651"/>
      <c r="J53" s="651"/>
      <c r="K53" s="651"/>
      <c r="L53" s="542">
        <f>SUM(L49:L51)</f>
        <v>0</v>
      </c>
      <c r="M53" s="542">
        <f t="shared" ref="M53:BX53" si="73">SUM(M49:M51)</f>
        <v>-4.2629999999999999</v>
      </c>
      <c r="N53" s="542">
        <f t="shared" si="73"/>
        <v>-2.3195799597950493</v>
      </c>
      <c r="O53" s="542">
        <f t="shared" si="73"/>
        <v>-2.26321783260184</v>
      </c>
      <c r="P53" s="542">
        <f t="shared" si="73"/>
        <v>-2.2639173640105241</v>
      </c>
      <c r="Q53" s="542">
        <f t="shared" si="73"/>
        <v>-1.7217402259004397</v>
      </c>
      <c r="R53" s="542">
        <f t="shared" si="73"/>
        <v>-1.4380910041157642</v>
      </c>
      <c r="S53" s="542">
        <f t="shared" si="73"/>
        <v>-1.3176784247592193</v>
      </c>
      <c r="T53" s="542">
        <f t="shared" si="73"/>
        <v>0.12263908564285891</v>
      </c>
      <c r="U53" s="542">
        <f t="shared" si="73"/>
        <v>1.4711370258408216</v>
      </c>
      <c r="V53" s="542">
        <f t="shared" si="73"/>
        <v>1.4711370258408216</v>
      </c>
      <c r="W53" s="542">
        <f t="shared" si="73"/>
        <v>1.4711370258408216</v>
      </c>
      <c r="X53" s="542">
        <f t="shared" si="73"/>
        <v>1.4711370258408216</v>
      </c>
      <c r="Y53" s="542">
        <f t="shared" si="73"/>
        <v>1.4711370258408216</v>
      </c>
      <c r="Z53" s="542">
        <f t="shared" si="73"/>
        <v>1.4711370258408216</v>
      </c>
      <c r="AA53" s="542">
        <f t="shared" si="73"/>
        <v>1.4711370258408216</v>
      </c>
      <c r="AB53" s="542">
        <f t="shared" si="73"/>
        <v>0.85849914110710945</v>
      </c>
      <c r="AC53" s="542">
        <f t="shared" si="73"/>
        <v>0</v>
      </c>
      <c r="AD53" s="542">
        <f t="shared" si="73"/>
        <v>0</v>
      </c>
      <c r="AE53" s="542">
        <f t="shared" si="73"/>
        <v>0</v>
      </c>
      <c r="AF53" s="542">
        <f t="shared" si="73"/>
        <v>0</v>
      </c>
      <c r="AG53" s="542">
        <f t="shared" si="73"/>
        <v>0</v>
      </c>
      <c r="AH53" s="542">
        <f t="shared" si="73"/>
        <v>0</v>
      </c>
      <c r="AI53" s="542">
        <f t="shared" si="73"/>
        <v>0</v>
      </c>
      <c r="AJ53" s="542">
        <f t="shared" si="73"/>
        <v>0</v>
      </c>
      <c r="AK53" s="542">
        <f t="shared" si="73"/>
        <v>0</v>
      </c>
      <c r="AL53" s="542">
        <f t="shared" si="73"/>
        <v>0</v>
      </c>
      <c r="AM53" s="542">
        <f t="shared" si="73"/>
        <v>0</v>
      </c>
      <c r="AN53" s="542">
        <f t="shared" si="73"/>
        <v>0</v>
      </c>
      <c r="AO53" s="542">
        <f t="shared" si="73"/>
        <v>0</v>
      </c>
      <c r="AP53" s="542">
        <f t="shared" si="73"/>
        <v>0</v>
      </c>
      <c r="AQ53" s="542">
        <f t="shared" si="73"/>
        <v>0</v>
      </c>
      <c r="AR53" s="542">
        <f t="shared" si="73"/>
        <v>0</v>
      </c>
      <c r="AS53" s="542">
        <f t="shared" si="73"/>
        <v>0</v>
      </c>
      <c r="AT53" s="542">
        <f t="shared" si="73"/>
        <v>0</v>
      </c>
      <c r="AU53" s="542">
        <f t="shared" si="73"/>
        <v>0</v>
      </c>
      <c r="AV53" s="542">
        <f t="shared" si="73"/>
        <v>0</v>
      </c>
      <c r="AW53" s="542">
        <f t="shared" si="73"/>
        <v>0</v>
      </c>
      <c r="AX53" s="542">
        <f t="shared" si="73"/>
        <v>0</v>
      </c>
      <c r="AY53" s="542">
        <f t="shared" si="73"/>
        <v>0</v>
      </c>
      <c r="AZ53" s="542">
        <f t="shared" si="73"/>
        <v>0</v>
      </c>
      <c r="BA53" s="542">
        <f t="shared" si="73"/>
        <v>0</v>
      </c>
      <c r="BB53" s="542">
        <f t="shared" si="73"/>
        <v>0</v>
      </c>
      <c r="BC53" s="542">
        <f t="shared" si="73"/>
        <v>0</v>
      </c>
      <c r="BD53" s="542">
        <f t="shared" si="73"/>
        <v>0</v>
      </c>
      <c r="BE53" s="542">
        <f t="shared" si="73"/>
        <v>0</v>
      </c>
      <c r="BF53" s="542">
        <f t="shared" si="73"/>
        <v>0</v>
      </c>
      <c r="BG53" s="542">
        <f t="shared" si="73"/>
        <v>0</v>
      </c>
      <c r="BH53" s="542">
        <f t="shared" si="73"/>
        <v>0</v>
      </c>
      <c r="BI53" s="542">
        <f t="shared" si="73"/>
        <v>0</v>
      </c>
      <c r="BJ53" s="542">
        <f t="shared" si="73"/>
        <v>0</v>
      </c>
      <c r="BK53" s="542">
        <f t="shared" si="73"/>
        <v>0</v>
      </c>
      <c r="BL53" s="542">
        <f t="shared" si="73"/>
        <v>0</v>
      </c>
      <c r="BM53" s="542">
        <f t="shared" si="73"/>
        <v>0</v>
      </c>
      <c r="BN53" s="542">
        <f t="shared" si="73"/>
        <v>0</v>
      </c>
      <c r="BO53" s="542">
        <f t="shared" si="73"/>
        <v>0</v>
      </c>
      <c r="BP53" s="542">
        <f t="shared" si="73"/>
        <v>0</v>
      </c>
      <c r="BQ53" s="542">
        <f t="shared" si="73"/>
        <v>0</v>
      </c>
      <c r="BR53" s="542">
        <f t="shared" si="73"/>
        <v>0</v>
      </c>
      <c r="BS53" s="542">
        <f t="shared" si="73"/>
        <v>0</v>
      </c>
      <c r="BT53" s="542">
        <f t="shared" si="73"/>
        <v>0</v>
      </c>
      <c r="BU53" s="542">
        <f t="shared" si="73"/>
        <v>0</v>
      </c>
      <c r="BV53" s="542">
        <f t="shared" si="73"/>
        <v>0</v>
      </c>
      <c r="BW53" s="542">
        <f t="shared" si="73"/>
        <v>0</v>
      </c>
      <c r="BX53" s="542">
        <f t="shared" si="73"/>
        <v>0</v>
      </c>
      <c r="BY53" s="542">
        <f t="shared" ref="BY53:CI53" si="74">SUM(BY49:BY51)</f>
        <v>0</v>
      </c>
      <c r="BZ53" s="542">
        <f t="shared" si="74"/>
        <v>0</v>
      </c>
      <c r="CA53" s="542">
        <f t="shared" si="74"/>
        <v>0</v>
      </c>
      <c r="CB53" s="542">
        <f t="shared" si="74"/>
        <v>0</v>
      </c>
      <c r="CC53" s="542">
        <f t="shared" si="74"/>
        <v>0</v>
      </c>
      <c r="CD53" s="542">
        <f t="shared" si="74"/>
        <v>0</v>
      </c>
      <c r="CE53" s="542">
        <f t="shared" si="74"/>
        <v>0</v>
      </c>
      <c r="CF53" s="542">
        <f t="shared" si="74"/>
        <v>0</v>
      </c>
      <c r="CG53" s="542">
        <f t="shared" si="74"/>
        <v>0</v>
      </c>
      <c r="CH53" s="542">
        <f t="shared" si="74"/>
        <v>0</v>
      </c>
      <c r="CI53" s="542">
        <f t="shared" si="74"/>
        <v>0</v>
      </c>
    </row>
    <row r="54" spans="1:87">
      <c r="A54" s="222"/>
      <c r="B54" s="222"/>
      <c r="C54" s="40"/>
      <c r="D54" s="69"/>
      <c r="E54" s="427"/>
      <c r="F54" s="40"/>
      <c r="G54" s="230"/>
      <c r="H54" s="230"/>
      <c r="I54" s="230"/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/>
      <c r="CA54" s="230"/>
      <c r="CB54" s="230"/>
      <c r="CC54" s="230"/>
      <c r="CD54" s="230"/>
      <c r="CE54" s="230"/>
      <c r="CF54" s="230"/>
      <c r="CG54" s="230"/>
      <c r="CH54" s="230"/>
      <c r="CI54" s="230"/>
    </row>
    <row r="55" spans="1:87">
      <c r="A55" s="52"/>
      <c r="B55" s="52"/>
      <c r="C55" s="105" t="s">
        <v>445</v>
      </c>
      <c r="D55" s="103"/>
      <c r="E55" s="103"/>
      <c r="F55" s="103"/>
      <c r="G55" s="143"/>
      <c r="H55" s="143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52"/>
      <c r="AH55" s="128"/>
      <c r="AI55" s="52"/>
      <c r="AJ55" s="128"/>
      <c r="AK55" s="52"/>
      <c r="AL55" s="128"/>
      <c r="AM55" s="52"/>
      <c r="AN55" s="128"/>
      <c r="AO55" s="52"/>
      <c r="AP55" s="128"/>
      <c r="AQ55" s="52"/>
      <c r="AR55" s="128"/>
      <c r="AS55" s="52"/>
      <c r="AT55" s="128"/>
      <c r="AU55" s="52"/>
      <c r="AV55" s="128"/>
      <c r="AW55" s="52"/>
      <c r="AX55" s="128"/>
      <c r="AY55" s="52"/>
      <c r="AZ55" s="128"/>
      <c r="BA55" s="52"/>
      <c r="BB55" s="128"/>
      <c r="BC55" s="52"/>
      <c r="BD55" s="128"/>
      <c r="BE55" s="52"/>
      <c r="BF55" s="128"/>
      <c r="BG55" s="52"/>
      <c r="BH55" s="128"/>
      <c r="BI55" s="52"/>
      <c r="BJ55" s="128"/>
      <c r="BK55" s="52"/>
      <c r="BL55" s="128"/>
      <c r="BM55" s="52"/>
      <c r="BN55" s="128"/>
      <c r="BO55" s="52"/>
      <c r="BP55" s="128"/>
      <c r="BQ55" s="52"/>
      <c r="BR55" s="128"/>
      <c r="BS55" s="52"/>
      <c r="BT55" s="128"/>
      <c r="BU55" s="52"/>
      <c r="BV55" s="128"/>
      <c r="BW55" s="52"/>
      <c r="BX55" s="128"/>
      <c r="BY55" s="52"/>
      <c r="BZ55" s="128"/>
      <c r="CA55" s="52"/>
      <c r="CB55" s="128"/>
      <c r="CC55" s="52"/>
      <c r="CD55" s="128"/>
      <c r="CE55" s="52"/>
      <c r="CF55" s="128"/>
      <c r="CG55" s="52"/>
      <c r="CH55" s="128"/>
      <c r="CI55" s="52"/>
    </row>
    <row r="56" spans="1:87">
      <c r="A56" s="222"/>
      <c r="B56" s="222"/>
      <c r="C56" s="40" t="s">
        <v>86</v>
      </c>
      <c r="D56" s="69" t="s">
        <v>898</v>
      </c>
      <c r="E56" s="427" t="s">
        <v>58</v>
      </c>
      <c r="F56" s="222"/>
      <c r="G56" s="652"/>
      <c r="H56" s="227">
        <f>IF(ISNUMBER(H47),H47/H27,G56*(1+H44))</f>
        <v>170.43900000000002</v>
      </c>
      <c r="I56" s="227">
        <f t="shared" ref="I56:AM56" si="75">IF(ISNUMBER(I47),I47/I27,H56*(1+I44))</f>
        <v>171.43500000000003</v>
      </c>
      <c r="J56" s="227">
        <f t="shared" si="75"/>
        <v>177.44327850000002</v>
      </c>
      <c r="K56" s="227">
        <f t="shared" si="75"/>
        <v>160.17600000000002</v>
      </c>
      <c r="L56" s="227">
        <f t="shared" si="75"/>
        <v>168.37700000000004</v>
      </c>
      <c r="M56" s="227">
        <f t="shared" si="75"/>
        <v>175.48250940000005</v>
      </c>
      <c r="N56" s="227">
        <f t="shared" si="75"/>
        <v>180.57150217260005</v>
      </c>
      <c r="O56" s="227">
        <f t="shared" si="75"/>
        <v>185.80807573560543</v>
      </c>
      <c r="P56" s="227">
        <f t="shared" si="75"/>
        <v>191.01070185620239</v>
      </c>
      <c r="Q56" s="227">
        <f t="shared" si="75"/>
        <v>196.55001221003224</v>
      </c>
      <c r="R56" s="227">
        <f t="shared" si="75"/>
        <v>200.67756246644291</v>
      </c>
      <c r="S56" s="227">
        <f t="shared" si="75"/>
        <v>204.69111371577176</v>
      </c>
      <c r="T56" s="227">
        <f t="shared" si="75"/>
        <v>208.78493599008721</v>
      </c>
      <c r="U56" s="227">
        <f t="shared" si="75"/>
        <v>212.96063470988895</v>
      </c>
      <c r="V56" s="227">
        <f t="shared" si="75"/>
        <v>217.21984740408672</v>
      </c>
      <c r="W56" s="227">
        <f t="shared" si="75"/>
        <v>221.56424435216846</v>
      </c>
      <c r="X56" s="227">
        <f t="shared" si="75"/>
        <v>225.99552923921183</v>
      </c>
      <c r="Y56" s="227">
        <f t="shared" si="75"/>
        <v>230.51543982399608</v>
      </c>
      <c r="Z56" s="227">
        <f t="shared" si="75"/>
        <v>235.125748620476</v>
      </c>
      <c r="AA56" s="227">
        <f t="shared" si="75"/>
        <v>239.82826359288552</v>
      </c>
      <c r="AB56" s="227">
        <f t="shared" si="75"/>
        <v>244.62482886474322</v>
      </c>
      <c r="AC56" s="227">
        <f t="shared" si="75"/>
        <v>249.5173254420381</v>
      </c>
      <c r="AD56" s="227">
        <f t="shared" si="75"/>
        <v>254.50767195087886</v>
      </c>
      <c r="AE56" s="227">
        <f t="shared" si="75"/>
        <v>259.59782538989646</v>
      </c>
      <c r="AF56" s="227">
        <f t="shared" si="75"/>
        <v>264.78978189769441</v>
      </c>
      <c r="AG56" s="227">
        <f t="shared" si="75"/>
        <v>270.08557753564833</v>
      </c>
      <c r="AH56" s="227">
        <f t="shared" si="75"/>
        <v>275.48728908636127</v>
      </c>
      <c r="AI56" s="227">
        <f t="shared" si="75"/>
        <v>280.99703486808852</v>
      </c>
      <c r="AJ56" s="227">
        <f t="shared" si="75"/>
        <v>286.61697556545028</v>
      </c>
      <c r="AK56" s="227">
        <f t="shared" si="75"/>
        <v>292.3493150767593</v>
      </c>
      <c r="AL56" s="227">
        <f t="shared" si="75"/>
        <v>298.19630137829449</v>
      </c>
      <c r="AM56" s="227">
        <f t="shared" si="75"/>
        <v>304.16022740586038</v>
      </c>
      <c r="AN56" s="227">
        <f t="shared" ref="AN56:BS56" si="76">IF(ISNUMBER(AN47),AN47/AN27,AM56*(1+AN44))</f>
        <v>310.24343195397762</v>
      </c>
      <c r="AO56" s="227">
        <f t="shared" si="76"/>
        <v>316.44830059305718</v>
      </c>
      <c r="AP56" s="227">
        <f t="shared" si="76"/>
        <v>322.77726660491834</v>
      </c>
      <c r="AQ56" s="227">
        <f t="shared" si="76"/>
        <v>329.23281193701672</v>
      </c>
      <c r="AR56" s="227">
        <f t="shared" si="76"/>
        <v>335.81746817575709</v>
      </c>
      <c r="AS56" s="227">
        <f t="shared" si="76"/>
        <v>342.53381753927221</v>
      </c>
      <c r="AT56" s="227">
        <f t="shared" si="76"/>
        <v>349.38449389005768</v>
      </c>
      <c r="AU56" s="227">
        <f t="shared" si="76"/>
        <v>356.37218376785887</v>
      </c>
      <c r="AV56" s="227">
        <f t="shared" si="76"/>
        <v>363.49962744321607</v>
      </c>
      <c r="AW56" s="227">
        <f t="shared" si="76"/>
        <v>370.76961999208038</v>
      </c>
      <c r="AX56" s="227">
        <f t="shared" si="76"/>
        <v>378.18501239192199</v>
      </c>
      <c r="AY56" s="227">
        <f t="shared" si="76"/>
        <v>385.74871263976041</v>
      </c>
      <c r="AZ56" s="227">
        <f t="shared" si="76"/>
        <v>393.46368689255564</v>
      </c>
      <c r="BA56" s="227">
        <f t="shared" si="76"/>
        <v>401.33296063040677</v>
      </c>
      <c r="BB56" s="227">
        <f t="shared" si="76"/>
        <v>409.35961984301491</v>
      </c>
      <c r="BC56" s="227">
        <f t="shared" si="76"/>
        <v>417.54681223987524</v>
      </c>
      <c r="BD56" s="227">
        <f t="shared" si="76"/>
        <v>425.89774848467277</v>
      </c>
      <c r="BE56" s="227">
        <f t="shared" si="76"/>
        <v>434.41570345436622</v>
      </c>
      <c r="BF56" s="227">
        <f t="shared" si="76"/>
        <v>443.10401752345354</v>
      </c>
      <c r="BG56" s="227">
        <f t="shared" si="76"/>
        <v>451.96609787392259</v>
      </c>
      <c r="BH56" s="227">
        <f t="shared" si="76"/>
        <v>461.00541983140107</v>
      </c>
      <c r="BI56" s="227">
        <f t="shared" si="76"/>
        <v>470.22552822802908</v>
      </c>
      <c r="BJ56" s="227">
        <f t="shared" si="76"/>
        <v>479.63003879258969</v>
      </c>
      <c r="BK56" s="227">
        <f t="shared" si="76"/>
        <v>489.22263956844148</v>
      </c>
      <c r="BL56" s="227">
        <f t="shared" si="76"/>
        <v>499.00709235981031</v>
      </c>
      <c r="BM56" s="227">
        <f t="shared" si="76"/>
        <v>508.98723420700651</v>
      </c>
      <c r="BN56" s="227">
        <f t="shared" si="76"/>
        <v>519.16697889114664</v>
      </c>
      <c r="BO56" s="227">
        <f t="shared" si="76"/>
        <v>529.55031846896964</v>
      </c>
      <c r="BP56" s="227">
        <f t="shared" si="76"/>
        <v>540.14132483834908</v>
      </c>
      <c r="BQ56" s="227">
        <f t="shared" si="76"/>
        <v>550.94415133511609</v>
      </c>
      <c r="BR56" s="227">
        <f t="shared" si="76"/>
        <v>561.96303436181847</v>
      </c>
      <c r="BS56" s="227">
        <f t="shared" si="76"/>
        <v>573.2022950490549</v>
      </c>
      <c r="BT56" s="227">
        <f t="shared" ref="BT56:CI56" si="77">IF(ISNUMBER(BT47),BT47/BT27,BS56*(1+BT44))</f>
        <v>584.66634095003599</v>
      </c>
      <c r="BU56" s="227">
        <f t="shared" si="77"/>
        <v>596.35966776903672</v>
      </c>
      <c r="BV56" s="227">
        <f t="shared" si="77"/>
        <v>608.28686112441744</v>
      </c>
      <c r="BW56" s="227">
        <f t="shared" si="77"/>
        <v>620.4525983469058</v>
      </c>
      <c r="BX56" s="227">
        <f t="shared" si="77"/>
        <v>632.86165031384394</v>
      </c>
      <c r="BY56" s="227">
        <f t="shared" si="77"/>
        <v>645.51888332012084</v>
      </c>
      <c r="BZ56" s="227">
        <f t="shared" si="77"/>
        <v>658.42926098652322</v>
      </c>
      <c r="CA56" s="227">
        <f t="shared" si="77"/>
        <v>671.59784620625373</v>
      </c>
      <c r="CB56" s="227">
        <f t="shared" si="77"/>
        <v>685.02980313037881</v>
      </c>
      <c r="CC56" s="227">
        <f t="shared" si="77"/>
        <v>698.7303991929864</v>
      </c>
      <c r="CD56" s="227">
        <f t="shared" si="77"/>
        <v>712.70500717684615</v>
      </c>
      <c r="CE56" s="227">
        <f t="shared" si="77"/>
        <v>726.95910732038305</v>
      </c>
      <c r="CF56" s="227">
        <f t="shared" si="77"/>
        <v>741.49828946679077</v>
      </c>
      <c r="CG56" s="227">
        <f t="shared" si="77"/>
        <v>756.32825525612657</v>
      </c>
      <c r="CH56" s="227">
        <f t="shared" si="77"/>
        <v>771.45482036124906</v>
      </c>
      <c r="CI56" s="227">
        <f t="shared" si="77"/>
        <v>786.88391676847402</v>
      </c>
    </row>
    <row r="57" spans="1:87">
      <c r="A57" s="222"/>
      <c r="B57" s="222"/>
      <c r="C57" s="40"/>
      <c r="D57" s="225"/>
      <c r="E57" s="225"/>
      <c r="F57" s="222"/>
      <c r="G57" s="222"/>
      <c r="H57" s="22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  <c r="AA57" s="222"/>
      <c r="AB57" s="222"/>
      <c r="AC57" s="222"/>
      <c r="AD57" s="222"/>
      <c r="AE57" s="222"/>
      <c r="AF57" s="222"/>
      <c r="AG57" s="222"/>
      <c r="AH57" s="222"/>
      <c r="AI57" s="222"/>
      <c r="AJ57" s="222"/>
      <c r="AK57" s="222"/>
      <c r="AL57" s="222"/>
      <c r="AM57" s="222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  <c r="BB57" s="222"/>
      <c r="BC57" s="222"/>
      <c r="BD57" s="222"/>
      <c r="BE57" s="222"/>
      <c r="BF57" s="222"/>
      <c r="BG57" s="222"/>
      <c r="BH57" s="222"/>
      <c r="BI57" s="222"/>
      <c r="BJ57" s="222"/>
      <c r="BK57" s="222"/>
      <c r="BL57" s="222"/>
      <c r="BM57" s="222"/>
      <c r="BN57" s="222"/>
      <c r="BO57" s="222"/>
      <c r="BP57" s="222"/>
      <c r="BQ57" s="222"/>
      <c r="BR57" s="222"/>
      <c r="BS57" s="222"/>
      <c r="BT57" s="222"/>
      <c r="BU57" s="222"/>
      <c r="BV57" s="222"/>
      <c r="BW57" s="222"/>
      <c r="BX57" s="222"/>
      <c r="BY57" s="222"/>
      <c r="BZ57" s="222"/>
      <c r="CA57" s="222"/>
      <c r="CB57" s="222"/>
      <c r="CC57" s="222"/>
      <c r="CD57" s="222"/>
      <c r="CE57" s="222"/>
      <c r="CF57" s="222"/>
      <c r="CG57" s="222"/>
      <c r="CH57" s="222"/>
      <c r="CI57" s="222"/>
    </row>
    <row r="58" spans="1:87">
      <c r="A58" s="52"/>
      <c r="B58" s="52"/>
      <c r="C58" s="105" t="s">
        <v>446</v>
      </c>
      <c r="D58" s="103"/>
      <c r="E58" s="103"/>
      <c r="F58" s="103"/>
      <c r="G58" s="143"/>
      <c r="H58" s="143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52"/>
      <c r="AH58" s="128"/>
      <c r="AI58" s="52"/>
      <c r="AJ58" s="128"/>
      <c r="AK58" s="52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</row>
    <row r="59" spans="1:87">
      <c r="A59" s="222"/>
      <c r="B59" s="222"/>
      <c r="C59" s="40" t="s">
        <v>446</v>
      </c>
      <c r="D59" s="69" t="s">
        <v>898</v>
      </c>
      <c r="E59" s="427" t="s">
        <v>58</v>
      </c>
      <c r="F59" s="222"/>
      <c r="G59" s="652"/>
      <c r="H59" s="227">
        <f t="shared" ref="H59:AM59" si="78">H56*H27</f>
        <v>170.43899999999999</v>
      </c>
      <c r="I59" s="227">
        <f t="shared" si="78"/>
        <v>171.435</v>
      </c>
      <c r="J59" s="227">
        <f t="shared" si="78"/>
        <v>177.44327849999999</v>
      </c>
      <c r="K59" s="227">
        <f t="shared" si="78"/>
        <v>160.17599999999999</v>
      </c>
      <c r="L59" s="227">
        <f t="shared" si="78"/>
        <v>168.37700000000001</v>
      </c>
      <c r="M59" s="227">
        <f t="shared" si="78"/>
        <v>175.48250940000003</v>
      </c>
      <c r="N59" s="227">
        <f t="shared" si="78"/>
        <v>131.23367566495892</v>
      </c>
      <c r="O59" s="227">
        <f t="shared" si="78"/>
        <v>129.97858496420702</v>
      </c>
      <c r="P59" s="227">
        <f t="shared" si="78"/>
        <v>133.61798534320482</v>
      </c>
      <c r="Q59" s="227">
        <f t="shared" si="78"/>
        <v>85.775225432675512</v>
      </c>
      <c r="R59" s="227">
        <f t="shared" si="78"/>
        <v>59.977892785601789</v>
      </c>
      <c r="S59" s="227">
        <f t="shared" si="78"/>
        <v>49.159707865192928</v>
      </c>
      <c r="T59" s="227">
        <f t="shared" si="78"/>
        <v>35.483400846108964</v>
      </c>
      <c r="U59" s="227">
        <f t="shared" si="78"/>
        <v>25.141388056344823</v>
      </c>
      <c r="V59" s="227">
        <f t="shared" si="78"/>
        <v>25.644215817471718</v>
      </c>
      <c r="W59" s="227">
        <f t="shared" si="78"/>
        <v>26.157100133821153</v>
      </c>
      <c r="X59" s="227">
        <f t="shared" si="78"/>
        <v>26.680242136497579</v>
      </c>
      <c r="Y59" s="227">
        <f t="shared" si="78"/>
        <v>27.213846979227529</v>
      </c>
      <c r="Z59" s="227">
        <f t="shared" si="78"/>
        <v>27.758123918812082</v>
      </c>
      <c r="AA59" s="227">
        <f t="shared" si="78"/>
        <v>28.313286397188321</v>
      </c>
      <c r="AB59" s="227">
        <f t="shared" si="78"/>
        <v>16.85299891137845</v>
      </c>
      <c r="AC59" s="227">
        <f t="shared" si="78"/>
        <v>0</v>
      </c>
      <c r="AD59" s="227">
        <f t="shared" si="78"/>
        <v>0</v>
      </c>
      <c r="AE59" s="227">
        <f t="shared" si="78"/>
        <v>0</v>
      </c>
      <c r="AF59" s="227">
        <f t="shared" si="78"/>
        <v>0</v>
      </c>
      <c r="AG59" s="227">
        <f t="shared" si="78"/>
        <v>0</v>
      </c>
      <c r="AH59" s="227">
        <f t="shared" si="78"/>
        <v>0</v>
      </c>
      <c r="AI59" s="227">
        <f t="shared" si="78"/>
        <v>0</v>
      </c>
      <c r="AJ59" s="227">
        <f t="shared" si="78"/>
        <v>0</v>
      </c>
      <c r="AK59" s="227">
        <f t="shared" si="78"/>
        <v>0</v>
      </c>
      <c r="AL59" s="227">
        <f t="shared" si="78"/>
        <v>0</v>
      </c>
      <c r="AM59" s="227">
        <f t="shared" si="78"/>
        <v>0</v>
      </c>
      <c r="AN59" s="227">
        <f t="shared" ref="AN59:BS59" si="79">AN56*AN27</f>
        <v>0</v>
      </c>
      <c r="AO59" s="227">
        <f t="shared" si="79"/>
        <v>0</v>
      </c>
      <c r="AP59" s="227">
        <f t="shared" si="79"/>
        <v>0</v>
      </c>
      <c r="AQ59" s="227">
        <f t="shared" si="79"/>
        <v>0</v>
      </c>
      <c r="AR59" s="227">
        <f t="shared" si="79"/>
        <v>0</v>
      </c>
      <c r="AS59" s="227">
        <f t="shared" si="79"/>
        <v>0</v>
      </c>
      <c r="AT59" s="227">
        <f t="shared" si="79"/>
        <v>0</v>
      </c>
      <c r="AU59" s="227">
        <f t="shared" si="79"/>
        <v>0</v>
      </c>
      <c r="AV59" s="227">
        <f t="shared" si="79"/>
        <v>0</v>
      </c>
      <c r="AW59" s="227">
        <f t="shared" si="79"/>
        <v>0</v>
      </c>
      <c r="AX59" s="227">
        <f t="shared" si="79"/>
        <v>0</v>
      </c>
      <c r="AY59" s="227">
        <f t="shared" si="79"/>
        <v>0</v>
      </c>
      <c r="AZ59" s="227">
        <f t="shared" si="79"/>
        <v>0</v>
      </c>
      <c r="BA59" s="227">
        <f t="shared" si="79"/>
        <v>0</v>
      </c>
      <c r="BB59" s="227">
        <f t="shared" si="79"/>
        <v>0</v>
      </c>
      <c r="BC59" s="227">
        <f t="shared" si="79"/>
        <v>0</v>
      </c>
      <c r="BD59" s="227">
        <f t="shared" si="79"/>
        <v>0</v>
      </c>
      <c r="BE59" s="227">
        <f t="shared" si="79"/>
        <v>0</v>
      </c>
      <c r="BF59" s="227">
        <f t="shared" si="79"/>
        <v>0</v>
      </c>
      <c r="BG59" s="227">
        <f t="shared" si="79"/>
        <v>0</v>
      </c>
      <c r="BH59" s="227">
        <f t="shared" si="79"/>
        <v>0</v>
      </c>
      <c r="BI59" s="227">
        <f t="shared" si="79"/>
        <v>0</v>
      </c>
      <c r="BJ59" s="227">
        <f t="shared" si="79"/>
        <v>0</v>
      </c>
      <c r="BK59" s="227">
        <f t="shared" si="79"/>
        <v>0</v>
      </c>
      <c r="BL59" s="227">
        <f t="shared" si="79"/>
        <v>0</v>
      </c>
      <c r="BM59" s="227">
        <f t="shared" si="79"/>
        <v>0</v>
      </c>
      <c r="BN59" s="227">
        <f t="shared" si="79"/>
        <v>0</v>
      </c>
      <c r="BO59" s="227">
        <f t="shared" si="79"/>
        <v>0</v>
      </c>
      <c r="BP59" s="227">
        <f t="shared" si="79"/>
        <v>0</v>
      </c>
      <c r="BQ59" s="227">
        <f t="shared" si="79"/>
        <v>0</v>
      </c>
      <c r="BR59" s="227">
        <f t="shared" si="79"/>
        <v>0</v>
      </c>
      <c r="BS59" s="227">
        <f t="shared" si="79"/>
        <v>0</v>
      </c>
      <c r="BT59" s="227">
        <f t="shared" ref="BT59:CI59" si="80">BT56*BT27</f>
        <v>0</v>
      </c>
      <c r="BU59" s="227">
        <f t="shared" si="80"/>
        <v>0</v>
      </c>
      <c r="BV59" s="227">
        <f t="shared" si="80"/>
        <v>0</v>
      </c>
      <c r="BW59" s="227">
        <f t="shared" si="80"/>
        <v>0</v>
      </c>
      <c r="BX59" s="227">
        <f t="shared" si="80"/>
        <v>0</v>
      </c>
      <c r="BY59" s="227">
        <f t="shared" si="80"/>
        <v>0</v>
      </c>
      <c r="BZ59" s="227">
        <f t="shared" si="80"/>
        <v>0</v>
      </c>
      <c r="CA59" s="227">
        <f t="shared" si="80"/>
        <v>0</v>
      </c>
      <c r="CB59" s="227">
        <f t="shared" si="80"/>
        <v>0</v>
      </c>
      <c r="CC59" s="227">
        <f t="shared" si="80"/>
        <v>0</v>
      </c>
      <c r="CD59" s="227">
        <f t="shared" si="80"/>
        <v>0</v>
      </c>
      <c r="CE59" s="227">
        <f t="shared" si="80"/>
        <v>0</v>
      </c>
      <c r="CF59" s="227">
        <f t="shared" si="80"/>
        <v>0</v>
      </c>
      <c r="CG59" s="227">
        <f t="shared" si="80"/>
        <v>0</v>
      </c>
      <c r="CH59" s="227">
        <f t="shared" si="80"/>
        <v>0</v>
      </c>
      <c r="CI59" s="227">
        <f t="shared" si="80"/>
        <v>0</v>
      </c>
    </row>
    <row r="60" spans="1:87">
      <c r="A60" s="222"/>
      <c r="B60" s="222"/>
      <c r="C60" s="40" t="s">
        <v>44</v>
      </c>
      <c r="D60" s="69" t="s">
        <v>898</v>
      </c>
      <c r="E60" s="427" t="s">
        <v>58</v>
      </c>
      <c r="F60" s="222"/>
      <c r="G60" s="652"/>
      <c r="H60" s="652"/>
      <c r="I60" s="652"/>
      <c r="J60" s="652"/>
      <c r="K60" s="652"/>
      <c r="L60" s="227">
        <f t="shared" ref="L60:AQ60" si="81">L53*L45</f>
        <v>0</v>
      </c>
      <c r="M60" s="227">
        <f t="shared" si="81"/>
        <v>-4.4428986000000004</v>
      </c>
      <c r="N60" s="227">
        <f t="shared" si="81"/>
        <v>-2.4875727548872537</v>
      </c>
      <c r="O60" s="227">
        <f t="shared" si="81"/>
        <v>-2.4975153996463608</v>
      </c>
      <c r="P60" s="227">
        <f t="shared" si="81"/>
        <v>-2.5682393951911116</v>
      </c>
      <c r="Q60" s="227">
        <f t="shared" si="81"/>
        <v>-2.0098235651142082</v>
      </c>
      <c r="R60" s="227">
        <f t="shared" si="81"/>
        <v>-1.7139668559890648</v>
      </c>
      <c r="S60" s="227">
        <f t="shared" si="81"/>
        <v>-1.6018640567488927</v>
      </c>
      <c r="T60" s="227">
        <f t="shared" si="81"/>
        <v>0.15207061324187457</v>
      </c>
      <c r="U60" s="227">
        <f t="shared" si="81"/>
        <v>1.8606714383097427</v>
      </c>
      <c r="V60" s="227">
        <f t="shared" si="81"/>
        <v>1.8978848670759376</v>
      </c>
      <c r="W60" s="227">
        <f t="shared" si="81"/>
        <v>1.9358425644174564</v>
      </c>
      <c r="X60" s="227">
        <f t="shared" si="81"/>
        <v>1.9745594157058055</v>
      </c>
      <c r="Y60" s="227">
        <f t="shared" si="81"/>
        <v>2.0140506040199218</v>
      </c>
      <c r="Z60" s="227">
        <f t="shared" si="81"/>
        <v>2.05433161610032</v>
      </c>
      <c r="AA60" s="227">
        <f t="shared" si="81"/>
        <v>2.0954182484223267</v>
      </c>
      <c r="AB60" s="227">
        <f t="shared" si="81"/>
        <v>1.2472618319239306</v>
      </c>
      <c r="AC60" s="227">
        <f t="shared" si="81"/>
        <v>0</v>
      </c>
      <c r="AD60" s="227">
        <f t="shared" si="81"/>
        <v>0</v>
      </c>
      <c r="AE60" s="227">
        <f t="shared" si="81"/>
        <v>0</v>
      </c>
      <c r="AF60" s="227">
        <f t="shared" si="81"/>
        <v>0</v>
      </c>
      <c r="AG60" s="227">
        <f t="shared" si="81"/>
        <v>0</v>
      </c>
      <c r="AH60" s="227">
        <f t="shared" si="81"/>
        <v>0</v>
      </c>
      <c r="AI60" s="227">
        <f t="shared" si="81"/>
        <v>0</v>
      </c>
      <c r="AJ60" s="227">
        <f t="shared" si="81"/>
        <v>0</v>
      </c>
      <c r="AK60" s="227">
        <f t="shared" si="81"/>
        <v>0</v>
      </c>
      <c r="AL60" s="227">
        <f t="shared" si="81"/>
        <v>0</v>
      </c>
      <c r="AM60" s="227">
        <f t="shared" si="81"/>
        <v>0</v>
      </c>
      <c r="AN60" s="227">
        <f t="shared" si="81"/>
        <v>0</v>
      </c>
      <c r="AO60" s="227">
        <f t="shared" si="81"/>
        <v>0</v>
      </c>
      <c r="AP60" s="227">
        <f t="shared" si="81"/>
        <v>0</v>
      </c>
      <c r="AQ60" s="227">
        <f t="shared" si="81"/>
        <v>0</v>
      </c>
      <c r="AR60" s="227">
        <f t="shared" ref="AR60:BW60" si="82">AR53*AR45</f>
        <v>0</v>
      </c>
      <c r="AS60" s="227">
        <f t="shared" si="82"/>
        <v>0</v>
      </c>
      <c r="AT60" s="227">
        <f t="shared" si="82"/>
        <v>0</v>
      </c>
      <c r="AU60" s="227">
        <f t="shared" si="82"/>
        <v>0</v>
      </c>
      <c r="AV60" s="227">
        <f t="shared" si="82"/>
        <v>0</v>
      </c>
      <c r="AW60" s="227">
        <f t="shared" si="82"/>
        <v>0</v>
      </c>
      <c r="AX60" s="227">
        <f t="shared" si="82"/>
        <v>0</v>
      </c>
      <c r="AY60" s="227">
        <f t="shared" si="82"/>
        <v>0</v>
      </c>
      <c r="AZ60" s="227">
        <f t="shared" si="82"/>
        <v>0</v>
      </c>
      <c r="BA60" s="227">
        <f t="shared" si="82"/>
        <v>0</v>
      </c>
      <c r="BB60" s="227">
        <f t="shared" si="82"/>
        <v>0</v>
      </c>
      <c r="BC60" s="227">
        <f t="shared" si="82"/>
        <v>0</v>
      </c>
      <c r="BD60" s="227">
        <f t="shared" si="82"/>
        <v>0</v>
      </c>
      <c r="BE60" s="227">
        <f t="shared" si="82"/>
        <v>0</v>
      </c>
      <c r="BF60" s="227">
        <f t="shared" si="82"/>
        <v>0</v>
      </c>
      <c r="BG60" s="227">
        <f t="shared" si="82"/>
        <v>0</v>
      </c>
      <c r="BH60" s="227">
        <f t="shared" si="82"/>
        <v>0</v>
      </c>
      <c r="BI60" s="227">
        <f t="shared" si="82"/>
        <v>0</v>
      </c>
      <c r="BJ60" s="227">
        <f t="shared" si="82"/>
        <v>0</v>
      </c>
      <c r="BK60" s="227">
        <f t="shared" si="82"/>
        <v>0</v>
      </c>
      <c r="BL60" s="227">
        <f t="shared" si="82"/>
        <v>0</v>
      </c>
      <c r="BM60" s="227">
        <f t="shared" si="82"/>
        <v>0</v>
      </c>
      <c r="BN60" s="227">
        <f t="shared" si="82"/>
        <v>0</v>
      </c>
      <c r="BO60" s="227">
        <f t="shared" si="82"/>
        <v>0</v>
      </c>
      <c r="BP60" s="227">
        <f t="shared" si="82"/>
        <v>0</v>
      </c>
      <c r="BQ60" s="227">
        <f t="shared" si="82"/>
        <v>0</v>
      </c>
      <c r="BR60" s="227">
        <f t="shared" si="82"/>
        <v>0</v>
      </c>
      <c r="BS60" s="227">
        <f t="shared" si="82"/>
        <v>0</v>
      </c>
      <c r="BT60" s="227">
        <f t="shared" si="82"/>
        <v>0</v>
      </c>
      <c r="BU60" s="227">
        <f t="shared" si="82"/>
        <v>0</v>
      </c>
      <c r="BV60" s="227">
        <f t="shared" si="82"/>
        <v>0</v>
      </c>
      <c r="BW60" s="227">
        <f t="shared" si="82"/>
        <v>0</v>
      </c>
      <c r="BX60" s="227">
        <f t="shared" ref="BX60:CI60" si="83">BX53*BX45</f>
        <v>0</v>
      </c>
      <c r="BY60" s="227">
        <f t="shared" si="83"/>
        <v>0</v>
      </c>
      <c r="BZ60" s="227">
        <f t="shared" si="83"/>
        <v>0</v>
      </c>
      <c r="CA60" s="227">
        <f t="shared" si="83"/>
        <v>0</v>
      </c>
      <c r="CB60" s="227">
        <f t="shared" si="83"/>
        <v>0</v>
      </c>
      <c r="CC60" s="227">
        <f t="shared" si="83"/>
        <v>0</v>
      </c>
      <c r="CD60" s="227">
        <f t="shared" si="83"/>
        <v>0</v>
      </c>
      <c r="CE60" s="227">
        <f t="shared" si="83"/>
        <v>0</v>
      </c>
      <c r="CF60" s="227">
        <f t="shared" si="83"/>
        <v>0</v>
      </c>
      <c r="CG60" s="227">
        <f t="shared" si="83"/>
        <v>0</v>
      </c>
      <c r="CH60" s="227">
        <f t="shared" si="83"/>
        <v>0</v>
      </c>
      <c r="CI60" s="227">
        <f t="shared" si="83"/>
        <v>0</v>
      </c>
    </row>
    <row r="61" spans="1:87">
      <c r="A61" s="222"/>
      <c r="B61" s="222"/>
      <c r="C61" s="40" t="s">
        <v>791</v>
      </c>
      <c r="D61" s="69" t="s">
        <v>898</v>
      </c>
      <c r="E61" s="427" t="s">
        <v>58</v>
      </c>
      <c r="F61" s="222"/>
      <c r="G61" s="652"/>
      <c r="H61" s="227">
        <f t="shared" ref="H61:BS61" si="84">SUM(H59:H60)</f>
        <v>170.43899999999999</v>
      </c>
      <c r="I61" s="227">
        <f t="shared" si="84"/>
        <v>171.435</v>
      </c>
      <c r="J61" s="227">
        <f t="shared" si="84"/>
        <v>177.44327849999999</v>
      </c>
      <c r="K61" s="227">
        <f t="shared" si="84"/>
        <v>160.17599999999999</v>
      </c>
      <c r="L61" s="227">
        <f t="shared" si="84"/>
        <v>168.37700000000001</v>
      </c>
      <c r="M61" s="227">
        <f t="shared" si="84"/>
        <v>171.03961080000002</v>
      </c>
      <c r="N61" s="227">
        <f t="shared" si="84"/>
        <v>128.74610291007167</v>
      </c>
      <c r="O61" s="227">
        <f t="shared" si="84"/>
        <v>127.48106956456066</v>
      </c>
      <c r="P61" s="227">
        <f t="shared" si="84"/>
        <v>131.04974594801371</v>
      </c>
      <c r="Q61" s="227">
        <f t="shared" si="84"/>
        <v>83.765401867561309</v>
      </c>
      <c r="R61" s="227">
        <f t="shared" si="84"/>
        <v>58.263925929612725</v>
      </c>
      <c r="S61" s="227">
        <f t="shared" si="84"/>
        <v>47.557843808444034</v>
      </c>
      <c r="T61" s="227">
        <f t="shared" si="84"/>
        <v>35.635471459350839</v>
      </c>
      <c r="U61" s="227">
        <f t="shared" si="84"/>
        <v>27.002059494654567</v>
      </c>
      <c r="V61" s="227">
        <f t="shared" si="84"/>
        <v>27.542100684547655</v>
      </c>
      <c r="W61" s="227">
        <f t="shared" si="84"/>
        <v>28.092942698238609</v>
      </c>
      <c r="X61" s="227">
        <f t="shared" si="84"/>
        <v>28.654801552203384</v>
      </c>
      <c r="Y61" s="227">
        <f t="shared" si="84"/>
        <v>29.227897583247451</v>
      </c>
      <c r="Z61" s="227">
        <f t="shared" si="84"/>
        <v>29.812455534912402</v>
      </c>
      <c r="AA61" s="227">
        <f t="shared" si="84"/>
        <v>30.408704645610648</v>
      </c>
      <c r="AB61" s="227">
        <f t="shared" si="84"/>
        <v>18.100260743302378</v>
      </c>
      <c r="AC61" s="227">
        <f t="shared" si="84"/>
        <v>0</v>
      </c>
      <c r="AD61" s="227">
        <f t="shared" si="84"/>
        <v>0</v>
      </c>
      <c r="AE61" s="227">
        <f t="shared" si="84"/>
        <v>0</v>
      </c>
      <c r="AF61" s="227">
        <f t="shared" si="84"/>
        <v>0</v>
      </c>
      <c r="AG61" s="227">
        <f t="shared" si="84"/>
        <v>0</v>
      </c>
      <c r="AH61" s="227">
        <f t="shared" si="84"/>
        <v>0</v>
      </c>
      <c r="AI61" s="227">
        <f t="shared" si="84"/>
        <v>0</v>
      </c>
      <c r="AJ61" s="227">
        <f t="shared" si="84"/>
        <v>0</v>
      </c>
      <c r="AK61" s="227">
        <f t="shared" si="84"/>
        <v>0</v>
      </c>
      <c r="AL61" s="227">
        <f t="shared" si="84"/>
        <v>0</v>
      </c>
      <c r="AM61" s="227">
        <f t="shared" si="84"/>
        <v>0</v>
      </c>
      <c r="AN61" s="227">
        <f t="shared" si="84"/>
        <v>0</v>
      </c>
      <c r="AO61" s="227">
        <f t="shared" si="84"/>
        <v>0</v>
      </c>
      <c r="AP61" s="227">
        <f t="shared" si="84"/>
        <v>0</v>
      </c>
      <c r="AQ61" s="227">
        <f t="shared" si="84"/>
        <v>0</v>
      </c>
      <c r="AR61" s="227">
        <f t="shared" si="84"/>
        <v>0</v>
      </c>
      <c r="AS61" s="227">
        <f t="shared" si="84"/>
        <v>0</v>
      </c>
      <c r="AT61" s="227">
        <f t="shared" si="84"/>
        <v>0</v>
      </c>
      <c r="AU61" s="227">
        <f t="shared" si="84"/>
        <v>0</v>
      </c>
      <c r="AV61" s="227">
        <f t="shared" si="84"/>
        <v>0</v>
      </c>
      <c r="AW61" s="227">
        <f t="shared" si="84"/>
        <v>0</v>
      </c>
      <c r="AX61" s="227">
        <f t="shared" si="84"/>
        <v>0</v>
      </c>
      <c r="AY61" s="227">
        <f t="shared" si="84"/>
        <v>0</v>
      </c>
      <c r="AZ61" s="227">
        <f t="shared" si="84"/>
        <v>0</v>
      </c>
      <c r="BA61" s="227">
        <f t="shared" si="84"/>
        <v>0</v>
      </c>
      <c r="BB61" s="227">
        <f t="shared" si="84"/>
        <v>0</v>
      </c>
      <c r="BC61" s="227">
        <f t="shared" si="84"/>
        <v>0</v>
      </c>
      <c r="BD61" s="227">
        <f t="shared" si="84"/>
        <v>0</v>
      </c>
      <c r="BE61" s="227">
        <f t="shared" si="84"/>
        <v>0</v>
      </c>
      <c r="BF61" s="227">
        <f t="shared" si="84"/>
        <v>0</v>
      </c>
      <c r="BG61" s="227">
        <f t="shared" si="84"/>
        <v>0</v>
      </c>
      <c r="BH61" s="227">
        <f t="shared" si="84"/>
        <v>0</v>
      </c>
      <c r="BI61" s="227">
        <f t="shared" si="84"/>
        <v>0</v>
      </c>
      <c r="BJ61" s="227">
        <f t="shared" si="84"/>
        <v>0</v>
      </c>
      <c r="BK61" s="227">
        <f t="shared" si="84"/>
        <v>0</v>
      </c>
      <c r="BL61" s="227">
        <f t="shared" si="84"/>
        <v>0</v>
      </c>
      <c r="BM61" s="227">
        <f t="shared" si="84"/>
        <v>0</v>
      </c>
      <c r="BN61" s="227">
        <f t="shared" si="84"/>
        <v>0</v>
      </c>
      <c r="BO61" s="227">
        <f t="shared" si="84"/>
        <v>0</v>
      </c>
      <c r="BP61" s="227">
        <f t="shared" si="84"/>
        <v>0</v>
      </c>
      <c r="BQ61" s="227">
        <f t="shared" si="84"/>
        <v>0</v>
      </c>
      <c r="BR61" s="227">
        <f t="shared" si="84"/>
        <v>0</v>
      </c>
      <c r="BS61" s="227">
        <f t="shared" si="84"/>
        <v>0</v>
      </c>
      <c r="BT61" s="227">
        <f t="shared" ref="BT61:CI61" si="85">SUM(BT59:BT60)</f>
        <v>0</v>
      </c>
      <c r="BU61" s="227">
        <f t="shared" si="85"/>
        <v>0</v>
      </c>
      <c r="BV61" s="227">
        <f t="shared" si="85"/>
        <v>0</v>
      </c>
      <c r="BW61" s="227">
        <f t="shared" si="85"/>
        <v>0</v>
      </c>
      <c r="BX61" s="227">
        <f t="shared" si="85"/>
        <v>0</v>
      </c>
      <c r="BY61" s="227">
        <f t="shared" si="85"/>
        <v>0</v>
      </c>
      <c r="BZ61" s="227">
        <f t="shared" si="85"/>
        <v>0</v>
      </c>
      <c r="CA61" s="227">
        <f t="shared" si="85"/>
        <v>0</v>
      </c>
      <c r="CB61" s="227">
        <f t="shared" si="85"/>
        <v>0</v>
      </c>
      <c r="CC61" s="227">
        <f t="shared" si="85"/>
        <v>0</v>
      </c>
      <c r="CD61" s="227">
        <f t="shared" si="85"/>
        <v>0</v>
      </c>
      <c r="CE61" s="227">
        <f t="shared" si="85"/>
        <v>0</v>
      </c>
      <c r="CF61" s="227">
        <f t="shared" si="85"/>
        <v>0</v>
      </c>
      <c r="CG61" s="227">
        <f t="shared" si="85"/>
        <v>0</v>
      </c>
      <c r="CH61" s="227">
        <f t="shared" si="85"/>
        <v>0</v>
      </c>
      <c r="CI61" s="227">
        <f t="shared" si="85"/>
        <v>0</v>
      </c>
    </row>
    <row r="62" spans="1:87">
      <c r="A62" s="222"/>
      <c r="B62" s="222"/>
      <c r="C62" s="40"/>
      <c r="D62" s="225"/>
      <c r="E62" s="225"/>
      <c r="F62" s="222"/>
      <c r="G62" s="222"/>
      <c r="H62" s="22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  <c r="AA62" s="222"/>
      <c r="AB62" s="222"/>
      <c r="AC62" s="222"/>
      <c r="AD62" s="222"/>
      <c r="AE62" s="222"/>
      <c r="AF62" s="222"/>
      <c r="AG62" s="222"/>
      <c r="AH62" s="222"/>
      <c r="AI62" s="222"/>
      <c r="AJ62" s="222"/>
      <c r="AK62" s="222"/>
      <c r="AL62" s="222"/>
      <c r="AM62" s="222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  <c r="BB62" s="222"/>
      <c r="BC62" s="222"/>
      <c r="BD62" s="222"/>
      <c r="BE62" s="222"/>
      <c r="BF62" s="222"/>
      <c r="BG62" s="222"/>
      <c r="BH62" s="222"/>
      <c r="BI62" s="222"/>
      <c r="BJ62" s="222"/>
      <c r="BK62" s="222"/>
      <c r="BL62" s="222"/>
      <c r="BM62" s="222"/>
      <c r="BN62" s="222"/>
      <c r="BO62" s="222"/>
      <c r="BP62" s="222"/>
      <c r="BQ62" s="222"/>
      <c r="BR62" s="222"/>
      <c r="BS62" s="222"/>
      <c r="BT62" s="222"/>
      <c r="BU62" s="222"/>
      <c r="BV62" s="222"/>
      <c r="BW62" s="222"/>
      <c r="BX62" s="222"/>
      <c r="BY62" s="222"/>
      <c r="BZ62" s="222"/>
      <c r="CA62" s="222"/>
      <c r="CB62" s="222"/>
      <c r="CC62" s="222"/>
      <c r="CD62" s="222"/>
      <c r="CE62" s="222"/>
      <c r="CF62" s="222"/>
      <c r="CG62" s="222"/>
      <c r="CH62" s="222"/>
      <c r="CI62" s="222"/>
    </row>
    <row r="63" spans="1:87">
      <c r="A63" s="52"/>
      <c r="B63" s="52"/>
      <c r="C63" s="105" t="s">
        <v>447</v>
      </c>
      <c r="D63" s="103"/>
      <c r="E63" s="103"/>
      <c r="F63" s="103"/>
      <c r="G63" s="143"/>
      <c r="H63" s="143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52"/>
      <c r="AH63" s="128"/>
      <c r="AI63" s="52"/>
      <c r="AJ63" s="128"/>
      <c r="AK63" s="52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</row>
    <row r="64" spans="1:87">
      <c r="A64" s="222"/>
      <c r="B64" s="222"/>
      <c r="C64" s="40" t="s">
        <v>792</v>
      </c>
      <c r="D64" s="69" t="s">
        <v>898</v>
      </c>
      <c r="E64" s="427" t="s">
        <v>58</v>
      </c>
      <c r="F64" s="222"/>
      <c r="G64" s="652"/>
      <c r="H64" s="227">
        <f t="shared" ref="H64:AM64" si="86">IF(ISNUMBER(H47),0,H56*(H40-G40))</f>
        <v>0</v>
      </c>
      <c r="I64" s="227">
        <f t="shared" si="86"/>
        <v>0</v>
      </c>
      <c r="J64" s="227">
        <f t="shared" si="86"/>
        <v>0</v>
      </c>
      <c r="K64" s="227">
        <f t="shared" si="86"/>
        <v>0</v>
      </c>
      <c r="L64" s="227">
        <f t="shared" si="86"/>
        <v>0</v>
      </c>
      <c r="M64" s="227">
        <f t="shared" si="86"/>
        <v>0</v>
      </c>
      <c r="N64" s="227">
        <f t="shared" si="86"/>
        <v>0</v>
      </c>
      <c r="O64" s="227">
        <f t="shared" si="86"/>
        <v>0</v>
      </c>
      <c r="P64" s="227">
        <f t="shared" si="86"/>
        <v>0</v>
      </c>
      <c r="Q64" s="227">
        <f t="shared" si="86"/>
        <v>0</v>
      </c>
      <c r="R64" s="227">
        <f t="shared" si="86"/>
        <v>0</v>
      </c>
      <c r="S64" s="227">
        <f t="shared" si="86"/>
        <v>0</v>
      </c>
      <c r="T64" s="227">
        <f t="shared" si="86"/>
        <v>0</v>
      </c>
      <c r="U64" s="227">
        <f t="shared" si="86"/>
        <v>0</v>
      </c>
      <c r="V64" s="227">
        <f t="shared" si="86"/>
        <v>0</v>
      </c>
      <c r="W64" s="227">
        <f t="shared" si="86"/>
        <v>0</v>
      </c>
      <c r="X64" s="227">
        <f t="shared" si="86"/>
        <v>0</v>
      </c>
      <c r="Y64" s="227">
        <f t="shared" si="86"/>
        <v>0</v>
      </c>
      <c r="Z64" s="227">
        <f t="shared" si="86"/>
        <v>0</v>
      </c>
      <c r="AA64" s="227">
        <f t="shared" si="86"/>
        <v>0</v>
      </c>
      <c r="AB64" s="227">
        <f t="shared" si="86"/>
        <v>6.0132766068768175</v>
      </c>
      <c r="AC64" s="227">
        <f t="shared" si="86"/>
        <v>8.5950294448030107</v>
      </c>
      <c r="AD64" s="227">
        <f t="shared" si="86"/>
        <v>0</v>
      </c>
      <c r="AE64" s="227">
        <f t="shared" si="86"/>
        <v>0</v>
      </c>
      <c r="AF64" s="227">
        <f t="shared" si="86"/>
        <v>0</v>
      </c>
      <c r="AG64" s="227">
        <f t="shared" si="86"/>
        <v>0</v>
      </c>
      <c r="AH64" s="227">
        <f t="shared" si="86"/>
        <v>0</v>
      </c>
      <c r="AI64" s="227">
        <f t="shared" si="86"/>
        <v>0</v>
      </c>
      <c r="AJ64" s="227">
        <f t="shared" si="86"/>
        <v>0</v>
      </c>
      <c r="AK64" s="227">
        <f t="shared" si="86"/>
        <v>0</v>
      </c>
      <c r="AL64" s="227">
        <f t="shared" si="86"/>
        <v>0</v>
      </c>
      <c r="AM64" s="227">
        <f t="shared" si="86"/>
        <v>0</v>
      </c>
      <c r="AN64" s="227">
        <f t="shared" ref="AN64:BS64" si="87">IF(ISNUMBER(AN47),0,AN56*(AN40-AM40))</f>
        <v>0</v>
      </c>
      <c r="AO64" s="227">
        <f t="shared" si="87"/>
        <v>0</v>
      </c>
      <c r="AP64" s="227">
        <f t="shared" si="87"/>
        <v>0</v>
      </c>
      <c r="AQ64" s="227">
        <f t="shared" si="87"/>
        <v>0</v>
      </c>
      <c r="AR64" s="227">
        <f t="shared" si="87"/>
        <v>0</v>
      </c>
      <c r="AS64" s="227">
        <f t="shared" si="87"/>
        <v>0</v>
      </c>
      <c r="AT64" s="227">
        <f t="shared" si="87"/>
        <v>0</v>
      </c>
      <c r="AU64" s="227">
        <f t="shared" si="87"/>
        <v>0</v>
      </c>
      <c r="AV64" s="227">
        <f t="shared" si="87"/>
        <v>0</v>
      </c>
      <c r="AW64" s="227">
        <f t="shared" si="87"/>
        <v>0</v>
      </c>
      <c r="AX64" s="227">
        <f t="shared" si="87"/>
        <v>0</v>
      </c>
      <c r="AY64" s="227">
        <f t="shared" si="87"/>
        <v>0</v>
      </c>
      <c r="AZ64" s="227">
        <f t="shared" si="87"/>
        <v>0</v>
      </c>
      <c r="BA64" s="227">
        <f t="shared" si="87"/>
        <v>0</v>
      </c>
      <c r="BB64" s="227">
        <f t="shared" si="87"/>
        <v>0</v>
      </c>
      <c r="BC64" s="227">
        <f t="shared" si="87"/>
        <v>0</v>
      </c>
      <c r="BD64" s="227">
        <f t="shared" si="87"/>
        <v>0</v>
      </c>
      <c r="BE64" s="227">
        <f t="shared" si="87"/>
        <v>0</v>
      </c>
      <c r="BF64" s="227">
        <f t="shared" si="87"/>
        <v>0</v>
      </c>
      <c r="BG64" s="227">
        <f t="shared" si="87"/>
        <v>0</v>
      </c>
      <c r="BH64" s="227">
        <f t="shared" si="87"/>
        <v>0</v>
      </c>
      <c r="BI64" s="227">
        <f t="shared" si="87"/>
        <v>0</v>
      </c>
      <c r="BJ64" s="227">
        <f t="shared" si="87"/>
        <v>0</v>
      </c>
      <c r="BK64" s="227">
        <f t="shared" si="87"/>
        <v>0</v>
      </c>
      <c r="BL64" s="227">
        <f t="shared" si="87"/>
        <v>0</v>
      </c>
      <c r="BM64" s="227">
        <f t="shared" si="87"/>
        <v>0</v>
      </c>
      <c r="BN64" s="227">
        <f t="shared" si="87"/>
        <v>0</v>
      </c>
      <c r="BO64" s="227">
        <f t="shared" si="87"/>
        <v>0</v>
      </c>
      <c r="BP64" s="227">
        <f t="shared" si="87"/>
        <v>0</v>
      </c>
      <c r="BQ64" s="227">
        <f t="shared" si="87"/>
        <v>0</v>
      </c>
      <c r="BR64" s="227">
        <f t="shared" si="87"/>
        <v>0</v>
      </c>
      <c r="BS64" s="227">
        <f t="shared" si="87"/>
        <v>0</v>
      </c>
      <c r="BT64" s="227">
        <f t="shared" ref="BT64:CI64" si="88">IF(ISNUMBER(BT47),0,BT56*(BT40-BS40))</f>
        <v>0</v>
      </c>
      <c r="BU64" s="227">
        <f t="shared" si="88"/>
        <v>0</v>
      </c>
      <c r="BV64" s="227">
        <f t="shared" si="88"/>
        <v>0</v>
      </c>
      <c r="BW64" s="227">
        <f t="shared" si="88"/>
        <v>0</v>
      </c>
      <c r="BX64" s="227">
        <f t="shared" si="88"/>
        <v>0</v>
      </c>
      <c r="BY64" s="227">
        <f t="shared" si="88"/>
        <v>0</v>
      </c>
      <c r="BZ64" s="227">
        <f t="shared" si="88"/>
        <v>0</v>
      </c>
      <c r="CA64" s="227">
        <f t="shared" si="88"/>
        <v>0</v>
      </c>
      <c r="CB64" s="227">
        <f t="shared" si="88"/>
        <v>0</v>
      </c>
      <c r="CC64" s="227">
        <f t="shared" si="88"/>
        <v>0</v>
      </c>
      <c r="CD64" s="227">
        <f t="shared" si="88"/>
        <v>0</v>
      </c>
      <c r="CE64" s="227">
        <f t="shared" si="88"/>
        <v>0</v>
      </c>
      <c r="CF64" s="227">
        <f t="shared" si="88"/>
        <v>0</v>
      </c>
      <c r="CG64" s="227">
        <f t="shared" si="88"/>
        <v>0</v>
      </c>
      <c r="CH64" s="227">
        <f t="shared" si="88"/>
        <v>0</v>
      </c>
      <c r="CI64" s="227">
        <f t="shared" si="88"/>
        <v>0</v>
      </c>
    </row>
    <row r="65" spans="1:87">
      <c r="A65" s="222"/>
      <c r="B65" s="222"/>
      <c r="C65" s="39"/>
      <c r="D65" s="225"/>
      <c r="E65" s="225"/>
      <c r="F65" s="222"/>
      <c r="G65" s="222"/>
      <c r="H65" s="222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2"/>
      <c r="AH65" s="222"/>
      <c r="AI65" s="222"/>
      <c r="AJ65" s="222"/>
      <c r="AK65" s="222"/>
      <c r="AL65" s="222"/>
      <c r="AM65" s="222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  <c r="BB65" s="222"/>
      <c r="BC65" s="222"/>
      <c r="BD65" s="222"/>
      <c r="BE65" s="222"/>
      <c r="BF65" s="222"/>
      <c r="BG65" s="222"/>
      <c r="BH65" s="222"/>
      <c r="BI65" s="222"/>
      <c r="BJ65" s="222"/>
      <c r="BK65" s="222"/>
      <c r="BL65" s="222"/>
      <c r="BM65" s="222"/>
      <c r="BN65" s="222"/>
      <c r="BO65" s="222"/>
      <c r="BP65" s="222"/>
      <c r="BQ65" s="222"/>
      <c r="BR65" s="222"/>
      <c r="BS65" s="222"/>
      <c r="BT65" s="222"/>
      <c r="BU65" s="222"/>
      <c r="BV65" s="222"/>
      <c r="BW65" s="222"/>
      <c r="BX65" s="222"/>
      <c r="BY65" s="222"/>
      <c r="BZ65" s="222"/>
      <c r="CA65" s="222"/>
      <c r="CB65" s="222"/>
      <c r="CC65" s="222"/>
      <c r="CD65" s="222"/>
      <c r="CE65" s="222"/>
      <c r="CF65" s="222"/>
      <c r="CG65" s="222"/>
      <c r="CH65" s="222"/>
      <c r="CI65" s="222"/>
    </row>
    <row r="66" spans="1:87">
      <c r="A66" s="422" t="s">
        <v>83</v>
      </c>
      <c r="B66" s="420"/>
      <c r="C66" s="420"/>
      <c r="D66" s="421"/>
      <c r="E66" s="421"/>
      <c r="F66" s="421"/>
      <c r="G66" s="421"/>
      <c r="H66" s="420"/>
      <c r="I66" s="420"/>
      <c r="J66" s="420"/>
      <c r="K66" s="420"/>
      <c r="L66" s="420"/>
      <c r="M66" s="420"/>
      <c r="N66" s="420"/>
      <c r="O66" s="420"/>
      <c r="P66" s="420"/>
      <c r="Q66" s="420"/>
      <c r="R66" s="420"/>
      <c r="S66" s="420"/>
      <c r="T66" s="420"/>
      <c r="U66" s="420"/>
      <c r="V66" s="420"/>
      <c r="W66" s="420"/>
      <c r="X66" s="420"/>
      <c r="Y66" s="420"/>
      <c r="Z66" s="420"/>
      <c r="AA66" s="420"/>
      <c r="AB66" s="420"/>
      <c r="AC66" s="420"/>
      <c r="AD66" s="420"/>
      <c r="AE66" s="420"/>
      <c r="AF66" s="420"/>
      <c r="AG66" s="420"/>
      <c r="AH66" s="420"/>
      <c r="AI66" s="420"/>
      <c r="AJ66" s="420"/>
      <c r="AK66" s="420"/>
      <c r="AL66" s="420"/>
      <c r="AM66" s="420"/>
      <c r="AN66" s="420"/>
      <c r="AO66" s="420"/>
      <c r="AP66" s="420"/>
      <c r="AQ66" s="420"/>
      <c r="AR66" s="420"/>
      <c r="AS66" s="420"/>
      <c r="AT66" s="420"/>
      <c r="AU66" s="420"/>
      <c r="AV66" s="420"/>
      <c r="AW66" s="420"/>
      <c r="AX66" s="420"/>
      <c r="AY66" s="420"/>
      <c r="AZ66" s="420"/>
      <c r="BA66" s="420"/>
      <c r="BB66" s="420"/>
      <c r="BC66" s="420"/>
      <c r="BD66" s="420"/>
      <c r="BE66" s="420"/>
      <c r="BF66" s="420"/>
      <c r="BG66" s="420"/>
      <c r="BH66" s="420"/>
      <c r="BI66" s="420"/>
      <c r="BJ66" s="420"/>
      <c r="BK66" s="420"/>
      <c r="BL66" s="420"/>
      <c r="BM66" s="420"/>
      <c r="BN66" s="420"/>
      <c r="BO66" s="420"/>
      <c r="BP66" s="420"/>
      <c r="BQ66" s="420"/>
      <c r="BR66" s="420"/>
      <c r="BS66" s="420"/>
      <c r="BT66" s="420"/>
      <c r="BU66" s="420"/>
      <c r="BV66" s="420"/>
      <c r="BW66" s="420"/>
      <c r="BX66" s="420"/>
      <c r="BY66" s="420"/>
      <c r="BZ66" s="420"/>
      <c r="CA66" s="420"/>
      <c r="CB66" s="420"/>
      <c r="CC66" s="420"/>
      <c r="CD66" s="420"/>
      <c r="CE66" s="420"/>
      <c r="CF66" s="420"/>
      <c r="CG66" s="420"/>
      <c r="CH66" s="420"/>
      <c r="CI66" s="420"/>
    </row>
  </sheetData>
  <sheetProtection algorithmName="SHA-512" hashValue="fLjbRXEer5X3dEdi0TKcYxcdW8cyUA7XZdVXQ0mYPE7wN2gtTI9jqVCy6ABHxI9wuH30bvJjSppxGHN8UorJ/Q==" saltValue="EE8VToUENzEK+0oFBCMLxA==" spinCount="100000" sheet="1" objects="1" scenarios="1"/>
  <phoneticPr fontId="6" type="noConversion"/>
  <conditionalFormatting sqref="H18:CI26">
    <cfRule type="cellIs" dxfId="10" priority="15" operator="notEqual">
      <formula>0</formula>
    </cfRule>
  </conditionalFormatting>
  <conditionalFormatting sqref="H31:CI39">
    <cfRule type="cellIs" dxfId="9" priority="13" operator="greaterThan">
      <formula>0</formula>
    </cfRule>
  </conditionalFormatting>
  <conditionalFormatting sqref="G18:G26">
    <cfRule type="cellIs" dxfId="8" priority="2" operator="notEqual">
      <formula>0</formula>
    </cfRule>
  </conditionalFormatting>
  <conditionalFormatting sqref="G31:G39">
    <cfRule type="cellIs" dxfId="7" priority="1" operator="greaterThan">
      <formula>0</formula>
    </cfRule>
  </conditionalFormatting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7ACC7-B7A7-4B06-924B-8D72726D28C3}">
  <sheetPr codeName="Sheet5">
    <tabColor theme="5" tint="0.59999389629810485"/>
  </sheetPr>
  <dimension ref="A1:CI97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8.81640625" defaultRowHeight="14.5"/>
  <cols>
    <col min="1" max="2" width="2.54296875" customWidth="1"/>
    <col min="3" max="3" width="52.7265625" customWidth="1"/>
    <col min="4" max="4" width="15.36328125" bestFit="1" customWidth="1"/>
    <col min="5" max="5" width="4.90625" bestFit="1" customWidth="1"/>
    <col min="6" max="6" width="5.81640625" customWidth="1"/>
    <col min="7" max="20" width="9.26953125" bestFit="1" customWidth="1"/>
    <col min="21" max="87" width="9.26953125" hidden="1" customWidth="1"/>
  </cols>
  <sheetData>
    <row r="1" spans="1:87" ht="18.5">
      <c r="A1" s="131"/>
      <c r="B1" s="129"/>
      <c r="C1" s="133" t="str">
        <f ca="1">MID(CELL("filename",A1),FIND("]",CELL("filename",A1))+1,256)</f>
        <v>Debt &amp; interest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120"/>
      <c r="B4" s="115"/>
      <c r="C4" s="97" t="s">
        <v>71</v>
      </c>
      <c r="D4" s="116"/>
      <c r="E4" s="116"/>
      <c r="F4" s="116"/>
      <c r="G4" s="117"/>
      <c r="H4" s="117"/>
      <c r="I4" s="118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5"/>
      <c r="AH4" s="120"/>
      <c r="AI4" s="115"/>
      <c r="AJ4" s="120"/>
      <c r="AK4" s="115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  <c r="AX4" s="120"/>
      <c r="AY4" s="120"/>
      <c r="AZ4" s="120"/>
      <c r="BA4" s="120"/>
      <c r="BB4" s="120"/>
      <c r="BC4" s="120"/>
      <c r="BD4" s="120"/>
      <c r="BE4" s="120"/>
      <c r="BF4" s="120"/>
      <c r="BG4" s="120"/>
      <c r="BH4" s="120"/>
      <c r="BI4" s="120"/>
      <c r="BJ4" s="120"/>
      <c r="BK4" s="120"/>
      <c r="BL4" s="120"/>
      <c r="BM4" s="120"/>
      <c r="BN4" s="120"/>
      <c r="BO4" s="120"/>
      <c r="BP4" s="120"/>
      <c r="BQ4" s="120"/>
      <c r="BR4" s="120"/>
      <c r="BS4" s="120"/>
      <c r="BT4" s="120"/>
      <c r="BU4" s="120"/>
      <c r="BV4" s="120"/>
      <c r="BW4" s="120"/>
      <c r="BX4" s="120"/>
      <c r="BY4" s="120"/>
      <c r="BZ4" s="120"/>
      <c r="CA4" s="120"/>
      <c r="CB4" s="120"/>
      <c r="CC4" s="120"/>
      <c r="CD4" s="120"/>
      <c r="CE4" s="120"/>
      <c r="CF4" s="120"/>
      <c r="CG4" s="120"/>
      <c r="CH4" s="120"/>
      <c r="CI4" s="120"/>
    </row>
    <row r="5" spans="1:87">
      <c r="A5" s="128"/>
      <c r="B5" s="52"/>
      <c r="C5" s="105" t="s">
        <v>448</v>
      </c>
      <c r="D5" s="114"/>
      <c r="E5" s="114"/>
      <c r="F5" s="114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  <c r="BO5" s="103"/>
      <c r="BP5" s="103"/>
      <c r="BQ5" s="103"/>
      <c r="BR5" s="103"/>
      <c r="BS5" s="103"/>
      <c r="BT5" s="103"/>
      <c r="BU5" s="103"/>
      <c r="BV5" s="103"/>
      <c r="BW5" s="103"/>
      <c r="BX5" s="103"/>
      <c r="BY5" s="103"/>
      <c r="BZ5" s="103"/>
      <c r="CA5" s="103"/>
      <c r="CB5" s="103"/>
      <c r="CC5" s="103"/>
      <c r="CD5" s="103"/>
      <c r="CE5" s="103"/>
      <c r="CF5" s="103"/>
      <c r="CG5" s="103"/>
      <c r="CH5" s="103"/>
      <c r="CI5" s="103"/>
    </row>
    <row r="6" spans="1:87">
      <c r="A6" s="151"/>
      <c r="B6" s="19"/>
      <c r="C6" t="s">
        <v>312</v>
      </c>
      <c r="D6" s="12" t="s">
        <v>41</v>
      </c>
      <c r="E6" s="12" t="s">
        <v>42</v>
      </c>
      <c r="F6" s="69"/>
      <c r="G6" s="478"/>
      <c r="H6" s="478"/>
      <c r="I6" s="20">
        <f>Inputs!I350</f>
        <v>0</v>
      </c>
      <c r="J6" s="20">
        <f>Inputs!J350</f>
        <v>0</v>
      </c>
      <c r="K6" s="20">
        <f>Inputs!K350</f>
        <v>0</v>
      </c>
      <c r="L6" s="20">
        <f>Inputs!L350</f>
        <v>0</v>
      </c>
      <c r="M6" s="20">
        <f>Inputs!M350</f>
        <v>4.4999999999999998E-2</v>
      </c>
      <c r="N6" s="20">
        <f>Inputs!N350</f>
        <v>4.4999999999999998E-2</v>
      </c>
      <c r="O6" s="20">
        <f>Inputs!O350</f>
        <v>4.4999999999999998E-2</v>
      </c>
      <c r="P6" s="20">
        <f>Inputs!P350</f>
        <v>4.4999999999999998E-2</v>
      </c>
      <c r="Q6" s="20">
        <f>Inputs!Q350</f>
        <v>4.4999999999999998E-2</v>
      </c>
      <c r="R6" s="20">
        <f>Inputs!R350</f>
        <v>4.4999999999999998E-2</v>
      </c>
      <c r="S6" s="20">
        <f>Inputs!S350</f>
        <v>4.4999999999999998E-2</v>
      </c>
      <c r="T6" s="20">
        <f>Inputs!T350</f>
        <v>4.4999999999999998E-2</v>
      </c>
      <c r="U6" s="20">
        <f>Inputs!U350</f>
        <v>4.4999999999999998E-2</v>
      </c>
      <c r="V6" s="20">
        <f>Inputs!V350</f>
        <v>4.4999999999999998E-2</v>
      </c>
      <c r="W6" s="20">
        <f>Inputs!W350</f>
        <v>4.4999999999999998E-2</v>
      </c>
      <c r="X6" s="20">
        <f>Inputs!X350</f>
        <v>4.4999999999999998E-2</v>
      </c>
      <c r="Y6" s="20">
        <f>Inputs!Y350</f>
        <v>4.4999999999999998E-2</v>
      </c>
      <c r="Z6" s="20">
        <f>Inputs!Z350</f>
        <v>4.4999999999999998E-2</v>
      </c>
      <c r="AA6" s="20">
        <f>Inputs!AA350</f>
        <v>4.4999999999999998E-2</v>
      </c>
      <c r="AB6" s="20">
        <f>Inputs!AB350</f>
        <v>4.4999999999999998E-2</v>
      </c>
      <c r="AC6" s="20">
        <f>Inputs!AC350</f>
        <v>4.4999999999999998E-2</v>
      </c>
      <c r="AD6" s="20">
        <f>Inputs!AD350</f>
        <v>4.4999999999999998E-2</v>
      </c>
      <c r="AE6" s="20">
        <f>Inputs!AE350</f>
        <v>4.4999999999999998E-2</v>
      </c>
      <c r="AF6" s="20">
        <f>Inputs!AF350</f>
        <v>4.4999999999999998E-2</v>
      </c>
      <c r="AG6" s="20">
        <f>Inputs!AG350</f>
        <v>4.4999999999999998E-2</v>
      </c>
      <c r="AH6" s="20">
        <f>Inputs!AH350</f>
        <v>4.4999999999999998E-2</v>
      </c>
      <c r="AI6" s="20">
        <f>Inputs!AI350</f>
        <v>4.4999999999999998E-2</v>
      </c>
      <c r="AJ6" s="20">
        <f>Inputs!AJ350</f>
        <v>4.4999999999999998E-2</v>
      </c>
      <c r="AK6" s="20">
        <f>Inputs!AK350</f>
        <v>4.4999999999999998E-2</v>
      </c>
      <c r="AL6" s="20">
        <f>Inputs!AL350</f>
        <v>4.4999999999999998E-2</v>
      </c>
      <c r="AM6" s="20">
        <f>Inputs!AM350</f>
        <v>4.4999999999999998E-2</v>
      </c>
      <c r="AN6" s="20">
        <f>Inputs!AN350</f>
        <v>4.4999999999999998E-2</v>
      </c>
      <c r="AO6" s="20">
        <f>Inputs!AO350</f>
        <v>4.4999999999999998E-2</v>
      </c>
      <c r="AP6" s="20">
        <f>Inputs!AP350</f>
        <v>4.4999999999999998E-2</v>
      </c>
      <c r="AQ6" s="20">
        <f>Inputs!AQ350</f>
        <v>4.4999999999999998E-2</v>
      </c>
      <c r="AR6" s="20">
        <f>Inputs!AR350</f>
        <v>4.4999999999999998E-2</v>
      </c>
      <c r="AS6" s="20">
        <f>Inputs!AS350</f>
        <v>4.4999999999999998E-2</v>
      </c>
      <c r="AT6" s="20">
        <f>Inputs!AT350</f>
        <v>4.4999999999999998E-2</v>
      </c>
      <c r="AU6" s="20">
        <f>Inputs!AU350</f>
        <v>4.4999999999999998E-2</v>
      </c>
      <c r="AV6" s="20">
        <f>Inputs!AV350</f>
        <v>4.4999999999999998E-2</v>
      </c>
      <c r="AW6" s="20">
        <f>Inputs!AW350</f>
        <v>4.4999999999999998E-2</v>
      </c>
      <c r="AX6" s="20">
        <f>Inputs!AX350</f>
        <v>4.4999999999999998E-2</v>
      </c>
      <c r="AY6" s="20">
        <f>Inputs!AY350</f>
        <v>4.4999999999999998E-2</v>
      </c>
      <c r="AZ6" s="20">
        <f>Inputs!AZ350</f>
        <v>4.4999999999999998E-2</v>
      </c>
      <c r="BA6" s="20">
        <f>Inputs!BA350</f>
        <v>4.4999999999999998E-2</v>
      </c>
      <c r="BB6" s="20">
        <f>Inputs!BB350</f>
        <v>4.4999999999999998E-2</v>
      </c>
      <c r="BC6" s="20">
        <f>Inputs!BC350</f>
        <v>4.4999999999999998E-2</v>
      </c>
      <c r="BD6" s="20">
        <f>Inputs!BD350</f>
        <v>4.4999999999999998E-2</v>
      </c>
      <c r="BE6" s="20">
        <f>Inputs!BE350</f>
        <v>4.4999999999999998E-2</v>
      </c>
      <c r="BF6" s="20">
        <f>Inputs!BF350</f>
        <v>4.4999999999999998E-2</v>
      </c>
      <c r="BG6" s="20">
        <f>Inputs!BG350</f>
        <v>4.4999999999999998E-2</v>
      </c>
      <c r="BH6" s="20">
        <f>Inputs!BH350</f>
        <v>4.4999999999999998E-2</v>
      </c>
      <c r="BI6" s="20">
        <f>Inputs!BI350</f>
        <v>4.4999999999999998E-2</v>
      </c>
      <c r="BJ6" s="20">
        <f>Inputs!BJ350</f>
        <v>4.4999999999999998E-2</v>
      </c>
      <c r="BK6" s="20">
        <f>Inputs!BK350</f>
        <v>4.4999999999999998E-2</v>
      </c>
      <c r="BL6" s="20">
        <f>Inputs!BL350</f>
        <v>4.4999999999999998E-2</v>
      </c>
      <c r="BM6" s="20">
        <f>Inputs!BM350</f>
        <v>4.4999999999999998E-2</v>
      </c>
      <c r="BN6" s="20">
        <f>Inputs!BN350</f>
        <v>4.4999999999999998E-2</v>
      </c>
      <c r="BO6" s="20">
        <f>Inputs!BO350</f>
        <v>4.4999999999999998E-2</v>
      </c>
      <c r="BP6" s="20">
        <f>Inputs!BP350</f>
        <v>4.4999999999999998E-2</v>
      </c>
      <c r="BQ6" s="20">
        <f>Inputs!BQ350</f>
        <v>4.4999999999999998E-2</v>
      </c>
      <c r="BR6" s="20">
        <f>Inputs!BR350</f>
        <v>4.4999999999999998E-2</v>
      </c>
      <c r="BS6" s="20">
        <f>Inputs!BS350</f>
        <v>4.4999999999999998E-2</v>
      </c>
      <c r="BT6" s="20">
        <f>Inputs!BT350</f>
        <v>4.4999999999999998E-2</v>
      </c>
      <c r="BU6" s="20">
        <f>Inputs!BU350</f>
        <v>4.4999999999999998E-2</v>
      </c>
      <c r="BV6" s="20">
        <f>Inputs!BV350</f>
        <v>4.4999999999999998E-2</v>
      </c>
      <c r="BW6" s="20">
        <f>Inputs!BW350</f>
        <v>4.4999999999999998E-2</v>
      </c>
      <c r="BX6" s="20">
        <f>Inputs!BX350</f>
        <v>4.4999999999999998E-2</v>
      </c>
      <c r="BY6" s="20">
        <f>Inputs!BY350</f>
        <v>4.4999999999999998E-2</v>
      </c>
      <c r="BZ6" s="20">
        <f>Inputs!BZ350</f>
        <v>4.4999999999999998E-2</v>
      </c>
      <c r="CA6" s="20">
        <f>Inputs!CA350</f>
        <v>4.4999999999999998E-2</v>
      </c>
      <c r="CB6" s="20">
        <f>Inputs!CB350</f>
        <v>4.4999999999999998E-2</v>
      </c>
      <c r="CC6" s="20">
        <f>Inputs!CC350</f>
        <v>4.4999999999999998E-2</v>
      </c>
      <c r="CD6" s="20">
        <f>Inputs!CD350</f>
        <v>4.4999999999999998E-2</v>
      </c>
      <c r="CE6" s="20">
        <f>Inputs!CE350</f>
        <v>4.4999999999999998E-2</v>
      </c>
      <c r="CF6" s="20">
        <f>Inputs!CF350</f>
        <v>4.4999999999999998E-2</v>
      </c>
      <c r="CG6" s="20">
        <f>Inputs!CG350</f>
        <v>4.4999999999999998E-2</v>
      </c>
      <c r="CH6" s="20">
        <f>Inputs!CH350</f>
        <v>4.4999999999999998E-2</v>
      </c>
      <c r="CI6" s="20">
        <f>Inputs!CI350</f>
        <v>4.4999999999999998E-2</v>
      </c>
    </row>
    <row r="7" spans="1:87">
      <c r="A7" s="151"/>
      <c r="B7" s="19"/>
      <c r="C7" s="166" t="s">
        <v>772</v>
      </c>
      <c r="D7" s="12" t="s">
        <v>41</v>
      </c>
      <c r="E7" s="429" t="s">
        <v>42</v>
      </c>
      <c r="F7" s="69"/>
      <c r="G7" s="478"/>
      <c r="H7" s="478"/>
      <c r="I7" s="476"/>
      <c r="J7" s="20">
        <f>Inputs!J361</f>
        <v>0</v>
      </c>
      <c r="K7" s="20">
        <f>Inputs!K361</f>
        <v>0</v>
      </c>
      <c r="L7" s="20">
        <f>Inputs!L361</f>
        <v>0</v>
      </c>
      <c r="M7" s="20">
        <f>Inputs!M361</f>
        <v>3.5499999999999997E-2</v>
      </c>
      <c r="N7" s="20">
        <f>Inputs!N361</f>
        <v>3.5499999999999997E-2</v>
      </c>
      <c r="O7" s="20">
        <f>Inputs!O361</f>
        <v>3.5499999999999997E-2</v>
      </c>
      <c r="P7" s="20">
        <f>Inputs!P361</f>
        <v>3.5499999999999997E-2</v>
      </c>
      <c r="Q7" s="20">
        <f>Inputs!Q361</f>
        <v>3.5499999999999997E-2</v>
      </c>
      <c r="R7" s="20">
        <f>Inputs!R361</f>
        <v>3.5499999999999997E-2</v>
      </c>
      <c r="S7" s="20">
        <f>Inputs!S361</f>
        <v>3.5499999999999997E-2</v>
      </c>
      <c r="T7" s="20">
        <f>Inputs!T361</f>
        <v>3.5499999999999997E-2</v>
      </c>
      <c r="U7" s="20">
        <f>Inputs!U361</f>
        <v>3.5499999999999997E-2</v>
      </c>
      <c r="V7" s="20">
        <f>Inputs!V361</f>
        <v>3.5499999999999997E-2</v>
      </c>
      <c r="W7" s="20">
        <f>Inputs!W361</f>
        <v>3.5499999999999997E-2</v>
      </c>
      <c r="X7" s="20">
        <f>Inputs!X361</f>
        <v>3.5499999999999997E-2</v>
      </c>
      <c r="Y7" s="20">
        <f>Inputs!Y361</f>
        <v>3.5499999999999997E-2</v>
      </c>
      <c r="Z7" s="20">
        <f>Inputs!Z361</f>
        <v>3.5499999999999997E-2</v>
      </c>
      <c r="AA7" s="20">
        <f>Inputs!AA361</f>
        <v>3.5499999999999997E-2</v>
      </c>
      <c r="AB7" s="20">
        <f>Inputs!AB361</f>
        <v>3.5499999999999997E-2</v>
      </c>
      <c r="AC7" s="20">
        <f>Inputs!AC361</f>
        <v>3.5499999999999997E-2</v>
      </c>
      <c r="AD7" s="20">
        <f>Inputs!AD361</f>
        <v>3.5499999999999997E-2</v>
      </c>
      <c r="AE7" s="20">
        <f>Inputs!AE361</f>
        <v>3.5499999999999997E-2</v>
      </c>
      <c r="AF7" s="20">
        <f>Inputs!AF361</f>
        <v>3.5499999999999997E-2</v>
      </c>
      <c r="AG7" s="20">
        <f>Inputs!AG361</f>
        <v>3.5499999999999997E-2</v>
      </c>
      <c r="AH7" s="20">
        <f>Inputs!AH361</f>
        <v>3.5499999999999997E-2</v>
      </c>
      <c r="AI7" s="20">
        <f>Inputs!AI361</f>
        <v>3.5499999999999997E-2</v>
      </c>
      <c r="AJ7" s="20">
        <f>Inputs!AJ361</f>
        <v>3.5499999999999997E-2</v>
      </c>
      <c r="AK7" s="20">
        <f>Inputs!AK361</f>
        <v>3.5499999999999997E-2</v>
      </c>
      <c r="AL7" s="20">
        <f>Inputs!AL361</f>
        <v>3.5499999999999997E-2</v>
      </c>
      <c r="AM7" s="20">
        <f>Inputs!AM361</f>
        <v>3.5499999999999997E-2</v>
      </c>
      <c r="AN7" s="20">
        <f>Inputs!AN361</f>
        <v>3.5499999999999997E-2</v>
      </c>
      <c r="AO7" s="20">
        <f>Inputs!AO361</f>
        <v>3.5499999999999997E-2</v>
      </c>
      <c r="AP7" s="20">
        <f>Inputs!AP361</f>
        <v>3.5499999999999997E-2</v>
      </c>
      <c r="AQ7" s="20">
        <f>Inputs!AQ361</f>
        <v>3.5499999999999997E-2</v>
      </c>
      <c r="AR7" s="20">
        <f>Inputs!AR361</f>
        <v>3.5499999999999997E-2</v>
      </c>
      <c r="AS7" s="20">
        <f>Inputs!AS361</f>
        <v>3.5499999999999997E-2</v>
      </c>
      <c r="AT7" s="20">
        <f>Inputs!AT361</f>
        <v>3.5499999999999997E-2</v>
      </c>
      <c r="AU7" s="20">
        <f>Inputs!AU361</f>
        <v>3.5499999999999997E-2</v>
      </c>
      <c r="AV7" s="20">
        <f>Inputs!AV361</f>
        <v>3.5499999999999997E-2</v>
      </c>
      <c r="AW7" s="20">
        <f>Inputs!AW361</f>
        <v>3.5499999999999997E-2</v>
      </c>
      <c r="AX7" s="20">
        <f>Inputs!AX361</f>
        <v>3.5499999999999997E-2</v>
      </c>
      <c r="AY7" s="20">
        <f>Inputs!AY361</f>
        <v>3.5499999999999997E-2</v>
      </c>
      <c r="AZ7" s="20">
        <f>Inputs!AZ361</f>
        <v>3.5499999999999997E-2</v>
      </c>
      <c r="BA7" s="20">
        <f>Inputs!BA361</f>
        <v>3.5499999999999997E-2</v>
      </c>
      <c r="BB7" s="20">
        <f>Inputs!BB361</f>
        <v>3.5499999999999997E-2</v>
      </c>
      <c r="BC7" s="20">
        <f>Inputs!BC361</f>
        <v>3.5499999999999997E-2</v>
      </c>
      <c r="BD7" s="20">
        <f>Inputs!BD361</f>
        <v>3.5499999999999997E-2</v>
      </c>
      <c r="BE7" s="20">
        <f>Inputs!BE361</f>
        <v>3.5499999999999997E-2</v>
      </c>
      <c r="BF7" s="20">
        <f>Inputs!BF361</f>
        <v>3.5499999999999997E-2</v>
      </c>
      <c r="BG7" s="20">
        <f>Inputs!BG361</f>
        <v>3.5499999999999997E-2</v>
      </c>
      <c r="BH7" s="20">
        <f>Inputs!BH361</f>
        <v>3.5499999999999997E-2</v>
      </c>
      <c r="BI7" s="20">
        <f>Inputs!BI361</f>
        <v>3.5499999999999997E-2</v>
      </c>
      <c r="BJ7" s="20">
        <f>Inputs!BJ361</f>
        <v>3.5499999999999997E-2</v>
      </c>
      <c r="BK7" s="20">
        <f>Inputs!BK361</f>
        <v>3.5499999999999997E-2</v>
      </c>
      <c r="BL7" s="20">
        <f>Inputs!BL361</f>
        <v>3.5499999999999997E-2</v>
      </c>
      <c r="BM7" s="20">
        <f>Inputs!BM361</f>
        <v>3.5499999999999997E-2</v>
      </c>
      <c r="BN7" s="20">
        <f>Inputs!BN361</f>
        <v>3.5499999999999997E-2</v>
      </c>
      <c r="BO7" s="20">
        <f>Inputs!BO361</f>
        <v>3.5499999999999997E-2</v>
      </c>
      <c r="BP7" s="20">
        <f>Inputs!BP361</f>
        <v>3.5499999999999997E-2</v>
      </c>
      <c r="BQ7" s="20">
        <f>Inputs!BQ361</f>
        <v>3.5499999999999997E-2</v>
      </c>
      <c r="BR7" s="20">
        <f>Inputs!BR361</f>
        <v>3.5499999999999997E-2</v>
      </c>
      <c r="BS7" s="20">
        <f>Inputs!BS361</f>
        <v>3.5499999999999997E-2</v>
      </c>
      <c r="BT7" s="20">
        <f>Inputs!BT361</f>
        <v>3.5499999999999997E-2</v>
      </c>
      <c r="BU7" s="20">
        <f>Inputs!BU361</f>
        <v>3.5499999999999997E-2</v>
      </c>
      <c r="BV7" s="20">
        <f>Inputs!BV361</f>
        <v>3.5499999999999997E-2</v>
      </c>
      <c r="BW7" s="20">
        <f>Inputs!BW361</f>
        <v>3.5499999999999997E-2</v>
      </c>
      <c r="BX7" s="20">
        <f>Inputs!BX361</f>
        <v>3.5499999999999997E-2</v>
      </c>
      <c r="BY7" s="20">
        <f>Inputs!BY361</f>
        <v>3.5499999999999997E-2</v>
      </c>
      <c r="BZ7" s="20">
        <f>Inputs!BZ361</f>
        <v>3.5499999999999997E-2</v>
      </c>
      <c r="CA7" s="20">
        <f>Inputs!CA361</f>
        <v>3.5499999999999997E-2</v>
      </c>
      <c r="CB7" s="20">
        <f>Inputs!CB361</f>
        <v>3.5499999999999997E-2</v>
      </c>
      <c r="CC7" s="20">
        <f>Inputs!CC361</f>
        <v>3.5499999999999997E-2</v>
      </c>
      <c r="CD7" s="20">
        <f>Inputs!CD361</f>
        <v>3.5499999999999997E-2</v>
      </c>
      <c r="CE7" s="20">
        <f>Inputs!CE361</f>
        <v>3.5499999999999997E-2</v>
      </c>
      <c r="CF7" s="20">
        <f>Inputs!CF361</f>
        <v>3.5499999999999997E-2</v>
      </c>
      <c r="CG7" s="20">
        <f>Inputs!CG361</f>
        <v>3.5499999999999997E-2</v>
      </c>
      <c r="CH7" s="20">
        <f>Inputs!CH361</f>
        <v>3.5499999999999997E-2</v>
      </c>
      <c r="CI7" s="20">
        <f>Inputs!CI361</f>
        <v>3.5499999999999997E-2</v>
      </c>
    </row>
    <row r="8" spans="1:87">
      <c r="A8" s="151"/>
      <c r="B8" s="19"/>
      <c r="C8" s="11" t="s">
        <v>314</v>
      </c>
      <c r="D8" s="12" t="s">
        <v>41</v>
      </c>
      <c r="E8" s="12" t="s">
        <v>42</v>
      </c>
      <c r="F8" s="69"/>
      <c r="G8" s="478"/>
      <c r="H8" s="478"/>
      <c r="I8" s="476"/>
      <c r="J8" s="20">
        <f>Inputs!J354</f>
        <v>0</v>
      </c>
      <c r="K8" s="20">
        <f>Inputs!K354</f>
        <v>0</v>
      </c>
      <c r="L8" s="20">
        <f>Inputs!L354</f>
        <v>0</v>
      </c>
      <c r="M8" s="20">
        <f>Inputs!M354</f>
        <v>5.0500000000000003E-2</v>
      </c>
      <c r="N8" s="20">
        <f>Inputs!N354</f>
        <v>5.0500000000000003E-2</v>
      </c>
      <c r="O8" s="20">
        <f>Inputs!O354</f>
        <v>5.0500000000000003E-2</v>
      </c>
      <c r="P8" s="20">
        <f>Inputs!P354</f>
        <v>5.0500000000000003E-2</v>
      </c>
      <c r="Q8" s="20">
        <f>Inputs!Q354</f>
        <v>5.0500000000000003E-2</v>
      </c>
      <c r="R8" s="20">
        <f>Inputs!R354</f>
        <v>5.0500000000000003E-2</v>
      </c>
      <c r="S8" s="20">
        <f>Inputs!S354</f>
        <v>5.0500000000000003E-2</v>
      </c>
      <c r="T8" s="20">
        <f>Inputs!T354</f>
        <v>5.0500000000000003E-2</v>
      </c>
      <c r="U8" s="20">
        <f>Inputs!U354</f>
        <v>5.0500000000000003E-2</v>
      </c>
      <c r="V8" s="20">
        <f>Inputs!V354</f>
        <v>5.0500000000000003E-2</v>
      </c>
      <c r="W8" s="20">
        <f>Inputs!W354</f>
        <v>5.0500000000000003E-2</v>
      </c>
      <c r="X8" s="20">
        <f>Inputs!X354</f>
        <v>5.0500000000000003E-2</v>
      </c>
      <c r="Y8" s="20">
        <f>Inputs!Y354</f>
        <v>5.0500000000000003E-2</v>
      </c>
      <c r="Z8" s="20">
        <f>Inputs!Z354</f>
        <v>5.0500000000000003E-2</v>
      </c>
      <c r="AA8" s="20">
        <f>Inputs!AA354</f>
        <v>5.0500000000000003E-2</v>
      </c>
      <c r="AB8" s="20">
        <f>Inputs!AB354</f>
        <v>5.0500000000000003E-2</v>
      </c>
      <c r="AC8" s="20">
        <f>Inputs!AC354</f>
        <v>5.0500000000000003E-2</v>
      </c>
      <c r="AD8" s="20">
        <f>Inputs!AD354</f>
        <v>5.0500000000000003E-2</v>
      </c>
      <c r="AE8" s="20">
        <f>Inputs!AE354</f>
        <v>5.0500000000000003E-2</v>
      </c>
      <c r="AF8" s="20">
        <f>Inputs!AF354</f>
        <v>5.0500000000000003E-2</v>
      </c>
      <c r="AG8" s="20">
        <f>Inputs!AG354</f>
        <v>5.0500000000000003E-2</v>
      </c>
      <c r="AH8" s="20">
        <f>Inputs!AH354</f>
        <v>5.0500000000000003E-2</v>
      </c>
      <c r="AI8" s="20">
        <f>Inputs!AI354</f>
        <v>5.0500000000000003E-2</v>
      </c>
      <c r="AJ8" s="20">
        <f>Inputs!AJ354</f>
        <v>5.0500000000000003E-2</v>
      </c>
      <c r="AK8" s="20">
        <f>Inputs!AK354</f>
        <v>5.0500000000000003E-2</v>
      </c>
      <c r="AL8" s="20">
        <f>Inputs!AL354</f>
        <v>5.0500000000000003E-2</v>
      </c>
      <c r="AM8" s="20">
        <f>Inputs!AM354</f>
        <v>5.0500000000000003E-2</v>
      </c>
      <c r="AN8" s="20">
        <f>Inputs!AN354</f>
        <v>5.0500000000000003E-2</v>
      </c>
      <c r="AO8" s="20">
        <f>Inputs!AO354</f>
        <v>5.0500000000000003E-2</v>
      </c>
      <c r="AP8" s="20">
        <f>Inputs!AP354</f>
        <v>5.0500000000000003E-2</v>
      </c>
      <c r="AQ8" s="20">
        <f>Inputs!AQ354</f>
        <v>5.0500000000000003E-2</v>
      </c>
      <c r="AR8" s="20">
        <f>Inputs!AR354</f>
        <v>5.0500000000000003E-2</v>
      </c>
      <c r="AS8" s="20">
        <f>Inputs!AS354</f>
        <v>5.0500000000000003E-2</v>
      </c>
      <c r="AT8" s="20">
        <f>Inputs!AT354</f>
        <v>5.0500000000000003E-2</v>
      </c>
      <c r="AU8" s="20">
        <f>Inputs!AU354</f>
        <v>5.0500000000000003E-2</v>
      </c>
      <c r="AV8" s="20">
        <f>Inputs!AV354</f>
        <v>5.0500000000000003E-2</v>
      </c>
      <c r="AW8" s="20">
        <f>Inputs!AW354</f>
        <v>5.0500000000000003E-2</v>
      </c>
      <c r="AX8" s="20">
        <f>Inputs!AX354</f>
        <v>5.0500000000000003E-2</v>
      </c>
      <c r="AY8" s="20">
        <f>Inputs!AY354</f>
        <v>5.0500000000000003E-2</v>
      </c>
      <c r="AZ8" s="20">
        <f>Inputs!AZ354</f>
        <v>5.0500000000000003E-2</v>
      </c>
      <c r="BA8" s="20">
        <f>Inputs!BA354</f>
        <v>5.0500000000000003E-2</v>
      </c>
      <c r="BB8" s="20">
        <f>Inputs!BB354</f>
        <v>5.0500000000000003E-2</v>
      </c>
      <c r="BC8" s="20">
        <f>Inputs!BC354</f>
        <v>5.0500000000000003E-2</v>
      </c>
      <c r="BD8" s="20">
        <f>Inputs!BD354</f>
        <v>5.0500000000000003E-2</v>
      </c>
      <c r="BE8" s="20">
        <f>Inputs!BE354</f>
        <v>5.0500000000000003E-2</v>
      </c>
      <c r="BF8" s="20">
        <f>Inputs!BF354</f>
        <v>5.0500000000000003E-2</v>
      </c>
      <c r="BG8" s="20">
        <f>Inputs!BG354</f>
        <v>5.0500000000000003E-2</v>
      </c>
      <c r="BH8" s="20">
        <f>Inputs!BH354</f>
        <v>5.0500000000000003E-2</v>
      </c>
      <c r="BI8" s="20">
        <f>Inputs!BI354</f>
        <v>5.0500000000000003E-2</v>
      </c>
      <c r="BJ8" s="20">
        <f>Inputs!BJ354</f>
        <v>5.0500000000000003E-2</v>
      </c>
      <c r="BK8" s="20">
        <f>Inputs!BK354</f>
        <v>5.0500000000000003E-2</v>
      </c>
      <c r="BL8" s="20">
        <f>Inputs!BL354</f>
        <v>5.0500000000000003E-2</v>
      </c>
      <c r="BM8" s="20">
        <f>Inputs!BM354</f>
        <v>5.0500000000000003E-2</v>
      </c>
      <c r="BN8" s="20">
        <f>Inputs!BN354</f>
        <v>5.0500000000000003E-2</v>
      </c>
      <c r="BO8" s="20">
        <f>Inputs!BO354</f>
        <v>5.0500000000000003E-2</v>
      </c>
      <c r="BP8" s="20">
        <f>Inputs!BP354</f>
        <v>5.0500000000000003E-2</v>
      </c>
      <c r="BQ8" s="20">
        <f>Inputs!BQ354</f>
        <v>5.0500000000000003E-2</v>
      </c>
      <c r="BR8" s="20">
        <f>Inputs!BR354</f>
        <v>5.0500000000000003E-2</v>
      </c>
      <c r="BS8" s="20">
        <f>Inputs!BS354</f>
        <v>5.0500000000000003E-2</v>
      </c>
      <c r="BT8" s="20">
        <f>Inputs!BT354</f>
        <v>5.0500000000000003E-2</v>
      </c>
      <c r="BU8" s="20">
        <f>Inputs!BU354</f>
        <v>5.0500000000000003E-2</v>
      </c>
      <c r="BV8" s="20">
        <f>Inputs!BV354</f>
        <v>5.0500000000000003E-2</v>
      </c>
      <c r="BW8" s="20">
        <f>Inputs!BW354</f>
        <v>5.0500000000000003E-2</v>
      </c>
      <c r="BX8" s="20">
        <f>Inputs!BX354</f>
        <v>5.0500000000000003E-2</v>
      </c>
      <c r="BY8" s="20">
        <f>Inputs!BY354</f>
        <v>5.0500000000000003E-2</v>
      </c>
      <c r="BZ8" s="20">
        <f>Inputs!BZ354</f>
        <v>5.0500000000000003E-2</v>
      </c>
      <c r="CA8" s="20">
        <f>Inputs!CA354</f>
        <v>5.0500000000000003E-2</v>
      </c>
      <c r="CB8" s="20">
        <f>Inputs!CB354</f>
        <v>5.0500000000000003E-2</v>
      </c>
      <c r="CC8" s="20">
        <f>Inputs!CC354</f>
        <v>5.0500000000000003E-2</v>
      </c>
      <c r="CD8" s="20">
        <f>Inputs!CD354</f>
        <v>5.0500000000000003E-2</v>
      </c>
      <c r="CE8" s="20">
        <f>Inputs!CE354</f>
        <v>5.0500000000000003E-2</v>
      </c>
      <c r="CF8" s="20">
        <f>Inputs!CF354</f>
        <v>5.0500000000000003E-2</v>
      </c>
      <c r="CG8" s="20">
        <f>Inputs!CG354</f>
        <v>5.0500000000000003E-2</v>
      </c>
      <c r="CH8" s="20">
        <f>Inputs!CH354</f>
        <v>5.0500000000000003E-2</v>
      </c>
      <c r="CI8" s="20">
        <f>Inputs!CI354</f>
        <v>5.0500000000000003E-2</v>
      </c>
    </row>
    <row r="9" spans="1:87">
      <c r="A9" s="151"/>
      <c r="B9" s="19"/>
      <c r="C9" s="19"/>
      <c r="D9" s="69"/>
      <c r="E9" s="69"/>
      <c r="F9" s="70"/>
      <c r="G9" s="84"/>
      <c r="H9" s="84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</row>
    <row r="10" spans="1:87">
      <c r="A10" s="128"/>
      <c r="B10" s="52"/>
      <c r="C10" s="105" t="s">
        <v>226</v>
      </c>
      <c r="D10" s="114"/>
      <c r="E10" s="114"/>
      <c r="F10" s="104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52"/>
      <c r="CE10" s="52"/>
      <c r="CF10" s="52"/>
      <c r="CG10" s="52"/>
      <c r="CH10" s="52"/>
      <c r="CI10" s="52"/>
    </row>
    <row r="11" spans="1:87">
      <c r="A11" s="155"/>
      <c r="B11" s="136"/>
      <c r="C11" t="s">
        <v>307</v>
      </c>
      <c r="D11" s="12" t="s">
        <v>898</v>
      </c>
      <c r="E11" s="12" t="s">
        <v>58</v>
      </c>
      <c r="F11" s="34"/>
      <c r="G11" s="479"/>
      <c r="H11" s="300">
        <f>IF(ISNUMBER(Inputs!H341),Inputs!H341,"")</f>
        <v>142.24100000000001</v>
      </c>
      <c r="I11" s="300">
        <f>IF(ISNUMBER(Inputs!I341),Inputs!I341,"")</f>
        <v>140.61600000000001</v>
      </c>
      <c r="J11" s="300">
        <f>IF(ISNUMBER(Inputs!J341),Inputs!J341,"")</f>
        <v>137.56</v>
      </c>
      <c r="K11" s="300">
        <f>IF(ISNUMBER(Inputs!K341),Inputs!K341,"")</f>
        <v>141.67600000000002</v>
      </c>
      <c r="L11" s="300">
        <f>IF(ISNUMBER(Inputs!L341),Inputs!L341,"")</f>
        <v>148.96599999999998</v>
      </c>
      <c r="M11" s="300" t="str">
        <f>IF(ISNUMBER(Inputs!M341),Inputs!M341,"")</f>
        <v/>
      </c>
      <c r="N11" s="300" t="str">
        <f>IF(ISNUMBER(Inputs!N341),Inputs!N341,"")</f>
        <v/>
      </c>
      <c r="O11" s="300" t="str">
        <f>IF(ISNUMBER(Inputs!O341),Inputs!O341,"")</f>
        <v/>
      </c>
      <c r="P11" s="300" t="str">
        <f>IF(ISNUMBER(Inputs!P341),Inputs!P341,"")</f>
        <v/>
      </c>
      <c r="Q11" s="300" t="str">
        <f>IF(ISNUMBER(Inputs!Q341),Inputs!Q341,"")</f>
        <v/>
      </c>
      <c r="R11" s="300" t="str">
        <f>IF(ISNUMBER(Inputs!R341),Inputs!R341,"")</f>
        <v/>
      </c>
      <c r="S11" s="300" t="str">
        <f>IF(ISNUMBER(Inputs!S341),Inputs!S341,"")</f>
        <v/>
      </c>
      <c r="T11" s="300" t="str">
        <f>IF(ISNUMBER(Inputs!T341),Inputs!T341,"")</f>
        <v/>
      </c>
      <c r="U11" s="300" t="str">
        <f>IF(ISNUMBER(Inputs!U341),Inputs!U341,"")</f>
        <v/>
      </c>
      <c r="V11" s="300" t="str">
        <f>IF(ISNUMBER(Inputs!V341),Inputs!V341,"")</f>
        <v/>
      </c>
      <c r="W11" s="300" t="str">
        <f>IF(ISNUMBER(Inputs!W341),Inputs!W341,"")</f>
        <v/>
      </c>
      <c r="X11" s="300" t="str">
        <f>IF(ISNUMBER(Inputs!X341),Inputs!X341,"")</f>
        <v/>
      </c>
      <c r="Y11" s="300" t="str">
        <f>IF(ISNUMBER(Inputs!Y341),Inputs!Y341,"")</f>
        <v/>
      </c>
      <c r="Z11" s="300" t="str">
        <f>IF(ISNUMBER(Inputs!Z341),Inputs!Z341,"")</f>
        <v/>
      </c>
      <c r="AA11" s="300" t="str">
        <f>IF(ISNUMBER(Inputs!AA341),Inputs!AA341,"")</f>
        <v/>
      </c>
      <c r="AB11" s="300" t="str">
        <f>IF(ISNUMBER(Inputs!AB341),Inputs!AB341,"")</f>
        <v/>
      </c>
      <c r="AC11" s="300" t="str">
        <f>IF(ISNUMBER(Inputs!AC341),Inputs!AC341,"")</f>
        <v/>
      </c>
      <c r="AD11" s="300" t="str">
        <f>IF(ISNUMBER(Inputs!AD341),Inputs!AD341,"")</f>
        <v/>
      </c>
      <c r="AE11" s="300" t="str">
        <f>IF(ISNUMBER(Inputs!AE341),Inputs!AE341,"")</f>
        <v/>
      </c>
      <c r="AF11" s="300" t="str">
        <f>IF(ISNUMBER(Inputs!AF341),Inputs!AF341,"")</f>
        <v/>
      </c>
      <c r="AG11" s="300" t="str">
        <f>IF(ISNUMBER(Inputs!AG341),Inputs!AG341,"")</f>
        <v/>
      </c>
      <c r="AH11" s="300" t="str">
        <f>IF(ISNUMBER(Inputs!AH341),Inputs!AH341,"")</f>
        <v/>
      </c>
      <c r="AI11" s="300" t="str">
        <f>IF(ISNUMBER(Inputs!AI341),Inputs!AI341,"")</f>
        <v/>
      </c>
      <c r="AJ11" s="300" t="str">
        <f>IF(ISNUMBER(Inputs!AJ341),Inputs!AJ341,"")</f>
        <v/>
      </c>
      <c r="AK11" s="300" t="str">
        <f>IF(ISNUMBER(Inputs!AK341),Inputs!AK341,"")</f>
        <v/>
      </c>
      <c r="AL11" s="300" t="str">
        <f>IF(ISNUMBER(Inputs!AL341),Inputs!AL341,"")</f>
        <v/>
      </c>
      <c r="AM11" s="300" t="str">
        <f>IF(ISNUMBER(Inputs!AM341),Inputs!AM341,"")</f>
        <v/>
      </c>
      <c r="AN11" s="300" t="str">
        <f>IF(ISNUMBER(Inputs!AN341),Inputs!AN341,"")</f>
        <v/>
      </c>
      <c r="AO11" s="300" t="str">
        <f>IF(ISNUMBER(Inputs!AO341),Inputs!AO341,"")</f>
        <v/>
      </c>
      <c r="AP11" s="300" t="str">
        <f>IF(ISNUMBER(Inputs!AP341),Inputs!AP341,"")</f>
        <v/>
      </c>
      <c r="AQ11" s="300" t="str">
        <f>IF(ISNUMBER(Inputs!AQ341),Inputs!AQ341,"")</f>
        <v/>
      </c>
      <c r="AR11" s="300" t="str">
        <f>IF(ISNUMBER(Inputs!AR341),Inputs!AR341,"")</f>
        <v/>
      </c>
      <c r="AS11" s="300" t="str">
        <f>IF(ISNUMBER(Inputs!AS341),Inputs!AS341,"")</f>
        <v/>
      </c>
      <c r="AT11" s="300" t="str">
        <f>IF(ISNUMBER(Inputs!AT341),Inputs!AT341,"")</f>
        <v/>
      </c>
      <c r="AU11" s="300" t="str">
        <f>IF(ISNUMBER(Inputs!AU341),Inputs!AU341,"")</f>
        <v/>
      </c>
      <c r="AV11" s="300" t="str">
        <f>IF(ISNUMBER(Inputs!AV341),Inputs!AV341,"")</f>
        <v/>
      </c>
      <c r="AW11" s="300" t="str">
        <f>IF(ISNUMBER(Inputs!AW341),Inputs!AW341,"")</f>
        <v/>
      </c>
      <c r="AX11" s="300" t="str">
        <f>IF(ISNUMBER(Inputs!AX341),Inputs!AX341,"")</f>
        <v/>
      </c>
      <c r="AY11" s="300" t="str">
        <f>IF(ISNUMBER(Inputs!AY341),Inputs!AY341,"")</f>
        <v/>
      </c>
      <c r="AZ11" s="300" t="str">
        <f>IF(ISNUMBER(Inputs!AZ341),Inputs!AZ341,"")</f>
        <v/>
      </c>
      <c r="BA11" s="300" t="str">
        <f>IF(ISNUMBER(Inputs!BA341),Inputs!BA341,"")</f>
        <v/>
      </c>
      <c r="BB11" s="300" t="str">
        <f>IF(ISNUMBER(Inputs!BB341),Inputs!BB341,"")</f>
        <v/>
      </c>
      <c r="BC11" s="300" t="str">
        <f>IF(ISNUMBER(Inputs!BC341),Inputs!BC341,"")</f>
        <v/>
      </c>
      <c r="BD11" s="300" t="str">
        <f>IF(ISNUMBER(Inputs!BD341),Inputs!BD341,"")</f>
        <v/>
      </c>
      <c r="BE11" s="300" t="str">
        <f>IF(ISNUMBER(Inputs!BE341),Inputs!BE341,"")</f>
        <v/>
      </c>
      <c r="BF11" s="300" t="str">
        <f>IF(ISNUMBER(Inputs!BF341),Inputs!BF341,"")</f>
        <v/>
      </c>
      <c r="BG11" s="300" t="str">
        <f>IF(ISNUMBER(Inputs!BG341),Inputs!BG341,"")</f>
        <v/>
      </c>
      <c r="BH11" s="300" t="str">
        <f>IF(ISNUMBER(Inputs!BH341),Inputs!BH341,"")</f>
        <v/>
      </c>
      <c r="BI11" s="300" t="str">
        <f>IF(ISNUMBER(Inputs!BI341),Inputs!BI341,"")</f>
        <v/>
      </c>
      <c r="BJ11" s="300" t="str">
        <f>IF(ISNUMBER(Inputs!BJ341),Inputs!BJ341,"")</f>
        <v/>
      </c>
      <c r="BK11" s="300" t="str">
        <f>IF(ISNUMBER(Inputs!BK341),Inputs!BK341,"")</f>
        <v/>
      </c>
      <c r="BL11" s="300" t="str">
        <f>IF(ISNUMBER(Inputs!BL341),Inputs!BL341,"")</f>
        <v/>
      </c>
      <c r="BM11" s="300" t="str">
        <f>IF(ISNUMBER(Inputs!BM341),Inputs!BM341,"")</f>
        <v/>
      </c>
      <c r="BN11" s="300" t="str">
        <f>IF(ISNUMBER(Inputs!BN341),Inputs!BN341,"")</f>
        <v/>
      </c>
      <c r="BO11" s="300" t="str">
        <f>IF(ISNUMBER(Inputs!BO341),Inputs!BO341,"")</f>
        <v/>
      </c>
      <c r="BP11" s="300" t="str">
        <f>IF(ISNUMBER(Inputs!BP341),Inputs!BP341,"")</f>
        <v/>
      </c>
      <c r="BQ11" s="300" t="str">
        <f>IF(ISNUMBER(Inputs!BQ341),Inputs!BQ341,"")</f>
        <v/>
      </c>
      <c r="BR11" s="300" t="str">
        <f>IF(ISNUMBER(Inputs!BR341),Inputs!BR341,"")</f>
        <v/>
      </c>
      <c r="BS11" s="300" t="str">
        <f>IF(ISNUMBER(Inputs!BS341),Inputs!BS341,"")</f>
        <v/>
      </c>
      <c r="BT11" s="300" t="str">
        <f>IF(ISNUMBER(Inputs!BT341),Inputs!BT341,"")</f>
        <v/>
      </c>
      <c r="BU11" s="300" t="str">
        <f>IF(ISNUMBER(Inputs!BU341),Inputs!BU341,"")</f>
        <v/>
      </c>
      <c r="BV11" s="300" t="str">
        <f>IF(ISNUMBER(Inputs!BV341),Inputs!BV341,"")</f>
        <v/>
      </c>
      <c r="BW11" s="300" t="str">
        <f>IF(ISNUMBER(Inputs!BW341),Inputs!BW341,"")</f>
        <v/>
      </c>
      <c r="BX11" s="300" t="str">
        <f>IF(ISNUMBER(Inputs!BX341),Inputs!BX341,"")</f>
        <v/>
      </c>
      <c r="BY11" s="300" t="str">
        <f>IF(ISNUMBER(Inputs!BY341),Inputs!BY341,"")</f>
        <v/>
      </c>
      <c r="BZ11" s="300" t="str">
        <f>IF(ISNUMBER(Inputs!BZ341),Inputs!BZ341,"")</f>
        <v/>
      </c>
      <c r="CA11" s="300" t="str">
        <f>IF(ISNUMBER(Inputs!CA341),Inputs!CA341,"")</f>
        <v/>
      </c>
      <c r="CB11" s="300" t="str">
        <f>IF(ISNUMBER(Inputs!CB341),Inputs!CB341,"")</f>
        <v/>
      </c>
      <c r="CC11" s="300" t="str">
        <f>IF(ISNUMBER(Inputs!CC341),Inputs!CC341,"")</f>
        <v/>
      </c>
      <c r="CD11" s="300" t="str">
        <f>IF(ISNUMBER(Inputs!CD341),Inputs!CD341,"")</f>
        <v/>
      </c>
      <c r="CE11" s="300" t="str">
        <f>IF(ISNUMBER(Inputs!CE341),Inputs!CE341,"")</f>
        <v/>
      </c>
      <c r="CF11" s="300" t="str">
        <f>IF(ISNUMBER(Inputs!CF341),Inputs!CF341,"")</f>
        <v/>
      </c>
      <c r="CG11" s="300" t="str">
        <f>IF(ISNUMBER(Inputs!CG341),Inputs!CG341,"")</f>
        <v/>
      </c>
      <c r="CH11" s="300" t="str">
        <f>IF(ISNUMBER(Inputs!CH341),Inputs!CH341,"")</f>
        <v/>
      </c>
      <c r="CI11" s="300" t="str">
        <f>IF(ISNUMBER(Inputs!CI341),Inputs!CI341,"")</f>
        <v/>
      </c>
    </row>
    <row r="12" spans="1:87">
      <c r="A12" s="155"/>
      <c r="B12" s="136"/>
      <c r="C12" s="11" t="s">
        <v>308</v>
      </c>
      <c r="D12" s="12" t="s">
        <v>898</v>
      </c>
      <c r="E12" s="12" t="s">
        <v>58</v>
      </c>
      <c r="G12" s="479"/>
      <c r="H12" s="300">
        <f>IF(ISNUMBER(Inputs!H342),Inputs!H342,"")</f>
        <v>0.8</v>
      </c>
      <c r="I12" s="300">
        <f>IF(ISNUMBER(Inputs!I342),Inputs!I342,"")</f>
        <v>1</v>
      </c>
      <c r="J12" s="300">
        <f>IF(ISNUMBER(Inputs!J342),Inputs!J342,"")</f>
        <v>2.5</v>
      </c>
      <c r="K12" s="300">
        <f>IF(ISNUMBER(Inputs!K342),Inputs!K342,"")</f>
        <v>4.149</v>
      </c>
      <c r="L12" s="300">
        <f>IF(ISNUMBER(Inputs!L342),Inputs!L342,"")</f>
        <v>4.4589999999999996</v>
      </c>
      <c r="M12" s="300" t="str">
        <f>IF(ISNUMBER(Inputs!M342),Inputs!M342,"")</f>
        <v/>
      </c>
      <c r="N12" s="300" t="str">
        <f>IF(ISNUMBER(Inputs!N342),Inputs!N342,"")</f>
        <v/>
      </c>
      <c r="O12" s="300" t="str">
        <f>IF(ISNUMBER(Inputs!O342),Inputs!O342,"")</f>
        <v/>
      </c>
      <c r="P12" s="300" t="str">
        <f>IF(ISNUMBER(Inputs!P342),Inputs!P342,"")</f>
        <v/>
      </c>
      <c r="Q12" s="300" t="str">
        <f>IF(ISNUMBER(Inputs!Q342),Inputs!Q342,"")</f>
        <v/>
      </c>
      <c r="R12" s="300" t="str">
        <f>IF(ISNUMBER(Inputs!R342),Inputs!R342,"")</f>
        <v/>
      </c>
      <c r="S12" s="300" t="str">
        <f>IF(ISNUMBER(Inputs!S342),Inputs!S342,"")</f>
        <v/>
      </c>
      <c r="T12" s="300" t="str">
        <f>IF(ISNUMBER(Inputs!T342),Inputs!T342,"")</f>
        <v/>
      </c>
      <c r="U12" s="300" t="str">
        <f>IF(ISNUMBER(Inputs!U342),Inputs!U342,"")</f>
        <v/>
      </c>
      <c r="V12" s="300" t="str">
        <f>IF(ISNUMBER(Inputs!V342),Inputs!V342,"")</f>
        <v/>
      </c>
      <c r="W12" s="300" t="str">
        <f>IF(ISNUMBER(Inputs!W342),Inputs!W342,"")</f>
        <v/>
      </c>
      <c r="X12" s="300" t="str">
        <f>IF(ISNUMBER(Inputs!X342),Inputs!X342,"")</f>
        <v/>
      </c>
      <c r="Y12" s="300" t="str">
        <f>IF(ISNUMBER(Inputs!Y342),Inputs!Y342,"")</f>
        <v/>
      </c>
      <c r="Z12" s="300" t="str">
        <f>IF(ISNUMBER(Inputs!Z342),Inputs!Z342,"")</f>
        <v/>
      </c>
      <c r="AA12" s="300" t="str">
        <f>IF(ISNUMBER(Inputs!AA342),Inputs!AA342,"")</f>
        <v/>
      </c>
      <c r="AB12" s="300" t="str">
        <f>IF(ISNUMBER(Inputs!AB342),Inputs!AB342,"")</f>
        <v/>
      </c>
      <c r="AC12" s="300" t="str">
        <f>IF(ISNUMBER(Inputs!AC342),Inputs!AC342,"")</f>
        <v/>
      </c>
      <c r="AD12" s="300" t="str">
        <f>IF(ISNUMBER(Inputs!AD342),Inputs!AD342,"")</f>
        <v/>
      </c>
      <c r="AE12" s="300" t="str">
        <f>IF(ISNUMBER(Inputs!AE342),Inputs!AE342,"")</f>
        <v/>
      </c>
      <c r="AF12" s="300" t="str">
        <f>IF(ISNUMBER(Inputs!AF342),Inputs!AF342,"")</f>
        <v/>
      </c>
      <c r="AG12" s="300" t="str">
        <f>IF(ISNUMBER(Inputs!AG342),Inputs!AG342,"")</f>
        <v/>
      </c>
      <c r="AH12" s="300" t="str">
        <f>IF(ISNUMBER(Inputs!AH342),Inputs!AH342,"")</f>
        <v/>
      </c>
      <c r="AI12" s="300" t="str">
        <f>IF(ISNUMBER(Inputs!AI342),Inputs!AI342,"")</f>
        <v/>
      </c>
      <c r="AJ12" s="300" t="str">
        <f>IF(ISNUMBER(Inputs!AJ342),Inputs!AJ342,"")</f>
        <v/>
      </c>
      <c r="AK12" s="300" t="str">
        <f>IF(ISNUMBER(Inputs!AK342),Inputs!AK342,"")</f>
        <v/>
      </c>
      <c r="AL12" s="300" t="str">
        <f>IF(ISNUMBER(Inputs!AL342),Inputs!AL342,"")</f>
        <v/>
      </c>
      <c r="AM12" s="300" t="str">
        <f>IF(ISNUMBER(Inputs!AM342),Inputs!AM342,"")</f>
        <v/>
      </c>
      <c r="AN12" s="300" t="str">
        <f>IF(ISNUMBER(Inputs!AN342),Inputs!AN342,"")</f>
        <v/>
      </c>
      <c r="AO12" s="300" t="str">
        <f>IF(ISNUMBER(Inputs!AO342),Inputs!AO342,"")</f>
        <v/>
      </c>
      <c r="AP12" s="300" t="str">
        <f>IF(ISNUMBER(Inputs!AP342),Inputs!AP342,"")</f>
        <v/>
      </c>
      <c r="AQ12" s="300" t="str">
        <f>IF(ISNUMBER(Inputs!AQ342),Inputs!AQ342,"")</f>
        <v/>
      </c>
      <c r="AR12" s="300" t="str">
        <f>IF(ISNUMBER(Inputs!AR342),Inputs!AR342,"")</f>
        <v/>
      </c>
      <c r="AS12" s="300" t="str">
        <f>IF(ISNUMBER(Inputs!AS342),Inputs!AS342,"")</f>
        <v/>
      </c>
      <c r="AT12" s="300" t="str">
        <f>IF(ISNUMBER(Inputs!AT342),Inputs!AT342,"")</f>
        <v/>
      </c>
      <c r="AU12" s="300" t="str">
        <f>IF(ISNUMBER(Inputs!AU342),Inputs!AU342,"")</f>
        <v/>
      </c>
      <c r="AV12" s="300" t="str">
        <f>IF(ISNUMBER(Inputs!AV342),Inputs!AV342,"")</f>
        <v/>
      </c>
      <c r="AW12" s="300" t="str">
        <f>IF(ISNUMBER(Inputs!AW342),Inputs!AW342,"")</f>
        <v/>
      </c>
      <c r="AX12" s="300" t="str">
        <f>IF(ISNUMBER(Inputs!AX342),Inputs!AX342,"")</f>
        <v/>
      </c>
      <c r="AY12" s="300" t="str">
        <f>IF(ISNUMBER(Inputs!AY342),Inputs!AY342,"")</f>
        <v/>
      </c>
      <c r="AZ12" s="300" t="str">
        <f>IF(ISNUMBER(Inputs!AZ342),Inputs!AZ342,"")</f>
        <v/>
      </c>
      <c r="BA12" s="300" t="str">
        <f>IF(ISNUMBER(Inputs!BA342),Inputs!BA342,"")</f>
        <v/>
      </c>
      <c r="BB12" s="300" t="str">
        <f>IF(ISNUMBER(Inputs!BB342),Inputs!BB342,"")</f>
        <v/>
      </c>
      <c r="BC12" s="300" t="str">
        <f>IF(ISNUMBER(Inputs!BC342),Inputs!BC342,"")</f>
        <v/>
      </c>
      <c r="BD12" s="300" t="str">
        <f>IF(ISNUMBER(Inputs!BD342),Inputs!BD342,"")</f>
        <v/>
      </c>
      <c r="BE12" s="300" t="str">
        <f>IF(ISNUMBER(Inputs!BE342),Inputs!BE342,"")</f>
        <v/>
      </c>
      <c r="BF12" s="300" t="str">
        <f>IF(ISNUMBER(Inputs!BF342),Inputs!BF342,"")</f>
        <v/>
      </c>
      <c r="BG12" s="300" t="str">
        <f>IF(ISNUMBER(Inputs!BG342),Inputs!BG342,"")</f>
        <v/>
      </c>
      <c r="BH12" s="300" t="str">
        <f>IF(ISNUMBER(Inputs!BH342),Inputs!BH342,"")</f>
        <v/>
      </c>
      <c r="BI12" s="300" t="str">
        <f>IF(ISNUMBER(Inputs!BI342),Inputs!BI342,"")</f>
        <v/>
      </c>
      <c r="BJ12" s="300" t="str">
        <f>IF(ISNUMBER(Inputs!BJ342),Inputs!BJ342,"")</f>
        <v/>
      </c>
      <c r="BK12" s="300" t="str">
        <f>IF(ISNUMBER(Inputs!BK342),Inputs!BK342,"")</f>
        <v/>
      </c>
      <c r="BL12" s="300" t="str">
        <f>IF(ISNUMBER(Inputs!BL342),Inputs!BL342,"")</f>
        <v/>
      </c>
      <c r="BM12" s="300" t="str">
        <f>IF(ISNUMBER(Inputs!BM342),Inputs!BM342,"")</f>
        <v/>
      </c>
      <c r="BN12" s="300" t="str">
        <f>IF(ISNUMBER(Inputs!BN342),Inputs!BN342,"")</f>
        <v/>
      </c>
      <c r="BO12" s="300" t="str">
        <f>IF(ISNUMBER(Inputs!BO342),Inputs!BO342,"")</f>
        <v/>
      </c>
      <c r="BP12" s="300" t="str">
        <f>IF(ISNUMBER(Inputs!BP342),Inputs!BP342,"")</f>
        <v/>
      </c>
      <c r="BQ12" s="300" t="str">
        <f>IF(ISNUMBER(Inputs!BQ342),Inputs!BQ342,"")</f>
        <v/>
      </c>
      <c r="BR12" s="300" t="str">
        <f>IF(ISNUMBER(Inputs!BR342),Inputs!BR342,"")</f>
        <v/>
      </c>
      <c r="BS12" s="300" t="str">
        <f>IF(ISNUMBER(Inputs!BS342),Inputs!BS342,"")</f>
        <v/>
      </c>
      <c r="BT12" s="300" t="str">
        <f>IF(ISNUMBER(Inputs!BT342),Inputs!BT342,"")</f>
        <v/>
      </c>
      <c r="BU12" s="300" t="str">
        <f>IF(ISNUMBER(Inputs!BU342),Inputs!BU342,"")</f>
        <v/>
      </c>
      <c r="BV12" s="300" t="str">
        <f>IF(ISNUMBER(Inputs!BV342),Inputs!BV342,"")</f>
        <v/>
      </c>
      <c r="BW12" s="300" t="str">
        <f>IF(ISNUMBER(Inputs!BW342),Inputs!BW342,"")</f>
        <v/>
      </c>
      <c r="BX12" s="300" t="str">
        <f>IF(ISNUMBER(Inputs!BX342),Inputs!BX342,"")</f>
        <v/>
      </c>
      <c r="BY12" s="300" t="str">
        <f>IF(ISNUMBER(Inputs!BY342),Inputs!BY342,"")</f>
        <v/>
      </c>
      <c r="BZ12" s="300" t="str">
        <f>IF(ISNUMBER(Inputs!BZ342),Inputs!BZ342,"")</f>
        <v/>
      </c>
      <c r="CA12" s="300" t="str">
        <f>IF(ISNUMBER(Inputs!CA342),Inputs!CA342,"")</f>
        <v/>
      </c>
      <c r="CB12" s="300" t="str">
        <f>IF(ISNUMBER(Inputs!CB342),Inputs!CB342,"")</f>
        <v/>
      </c>
      <c r="CC12" s="300" t="str">
        <f>IF(ISNUMBER(Inputs!CC342),Inputs!CC342,"")</f>
        <v/>
      </c>
      <c r="CD12" s="300" t="str">
        <f>IF(ISNUMBER(Inputs!CD342),Inputs!CD342,"")</f>
        <v/>
      </c>
      <c r="CE12" s="300" t="str">
        <f>IF(ISNUMBER(Inputs!CE342),Inputs!CE342,"")</f>
        <v/>
      </c>
      <c r="CF12" s="300" t="str">
        <f>IF(ISNUMBER(Inputs!CF342),Inputs!CF342,"")</f>
        <v/>
      </c>
      <c r="CG12" s="300" t="str">
        <f>IF(ISNUMBER(Inputs!CG342),Inputs!CG342,"")</f>
        <v/>
      </c>
      <c r="CH12" s="300" t="str">
        <f>IF(ISNUMBER(Inputs!CH342),Inputs!CH342,"")</f>
        <v/>
      </c>
      <c r="CI12" s="300" t="str">
        <f>IF(ISNUMBER(Inputs!CI342),Inputs!CI342,"")</f>
        <v/>
      </c>
    </row>
    <row r="13" spans="1:87">
      <c r="A13" s="155"/>
      <c r="B13" s="136"/>
      <c r="C13" s="11" t="s">
        <v>309</v>
      </c>
      <c r="D13" s="12" t="s">
        <v>898</v>
      </c>
      <c r="E13" s="12" t="s">
        <v>58</v>
      </c>
      <c r="G13" s="479"/>
      <c r="H13" s="300">
        <f>IF(ISNUMBER(Inputs!H343),Inputs!H343,"")</f>
        <v>0.21099999999999999</v>
      </c>
      <c r="I13" s="300">
        <f>IF(ISNUMBER(Inputs!I343),Inputs!I343,"")</f>
        <v>8.0000000000000002E-3</v>
      </c>
      <c r="J13" s="300">
        <f>IF(ISNUMBER(Inputs!J343),Inputs!J343,"")</f>
        <v>4.3129999999999997</v>
      </c>
      <c r="K13" s="300">
        <f>IF(ISNUMBER(Inputs!K343),Inputs!K343,"")</f>
        <v>12.692</v>
      </c>
      <c r="L13" s="300">
        <f>IF(ISNUMBER(Inputs!L343),Inputs!L343,"")</f>
        <v>11.099</v>
      </c>
      <c r="M13" s="300" t="str">
        <f>IF(ISNUMBER(Inputs!M343),Inputs!M343,"")</f>
        <v/>
      </c>
      <c r="N13" s="300" t="str">
        <f>IF(ISNUMBER(Inputs!N343),Inputs!N343,"")</f>
        <v/>
      </c>
      <c r="O13" s="300" t="str">
        <f>IF(ISNUMBER(Inputs!O343),Inputs!O343,"")</f>
        <v/>
      </c>
      <c r="P13" s="300" t="str">
        <f>IF(ISNUMBER(Inputs!P343),Inputs!P343,"")</f>
        <v/>
      </c>
      <c r="Q13" s="300" t="str">
        <f>IF(ISNUMBER(Inputs!Q343),Inputs!Q343,"")</f>
        <v/>
      </c>
      <c r="R13" s="300" t="str">
        <f>IF(ISNUMBER(Inputs!R343),Inputs!R343,"")</f>
        <v/>
      </c>
      <c r="S13" s="300" t="str">
        <f>IF(ISNUMBER(Inputs!S343),Inputs!S343,"")</f>
        <v/>
      </c>
      <c r="T13" s="300" t="str">
        <f>IF(ISNUMBER(Inputs!T343),Inputs!T343,"")</f>
        <v/>
      </c>
      <c r="U13" s="300" t="str">
        <f>IF(ISNUMBER(Inputs!U343),Inputs!U343,"")</f>
        <v/>
      </c>
      <c r="V13" s="300" t="str">
        <f>IF(ISNUMBER(Inputs!V343),Inputs!V343,"")</f>
        <v/>
      </c>
      <c r="W13" s="300" t="str">
        <f>IF(ISNUMBER(Inputs!W343),Inputs!W343,"")</f>
        <v/>
      </c>
      <c r="X13" s="300" t="str">
        <f>IF(ISNUMBER(Inputs!X343),Inputs!X343,"")</f>
        <v/>
      </c>
      <c r="Y13" s="300" t="str">
        <f>IF(ISNUMBER(Inputs!Y343),Inputs!Y343,"")</f>
        <v/>
      </c>
      <c r="Z13" s="300" t="str">
        <f>IF(ISNUMBER(Inputs!Z343),Inputs!Z343,"")</f>
        <v/>
      </c>
      <c r="AA13" s="300" t="str">
        <f>IF(ISNUMBER(Inputs!AA343),Inputs!AA343,"")</f>
        <v/>
      </c>
      <c r="AB13" s="300" t="str">
        <f>IF(ISNUMBER(Inputs!AB343),Inputs!AB343,"")</f>
        <v/>
      </c>
      <c r="AC13" s="300" t="str">
        <f>IF(ISNUMBER(Inputs!AC343),Inputs!AC343,"")</f>
        <v/>
      </c>
      <c r="AD13" s="300" t="str">
        <f>IF(ISNUMBER(Inputs!AD343),Inputs!AD343,"")</f>
        <v/>
      </c>
      <c r="AE13" s="300" t="str">
        <f>IF(ISNUMBER(Inputs!AE343),Inputs!AE343,"")</f>
        <v/>
      </c>
      <c r="AF13" s="300" t="str">
        <f>IF(ISNUMBER(Inputs!AF343),Inputs!AF343,"")</f>
        <v/>
      </c>
      <c r="AG13" s="300" t="str">
        <f>IF(ISNUMBER(Inputs!AG343),Inputs!AG343,"")</f>
        <v/>
      </c>
      <c r="AH13" s="300" t="str">
        <f>IF(ISNUMBER(Inputs!AH343),Inputs!AH343,"")</f>
        <v/>
      </c>
      <c r="AI13" s="300" t="str">
        <f>IF(ISNUMBER(Inputs!AI343),Inputs!AI343,"")</f>
        <v/>
      </c>
      <c r="AJ13" s="300" t="str">
        <f>IF(ISNUMBER(Inputs!AJ343),Inputs!AJ343,"")</f>
        <v/>
      </c>
      <c r="AK13" s="300" t="str">
        <f>IF(ISNUMBER(Inputs!AK343),Inputs!AK343,"")</f>
        <v/>
      </c>
      <c r="AL13" s="300" t="str">
        <f>IF(ISNUMBER(Inputs!AL343),Inputs!AL343,"")</f>
        <v/>
      </c>
      <c r="AM13" s="300" t="str">
        <f>IF(ISNUMBER(Inputs!AM343),Inputs!AM343,"")</f>
        <v/>
      </c>
      <c r="AN13" s="300" t="str">
        <f>IF(ISNUMBER(Inputs!AN343),Inputs!AN343,"")</f>
        <v/>
      </c>
      <c r="AO13" s="300" t="str">
        <f>IF(ISNUMBER(Inputs!AO343),Inputs!AO343,"")</f>
        <v/>
      </c>
      <c r="AP13" s="300" t="str">
        <f>IF(ISNUMBER(Inputs!AP343),Inputs!AP343,"")</f>
        <v/>
      </c>
      <c r="AQ13" s="300" t="str">
        <f>IF(ISNUMBER(Inputs!AQ343),Inputs!AQ343,"")</f>
        <v/>
      </c>
      <c r="AR13" s="300" t="str">
        <f>IF(ISNUMBER(Inputs!AR343),Inputs!AR343,"")</f>
        <v/>
      </c>
      <c r="AS13" s="300" t="str">
        <f>IF(ISNUMBER(Inputs!AS343),Inputs!AS343,"")</f>
        <v/>
      </c>
      <c r="AT13" s="300" t="str">
        <f>IF(ISNUMBER(Inputs!AT343),Inputs!AT343,"")</f>
        <v/>
      </c>
      <c r="AU13" s="300" t="str">
        <f>IF(ISNUMBER(Inputs!AU343),Inputs!AU343,"")</f>
        <v/>
      </c>
      <c r="AV13" s="300" t="str">
        <f>IF(ISNUMBER(Inputs!AV343),Inputs!AV343,"")</f>
        <v/>
      </c>
      <c r="AW13" s="300" t="str">
        <f>IF(ISNUMBER(Inputs!AW343),Inputs!AW343,"")</f>
        <v/>
      </c>
      <c r="AX13" s="300" t="str">
        <f>IF(ISNUMBER(Inputs!AX343),Inputs!AX343,"")</f>
        <v/>
      </c>
      <c r="AY13" s="300" t="str">
        <f>IF(ISNUMBER(Inputs!AY343),Inputs!AY343,"")</f>
        <v/>
      </c>
      <c r="AZ13" s="300" t="str">
        <f>IF(ISNUMBER(Inputs!AZ343),Inputs!AZ343,"")</f>
        <v/>
      </c>
      <c r="BA13" s="300" t="str">
        <f>IF(ISNUMBER(Inputs!BA343),Inputs!BA343,"")</f>
        <v/>
      </c>
      <c r="BB13" s="300" t="str">
        <f>IF(ISNUMBER(Inputs!BB343),Inputs!BB343,"")</f>
        <v/>
      </c>
      <c r="BC13" s="300" t="str">
        <f>IF(ISNUMBER(Inputs!BC343),Inputs!BC343,"")</f>
        <v/>
      </c>
      <c r="BD13" s="300" t="str">
        <f>IF(ISNUMBER(Inputs!BD343),Inputs!BD343,"")</f>
        <v/>
      </c>
      <c r="BE13" s="300" t="str">
        <f>IF(ISNUMBER(Inputs!BE343),Inputs!BE343,"")</f>
        <v/>
      </c>
      <c r="BF13" s="300" t="str">
        <f>IF(ISNUMBER(Inputs!BF343),Inputs!BF343,"")</f>
        <v/>
      </c>
      <c r="BG13" s="300" t="str">
        <f>IF(ISNUMBER(Inputs!BG343),Inputs!BG343,"")</f>
        <v/>
      </c>
      <c r="BH13" s="300" t="str">
        <f>IF(ISNUMBER(Inputs!BH343),Inputs!BH343,"")</f>
        <v/>
      </c>
      <c r="BI13" s="300" t="str">
        <f>IF(ISNUMBER(Inputs!BI343),Inputs!BI343,"")</f>
        <v/>
      </c>
      <c r="BJ13" s="300" t="str">
        <f>IF(ISNUMBER(Inputs!BJ343),Inputs!BJ343,"")</f>
        <v/>
      </c>
      <c r="BK13" s="300" t="str">
        <f>IF(ISNUMBER(Inputs!BK343),Inputs!BK343,"")</f>
        <v/>
      </c>
      <c r="BL13" s="300" t="str">
        <f>IF(ISNUMBER(Inputs!BL343),Inputs!BL343,"")</f>
        <v/>
      </c>
      <c r="BM13" s="300" t="str">
        <f>IF(ISNUMBER(Inputs!BM343),Inputs!BM343,"")</f>
        <v/>
      </c>
      <c r="BN13" s="300" t="str">
        <f>IF(ISNUMBER(Inputs!BN343),Inputs!BN343,"")</f>
        <v/>
      </c>
      <c r="BO13" s="300" t="str">
        <f>IF(ISNUMBER(Inputs!BO343),Inputs!BO343,"")</f>
        <v/>
      </c>
      <c r="BP13" s="300" t="str">
        <f>IF(ISNUMBER(Inputs!BP343),Inputs!BP343,"")</f>
        <v/>
      </c>
      <c r="BQ13" s="300" t="str">
        <f>IF(ISNUMBER(Inputs!BQ343),Inputs!BQ343,"")</f>
        <v/>
      </c>
      <c r="BR13" s="300" t="str">
        <f>IF(ISNUMBER(Inputs!BR343),Inputs!BR343,"")</f>
        <v/>
      </c>
      <c r="BS13" s="300" t="str">
        <f>IF(ISNUMBER(Inputs!BS343),Inputs!BS343,"")</f>
        <v/>
      </c>
      <c r="BT13" s="300" t="str">
        <f>IF(ISNUMBER(Inputs!BT343),Inputs!BT343,"")</f>
        <v/>
      </c>
      <c r="BU13" s="300" t="str">
        <f>IF(ISNUMBER(Inputs!BU343),Inputs!BU343,"")</f>
        <v/>
      </c>
      <c r="BV13" s="300" t="str">
        <f>IF(ISNUMBER(Inputs!BV343),Inputs!BV343,"")</f>
        <v/>
      </c>
      <c r="BW13" s="300" t="str">
        <f>IF(ISNUMBER(Inputs!BW343),Inputs!BW343,"")</f>
        <v/>
      </c>
      <c r="BX13" s="300" t="str">
        <f>IF(ISNUMBER(Inputs!BX343),Inputs!BX343,"")</f>
        <v/>
      </c>
      <c r="BY13" s="300" t="str">
        <f>IF(ISNUMBER(Inputs!BY343),Inputs!BY343,"")</f>
        <v/>
      </c>
      <c r="BZ13" s="300" t="str">
        <f>IF(ISNUMBER(Inputs!BZ343),Inputs!BZ343,"")</f>
        <v/>
      </c>
      <c r="CA13" s="300" t="str">
        <f>IF(ISNUMBER(Inputs!CA343),Inputs!CA343,"")</f>
        <v/>
      </c>
      <c r="CB13" s="300" t="str">
        <f>IF(ISNUMBER(Inputs!CB343),Inputs!CB343,"")</f>
        <v/>
      </c>
      <c r="CC13" s="300" t="str">
        <f>IF(ISNUMBER(Inputs!CC343),Inputs!CC343,"")</f>
        <v/>
      </c>
      <c r="CD13" s="300" t="str">
        <f>IF(ISNUMBER(Inputs!CD343),Inputs!CD343,"")</f>
        <v/>
      </c>
      <c r="CE13" s="300" t="str">
        <f>IF(ISNUMBER(Inputs!CE343),Inputs!CE343,"")</f>
        <v/>
      </c>
      <c r="CF13" s="300" t="str">
        <f>IF(ISNUMBER(Inputs!CF343),Inputs!CF343,"")</f>
        <v/>
      </c>
      <c r="CG13" s="300" t="str">
        <f>IF(ISNUMBER(Inputs!CG343),Inputs!CG343,"")</f>
        <v/>
      </c>
      <c r="CH13" s="300" t="str">
        <f>IF(ISNUMBER(Inputs!CH343),Inputs!CH343,"")</f>
        <v/>
      </c>
      <c r="CI13" s="300" t="str">
        <f>IF(ISNUMBER(Inputs!CI343),Inputs!CI343,"")</f>
        <v/>
      </c>
    </row>
    <row r="14" spans="1:87">
      <c r="A14" s="155"/>
      <c r="B14" s="136"/>
      <c r="C14" s="11" t="s">
        <v>310</v>
      </c>
      <c r="D14" s="12" t="s">
        <v>898</v>
      </c>
      <c r="E14" s="12" t="s">
        <v>58</v>
      </c>
      <c r="G14" s="479"/>
      <c r="H14" s="300">
        <f>IF(ISNUMBER(Inputs!H344),Inputs!H344,"")</f>
        <v>142.83000000000001</v>
      </c>
      <c r="I14" s="300">
        <f>IF(ISNUMBER(Inputs!I344),Inputs!I344,"")</f>
        <v>141.608</v>
      </c>
      <c r="J14" s="300">
        <f>IF(ISNUMBER(Inputs!J344),Inputs!J344,"")</f>
        <v>135.74700000000001</v>
      </c>
      <c r="K14" s="300">
        <f>IF(ISNUMBER(Inputs!K344),Inputs!K344,"")</f>
        <v>133.13300000000001</v>
      </c>
      <c r="L14" s="300">
        <f>IF(ISNUMBER(Inputs!L344),Inputs!L344,"")</f>
        <v>142.32599999999999</v>
      </c>
      <c r="M14" s="300" t="str">
        <f>IF(ISNUMBER(Inputs!M344),Inputs!M344,"")</f>
        <v/>
      </c>
      <c r="N14" s="300" t="str">
        <f>IF(ISNUMBER(Inputs!N344),Inputs!N344,"")</f>
        <v/>
      </c>
      <c r="O14" s="300" t="str">
        <f>IF(ISNUMBER(Inputs!O344),Inputs!O344,"")</f>
        <v/>
      </c>
      <c r="P14" s="300" t="str">
        <f>IF(ISNUMBER(Inputs!P344),Inputs!P344,"")</f>
        <v/>
      </c>
      <c r="Q14" s="300" t="str">
        <f>IF(ISNUMBER(Inputs!Q344),Inputs!Q344,"")</f>
        <v/>
      </c>
      <c r="R14" s="300" t="str">
        <f>IF(ISNUMBER(Inputs!R344),Inputs!R344,"")</f>
        <v/>
      </c>
      <c r="S14" s="300" t="str">
        <f>IF(ISNUMBER(Inputs!S344),Inputs!S344,"")</f>
        <v/>
      </c>
      <c r="T14" s="300" t="str">
        <f>IF(ISNUMBER(Inputs!T344),Inputs!T344,"")</f>
        <v/>
      </c>
      <c r="U14" s="300" t="str">
        <f>IF(ISNUMBER(Inputs!U344),Inputs!U344,"")</f>
        <v/>
      </c>
      <c r="V14" s="300" t="str">
        <f>IF(ISNUMBER(Inputs!V344),Inputs!V344,"")</f>
        <v/>
      </c>
      <c r="W14" s="300" t="str">
        <f>IF(ISNUMBER(Inputs!W344),Inputs!W344,"")</f>
        <v/>
      </c>
      <c r="X14" s="300" t="str">
        <f>IF(ISNUMBER(Inputs!X344),Inputs!X344,"")</f>
        <v/>
      </c>
      <c r="Y14" s="300" t="str">
        <f>IF(ISNUMBER(Inputs!Y344),Inputs!Y344,"")</f>
        <v/>
      </c>
      <c r="Z14" s="300" t="str">
        <f>IF(ISNUMBER(Inputs!Z344),Inputs!Z344,"")</f>
        <v/>
      </c>
      <c r="AA14" s="300" t="str">
        <f>IF(ISNUMBER(Inputs!AA344),Inputs!AA344,"")</f>
        <v/>
      </c>
      <c r="AB14" s="300" t="str">
        <f>IF(ISNUMBER(Inputs!AB344),Inputs!AB344,"")</f>
        <v/>
      </c>
      <c r="AC14" s="300" t="str">
        <f>IF(ISNUMBER(Inputs!AC344),Inputs!AC344,"")</f>
        <v/>
      </c>
      <c r="AD14" s="300" t="str">
        <f>IF(ISNUMBER(Inputs!AD344),Inputs!AD344,"")</f>
        <v/>
      </c>
      <c r="AE14" s="300" t="str">
        <f>IF(ISNUMBER(Inputs!AE344),Inputs!AE344,"")</f>
        <v/>
      </c>
      <c r="AF14" s="300" t="str">
        <f>IF(ISNUMBER(Inputs!AF344),Inputs!AF344,"")</f>
        <v/>
      </c>
      <c r="AG14" s="300" t="str">
        <f>IF(ISNUMBER(Inputs!AG344),Inputs!AG344,"")</f>
        <v/>
      </c>
      <c r="AH14" s="300" t="str">
        <f>IF(ISNUMBER(Inputs!AH344),Inputs!AH344,"")</f>
        <v/>
      </c>
      <c r="AI14" s="300" t="str">
        <f>IF(ISNUMBER(Inputs!AI344),Inputs!AI344,"")</f>
        <v/>
      </c>
      <c r="AJ14" s="300" t="str">
        <f>IF(ISNUMBER(Inputs!AJ344),Inputs!AJ344,"")</f>
        <v/>
      </c>
      <c r="AK14" s="300" t="str">
        <f>IF(ISNUMBER(Inputs!AK344),Inputs!AK344,"")</f>
        <v/>
      </c>
      <c r="AL14" s="300" t="str">
        <f>IF(ISNUMBER(Inputs!AL344),Inputs!AL344,"")</f>
        <v/>
      </c>
      <c r="AM14" s="300" t="str">
        <f>IF(ISNUMBER(Inputs!AM344),Inputs!AM344,"")</f>
        <v/>
      </c>
      <c r="AN14" s="300" t="str">
        <f>IF(ISNUMBER(Inputs!AN344),Inputs!AN344,"")</f>
        <v/>
      </c>
      <c r="AO14" s="300" t="str">
        <f>IF(ISNUMBER(Inputs!AO344),Inputs!AO344,"")</f>
        <v/>
      </c>
      <c r="AP14" s="300" t="str">
        <f>IF(ISNUMBER(Inputs!AP344),Inputs!AP344,"")</f>
        <v/>
      </c>
      <c r="AQ14" s="300" t="str">
        <f>IF(ISNUMBER(Inputs!AQ344),Inputs!AQ344,"")</f>
        <v/>
      </c>
      <c r="AR14" s="300" t="str">
        <f>IF(ISNUMBER(Inputs!AR344),Inputs!AR344,"")</f>
        <v/>
      </c>
      <c r="AS14" s="300" t="str">
        <f>IF(ISNUMBER(Inputs!AS344),Inputs!AS344,"")</f>
        <v/>
      </c>
      <c r="AT14" s="300" t="str">
        <f>IF(ISNUMBER(Inputs!AT344),Inputs!AT344,"")</f>
        <v/>
      </c>
      <c r="AU14" s="300" t="str">
        <f>IF(ISNUMBER(Inputs!AU344),Inputs!AU344,"")</f>
        <v/>
      </c>
      <c r="AV14" s="300" t="str">
        <f>IF(ISNUMBER(Inputs!AV344),Inputs!AV344,"")</f>
        <v/>
      </c>
      <c r="AW14" s="300" t="str">
        <f>IF(ISNUMBER(Inputs!AW344),Inputs!AW344,"")</f>
        <v/>
      </c>
      <c r="AX14" s="300" t="str">
        <f>IF(ISNUMBER(Inputs!AX344),Inputs!AX344,"")</f>
        <v/>
      </c>
      <c r="AY14" s="300" t="str">
        <f>IF(ISNUMBER(Inputs!AY344),Inputs!AY344,"")</f>
        <v/>
      </c>
      <c r="AZ14" s="300" t="str">
        <f>IF(ISNUMBER(Inputs!AZ344),Inputs!AZ344,"")</f>
        <v/>
      </c>
      <c r="BA14" s="300" t="str">
        <f>IF(ISNUMBER(Inputs!BA344),Inputs!BA344,"")</f>
        <v/>
      </c>
      <c r="BB14" s="300" t="str">
        <f>IF(ISNUMBER(Inputs!BB344),Inputs!BB344,"")</f>
        <v/>
      </c>
      <c r="BC14" s="300" t="str">
        <f>IF(ISNUMBER(Inputs!BC344),Inputs!BC344,"")</f>
        <v/>
      </c>
      <c r="BD14" s="300" t="str">
        <f>IF(ISNUMBER(Inputs!BD344),Inputs!BD344,"")</f>
        <v/>
      </c>
      <c r="BE14" s="300" t="str">
        <f>IF(ISNUMBER(Inputs!BE344),Inputs!BE344,"")</f>
        <v/>
      </c>
      <c r="BF14" s="300" t="str">
        <f>IF(ISNUMBER(Inputs!BF344),Inputs!BF344,"")</f>
        <v/>
      </c>
      <c r="BG14" s="300" t="str">
        <f>IF(ISNUMBER(Inputs!BG344),Inputs!BG344,"")</f>
        <v/>
      </c>
      <c r="BH14" s="300" t="str">
        <f>IF(ISNUMBER(Inputs!BH344),Inputs!BH344,"")</f>
        <v/>
      </c>
      <c r="BI14" s="300" t="str">
        <f>IF(ISNUMBER(Inputs!BI344),Inputs!BI344,"")</f>
        <v/>
      </c>
      <c r="BJ14" s="300" t="str">
        <f>IF(ISNUMBER(Inputs!BJ344),Inputs!BJ344,"")</f>
        <v/>
      </c>
      <c r="BK14" s="300" t="str">
        <f>IF(ISNUMBER(Inputs!BK344),Inputs!BK344,"")</f>
        <v/>
      </c>
      <c r="BL14" s="300" t="str">
        <f>IF(ISNUMBER(Inputs!BL344),Inputs!BL344,"")</f>
        <v/>
      </c>
      <c r="BM14" s="300" t="str">
        <f>IF(ISNUMBER(Inputs!BM344),Inputs!BM344,"")</f>
        <v/>
      </c>
      <c r="BN14" s="300" t="str">
        <f>IF(ISNUMBER(Inputs!BN344),Inputs!BN344,"")</f>
        <v/>
      </c>
      <c r="BO14" s="300" t="str">
        <f>IF(ISNUMBER(Inputs!BO344),Inputs!BO344,"")</f>
        <v/>
      </c>
      <c r="BP14" s="300" t="str">
        <f>IF(ISNUMBER(Inputs!BP344),Inputs!BP344,"")</f>
        <v/>
      </c>
      <c r="BQ14" s="300" t="str">
        <f>IF(ISNUMBER(Inputs!BQ344),Inputs!BQ344,"")</f>
        <v/>
      </c>
      <c r="BR14" s="300" t="str">
        <f>IF(ISNUMBER(Inputs!BR344),Inputs!BR344,"")</f>
        <v/>
      </c>
      <c r="BS14" s="300" t="str">
        <f>IF(ISNUMBER(Inputs!BS344),Inputs!BS344,"")</f>
        <v/>
      </c>
      <c r="BT14" s="300" t="str">
        <f>IF(ISNUMBER(Inputs!BT344),Inputs!BT344,"")</f>
        <v/>
      </c>
      <c r="BU14" s="300" t="str">
        <f>IF(ISNUMBER(Inputs!BU344),Inputs!BU344,"")</f>
        <v/>
      </c>
      <c r="BV14" s="300" t="str">
        <f>IF(ISNUMBER(Inputs!BV344),Inputs!BV344,"")</f>
        <v/>
      </c>
      <c r="BW14" s="300" t="str">
        <f>IF(ISNUMBER(Inputs!BW344),Inputs!BW344,"")</f>
        <v/>
      </c>
      <c r="BX14" s="300" t="str">
        <f>IF(ISNUMBER(Inputs!BX344),Inputs!BX344,"")</f>
        <v/>
      </c>
      <c r="BY14" s="300" t="str">
        <f>IF(ISNUMBER(Inputs!BY344),Inputs!BY344,"")</f>
        <v/>
      </c>
      <c r="BZ14" s="300" t="str">
        <f>IF(ISNUMBER(Inputs!BZ344),Inputs!BZ344,"")</f>
        <v/>
      </c>
      <c r="CA14" s="300" t="str">
        <f>IF(ISNUMBER(Inputs!CA344),Inputs!CA344,"")</f>
        <v/>
      </c>
      <c r="CB14" s="300" t="str">
        <f>IF(ISNUMBER(Inputs!CB344),Inputs!CB344,"")</f>
        <v/>
      </c>
      <c r="CC14" s="300" t="str">
        <f>IF(ISNUMBER(Inputs!CC344),Inputs!CC344,"")</f>
        <v/>
      </c>
      <c r="CD14" s="300" t="str">
        <f>IF(ISNUMBER(Inputs!CD344),Inputs!CD344,"")</f>
        <v/>
      </c>
      <c r="CE14" s="300" t="str">
        <f>IF(ISNUMBER(Inputs!CE344),Inputs!CE344,"")</f>
        <v/>
      </c>
      <c r="CF14" s="300" t="str">
        <f>IF(ISNUMBER(Inputs!CF344),Inputs!CF344,"")</f>
        <v/>
      </c>
      <c r="CG14" s="300" t="str">
        <f>IF(ISNUMBER(Inputs!CG344),Inputs!CG344,"")</f>
        <v/>
      </c>
      <c r="CH14" s="300" t="str">
        <f>IF(ISNUMBER(Inputs!CH344),Inputs!CH344,"")</f>
        <v/>
      </c>
      <c r="CI14" s="300" t="str">
        <f>IF(ISNUMBER(Inputs!CI344),Inputs!CI344,"")</f>
        <v/>
      </c>
    </row>
    <row r="15" spans="1:87">
      <c r="A15" s="155"/>
      <c r="B15" s="136"/>
      <c r="C15" s="11"/>
      <c r="D15" s="12"/>
      <c r="E15" s="12"/>
      <c r="G15" s="2"/>
      <c r="H15" s="2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0"/>
      <c r="V15" s="300"/>
      <c r="W15" s="300"/>
      <c r="X15" s="300"/>
      <c r="Y15" s="300"/>
      <c r="Z15" s="300"/>
      <c r="AA15" s="300"/>
      <c r="AB15" s="300"/>
      <c r="AC15" s="300"/>
      <c r="AD15" s="300"/>
      <c r="AE15" s="300"/>
      <c r="AF15" s="300"/>
      <c r="AG15" s="300"/>
      <c r="AH15" s="300"/>
      <c r="AI15" s="300"/>
      <c r="AJ15" s="300"/>
      <c r="AK15" s="300"/>
      <c r="AL15" s="300"/>
      <c r="AM15" s="300"/>
      <c r="AN15" s="300"/>
      <c r="AO15" s="300"/>
      <c r="AP15" s="300"/>
      <c r="AQ15" s="300"/>
      <c r="AR15" s="300"/>
      <c r="AS15" s="300"/>
      <c r="AT15" s="300"/>
      <c r="AU15" s="300"/>
      <c r="AV15" s="300"/>
      <c r="AW15" s="300"/>
      <c r="AX15" s="300"/>
      <c r="AY15" s="300"/>
      <c r="AZ15" s="300"/>
      <c r="BA15" s="300"/>
      <c r="BB15" s="300"/>
      <c r="BC15" s="300"/>
      <c r="BD15" s="300"/>
      <c r="BE15" s="300"/>
      <c r="BF15" s="300"/>
      <c r="BG15" s="300"/>
      <c r="BH15" s="300"/>
      <c r="BI15" s="300"/>
      <c r="BJ15" s="300"/>
      <c r="BK15" s="300"/>
      <c r="BL15" s="300"/>
      <c r="BM15" s="300"/>
      <c r="BN15" s="300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</row>
    <row r="16" spans="1:87">
      <c r="A16" s="155"/>
      <c r="B16" s="136"/>
      <c r="C16" s="11" t="s">
        <v>315</v>
      </c>
      <c r="D16" s="12" t="s">
        <v>898</v>
      </c>
      <c r="E16" s="12" t="s">
        <v>58</v>
      </c>
      <c r="G16" s="479"/>
      <c r="H16" s="300">
        <f>IF(ISNUMBER(Inputs!H357),Inputs!H357,"")</f>
        <v>428.70600000000002</v>
      </c>
      <c r="I16" s="300">
        <f>IF(ISNUMBER(Inputs!I357),Inputs!I357,"")</f>
        <v>515.89599999999996</v>
      </c>
      <c r="J16" s="300">
        <f>IF(ISNUMBER(Inputs!J357),Inputs!J357,"")</f>
        <v>390.25900000000001</v>
      </c>
      <c r="K16" s="300">
        <f>IF(ISNUMBER(Inputs!K357),Inputs!K357,"")</f>
        <v>280.16500000000002</v>
      </c>
      <c r="L16" s="300">
        <f>IF(ISNUMBER(Inputs!L357),Inputs!L357,"")</f>
        <v>136.44200000000001</v>
      </c>
      <c r="M16" s="300" t="str">
        <f>IF(ISNUMBER(Inputs!M357),Inputs!M357,"")</f>
        <v/>
      </c>
      <c r="N16" s="300" t="str">
        <f>IF(ISNUMBER(Inputs!N357),Inputs!N357,"")</f>
        <v/>
      </c>
      <c r="O16" s="300" t="str">
        <f>IF(ISNUMBER(Inputs!O357),Inputs!O357,"")</f>
        <v/>
      </c>
      <c r="P16" s="300" t="str">
        <f>IF(ISNUMBER(Inputs!P357),Inputs!P357,"")</f>
        <v/>
      </c>
      <c r="Q16" s="300" t="str">
        <f>IF(ISNUMBER(Inputs!Q357),Inputs!Q357,"")</f>
        <v/>
      </c>
      <c r="R16" s="300" t="str">
        <f>IF(ISNUMBER(Inputs!R357),Inputs!R357,"")</f>
        <v/>
      </c>
      <c r="S16" s="300" t="str">
        <f>IF(ISNUMBER(Inputs!S357),Inputs!S357,"")</f>
        <v/>
      </c>
      <c r="T16" s="300" t="str">
        <f>IF(ISNUMBER(Inputs!T357),Inputs!T357,"")</f>
        <v/>
      </c>
      <c r="U16" s="300" t="str">
        <f>IF(ISNUMBER(Inputs!U357),Inputs!U357,"")</f>
        <v/>
      </c>
      <c r="V16" s="300" t="str">
        <f>IF(ISNUMBER(Inputs!V357),Inputs!V357,"")</f>
        <v/>
      </c>
      <c r="W16" s="300" t="str">
        <f>IF(ISNUMBER(Inputs!W357),Inputs!W357,"")</f>
        <v/>
      </c>
      <c r="X16" s="300" t="str">
        <f>IF(ISNUMBER(Inputs!X357),Inputs!X357,"")</f>
        <v/>
      </c>
      <c r="Y16" s="300" t="str">
        <f>IF(ISNUMBER(Inputs!Y357),Inputs!Y357,"")</f>
        <v/>
      </c>
      <c r="Z16" s="300" t="str">
        <f>IF(ISNUMBER(Inputs!Z357),Inputs!Z357,"")</f>
        <v/>
      </c>
      <c r="AA16" s="300" t="str">
        <f>IF(ISNUMBER(Inputs!AA357),Inputs!AA357,"")</f>
        <v/>
      </c>
      <c r="AB16" s="300" t="str">
        <f>IF(ISNUMBER(Inputs!AB357),Inputs!AB357,"")</f>
        <v/>
      </c>
      <c r="AC16" s="300" t="str">
        <f>IF(ISNUMBER(Inputs!AC357),Inputs!AC357,"")</f>
        <v/>
      </c>
      <c r="AD16" s="300" t="str">
        <f>IF(ISNUMBER(Inputs!AD357),Inputs!AD357,"")</f>
        <v/>
      </c>
      <c r="AE16" s="300" t="str">
        <f>IF(ISNUMBER(Inputs!AE357),Inputs!AE357,"")</f>
        <v/>
      </c>
      <c r="AF16" s="300" t="str">
        <f>IF(ISNUMBER(Inputs!AF357),Inputs!AF357,"")</f>
        <v/>
      </c>
      <c r="AG16" s="300" t="str">
        <f>IF(ISNUMBER(Inputs!AG357),Inputs!AG357,"")</f>
        <v/>
      </c>
      <c r="AH16" s="300" t="str">
        <f>IF(ISNUMBER(Inputs!AH357),Inputs!AH357,"")</f>
        <v/>
      </c>
      <c r="AI16" s="300" t="str">
        <f>IF(ISNUMBER(Inputs!AI357),Inputs!AI357,"")</f>
        <v/>
      </c>
      <c r="AJ16" s="300" t="str">
        <f>IF(ISNUMBER(Inputs!AJ357),Inputs!AJ357,"")</f>
        <v/>
      </c>
      <c r="AK16" s="300" t="str">
        <f>IF(ISNUMBER(Inputs!AK357),Inputs!AK357,"")</f>
        <v/>
      </c>
      <c r="AL16" s="300" t="str">
        <f>IF(ISNUMBER(Inputs!AL357),Inputs!AL357,"")</f>
        <v/>
      </c>
      <c r="AM16" s="300" t="str">
        <f>IF(ISNUMBER(Inputs!AM357),Inputs!AM357,"")</f>
        <v/>
      </c>
      <c r="AN16" s="300" t="str">
        <f>IF(ISNUMBER(Inputs!AN357),Inputs!AN357,"")</f>
        <v/>
      </c>
      <c r="AO16" s="300" t="str">
        <f>IF(ISNUMBER(Inputs!AO357),Inputs!AO357,"")</f>
        <v/>
      </c>
      <c r="AP16" s="300" t="str">
        <f>IF(ISNUMBER(Inputs!AP357),Inputs!AP357,"")</f>
        <v/>
      </c>
      <c r="AQ16" s="300" t="str">
        <f>IF(ISNUMBER(Inputs!AQ357),Inputs!AQ357,"")</f>
        <v/>
      </c>
      <c r="AR16" s="300" t="str">
        <f>IF(ISNUMBER(Inputs!AR357),Inputs!AR357,"")</f>
        <v/>
      </c>
      <c r="AS16" s="300" t="str">
        <f>IF(ISNUMBER(Inputs!AS357),Inputs!AS357,"")</f>
        <v/>
      </c>
      <c r="AT16" s="300" t="str">
        <f>IF(ISNUMBER(Inputs!AT357),Inputs!AT357,"")</f>
        <v/>
      </c>
      <c r="AU16" s="300" t="str">
        <f>IF(ISNUMBER(Inputs!AU357),Inputs!AU357,"")</f>
        <v/>
      </c>
      <c r="AV16" s="300" t="str">
        <f>IF(ISNUMBER(Inputs!AV357),Inputs!AV357,"")</f>
        <v/>
      </c>
      <c r="AW16" s="300" t="str">
        <f>IF(ISNUMBER(Inputs!AW357),Inputs!AW357,"")</f>
        <v/>
      </c>
      <c r="AX16" s="300" t="str">
        <f>IF(ISNUMBER(Inputs!AX357),Inputs!AX357,"")</f>
        <v/>
      </c>
      <c r="AY16" s="300" t="str">
        <f>IF(ISNUMBER(Inputs!AY357),Inputs!AY357,"")</f>
        <v/>
      </c>
      <c r="AZ16" s="300" t="str">
        <f>IF(ISNUMBER(Inputs!AZ357),Inputs!AZ357,"")</f>
        <v/>
      </c>
      <c r="BA16" s="300" t="str">
        <f>IF(ISNUMBER(Inputs!BA357),Inputs!BA357,"")</f>
        <v/>
      </c>
      <c r="BB16" s="300" t="str">
        <f>IF(ISNUMBER(Inputs!BB357),Inputs!BB357,"")</f>
        <v/>
      </c>
      <c r="BC16" s="300" t="str">
        <f>IF(ISNUMBER(Inputs!BC357),Inputs!BC357,"")</f>
        <v/>
      </c>
      <c r="BD16" s="300" t="str">
        <f>IF(ISNUMBER(Inputs!BD357),Inputs!BD357,"")</f>
        <v/>
      </c>
      <c r="BE16" s="300" t="str">
        <f>IF(ISNUMBER(Inputs!BE357),Inputs!BE357,"")</f>
        <v/>
      </c>
      <c r="BF16" s="300" t="str">
        <f>IF(ISNUMBER(Inputs!BF357),Inputs!BF357,"")</f>
        <v/>
      </c>
      <c r="BG16" s="300" t="str">
        <f>IF(ISNUMBER(Inputs!BG357),Inputs!BG357,"")</f>
        <v/>
      </c>
      <c r="BH16" s="300" t="str">
        <f>IF(ISNUMBER(Inputs!BH357),Inputs!BH357,"")</f>
        <v/>
      </c>
      <c r="BI16" s="300" t="str">
        <f>IF(ISNUMBER(Inputs!BI357),Inputs!BI357,"")</f>
        <v/>
      </c>
      <c r="BJ16" s="300" t="str">
        <f>IF(ISNUMBER(Inputs!BJ357),Inputs!BJ357,"")</f>
        <v/>
      </c>
      <c r="BK16" s="300" t="str">
        <f>IF(ISNUMBER(Inputs!BK357),Inputs!BK357,"")</f>
        <v/>
      </c>
      <c r="BL16" s="300" t="str">
        <f>IF(ISNUMBER(Inputs!BL357),Inputs!BL357,"")</f>
        <v/>
      </c>
      <c r="BM16" s="300" t="str">
        <f>IF(ISNUMBER(Inputs!BM357),Inputs!BM357,"")</f>
        <v/>
      </c>
      <c r="BN16" s="300" t="str">
        <f>IF(ISNUMBER(Inputs!BN357),Inputs!BN357,"")</f>
        <v/>
      </c>
      <c r="BO16" s="300" t="str">
        <f>IF(ISNUMBER(Inputs!BO357),Inputs!BO357,"")</f>
        <v/>
      </c>
      <c r="BP16" s="300" t="str">
        <f>IF(ISNUMBER(Inputs!BP357),Inputs!BP357,"")</f>
        <v/>
      </c>
      <c r="BQ16" s="300" t="str">
        <f>IF(ISNUMBER(Inputs!BQ357),Inputs!BQ357,"")</f>
        <v/>
      </c>
      <c r="BR16" s="300" t="str">
        <f>IF(ISNUMBER(Inputs!BR357),Inputs!BR357,"")</f>
        <v/>
      </c>
      <c r="BS16" s="300" t="str">
        <f>IF(ISNUMBER(Inputs!BS357),Inputs!BS357,"")</f>
        <v/>
      </c>
      <c r="BT16" s="300" t="str">
        <f>IF(ISNUMBER(Inputs!BT357),Inputs!BT357,"")</f>
        <v/>
      </c>
      <c r="BU16" s="300" t="str">
        <f>IF(ISNUMBER(Inputs!BU357),Inputs!BU357,"")</f>
        <v/>
      </c>
      <c r="BV16" s="300" t="str">
        <f>IF(ISNUMBER(Inputs!BV357),Inputs!BV357,"")</f>
        <v/>
      </c>
      <c r="BW16" s="300" t="str">
        <f>IF(ISNUMBER(Inputs!BW357),Inputs!BW357,"")</f>
        <v/>
      </c>
      <c r="BX16" s="300" t="str">
        <f>IF(ISNUMBER(Inputs!BX357),Inputs!BX357,"")</f>
        <v/>
      </c>
      <c r="BY16" s="300" t="str">
        <f>IF(ISNUMBER(Inputs!BY357),Inputs!BY357,"")</f>
        <v/>
      </c>
      <c r="BZ16" s="300" t="str">
        <f>IF(ISNUMBER(Inputs!BZ357),Inputs!BZ357,"")</f>
        <v/>
      </c>
      <c r="CA16" s="300" t="str">
        <f>IF(ISNUMBER(Inputs!CA357),Inputs!CA357,"")</f>
        <v/>
      </c>
      <c r="CB16" s="300" t="str">
        <f>IF(ISNUMBER(Inputs!CB357),Inputs!CB357,"")</f>
        <v/>
      </c>
      <c r="CC16" s="300" t="str">
        <f>IF(ISNUMBER(Inputs!CC357),Inputs!CC357,"")</f>
        <v/>
      </c>
      <c r="CD16" s="300" t="str">
        <f>IF(ISNUMBER(Inputs!CD357),Inputs!CD357,"")</f>
        <v/>
      </c>
      <c r="CE16" s="300" t="str">
        <f>IF(ISNUMBER(Inputs!CE357),Inputs!CE357,"")</f>
        <v/>
      </c>
      <c r="CF16" s="300" t="str">
        <f>IF(ISNUMBER(Inputs!CF357),Inputs!CF357,"")</f>
        <v/>
      </c>
      <c r="CG16" s="300" t="str">
        <f>IF(ISNUMBER(Inputs!CG357),Inputs!CG357,"")</f>
        <v/>
      </c>
      <c r="CH16" s="300" t="str">
        <f>IF(ISNUMBER(Inputs!CH357),Inputs!CH357,"")</f>
        <v/>
      </c>
      <c r="CI16" s="300" t="str">
        <f>IF(ISNUMBER(Inputs!CI357),Inputs!CI357,"")</f>
        <v/>
      </c>
    </row>
    <row r="17" spans="1:87">
      <c r="A17" s="155"/>
      <c r="B17" s="136"/>
      <c r="C17" s="11"/>
      <c r="D17" s="12"/>
      <c r="E17" s="12"/>
      <c r="G17" s="2"/>
      <c r="H17" s="2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  <c r="Y17" s="300"/>
      <c r="Z17" s="300"/>
      <c r="AA17" s="300"/>
      <c r="AB17" s="300"/>
      <c r="AC17" s="300"/>
      <c r="AD17" s="300"/>
      <c r="AE17" s="300"/>
      <c r="AF17" s="300"/>
      <c r="AG17" s="300"/>
      <c r="AH17" s="300"/>
      <c r="AI17" s="300"/>
      <c r="AJ17" s="300"/>
      <c r="AK17" s="300"/>
      <c r="AL17" s="300"/>
      <c r="AM17" s="300"/>
      <c r="AN17" s="300"/>
      <c r="AO17" s="300"/>
      <c r="AP17" s="300"/>
      <c r="AQ17" s="300"/>
      <c r="AR17" s="300"/>
      <c r="AS17" s="300"/>
      <c r="AT17" s="300"/>
      <c r="AU17" s="300"/>
      <c r="AV17" s="300"/>
      <c r="AW17" s="300"/>
      <c r="AX17" s="300"/>
      <c r="AY17" s="300"/>
      <c r="AZ17" s="300"/>
      <c r="BA17" s="300"/>
      <c r="BB17" s="300"/>
      <c r="BC17" s="300"/>
      <c r="BD17" s="300"/>
      <c r="BE17" s="300"/>
      <c r="BF17" s="300"/>
      <c r="BG17" s="300"/>
      <c r="BH17" s="300"/>
      <c r="BI17" s="300"/>
      <c r="BJ17" s="300"/>
      <c r="BK17" s="300"/>
      <c r="BL17" s="300"/>
      <c r="BM17" s="300"/>
      <c r="BN17" s="300"/>
      <c r="BO17" s="300"/>
      <c r="BP17" s="300"/>
      <c r="BQ17" s="300"/>
      <c r="BR17" s="300"/>
      <c r="BS17" s="300"/>
      <c r="BT17" s="300"/>
      <c r="BU17" s="300"/>
      <c r="BV17" s="300"/>
      <c r="BW17" s="300"/>
      <c r="BX17" s="300"/>
      <c r="BY17" s="300"/>
      <c r="BZ17" s="300"/>
      <c r="CA17" s="300"/>
      <c r="CB17" s="300"/>
      <c r="CC17" s="300"/>
      <c r="CD17" s="300"/>
      <c r="CE17" s="300"/>
      <c r="CF17" s="300"/>
      <c r="CG17" s="300"/>
      <c r="CH17" s="300"/>
      <c r="CI17" s="300"/>
    </row>
    <row r="18" spans="1:87">
      <c r="A18" s="155"/>
      <c r="B18" s="136"/>
      <c r="C18" s="11" t="s">
        <v>449</v>
      </c>
      <c r="D18" s="12" t="s">
        <v>898</v>
      </c>
      <c r="E18" s="12" t="s">
        <v>58</v>
      </c>
      <c r="G18" s="479"/>
      <c r="H18" s="300">
        <f>IF(ISNUMBER(Inputs!H371),Inputs!H371,"")</f>
        <v>354.31900000000002</v>
      </c>
      <c r="I18" s="300">
        <f>IF(ISNUMBER(Inputs!I371),Inputs!I371,"")</f>
        <v>374.84899999999999</v>
      </c>
      <c r="J18" s="300">
        <f>IF(ISNUMBER(Inputs!J371),Inputs!J371,"")</f>
        <v>247.73400000000001</v>
      </c>
      <c r="K18" s="300">
        <f>IF(ISNUMBER(Inputs!K371),Inputs!K371,"")</f>
        <v>332.75700000000001</v>
      </c>
      <c r="L18" s="300">
        <f>IF(ISNUMBER(Inputs!L371),Inputs!L371,"")</f>
        <v>338.58</v>
      </c>
      <c r="M18" s="300" t="str">
        <f>IF(ISNUMBER(Inputs!M371),Inputs!M371,"")</f>
        <v/>
      </c>
      <c r="N18" s="300" t="str">
        <f>IF(ISNUMBER(Inputs!N371),Inputs!N371,"")</f>
        <v/>
      </c>
      <c r="O18" s="300" t="str">
        <f>IF(ISNUMBER(Inputs!O371),Inputs!O371,"")</f>
        <v/>
      </c>
      <c r="P18" s="300" t="str">
        <f>IF(ISNUMBER(Inputs!P371),Inputs!P371,"")</f>
        <v/>
      </c>
      <c r="Q18" s="300" t="str">
        <f>IF(ISNUMBER(Inputs!Q371),Inputs!Q371,"")</f>
        <v/>
      </c>
      <c r="R18" s="300" t="str">
        <f>IF(ISNUMBER(Inputs!R371),Inputs!R371,"")</f>
        <v/>
      </c>
      <c r="S18" s="300" t="str">
        <f>IF(ISNUMBER(Inputs!S371),Inputs!S371,"")</f>
        <v/>
      </c>
      <c r="T18" s="300" t="str">
        <f>IF(ISNUMBER(Inputs!T371),Inputs!T371,"")</f>
        <v/>
      </c>
      <c r="U18" s="300" t="str">
        <f>IF(ISNUMBER(Inputs!U371),Inputs!U371,"")</f>
        <v/>
      </c>
      <c r="V18" s="300" t="str">
        <f>IF(ISNUMBER(Inputs!V371),Inputs!V371,"")</f>
        <v/>
      </c>
      <c r="W18" s="300" t="str">
        <f>IF(ISNUMBER(Inputs!W371),Inputs!W371,"")</f>
        <v/>
      </c>
      <c r="X18" s="300" t="str">
        <f>IF(ISNUMBER(Inputs!X371),Inputs!X371,"")</f>
        <v/>
      </c>
      <c r="Y18" s="300" t="str">
        <f>IF(ISNUMBER(Inputs!Y371),Inputs!Y371,"")</f>
        <v/>
      </c>
      <c r="Z18" s="300" t="str">
        <f>IF(ISNUMBER(Inputs!Z371),Inputs!Z371,"")</f>
        <v/>
      </c>
      <c r="AA18" s="300" t="str">
        <f>IF(ISNUMBER(Inputs!AA371),Inputs!AA371,"")</f>
        <v/>
      </c>
      <c r="AB18" s="300" t="str">
        <f>IF(ISNUMBER(Inputs!AB371),Inputs!AB371,"")</f>
        <v/>
      </c>
      <c r="AC18" s="300" t="str">
        <f>IF(ISNUMBER(Inputs!AC371),Inputs!AC371,"")</f>
        <v/>
      </c>
      <c r="AD18" s="300" t="str">
        <f>IF(ISNUMBER(Inputs!AD371),Inputs!AD371,"")</f>
        <v/>
      </c>
      <c r="AE18" s="300" t="str">
        <f>IF(ISNUMBER(Inputs!AE371),Inputs!AE371,"")</f>
        <v/>
      </c>
      <c r="AF18" s="300" t="str">
        <f>IF(ISNUMBER(Inputs!AF371),Inputs!AF371,"")</f>
        <v/>
      </c>
      <c r="AG18" s="300" t="str">
        <f>IF(ISNUMBER(Inputs!AG371),Inputs!AG371,"")</f>
        <v/>
      </c>
      <c r="AH18" s="300" t="str">
        <f>IF(ISNUMBER(Inputs!AH371),Inputs!AH371,"")</f>
        <v/>
      </c>
      <c r="AI18" s="300" t="str">
        <f>IF(ISNUMBER(Inputs!AI371),Inputs!AI371,"")</f>
        <v/>
      </c>
      <c r="AJ18" s="300" t="str">
        <f>IF(ISNUMBER(Inputs!AJ371),Inputs!AJ371,"")</f>
        <v/>
      </c>
      <c r="AK18" s="300" t="str">
        <f>IF(ISNUMBER(Inputs!AK371),Inputs!AK371,"")</f>
        <v/>
      </c>
      <c r="AL18" s="300" t="str">
        <f>IF(ISNUMBER(Inputs!AL371),Inputs!AL371,"")</f>
        <v/>
      </c>
      <c r="AM18" s="300" t="str">
        <f>IF(ISNUMBER(Inputs!AM371),Inputs!AM371,"")</f>
        <v/>
      </c>
      <c r="AN18" s="300" t="str">
        <f>IF(ISNUMBER(Inputs!AN371),Inputs!AN371,"")</f>
        <v/>
      </c>
      <c r="AO18" s="300" t="str">
        <f>IF(ISNUMBER(Inputs!AO371),Inputs!AO371,"")</f>
        <v/>
      </c>
      <c r="AP18" s="300" t="str">
        <f>IF(ISNUMBER(Inputs!AP371),Inputs!AP371,"")</f>
        <v/>
      </c>
      <c r="AQ18" s="300" t="str">
        <f>IF(ISNUMBER(Inputs!AQ371),Inputs!AQ371,"")</f>
        <v/>
      </c>
      <c r="AR18" s="300" t="str">
        <f>IF(ISNUMBER(Inputs!AR371),Inputs!AR371,"")</f>
        <v/>
      </c>
      <c r="AS18" s="300" t="str">
        <f>IF(ISNUMBER(Inputs!AS371),Inputs!AS371,"")</f>
        <v/>
      </c>
      <c r="AT18" s="300" t="str">
        <f>IF(ISNUMBER(Inputs!AT371),Inputs!AT371,"")</f>
        <v/>
      </c>
      <c r="AU18" s="300" t="str">
        <f>IF(ISNUMBER(Inputs!AU371),Inputs!AU371,"")</f>
        <v/>
      </c>
      <c r="AV18" s="300" t="str">
        <f>IF(ISNUMBER(Inputs!AV371),Inputs!AV371,"")</f>
        <v/>
      </c>
      <c r="AW18" s="300" t="str">
        <f>IF(ISNUMBER(Inputs!AW371),Inputs!AW371,"")</f>
        <v/>
      </c>
      <c r="AX18" s="300" t="str">
        <f>IF(ISNUMBER(Inputs!AX371),Inputs!AX371,"")</f>
        <v/>
      </c>
      <c r="AY18" s="300" t="str">
        <f>IF(ISNUMBER(Inputs!AY371),Inputs!AY371,"")</f>
        <v/>
      </c>
      <c r="AZ18" s="300" t="str">
        <f>IF(ISNUMBER(Inputs!AZ371),Inputs!AZ371,"")</f>
        <v/>
      </c>
      <c r="BA18" s="300" t="str">
        <f>IF(ISNUMBER(Inputs!BA371),Inputs!BA371,"")</f>
        <v/>
      </c>
      <c r="BB18" s="300" t="str">
        <f>IF(ISNUMBER(Inputs!BB371),Inputs!BB371,"")</f>
        <v/>
      </c>
      <c r="BC18" s="300" t="str">
        <f>IF(ISNUMBER(Inputs!BC371),Inputs!BC371,"")</f>
        <v/>
      </c>
      <c r="BD18" s="300" t="str">
        <f>IF(ISNUMBER(Inputs!BD371),Inputs!BD371,"")</f>
        <v/>
      </c>
      <c r="BE18" s="300" t="str">
        <f>IF(ISNUMBER(Inputs!BE371),Inputs!BE371,"")</f>
        <v/>
      </c>
      <c r="BF18" s="300" t="str">
        <f>IF(ISNUMBER(Inputs!BF371),Inputs!BF371,"")</f>
        <v/>
      </c>
      <c r="BG18" s="300" t="str">
        <f>IF(ISNUMBER(Inputs!BG371),Inputs!BG371,"")</f>
        <v/>
      </c>
      <c r="BH18" s="300" t="str">
        <f>IF(ISNUMBER(Inputs!BH371),Inputs!BH371,"")</f>
        <v/>
      </c>
      <c r="BI18" s="300" t="str">
        <f>IF(ISNUMBER(Inputs!BI371),Inputs!BI371,"")</f>
        <v/>
      </c>
      <c r="BJ18" s="300" t="str">
        <f>IF(ISNUMBER(Inputs!BJ371),Inputs!BJ371,"")</f>
        <v/>
      </c>
      <c r="BK18" s="300" t="str">
        <f>IF(ISNUMBER(Inputs!BK371),Inputs!BK371,"")</f>
        <v/>
      </c>
      <c r="BL18" s="300" t="str">
        <f>IF(ISNUMBER(Inputs!BL371),Inputs!BL371,"")</f>
        <v/>
      </c>
      <c r="BM18" s="300" t="str">
        <f>IF(ISNUMBER(Inputs!BM371),Inputs!BM371,"")</f>
        <v/>
      </c>
      <c r="BN18" s="300" t="str">
        <f>IF(ISNUMBER(Inputs!BN371),Inputs!BN371,"")</f>
        <v/>
      </c>
      <c r="BO18" s="300" t="str">
        <f>IF(ISNUMBER(Inputs!BO371),Inputs!BO371,"")</f>
        <v/>
      </c>
      <c r="BP18" s="300" t="str">
        <f>IF(ISNUMBER(Inputs!BP371),Inputs!BP371,"")</f>
        <v/>
      </c>
      <c r="BQ18" s="300" t="str">
        <f>IF(ISNUMBER(Inputs!BQ371),Inputs!BQ371,"")</f>
        <v/>
      </c>
      <c r="BR18" s="300" t="str">
        <f>IF(ISNUMBER(Inputs!BR371),Inputs!BR371,"")</f>
        <v/>
      </c>
      <c r="BS18" s="300" t="str">
        <f>IF(ISNUMBER(Inputs!BS371),Inputs!BS371,"")</f>
        <v/>
      </c>
      <c r="BT18" s="300" t="str">
        <f>IF(ISNUMBER(Inputs!BT371),Inputs!BT371,"")</f>
        <v/>
      </c>
      <c r="BU18" s="300" t="str">
        <f>IF(ISNUMBER(Inputs!BU371),Inputs!BU371,"")</f>
        <v/>
      </c>
      <c r="BV18" s="300" t="str">
        <f>IF(ISNUMBER(Inputs!BV371),Inputs!BV371,"")</f>
        <v/>
      </c>
      <c r="BW18" s="300" t="str">
        <f>IF(ISNUMBER(Inputs!BW371),Inputs!BW371,"")</f>
        <v/>
      </c>
      <c r="BX18" s="300" t="str">
        <f>IF(ISNUMBER(Inputs!BX371),Inputs!BX371,"")</f>
        <v/>
      </c>
      <c r="BY18" s="300" t="str">
        <f>IF(ISNUMBER(Inputs!BY371),Inputs!BY371,"")</f>
        <v/>
      </c>
      <c r="BZ18" s="300" t="str">
        <f>IF(ISNUMBER(Inputs!BZ371),Inputs!BZ371,"")</f>
        <v/>
      </c>
      <c r="CA18" s="300" t="str">
        <f>IF(ISNUMBER(Inputs!CA371),Inputs!CA371,"")</f>
        <v/>
      </c>
      <c r="CB18" s="300" t="str">
        <f>IF(ISNUMBER(Inputs!CB371),Inputs!CB371,"")</f>
        <v/>
      </c>
      <c r="CC18" s="300" t="str">
        <f>IF(ISNUMBER(Inputs!CC371),Inputs!CC371,"")</f>
        <v/>
      </c>
      <c r="CD18" s="300" t="str">
        <f>IF(ISNUMBER(Inputs!CD371),Inputs!CD371,"")</f>
        <v/>
      </c>
      <c r="CE18" s="300" t="str">
        <f>IF(ISNUMBER(Inputs!CE371),Inputs!CE371,"")</f>
        <v/>
      </c>
      <c r="CF18" s="300" t="str">
        <f>IF(ISNUMBER(Inputs!CF371),Inputs!CF371,"")</f>
        <v/>
      </c>
      <c r="CG18" s="300" t="str">
        <f>IF(ISNUMBER(Inputs!CG371),Inputs!CG371,"")</f>
        <v/>
      </c>
      <c r="CH18" s="300" t="str">
        <f>IF(ISNUMBER(Inputs!CH371),Inputs!CH371,"")</f>
        <v/>
      </c>
      <c r="CI18" s="300" t="str">
        <f>IF(ISNUMBER(Inputs!CI371),Inputs!CI371,"")</f>
        <v/>
      </c>
    </row>
    <row r="19" spans="1:87">
      <c r="A19" s="155"/>
      <c r="B19" s="136"/>
      <c r="C19" s="11" t="s">
        <v>322</v>
      </c>
      <c r="D19" s="12" t="s">
        <v>898</v>
      </c>
      <c r="E19" s="12" t="s">
        <v>58</v>
      </c>
      <c r="G19" s="479"/>
      <c r="H19" s="300">
        <f>IF(ISNUMBER(Inputs!H372),Inputs!H372,"")</f>
        <v>134.76300000000001</v>
      </c>
      <c r="I19" s="300">
        <f>IF(ISNUMBER(Inputs!I372),Inputs!I372,"")</f>
        <v>139.68899999999999</v>
      </c>
      <c r="J19" s="300">
        <f>IF(ISNUMBER(Inputs!J372),Inputs!J372,"")</f>
        <v>122.5848094</v>
      </c>
      <c r="K19" s="300">
        <f>IF(ISNUMBER(Inputs!K372),Inputs!K372,"")</f>
        <v>137.06100000000001</v>
      </c>
      <c r="L19" s="300">
        <f>IF(ISNUMBER(Inputs!L372),Inputs!L372,"")</f>
        <v>168.58</v>
      </c>
      <c r="M19" s="300" t="str">
        <f>IF(ISNUMBER(Inputs!M372),Inputs!M372,"")</f>
        <v/>
      </c>
      <c r="N19" s="300" t="str">
        <f>IF(ISNUMBER(Inputs!N372),Inputs!N372,"")</f>
        <v/>
      </c>
      <c r="O19" s="300" t="str">
        <f>IF(ISNUMBER(Inputs!O372),Inputs!O372,"")</f>
        <v/>
      </c>
      <c r="P19" s="300" t="str">
        <f>IF(ISNUMBER(Inputs!P372),Inputs!P372,"")</f>
        <v/>
      </c>
      <c r="Q19" s="300" t="str">
        <f>IF(ISNUMBER(Inputs!Q372),Inputs!Q372,"")</f>
        <v/>
      </c>
      <c r="R19" s="300" t="str">
        <f>IF(ISNUMBER(Inputs!R372),Inputs!R372,"")</f>
        <v/>
      </c>
      <c r="S19" s="300" t="str">
        <f>IF(ISNUMBER(Inputs!S372),Inputs!S372,"")</f>
        <v/>
      </c>
      <c r="T19" s="300" t="str">
        <f>IF(ISNUMBER(Inputs!T372),Inputs!T372,"")</f>
        <v/>
      </c>
      <c r="U19" s="300" t="str">
        <f>IF(ISNUMBER(Inputs!U372),Inputs!U372,"")</f>
        <v/>
      </c>
      <c r="V19" s="300" t="str">
        <f>IF(ISNUMBER(Inputs!V372),Inputs!V372,"")</f>
        <v/>
      </c>
      <c r="W19" s="300" t="str">
        <f>IF(ISNUMBER(Inputs!W372),Inputs!W372,"")</f>
        <v/>
      </c>
      <c r="X19" s="300" t="str">
        <f>IF(ISNUMBER(Inputs!X372),Inputs!X372,"")</f>
        <v/>
      </c>
      <c r="Y19" s="300" t="str">
        <f>IF(ISNUMBER(Inputs!Y372),Inputs!Y372,"")</f>
        <v/>
      </c>
      <c r="Z19" s="300" t="str">
        <f>IF(ISNUMBER(Inputs!Z372),Inputs!Z372,"")</f>
        <v/>
      </c>
      <c r="AA19" s="300" t="str">
        <f>IF(ISNUMBER(Inputs!AA372),Inputs!AA372,"")</f>
        <v/>
      </c>
      <c r="AB19" s="300" t="str">
        <f>IF(ISNUMBER(Inputs!AB372),Inputs!AB372,"")</f>
        <v/>
      </c>
      <c r="AC19" s="300" t="str">
        <f>IF(ISNUMBER(Inputs!AC372),Inputs!AC372,"")</f>
        <v/>
      </c>
      <c r="AD19" s="300" t="str">
        <f>IF(ISNUMBER(Inputs!AD372),Inputs!AD372,"")</f>
        <v/>
      </c>
      <c r="AE19" s="300" t="str">
        <f>IF(ISNUMBER(Inputs!AE372),Inputs!AE372,"")</f>
        <v/>
      </c>
      <c r="AF19" s="300" t="str">
        <f>IF(ISNUMBER(Inputs!AF372),Inputs!AF372,"")</f>
        <v/>
      </c>
      <c r="AG19" s="300" t="str">
        <f>IF(ISNUMBER(Inputs!AG372),Inputs!AG372,"")</f>
        <v/>
      </c>
      <c r="AH19" s="300" t="str">
        <f>IF(ISNUMBER(Inputs!AH372),Inputs!AH372,"")</f>
        <v/>
      </c>
      <c r="AI19" s="300" t="str">
        <f>IF(ISNUMBER(Inputs!AI372),Inputs!AI372,"")</f>
        <v/>
      </c>
      <c r="AJ19" s="300" t="str">
        <f>IF(ISNUMBER(Inputs!AJ372),Inputs!AJ372,"")</f>
        <v/>
      </c>
      <c r="AK19" s="300" t="str">
        <f>IF(ISNUMBER(Inputs!AK372),Inputs!AK372,"")</f>
        <v/>
      </c>
      <c r="AL19" s="300" t="str">
        <f>IF(ISNUMBER(Inputs!AL372),Inputs!AL372,"")</f>
        <v/>
      </c>
      <c r="AM19" s="300" t="str">
        <f>IF(ISNUMBER(Inputs!AM372),Inputs!AM372,"")</f>
        <v/>
      </c>
      <c r="AN19" s="300" t="str">
        <f>IF(ISNUMBER(Inputs!AN372),Inputs!AN372,"")</f>
        <v/>
      </c>
      <c r="AO19" s="300" t="str">
        <f>IF(ISNUMBER(Inputs!AO372),Inputs!AO372,"")</f>
        <v/>
      </c>
      <c r="AP19" s="300" t="str">
        <f>IF(ISNUMBER(Inputs!AP372),Inputs!AP372,"")</f>
        <v/>
      </c>
      <c r="AQ19" s="300" t="str">
        <f>IF(ISNUMBER(Inputs!AQ372),Inputs!AQ372,"")</f>
        <v/>
      </c>
      <c r="AR19" s="300" t="str">
        <f>IF(ISNUMBER(Inputs!AR372),Inputs!AR372,"")</f>
        <v/>
      </c>
      <c r="AS19" s="300" t="str">
        <f>IF(ISNUMBER(Inputs!AS372),Inputs!AS372,"")</f>
        <v/>
      </c>
      <c r="AT19" s="300" t="str">
        <f>IF(ISNUMBER(Inputs!AT372),Inputs!AT372,"")</f>
        <v/>
      </c>
      <c r="AU19" s="300" t="str">
        <f>IF(ISNUMBER(Inputs!AU372),Inputs!AU372,"")</f>
        <v/>
      </c>
      <c r="AV19" s="300" t="str">
        <f>IF(ISNUMBER(Inputs!AV372),Inputs!AV372,"")</f>
        <v/>
      </c>
      <c r="AW19" s="300" t="str">
        <f>IF(ISNUMBER(Inputs!AW372),Inputs!AW372,"")</f>
        <v/>
      </c>
      <c r="AX19" s="300" t="str">
        <f>IF(ISNUMBER(Inputs!AX372),Inputs!AX372,"")</f>
        <v/>
      </c>
      <c r="AY19" s="300" t="str">
        <f>IF(ISNUMBER(Inputs!AY372),Inputs!AY372,"")</f>
        <v/>
      </c>
      <c r="AZ19" s="300" t="str">
        <f>IF(ISNUMBER(Inputs!AZ372),Inputs!AZ372,"")</f>
        <v/>
      </c>
      <c r="BA19" s="300" t="str">
        <f>IF(ISNUMBER(Inputs!BA372),Inputs!BA372,"")</f>
        <v/>
      </c>
      <c r="BB19" s="300" t="str">
        <f>IF(ISNUMBER(Inputs!BB372),Inputs!BB372,"")</f>
        <v/>
      </c>
      <c r="BC19" s="300" t="str">
        <f>IF(ISNUMBER(Inputs!BC372),Inputs!BC372,"")</f>
        <v/>
      </c>
      <c r="BD19" s="300" t="str">
        <f>IF(ISNUMBER(Inputs!BD372),Inputs!BD372,"")</f>
        <v/>
      </c>
      <c r="BE19" s="300" t="str">
        <f>IF(ISNUMBER(Inputs!BE372),Inputs!BE372,"")</f>
        <v/>
      </c>
      <c r="BF19" s="300" t="str">
        <f>IF(ISNUMBER(Inputs!BF372),Inputs!BF372,"")</f>
        <v/>
      </c>
      <c r="BG19" s="300" t="str">
        <f>IF(ISNUMBER(Inputs!BG372),Inputs!BG372,"")</f>
        <v/>
      </c>
      <c r="BH19" s="300" t="str">
        <f>IF(ISNUMBER(Inputs!BH372),Inputs!BH372,"")</f>
        <v/>
      </c>
      <c r="BI19" s="300" t="str">
        <f>IF(ISNUMBER(Inputs!BI372),Inputs!BI372,"")</f>
        <v/>
      </c>
      <c r="BJ19" s="300" t="str">
        <f>IF(ISNUMBER(Inputs!BJ372),Inputs!BJ372,"")</f>
        <v/>
      </c>
      <c r="BK19" s="300" t="str">
        <f>IF(ISNUMBER(Inputs!BK372),Inputs!BK372,"")</f>
        <v/>
      </c>
      <c r="BL19" s="300" t="str">
        <f>IF(ISNUMBER(Inputs!BL372),Inputs!BL372,"")</f>
        <v/>
      </c>
      <c r="BM19" s="300" t="str">
        <f>IF(ISNUMBER(Inputs!BM372),Inputs!BM372,"")</f>
        <v/>
      </c>
      <c r="BN19" s="300" t="str">
        <f>IF(ISNUMBER(Inputs!BN372),Inputs!BN372,"")</f>
        <v/>
      </c>
      <c r="BO19" s="300" t="str">
        <f>IF(ISNUMBER(Inputs!BO372),Inputs!BO372,"")</f>
        <v/>
      </c>
      <c r="BP19" s="300" t="str">
        <f>IF(ISNUMBER(Inputs!BP372),Inputs!BP372,"")</f>
        <v/>
      </c>
      <c r="BQ19" s="300" t="str">
        <f>IF(ISNUMBER(Inputs!BQ372),Inputs!BQ372,"")</f>
        <v/>
      </c>
      <c r="BR19" s="300" t="str">
        <f>IF(ISNUMBER(Inputs!BR372),Inputs!BR372,"")</f>
        <v/>
      </c>
      <c r="BS19" s="300" t="str">
        <f>IF(ISNUMBER(Inputs!BS372),Inputs!BS372,"")</f>
        <v/>
      </c>
      <c r="BT19" s="300" t="str">
        <f>IF(ISNUMBER(Inputs!BT372),Inputs!BT372,"")</f>
        <v/>
      </c>
      <c r="BU19" s="300" t="str">
        <f>IF(ISNUMBER(Inputs!BU372),Inputs!BU372,"")</f>
        <v/>
      </c>
      <c r="BV19" s="300" t="str">
        <f>IF(ISNUMBER(Inputs!BV372),Inputs!BV372,"")</f>
        <v/>
      </c>
      <c r="BW19" s="300" t="str">
        <f>IF(ISNUMBER(Inputs!BW372),Inputs!BW372,"")</f>
        <v/>
      </c>
      <c r="BX19" s="300" t="str">
        <f>IF(ISNUMBER(Inputs!BX372),Inputs!BX372,"")</f>
        <v/>
      </c>
      <c r="BY19" s="300" t="str">
        <f>IF(ISNUMBER(Inputs!BY372),Inputs!BY372,"")</f>
        <v/>
      </c>
      <c r="BZ19" s="300" t="str">
        <f>IF(ISNUMBER(Inputs!BZ372),Inputs!BZ372,"")</f>
        <v/>
      </c>
      <c r="CA19" s="300" t="str">
        <f>IF(ISNUMBER(Inputs!CA372),Inputs!CA372,"")</f>
        <v/>
      </c>
      <c r="CB19" s="300" t="str">
        <f>IF(ISNUMBER(Inputs!CB372),Inputs!CB372,"")</f>
        <v/>
      </c>
      <c r="CC19" s="300" t="str">
        <f>IF(ISNUMBER(Inputs!CC372),Inputs!CC372,"")</f>
        <v/>
      </c>
      <c r="CD19" s="300" t="str">
        <f>IF(ISNUMBER(Inputs!CD372),Inputs!CD372,"")</f>
        <v/>
      </c>
      <c r="CE19" s="300" t="str">
        <f>IF(ISNUMBER(Inputs!CE372),Inputs!CE372,"")</f>
        <v/>
      </c>
      <c r="CF19" s="300" t="str">
        <f>IF(ISNUMBER(Inputs!CF372),Inputs!CF372,"")</f>
        <v/>
      </c>
      <c r="CG19" s="300" t="str">
        <f>IF(ISNUMBER(Inputs!CG372),Inputs!CG372,"")</f>
        <v/>
      </c>
      <c r="CH19" s="300" t="str">
        <f>IF(ISNUMBER(Inputs!CH372),Inputs!CH372,"")</f>
        <v/>
      </c>
      <c r="CI19" s="300" t="str">
        <f>IF(ISNUMBER(Inputs!CI372),Inputs!CI372,"")</f>
        <v/>
      </c>
    </row>
    <row r="20" spans="1:87">
      <c r="A20" s="155"/>
      <c r="B20" s="136"/>
      <c r="C20" s="11"/>
      <c r="D20" s="12"/>
      <c r="E20" s="12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0"/>
      <c r="AC20" s="300"/>
      <c r="AD20" s="300"/>
      <c r="AE20" s="300"/>
      <c r="AF20" s="300"/>
      <c r="AG20" s="300"/>
      <c r="AH20" s="300"/>
      <c r="AI20" s="300"/>
      <c r="AJ20" s="300"/>
      <c r="AK20" s="300"/>
      <c r="AL20" s="300"/>
      <c r="AM20" s="300"/>
      <c r="AN20" s="300"/>
      <c r="AO20" s="300"/>
      <c r="AP20" s="300"/>
      <c r="AQ20" s="300"/>
      <c r="AR20" s="300"/>
      <c r="AS20" s="300"/>
      <c r="AT20" s="300"/>
      <c r="AU20" s="300"/>
      <c r="AV20" s="300"/>
      <c r="AW20" s="300"/>
      <c r="AX20" s="300"/>
      <c r="AY20" s="300"/>
      <c r="AZ20" s="300"/>
      <c r="BA20" s="300"/>
      <c r="BB20" s="300"/>
      <c r="BC20" s="300"/>
      <c r="BD20" s="300"/>
      <c r="BE20" s="300"/>
      <c r="BF20" s="300"/>
      <c r="BG20" s="300"/>
      <c r="BH20" s="300"/>
      <c r="BI20" s="300"/>
      <c r="BJ20" s="300"/>
      <c r="BK20" s="300"/>
      <c r="BL20" s="300"/>
      <c r="BM20" s="300"/>
      <c r="BN20" s="300"/>
      <c r="BO20" s="300"/>
      <c r="BP20" s="300"/>
      <c r="BQ20" s="300"/>
      <c r="BR20" s="300"/>
      <c r="BS20" s="300"/>
      <c r="BT20" s="300"/>
      <c r="BU20" s="300"/>
      <c r="BV20" s="300"/>
      <c r="BW20" s="300"/>
      <c r="BX20" s="300"/>
      <c r="BY20" s="300"/>
      <c r="BZ20" s="300"/>
      <c r="CA20" s="300"/>
      <c r="CB20" s="300"/>
      <c r="CC20" s="300"/>
      <c r="CD20" s="300"/>
      <c r="CE20" s="300"/>
      <c r="CF20" s="300"/>
      <c r="CG20" s="300"/>
      <c r="CH20" s="300"/>
      <c r="CI20" s="300"/>
    </row>
    <row r="21" spans="1:87">
      <c r="A21" s="155"/>
      <c r="B21" s="136"/>
      <c r="C21" s="11" t="s">
        <v>450</v>
      </c>
      <c r="D21" s="12" t="s">
        <v>898</v>
      </c>
      <c r="E21" s="12" t="s">
        <v>58</v>
      </c>
      <c r="G21" s="479"/>
      <c r="H21" s="300">
        <f>IF(ISNUMBER(Inputs!H368),Inputs!H368,"")</f>
        <v>4148.4269999999997</v>
      </c>
      <c r="I21" s="300">
        <f>IF(ISNUMBER(Inputs!I368),Inputs!I368,"")</f>
        <v>4383.5870000000004</v>
      </c>
      <c r="J21" s="300">
        <f>IF(ISNUMBER(Inputs!J368),Inputs!J368,"")</f>
        <v>4508.7359999999999</v>
      </c>
      <c r="K21" s="300">
        <f>IF(ISNUMBER(Inputs!K368),Inputs!K368,"")</f>
        <v>4704.4319999999998</v>
      </c>
      <c r="L21" s="300">
        <f>IF(ISNUMBER(Inputs!L368),Inputs!L368,"")</f>
        <v>4874.4319999999998</v>
      </c>
      <c r="M21" s="300" t="str">
        <f>IF(ISNUMBER(Inputs!M368),Inputs!M368,"")</f>
        <v/>
      </c>
      <c r="N21" s="300" t="str">
        <f>IF(ISNUMBER(Inputs!N368),Inputs!N368,"")</f>
        <v/>
      </c>
      <c r="O21" s="300" t="str">
        <f>IF(ISNUMBER(Inputs!O368),Inputs!O368,"")</f>
        <v/>
      </c>
      <c r="P21" s="300" t="str">
        <f>IF(ISNUMBER(Inputs!P368),Inputs!P368,"")</f>
        <v/>
      </c>
      <c r="Q21" s="300" t="str">
        <f>IF(ISNUMBER(Inputs!Q368),Inputs!Q368,"")</f>
        <v/>
      </c>
      <c r="R21" s="300" t="str">
        <f>IF(ISNUMBER(Inputs!R368),Inputs!R368,"")</f>
        <v/>
      </c>
      <c r="S21" s="300" t="str">
        <f>IF(ISNUMBER(Inputs!S368),Inputs!S368,"")</f>
        <v/>
      </c>
      <c r="T21" s="300" t="str">
        <f>IF(ISNUMBER(Inputs!T368),Inputs!T368,"")</f>
        <v/>
      </c>
      <c r="U21" s="300" t="str">
        <f>IF(ISNUMBER(Inputs!U368),Inputs!U368,"")</f>
        <v/>
      </c>
      <c r="V21" s="300" t="str">
        <f>IF(ISNUMBER(Inputs!V368),Inputs!V368,"")</f>
        <v/>
      </c>
      <c r="W21" s="300" t="str">
        <f>IF(ISNUMBER(Inputs!W368),Inputs!W368,"")</f>
        <v/>
      </c>
      <c r="X21" s="300" t="str">
        <f>IF(ISNUMBER(Inputs!X368),Inputs!X368,"")</f>
        <v/>
      </c>
      <c r="Y21" s="300" t="str">
        <f>IF(ISNUMBER(Inputs!Y368),Inputs!Y368,"")</f>
        <v/>
      </c>
      <c r="Z21" s="300" t="str">
        <f>IF(ISNUMBER(Inputs!Z368),Inputs!Z368,"")</f>
        <v/>
      </c>
      <c r="AA21" s="300" t="str">
        <f>IF(ISNUMBER(Inputs!AA368),Inputs!AA368,"")</f>
        <v/>
      </c>
      <c r="AB21" s="300" t="str">
        <f>IF(ISNUMBER(Inputs!AB368),Inputs!AB368,"")</f>
        <v/>
      </c>
      <c r="AC21" s="300" t="str">
        <f>IF(ISNUMBER(Inputs!AC368),Inputs!AC368,"")</f>
        <v/>
      </c>
      <c r="AD21" s="300" t="str">
        <f>IF(ISNUMBER(Inputs!AD368),Inputs!AD368,"")</f>
        <v/>
      </c>
      <c r="AE21" s="300" t="str">
        <f>IF(ISNUMBER(Inputs!AE368),Inputs!AE368,"")</f>
        <v/>
      </c>
      <c r="AF21" s="300" t="str">
        <f>IF(ISNUMBER(Inputs!AF368),Inputs!AF368,"")</f>
        <v/>
      </c>
      <c r="AG21" s="300" t="str">
        <f>IF(ISNUMBER(Inputs!AG368),Inputs!AG368,"")</f>
        <v/>
      </c>
      <c r="AH21" s="300" t="str">
        <f>IF(ISNUMBER(Inputs!AH368),Inputs!AH368,"")</f>
        <v/>
      </c>
      <c r="AI21" s="300" t="str">
        <f>IF(ISNUMBER(Inputs!AI368),Inputs!AI368,"")</f>
        <v/>
      </c>
      <c r="AJ21" s="300" t="str">
        <f>IF(ISNUMBER(Inputs!AJ368),Inputs!AJ368,"")</f>
        <v/>
      </c>
      <c r="AK21" s="300" t="str">
        <f>IF(ISNUMBER(Inputs!AK368),Inputs!AK368,"")</f>
        <v/>
      </c>
      <c r="AL21" s="300" t="str">
        <f>IF(ISNUMBER(Inputs!AL368),Inputs!AL368,"")</f>
        <v/>
      </c>
      <c r="AM21" s="300" t="str">
        <f>IF(ISNUMBER(Inputs!AM368),Inputs!AM368,"")</f>
        <v/>
      </c>
      <c r="AN21" s="300" t="str">
        <f>IF(ISNUMBER(Inputs!AN368),Inputs!AN368,"")</f>
        <v/>
      </c>
      <c r="AO21" s="300" t="str">
        <f>IF(ISNUMBER(Inputs!AO368),Inputs!AO368,"")</f>
        <v/>
      </c>
      <c r="AP21" s="300" t="str">
        <f>IF(ISNUMBER(Inputs!AP368),Inputs!AP368,"")</f>
        <v/>
      </c>
      <c r="AQ21" s="300" t="str">
        <f>IF(ISNUMBER(Inputs!AQ368),Inputs!AQ368,"")</f>
        <v/>
      </c>
      <c r="AR21" s="300" t="str">
        <f>IF(ISNUMBER(Inputs!AR368),Inputs!AR368,"")</f>
        <v/>
      </c>
      <c r="AS21" s="300" t="str">
        <f>IF(ISNUMBER(Inputs!AS368),Inputs!AS368,"")</f>
        <v/>
      </c>
      <c r="AT21" s="300" t="str">
        <f>IF(ISNUMBER(Inputs!AT368),Inputs!AT368,"")</f>
        <v/>
      </c>
      <c r="AU21" s="300" t="str">
        <f>IF(ISNUMBER(Inputs!AU368),Inputs!AU368,"")</f>
        <v/>
      </c>
      <c r="AV21" s="300" t="str">
        <f>IF(ISNUMBER(Inputs!AV368),Inputs!AV368,"")</f>
        <v/>
      </c>
      <c r="AW21" s="300" t="str">
        <f>IF(ISNUMBER(Inputs!AW368),Inputs!AW368,"")</f>
        <v/>
      </c>
      <c r="AX21" s="300" t="str">
        <f>IF(ISNUMBER(Inputs!AX368),Inputs!AX368,"")</f>
        <v/>
      </c>
      <c r="AY21" s="300" t="str">
        <f>IF(ISNUMBER(Inputs!AY368),Inputs!AY368,"")</f>
        <v/>
      </c>
      <c r="AZ21" s="300" t="str">
        <f>IF(ISNUMBER(Inputs!AZ368),Inputs!AZ368,"")</f>
        <v/>
      </c>
      <c r="BA21" s="300" t="str">
        <f>IF(ISNUMBER(Inputs!BA368),Inputs!BA368,"")</f>
        <v/>
      </c>
      <c r="BB21" s="300" t="str">
        <f>IF(ISNUMBER(Inputs!BB368),Inputs!BB368,"")</f>
        <v/>
      </c>
      <c r="BC21" s="300" t="str">
        <f>IF(ISNUMBER(Inputs!BC368),Inputs!BC368,"")</f>
        <v/>
      </c>
      <c r="BD21" s="300" t="str">
        <f>IF(ISNUMBER(Inputs!BD368),Inputs!BD368,"")</f>
        <v/>
      </c>
      <c r="BE21" s="300" t="str">
        <f>IF(ISNUMBER(Inputs!BE368),Inputs!BE368,"")</f>
        <v/>
      </c>
      <c r="BF21" s="300" t="str">
        <f>IF(ISNUMBER(Inputs!BF368),Inputs!BF368,"")</f>
        <v/>
      </c>
      <c r="BG21" s="300" t="str">
        <f>IF(ISNUMBER(Inputs!BG368),Inputs!BG368,"")</f>
        <v/>
      </c>
      <c r="BH21" s="300" t="str">
        <f>IF(ISNUMBER(Inputs!BH368),Inputs!BH368,"")</f>
        <v/>
      </c>
      <c r="BI21" s="300" t="str">
        <f>IF(ISNUMBER(Inputs!BI368),Inputs!BI368,"")</f>
        <v/>
      </c>
      <c r="BJ21" s="300" t="str">
        <f>IF(ISNUMBER(Inputs!BJ368),Inputs!BJ368,"")</f>
        <v/>
      </c>
      <c r="BK21" s="300" t="str">
        <f>IF(ISNUMBER(Inputs!BK368),Inputs!BK368,"")</f>
        <v/>
      </c>
      <c r="BL21" s="300" t="str">
        <f>IF(ISNUMBER(Inputs!BL368),Inputs!BL368,"")</f>
        <v/>
      </c>
      <c r="BM21" s="300" t="str">
        <f>IF(ISNUMBER(Inputs!BM368),Inputs!BM368,"")</f>
        <v/>
      </c>
      <c r="BN21" s="300" t="str">
        <f>IF(ISNUMBER(Inputs!BN368),Inputs!BN368,"")</f>
        <v/>
      </c>
      <c r="BO21" s="300" t="str">
        <f>IF(ISNUMBER(Inputs!BO368),Inputs!BO368,"")</f>
        <v/>
      </c>
      <c r="BP21" s="300" t="str">
        <f>IF(ISNUMBER(Inputs!BP368),Inputs!BP368,"")</f>
        <v/>
      </c>
      <c r="BQ21" s="300" t="str">
        <f>IF(ISNUMBER(Inputs!BQ368),Inputs!BQ368,"")</f>
        <v/>
      </c>
      <c r="BR21" s="300" t="str">
        <f>IF(ISNUMBER(Inputs!BR368),Inputs!BR368,"")</f>
        <v/>
      </c>
      <c r="BS21" s="300" t="str">
        <f>IF(ISNUMBER(Inputs!BS368),Inputs!BS368,"")</f>
        <v/>
      </c>
      <c r="BT21" s="300" t="str">
        <f>IF(ISNUMBER(Inputs!BT368),Inputs!BT368,"")</f>
        <v/>
      </c>
      <c r="BU21" s="300" t="str">
        <f>IF(ISNUMBER(Inputs!BU368),Inputs!BU368,"")</f>
        <v/>
      </c>
      <c r="BV21" s="300" t="str">
        <f>IF(ISNUMBER(Inputs!BV368),Inputs!BV368,"")</f>
        <v/>
      </c>
      <c r="BW21" s="300" t="str">
        <f>IF(ISNUMBER(Inputs!BW368),Inputs!BW368,"")</f>
        <v/>
      </c>
      <c r="BX21" s="300" t="str">
        <f>IF(ISNUMBER(Inputs!BX368),Inputs!BX368,"")</f>
        <v/>
      </c>
      <c r="BY21" s="300" t="str">
        <f>IF(ISNUMBER(Inputs!BY368),Inputs!BY368,"")</f>
        <v/>
      </c>
      <c r="BZ21" s="300" t="str">
        <f>IF(ISNUMBER(Inputs!BZ368),Inputs!BZ368,"")</f>
        <v/>
      </c>
      <c r="CA21" s="300" t="str">
        <f>IF(ISNUMBER(Inputs!CA368),Inputs!CA368,"")</f>
        <v/>
      </c>
      <c r="CB21" s="300" t="str">
        <f>IF(ISNUMBER(Inputs!CB368),Inputs!CB368,"")</f>
        <v/>
      </c>
      <c r="CC21" s="300" t="str">
        <f>IF(ISNUMBER(Inputs!CC368),Inputs!CC368,"")</f>
        <v/>
      </c>
      <c r="CD21" s="300" t="str">
        <f>IF(ISNUMBER(Inputs!CD368),Inputs!CD368,"")</f>
        <v/>
      </c>
      <c r="CE21" s="300" t="str">
        <f>IF(ISNUMBER(Inputs!CE368),Inputs!CE368,"")</f>
        <v/>
      </c>
      <c r="CF21" s="300" t="str">
        <f>IF(ISNUMBER(Inputs!CF368),Inputs!CF368,"")</f>
        <v/>
      </c>
      <c r="CG21" s="300" t="str">
        <f>IF(ISNUMBER(Inputs!CG368),Inputs!CG368,"")</f>
        <v/>
      </c>
      <c r="CH21" s="300" t="str">
        <f>IF(ISNUMBER(Inputs!CH368),Inputs!CH368,"")</f>
        <v/>
      </c>
      <c r="CI21" s="300" t="str">
        <f>IF(ISNUMBER(Inputs!CI368),Inputs!CI368,"")</f>
        <v/>
      </c>
    </row>
    <row r="22" spans="1:87">
      <c r="A22" s="155"/>
      <c r="B22" s="136"/>
      <c r="C22" s="11"/>
      <c r="D22" s="12"/>
      <c r="E22" s="12"/>
      <c r="G22" s="2"/>
      <c r="H22" s="2"/>
      <c r="I22" s="499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</row>
    <row r="23" spans="1:87">
      <c r="A23" s="128"/>
      <c r="B23" s="52"/>
      <c r="C23" s="105" t="s">
        <v>82</v>
      </c>
      <c r="D23" s="114"/>
      <c r="E23" s="114"/>
      <c r="F23" s="104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</row>
    <row r="24" spans="1:87">
      <c r="A24" s="155"/>
      <c r="B24" s="136"/>
      <c r="C24" s="11" t="s">
        <v>61</v>
      </c>
      <c r="D24" s="12" t="s">
        <v>898</v>
      </c>
      <c r="E24" s="12" t="s">
        <v>58</v>
      </c>
      <c r="G24" s="421"/>
      <c r="H24" s="421"/>
      <c r="I24" s="479"/>
      <c r="J24" s="479"/>
      <c r="K24" s="300">
        <f>MACRO!K78</f>
        <v>0</v>
      </c>
      <c r="L24" s="300">
        <f>MACRO!L78</f>
        <v>170</v>
      </c>
      <c r="M24" s="300">
        <f>MACRO!M78</f>
        <v>170</v>
      </c>
      <c r="N24" s="300">
        <f>MACRO!N78</f>
        <v>170</v>
      </c>
      <c r="O24" s="300">
        <f>MACRO!O78</f>
        <v>171.666666666667</v>
      </c>
      <c r="P24" s="300">
        <f>MACRO!P78</f>
        <v>171.666666666667</v>
      </c>
      <c r="Q24" s="300">
        <f>MACRO!Q78</f>
        <v>171.666666666667</v>
      </c>
      <c r="R24" s="300">
        <f>MACRO!R78</f>
        <v>171.666666666667</v>
      </c>
      <c r="S24" s="300">
        <f>MACRO!S78</f>
        <v>171.666666666667</v>
      </c>
      <c r="T24" s="300">
        <f>MACRO!T78</f>
        <v>171.666666666667</v>
      </c>
      <c r="U24" s="300">
        <f>MACRO!U78</f>
        <v>171.666666666667</v>
      </c>
      <c r="V24" s="300">
        <f>MACRO!V78</f>
        <v>171.666666666667</v>
      </c>
      <c r="W24" s="300">
        <f>MACRO!W78</f>
        <v>171.666666666667</v>
      </c>
      <c r="X24" s="300">
        <f>MACRO!X78</f>
        <v>171.666666666667</v>
      </c>
      <c r="Y24" s="300">
        <f>MACRO!Y78</f>
        <v>171.666666666667</v>
      </c>
      <c r="Z24" s="300">
        <f>MACRO!Z78</f>
        <v>171.666666666667</v>
      </c>
      <c r="AA24" s="300">
        <f>MACRO!AA78</f>
        <v>171.666666666667</v>
      </c>
      <c r="AB24" s="300">
        <f>MACRO!AB78</f>
        <v>171.666666666667</v>
      </c>
      <c r="AC24" s="300">
        <f>MACRO!AC78</f>
        <v>171.666666666667</v>
      </c>
      <c r="AD24" s="300">
        <f>MACRO!AD78</f>
        <v>171.666666666667</v>
      </c>
      <c r="AE24" s="300">
        <f>MACRO!AE78</f>
        <v>171.666666666667</v>
      </c>
      <c r="AF24" s="300">
        <f>MACRO!AF78</f>
        <v>171.666666666667</v>
      </c>
      <c r="AG24" s="300">
        <f>MACRO!AG78</f>
        <v>171.666666666667</v>
      </c>
      <c r="AH24" s="300">
        <f>MACRO!AH78</f>
        <v>171.666666666667</v>
      </c>
      <c r="AI24" s="300">
        <f>MACRO!AI78</f>
        <v>171.666666666667</v>
      </c>
      <c r="AJ24" s="300">
        <f>MACRO!AJ78</f>
        <v>171.666666666667</v>
      </c>
      <c r="AK24" s="300">
        <f>MACRO!AK78</f>
        <v>171.666666666667</v>
      </c>
      <c r="AL24" s="300">
        <f>MACRO!AL78</f>
        <v>171.666666666667</v>
      </c>
      <c r="AM24" s="300">
        <f>MACRO!AM78</f>
        <v>171.666666666667</v>
      </c>
      <c r="AN24" s="300">
        <f>MACRO!AN78</f>
        <v>171.666666666667</v>
      </c>
      <c r="AO24" s="300">
        <f>MACRO!AO78</f>
        <v>171.666666666667</v>
      </c>
      <c r="AP24" s="300">
        <f>MACRO!AP78</f>
        <v>171.666666666667</v>
      </c>
      <c r="AQ24" s="300">
        <f>MACRO!AQ78</f>
        <v>171.666666666667</v>
      </c>
      <c r="AR24" s="300">
        <f>MACRO!AR78</f>
        <v>171.666666666667</v>
      </c>
      <c r="AS24" s="300">
        <f>MACRO!AS78</f>
        <v>171.666666666667</v>
      </c>
      <c r="AT24" s="300">
        <f>MACRO!AT78</f>
        <v>171.666666666667</v>
      </c>
      <c r="AU24" s="300">
        <f>MACRO!AU78</f>
        <v>171.666666666667</v>
      </c>
      <c r="AV24" s="300">
        <f>MACRO!AV78</f>
        <v>171.666666666667</v>
      </c>
      <c r="AW24" s="300">
        <f>MACRO!AW78</f>
        <v>171.666666666667</v>
      </c>
      <c r="AX24" s="300">
        <f>MACRO!AX78</f>
        <v>171.666666666667</v>
      </c>
      <c r="AY24" s="300">
        <f>MACRO!AY78</f>
        <v>171.666666666667</v>
      </c>
      <c r="AZ24" s="300">
        <f>MACRO!AZ78</f>
        <v>171.666666666667</v>
      </c>
      <c r="BA24" s="300">
        <f>MACRO!BA78</f>
        <v>171.666666666667</v>
      </c>
      <c r="BB24" s="300">
        <f>MACRO!BB78</f>
        <v>171.666666666667</v>
      </c>
      <c r="BC24" s="300">
        <f>MACRO!BC78</f>
        <v>171.666666666667</v>
      </c>
      <c r="BD24" s="300">
        <f>MACRO!BD78</f>
        <v>171.666666666667</v>
      </c>
      <c r="BE24" s="300">
        <f>MACRO!BE78</f>
        <v>171.666666666667</v>
      </c>
      <c r="BF24" s="300">
        <f>MACRO!BF78</f>
        <v>171.666666666667</v>
      </c>
      <c r="BG24" s="300">
        <f>MACRO!BG78</f>
        <v>171.666666666667</v>
      </c>
      <c r="BH24" s="300">
        <f>MACRO!BH78</f>
        <v>171.666666666667</v>
      </c>
      <c r="BI24" s="300">
        <f>MACRO!BI78</f>
        <v>171.666666666667</v>
      </c>
      <c r="BJ24" s="300">
        <f>MACRO!BJ78</f>
        <v>171.666666666667</v>
      </c>
      <c r="BK24" s="300">
        <f>MACRO!BK78</f>
        <v>171.666666666667</v>
      </c>
      <c r="BL24" s="300">
        <f>MACRO!BL78</f>
        <v>171.666666666667</v>
      </c>
      <c r="BM24" s="300">
        <f>MACRO!BM78</f>
        <v>171.666666666667</v>
      </c>
      <c r="BN24" s="300">
        <f>MACRO!BN78</f>
        <v>171.666666666667</v>
      </c>
      <c r="BO24" s="300">
        <f>MACRO!BO78</f>
        <v>171.666666666667</v>
      </c>
      <c r="BP24" s="300">
        <f>MACRO!BP78</f>
        <v>171.666666666667</v>
      </c>
      <c r="BQ24" s="300">
        <f>MACRO!BQ78</f>
        <v>171.666666666667</v>
      </c>
      <c r="BR24" s="300">
        <f>MACRO!BR78</f>
        <v>171.666666666667</v>
      </c>
      <c r="BS24" s="300">
        <f>MACRO!BS78</f>
        <v>171.666666666667</v>
      </c>
      <c r="BT24" s="300">
        <f>MACRO!BT78</f>
        <v>171.666666666667</v>
      </c>
      <c r="BU24" s="300">
        <f>MACRO!BU78</f>
        <v>171.666666666667</v>
      </c>
      <c r="BV24" s="300">
        <f>MACRO!BV78</f>
        <v>171.666666666667</v>
      </c>
      <c r="BW24" s="300">
        <f>MACRO!BW78</f>
        <v>171.666666666667</v>
      </c>
      <c r="BX24" s="300">
        <f>MACRO!BX78</f>
        <v>171.666666666667</v>
      </c>
      <c r="BY24" s="300">
        <f>MACRO!BY78</f>
        <v>171.666666666667</v>
      </c>
      <c r="BZ24" s="300">
        <f>MACRO!BZ78</f>
        <v>171.666666666667</v>
      </c>
      <c r="CA24" s="300">
        <f>MACRO!CA78</f>
        <v>171.666666666667</v>
      </c>
      <c r="CB24" s="300">
        <f>MACRO!CB78</f>
        <v>171.666666666667</v>
      </c>
      <c r="CC24" s="300">
        <f>MACRO!CC78</f>
        <v>171.666666666667</v>
      </c>
      <c r="CD24" s="300">
        <f>MACRO!CD78</f>
        <v>171.666666666667</v>
      </c>
      <c r="CE24" s="300">
        <f>MACRO!CE78</f>
        <v>171.666666666667</v>
      </c>
      <c r="CF24" s="300">
        <f>MACRO!CF78</f>
        <v>171.666666666667</v>
      </c>
      <c r="CG24" s="300">
        <f>MACRO!CG78</f>
        <v>171.666666666667</v>
      </c>
      <c r="CH24" s="300">
        <f>MACRO!CH78</f>
        <v>171.666666666667</v>
      </c>
      <c r="CI24" s="300">
        <f>MACRO!CI78</f>
        <v>171.666666666667</v>
      </c>
    </row>
    <row r="25" spans="1:87">
      <c r="A25" s="155"/>
      <c r="B25" s="136"/>
      <c r="C25" s="11"/>
      <c r="D25" s="12"/>
      <c r="E25" s="12"/>
      <c r="G25" s="2"/>
      <c r="H25" s="2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</row>
    <row r="26" spans="1:87">
      <c r="A26" s="155"/>
      <c r="B26" s="136"/>
      <c r="C26" s="11" t="s">
        <v>451</v>
      </c>
      <c r="D26" s="12" t="s">
        <v>898</v>
      </c>
      <c r="E26" s="12" t="s">
        <v>58</v>
      </c>
      <c r="G26" s="421"/>
      <c r="H26" s="421"/>
      <c r="I26" s="480"/>
      <c r="J26" s="480"/>
      <c r="K26" s="300">
        <f>MACRO!K80</f>
        <v>280.18380118198581</v>
      </c>
      <c r="L26" s="300">
        <f>MACRO!L80</f>
        <v>136.44580118198579</v>
      </c>
      <c r="M26" s="300">
        <f>MACRO!M80</f>
        <v>82.101999999999975</v>
      </c>
      <c r="N26" s="300">
        <f>MACRO!N80</f>
        <v>69.764999999999986</v>
      </c>
      <c r="O26" s="300">
        <f>MACRO!O80</f>
        <v>52.937999999999988</v>
      </c>
      <c r="P26" s="300">
        <f>MACRO!P80</f>
        <v>50.562999999999988</v>
      </c>
      <c r="Q26" s="300">
        <f>MACRO!Q80</f>
        <v>50.241999999999962</v>
      </c>
      <c r="R26" s="300">
        <f>MACRO!R80</f>
        <v>50.06899999999996</v>
      </c>
      <c r="S26" s="300">
        <f>MACRO!S80</f>
        <v>50.002999999999986</v>
      </c>
      <c r="T26" s="300">
        <f>MACRO!T80</f>
        <v>50</v>
      </c>
      <c r="U26" s="300">
        <f>MACRO!U80</f>
        <v>50</v>
      </c>
      <c r="V26" s="300">
        <f>MACRO!V80</f>
        <v>50</v>
      </c>
      <c r="W26" s="300">
        <f>MACRO!W80</f>
        <v>50</v>
      </c>
      <c r="X26" s="300">
        <f>MACRO!X80</f>
        <v>50</v>
      </c>
      <c r="Y26" s="300">
        <f>MACRO!Y80</f>
        <v>50</v>
      </c>
      <c r="Z26" s="300">
        <f>MACRO!Z80</f>
        <v>50</v>
      </c>
      <c r="AA26" s="300">
        <f>MACRO!AA80</f>
        <v>50</v>
      </c>
      <c r="AB26" s="300">
        <f>MACRO!AB80</f>
        <v>50</v>
      </c>
      <c r="AC26" s="300">
        <f>MACRO!AC80</f>
        <v>50</v>
      </c>
      <c r="AD26" s="300">
        <f>MACRO!AD80</f>
        <v>50</v>
      </c>
      <c r="AE26" s="300">
        <f>MACRO!AE80</f>
        <v>50</v>
      </c>
      <c r="AF26" s="300">
        <f>MACRO!AF80</f>
        <v>50</v>
      </c>
      <c r="AG26" s="300">
        <f>MACRO!AG80</f>
        <v>50</v>
      </c>
      <c r="AH26" s="300">
        <f>MACRO!AH80</f>
        <v>50</v>
      </c>
      <c r="AI26" s="300">
        <f>MACRO!AI80</f>
        <v>50</v>
      </c>
      <c r="AJ26" s="300">
        <f>MACRO!AJ80</f>
        <v>50</v>
      </c>
      <c r="AK26" s="300">
        <f>MACRO!AK80</f>
        <v>50</v>
      </c>
      <c r="AL26" s="300">
        <f>MACRO!AL80</f>
        <v>50</v>
      </c>
      <c r="AM26" s="300">
        <f>MACRO!AM80</f>
        <v>50</v>
      </c>
      <c r="AN26" s="300">
        <f>MACRO!AN80</f>
        <v>50</v>
      </c>
      <c r="AO26" s="300">
        <f>MACRO!AO80</f>
        <v>50</v>
      </c>
      <c r="AP26" s="300">
        <f>MACRO!AP80</f>
        <v>50</v>
      </c>
      <c r="AQ26" s="300">
        <f>MACRO!AQ80</f>
        <v>50</v>
      </c>
      <c r="AR26" s="300">
        <f>MACRO!AR80</f>
        <v>50</v>
      </c>
      <c r="AS26" s="300">
        <f>MACRO!AS80</f>
        <v>50</v>
      </c>
      <c r="AT26" s="300">
        <f>MACRO!AT80</f>
        <v>50</v>
      </c>
      <c r="AU26" s="300">
        <f>MACRO!AU80</f>
        <v>50</v>
      </c>
      <c r="AV26" s="300">
        <f>MACRO!AV80</f>
        <v>50</v>
      </c>
      <c r="AW26" s="300">
        <f>MACRO!AW80</f>
        <v>50</v>
      </c>
      <c r="AX26" s="300">
        <f>MACRO!AX80</f>
        <v>50</v>
      </c>
      <c r="AY26" s="300">
        <f>MACRO!AY80</f>
        <v>50</v>
      </c>
      <c r="AZ26" s="300">
        <f>MACRO!AZ80</f>
        <v>50</v>
      </c>
      <c r="BA26" s="300">
        <f>MACRO!BA80</f>
        <v>50</v>
      </c>
      <c r="BB26" s="300">
        <f>MACRO!BB80</f>
        <v>50</v>
      </c>
      <c r="BC26" s="300">
        <f>MACRO!BC80</f>
        <v>50</v>
      </c>
      <c r="BD26" s="300">
        <f>MACRO!BD80</f>
        <v>50</v>
      </c>
      <c r="BE26" s="300">
        <f>MACRO!BE80</f>
        <v>50</v>
      </c>
      <c r="BF26" s="300">
        <f>MACRO!BF80</f>
        <v>50</v>
      </c>
      <c r="BG26" s="300">
        <f>MACRO!BG80</f>
        <v>50</v>
      </c>
      <c r="BH26" s="300">
        <f>MACRO!BH80</f>
        <v>50</v>
      </c>
      <c r="BI26" s="300">
        <f>MACRO!BI80</f>
        <v>50</v>
      </c>
      <c r="BJ26" s="300">
        <f>MACRO!BJ80</f>
        <v>50</v>
      </c>
      <c r="BK26" s="300">
        <f>MACRO!BK80</f>
        <v>50</v>
      </c>
      <c r="BL26" s="300">
        <f>MACRO!BL80</f>
        <v>50</v>
      </c>
      <c r="BM26" s="300">
        <f>MACRO!BM80</f>
        <v>50</v>
      </c>
      <c r="BN26" s="300">
        <f>MACRO!BN80</f>
        <v>50</v>
      </c>
      <c r="BO26" s="300">
        <f>MACRO!BO80</f>
        <v>50</v>
      </c>
      <c r="BP26" s="300">
        <f>MACRO!BP80</f>
        <v>50</v>
      </c>
      <c r="BQ26" s="300">
        <f>MACRO!BQ80</f>
        <v>50</v>
      </c>
      <c r="BR26" s="300">
        <f>MACRO!BR80</f>
        <v>50</v>
      </c>
      <c r="BS26" s="300">
        <f>MACRO!BS80</f>
        <v>50</v>
      </c>
      <c r="BT26" s="300">
        <f>MACRO!BT80</f>
        <v>50</v>
      </c>
      <c r="BU26" s="300">
        <f>MACRO!BU80</f>
        <v>50</v>
      </c>
      <c r="BV26" s="300">
        <f>MACRO!BV80</f>
        <v>50</v>
      </c>
      <c r="BW26" s="300">
        <f>MACRO!BW80</f>
        <v>50</v>
      </c>
      <c r="BX26" s="300">
        <f>MACRO!BX80</f>
        <v>50</v>
      </c>
      <c r="BY26" s="300">
        <f>MACRO!BY80</f>
        <v>50</v>
      </c>
      <c r="BZ26" s="300">
        <f>MACRO!BZ80</f>
        <v>50</v>
      </c>
      <c r="CA26" s="300">
        <f>MACRO!CA80</f>
        <v>50</v>
      </c>
      <c r="CB26" s="300">
        <f>MACRO!CB80</f>
        <v>50</v>
      </c>
      <c r="CC26" s="300">
        <f>MACRO!CC80</f>
        <v>50</v>
      </c>
      <c r="CD26" s="300">
        <f>MACRO!CD80</f>
        <v>50</v>
      </c>
      <c r="CE26" s="300">
        <f>MACRO!CE80</f>
        <v>50</v>
      </c>
      <c r="CF26" s="300">
        <f>MACRO!CF80</f>
        <v>50</v>
      </c>
      <c r="CG26" s="300">
        <f>MACRO!CG80</f>
        <v>50</v>
      </c>
      <c r="CH26" s="300">
        <f>MACRO!CH80</f>
        <v>50</v>
      </c>
      <c r="CI26" s="300">
        <f>MACRO!CI80</f>
        <v>50</v>
      </c>
    </row>
    <row r="27" spans="1:87">
      <c r="A27" s="1"/>
      <c r="D27" s="69"/>
      <c r="E27" s="69"/>
      <c r="F27" s="69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87">
      <c r="A28" s="152"/>
      <c r="B28" s="124"/>
      <c r="C28" s="105" t="s">
        <v>460</v>
      </c>
      <c r="D28" s="125"/>
      <c r="E28" s="125"/>
      <c r="F28" s="125"/>
      <c r="G28" s="126"/>
      <c r="H28" s="126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  <c r="U28" s="127"/>
      <c r="V28" s="127"/>
      <c r="W28" s="127"/>
      <c r="X28" s="127"/>
      <c r="Y28" s="127"/>
      <c r="Z28" s="127"/>
      <c r="AA28" s="127"/>
      <c r="AB28" s="127"/>
      <c r="AC28" s="127"/>
      <c r="AD28" s="127"/>
      <c r="AE28" s="127"/>
      <c r="AF28" s="127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</row>
    <row r="29" spans="1:87">
      <c r="A29" s="8"/>
      <c r="B29" s="11"/>
      <c r="C29" s="11" t="s">
        <v>311</v>
      </c>
      <c r="D29" s="12" t="s">
        <v>898</v>
      </c>
      <c r="E29" s="429" t="s">
        <v>58</v>
      </c>
      <c r="F29" s="69"/>
      <c r="G29" s="576"/>
      <c r="H29" s="576"/>
      <c r="I29" s="576"/>
      <c r="J29" s="135">
        <f>Inputs!J347</f>
        <v>126.72443020302309</v>
      </c>
      <c r="K29" s="135">
        <f>Inputs!K347</f>
        <v>136.85725816967928</v>
      </c>
      <c r="L29" s="135">
        <f>Inputs!L347</f>
        <v>149.29771185567722</v>
      </c>
      <c r="M29" s="135">
        <f>Inputs!M347</f>
        <v>150.54238124470405</v>
      </c>
      <c r="N29" s="135">
        <f>Inputs!N347</f>
        <v>144.31109648232729</v>
      </c>
      <c r="O29" s="135">
        <f>Inputs!O347</f>
        <v>136.32252155978105</v>
      </c>
      <c r="P29" s="135">
        <f>Inputs!P347</f>
        <v>129.76393410018304</v>
      </c>
      <c r="Q29" s="135">
        <f>Inputs!Q347</f>
        <v>122.29509872945047</v>
      </c>
      <c r="R29" s="135">
        <f>Inputs!R347</f>
        <v>114.65799351097516</v>
      </c>
      <c r="S29" s="135">
        <f>Inputs!S347</f>
        <v>109.88354875391809</v>
      </c>
      <c r="T29" s="135">
        <f>Inputs!T347</f>
        <v>103.24629666700872</v>
      </c>
      <c r="U29" s="135">
        <f>Inputs!U347</f>
        <v>98.396593894405981</v>
      </c>
      <c r="V29" s="135">
        <f>Inputs!V347</f>
        <v>93.949682069748448</v>
      </c>
      <c r="W29" s="135">
        <f>Inputs!W347</f>
        <v>89.440391372163191</v>
      </c>
      <c r="X29" s="135">
        <f>Inputs!X347</f>
        <v>86.262853122689563</v>
      </c>
      <c r="Y29" s="135">
        <f>Inputs!Y347</f>
        <v>84.903194141152156</v>
      </c>
      <c r="Z29" s="135">
        <f>Inputs!Z347</f>
        <v>83.376798310476275</v>
      </c>
      <c r="AA29" s="135">
        <f>Inputs!AA347</f>
        <v>82.857290863222474</v>
      </c>
      <c r="AB29" s="135">
        <f>Inputs!AB347</f>
        <v>82.558624338782025</v>
      </c>
      <c r="AC29" s="135">
        <f>Inputs!AC347</f>
        <v>82.069939416115588</v>
      </c>
      <c r="AD29" s="135">
        <f>Inputs!AD347</f>
        <v>81.714006776268974</v>
      </c>
      <c r="AE29" s="135">
        <f>Inputs!AE347</f>
        <v>81.378095229945359</v>
      </c>
      <c r="AF29" s="135">
        <f>Inputs!AF347</f>
        <v>80.911484705205481</v>
      </c>
      <c r="AG29" s="135">
        <f>Inputs!AG347</f>
        <v>80.821265527123288</v>
      </c>
      <c r="AH29" s="135">
        <f>Inputs!AH347</f>
        <v>79.750827718904105</v>
      </c>
      <c r="AI29" s="135">
        <f>Inputs!AI347</f>
        <v>78.491766268196727</v>
      </c>
      <c r="AJ29" s="135">
        <f>Inputs!AJ347</f>
        <v>77.822975116164386</v>
      </c>
      <c r="AK29" s="135">
        <f>Inputs!AK347</f>
        <v>77.727876486027398</v>
      </c>
      <c r="AL29" s="135">
        <f>Inputs!AL347</f>
        <v>77.334493713424649</v>
      </c>
      <c r="AM29" s="135">
        <f>Inputs!AM347</f>
        <v>75.846006314098361</v>
      </c>
      <c r="AN29" s="135">
        <f>Inputs!AN347</f>
        <v>74.276636080547945</v>
      </c>
      <c r="AO29" s="135">
        <f>Inputs!AO347</f>
        <v>73.991978546301368</v>
      </c>
      <c r="AP29" s="135">
        <f>Inputs!AP347</f>
        <v>73.677966217534248</v>
      </c>
      <c r="AQ29" s="135">
        <f>Inputs!AQ347</f>
        <v>72.380084729398902</v>
      </c>
      <c r="AR29" s="135">
        <f>Inputs!AR347</f>
        <v>70.636420875068495</v>
      </c>
      <c r="AS29" s="135">
        <f>Inputs!AS347</f>
        <v>66.223689505205485</v>
      </c>
      <c r="AT29" s="135">
        <f>Inputs!AT347</f>
        <v>59.335696354520543</v>
      </c>
      <c r="AU29" s="135">
        <f>Inputs!AU347</f>
        <v>56.416107662459005</v>
      </c>
      <c r="AV29" s="135">
        <f>Inputs!AV347</f>
        <v>50.673143813424659</v>
      </c>
      <c r="AW29" s="135">
        <f>Inputs!AW347</f>
        <v>46.060161621643843</v>
      </c>
      <c r="AX29" s="135">
        <f>Inputs!AX347</f>
        <v>42.06125614219178</v>
      </c>
      <c r="AY29" s="135">
        <f>Inputs!AY347</f>
        <v>38.143155928852458</v>
      </c>
      <c r="AZ29" s="135">
        <f>Inputs!AZ347</f>
        <v>35.993570461369863</v>
      </c>
      <c r="BA29" s="135">
        <f>Inputs!BA347</f>
        <v>33.173783769863014</v>
      </c>
      <c r="BB29" s="135">
        <f>Inputs!BB347</f>
        <v>29.542783980547945</v>
      </c>
      <c r="BC29" s="135">
        <f>Inputs!BC347</f>
        <v>26.716984815191253</v>
      </c>
      <c r="BD29" s="135">
        <f>Inputs!BD347</f>
        <v>24.087126760821917</v>
      </c>
      <c r="BE29" s="135">
        <f>Inputs!BE347</f>
        <v>20.905861246301367</v>
      </c>
      <c r="BF29" s="135">
        <f>Inputs!BF347</f>
        <v>18.879982890136983</v>
      </c>
      <c r="BG29" s="135">
        <f>Inputs!BG347</f>
        <v>15.839328223661203</v>
      </c>
      <c r="BH29" s="135">
        <f>Inputs!BH347</f>
        <v>13.644862590684932</v>
      </c>
      <c r="BI29" s="135">
        <f>Inputs!BI347</f>
        <v>9.5744767123287673</v>
      </c>
      <c r="BJ29" s="135">
        <f>Inputs!BJ347</f>
        <v>2.0307780821917807</v>
      </c>
      <c r="BK29" s="135">
        <f>Inputs!BK347</f>
        <v>0</v>
      </c>
      <c r="BL29" s="135">
        <f>Inputs!BL347</f>
        <v>0</v>
      </c>
      <c r="BM29" s="135">
        <f>Inputs!BM347</f>
        <v>0</v>
      </c>
      <c r="BN29" s="135">
        <f>Inputs!BN347</f>
        <v>0</v>
      </c>
      <c r="BO29" s="135">
        <f>Inputs!BO347</f>
        <v>0</v>
      </c>
      <c r="BP29" s="135">
        <f>Inputs!BP347</f>
        <v>0</v>
      </c>
      <c r="BQ29" s="135">
        <f>Inputs!BQ347</f>
        <v>0</v>
      </c>
      <c r="BR29" s="135">
        <f>Inputs!BR347</f>
        <v>0</v>
      </c>
      <c r="BS29" s="135">
        <f>Inputs!BS347</f>
        <v>0</v>
      </c>
      <c r="BT29" s="135">
        <f>Inputs!BT347</f>
        <v>0</v>
      </c>
      <c r="BU29" s="135">
        <f>Inputs!BU347</f>
        <v>0</v>
      </c>
      <c r="BV29" s="135">
        <f>Inputs!BV347</f>
        <v>0</v>
      </c>
      <c r="BW29" s="135">
        <f>Inputs!BW347</f>
        <v>0</v>
      </c>
      <c r="BX29" s="135">
        <f>Inputs!BX347</f>
        <v>0</v>
      </c>
      <c r="BY29" s="135">
        <f>Inputs!BY347</f>
        <v>0</v>
      </c>
      <c r="BZ29" s="135">
        <f>Inputs!BZ347</f>
        <v>0</v>
      </c>
      <c r="CA29" s="135">
        <f>Inputs!CA347</f>
        <v>0</v>
      </c>
      <c r="CB29" s="135">
        <f>Inputs!CB347</f>
        <v>0</v>
      </c>
      <c r="CC29" s="135">
        <f>Inputs!CC347</f>
        <v>0</v>
      </c>
      <c r="CD29" s="135">
        <f>Inputs!CD347</f>
        <v>0</v>
      </c>
      <c r="CE29" s="135">
        <f>Inputs!CE347</f>
        <v>0</v>
      </c>
      <c r="CF29" s="135">
        <f>Inputs!CF347</f>
        <v>0</v>
      </c>
      <c r="CG29" s="135">
        <f>Inputs!CG347</f>
        <v>0</v>
      </c>
      <c r="CH29" s="135">
        <f>Inputs!CH347</f>
        <v>0</v>
      </c>
      <c r="CI29" s="135">
        <f>Inputs!CI347</f>
        <v>0</v>
      </c>
    </row>
    <row r="30" spans="1:87">
      <c r="A30" s="8"/>
      <c r="B30" s="11"/>
      <c r="C30" s="11"/>
      <c r="D30" s="12"/>
      <c r="E30" s="429"/>
      <c r="F30" s="69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</row>
    <row r="31" spans="1:87">
      <c r="A31" s="152"/>
      <c r="B31" s="124"/>
      <c r="C31" s="105" t="s">
        <v>826</v>
      </c>
      <c r="D31" s="125"/>
      <c r="E31" s="125"/>
      <c r="F31" s="125"/>
      <c r="G31" s="126"/>
      <c r="H31" s="126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</row>
    <row r="32" spans="1:87">
      <c r="A32" s="8"/>
      <c r="B32" s="11"/>
      <c r="C32" s="11" t="s">
        <v>313</v>
      </c>
      <c r="D32" s="12" t="s">
        <v>898</v>
      </c>
      <c r="E32" s="429" t="s">
        <v>58</v>
      </c>
      <c r="F32" s="69"/>
      <c r="G32" s="421"/>
      <c r="H32" s="421"/>
      <c r="I32" s="391">
        <f>Inputs!I352</f>
        <v>60.728999999999999</v>
      </c>
      <c r="J32" s="391">
        <f>Inputs!J352</f>
        <v>64.694000000000003</v>
      </c>
      <c r="K32" s="391">
        <f>Inputs!K352</f>
        <v>92.484999999999999</v>
      </c>
      <c r="L32" s="391">
        <f>Inputs!L352</f>
        <v>97.028999999999996</v>
      </c>
      <c r="M32" s="391">
        <f>Inputs!M352</f>
        <v>97.028999999999996</v>
      </c>
      <c r="N32" s="391">
        <f>Inputs!N352</f>
        <v>97.028999999999996</v>
      </c>
      <c r="O32" s="391">
        <f>Inputs!O352</f>
        <v>97.028999999999996</v>
      </c>
      <c r="P32" s="391">
        <f>Inputs!P352</f>
        <v>97.028999999999996</v>
      </c>
      <c r="Q32" s="391">
        <f>Inputs!Q352</f>
        <v>97.028999999999996</v>
      </c>
      <c r="R32" s="391">
        <f>Inputs!R352</f>
        <v>97.028999999999996</v>
      </c>
      <c r="S32" s="391">
        <f>Inputs!S352</f>
        <v>97.028999999999996</v>
      </c>
      <c r="T32" s="391">
        <f>Inputs!T352</f>
        <v>97.028999999999996</v>
      </c>
      <c r="U32" s="391">
        <f>Inputs!U352</f>
        <v>97.028999999999996</v>
      </c>
      <c r="V32" s="391">
        <f>Inputs!V352</f>
        <v>97.028999999999996</v>
      </c>
      <c r="W32" s="391">
        <f>Inputs!W352</f>
        <v>97.028999999999996</v>
      </c>
      <c r="X32" s="391">
        <f>Inputs!X352</f>
        <v>97.028999999999996</v>
      </c>
      <c r="Y32" s="391">
        <f>Inputs!Y352</f>
        <v>97.028999999999996</v>
      </c>
      <c r="Z32" s="391">
        <f>Inputs!Z352</f>
        <v>97.028999999999996</v>
      </c>
      <c r="AA32" s="391">
        <f>Inputs!AA352</f>
        <v>97.028999999999996</v>
      </c>
      <c r="AB32" s="391">
        <f>Inputs!AB352</f>
        <v>97.028999999999996</v>
      </c>
      <c r="AC32" s="391">
        <f>Inputs!AC352</f>
        <v>97.028999999999996</v>
      </c>
      <c r="AD32" s="391">
        <f>Inputs!AD352</f>
        <v>97.028999999999996</v>
      </c>
      <c r="AE32" s="391">
        <f>Inputs!AE352</f>
        <v>97.028999999999996</v>
      </c>
      <c r="AF32" s="391">
        <f>Inputs!AF352</f>
        <v>97.028999999999996</v>
      </c>
      <c r="AG32" s="391">
        <f>Inputs!AG352</f>
        <v>97.028999999999996</v>
      </c>
      <c r="AH32" s="391">
        <f>Inputs!AH352</f>
        <v>97.028999999999996</v>
      </c>
      <c r="AI32" s="391">
        <f>Inputs!AI352</f>
        <v>97.028999999999996</v>
      </c>
      <c r="AJ32" s="391">
        <f>Inputs!AJ352</f>
        <v>97.028999999999996</v>
      </c>
      <c r="AK32" s="391">
        <f>Inputs!AK352</f>
        <v>97.028999999999996</v>
      </c>
      <c r="AL32" s="391">
        <f>Inputs!AL352</f>
        <v>97.028999999999996</v>
      </c>
      <c r="AM32" s="391">
        <f>Inputs!AM352</f>
        <v>97.028999999999996</v>
      </c>
      <c r="AN32" s="391">
        <f>Inputs!AN352</f>
        <v>97.028999999999996</v>
      </c>
      <c r="AO32" s="391">
        <f>Inputs!AO352</f>
        <v>97.028999999999996</v>
      </c>
      <c r="AP32" s="391">
        <f>Inputs!AP352</f>
        <v>97.028999999999996</v>
      </c>
      <c r="AQ32" s="391">
        <f>Inputs!AQ352</f>
        <v>97.028999999999996</v>
      </c>
      <c r="AR32" s="391">
        <f>Inputs!AR352</f>
        <v>97.028999999999996</v>
      </c>
      <c r="AS32" s="391">
        <f>Inputs!AS352</f>
        <v>97.028999999999996</v>
      </c>
      <c r="AT32" s="391">
        <f>Inputs!AT352</f>
        <v>97.028999999999996</v>
      </c>
      <c r="AU32" s="391">
        <f>Inputs!AU352</f>
        <v>97.028999999999996</v>
      </c>
      <c r="AV32" s="391">
        <f>Inputs!AV352</f>
        <v>97.028999999999996</v>
      </c>
      <c r="AW32" s="391">
        <f>Inputs!AW352</f>
        <v>97.028999999999996</v>
      </c>
      <c r="AX32" s="391">
        <f>Inputs!AX352</f>
        <v>97.028999999999996</v>
      </c>
      <c r="AY32" s="391">
        <f>Inputs!AY352</f>
        <v>97.028999999999996</v>
      </c>
      <c r="AZ32" s="391">
        <f>Inputs!AZ352</f>
        <v>97.028999999999996</v>
      </c>
      <c r="BA32" s="391">
        <f>Inputs!BA352</f>
        <v>97.028999999999996</v>
      </c>
      <c r="BB32" s="391">
        <f>Inputs!BB352</f>
        <v>97.028999999999996</v>
      </c>
      <c r="BC32" s="391">
        <f>Inputs!BC352</f>
        <v>97.028999999999996</v>
      </c>
      <c r="BD32" s="391">
        <f>Inputs!BD352</f>
        <v>97.028999999999996</v>
      </c>
      <c r="BE32" s="391">
        <f>Inputs!BE352</f>
        <v>97.028999999999996</v>
      </c>
      <c r="BF32" s="391">
        <f>Inputs!BF352</f>
        <v>97.028999999999996</v>
      </c>
      <c r="BG32" s="391">
        <f>Inputs!BG352</f>
        <v>97.028999999999996</v>
      </c>
      <c r="BH32" s="391">
        <f>Inputs!BH352</f>
        <v>97.028999999999996</v>
      </c>
      <c r="BI32" s="391">
        <f>Inputs!BI352</f>
        <v>97.028999999999996</v>
      </c>
      <c r="BJ32" s="391">
        <f>Inputs!BJ352</f>
        <v>97.028999999999996</v>
      </c>
      <c r="BK32" s="391">
        <f>Inputs!BK352</f>
        <v>97.028999999999996</v>
      </c>
      <c r="BL32" s="391">
        <f>Inputs!BL352</f>
        <v>97.028999999999996</v>
      </c>
      <c r="BM32" s="391">
        <f>Inputs!BM352</f>
        <v>97.028999999999996</v>
      </c>
      <c r="BN32" s="391">
        <f>Inputs!BN352</f>
        <v>97.028999999999996</v>
      </c>
      <c r="BO32" s="391">
        <f>Inputs!BO352</f>
        <v>97.028999999999996</v>
      </c>
      <c r="BP32" s="391">
        <f>Inputs!BP352</f>
        <v>97.028999999999996</v>
      </c>
      <c r="BQ32" s="391">
        <f>Inputs!BQ352</f>
        <v>97.028999999999996</v>
      </c>
      <c r="BR32" s="391">
        <f>Inputs!BR352</f>
        <v>97.028999999999996</v>
      </c>
      <c r="BS32" s="391">
        <f>Inputs!BS352</f>
        <v>97.028999999999996</v>
      </c>
      <c r="BT32" s="391">
        <f>Inputs!BT352</f>
        <v>97.028999999999996</v>
      </c>
      <c r="BU32" s="391">
        <f>Inputs!BU352</f>
        <v>97.028999999999996</v>
      </c>
      <c r="BV32" s="391">
        <f>Inputs!BV352</f>
        <v>97.028999999999996</v>
      </c>
      <c r="BW32" s="391">
        <f>Inputs!BW352</f>
        <v>97.028999999999996</v>
      </c>
      <c r="BX32" s="391">
        <f>Inputs!BX352</f>
        <v>97.028999999999996</v>
      </c>
      <c r="BY32" s="391">
        <f>Inputs!BY352</f>
        <v>97.028999999999996</v>
      </c>
      <c r="BZ32" s="391">
        <f>Inputs!BZ352</f>
        <v>97.028999999999996</v>
      </c>
      <c r="CA32" s="391">
        <f>Inputs!CA352</f>
        <v>97.028999999999996</v>
      </c>
      <c r="CB32" s="391">
        <f>Inputs!CB352</f>
        <v>97.028999999999996</v>
      </c>
      <c r="CC32" s="391">
        <f>Inputs!CC352</f>
        <v>97.028999999999996</v>
      </c>
      <c r="CD32" s="391">
        <f>Inputs!CD352</f>
        <v>97.028999999999996</v>
      </c>
      <c r="CE32" s="391">
        <f>Inputs!CE352</f>
        <v>97.028999999999996</v>
      </c>
      <c r="CF32" s="391">
        <f>Inputs!CF352</f>
        <v>97.028999999999996</v>
      </c>
      <c r="CG32" s="391">
        <f>Inputs!CG352</f>
        <v>97.028999999999996</v>
      </c>
      <c r="CH32" s="391">
        <f>Inputs!CH352</f>
        <v>97.028999999999996</v>
      </c>
      <c r="CI32" s="391">
        <f>Inputs!CI352</f>
        <v>97.028999999999996</v>
      </c>
    </row>
    <row r="33" spans="1:87">
      <c r="A33" s="155"/>
      <c r="B33" s="136"/>
      <c r="C33" s="11"/>
      <c r="D33" s="12"/>
      <c r="E33" s="12"/>
      <c r="G33" s="2"/>
      <c r="H33" s="2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  <c r="BD33" s="157"/>
      <c r="BE33" s="157"/>
      <c r="BF33" s="157"/>
      <c r="BG33" s="157"/>
      <c r="BH33" s="157"/>
      <c r="BI33" s="157"/>
      <c r="BJ33" s="157"/>
      <c r="BK33" s="157"/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</row>
    <row r="34" spans="1:87">
      <c r="A34" s="120"/>
      <c r="B34" s="115"/>
      <c r="C34" s="97" t="s">
        <v>414</v>
      </c>
      <c r="D34" s="432"/>
      <c r="E34" s="432"/>
      <c r="F34" s="116"/>
      <c r="G34" s="117"/>
      <c r="H34" s="117"/>
      <c r="I34" s="118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5"/>
      <c r="AH34" s="120"/>
      <c r="AI34" s="115"/>
      <c r="AJ34" s="120"/>
      <c r="AK34" s="115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</row>
    <row r="35" spans="1:87">
      <c r="A35" s="128"/>
      <c r="B35" s="52"/>
      <c r="C35" s="105" t="s">
        <v>825</v>
      </c>
      <c r="D35" s="114"/>
      <c r="E35" s="114"/>
      <c r="F35" s="104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</row>
    <row r="36" spans="1:87">
      <c r="A36" s="156"/>
      <c r="B36" s="71"/>
      <c r="C36" t="s">
        <v>452</v>
      </c>
      <c r="D36" s="12" t="s">
        <v>41</v>
      </c>
      <c r="E36" s="12" t="s">
        <v>453</v>
      </c>
      <c r="G36" s="564"/>
      <c r="H36" s="564"/>
      <c r="I36" s="564"/>
      <c r="J36" s="564"/>
      <c r="K36" s="564"/>
      <c r="L36" s="564"/>
      <c r="M36" s="134">
        <f t="shared" ref="M36:AR36" si="0">M2</f>
        <v>46112</v>
      </c>
      <c r="N36" s="134">
        <f t="shared" si="0"/>
        <v>46477</v>
      </c>
      <c r="O36" s="134">
        <f t="shared" si="0"/>
        <v>46843</v>
      </c>
      <c r="P36" s="134">
        <f t="shared" si="0"/>
        <v>47208</v>
      </c>
      <c r="Q36" s="134">
        <f t="shared" si="0"/>
        <v>47573</v>
      </c>
      <c r="R36" s="134">
        <f t="shared" si="0"/>
        <v>47938</v>
      </c>
      <c r="S36" s="134">
        <f t="shared" si="0"/>
        <v>48304</v>
      </c>
      <c r="T36" s="134">
        <f t="shared" si="0"/>
        <v>48669</v>
      </c>
      <c r="U36" s="134">
        <f t="shared" si="0"/>
        <v>49034</v>
      </c>
      <c r="V36" s="134">
        <f t="shared" si="0"/>
        <v>49399</v>
      </c>
      <c r="W36" s="134">
        <f t="shared" si="0"/>
        <v>49765</v>
      </c>
      <c r="X36" s="134">
        <f t="shared" si="0"/>
        <v>50130</v>
      </c>
      <c r="Y36" s="134">
        <f t="shared" si="0"/>
        <v>50495</v>
      </c>
      <c r="Z36" s="134">
        <f t="shared" si="0"/>
        <v>50860</v>
      </c>
      <c r="AA36" s="134">
        <f t="shared" si="0"/>
        <v>51226</v>
      </c>
      <c r="AB36" s="134">
        <f t="shared" si="0"/>
        <v>51591</v>
      </c>
      <c r="AC36" s="134">
        <f t="shared" si="0"/>
        <v>51956</v>
      </c>
      <c r="AD36" s="134">
        <f t="shared" si="0"/>
        <v>52321</v>
      </c>
      <c r="AE36" s="134">
        <f t="shared" si="0"/>
        <v>52687</v>
      </c>
      <c r="AF36" s="134">
        <f t="shared" si="0"/>
        <v>53052</v>
      </c>
      <c r="AG36" s="134">
        <f t="shared" si="0"/>
        <v>53417</v>
      </c>
      <c r="AH36" s="134">
        <f t="shared" si="0"/>
        <v>53782</v>
      </c>
      <c r="AI36" s="134">
        <f t="shared" si="0"/>
        <v>54148</v>
      </c>
      <c r="AJ36" s="134">
        <f t="shared" si="0"/>
        <v>54513</v>
      </c>
      <c r="AK36" s="134">
        <f t="shared" si="0"/>
        <v>54878</v>
      </c>
      <c r="AL36" s="134">
        <f t="shared" si="0"/>
        <v>55243</v>
      </c>
      <c r="AM36" s="134">
        <f t="shared" si="0"/>
        <v>55609</v>
      </c>
      <c r="AN36" s="134">
        <f t="shared" si="0"/>
        <v>55974</v>
      </c>
      <c r="AO36" s="134">
        <f t="shared" si="0"/>
        <v>56339</v>
      </c>
      <c r="AP36" s="134">
        <f t="shared" si="0"/>
        <v>56704</v>
      </c>
      <c r="AQ36" s="134">
        <f t="shared" si="0"/>
        <v>57070</v>
      </c>
      <c r="AR36" s="134">
        <f t="shared" si="0"/>
        <v>57435</v>
      </c>
      <c r="AS36" s="134">
        <f t="shared" ref="AS36:BX36" si="1">AS2</f>
        <v>57800</v>
      </c>
      <c r="AT36" s="134">
        <f t="shared" si="1"/>
        <v>58165</v>
      </c>
      <c r="AU36" s="134">
        <f t="shared" si="1"/>
        <v>58531</v>
      </c>
      <c r="AV36" s="134">
        <f t="shared" si="1"/>
        <v>58896</v>
      </c>
      <c r="AW36" s="134">
        <f t="shared" si="1"/>
        <v>59261</v>
      </c>
      <c r="AX36" s="134">
        <f t="shared" si="1"/>
        <v>59626</v>
      </c>
      <c r="AY36" s="134">
        <f t="shared" si="1"/>
        <v>59992</v>
      </c>
      <c r="AZ36" s="134">
        <f t="shared" si="1"/>
        <v>60357</v>
      </c>
      <c r="BA36" s="134">
        <f t="shared" si="1"/>
        <v>60722</v>
      </c>
      <c r="BB36" s="134">
        <f t="shared" si="1"/>
        <v>61087</v>
      </c>
      <c r="BC36" s="134">
        <f t="shared" si="1"/>
        <v>61453</v>
      </c>
      <c r="BD36" s="134">
        <f t="shared" si="1"/>
        <v>61818</v>
      </c>
      <c r="BE36" s="134">
        <f t="shared" si="1"/>
        <v>62183</v>
      </c>
      <c r="BF36" s="134">
        <f t="shared" si="1"/>
        <v>62548</v>
      </c>
      <c r="BG36" s="134">
        <f t="shared" si="1"/>
        <v>62914</v>
      </c>
      <c r="BH36" s="134">
        <f t="shared" si="1"/>
        <v>63279</v>
      </c>
      <c r="BI36" s="134">
        <f t="shared" si="1"/>
        <v>63644</v>
      </c>
      <c r="BJ36" s="134">
        <f t="shared" si="1"/>
        <v>64009</v>
      </c>
      <c r="BK36" s="134">
        <f t="shared" si="1"/>
        <v>64375</v>
      </c>
      <c r="BL36" s="134">
        <f t="shared" si="1"/>
        <v>64740</v>
      </c>
      <c r="BM36" s="134">
        <f t="shared" si="1"/>
        <v>65105</v>
      </c>
      <c r="BN36" s="134">
        <f t="shared" si="1"/>
        <v>65470</v>
      </c>
      <c r="BO36" s="134">
        <f t="shared" si="1"/>
        <v>65836</v>
      </c>
      <c r="BP36" s="134">
        <f t="shared" si="1"/>
        <v>66201</v>
      </c>
      <c r="BQ36" s="134">
        <f t="shared" si="1"/>
        <v>66566</v>
      </c>
      <c r="BR36" s="134">
        <f t="shared" si="1"/>
        <v>66931</v>
      </c>
      <c r="BS36" s="134">
        <f t="shared" si="1"/>
        <v>67297</v>
      </c>
      <c r="BT36" s="134">
        <f t="shared" si="1"/>
        <v>67662</v>
      </c>
      <c r="BU36" s="134">
        <f t="shared" si="1"/>
        <v>68027</v>
      </c>
      <c r="BV36" s="134">
        <f t="shared" si="1"/>
        <v>68392</v>
      </c>
      <c r="BW36" s="134">
        <f t="shared" si="1"/>
        <v>68758</v>
      </c>
      <c r="BX36" s="134">
        <f t="shared" si="1"/>
        <v>69123</v>
      </c>
      <c r="BY36" s="134">
        <f t="shared" ref="BY36:CI36" si="2">BY2</f>
        <v>69488</v>
      </c>
      <c r="BZ36" s="134">
        <f t="shared" si="2"/>
        <v>69853</v>
      </c>
      <c r="CA36" s="134">
        <f t="shared" si="2"/>
        <v>70219</v>
      </c>
      <c r="CB36" s="134">
        <f t="shared" si="2"/>
        <v>70584</v>
      </c>
      <c r="CC36" s="134">
        <f t="shared" si="2"/>
        <v>70949</v>
      </c>
      <c r="CD36" s="134">
        <f t="shared" si="2"/>
        <v>71314</v>
      </c>
      <c r="CE36" s="134">
        <f t="shared" si="2"/>
        <v>71680</v>
      </c>
      <c r="CF36" s="134">
        <f t="shared" si="2"/>
        <v>72045</v>
      </c>
      <c r="CG36" s="134">
        <f t="shared" si="2"/>
        <v>72410</v>
      </c>
      <c r="CH36" s="134">
        <f t="shared" si="2"/>
        <v>72775</v>
      </c>
      <c r="CI36" s="134">
        <f t="shared" si="2"/>
        <v>73140</v>
      </c>
    </row>
    <row r="37" spans="1:87">
      <c r="A37" s="155"/>
      <c r="B37" s="136"/>
      <c r="C37" s="11" t="s">
        <v>318</v>
      </c>
      <c r="D37" s="12" t="s">
        <v>41</v>
      </c>
      <c r="E37" s="12" t="s">
        <v>453</v>
      </c>
      <c r="G37" s="564"/>
      <c r="H37" s="564"/>
      <c r="I37" s="564"/>
      <c r="J37" s="564"/>
      <c r="K37" s="564"/>
      <c r="L37" s="564"/>
      <c r="M37" s="173">
        <f>Inputs!M366</f>
        <v>46023</v>
      </c>
      <c r="N37" s="173">
        <f>Inputs!N366</f>
        <v>46388</v>
      </c>
      <c r="O37" s="173">
        <f>Inputs!O366</f>
        <v>46753</v>
      </c>
      <c r="P37" s="173">
        <f>Inputs!P366</f>
        <v>47119</v>
      </c>
      <c r="Q37" s="173">
        <f>Inputs!Q366</f>
        <v>47484</v>
      </c>
      <c r="R37" s="173">
        <f>Inputs!R366</f>
        <v>47849</v>
      </c>
      <c r="S37" s="173">
        <f>Inputs!S366</f>
        <v>48214</v>
      </c>
      <c r="T37" s="173">
        <f>Inputs!T366</f>
        <v>48580</v>
      </c>
      <c r="U37" s="173">
        <f>Inputs!U366</f>
        <v>48945</v>
      </c>
      <c r="V37" s="173">
        <f>Inputs!V366</f>
        <v>49310</v>
      </c>
      <c r="W37" s="173">
        <f>Inputs!W366</f>
        <v>49675</v>
      </c>
      <c r="X37" s="173">
        <f>Inputs!X366</f>
        <v>50041</v>
      </c>
      <c r="Y37" s="173">
        <f>Inputs!Y366</f>
        <v>50406</v>
      </c>
      <c r="Z37" s="173">
        <f>Inputs!Z366</f>
        <v>50771</v>
      </c>
      <c r="AA37" s="173">
        <f>Inputs!AA366</f>
        <v>51136</v>
      </c>
      <c r="AB37" s="173">
        <f>Inputs!AB366</f>
        <v>51502</v>
      </c>
      <c r="AC37" s="173">
        <f>Inputs!AC366</f>
        <v>51867</v>
      </c>
      <c r="AD37" s="173">
        <f>Inputs!AD366</f>
        <v>52232</v>
      </c>
      <c r="AE37" s="173">
        <f>Inputs!AE366</f>
        <v>52597</v>
      </c>
      <c r="AF37" s="173">
        <f>Inputs!AF366</f>
        <v>52963</v>
      </c>
      <c r="AG37" s="173">
        <f>Inputs!AG366</f>
        <v>53328</v>
      </c>
      <c r="AH37" s="173">
        <f>Inputs!AH366</f>
        <v>53693</v>
      </c>
      <c r="AI37" s="173">
        <f>Inputs!AI366</f>
        <v>54058</v>
      </c>
      <c r="AJ37" s="173">
        <f>Inputs!AJ366</f>
        <v>54424</v>
      </c>
      <c r="AK37" s="173">
        <f>Inputs!AK366</f>
        <v>54789</v>
      </c>
      <c r="AL37" s="173">
        <f>Inputs!AL366</f>
        <v>55154</v>
      </c>
      <c r="AM37" s="173">
        <f>Inputs!AM366</f>
        <v>55519</v>
      </c>
      <c r="AN37" s="173">
        <f>Inputs!AN366</f>
        <v>55885</v>
      </c>
      <c r="AO37" s="173">
        <f>Inputs!AO366</f>
        <v>56250</v>
      </c>
      <c r="AP37" s="173">
        <f>Inputs!AP366</f>
        <v>56615</v>
      </c>
      <c r="AQ37" s="173">
        <f>Inputs!AQ366</f>
        <v>56980</v>
      </c>
      <c r="AR37" s="173">
        <f>Inputs!AR366</f>
        <v>57346</v>
      </c>
      <c r="AS37" s="173">
        <f>Inputs!AS366</f>
        <v>57711</v>
      </c>
      <c r="AT37" s="173">
        <f>Inputs!AT366</f>
        <v>58076</v>
      </c>
      <c r="AU37" s="173">
        <f>Inputs!AU366</f>
        <v>58441</v>
      </c>
      <c r="AV37" s="173">
        <f>Inputs!AV366</f>
        <v>58807</v>
      </c>
      <c r="AW37" s="173">
        <f>Inputs!AW366</f>
        <v>59172</v>
      </c>
      <c r="AX37" s="173">
        <f>Inputs!AX366</f>
        <v>59537</v>
      </c>
      <c r="AY37" s="173">
        <f>Inputs!AY366</f>
        <v>59902</v>
      </c>
      <c r="AZ37" s="173">
        <f>Inputs!AZ366</f>
        <v>60268</v>
      </c>
      <c r="BA37" s="173">
        <f>Inputs!BA366</f>
        <v>60633</v>
      </c>
      <c r="BB37" s="173">
        <f>Inputs!BB366</f>
        <v>60998</v>
      </c>
      <c r="BC37" s="173">
        <f>Inputs!BC366</f>
        <v>61363</v>
      </c>
      <c r="BD37" s="173">
        <f>Inputs!BD366</f>
        <v>61729</v>
      </c>
      <c r="BE37" s="173">
        <f>Inputs!BE366</f>
        <v>62094</v>
      </c>
      <c r="BF37" s="173">
        <f>Inputs!BF366</f>
        <v>62459</v>
      </c>
      <c r="BG37" s="173">
        <f>Inputs!BG366</f>
        <v>62824</v>
      </c>
      <c r="BH37" s="173">
        <f>Inputs!BH366</f>
        <v>63190</v>
      </c>
      <c r="BI37" s="173">
        <f>Inputs!BI366</f>
        <v>63555</v>
      </c>
      <c r="BJ37" s="173">
        <f>Inputs!BJ366</f>
        <v>63920</v>
      </c>
      <c r="BK37" s="173">
        <f>Inputs!BK366</f>
        <v>64285</v>
      </c>
      <c r="BL37" s="173">
        <f>Inputs!BL366</f>
        <v>64651</v>
      </c>
      <c r="BM37" s="173">
        <f>Inputs!BM366</f>
        <v>65016</v>
      </c>
      <c r="BN37" s="173">
        <f>Inputs!BN366</f>
        <v>65381</v>
      </c>
      <c r="BO37" s="173">
        <f>Inputs!BO366</f>
        <v>65746</v>
      </c>
      <c r="BP37" s="173">
        <f>Inputs!BP366</f>
        <v>66112</v>
      </c>
      <c r="BQ37" s="173">
        <f>Inputs!BQ366</f>
        <v>66477</v>
      </c>
      <c r="BR37" s="173">
        <f>Inputs!BR366</f>
        <v>66842</v>
      </c>
      <c r="BS37" s="173">
        <f>Inputs!BS366</f>
        <v>67207</v>
      </c>
      <c r="BT37" s="173">
        <f>Inputs!BT366</f>
        <v>67573</v>
      </c>
      <c r="BU37" s="173">
        <f>Inputs!BU366</f>
        <v>67938</v>
      </c>
      <c r="BV37" s="173">
        <f>Inputs!BV366</f>
        <v>68303</v>
      </c>
      <c r="BW37" s="173">
        <f>Inputs!BW366</f>
        <v>68668</v>
      </c>
      <c r="BX37" s="173">
        <f>Inputs!BX366</f>
        <v>69034</v>
      </c>
      <c r="BY37" s="173">
        <f>Inputs!BY366</f>
        <v>69399</v>
      </c>
      <c r="BZ37" s="173">
        <f>Inputs!BZ366</f>
        <v>69764</v>
      </c>
      <c r="CA37" s="173">
        <f>Inputs!CA366</f>
        <v>70129</v>
      </c>
      <c r="CB37" s="173">
        <f>Inputs!CB366</f>
        <v>70495</v>
      </c>
      <c r="CC37" s="173">
        <f>Inputs!CC366</f>
        <v>70860</v>
      </c>
      <c r="CD37" s="173">
        <f>Inputs!CD366</f>
        <v>71225</v>
      </c>
      <c r="CE37" s="173">
        <f>Inputs!CE366</f>
        <v>71590</v>
      </c>
      <c r="CF37" s="173">
        <f>Inputs!CF366</f>
        <v>71956</v>
      </c>
      <c r="CG37" s="173">
        <f>Inputs!CG366</f>
        <v>72321</v>
      </c>
      <c r="CH37" s="173">
        <f>Inputs!CH366</f>
        <v>72686</v>
      </c>
      <c r="CI37" s="173">
        <f>Inputs!CI366</f>
        <v>73051</v>
      </c>
    </row>
    <row r="38" spans="1:87">
      <c r="A38" s="155"/>
      <c r="B38" s="136"/>
      <c r="C38" s="11"/>
      <c r="D38" s="11"/>
      <c r="E38" s="11"/>
      <c r="G38" s="2"/>
      <c r="H38" s="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</row>
    <row r="39" spans="1:87">
      <c r="A39" s="155"/>
      <c r="B39" s="136"/>
      <c r="C39" s="11" t="s">
        <v>793</v>
      </c>
      <c r="D39" s="12" t="s">
        <v>41</v>
      </c>
      <c r="E39" s="12" t="s">
        <v>454</v>
      </c>
      <c r="G39" s="480"/>
      <c r="H39" s="480"/>
      <c r="I39" s="480"/>
      <c r="J39" s="480"/>
      <c r="K39" s="480"/>
      <c r="L39" s="480"/>
      <c r="M39" s="445">
        <f t="shared" ref="M39:AF39" si="3">M36-M37</f>
        <v>89</v>
      </c>
      <c r="N39" s="445">
        <f t="shared" si="3"/>
        <v>89</v>
      </c>
      <c r="O39" s="445">
        <f t="shared" si="3"/>
        <v>90</v>
      </c>
      <c r="P39" s="445">
        <f t="shared" si="3"/>
        <v>89</v>
      </c>
      <c r="Q39" s="445">
        <f t="shared" si="3"/>
        <v>89</v>
      </c>
      <c r="R39" s="445">
        <f t="shared" si="3"/>
        <v>89</v>
      </c>
      <c r="S39" s="445">
        <f t="shared" si="3"/>
        <v>90</v>
      </c>
      <c r="T39" s="445">
        <f t="shared" si="3"/>
        <v>89</v>
      </c>
      <c r="U39" s="445">
        <f t="shared" si="3"/>
        <v>89</v>
      </c>
      <c r="V39" s="445">
        <f t="shared" si="3"/>
        <v>89</v>
      </c>
      <c r="W39" s="445">
        <f t="shared" si="3"/>
        <v>90</v>
      </c>
      <c r="X39" s="445">
        <f t="shared" si="3"/>
        <v>89</v>
      </c>
      <c r="Y39" s="445">
        <f t="shared" si="3"/>
        <v>89</v>
      </c>
      <c r="Z39" s="445">
        <f t="shared" si="3"/>
        <v>89</v>
      </c>
      <c r="AA39" s="445">
        <f t="shared" si="3"/>
        <v>90</v>
      </c>
      <c r="AB39" s="445">
        <f t="shared" si="3"/>
        <v>89</v>
      </c>
      <c r="AC39" s="445">
        <f t="shared" si="3"/>
        <v>89</v>
      </c>
      <c r="AD39" s="445">
        <f t="shared" si="3"/>
        <v>89</v>
      </c>
      <c r="AE39" s="445">
        <f t="shared" si="3"/>
        <v>90</v>
      </c>
      <c r="AF39" s="445">
        <f t="shared" si="3"/>
        <v>89</v>
      </c>
      <c r="AG39" s="445">
        <f t="shared" ref="AG39:AL39" si="4">AG36-AG37</f>
        <v>89</v>
      </c>
      <c r="AH39" s="445">
        <f t="shared" si="4"/>
        <v>89</v>
      </c>
      <c r="AI39" s="445">
        <f t="shared" si="4"/>
        <v>90</v>
      </c>
      <c r="AJ39" s="445">
        <f t="shared" si="4"/>
        <v>89</v>
      </c>
      <c r="AK39" s="445">
        <f t="shared" si="4"/>
        <v>89</v>
      </c>
      <c r="AL39" s="445">
        <f t="shared" si="4"/>
        <v>89</v>
      </c>
      <c r="AM39" s="445">
        <f t="shared" ref="AM39:CI39" si="5">AM36-AM37</f>
        <v>90</v>
      </c>
      <c r="AN39" s="445">
        <f t="shared" si="5"/>
        <v>89</v>
      </c>
      <c r="AO39" s="445">
        <f t="shared" si="5"/>
        <v>89</v>
      </c>
      <c r="AP39" s="445">
        <f t="shared" si="5"/>
        <v>89</v>
      </c>
      <c r="AQ39" s="445">
        <f t="shared" si="5"/>
        <v>90</v>
      </c>
      <c r="AR39" s="445">
        <f t="shared" si="5"/>
        <v>89</v>
      </c>
      <c r="AS39" s="445">
        <f t="shared" si="5"/>
        <v>89</v>
      </c>
      <c r="AT39" s="445">
        <f t="shared" si="5"/>
        <v>89</v>
      </c>
      <c r="AU39" s="445">
        <f t="shared" si="5"/>
        <v>90</v>
      </c>
      <c r="AV39" s="445">
        <f t="shared" si="5"/>
        <v>89</v>
      </c>
      <c r="AW39" s="445">
        <f t="shared" si="5"/>
        <v>89</v>
      </c>
      <c r="AX39" s="445">
        <f t="shared" si="5"/>
        <v>89</v>
      </c>
      <c r="AY39" s="445">
        <f t="shared" si="5"/>
        <v>90</v>
      </c>
      <c r="AZ39" s="445">
        <f t="shared" si="5"/>
        <v>89</v>
      </c>
      <c r="BA39" s="445">
        <f t="shared" si="5"/>
        <v>89</v>
      </c>
      <c r="BB39" s="445">
        <f t="shared" si="5"/>
        <v>89</v>
      </c>
      <c r="BC39" s="445">
        <f t="shared" si="5"/>
        <v>90</v>
      </c>
      <c r="BD39" s="445">
        <f t="shared" si="5"/>
        <v>89</v>
      </c>
      <c r="BE39" s="445">
        <f t="shared" si="5"/>
        <v>89</v>
      </c>
      <c r="BF39" s="445">
        <f t="shared" si="5"/>
        <v>89</v>
      </c>
      <c r="BG39" s="445">
        <f t="shared" si="5"/>
        <v>90</v>
      </c>
      <c r="BH39" s="445">
        <f t="shared" si="5"/>
        <v>89</v>
      </c>
      <c r="BI39" s="445">
        <f t="shared" si="5"/>
        <v>89</v>
      </c>
      <c r="BJ39" s="445">
        <f t="shared" si="5"/>
        <v>89</v>
      </c>
      <c r="BK39" s="445">
        <f t="shared" si="5"/>
        <v>90</v>
      </c>
      <c r="BL39" s="445">
        <f t="shared" si="5"/>
        <v>89</v>
      </c>
      <c r="BM39" s="445">
        <f t="shared" si="5"/>
        <v>89</v>
      </c>
      <c r="BN39" s="445">
        <f t="shared" si="5"/>
        <v>89</v>
      </c>
      <c r="BO39" s="445">
        <f t="shared" si="5"/>
        <v>90</v>
      </c>
      <c r="BP39" s="445">
        <f t="shared" si="5"/>
        <v>89</v>
      </c>
      <c r="BQ39" s="445">
        <f t="shared" si="5"/>
        <v>89</v>
      </c>
      <c r="BR39" s="445">
        <f t="shared" si="5"/>
        <v>89</v>
      </c>
      <c r="BS39" s="445">
        <f t="shared" si="5"/>
        <v>90</v>
      </c>
      <c r="BT39" s="445">
        <f t="shared" si="5"/>
        <v>89</v>
      </c>
      <c r="BU39" s="445">
        <f t="shared" si="5"/>
        <v>89</v>
      </c>
      <c r="BV39" s="445">
        <f t="shared" si="5"/>
        <v>89</v>
      </c>
      <c r="BW39" s="445">
        <f t="shared" si="5"/>
        <v>90</v>
      </c>
      <c r="BX39" s="445">
        <f t="shared" si="5"/>
        <v>89</v>
      </c>
      <c r="BY39" s="445">
        <f t="shared" si="5"/>
        <v>89</v>
      </c>
      <c r="BZ39" s="445">
        <f t="shared" si="5"/>
        <v>89</v>
      </c>
      <c r="CA39" s="445">
        <f t="shared" si="5"/>
        <v>90</v>
      </c>
      <c r="CB39" s="445">
        <f t="shared" si="5"/>
        <v>89</v>
      </c>
      <c r="CC39" s="445">
        <f t="shared" si="5"/>
        <v>89</v>
      </c>
      <c r="CD39" s="445">
        <f t="shared" si="5"/>
        <v>89</v>
      </c>
      <c r="CE39" s="445">
        <f t="shared" si="5"/>
        <v>90</v>
      </c>
      <c r="CF39" s="445">
        <f t="shared" si="5"/>
        <v>89</v>
      </c>
      <c r="CG39" s="445">
        <f t="shared" si="5"/>
        <v>89</v>
      </c>
      <c r="CH39" s="445">
        <f t="shared" si="5"/>
        <v>89</v>
      </c>
      <c r="CI39" s="445">
        <f t="shared" si="5"/>
        <v>89</v>
      </c>
    </row>
    <row r="40" spans="1:87">
      <c r="A40" s="155"/>
      <c r="B40" s="136"/>
      <c r="C40" s="11"/>
      <c r="D40" s="12"/>
      <c r="E40" s="12"/>
      <c r="G40" s="2"/>
      <c r="H40" s="2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</row>
    <row r="41" spans="1:87">
      <c r="A41" s="155"/>
      <c r="B41" s="136"/>
      <c r="C41" s="11" t="s">
        <v>455</v>
      </c>
      <c r="D41" s="12" t="s">
        <v>898</v>
      </c>
      <c r="E41" s="429" t="s">
        <v>58</v>
      </c>
      <c r="F41" s="11"/>
      <c r="G41" s="758"/>
      <c r="H41" s="456">
        <f>IF(ISNUMBER(H19),-H19,-Inputs!H375)</f>
        <v>-134.76300000000001</v>
      </c>
      <c r="I41" s="456">
        <f>IF(ISNUMBER(I19),-I19,-Inputs!I375)</f>
        <v>-139.68899999999999</v>
      </c>
      <c r="J41" s="456">
        <f>IF(ISNUMBER(J19),-J19,-Inputs!J375)</f>
        <v>-122.5848094</v>
      </c>
      <c r="K41" s="456">
        <f>IF(ISNUMBER(K19),-K19,-Inputs!K375)</f>
        <v>-137.06100000000001</v>
      </c>
      <c r="L41" s="456">
        <f>IF(ISNUMBER(L19),-L19,-Inputs!L375)</f>
        <v>-168.58</v>
      </c>
      <c r="M41" s="456">
        <f>IF(ISNUMBER(M19),-M19,-Inputs!M375)</f>
        <v>-127.43781618000031</v>
      </c>
      <c r="N41" s="456">
        <f>IF(ISNUMBER(N19),-N19,-Inputs!N375)</f>
        <v>-140.5876361199999</v>
      </c>
      <c r="O41" s="456">
        <f>IF(ISNUMBER(O19),-O19,-Inputs!O375)</f>
        <v>-156.51467891999911</v>
      </c>
      <c r="P41" s="456">
        <f>IF(ISNUMBER(P19),-P19,-Inputs!P375)</f>
        <v>-150.14627289000035</v>
      </c>
      <c r="Q41" s="456">
        <f>IF(ISNUMBER(Q19),-Q19,-Inputs!Q375)</f>
        <v>-148.31909157999993</v>
      </c>
      <c r="R41" s="456">
        <f>IF(ISNUMBER(R19),-R19,-Inputs!R375)</f>
        <v>-135.64627289000035</v>
      </c>
      <c r="S41" s="456">
        <f>IF(ISNUMBER(S19),-S19,-Inputs!S375)</f>
        <v>-125.42168384000016</v>
      </c>
      <c r="T41" s="456">
        <f>IF(ISNUMBER(T19),-T19,-Inputs!T375)</f>
        <v>-125.5</v>
      </c>
      <c r="U41" s="456">
        <f>IF(ISNUMBER(U19),-U19,-Inputs!U375)</f>
        <v>-103.3185</v>
      </c>
      <c r="V41" s="456">
        <f>IF(ISNUMBER(V19),-V19,-Inputs!V375)</f>
        <v>-104.4</v>
      </c>
      <c r="W41" s="456">
        <f>IF(ISNUMBER(W19),-W19,-Inputs!W375)</f>
        <v>-90.537930119999885</v>
      </c>
      <c r="X41" s="456">
        <f>IF(ISNUMBER(X19),-X19,-Inputs!X375)</f>
        <v>-90</v>
      </c>
      <c r="Y41" s="456">
        <f>IF(ISNUMBER(Y19),-Y19,-Inputs!Y375)</f>
        <v>-40.093090519999507</v>
      </c>
      <c r="Z41" s="456">
        <f>IF(ISNUMBER(Z19),-Z19,-Inputs!Z375)</f>
        <v>-45.075860240000246</v>
      </c>
      <c r="AA41" s="456">
        <f>IF(ISNUMBER(AA19),-AA19,-Inputs!AA375)</f>
        <v>-40</v>
      </c>
      <c r="AB41" s="456">
        <f>IF(ISNUMBER(AB19),-AB19,-Inputs!AB375)</f>
        <v>-27</v>
      </c>
      <c r="AC41" s="456">
        <f>IF(ISNUMBER(AC19),-AC19,-Inputs!AC375)</f>
        <v>-20.110597329999923</v>
      </c>
      <c r="AD41" s="456">
        <f>IF(ISNUMBER(AD19),-AD19,-Inputs!AD375)</f>
        <v>-30.147463110000132</v>
      </c>
      <c r="AE41" s="456">
        <f>IF(ISNUMBER(AE19),-AE19,-Inputs!AE375)</f>
        <v>-20</v>
      </c>
      <c r="AF41" s="456">
        <f>IF(ISNUMBER(AF19),-AF19,-Inputs!AF375)</f>
        <v>-20</v>
      </c>
      <c r="AG41" s="456">
        <f>IF(ISNUMBER(AG19),-AG19,-Inputs!AG375)</f>
        <v>-30</v>
      </c>
      <c r="AH41" s="456">
        <f>IF(ISNUMBER(AH19),-AH19,-Inputs!AH375)</f>
        <v>-29.4</v>
      </c>
      <c r="AI41" s="456">
        <f>IF(ISNUMBER(AI19),-AI19,-Inputs!AI375)</f>
        <v>-15</v>
      </c>
      <c r="AJ41" s="456">
        <f>IF(ISNUMBER(AJ19),-AJ19,-Inputs!AJ375)</f>
        <v>-30</v>
      </c>
      <c r="AK41" s="456">
        <f>IF(ISNUMBER(AK19),-AK19,-Inputs!AK375)</f>
        <v>-20</v>
      </c>
      <c r="AL41" s="456">
        <f>IF(ISNUMBER(AL19),-AL19,-Inputs!AL375)</f>
        <v>-36.311999999999998</v>
      </c>
      <c r="AM41" s="456">
        <f>IF(ISNUMBER(AM19),-AM19,-Inputs!AM375)</f>
        <v>-35</v>
      </c>
      <c r="AN41" s="456">
        <f>IF(ISNUMBER(AN19),-AN19,-Inputs!AN375)</f>
        <v>-26.6</v>
      </c>
      <c r="AO41" s="456">
        <f>IF(ISNUMBER(AO19),-AO19,-Inputs!AO375)</f>
        <v>-20</v>
      </c>
      <c r="AP41" s="456">
        <f>IF(ISNUMBER(AP19),-AP19,-Inputs!AP375)</f>
        <v>-50</v>
      </c>
      <c r="AQ41" s="456">
        <f>IF(ISNUMBER(AQ19),-AQ19,-Inputs!AQ375)</f>
        <v>-50</v>
      </c>
      <c r="AR41" s="456">
        <f>IF(ISNUMBER(AR19),-AR19,-Inputs!AR375)</f>
        <v>-89</v>
      </c>
      <c r="AS41" s="456">
        <f>IF(ISNUMBER(AS19),-AS19,-Inputs!AS375)</f>
        <v>-120</v>
      </c>
      <c r="AT41" s="456">
        <f>IF(ISNUMBER(AT19),-AT19,-Inputs!AT375)</f>
        <v>-110</v>
      </c>
      <c r="AU41" s="456">
        <f>IF(ISNUMBER(AU19),-AU19,-Inputs!AU375)</f>
        <v>-110.44499999999999</v>
      </c>
      <c r="AV41" s="456">
        <f>IF(ISNUMBER(AV19),-AV19,-Inputs!AV375)</f>
        <v>-135</v>
      </c>
      <c r="AW41" s="456">
        <f>IF(ISNUMBER(AW19),-AW19,-Inputs!AW375)</f>
        <v>-145</v>
      </c>
      <c r="AX41" s="456">
        <f>IF(ISNUMBER(AX19),-AX19,-Inputs!AX375)</f>
        <v>-150</v>
      </c>
      <c r="AY41" s="456">
        <f>IF(ISNUMBER(AY19),-AY19,-Inputs!AY375)</f>
        <v>-160</v>
      </c>
      <c r="AZ41" s="456">
        <f>IF(ISNUMBER(AZ19),-AZ19,-Inputs!AZ375)</f>
        <v>-167.84549999999999</v>
      </c>
      <c r="BA41" s="456">
        <f>IF(ISNUMBER(BA19),-BA19,-Inputs!BA375)</f>
        <v>-150.14940000000001</v>
      </c>
      <c r="BB41" s="456">
        <f>IF(ISNUMBER(BB19),-BB19,-Inputs!BB375)</f>
        <v>-155</v>
      </c>
      <c r="BC41" s="456">
        <f>IF(ISNUMBER(BC19),-BC19,-Inputs!BC375)</f>
        <v>-160</v>
      </c>
      <c r="BD41" s="456">
        <f>IF(ISNUMBER(BD19),-BD19,-Inputs!BD375)</f>
        <v>-155.791</v>
      </c>
      <c r="BE41" s="456">
        <f>IF(ISNUMBER(BE19),-BE19,-Inputs!BE375)</f>
        <v>-141</v>
      </c>
      <c r="BF41" s="456">
        <f>IF(ISNUMBER(BF19),-BF19,-Inputs!BF375)</f>
        <v>-250</v>
      </c>
      <c r="BG41" s="456">
        <f>IF(ISNUMBER(BG19),-BG19,-Inputs!BG375)</f>
        <v>-259.84890000000001</v>
      </c>
      <c r="BH41" s="456">
        <f>IF(ISNUMBER(BH19),-BH19,-Inputs!BH375)</f>
        <v>-72.756799999999998</v>
      </c>
      <c r="BI41" s="456">
        <f>IF(ISNUMBER(BI19),-BI19,-Inputs!BI375)</f>
        <v>-140</v>
      </c>
      <c r="BJ41" s="456">
        <f>IF(ISNUMBER(BJ19),-BJ19,-Inputs!BJ375)</f>
        <v>-120</v>
      </c>
      <c r="BK41" s="456">
        <f>IF(ISNUMBER(BK19),-BK19,-Inputs!BK375)</f>
        <v>0</v>
      </c>
      <c r="BL41" s="456">
        <f>IF(ISNUMBER(BL19),-BL19,-Inputs!BL375)</f>
        <v>0</v>
      </c>
      <c r="BM41" s="456">
        <f>IF(ISNUMBER(BM19),-BM19,-Inputs!BM375)</f>
        <v>0</v>
      </c>
      <c r="BN41" s="456">
        <f>IF(ISNUMBER(BN19),-BN19,-Inputs!BN375)</f>
        <v>0</v>
      </c>
      <c r="BO41" s="456">
        <f>IF(ISNUMBER(BO19),-BO19,-Inputs!BO375)</f>
        <v>0</v>
      </c>
      <c r="BP41" s="456">
        <f>IF(ISNUMBER(BP19),-BP19,-Inputs!BP375)</f>
        <v>0</v>
      </c>
      <c r="BQ41" s="456">
        <f>IF(ISNUMBER(BQ19),-BQ19,-Inputs!BQ375)</f>
        <v>0</v>
      </c>
      <c r="BR41" s="456">
        <f>IF(ISNUMBER(BR19),-BR19,-Inputs!BR375)</f>
        <v>0</v>
      </c>
      <c r="BS41" s="456">
        <f>IF(ISNUMBER(BS19),-BS19,-Inputs!BS375)</f>
        <v>0</v>
      </c>
      <c r="BT41" s="456">
        <f>IF(ISNUMBER(BT19),-BT19,-Inputs!BT375)</f>
        <v>0</v>
      </c>
      <c r="BU41" s="456">
        <f>IF(ISNUMBER(BU19),-BU19,-Inputs!BU375)</f>
        <v>0</v>
      </c>
      <c r="BV41" s="456">
        <f>IF(ISNUMBER(BV19),-BV19,-Inputs!BV375)</f>
        <v>0</v>
      </c>
      <c r="BW41" s="456">
        <f>IF(ISNUMBER(BW19),-BW19,-Inputs!BW375)</f>
        <v>0</v>
      </c>
      <c r="BX41" s="456">
        <f>IF(ISNUMBER(BX19),-BX19,-Inputs!BX375)</f>
        <v>0</v>
      </c>
      <c r="BY41" s="456">
        <f>IF(ISNUMBER(BY19),-BY19,-Inputs!BY375)</f>
        <v>0</v>
      </c>
      <c r="BZ41" s="456">
        <f>IF(ISNUMBER(BZ19),-BZ19,-Inputs!BZ375)</f>
        <v>0</v>
      </c>
      <c r="CA41" s="456">
        <f>IF(ISNUMBER(CA19),-CA19,-Inputs!CA375)</f>
        <v>0</v>
      </c>
      <c r="CB41" s="456">
        <f>IF(ISNUMBER(CB19),-CB19,-Inputs!CB375)</f>
        <v>0</v>
      </c>
      <c r="CC41" s="456">
        <f>IF(ISNUMBER(CC19),-CC19,-Inputs!CC375)</f>
        <v>0</v>
      </c>
      <c r="CD41" s="456">
        <f>IF(ISNUMBER(CD19),-CD19,-Inputs!CD375)</f>
        <v>0</v>
      </c>
      <c r="CE41" s="456">
        <f>IF(ISNUMBER(CE19),-CE19,-Inputs!CE375)</f>
        <v>0</v>
      </c>
      <c r="CF41" s="456">
        <f>IF(ISNUMBER(CF19),-CF19,-Inputs!CF375)</f>
        <v>0</v>
      </c>
      <c r="CG41" s="456">
        <f>IF(ISNUMBER(CG19),-CG19,-Inputs!CG375)</f>
        <v>0</v>
      </c>
      <c r="CH41" s="456">
        <f>IF(ISNUMBER(CH19),-CH19,-Inputs!CH375)</f>
        <v>0</v>
      </c>
      <c r="CI41" s="456">
        <f>IF(ISNUMBER(CI19),-CI19,-Inputs!CI375)</f>
        <v>0</v>
      </c>
    </row>
    <row r="42" spans="1:87">
      <c r="A42" s="155"/>
      <c r="B42" s="136"/>
      <c r="C42" s="11" t="s">
        <v>323</v>
      </c>
      <c r="D42" s="12" t="s">
        <v>898</v>
      </c>
      <c r="E42" s="429" t="s">
        <v>58</v>
      </c>
      <c r="F42" s="11"/>
      <c r="G42" s="758"/>
      <c r="H42" s="456">
        <f>IF(AND(ISNUMBER(H18),ISNUMBER(H19)),H18-H19,H24)</f>
        <v>219.55600000000001</v>
      </c>
      <c r="I42" s="456">
        <f t="shared" ref="I42:AL42" si="6">IF(AND(ISNUMBER(I18),ISNUMBER(I19)),I18-I19,I24)</f>
        <v>235.16</v>
      </c>
      <c r="J42" s="456">
        <f>IF(AND(ISNUMBER(J18),ISNUMBER(J19)),J18-J19,J24)</f>
        <v>125.14919060000001</v>
      </c>
      <c r="K42" s="456">
        <f>IF(AND(ISNUMBER(K18),ISNUMBER(K19)),K18-K19,K24)</f>
        <v>195.696</v>
      </c>
      <c r="L42" s="456">
        <f t="shared" ref="L42:M42" si="7">IF(AND(ISNUMBER(L18),ISNUMBER(L19)),L18-L19,L24)</f>
        <v>169.99999999999997</v>
      </c>
      <c r="M42" s="456">
        <f t="shared" si="7"/>
        <v>170</v>
      </c>
      <c r="N42" s="456">
        <f>IF(AND(ISNUMBER(N18),ISNUMBER(N19)),N18-N19,N24)</f>
        <v>170</v>
      </c>
      <c r="O42" s="456">
        <f t="shared" si="6"/>
        <v>171.666666666667</v>
      </c>
      <c r="P42" s="456">
        <f t="shared" si="6"/>
        <v>171.666666666667</v>
      </c>
      <c r="Q42" s="456">
        <f t="shared" si="6"/>
        <v>171.666666666667</v>
      </c>
      <c r="R42" s="456">
        <f t="shared" si="6"/>
        <v>171.666666666667</v>
      </c>
      <c r="S42" s="456">
        <f t="shared" si="6"/>
        <v>171.666666666667</v>
      </c>
      <c r="T42" s="456">
        <f t="shared" si="6"/>
        <v>171.666666666667</v>
      </c>
      <c r="U42" s="456">
        <f t="shared" si="6"/>
        <v>171.666666666667</v>
      </c>
      <c r="V42" s="456">
        <f t="shared" si="6"/>
        <v>171.666666666667</v>
      </c>
      <c r="W42" s="456">
        <f t="shared" si="6"/>
        <v>171.666666666667</v>
      </c>
      <c r="X42" s="456">
        <f t="shared" si="6"/>
        <v>171.666666666667</v>
      </c>
      <c r="Y42" s="456">
        <f t="shared" si="6"/>
        <v>171.666666666667</v>
      </c>
      <c r="Z42" s="456">
        <f t="shared" si="6"/>
        <v>171.666666666667</v>
      </c>
      <c r="AA42" s="456">
        <f t="shared" si="6"/>
        <v>171.666666666667</v>
      </c>
      <c r="AB42" s="456">
        <f t="shared" si="6"/>
        <v>171.666666666667</v>
      </c>
      <c r="AC42" s="456">
        <f t="shared" si="6"/>
        <v>171.666666666667</v>
      </c>
      <c r="AD42" s="456">
        <f t="shared" si="6"/>
        <v>171.666666666667</v>
      </c>
      <c r="AE42" s="456">
        <f t="shared" si="6"/>
        <v>171.666666666667</v>
      </c>
      <c r="AF42" s="456">
        <f t="shared" si="6"/>
        <v>171.666666666667</v>
      </c>
      <c r="AG42" s="456">
        <f t="shared" si="6"/>
        <v>171.666666666667</v>
      </c>
      <c r="AH42" s="456">
        <f t="shared" si="6"/>
        <v>171.666666666667</v>
      </c>
      <c r="AI42" s="456">
        <f t="shared" si="6"/>
        <v>171.666666666667</v>
      </c>
      <c r="AJ42" s="456">
        <f t="shared" si="6"/>
        <v>171.666666666667</v>
      </c>
      <c r="AK42" s="456">
        <f t="shared" si="6"/>
        <v>171.666666666667</v>
      </c>
      <c r="AL42" s="456">
        <f t="shared" si="6"/>
        <v>171.666666666667</v>
      </c>
      <c r="AM42" s="456">
        <f t="shared" ref="AM42:CI42" si="8">IF(AND(ISNUMBER(AM18),ISNUMBER(AM19)),AM18-AM19,AM24)</f>
        <v>171.666666666667</v>
      </c>
      <c r="AN42" s="456">
        <f t="shared" si="8"/>
        <v>171.666666666667</v>
      </c>
      <c r="AO42" s="456">
        <f t="shared" si="8"/>
        <v>171.666666666667</v>
      </c>
      <c r="AP42" s="456">
        <f t="shared" si="8"/>
        <v>171.666666666667</v>
      </c>
      <c r="AQ42" s="456">
        <f t="shared" si="8"/>
        <v>171.666666666667</v>
      </c>
      <c r="AR42" s="456">
        <f t="shared" si="8"/>
        <v>171.666666666667</v>
      </c>
      <c r="AS42" s="456">
        <f t="shared" si="8"/>
        <v>171.666666666667</v>
      </c>
      <c r="AT42" s="456">
        <f t="shared" si="8"/>
        <v>171.666666666667</v>
      </c>
      <c r="AU42" s="456">
        <f t="shared" si="8"/>
        <v>171.666666666667</v>
      </c>
      <c r="AV42" s="456">
        <f t="shared" si="8"/>
        <v>171.666666666667</v>
      </c>
      <c r="AW42" s="456">
        <f t="shared" si="8"/>
        <v>171.666666666667</v>
      </c>
      <c r="AX42" s="456">
        <f t="shared" si="8"/>
        <v>171.666666666667</v>
      </c>
      <c r="AY42" s="456">
        <f t="shared" si="8"/>
        <v>171.666666666667</v>
      </c>
      <c r="AZ42" s="456">
        <f t="shared" si="8"/>
        <v>171.666666666667</v>
      </c>
      <c r="BA42" s="456">
        <f t="shared" si="8"/>
        <v>171.666666666667</v>
      </c>
      <c r="BB42" s="456">
        <f t="shared" si="8"/>
        <v>171.666666666667</v>
      </c>
      <c r="BC42" s="456">
        <f t="shared" si="8"/>
        <v>171.666666666667</v>
      </c>
      <c r="BD42" s="456">
        <f t="shared" si="8"/>
        <v>171.666666666667</v>
      </c>
      <c r="BE42" s="456">
        <f t="shared" si="8"/>
        <v>171.666666666667</v>
      </c>
      <c r="BF42" s="456">
        <f t="shared" si="8"/>
        <v>171.666666666667</v>
      </c>
      <c r="BG42" s="456">
        <f t="shared" si="8"/>
        <v>171.666666666667</v>
      </c>
      <c r="BH42" s="456">
        <f t="shared" si="8"/>
        <v>171.666666666667</v>
      </c>
      <c r="BI42" s="456">
        <f t="shared" si="8"/>
        <v>171.666666666667</v>
      </c>
      <c r="BJ42" s="456">
        <f t="shared" si="8"/>
        <v>171.666666666667</v>
      </c>
      <c r="BK42" s="456">
        <f t="shared" si="8"/>
        <v>171.666666666667</v>
      </c>
      <c r="BL42" s="456">
        <f t="shared" si="8"/>
        <v>171.666666666667</v>
      </c>
      <c r="BM42" s="456">
        <f t="shared" si="8"/>
        <v>171.666666666667</v>
      </c>
      <c r="BN42" s="456">
        <f t="shared" si="8"/>
        <v>171.666666666667</v>
      </c>
      <c r="BO42" s="456">
        <f t="shared" si="8"/>
        <v>171.666666666667</v>
      </c>
      <c r="BP42" s="456">
        <f t="shared" si="8"/>
        <v>171.666666666667</v>
      </c>
      <c r="BQ42" s="456">
        <f t="shared" si="8"/>
        <v>171.666666666667</v>
      </c>
      <c r="BR42" s="456">
        <f t="shared" si="8"/>
        <v>171.666666666667</v>
      </c>
      <c r="BS42" s="456">
        <f t="shared" si="8"/>
        <v>171.666666666667</v>
      </c>
      <c r="BT42" s="456">
        <f t="shared" si="8"/>
        <v>171.666666666667</v>
      </c>
      <c r="BU42" s="456">
        <f t="shared" si="8"/>
        <v>171.666666666667</v>
      </c>
      <c r="BV42" s="456">
        <f t="shared" si="8"/>
        <v>171.666666666667</v>
      </c>
      <c r="BW42" s="456">
        <f t="shared" si="8"/>
        <v>171.666666666667</v>
      </c>
      <c r="BX42" s="456">
        <f t="shared" si="8"/>
        <v>171.666666666667</v>
      </c>
      <c r="BY42" s="456">
        <f t="shared" si="8"/>
        <v>171.666666666667</v>
      </c>
      <c r="BZ42" s="456">
        <f t="shared" si="8"/>
        <v>171.666666666667</v>
      </c>
      <c r="CA42" s="456">
        <f t="shared" si="8"/>
        <v>171.666666666667</v>
      </c>
      <c r="CB42" s="456">
        <f t="shared" si="8"/>
        <v>171.666666666667</v>
      </c>
      <c r="CC42" s="456">
        <f t="shared" si="8"/>
        <v>171.666666666667</v>
      </c>
      <c r="CD42" s="456">
        <f t="shared" si="8"/>
        <v>171.666666666667</v>
      </c>
      <c r="CE42" s="456">
        <f t="shared" si="8"/>
        <v>171.666666666667</v>
      </c>
      <c r="CF42" s="456">
        <f t="shared" si="8"/>
        <v>171.666666666667</v>
      </c>
      <c r="CG42" s="456">
        <f t="shared" si="8"/>
        <v>171.666666666667</v>
      </c>
      <c r="CH42" s="456">
        <f t="shared" si="8"/>
        <v>171.666666666667</v>
      </c>
      <c r="CI42" s="456">
        <f t="shared" si="8"/>
        <v>171.666666666667</v>
      </c>
    </row>
    <row r="43" spans="1:87">
      <c r="A43" s="1"/>
      <c r="G43" s="2"/>
      <c r="H43" s="2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5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</row>
    <row r="44" spans="1:87">
      <c r="A44" s="1"/>
      <c r="C44" s="4" t="s">
        <v>456</v>
      </c>
      <c r="D44" s="12" t="s">
        <v>898</v>
      </c>
      <c r="E44" s="429" t="s">
        <v>58</v>
      </c>
      <c r="F44" s="11"/>
      <c r="G44" s="421"/>
      <c r="H44" s="421"/>
      <c r="I44" s="301">
        <f t="shared" ref="I44" si="9">H48</f>
        <v>4148.4269999999997</v>
      </c>
      <c r="J44" s="301">
        <f t="shared" ref="J44" si="10">I48</f>
        <v>4383.5870000000004</v>
      </c>
      <c r="K44" s="301">
        <f t="shared" ref="K44" si="11">J48</f>
        <v>4508.7359999999999</v>
      </c>
      <c r="L44" s="301">
        <f t="shared" ref="L44" si="12">K48</f>
        <v>4704.4319999999998</v>
      </c>
      <c r="M44" s="301">
        <f t="shared" ref="M44:AF44" si="13">L48</f>
        <v>4874.4319999999998</v>
      </c>
      <c r="N44" s="301">
        <f t="shared" si="13"/>
        <v>5044.4319999999998</v>
      </c>
      <c r="O44" s="301">
        <f t="shared" si="13"/>
        <v>5214.4319999999998</v>
      </c>
      <c r="P44" s="301">
        <f t="shared" si="13"/>
        <v>5386.0986666666668</v>
      </c>
      <c r="Q44" s="301">
        <f t="shared" si="13"/>
        <v>5557.7653333333337</v>
      </c>
      <c r="R44" s="301">
        <f t="shared" si="13"/>
        <v>5729.4320000000007</v>
      </c>
      <c r="S44" s="301">
        <f t="shared" si="13"/>
        <v>5901.0986666666677</v>
      </c>
      <c r="T44" s="301">
        <f t="shared" si="13"/>
        <v>6072.7653333333346</v>
      </c>
      <c r="U44" s="301">
        <f t="shared" si="13"/>
        <v>6244.4320000000016</v>
      </c>
      <c r="V44" s="301">
        <f t="shared" si="13"/>
        <v>6416.0986666666686</v>
      </c>
      <c r="W44" s="301">
        <f t="shared" si="13"/>
        <v>6587.7653333333355</v>
      </c>
      <c r="X44" s="301">
        <f t="shared" si="13"/>
        <v>6759.4320000000025</v>
      </c>
      <c r="Y44" s="301">
        <f t="shared" si="13"/>
        <v>6931.0986666666695</v>
      </c>
      <c r="Z44" s="301">
        <f t="shared" si="13"/>
        <v>7102.7653333333365</v>
      </c>
      <c r="AA44" s="301">
        <f t="shared" si="13"/>
        <v>7274.4320000000034</v>
      </c>
      <c r="AB44" s="301">
        <f t="shared" si="13"/>
        <v>7446.0986666666704</v>
      </c>
      <c r="AC44" s="301">
        <f t="shared" si="13"/>
        <v>7617.7653333333374</v>
      </c>
      <c r="AD44" s="301">
        <f t="shared" si="13"/>
        <v>7789.4320000000043</v>
      </c>
      <c r="AE44" s="301">
        <f t="shared" si="13"/>
        <v>7961.0986666666713</v>
      </c>
      <c r="AF44" s="301">
        <f t="shared" si="13"/>
        <v>8132.7653333333383</v>
      </c>
      <c r="AG44" s="301">
        <f t="shared" ref="AG44" si="14">AF48</f>
        <v>8304.4320000000062</v>
      </c>
      <c r="AH44" s="301">
        <f t="shared" ref="AH44" si="15">AG48</f>
        <v>8476.098666666674</v>
      </c>
      <c r="AI44" s="301">
        <f t="shared" ref="AI44" si="16">AH48</f>
        <v>8647.7653333333419</v>
      </c>
      <c r="AJ44" s="301">
        <f t="shared" ref="AJ44" si="17">AI48</f>
        <v>8819.4320000000098</v>
      </c>
      <c r="AK44" s="301">
        <f t="shared" ref="AK44" si="18">AJ48</f>
        <v>8991.0986666666777</v>
      </c>
      <c r="AL44" s="301">
        <f t="shared" ref="AL44" si="19">AK48</f>
        <v>9162.7653333333456</v>
      </c>
      <c r="AM44" s="301">
        <f t="shared" ref="AM44" si="20">AL48</f>
        <v>9334.4320000000134</v>
      </c>
      <c r="AN44" s="301">
        <f t="shared" ref="AN44" si="21">AM48</f>
        <v>9506.0986666666813</v>
      </c>
      <c r="AO44" s="301">
        <f t="shared" ref="AO44" si="22">AN48</f>
        <v>9677.7653333333492</v>
      </c>
      <c r="AP44" s="301">
        <f t="shared" ref="AP44" si="23">AO48</f>
        <v>9849.4320000000171</v>
      </c>
      <c r="AQ44" s="301">
        <f t="shared" ref="AQ44" si="24">AP48</f>
        <v>10021.098666666685</v>
      </c>
      <c r="AR44" s="301">
        <f t="shared" ref="AR44" si="25">AQ48</f>
        <v>10192.765333333353</v>
      </c>
      <c r="AS44" s="301">
        <f t="shared" ref="AS44" si="26">AR48</f>
        <v>10364.432000000021</v>
      </c>
      <c r="AT44" s="301">
        <f t="shared" ref="AT44" si="27">AS48</f>
        <v>10536.098666666689</v>
      </c>
      <c r="AU44" s="301">
        <f t="shared" ref="AU44" si="28">AT48</f>
        <v>10707.765333333356</v>
      </c>
      <c r="AV44" s="301">
        <f t="shared" ref="AV44" si="29">AU48</f>
        <v>10879.432000000024</v>
      </c>
      <c r="AW44" s="301">
        <f t="shared" ref="AW44" si="30">AV48</f>
        <v>11051.098666666692</v>
      </c>
      <c r="AX44" s="301">
        <f t="shared" ref="AX44" si="31">AW48</f>
        <v>11222.76533333336</v>
      </c>
      <c r="AY44" s="301">
        <f t="shared" ref="AY44" si="32">AX48</f>
        <v>11394.432000000028</v>
      </c>
      <c r="AZ44" s="301">
        <f t="shared" ref="AZ44" si="33">AY48</f>
        <v>11566.098666666696</v>
      </c>
      <c r="BA44" s="301">
        <f t="shared" ref="BA44" si="34">AZ48</f>
        <v>11737.765333333364</v>
      </c>
      <c r="BB44" s="301">
        <f t="shared" ref="BB44" si="35">BA48</f>
        <v>11909.432000000032</v>
      </c>
      <c r="BC44" s="301">
        <f t="shared" ref="BC44" si="36">BB48</f>
        <v>12081.0986666667</v>
      </c>
      <c r="BD44" s="301">
        <f t="shared" ref="BD44" si="37">BC48</f>
        <v>12252.765333333367</v>
      </c>
      <c r="BE44" s="301">
        <f t="shared" ref="BE44" si="38">BD48</f>
        <v>12424.432000000035</v>
      </c>
      <c r="BF44" s="301">
        <f t="shared" ref="BF44" si="39">BE48</f>
        <v>12596.098666666703</v>
      </c>
      <c r="BG44" s="301">
        <f t="shared" ref="BG44" si="40">BF48</f>
        <v>12767.765333333371</v>
      </c>
      <c r="BH44" s="301">
        <f t="shared" ref="BH44" si="41">BG48</f>
        <v>12939.432000000039</v>
      </c>
      <c r="BI44" s="301">
        <f t="shared" ref="BI44" si="42">BH48</f>
        <v>13111.098666666707</v>
      </c>
      <c r="BJ44" s="301">
        <f t="shared" ref="BJ44" si="43">BI48</f>
        <v>13282.765333333375</v>
      </c>
      <c r="BK44" s="301">
        <f t="shared" ref="BK44" si="44">BJ48</f>
        <v>13454.432000000043</v>
      </c>
      <c r="BL44" s="301">
        <f t="shared" ref="BL44" si="45">BK48</f>
        <v>13626.09866666671</v>
      </c>
      <c r="BM44" s="301">
        <f t="shared" ref="BM44" si="46">BL48</f>
        <v>13797.765333333378</v>
      </c>
      <c r="BN44" s="301">
        <f t="shared" ref="BN44" si="47">BM48</f>
        <v>13969.432000000046</v>
      </c>
      <c r="BO44" s="301">
        <f t="shared" ref="BO44" si="48">BN48</f>
        <v>14141.098666666714</v>
      </c>
      <c r="BP44" s="301">
        <f t="shared" ref="BP44" si="49">BO48</f>
        <v>14312.765333333382</v>
      </c>
      <c r="BQ44" s="301">
        <f t="shared" ref="BQ44" si="50">BP48</f>
        <v>14484.43200000005</v>
      </c>
      <c r="BR44" s="301">
        <f t="shared" ref="BR44" si="51">BQ48</f>
        <v>14656.098666666718</v>
      </c>
      <c r="BS44" s="301">
        <f t="shared" ref="BS44" si="52">BR48</f>
        <v>14827.765333333386</v>
      </c>
      <c r="BT44" s="301">
        <f t="shared" ref="BT44" si="53">BS48</f>
        <v>14999.432000000053</v>
      </c>
      <c r="BU44" s="301">
        <f t="shared" ref="BU44" si="54">BT48</f>
        <v>15171.098666666721</v>
      </c>
      <c r="BV44" s="301">
        <f t="shared" ref="BV44" si="55">BU48</f>
        <v>15342.765333333389</v>
      </c>
      <c r="BW44" s="301">
        <f t="shared" ref="BW44" si="56">BV48</f>
        <v>15514.432000000057</v>
      </c>
      <c r="BX44" s="301">
        <f t="shared" ref="BX44" si="57">BW48</f>
        <v>15686.098666666725</v>
      </c>
      <c r="BY44" s="301">
        <f t="shared" ref="BY44" si="58">BX48</f>
        <v>15857.765333333393</v>
      </c>
      <c r="BZ44" s="301">
        <f t="shared" ref="BZ44" si="59">BY48</f>
        <v>16029.432000000061</v>
      </c>
      <c r="CA44" s="301">
        <f t="shared" ref="CA44" si="60">BZ48</f>
        <v>16201.098666666729</v>
      </c>
      <c r="CB44" s="301">
        <f t="shared" ref="CB44" si="61">CA48</f>
        <v>16372.765333333396</v>
      </c>
      <c r="CC44" s="301">
        <f t="shared" ref="CC44" si="62">CB48</f>
        <v>16544.432000000063</v>
      </c>
      <c r="CD44" s="301">
        <f t="shared" ref="CD44" si="63">CC48</f>
        <v>16716.09866666673</v>
      </c>
      <c r="CE44" s="301">
        <f t="shared" ref="CE44" si="64">CD48</f>
        <v>16887.765333333398</v>
      </c>
      <c r="CF44" s="301">
        <f t="shared" ref="CF44" si="65">CE48</f>
        <v>17059.432000000066</v>
      </c>
      <c r="CG44" s="301">
        <f t="shared" ref="CG44" si="66">CF48</f>
        <v>17231.098666666734</v>
      </c>
      <c r="CH44" s="301">
        <f t="shared" ref="CH44" si="67">CG48</f>
        <v>17402.765333333402</v>
      </c>
      <c r="CI44" s="301">
        <f t="shared" ref="CI44" si="68">CH48</f>
        <v>17574.43200000007</v>
      </c>
    </row>
    <row r="45" spans="1:87">
      <c r="A45" s="1"/>
      <c r="C45" s="59" t="s">
        <v>457</v>
      </c>
      <c r="D45" s="12" t="s">
        <v>898</v>
      </c>
      <c r="E45" s="429" t="s">
        <v>58</v>
      </c>
      <c r="F45" s="11"/>
      <c r="G45" s="421"/>
      <c r="H45" s="421"/>
      <c r="I45" s="301" t="str">
        <f t="shared" ref="I45:J45" si="69">IF(ISNUMBER(I19),"",-I41)</f>
        <v/>
      </c>
      <c r="J45" s="301" t="str">
        <f t="shared" si="69"/>
        <v/>
      </c>
      <c r="K45" s="301" t="str">
        <f t="shared" ref="K45" si="70">IF(ISNUMBER(K19),"",-K41)</f>
        <v/>
      </c>
      <c r="L45" s="301" t="str">
        <f t="shared" ref="L45:BW45" si="71">IF(ISNUMBER(L19),"",-L41)</f>
        <v/>
      </c>
      <c r="M45" s="301">
        <f t="shared" si="71"/>
        <v>127.43781618000031</v>
      </c>
      <c r="N45" s="301">
        <f t="shared" si="71"/>
        <v>140.5876361199999</v>
      </c>
      <c r="O45" s="301">
        <f t="shared" si="71"/>
        <v>156.51467891999911</v>
      </c>
      <c r="P45" s="301">
        <f t="shared" si="71"/>
        <v>150.14627289000035</v>
      </c>
      <c r="Q45" s="301">
        <f t="shared" si="71"/>
        <v>148.31909157999993</v>
      </c>
      <c r="R45" s="301">
        <f t="shared" si="71"/>
        <v>135.64627289000035</v>
      </c>
      <c r="S45" s="301">
        <f t="shared" si="71"/>
        <v>125.42168384000016</v>
      </c>
      <c r="T45" s="301">
        <f t="shared" si="71"/>
        <v>125.5</v>
      </c>
      <c r="U45" s="301">
        <f t="shared" si="71"/>
        <v>103.3185</v>
      </c>
      <c r="V45" s="301">
        <f t="shared" si="71"/>
        <v>104.4</v>
      </c>
      <c r="W45" s="301">
        <f t="shared" si="71"/>
        <v>90.537930119999885</v>
      </c>
      <c r="X45" s="301">
        <f t="shared" si="71"/>
        <v>90</v>
      </c>
      <c r="Y45" s="301">
        <f t="shared" si="71"/>
        <v>40.093090519999507</v>
      </c>
      <c r="Z45" s="301">
        <f t="shared" si="71"/>
        <v>45.075860240000246</v>
      </c>
      <c r="AA45" s="301">
        <f t="shared" si="71"/>
        <v>40</v>
      </c>
      <c r="AB45" s="301">
        <f t="shared" si="71"/>
        <v>27</v>
      </c>
      <c r="AC45" s="301">
        <f t="shared" si="71"/>
        <v>20.110597329999923</v>
      </c>
      <c r="AD45" s="301">
        <f t="shared" si="71"/>
        <v>30.147463110000132</v>
      </c>
      <c r="AE45" s="301">
        <f t="shared" si="71"/>
        <v>20</v>
      </c>
      <c r="AF45" s="301">
        <f t="shared" si="71"/>
        <v>20</v>
      </c>
      <c r="AG45" s="301">
        <f t="shared" si="71"/>
        <v>30</v>
      </c>
      <c r="AH45" s="301">
        <f t="shared" si="71"/>
        <v>29.4</v>
      </c>
      <c r="AI45" s="301">
        <f t="shared" si="71"/>
        <v>15</v>
      </c>
      <c r="AJ45" s="301">
        <f t="shared" si="71"/>
        <v>30</v>
      </c>
      <c r="AK45" s="301">
        <f t="shared" si="71"/>
        <v>20</v>
      </c>
      <c r="AL45" s="301">
        <f t="shared" si="71"/>
        <v>36.311999999999998</v>
      </c>
      <c r="AM45" s="301">
        <f t="shared" si="71"/>
        <v>35</v>
      </c>
      <c r="AN45" s="301">
        <f t="shared" si="71"/>
        <v>26.6</v>
      </c>
      <c r="AO45" s="301">
        <f t="shared" si="71"/>
        <v>20</v>
      </c>
      <c r="AP45" s="301">
        <f t="shared" si="71"/>
        <v>50</v>
      </c>
      <c r="AQ45" s="301">
        <f t="shared" si="71"/>
        <v>50</v>
      </c>
      <c r="AR45" s="301">
        <f t="shared" si="71"/>
        <v>89</v>
      </c>
      <c r="AS45" s="301">
        <f t="shared" si="71"/>
        <v>120</v>
      </c>
      <c r="AT45" s="301">
        <f t="shared" si="71"/>
        <v>110</v>
      </c>
      <c r="AU45" s="301">
        <f t="shared" si="71"/>
        <v>110.44499999999999</v>
      </c>
      <c r="AV45" s="301">
        <f t="shared" si="71"/>
        <v>135</v>
      </c>
      <c r="AW45" s="301">
        <f t="shared" si="71"/>
        <v>145</v>
      </c>
      <c r="AX45" s="301">
        <f t="shared" si="71"/>
        <v>150</v>
      </c>
      <c r="AY45" s="301">
        <f t="shared" si="71"/>
        <v>160</v>
      </c>
      <c r="AZ45" s="301">
        <f t="shared" si="71"/>
        <v>167.84549999999999</v>
      </c>
      <c r="BA45" s="301">
        <f t="shared" si="71"/>
        <v>150.14940000000001</v>
      </c>
      <c r="BB45" s="301">
        <f t="shared" si="71"/>
        <v>155</v>
      </c>
      <c r="BC45" s="301">
        <f t="shared" si="71"/>
        <v>160</v>
      </c>
      <c r="BD45" s="301">
        <f t="shared" si="71"/>
        <v>155.791</v>
      </c>
      <c r="BE45" s="301">
        <f t="shared" si="71"/>
        <v>141</v>
      </c>
      <c r="BF45" s="301">
        <f t="shared" si="71"/>
        <v>250</v>
      </c>
      <c r="BG45" s="301">
        <f t="shared" si="71"/>
        <v>259.84890000000001</v>
      </c>
      <c r="BH45" s="301">
        <f t="shared" si="71"/>
        <v>72.756799999999998</v>
      </c>
      <c r="BI45" s="301">
        <f t="shared" si="71"/>
        <v>140</v>
      </c>
      <c r="BJ45" s="301">
        <f t="shared" si="71"/>
        <v>120</v>
      </c>
      <c r="BK45" s="301">
        <f t="shared" si="71"/>
        <v>0</v>
      </c>
      <c r="BL45" s="301">
        <f t="shared" si="71"/>
        <v>0</v>
      </c>
      <c r="BM45" s="301">
        <f t="shared" si="71"/>
        <v>0</v>
      </c>
      <c r="BN45" s="301">
        <f t="shared" si="71"/>
        <v>0</v>
      </c>
      <c r="BO45" s="301">
        <f t="shared" si="71"/>
        <v>0</v>
      </c>
      <c r="BP45" s="301">
        <f t="shared" si="71"/>
        <v>0</v>
      </c>
      <c r="BQ45" s="301">
        <f t="shared" si="71"/>
        <v>0</v>
      </c>
      <c r="BR45" s="301">
        <f t="shared" si="71"/>
        <v>0</v>
      </c>
      <c r="BS45" s="301">
        <f t="shared" si="71"/>
        <v>0</v>
      </c>
      <c r="BT45" s="301">
        <f t="shared" si="71"/>
        <v>0</v>
      </c>
      <c r="BU45" s="301">
        <f t="shared" si="71"/>
        <v>0</v>
      </c>
      <c r="BV45" s="301">
        <f t="shared" si="71"/>
        <v>0</v>
      </c>
      <c r="BW45" s="301">
        <f t="shared" si="71"/>
        <v>0</v>
      </c>
      <c r="BX45" s="301">
        <f t="shared" ref="BX45:CI45" si="72">IF(ISNUMBER(BX19),"",-BX41)</f>
        <v>0</v>
      </c>
      <c r="BY45" s="301">
        <f t="shared" si="72"/>
        <v>0</v>
      </c>
      <c r="BZ45" s="301">
        <f t="shared" si="72"/>
        <v>0</v>
      </c>
      <c r="CA45" s="301">
        <f t="shared" si="72"/>
        <v>0</v>
      </c>
      <c r="CB45" s="301">
        <f t="shared" si="72"/>
        <v>0</v>
      </c>
      <c r="CC45" s="301">
        <f t="shared" si="72"/>
        <v>0</v>
      </c>
      <c r="CD45" s="301">
        <f t="shared" si="72"/>
        <v>0</v>
      </c>
      <c r="CE45" s="301">
        <f t="shared" si="72"/>
        <v>0</v>
      </c>
      <c r="CF45" s="301">
        <f t="shared" si="72"/>
        <v>0</v>
      </c>
      <c r="CG45" s="301">
        <f t="shared" si="72"/>
        <v>0</v>
      </c>
      <c r="CH45" s="301">
        <f t="shared" si="72"/>
        <v>0</v>
      </c>
      <c r="CI45" s="301">
        <f t="shared" si="72"/>
        <v>0</v>
      </c>
    </row>
    <row r="46" spans="1:87">
      <c r="A46" s="155"/>
      <c r="B46" s="136"/>
      <c r="C46" s="59" t="s">
        <v>323</v>
      </c>
      <c r="D46" s="12" t="s">
        <v>898</v>
      </c>
      <c r="E46" s="429" t="s">
        <v>58</v>
      </c>
      <c r="F46" s="11"/>
      <c r="G46" s="421"/>
      <c r="H46" s="421"/>
      <c r="I46" s="135" t="str">
        <f t="shared" ref="I46:J46" si="73">IF(ISNUMBER(I18),"",I42)</f>
        <v/>
      </c>
      <c r="J46" s="135" t="str">
        <f t="shared" si="73"/>
        <v/>
      </c>
      <c r="K46" s="135" t="str">
        <f t="shared" ref="K46" si="74">IF(ISNUMBER(K18),"",K42)</f>
        <v/>
      </c>
      <c r="L46" s="135" t="str">
        <f t="shared" ref="L46:BW46" si="75">IF(ISNUMBER(L18),"",L42)</f>
        <v/>
      </c>
      <c r="M46" s="135">
        <f t="shared" si="75"/>
        <v>170</v>
      </c>
      <c r="N46" s="135">
        <f t="shared" si="75"/>
        <v>170</v>
      </c>
      <c r="O46" s="135">
        <f t="shared" si="75"/>
        <v>171.666666666667</v>
      </c>
      <c r="P46" s="135">
        <f t="shared" si="75"/>
        <v>171.666666666667</v>
      </c>
      <c r="Q46" s="135">
        <f t="shared" si="75"/>
        <v>171.666666666667</v>
      </c>
      <c r="R46" s="135">
        <f t="shared" si="75"/>
        <v>171.666666666667</v>
      </c>
      <c r="S46" s="135">
        <f t="shared" si="75"/>
        <v>171.666666666667</v>
      </c>
      <c r="T46" s="135">
        <f t="shared" si="75"/>
        <v>171.666666666667</v>
      </c>
      <c r="U46" s="135">
        <f t="shared" si="75"/>
        <v>171.666666666667</v>
      </c>
      <c r="V46" s="135">
        <f t="shared" si="75"/>
        <v>171.666666666667</v>
      </c>
      <c r="W46" s="135">
        <f t="shared" si="75"/>
        <v>171.666666666667</v>
      </c>
      <c r="X46" s="135">
        <f t="shared" si="75"/>
        <v>171.666666666667</v>
      </c>
      <c r="Y46" s="135">
        <f t="shared" si="75"/>
        <v>171.666666666667</v>
      </c>
      <c r="Z46" s="135">
        <f t="shared" si="75"/>
        <v>171.666666666667</v>
      </c>
      <c r="AA46" s="135">
        <f t="shared" si="75"/>
        <v>171.666666666667</v>
      </c>
      <c r="AB46" s="135">
        <f t="shared" si="75"/>
        <v>171.666666666667</v>
      </c>
      <c r="AC46" s="135">
        <f t="shared" si="75"/>
        <v>171.666666666667</v>
      </c>
      <c r="AD46" s="135">
        <f t="shared" si="75"/>
        <v>171.666666666667</v>
      </c>
      <c r="AE46" s="135">
        <f t="shared" si="75"/>
        <v>171.666666666667</v>
      </c>
      <c r="AF46" s="135">
        <f t="shared" si="75"/>
        <v>171.666666666667</v>
      </c>
      <c r="AG46" s="135">
        <f t="shared" si="75"/>
        <v>171.666666666667</v>
      </c>
      <c r="AH46" s="135">
        <f t="shared" si="75"/>
        <v>171.666666666667</v>
      </c>
      <c r="AI46" s="135">
        <f t="shared" si="75"/>
        <v>171.666666666667</v>
      </c>
      <c r="AJ46" s="135">
        <f t="shared" si="75"/>
        <v>171.666666666667</v>
      </c>
      <c r="AK46" s="135">
        <f t="shared" si="75"/>
        <v>171.666666666667</v>
      </c>
      <c r="AL46" s="135">
        <f t="shared" si="75"/>
        <v>171.666666666667</v>
      </c>
      <c r="AM46" s="135">
        <f t="shared" si="75"/>
        <v>171.666666666667</v>
      </c>
      <c r="AN46" s="135">
        <f t="shared" si="75"/>
        <v>171.666666666667</v>
      </c>
      <c r="AO46" s="135">
        <f t="shared" si="75"/>
        <v>171.666666666667</v>
      </c>
      <c r="AP46" s="135">
        <f t="shared" si="75"/>
        <v>171.666666666667</v>
      </c>
      <c r="AQ46" s="135">
        <f t="shared" si="75"/>
        <v>171.666666666667</v>
      </c>
      <c r="AR46" s="135">
        <f t="shared" si="75"/>
        <v>171.666666666667</v>
      </c>
      <c r="AS46" s="135">
        <f t="shared" si="75"/>
        <v>171.666666666667</v>
      </c>
      <c r="AT46" s="135">
        <f t="shared" si="75"/>
        <v>171.666666666667</v>
      </c>
      <c r="AU46" s="135">
        <f t="shared" si="75"/>
        <v>171.666666666667</v>
      </c>
      <c r="AV46" s="135">
        <f t="shared" si="75"/>
        <v>171.666666666667</v>
      </c>
      <c r="AW46" s="135">
        <f t="shared" si="75"/>
        <v>171.666666666667</v>
      </c>
      <c r="AX46" s="135">
        <f t="shared" si="75"/>
        <v>171.666666666667</v>
      </c>
      <c r="AY46" s="135">
        <f t="shared" si="75"/>
        <v>171.666666666667</v>
      </c>
      <c r="AZ46" s="135">
        <f t="shared" si="75"/>
        <v>171.666666666667</v>
      </c>
      <c r="BA46" s="135">
        <f t="shared" si="75"/>
        <v>171.666666666667</v>
      </c>
      <c r="BB46" s="135">
        <f t="shared" si="75"/>
        <v>171.666666666667</v>
      </c>
      <c r="BC46" s="135">
        <f t="shared" si="75"/>
        <v>171.666666666667</v>
      </c>
      <c r="BD46" s="135">
        <f t="shared" si="75"/>
        <v>171.666666666667</v>
      </c>
      <c r="BE46" s="135">
        <f t="shared" si="75"/>
        <v>171.666666666667</v>
      </c>
      <c r="BF46" s="135">
        <f t="shared" si="75"/>
        <v>171.666666666667</v>
      </c>
      <c r="BG46" s="135">
        <f t="shared" si="75"/>
        <v>171.666666666667</v>
      </c>
      <c r="BH46" s="135">
        <f t="shared" si="75"/>
        <v>171.666666666667</v>
      </c>
      <c r="BI46" s="135">
        <f t="shared" si="75"/>
        <v>171.666666666667</v>
      </c>
      <c r="BJ46" s="135">
        <f t="shared" si="75"/>
        <v>171.666666666667</v>
      </c>
      <c r="BK46" s="135">
        <f t="shared" si="75"/>
        <v>171.666666666667</v>
      </c>
      <c r="BL46" s="135">
        <f t="shared" si="75"/>
        <v>171.666666666667</v>
      </c>
      <c r="BM46" s="135">
        <f t="shared" si="75"/>
        <v>171.666666666667</v>
      </c>
      <c r="BN46" s="135">
        <f t="shared" si="75"/>
        <v>171.666666666667</v>
      </c>
      <c r="BO46" s="135">
        <f t="shared" si="75"/>
        <v>171.666666666667</v>
      </c>
      <c r="BP46" s="135">
        <f t="shared" si="75"/>
        <v>171.666666666667</v>
      </c>
      <c r="BQ46" s="135">
        <f t="shared" si="75"/>
        <v>171.666666666667</v>
      </c>
      <c r="BR46" s="135">
        <f t="shared" si="75"/>
        <v>171.666666666667</v>
      </c>
      <c r="BS46" s="135">
        <f t="shared" si="75"/>
        <v>171.666666666667</v>
      </c>
      <c r="BT46" s="135">
        <f t="shared" si="75"/>
        <v>171.666666666667</v>
      </c>
      <c r="BU46" s="135">
        <f t="shared" si="75"/>
        <v>171.666666666667</v>
      </c>
      <c r="BV46" s="135">
        <f t="shared" si="75"/>
        <v>171.666666666667</v>
      </c>
      <c r="BW46" s="135">
        <f t="shared" si="75"/>
        <v>171.666666666667</v>
      </c>
      <c r="BX46" s="135">
        <f t="shared" ref="BX46:CI46" si="76">IF(ISNUMBER(BX18),"",BX42)</f>
        <v>171.666666666667</v>
      </c>
      <c r="BY46" s="135">
        <f t="shared" si="76"/>
        <v>171.666666666667</v>
      </c>
      <c r="BZ46" s="135">
        <f t="shared" si="76"/>
        <v>171.666666666667</v>
      </c>
      <c r="CA46" s="135">
        <f t="shared" si="76"/>
        <v>171.666666666667</v>
      </c>
      <c r="CB46" s="135">
        <f t="shared" si="76"/>
        <v>171.666666666667</v>
      </c>
      <c r="CC46" s="135">
        <f t="shared" si="76"/>
        <v>171.666666666667</v>
      </c>
      <c r="CD46" s="135">
        <f t="shared" si="76"/>
        <v>171.666666666667</v>
      </c>
      <c r="CE46" s="135">
        <f t="shared" si="76"/>
        <v>171.666666666667</v>
      </c>
      <c r="CF46" s="135">
        <f t="shared" si="76"/>
        <v>171.666666666667</v>
      </c>
      <c r="CG46" s="135">
        <f t="shared" si="76"/>
        <v>171.666666666667</v>
      </c>
      <c r="CH46" s="135">
        <f t="shared" si="76"/>
        <v>171.666666666667</v>
      </c>
      <c r="CI46" s="135">
        <f t="shared" si="76"/>
        <v>171.666666666667</v>
      </c>
    </row>
    <row r="47" spans="1:87">
      <c r="A47" s="155"/>
      <c r="B47" s="136"/>
      <c r="C47" s="59" t="s">
        <v>458</v>
      </c>
      <c r="D47" s="12" t="s">
        <v>898</v>
      </c>
      <c r="E47" s="429" t="s">
        <v>58</v>
      </c>
      <c r="F47" s="11"/>
      <c r="G47" s="421"/>
      <c r="H47" s="421"/>
      <c r="I47" s="135" t="str">
        <f t="shared" ref="I47:J47" si="77">IF(ISNUMBER(I45),-I45,"")</f>
        <v/>
      </c>
      <c r="J47" s="135" t="str">
        <f t="shared" si="77"/>
        <v/>
      </c>
      <c r="K47" s="135" t="str">
        <f t="shared" ref="K47" si="78">IF(ISNUMBER(K45),-K45,"")</f>
        <v/>
      </c>
      <c r="L47" s="135" t="str">
        <f t="shared" ref="L47:BW47" si="79">IF(ISNUMBER(L45),-L45,"")</f>
        <v/>
      </c>
      <c r="M47" s="135">
        <f t="shared" si="79"/>
        <v>-127.43781618000031</v>
      </c>
      <c r="N47" s="135">
        <f t="shared" si="79"/>
        <v>-140.5876361199999</v>
      </c>
      <c r="O47" s="135">
        <f t="shared" si="79"/>
        <v>-156.51467891999911</v>
      </c>
      <c r="P47" s="135">
        <f t="shared" si="79"/>
        <v>-150.14627289000035</v>
      </c>
      <c r="Q47" s="135">
        <f t="shared" si="79"/>
        <v>-148.31909157999993</v>
      </c>
      <c r="R47" s="135">
        <f t="shared" si="79"/>
        <v>-135.64627289000035</v>
      </c>
      <c r="S47" s="135">
        <f t="shared" si="79"/>
        <v>-125.42168384000016</v>
      </c>
      <c r="T47" s="135">
        <f t="shared" si="79"/>
        <v>-125.5</v>
      </c>
      <c r="U47" s="135">
        <f t="shared" si="79"/>
        <v>-103.3185</v>
      </c>
      <c r="V47" s="135">
        <f t="shared" si="79"/>
        <v>-104.4</v>
      </c>
      <c r="W47" s="135">
        <f t="shared" si="79"/>
        <v>-90.537930119999885</v>
      </c>
      <c r="X47" s="135">
        <f t="shared" si="79"/>
        <v>-90</v>
      </c>
      <c r="Y47" s="135">
        <f t="shared" si="79"/>
        <v>-40.093090519999507</v>
      </c>
      <c r="Z47" s="135">
        <f t="shared" si="79"/>
        <v>-45.075860240000246</v>
      </c>
      <c r="AA47" s="135">
        <f t="shared" si="79"/>
        <v>-40</v>
      </c>
      <c r="AB47" s="135">
        <f t="shared" si="79"/>
        <v>-27</v>
      </c>
      <c r="AC47" s="135">
        <f t="shared" si="79"/>
        <v>-20.110597329999923</v>
      </c>
      <c r="AD47" s="135">
        <f t="shared" si="79"/>
        <v>-30.147463110000132</v>
      </c>
      <c r="AE47" s="135">
        <f t="shared" si="79"/>
        <v>-20</v>
      </c>
      <c r="AF47" s="135">
        <f t="shared" si="79"/>
        <v>-20</v>
      </c>
      <c r="AG47" s="135">
        <f t="shared" si="79"/>
        <v>-30</v>
      </c>
      <c r="AH47" s="135">
        <f t="shared" si="79"/>
        <v>-29.4</v>
      </c>
      <c r="AI47" s="135">
        <f t="shared" si="79"/>
        <v>-15</v>
      </c>
      <c r="AJ47" s="135">
        <f t="shared" si="79"/>
        <v>-30</v>
      </c>
      <c r="AK47" s="135">
        <f t="shared" si="79"/>
        <v>-20</v>
      </c>
      <c r="AL47" s="135">
        <f t="shared" si="79"/>
        <v>-36.311999999999998</v>
      </c>
      <c r="AM47" s="135">
        <f t="shared" si="79"/>
        <v>-35</v>
      </c>
      <c r="AN47" s="135">
        <f t="shared" si="79"/>
        <v>-26.6</v>
      </c>
      <c r="AO47" s="135">
        <f t="shared" si="79"/>
        <v>-20</v>
      </c>
      <c r="AP47" s="135">
        <f t="shared" si="79"/>
        <v>-50</v>
      </c>
      <c r="AQ47" s="135">
        <f t="shared" si="79"/>
        <v>-50</v>
      </c>
      <c r="AR47" s="135">
        <f t="shared" si="79"/>
        <v>-89</v>
      </c>
      <c r="AS47" s="135">
        <f t="shared" si="79"/>
        <v>-120</v>
      </c>
      <c r="AT47" s="135">
        <f t="shared" si="79"/>
        <v>-110</v>
      </c>
      <c r="AU47" s="135">
        <f t="shared" si="79"/>
        <v>-110.44499999999999</v>
      </c>
      <c r="AV47" s="135">
        <f t="shared" si="79"/>
        <v>-135</v>
      </c>
      <c r="AW47" s="135">
        <f t="shared" si="79"/>
        <v>-145</v>
      </c>
      <c r="AX47" s="135">
        <f t="shared" si="79"/>
        <v>-150</v>
      </c>
      <c r="AY47" s="135">
        <f t="shared" si="79"/>
        <v>-160</v>
      </c>
      <c r="AZ47" s="135">
        <f t="shared" si="79"/>
        <v>-167.84549999999999</v>
      </c>
      <c r="BA47" s="135">
        <f t="shared" si="79"/>
        <v>-150.14940000000001</v>
      </c>
      <c r="BB47" s="135">
        <f t="shared" si="79"/>
        <v>-155</v>
      </c>
      <c r="BC47" s="135">
        <f t="shared" si="79"/>
        <v>-160</v>
      </c>
      <c r="BD47" s="135">
        <f t="shared" si="79"/>
        <v>-155.791</v>
      </c>
      <c r="BE47" s="135">
        <f t="shared" si="79"/>
        <v>-141</v>
      </c>
      <c r="BF47" s="135">
        <f t="shared" si="79"/>
        <v>-250</v>
      </c>
      <c r="BG47" s="135">
        <f t="shared" si="79"/>
        <v>-259.84890000000001</v>
      </c>
      <c r="BH47" s="135">
        <f t="shared" si="79"/>
        <v>-72.756799999999998</v>
      </c>
      <c r="BI47" s="135">
        <f t="shared" si="79"/>
        <v>-140</v>
      </c>
      <c r="BJ47" s="135">
        <f t="shared" si="79"/>
        <v>-120</v>
      </c>
      <c r="BK47" s="135">
        <f t="shared" si="79"/>
        <v>0</v>
      </c>
      <c r="BL47" s="135">
        <f t="shared" si="79"/>
        <v>0</v>
      </c>
      <c r="BM47" s="135">
        <f t="shared" si="79"/>
        <v>0</v>
      </c>
      <c r="BN47" s="135">
        <f t="shared" si="79"/>
        <v>0</v>
      </c>
      <c r="BO47" s="135">
        <f t="shared" si="79"/>
        <v>0</v>
      </c>
      <c r="BP47" s="135">
        <f t="shared" si="79"/>
        <v>0</v>
      </c>
      <c r="BQ47" s="135">
        <f t="shared" si="79"/>
        <v>0</v>
      </c>
      <c r="BR47" s="135">
        <f t="shared" si="79"/>
        <v>0</v>
      </c>
      <c r="BS47" s="135">
        <f t="shared" si="79"/>
        <v>0</v>
      </c>
      <c r="BT47" s="135">
        <f t="shared" si="79"/>
        <v>0</v>
      </c>
      <c r="BU47" s="135">
        <f t="shared" si="79"/>
        <v>0</v>
      </c>
      <c r="BV47" s="135">
        <f t="shared" si="79"/>
        <v>0</v>
      </c>
      <c r="BW47" s="135">
        <f t="shared" si="79"/>
        <v>0</v>
      </c>
      <c r="BX47" s="135">
        <f t="shared" ref="BX47:CI47" si="80">IF(ISNUMBER(BX45),-BX45,"")</f>
        <v>0</v>
      </c>
      <c r="BY47" s="135">
        <f t="shared" si="80"/>
        <v>0</v>
      </c>
      <c r="BZ47" s="135">
        <f t="shared" si="80"/>
        <v>0</v>
      </c>
      <c r="CA47" s="135">
        <f t="shared" si="80"/>
        <v>0</v>
      </c>
      <c r="CB47" s="135">
        <f t="shared" si="80"/>
        <v>0</v>
      </c>
      <c r="CC47" s="135">
        <f t="shared" si="80"/>
        <v>0</v>
      </c>
      <c r="CD47" s="135">
        <f t="shared" si="80"/>
        <v>0</v>
      </c>
      <c r="CE47" s="135">
        <f t="shared" si="80"/>
        <v>0</v>
      </c>
      <c r="CF47" s="135">
        <f t="shared" si="80"/>
        <v>0</v>
      </c>
      <c r="CG47" s="135">
        <f t="shared" si="80"/>
        <v>0</v>
      </c>
      <c r="CH47" s="135">
        <f t="shared" si="80"/>
        <v>0</v>
      </c>
      <c r="CI47" s="135">
        <f t="shared" si="80"/>
        <v>0</v>
      </c>
    </row>
    <row r="48" spans="1:87">
      <c r="A48" s="1"/>
      <c r="C48" s="4" t="s">
        <v>459</v>
      </c>
      <c r="D48" s="12" t="s">
        <v>898</v>
      </c>
      <c r="E48" s="429" t="s">
        <v>58</v>
      </c>
      <c r="F48" s="11"/>
      <c r="G48" s="760"/>
      <c r="H48" s="681">
        <f t="shared" ref="H48:BS48" si="81">IF(ISNUMBER(H21),H21,SUM(H44:H47))</f>
        <v>4148.4269999999997</v>
      </c>
      <c r="I48" s="681">
        <f t="shared" si="81"/>
        <v>4383.5870000000004</v>
      </c>
      <c r="J48" s="681">
        <f t="shared" si="81"/>
        <v>4508.7359999999999</v>
      </c>
      <c r="K48" s="681">
        <f t="shared" si="81"/>
        <v>4704.4319999999998</v>
      </c>
      <c r="L48" s="681">
        <f t="shared" si="81"/>
        <v>4874.4319999999998</v>
      </c>
      <c r="M48" s="681">
        <f t="shared" si="81"/>
        <v>5044.4319999999998</v>
      </c>
      <c r="N48" s="681">
        <f t="shared" si="81"/>
        <v>5214.4319999999998</v>
      </c>
      <c r="O48" s="681">
        <f t="shared" si="81"/>
        <v>5386.0986666666668</v>
      </c>
      <c r="P48" s="681">
        <f t="shared" si="81"/>
        <v>5557.7653333333337</v>
      </c>
      <c r="Q48" s="681">
        <f t="shared" si="81"/>
        <v>5729.4320000000007</v>
      </c>
      <c r="R48" s="681">
        <f t="shared" si="81"/>
        <v>5901.0986666666677</v>
      </c>
      <c r="S48" s="681">
        <f t="shared" si="81"/>
        <v>6072.7653333333346</v>
      </c>
      <c r="T48" s="681">
        <f t="shared" si="81"/>
        <v>6244.4320000000016</v>
      </c>
      <c r="U48" s="681">
        <f t="shared" si="81"/>
        <v>6416.0986666666686</v>
      </c>
      <c r="V48" s="681">
        <f t="shared" si="81"/>
        <v>6587.7653333333355</v>
      </c>
      <c r="W48" s="681">
        <f t="shared" si="81"/>
        <v>6759.4320000000025</v>
      </c>
      <c r="X48" s="681">
        <f t="shared" si="81"/>
        <v>6931.0986666666695</v>
      </c>
      <c r="Y48" s="681">
        <f t="shared" si="81"/>
        <v>7102.7653333333365</v>
      </c>
      <c r="Z48" s="681">
        <f t="shared" si="81"/>
        <v>7274.4320000000034</v>
      </c>
      <c r="AA48" s="681">
        <f t="shared" si="81"/>
        <v>7446.0986666666704</v>
      </c>
      <c r="AB48" s="681">
        <f t="shared" si="81"/>
        <v>7617.7653333333374</v>
      </c>
      <c r="AC48" s="681">
        <f t="shared" si="81"/>
        <v>7789.4320000000043</v>
      </c>
      <c r="AD48" s="681">
        <f t="shared" si="81"/>
        <v>7961.0986666666713</v>
      </c>
      <c r="AE48" s="681">
        <f t="shared" si="81"/>
        <v>8132.7653333333383</v>
      </c>
      <c r="AF48" s="681">
        <f t="shared" si="81"/>
        <v>8304.4320000000062</v>
      </c>
      <c r="AG48" s="681">
        <f t="shared" si="81"/>
        <v>8476.098666666674</v>
      </c>
      <c r="AH48" s="681">
        <f t="shared" si="81"/>
        <v>8647.7653333333419</v>
      </c>
      <c r="AI48" s="681">
        <f t="shared" si="81"/>
        <v>8819.4320000000098</v>
      </c>
      <c r="AJ48" s="681">
        <f t="shared" si="81"/>
        <v>8991.0986666666777</v>
      </c>
      <c r="AK48" s="681">
        <f t="shared" si="81"/>
        <v>9162.7653333333456</v>
      </c>
      <c r="AL48" s="681">
        <f t="shared" si="81"/>
        <v>9334.4320000000134</v>
      </c>
      <c r="AM48" s="681">
        <f t="shared" si="81"/>
        <v>9506.0986666666813</v>
      </c>
      <c r="AN48" s="681">
        <f t="shared" si="81"/>
        <v>9677.7653333333492</v>
      </c>
      <c r="AO48" s="681">
        <f t="shared" si="81"/>
        <v>9849.4320000000171</v>
      </c>
      <c r="AP48" s="681">
        <f t="shared" si="81"/>
        <v>10021.098666666685</v>
      </c>
      <c r="AQ48" s="681">
        <f t="shared" si="81"/>
        <v>10192.765333333353</v>
      </c>
      <c r="AR48" s="681">
        <f t="shared" si="81"/>
        <v>10364.432000000021</v>
      </c>
      <c r="AS48" s="681">
        <f t="shared" si="81"/>
        <v>10536.098666666689</v>
      </c>
      <c r="AT48" s="681">
        <f t="shared" si="81"/>
        <v>10707.765333333356</v>
      </c>
      <c r="AU48" s="681">
        <f t="shared" si="81"/>
        <v>10879.432000000024</v>
      </c>
      <c r="AV48" s="681">
        <f t="shared" si="81"/>
        <v>11051.098666666692</v>
      </c>
      <c r="AW48" s="681">
        <f t="shared" si="81"/>
        <v>11222.76533333336</v>
      </c>
      <c r="AX48" s="681">
        <f t="shared" si="81"/>
        <v>11394.432000000028</v>
      </c>
      <c r="AY48" s="681">
        <f t="shared" si="81"/>
        <v>11566.098666666696</v>
      </c>
      <c r="AZ48" s="681">
        <f t="shared" si="81"/>
        <v>11737.765333333364</v>
      </c>
      <c r="BA48" s="681">
        <f t="shared" si="81"/>
        <v>11909.432000000032</v>
      </c>
      <c r="BB48" s="681">
        <f t="shared" si="81"/>
        <v>12081.0986666667</v>
      </c>
      <c r="BC48" s="681">
        <f t="shared" si="81"/>
        <v>12252.765333333367</v>
      </c>
      <c r="BD48" s="681">
        <f t="shared" si="81"/>
        <v>12424.432000000035</v>
      </c>
      <c r="BE48" s="681">
        <f t="shared" si="81"/>
        <v>12596.098666666703</v>
      </c>
      <c r="BF48" s="681">
        <f t="shared" si="81"/>
        <v>12767.765333333371</v>
      </c>
      <c r="BG48" s="681">
        <f t="shared" si="81"/>
        <v>12939.432000000039</v>
      </c>
      <c r="BH48" s="681">
        <f t="shared" si="81"/>
        <v>13111.098666666707</v>
      </c>
      <c r="BI48" s="681">
        <f t="shared" si="81"/>
        <v>13282.765333333375</v>
      </c>
      <c r="BJ48" s="681">
        <f t="shared" si="81"/>
        <v>13454.432000000043</v>
      </c>
      <c r="BK48" s="681">
        <f t="shared" si="81"/>
        <v>13626.09866666671</v>
      </c>
      <c r="BL48" s="681">
        <f t="shared" si="81"/>
        <v>13797.765333333378</v>
      </c>
      <c r="BM48" s="681">
        <f t="shared" si="81"/>
        <v>13969.432000000046</v>
      </c>
      <c r="BN48" s="681">
        <f t="shared" si="81"/>
        <v>14141.098666666714</v>
      </c>
      <c r="BO48" s="681">
        <f t="shared" si="81"/>
        <v>14312.765333333382</v>
      </c>
      <c r="BP48" s="681">
        <f t="shared" si="81"/>
        <v>14484.43200000005</v>
      </c>
      <c r="BQ48" s="681">
        <f t="shared" si="81"/>
        <v>14656.098666666718</v>
      </c>
      <c r="BR48" s="681">
        <f t="shared" si="81"/>
        <v>14827.765333333386</v>
      </c>
      <c r="BS48" s="681">
        <f t="shared" si="81"/>
        <v>14999.432000000053</v>
      </c>
      <c r="BT48" s="681">
        <f t="shared" ref="BT48:CI48" si="82">IF(ISNUMBER(BT21),BT21,SUM(BT44:BT47))</f>
        <v>15171.098666666721</v>
      </c>
      <c r="BU48" s="681">
        <f t="shared" si="82"/>
        <v>15342.765333333389</v>
      </c>
      <c r="BV48" s="681">
        <f t="shared" si="82"/>
        <v>15514.432000000057</v>
      </c>
      <c r="BW48" s="681">
        <f t="shared" si="82"/>
        <v>15686.098666666725</v>
      </c>
      <c r="BX48" s="681">
        <f t="shared" si="82"/>
        <v>15857.765333333393</v>
      </c>
      <c r="BY48" s="681">
        <f t="shared" si="82"/>
        <v>16029.432000000061</v>
      </c>
      <c r="BZ48" s="681">
        <f t="shared" si="82"/>
        <v>16201.098666666729</v>
      </c>
      <c r="CA48" s="681">
        <f t="shared" si="82"/>
        <v>16372.765333333396</v>
      </c>
      <c r="CB48" s="681">
        <f t="shared" si="82"/>
        <v>16544.432000000063</v>
      </c>
      <c r="CC48" s="681">
        <f t="shared" si="82"/>
        <v>16716.09866666673</v>
      </c>
      <c r="CD48" s="681">
        <f t="shared" si="82"/>
        <v>16887.765333333398</v>
      </c>
      <c r="CE48" s="681">
        <f t="shared" si="82"/>
        <v>17059.432000000066</v>
      </c>
      <c r="CF48" s="681">
        <f t="shared" si="82"/>
        <v>17231.098666666734</v>
      </c>
      <c r="CG48" s="681">
        <f t="shared" si="82"/>
        <v>17402.765333333402</v>
      </c>
      <c r="CH48" s="681">
        <f t="shared" si="82"/>
        <v>17574.43200000007</v>
      </c>
      <c r="CI48" s="681">
        <f t="shared" si="82"/>
        <v>17746.098666666738</v>
      </c>
    </row>
    <row r="49" spans="1:87">
      <c r="A49" s="1"/>
      <c r="D49" s="69"/>
      <c r="E49" s="69"/>
      <c r="F49" s="34"/>
      <c r="G49" s="2"/>
      <c r="H49" s="2"/>
      <c r="I49" s="10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H49" s="1"/>
      <c r="AJ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</row>
    <row r="50" spans="1:87">
      <c r="A50" s="128"/>
      <c r="B50" s="52"/>
      <c r="C50" s="105" t="s">
        <v>461</v>
      </c>
      <c r="D50" s="114"/>
      <c r="E50" s="114"/>
      <c r="F50" s="104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  <c r="AX50" s="52"/>
      <c r="AY50" s="52"/>
      <c r="AZ50" s="52"/>
      <c r="BA50" s="52"/>
      <c r="BB50" s="52"/>
      <c r="BC50" s="52"/>
      <c r="BD50" s="52"/>
      <c r="BE50" s="52"/>
      <c r="BF50" s="52"/>
      <c r="BG50" s="52"/>
      <c r="BH50" s="52"/>
      <c r="BI50" s="52"/>
      <c r="BJ50" s="52"/>
      <c r="BK50" s="52"/>
      <c r="BL50" s="52"/>
      <c r="BM50" s="52"/>
      <c r="BN50" s="52"/>
      <c r="BO50" s="52"/>
      <c r="BP50" s="52"/>
      <c r="BQ50" s="52"/>
      <c r="BR50" s="52"/>
      <c r="BS50" s="52"/>
      <c r="BT50" s="52"/>
      <c r="BU50" s="52"/>
      <c r="BV50" s="52"/>
      <c r="BW50" s="52"/>
      <c r="BX50" s="52"/>
      <c r="BY50" s="52"/>
      <c r="BZ50" s="52"/>
      <c r="CA50" s="52"/>
      <c r="CB50" s="52"/>
      <c r="CC50" s="52"/>
      <c r="CD50" s="52"/>
      <c r="CE50" s="52"/>
      <c r="CF50" s="52"/>
      <c r="CG50" s="52"/>
      <c r="CH50" s="52"/>
      <c r="CI50" s="52"/>
    </row>
    <row r="51" spans="1:87">
      <c r="A51" s="1"/>
      <c r="C51" t="s">
        <v>462</v>
      </c>
      <c r="D51" s="12" t="s">
        <v>898</v>
      </c>
      <c r="E51" s="429" t="s">
        <v>58</v>
      </c>
      <c r="F51" s="69"/>
      <c r="G51" s="135"/>
      <c r="H51" s="135">
        <f t="shared" ref="H51:AM51" si="83">IF(ISNUMBER(H18),H18,H$45+H46)</f>
        <v>354.31900000000002</v>
      </c>
      <c r="I51" s="135">
        <f t="shared" si="83"/>
        <v>374.84899999999999</v>
      </c>
      <c r="J51" s="135">
        <f t="shared" si="83"/>
        <v>247.73400000000001</v>
      </c>
      <c r="K51" s="135">
        <f t="shared" si="83"/>
        <v>332.75700000000001</v>
      </c>
      <c r="L51" s="135">
        <f t="shared" si="83"/>
        <v>338.58</v>
      </c>
      <c r="M51" s="135">
        <f t="shared" si="83"/>
        <v>297.43781618000031</v>
      </c>
      <c r="N51" s="135">
        <f t="shared" si="83"/>
        <v>310.5876361199999</v>
      </c>
      <c r="O51" s="135">
        <f t="shared" si="83"/>
        <v>328.18134558666611</v>
      </c>
      <c r="P51" s="135">
        <f t="shared" si="83"/>
        <v>321.81293955666735</v>
      </c>
      <c r="Q51" s="135">
        <f t="shared" si="83"/>
        <v>319.98575824666693</v>
      </c>
      <c r="R51" s="135">
        <f t="shared" si="83"/>
        <v>307.31293955666735</v>
      </c>
      <c r="S51" s="135">
        <f t="shared" si="83"/>
        <v>297.08835050666715</v>
      </c>
      <c r="T51" s="135">
        <f t="shared" si="83"/>
        <v>297.16666666666697</v>
      </c>
      <c r="U51" s="135">
        <f t="shared" si="83"/>
        <v>274.985166666667</v>
      </c>
      <c r="V51" s="135">
        <f t="shared" si="83"/>
        <v>276.066666666667</v>
      </c>
      <c r="W51" s="135">
        <f t="shared" si="83"/>
        <v>262.20459678666691</v>
      </c>
      <c r="X51" s="135">
        <f t="shared" si="83"/>
        <v>261.66666666666697</v>
      </c>
      <c r="Y51" s="135">
        <f t="shared" si="83"/>
        <v>211.75975718666649</v>
      </c>
      <c r="Z51" s="135">
        <f t="shared" si="83"/>
        <v>216.74252690666725</v>
      </c>
      <c r="AA51" s="135">
        <f t="shared" si="83"/>
        <v>211.666666666667</v>
      </c>
      <c r="AB51" s="135">
        <f t="shared" si="83"/>
        <v>198.666666666667</v>
      </c>
      <c r="AC51" s="135">
        <f t="shared" si="83"/>
        <v>191.77726399666693</v>
      </c>
      <c r="AD51" s="135">
        <f t="shared" si="83"/>
        <v>201.81412977666713</v>
      </c>
      <c r="AE51" s="135">
        <f t="shared" si="83"/>
        <v>191.666666666667</v>
      </c>
      <c r="AF51" s="135">
        <f t="shared" si="83"/>
        <v>191.666666666667</v>
      </c>
      <c r="AG51" s="135">
        <f t="shared" si="83"/>
        <v>201.666666666667</v>
      </c>
      <c r="AH51" s="135">
        <f t="shared" si="83"/>
        <v>201.066666666667</v>
      </c>
      <c r="AI51" s="135">
        <f t="shared" si="83"/>
        <v>186.666666666667</v>
      </c>
      <c r="AJ51" s="135">
        <f t="shared" si="83"/>
        <v>201.666666666667</v>
      </c>
      <c r="AK51" s="135">
        <f t="shared" si="83"/>
        <v>191.666666666667</v>
      </c>
      <c r="AL51" s="135">
        <f t="shared" si="83"/>
        <v>207.97866666666698</v>
      </c>
      <c r="AM51" s="135">
        <f t="shared" si="83"/>
        <v>206.666666666667</v>
      </c>
      <c r="AN51" s="135">
        <f t="shared" ref="AN51:BS51" si="84">IF(ISNUMBER(AN18),AN18,AN$45+AN46)</f>
        <v>198.26666666666699</v>
      </c>
      <c r="AO51" s="135">
        <f t="shared" si="84"/>
        <v>191.666666666667</v>
      </c>
      <c r="AP51" s="135">
        <f t="shared" si="84"/>
        <v>221.666666666667</v>
      </c>
      <c r="AQ51" s="135">
        <f t="shared" si="84"/>
        <v>221.666666666667</v>
      </c>
      <c r="AR51" s="135">
        <f t="shared" si="84"/>
        <v>260.66666666666697</v>
      </c>
      <c r="AS51" s="135">
        <f t="shared" si="84"/>
        <v>291.66666666666697</v>
      </c>
      <c r="AT51" s="135">
        <f t="shared" si="84"/>
        <v>281.66666666666697</v>
      </c>
      <c r="AU51" s="135">
        <f t="shared" si="84"/>
        <v>282.11166666666702</v>
      </c>
      <c r="AV51" s="135">
        <f t="shared" si="84"/>
        <v>306.66666666666697</v>
      </c>
      <c r="AW51" s="135">
        <f t="shared" si="84"/>
        <v>316.66666666666697</v>
      </c>
      <c r="AX51" s="135">
        <f t="shared" si="84"/>
        <v>321.66666666666697</v>
      </c>
      <c r="AY51" s="135">
        <f t="shared" si="84"/>
        <v>331.66666666666697</v>
      </c>
      <c r="AZ51" s="135">
        <f t="shared" si="84"/>
        <v>339.51216666666699</v>
      </c>
      <c r="BA51" s="135">
        <f t="shared" si="84"/>
        <v>321.81606666666698</v>
      </c>
      <c r="BB51" s="135">
        <f t="shared" si="84"/>
        <v>326.66666666666697</v>
      </c>
      <c r="BC51" s="135">
        <f t="shared" si="84"/>
        <v>331.66666666666697</v>
      </c>
      <c r="BD51" s="135">
        <f t="shared" si="84"/>
        <v>327.45766666666702</v>
      </c>
      <c r="BE51" s="135">
        <f t="shared" si="84"/>
        <v>312.66666666666697</v>
      </c>
      <c r="BF51" s="135">
        <f t="shared" si="84"/>
        <v>421.66666666666697</v>
      </c>
      <c r="BG51" s="135">
        <f t="shared" si="84"/>
        <v>431.51556666666704</v>
      </c>
      <c r="BH51" s="135">
        <f t="shared" si="84"/>
        <v>244.423466666667</v>
      </c>
      <c r="BI51" s="135">
        <f t="shared" si="84"/>
        <v>311.66666666666697</v>
      </c>
      <c r="BJ51" s="135">
        <f t="shared" si="84"/>
        <v>291.66666666666697</v>
      </c>
      <c r="BK51" s="135">
        <f t="shared" si="84"/>
        <v>171.666666666667</v>
      </c>
      <c r="BL51" s="135">
        <f t="shared" si="84"/>
        <v>171.666666666667</v>
      </c>
      <c r="BM51" s="135">
        <f t="shared" si="84"/>
        <v>171.666666666667</v>
      </c>
      <c r="BN51" s="135">
        <f t="shared" si="84"/>
        <v>171.666666666667</v>
      </c>
      <c r="BO51" s="135">
        <f t="shared" si="84"/>
        <v>171.666666666667</v>
      </c>
      <c r="BP51" s="135">
        <f t="shared" si="84"/>
        <v>171.666666666667</v>
      </c>
      <c r="BQ51" s="135">
        <f t="shared" si="84"/>
        <v>171.666666666667</v>
      </c>
      <c r="BR51" s="135">
        <f t="shared" si="84"/>
        <v>171.666666666667</v>
      </c>
      <c r="BS51" s="135">
        <f t="shared" si="84"/>
        <v>171.666666666667</v>
      </c>
      <c r="BT51" s="135">
        <f t="shared" ref="BT51:CI51" si="85">IF(ISNUMBER(BT18),BT18,BT$45+BT46)</f>
        <v>171.666666666667</v>
      </c>
      <c r="BU51" s="135">
        <f t="shared" si="85"/>
        <v>171.666666666667</v>
      </c>
      <c r="BV51" s="135">
        <f t="shared" si="85"/>
        <v>171.666666666667</v>
      </c>
      <c r="BW51" s="135">
        <f t="shared" si="85"/>
        <v>171.666666666667</v>
      </c>
      <c r="BX51" s="135">
        <f t="shared" si="85"/>
        <v>171.666666666667</v>
      </c>
      <c r="BY51" s="135">
        <f t="shared" si="85"/>
        <v>171.666666666667</v>
      </c>
      <c r="BZ51" s="135">
        <f t="shared" si="85"/>
        <v>171.666666666667</v>
      </c>
      <c r="CA51" s="135">
        <f t="shared" si="85"/>
        <v>171.666666666667</v>
      </c>
      <c r="CB51" s="135">
        <f t="shared" si="85"/>
        <v>171.666666666667</v>
      </c>
      <c r="CC51" s="135">
        <f t="shared" si="85"/>
        <v>171.666666666667</v>
      </c>
      <c r="CD51" s="135">
        <f t="shared" si="85"/>
        <v>171.666666666667</v>
      </c>
      <c r="CE51" s="135">
        <f t="shared" si="85"/>
        <v>171.666666666667</v>
      </c>
      <c r="CF51" s="135">
        <f t="shared" si="85"/>
        <v>171.666666666667</v>
      </c>
      <c r="CG51" s="135">
        <f t="shared" si="85"/>
        <v>171.666666666667</v>
      </c>
      <c r="CH51" s="135">
        <f t="shared" si="85"/>
        <v>171.666666666667</v>
      </c>
      <c r="CI51" s="135">
        <f t="shared" si="85"/>
        <v>171.666666666667</v>
      </c>
    </row>
    <row r="52" spans="1:87">
      <c r="A52" s="1"/>
      <c r="D52" s="69"/>
      <c r="E52" s="69"/>
      <c r="F52" s="69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</row>
    <row r="53" spans="1:87">
      <c r="A53" s="128"/>
      <c r="B53" s="52"/>
      <c r="C53" s="105" t="s">
        <v>822</v>
      </c>
      <c r="D53" s="114"/>
      <c r="E53" s="114"/>
      <c r="F53" s="104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  <c r="BZ53" s="52"/>
      <c r="CA53" s="52"/>
      <c r="CB53" s="52"/>
      <c r="CC53" s="52"/>
      <c r="CD53" s="52"/>
      <c r="CE53" s="52"/>
      <c r="CF53" s="52"/>
      <c r="CG53" s="52"/>
      <c r="CH53" s="52"/>
      <c r="CI53" s="52"/>
    </row>
    <row r="54" spans="1:87">
      <c r="A54" s="155"/>
      <c r="B54" s="11"/>
      <c r="C54" s="11" t="s">
        <v>463</v>
      </c>
      <c r="D54" s="12" t="s">
        <v>898</v>
      </c>
      <c r="E54" s="429" t="s">
        <v>58</v>
      </c>
      <c r="F54" s="69"/>
      <c r="G54" s="421"/>
      <c r="H54" s="421"/>
      <c r="I54" s="565"/>
      <c r="J54" s="18">
        <f>I55</f>
        <v>60.728999999999999</v>
      </c>
      <c r="K54" s="18">
        <f t="shared" ref="K54:AF54" si="86">J55</f>
        <v>64.694000000000003</v>
      </c>
      <c r="L54" s="18">
        <f t="shared" si="86"/>
        <v>92.484999999999999</v>
      </c>
      <c r="M54" s="18">
        <f t="shared" si="86"/>
        <v>97.028999999999996</v>
      </c>
      <c r="N54" s="18">
        <f t="shared" si="86"/>
        <v>97.028999999999996</v>
      </c>
      <c r="O54" s="18">
        <f t="shared" si="86"/>
        <v>97.028999999999996</v>
      </c>
      <c r="P54" s="18">
        <f t="shared" si="86"/>
        <v>97.028999999999996</v>
      </c>
      <c r="Q54" s="18">
        <f t="shared" si="86"/>
        <v>97.028999999999996</v>
      </c>
      <c r="R54" s="18">
        <f t="shared" si="86"/>
        <v>97.028999999999996</v>
      </c>
      <c r="S54" s="18">
        <f t="shared" si="86"/>
        <v>97.028999999999996</v>
      </c>
      <c r="T54" s="18">
        <f t="shared" si="86"/>
        <v>97.028999999999996</v>
      </c>
      <c r="U54" s="18">
        <f t="shared" si="86"/>
        <v>97.028999999999996</v>
      </c>
      <c r="V54" s="18">
        <f t="shared" si="86"/>
        <v>97.028999999999996</v>
      </c>
      <c r="W54" s="18">
        <f t="shared" si="86"/>
        <v>97.028999999999996</v>
      </c>
      <c r="X54" s="18">
        <f t="shared" si="86"/>
        <v>97.028999999999996</v>
      </c>
      <c r="Y54" s="18">
        <f t="shared" si="86"/>
        <v>97.028999999999996</v>
      </c>
      <c r="Z54" s="18">
        <f t="shared" si="86"/>
        <v>97.028999999999996</v>
      </c>
      <c r="AA54" s="18">
        <f t="shared" si="86"/>
        <v>97.028999999999996</v>
      </c>
      <c r="AB54" s="18">
        <f t="shared" si="86"/>
        <v>97.028999999999996</v>
      </c>
      <c r="AC54" s="18">
        <f t="shared" si="86"/>
        <v>97.028999999999996</v>
      </c>
      <c r="AD54" s="18">
        <f t="shared" si="86"/>
        <v>97.028999999999996</v>
      </c>
      <c r="AE54" s="18">
        <f t="shared" si="86"/>
        <v>97.028999999999996</v>
      </c>
      <c r="AF54" s="18">
        <f t="shared" si="86"/>
        <v>97.028999999999996</v>
      </c>
      <c r="AG54" s="18">
        <f t="shared" ref="AG54" si="87">AF55</f>
        <v>97.028999999999996</v>
      </c>
      <c r="AH54" s="18">
        <f t="shared" ref="AH54" si="88">AG55</f>
        <v>97.028999999999996</v>
      </c>
      <c r="AI54" s="18">
        <f t="shared" ref="AI54" si="89">AH55</f>
        <v>97.028999999999996</v>
      </c>
      <c r="AJ54" s="18">
        <f t="shared" ref="AJ54" si="90">AI55</f>
        <v>97.028999999999996</v>
      </c>
      <c r="AK54" s="18">
        <f t="shared" ref="AK54" si="91">AJ55</f>
        <v>97.028999999999996</v>
      </c>
      <c r="AL54" s="18">
        <f t="shared" ref="AL54" si="92">AK55</f>
        <v>97.028999999999996</v>
      </c>
      <c r="AM54" s="18">
        <f t="shared" ref="AM54" si="93">AL55</f>
        <v>97.028999999999996</v>
      </c>
      <c r="AN54" s="18">
        <f t="shared" ref="AN54" si="94">AM55</f>
        <v>97.028999999999996</v>
      </c>
      <c r="AO54" s="18">
        <f t="shared" ref="AO54" si="95">AN55</f>
        <v>97.028999999999996</v>
      </c>
      <c r="AP54" s="18">
        <f t="shared" ref="AP54" si="96">AO55</f>
        <v>97.028999999999996</v>
      </c>
      <c r="AQ54" s="18">
        <f t="shared" ref="AQ54" si="97">AP55</f>
        <v>97.028999999999996</v>
      </c>
      <c r="AR54" s="18">
        <f t="shared" ref="AR54" si="98">AQ55</f>
        <v>97.028999999999996</v>
      </c>
      <c r="AS54" s="18">
        <f t="shared" ref="AS54" si="99">AR55</f>
        <v>97.028999999999996</v>
      </c>
      <c r="AT54" s="18">
        <f t="shared" ref="AT54" si="100">AS55</f>
        <v>97.028999999999996</v>
      </c>
      <c r="AU54" s="18">
        <f t="shared" ref="AU54" si="101">AT55</f>
        <v>97.028999999999996</v>
      </c>
      <c r="AV54" s="18">
        <f t="shared" ref="AV54" si="102">AU55</f>
        <v>97.028999999999996</v>
      </c>
      <c r="AW54" s="18">
        <f t="shared" ref="AW54" si="103">AV55</f>
        <v>97.028999999999996</v>
      </c>
      <c r="AX54" s="18">
        <f t="shared" ref="AX54" si="104">AW55</f>
        <v>97.028999999999996</v>
      </c>
      <c r="AY54" s="18">
        <f t="shared" ref="AY54" si="105">AX55</f>
        <v>97.028999999999996</v>
      </c>
      <c r="AZ54" s="18">
        <f t="shared" ref="AZ54" si="106">AY55</f>
        <v>97.028999999999996</v>
      </c>
      <c r="BA54" s="18">
        <f t="shared" ref="BA54" si="107">AZ55</f>
        <v>97.028999999999996</v>
      </c>
      <c r="BB54" s="18">
        <f t="shared" ref="BB54" si="108">BA55</f>
        <v>97.028999999999996</v>
      </c>
      <c r="BC54" s="18">
        <f t="shared" ref="BC54" si="109">BB55</f>
        <v>97.028999999999996</v>
      </c>
      <c r="BD54" s="18">
        <f t="shared" ref="BD54" si="110">BC55</f>
        <v>97.028999999999996</v>
      </c>
      <c r="BE54" s="18">
        <f t="shared" ref="BE54" si="111">BD55</f>
        <v>97.028999999999996</v>
      </c>
      <c r="BF54" s="18">
        <f t="shared" ref="BF54" si="112">BE55</f>
        <v>97.028999999999996</v>
      </c>
      <c r="BG54" s="18">
        <f t="shared" ref="BG54" si="113">BF55</f>
        <v>97.028999999999996</v>
      </c>
      <c r="BH54" s="18">
        <f t="shared" ref="BH54" si="114">BG55</f>
        <v>97.028999999999996</v>
      </c>
      <c r="BI54" s="18">
        <f t="shared" ref="BI54" si="115">BH55</f>
        <v>97.028999999999996</v>
      </c>
      <c r="BJ54" s="18">
        <f t="shared" ref="BJ54" si="116">BI55</f>
        <v>97.028999999999996</v>
      </c>
      <c r="BK54" s="18">
        <f t="shared" ref="BK54" si="117">BJ55</f>
        <v>97.028999999999996</v>
      </c>
      <c r="BL54" s="18">
        <f t="shared" ref="BL54" si="118">BK55</f>
        <v>97.028999999999996</v>
      </c>
      <c r="BM54" s="18">
        <f t="shared" ref="BM54" si="119">BL55</f>
        <v>97.028999999999996</v>
      </c>
      <c r="BN54" s="18">
        <f t="shared" ref="BN54" si="120">BM55</f>
        <v>97.028999999999996</v>
      </c>
      <c r="BO54" s="18">
        <f t="shared" ref="BO54" si="121">BN55</f>
        <v>97.028999999999996</v>
      </c>
      <c r="BP54" s="18">
        <f t="shared" ref="BP54" si="122">BO55</f>
        <v>97.028999999999996</v>
      </c>
      <c r="BQ54" s="18">
        <f t="shared" ref="BQ54" si="123">BP55</f>
        <v>97.028999999999996</v>
      </c>
      <c r="BR54" s="18">
        <f t="shared" ref="BR54" si="124">BQ55</f>
        <v>97.028999999999996</v>
      </c>
      <c r="BS54" s="18">
        <f t="shared" ref="BS54" si="125">BR55</f>
        <v>97.028999999999996</v>
      </c>
      <c r="BT54" s="18">
        <f t="shared" ref="BT54" si="126">BS55</f>
        <v>97.028999999999996</v>
      </c>
      <c r="BU54" s="18">
        <f t="shared" ref="BU54" si="127">BT55</f>
        <v>97.028999999999996</v>
      </c>
      <c r="BV54" s="18">
        <f t="shared" ref="BV54" si="128">BU55</f>
        <v>97.028999999999996</v>
      </c>
      <c r="BW54" s="18">
        <f t="shared" ref="BW54" si="129">BV55</f>
        <v>97.028999999999996</v>
      </c>
      <c r="BX54" s="18">
        <f t="shared" ref="BX54" si="130">BW55</f>
        <v>97.028999999999996</v>
      </c>
      <c r="BY54" s="18">
        <f t="shared" ref="BY54" si="131">BX55</f>
        <v>97.028999999999996</v>
      </c>
      <c r="BZ54" s="18">
        <f t="shared" ref="BZ54" si="132">BY55</f>
        <v>97.028999999999996</v>
      </c>
      <c r="CA54" s="18">
        <f t="shared" ref="CA54" si="133">BZ55</f>
        <v>97.028999999999996</v>
      </c>
      <c r="CB54" s="18">
        <f t="shared" ref="CB54" si="134">CA55</f>
        <v>97.028999999999996</v>
      </c>
      <c r="CC54" s="18">
        <f t="shared" ref="CC54" si="135">CB55</f>
        <v>97.028999999999996</v>
      </c>
      <c r="CD54" s="18">
        <f t="shared" ref="CD54" si="136">CC55</f>
        <v>97.028999999999996</v>
      </c>
      <c r="CE54" s="18">
        <f t="shared" ref="CE54" si="137">CD55</f>
        <v>97.028999999999996</v>
      </c>
      <c r="CF54" s="18">
        <f t="shared" ref="CF54" si="138">CE55</f>
        <v>97.028999999999996</v>
      </c>
      <c r="CG54" s="18">
        <f t="shared" ref="CG54" si="139">CF55</f>
        <v>97.028999999999996</v>
      </c>
      <c r="CH54" s="18">
        <f t="shared" ref="CH54" si="140">CG55</f>
        <v>97.028999999999996</v>
      </c>
      <c r="CI54" s="18">
        <f t="shared" ref="CI54" si="141">CH55</f>
        <v>97.028999999999996</v>
      </c>
    </row>
    <row r="55" spans="1:87">
      <c r="A55" s="155"/>
      <c r="B55" s="11"/>
      <c r="C55" s="11" t="s">
        <v>313</v>
      </c>
      <c r="D55" s="12" t="s">
        <v>898</v>
      </c>
      <c r="E55" s="429" t="s">
        <v>58</v>
      </c>
      <c r="F55" s="69"/>
      <c r="G55" s="421"/>
      <c r="H55" s="421"/>
      <c r="I55" s="391">
        <f>I32</f>
        <v>60.728999999999999</v>
      </c>
      <c r="J55" s="391">
        <f t="shared" ref="J55:BU55" si="142">J32</f>
        <v>64.694000000000003</v>
      </c>
      <c r="K55" s="391">
        <f t="shared" si="142"/>
        <v>92.484999999999999</v>
      </c>
      <c r="L55" s="391">
        <f t="shared" si="142"/>
        <v>97.028999999999996</v>
      </c>
      <c r="M55" s="391">
        <f t="shared" si="142"/>
        <v>97.028999999999996</v>
      </c>
      <c r="N55" s="391">
        <f t="shared" si="142"/>
        <v>97.028999999999996</v>
      </c>
      <c r="O55" s="391">
        <f t="shared" si="142"/>
        <v>97.028999999999996</v>
      </c>
      <c r="P55" s="391">
        <f t="shared" si="142"/>
        <v>97.028999999999996</v>
      </c>
      <c r="Q55" s="391">
        <f t="shared" si="142"/>
        <v>97.028999999999996</v>
      </c>
      <c r="R55" s="391">
        <f t="shared" si="142"/>
        <v>97.028999999999996</v>
      </c>
      <c r="S55" s="391">
        <f t="shared" si="142"/>
        <v>97.028999999999996</v>
      </c>
      <c r="T55" s="391">
        <f t="shared" si="142"/>
        <v>97.028999999999996</v>
      </c>
      <c r="U55" s="391">
        <f t="shared" si="142"/>
        <v>97.028999999999996</v>
      </c>
      <c r="V55" s="391">
        <f t="shared" si="142"/>
        <v>97.028999999999996</v>
      </c>
      <c r="W55" s="391">
        <f t="shared" si="142"/>
        <v>97.028999999999996</v>
      </c>
      <c r="X55" s="391">
        <f t="shared" si="142"/>
        <v>97.028999999999996</v>
      </c>
      <c r="Y55" s="391">
        <f t="shared" si="142"/>
        <v>97.028999999999996</v>
      </c>
      <c r="Z55" s="391">
        <f t="shared" si="142"/>
        <v>97.028999999999996</v>
      </c>
      <c r="AA55" s="391">
        <f t="shared" si="142"/>
        <v>97.028999999999996</v>
      </c>
      <c r="AB55" s="391">
        <f t="shared" si="142"/>
        <v>97.028999999999996</v>
      </c>
      <c r="AC55" s="391">
        <f t="shared" si="142"/>
        <v>97.028999999999996</v>
      </c>
      <c r="AD55" s="391">
        <f t="shared" si="142"/>
        <v>97.028999999999996</v>
      </c>
      <c r="AE55" s="391">
        <f t="shared" si="142"/>
        <v>97.028999999999996</v>
      </c>
      <c r="AF55" s="391">
        <f t="shared" si="142"/>
        <v>97.028999999999996</v>
      </c>
      <c r="AG55" s="391">
        <f t="shared" si="142"/>
        <v>97.028999999999996</v>
      </c>
      <c r="AH55" s="391">
        <f t="shared" si="142"/>
        <v>97.028999999999996</v>
      </c>
      <c r="AI55" s="391">
        <f t="shared" si="142"/>
        <v>97.028999999999996</v>
      </c>
      <c r="AJ55" s="391">
        <f t="shared" si="142"/>
        <v>97.028999999999996</v>
      </c>
      <c r="AK55" s="391">
        <f t="shared" si="142"/>
        <v>97.028999999999996</v>
      </c>
      <c r="AL55" s="391">
        <f t="shared" si="142"/>
        <v>97.028999999999996</v>
      </c>
      <c r="AM55" s="391">
        <f t="shared" si="142"/>
        <v>97.028999999999996</v>
      </c>
      <c r="AN55" s="391">
        <f t="shared" si="142"/>
        <v>97.028999999999996</v>
      </c>
      <c r="AO55" s="391">
        <f t="shared" si="142"/>
        <v>97.028999999999996</v>
      </c>
      <c r="AP55" s="391">
        <f t="shared" si="142"/>
        <v>97.028999999999996</v>
      </c>
      <c r="AQ55" s="391">
        <f t="shared" si="142"/>
        <v>97.028999999999996</v>
      </c>
      <c r="AR55" s="391">
        <f t="shared" si="142"/>
        <v>97.028999999999996</v>
      </c>
      <c r="AS55" s="391">
        <f t="shared" si="142"/>
        <v>97.028999999999996</v>
      </c>
      <c r="AT55" s="391">
        <f t="shared" si="142"/>
        <v>97.028999999999996</v>
      </c>
      <c r="AU55" s="391">
        <f t="shared" si="142"/>
        <v>97.028999999999996</v>
      </c>
      <c r="AV55" s="391">
        <f t="shared" si="142"/>
        <v>97.028999999999996</v>
      </c>
      <c r="AW55" s="391">
        <f t="shared" si="142"/>
        <v>97.028999999999996</v>
      </c>
      <c r="AX55" s="391">
        <f t="shared" si="142"/>
        <v>97.028999999999996</v>
      </c>
      <c r="AY55" s="391">
        <f t="shared" si="142"/>
        <v>97.028999999999996</v>
      </c>
      <c r="AZ55" s="391">
        <f t="shared" si="142"/>
        <v>97.028999999999996</v>
      </c>
      <c r="BA55" s="391">
        <f t="shared" si="142"/>
        <v>97.028999999999996</v>
      </c>
      <c r="BB55" s="391">
        <f t="shared" si="142"/>
        <v>97.028999999999996</v>
      </c>
      <c r="BC55" s="391">
        <f t="shared" si="142"/>
        <v>97.028999999999996</v>
      </c>
      <c r="BD55" s="391">
        <f t="shared" si="142"/>
        <v>97.028999999999996</v>
      </c>
      <c r="BE55" s="391">
        <f t="shared" si="142"/>
        <v>97.028999999999996</v>
      </c>
      <c r="BF55" s="391">
        <f t="shared" si="142"/>
        <v>97.028999999999996</v>
      </c>
      <c r="BG55" s="391">
        <f t="shared" si="142"/>
        <v>97.028999999999996</v>
      </c>
      <c r="BH55" s="391">
        <f t="shared" si="142"/>
        <v>97.028999999999996</v>
      </c>
      <c r="BI55" s="391">
        <f t="shared" si="142"/>
        <v>97.028999999999996</v>
      </c>
      <c r="BJ55" s="391">
        <f t="shared" si="142"/>
        <v>97.028999999999996</v>
      </c>
      <c r="BK55" s="391">
        <f t="shared" si="142"/>
        <v>97.028999999999996</v>
      </c>
      <c r="BL55" s="391">
        <f t="shared" si="142"/>
        <v>97.028999999999996</v>
      </c>
      <c r="BM55" s="391">
        <f t="shared" si="142"/>
        <v>97.028999999999996</v>
      </c>
      <c r="BN55" s="391">
        <f t="shared" si="142"/>
        <v>97.028999999999996</v>
      </c>
      <c r="BO55" s="391">
        <f t="shared" si="142"/>
        <v>97.028999999999996</v>
      </c>
      <c r="BP55" s="391">
        <f t="shared" si="142"/>
        <v>97.028999999999996</v>
      </c>
      <c r="BQ55" s="391">
        <f t="shared" si="142"/>
        <v>97.028999999999996</v>
      </c>
      <c r="BR55" s="391">
        <f t="shared" si="142"/>
        <v>97.028999999999996</v>
      </c>
      <c r="BS55" s="391">
        <f t="shared" si="142"/>
        <v>97.028999999999996</v>
      </c>
      <c r="BT55" s="391">
        <f t="shared" si="142"/>
        <v>97.028999999999996</v>
      </c>
      <c r="BU55" s="391">
        <f t="shared" si="142"/>
        <v>97.028999999999996</v>
      </c>
      <c r="BV55" s="391">
        <f t="shared" ref="BV55:CI55" si="143">BV32</f>
        <v>97.028999999999996</v>
      </c>
      <c r="BW55" s="391">
        <f t="shared" si="143"/>
        <v>97.028999999999996</v>
      </c>
      <c r="BX55" s="391">
        <f t="shared" si="143"/>
        <v>97.028999999999996</v>
      </c>
      <c r="BY55" s="391">
        <f t="shared" si="143"/>
        <v>97.028999999999996</v>
      </c>
      <c r="BZ55" s="391">
        <f t="shared" si="143"/>
        <v>97.028999999999996</v>
      </c>
      <c r="CA55" s="391">
        <f t="shared" si="143"/>
        <v>97.028999999999996</v>
      </c>
      <c r="CB55" s="391">
        <f t="shared" si="143"/>
        <v>97.028999999999996</v>
      </c>
      <c r="CC55" s="391">
        <f t="shared" si="143"/>
        <v>97.028999999999996</v>
      </c>
      <c r="CD55" s="391">
        <f t="shared" si="143"/>
        <v>97.028999999999996</v>
      </c>
      <c r="CE55" s="391">
        <f t="shared" si="143"/>
        <v>97.028999999999996</v>
      </c>
      <c r="CF55" s="391">
        <f t="shared" si="143"/>
        <v>97.028999999999996</v>
      </c>
      <c r="CG55" s="391">
        <f t="shared" si="143"/>
        <v>97.028999999999996</v>
      </c>
      <c r="CH55" s="391">
        <f t="shared" si="143"/>
        <v>97.028999999999996</v>
      </c>
      <c r="CI55" s="391">
        <f t="shared" si="143"/>
        <v>97.028999999999996</v>
      </c>
    </row>
    <row r="56" spans="1:87">
      <c r="A56" s="8"/>
      <c r="B56" s="11"/>
      <c r="C56" s="11" t="s">
        <v>464</v>
      </c>
      <c r="D56" s="12" t="s">
        <v>898</v>
      </c>
      <c r="E56" s="429" t="s">
        <v>58</v>
      </c>
      <c r="F56" s="69"/>
      <c r="G56" s="421"/>
      <c r="H56" s="421"/>
      <c r="I56" s="565"/>
      <c r="J56" s="18">
        <f t="shared" ref="J56:AF56" si="144">AVERAGE(J54:J55)</f>
        <v>62.711500000000001</v>
      </c>
      <c r="K56" s="18">
        <f t="shared" si="144"/>
        <v>78.589500000000001</v>
      </c>
      <c r="L56" s="18">
        <f t="shared" si="144"/>
        <v>94.757000000000005</v>
      </c>
      <c r="M56" s="18">
        <f>AVERAGE(M54:M55)</f>
        <v>97.028999999999996</v>
      </c>
      <c r="N56" s="18">
        <f t="shared" si="144"/>
        <v>97.028999999999996</v>
      </c>
      <c r="O56" s="18">
        <f t="shared" si="144"/>
        <v>97.028999999999996</v>
      </c>
      <c r="P56" s="18">
        <f t="shared" si="144"/>
        <v>97.028999999999996</v>
      </c>
      <c r="Q56" s="18">
        <f t="shared" si="144"/>
        <v>97.028999999999996</v>
      </c>
      <c r="R56" s="18">
        <f t="shared" si="144"/>
        <v>97.028999999999996</v>
      </c>
      <c r="S56" s="18">
        <f t="shared" si="144"/>
        <v>97.028999999999996</v>
      </c>
      <c r="T56" s="18">
        <f t="shared" si="144"/>
        <v>97.028999999999996</v>
      </c>
      <c r="U56" s="18">
        <f t="shared" si="144"/>
        <v>97.028999999999996</v>
      </c>
      <c r="V56" s="18">
        <f t="shared" si="144"/>
        <v>97.028999999999996</v>
      </c>
      <c r="W56" s="18">
        <f t="shared" si="144"/>
        <v>97.028999999999996</v>
      </c>
      <c r="X56" s="18">
        <f t="shared" si="144"/>
        <v>97.028999999999996</v>
      </c>
      <c r="Y56" s="18">
        <f t="shared" si="144"/>
        <v>97.028999999999996</v>
      </c>
      <c r="Z56" s="18">
        <f t="shared" si="144"/>
        <v>97.028999999999996</v>
      </c>
      <c r="AA56" s="18">
        <f t="shared" si="144"/>
        <v>97.028999999999996</v>
      </c>
      <c r="AB56" s="18">
        <f t="shared" si="144"/>
        <v>97.028999999999996</v>
      </c>
      <c r="AC56" s="18">
        <f t="shared" si="144"/>
        <v>97.028999999999996</v>
      </c>
      <c r="AD56" s="18">
        <f t="shared" si="144"/>
        <v>97.028999999999996</v>
      </c>
      <c r="AE56" s="18">
        <f t="shared" si="144"/>
        <v>97.028999999999996</v>
      </c>
      <c r="AF56" s="18">
        <f t="shared" si="144"/>
        <v>97.028999999999996</v>
      </c>
      <c r="AG56" s="18">
        <f t="shared" ref="AG56:AL56" si="145">AVERAGE(AG54:AG55)</f>
        <v>97.028999999999996</v>
      </c>
      <c r="AH56" s="18">
        <f t="shared" si="145"/>
        <v>97.028999999999996</v>
      </c>
      <c r="AI56" s="18">
        <f t="shared" si="145"/>
        <v>97.028999999999996</v>
      </c>
      <c r="AJ56" s="18">
        <f t="shared" si="145"/>
        <v>97.028999999999996</v>
      </c>
      <c r="AK56" s="18">
        <f t="shared" si="145"/>
        <v>97.028999999999996</v>
      </c>
      <c r="AL56" s="18">
        <f t="shared" si="145"/>
        <v>97.028999999999996</v>
      </c>
      <c r="AM56" s="18">
        <f t="shared" ref="AM56:CI56" si="146">AVERAGE(AM54:AM55)</f>
        <v>97.028999999999996</v>
      </c>
      <c r="AN56" s="18">
        <f t="shared" si="146"/>
        <v>97.028999999999996</v>
      </c>
      <c r="AO56" s="18">
        <f t="shared" si="146"/>
        <v>97.028999999999996</v>
      </c>
      <c r="AP56" s="18">
        <f t="shared" si="146"/>
        <v>97.028999999999996</v>
      </c>
      <c r="AQ56" s="18">
        <f t="shared" si="146"/>
        <v>97.028999999999996</v>
      </c>
      <c r="AR56" s="18">
        <f t="shared" si="146"/>
        <v>97.028999999999996</v>
      </c>
      <c r="AS56" s="18">
        <f t="shared" si="146"/>
        <v>97.028999999999996</v>
      </c>
      <c r="AT56" s="18">
        <f t="shared" si="146"/>
        <v>97.028999999999996</v>
      </c>
      <c r="AU56" s="18">
        <f t="shared" si="146"/>
        <v>97.028999999999996</v>
      </c>
      <c r="AV56" s="18">
        <f t="shared" si="146"/>
        <v>97.028999999999996</v>
      </c>
      <c r="AW56" s="18">
        <f t="shared" si="146"/>
        <v>97.028999999999996</v>
      </c>
      <c r="AX56" s="18">
        <f t="shared" si="146"/>
        <v>97.028999999999996</v>
      </c>
      <c r="AY56" s="18">
        <f t="shared" si="146"/>
        <v>97.028999999999996</v>
      </c>
      <c r="AZ56" s="18">
        <f t="shared" si="146"/>
        <v>97.028999999999996</v>
      </c>
      <c r="BA56" s="18">
        <f t="shared" si="146"/>
        <v>97.028999999999996</v>
      </c>
      <c r="BB56" s="18">
        <f t="shared" si="146"/>
        <v>97.028999999999996</v>
      </c>
      <c r="BC56" s="18">
        <f t="shared" si="146"/>
        <v>97.028999999999996</v>
      </c>
      <c r="BD56" s="18">
        <f t="shared" si="146"/>
        <v>97.028999999999996</v>
      </c>
      <c r="BE56" s="18">
        <f t="shared" si="146"/>
        <v>97.028999999999996</v>
      </c>
      <c r="BF56" s="18">
        <f t="shared" si="146"/>
        <v>97.028999999999996</v>
      </c>
      <c r="BG56" s="18">
        <f t="shared" si="146"/>
        <v>97.028999999999996</v>
      </c>
      <c r="BH56" s="18">
        <f t="shared" si="146"/>
        <v>97.028999999999996</v>
      </c>
      <c r="BI56" s="18">
        <f t="shared" si="146"/>
        <v>97.028999999999996</v>
      </c>
      <c r="BJ56" s="18">
        <f t="shared" si="146"/>
        <v>97.028999999999996</v>
      </c>
      <c r="BK56" s="18">
        <f t="shared" si="146"/>
        <v>97.028999999999996</v>
      </c>
      <c r="BL56" s="18">
        <f t="shared" si="146"/>
        <v>97.028999999999996</v>
      </c>
      <c r="BM56" s="18">
        <f t="shared" si="146"/>
        <v>97.028999999999996</v>
      </c>
      <c r="BN56" s="18">
        <f t="shared" si="146"/>
        <v>97.028999999999996</v>
      </c>
      <c r="BO56" s="18">
        <f t="shared" si="146"/>
        <v>97.028999999999996</v>
      </c>
      <c r="BP56" s="18">
        <f t="shared" si="146"/>
        <v>97.028999999999996</v>
      </c>
      <c r="BQ56" s="18">
        <f t="shared" si="146"/>
        <v>97.028999999999996</v>
      </c>
      <c r="BR56" s="18">
        <f t="shared" si="146"/>
        <v>97.028999999999996</v>
      </c>
      <c r="BS56" s="18">
        <f t="shared" si="146"/>
        <v>97.028999999999996</v>
      </c>
      <c r="BT56" s="18">
        <f t="shared" si="146"/>
        <v>97.028999999999996</v>
      </c>
      <c r="BU56" s="18">
        <f t="shared" si="146"/>
        <v>97.028999999999996</v>
      </c>
      <c r="BV56" s="18">
        <f t="shared" si="146"/>
        <v>97.028999999999996</v>
      </c>
      <c r="BW56" s="18">
        <f t="shared" si="146"/>
        <v>97.028999999999996</v>
      </c>
      <c r="BX56" s="18">
        <f t="shared" si="146"/>
        <v>97.028999999999996</v>
      </c>
      <c r="BY56" s="18">
        <f t="shared" si="146"/>
        <v>97.028999999999996</v>
      </c>
      <c r="BZ56" s="18">
        <f t="shared" si="146"/>
        <v>97.028999999999996</v>
      </c>
      <c r="CA56" s="18">
        <f t="shared" si="146"/>
        <v>97.028999999999996</v>
      </c>
      <c r="CB56" s="18">
        <f t="shared" si="146"/>
        <v>97.028999999999996</v>
      </c>
      <c r="CC56" s="18">
        <f t="shared" si="146"/>
        <v>97.028999999999996</v>
      </c>
      <c r="CD56" s="18">
        <f t="shared" si="146"/>
        <v>97.028999999999996</v>
      </c>
      <c r="CE56" s="18">
        <f t="shared" si="146"/>
        <v>97.028999999999996</v>
      </c>
      <c r="CF56" s="18">
        <f t="shared" si="146"/>
        <v>97.028999999999996</v>
      </c>
      <c r="CG56" s="18">
        <f t="shared" si="146"/>
        <v>97.028999999999996</v>
      </c>
      <c r="CH56" s="18">
        <f t="shared" si="146"/>
        <v>97.028999999999996</v>
      </c>
      <c r="CI56" s="18">
        <f t="shared" si="146"/>
        <v>97.028999999999996</v>
      </c>
    </row>
    <row r="57" spans="1:87">
      <c r="A57" s="8"/>
      <c r="B57" s="11"/>
      <c r="C57" s="11" t="s">
        <v>314</v>
      </c>
      <c r="D57" s="12" t="s">
        <v>41</v>
      </c>
      <c r="E57" s="12" t="s">
        <v>42</v>
      </c>
      <c r="F57" s="69"/>
      <c r="G57" s="421"/>
      <c r="H57" s="421"/>
      <c r="I57" s="566"/>
      <c r="J57" s="13">
        <f>J8</f>
        <v>0</v>
      </c>
      <c r="K57" s="13">
        <f t="shared" ref="K57:BV57" si="147">K8</f>
        <v>0</v>
      </c>
      <c r="L57" s="13">
        <f t="shared" si="147"/>
        <v>0</v>
      </c>
      <c r="M57" s="13">
        <f t="shared" si="147"/>
        <v>5.0500000000000003E-2</v>
      </c>
      <c r="N57" s="13">
        <f t="shared" si="147"/>
        <v>5.0500000000000003E-2</v>
      </c>
      <c r="O57" s="13">
        <f t="shared" si="147"/>
        <v>5.0500000000000003E-2</v>
      </c>
      <c r="P57" s="13">
        <f t="shared" si="147"/>
        <v>5.0500000000000003E-2</v>
      </c>
      <c r="Q57" s="13">
        <f t="shared" si="147"/>
        <v>5.0500000000000003E-2</v>
      </c>
      <c r="R57" s="13">
        <f t="shared" si="147"/>
        <v>5.0500000000000003E-2</v>
      </c>
      <c r="S57" s="13">
        <f t="shared" si="147"/>
        <v>5.0500000000000003E-2</v>
      </c>
      <c r="T57" s="13">
        <f t="shared" si="147"/>
        <v>5.0500000000000003E-2</v>
      </c>
      <c r="U57" s="13">
        <f t="shared" si="147"/>
        <v>5.0500000000000003E-2</v>
      </c>
      <c r="V57" s="13">
        <f t="shared" si="147"/>
        <v>5.0500000000000003E-2</v>
      </c>
      <c r="W57" s="13">
        <f t="shared" si="147"/>
        <v>5.0500000000000003E-2</v>
      </c>
      <c r="X57" s="13">
        <f t="shared" si="147"/>
        <v>5.0500000000000003E-2</v>
      </c>
      <c r="Y57" s="13">
        <f t="shared" si="147"/>
        <v>5.0500000000000003E-2</v>
      </c>
      <c r="Z57" s="13">
        <f t="shared" si="147"/>
        <v>5.0500000000000003E-2</v>
      </c>
      <c r="AA57" s="13">
        <f t="shared" si="147"/>
        <v>5.0500000000000003E-2</v>
      </c>
      <c r="AB57" s="13">
        <f t="shared" si="147"/>
        <v>5.0500000000000003E-2</v>
      </c>
      <c r="AC57" s="13">
        <f t="shared" si="147"/>
        <v>5.0500000000000003E-2</v>
      </c>
      <c r="AD57" s="13">
        <f t="shared" si="147"/>
        <v>5.0500000000000003E-2</v>
      </c>
      <c r="AE57" s="13">
        <f t="shared" si="147"/>
        <v>5.0500000000000003E-2</v>
      </c>
      <c r="AF57" s="13">
        <f t="shared" si="147"/>
        <v>5.0500000000000003E-2</v>
      </c>
      <c r="AG57" s="13">
        <f t="shared" si="147"/>
        <v>5.0500000000000003E-2</v>
      </c>
      <c r="AH57" s="13">
        <f t="shared" si="147"/>
        <v>5.0500000000000003E-2</v>
      </c>
      <c r="AI57" s="13">
        <f t="shared" si="147"/>
        <v>5.0500000000000003E-2</v>
      </c>
      <c r="AJ57" s="13">
        <f t="shared" si="147"/>
        <v>5.0500000000000003E-2</v>
      </c>
      <c r="AK57" s="13">
        <f t="shared" si="147"/>
        <v>5.0500000000000003E-2</v>
      </c>
      <c r="AL57" s="13">
        <f t="shared" si="147"/>
        <v>5.0500000000000003E-2</v>
      </c>
      <c r="AM57" s="13">
        <f t="shared" si="147"/>
        <v>5.0500000000000003E-2</v>
      </c>
      <c r="AN57" s="13">
        <f t="shared" si="147"/>
        <v>5.0500000000000003E-2</v>
      </c>
      <c r="AO57" s="13">
        <f t="shared" si="147"/>
        <v>5.0500000000000003E-2</v>
      </c>
      <c r="AP57" s="13">
        <f t="shared" si="147"/>
        <v>5.0500000000000003E-2</v>
      </c>
      <c r="AQ57" s="13">
        <f t="shared" si="147"/>
        <v>5.0500000000000003E-2</v>
      </c>
      <c r="AR57" s="13">
        <f t="shared" si="147"/>
        <v>5.0500000000000003E-2</v>
      </c>
      <c r="AS57" s="13">
        <f t="shared" si="147"/>
        <v>5.0500000000000003E-2</v>
      </c>
      <c r="AT57" s="13">
        <f t="shared" si="147"/>
        <v>5.0500000000000003E-2</v>
      </c>
      <c r="AU57" s="13">
        <f t="shared" si="147"/>
        <v>5.0500000000000003E-2</v>
      </c>
      <c r="AV57" s="13">
        <f t="shared" si="147"/>
        <v>5.0500000000000003E-2</v>
      </c>
      <c r="AW57" s="13">
        <f t="shared" si="147"/>
        <v>5.0500000000000003E-2</v>
      </c>
      <c r="AX57" s="13">
        <f t="shared" si="147"/>
        <v>5.0500000000000003E-2</v>
      </c>
      <c r="AY57" s="13">
        <f t="shared" si="147"/>
        <v>5.0500000000000003E-2</v>
      </c>
      <c r="AZ57" s="13">
        <f t="shared" si="147"/>
        <v>5.0500000000000003E-2</v>
      </c>
      <c r="BA57" s="13">
        <f t="shared" si="147"/>
        <v>5.0500000000000003E-2</v>
      </c>
      <c r="BB57" s="13">
        <f t="shared" si="147"/>
        <v>5.0500000000000003E-2</v>
      </c>
      <c r="BC57" s="13">
        <f t="shared" si="147"/>
        <v>5.0500000000000003E-2</v>
      </c>
      <c r="BD57" s="13">
        <f t="shared" si="147"/>
        <v>5.0500000000000003E-2</v>
      </c>
      <c r="BE57" s="13">
        <f t="shared" si="147"/>
        <v>5.0500000000000003E-2</v>
      </c>
      <c r="BF57" s="13">
        <f t="shared" si="147"/>
        <v>5.0500000000000003E-2</v>
      </c>
      <c r="BG57" s="13">
        <f t="shared" si="147"/>
        <v>5.0500000000000003E-2</v>
      </c>
      <c r="BH57" s="13">
        <f t="shared" si="147"/>
        <v>5.0500000000000003E-2</v>
      </c>
      <c r="BI57" s="13">
        <f t="shared" si="147"/>
        <v>5.0500000000000003E-2</v>
      </c>
      <c r="BJ57" s="13">
        <f t="shared" si="147"/>
        <v>5.0500000000000003E-2</v>
      </c>
      <c r="BK57" s="13">
        <f t="shared" si="147"/>
        <v>5.0500000000000003E-2</v>
      </c>
      <c r="BL57" s="13">
        <f t="shared" si="147"/>
        <v>5.0500000000000003E-2</v>
      </c>
      <c r="BM57" s="13">
        <f t="shared" si="147"/>
        <v>5.0500000000000003E-2</v>
      </c>
      <c r="BN57" s="13">
        <f t="shared" si="147"/>
        <v>5.0500000000000003E-2</v>
      </c>
      <c r="BO57" s="13">
        <f t="shared" si="147"/>
        <v>5.0500000000000003E-2</v>
      </c>
      <c r="BP57" s="13">
        <f t="shared" si="147"/>
        <v>5.0500000000000003E-2</v>
      </c>
      <c r="BQ57" s="13">
        <f t="shared" si="147"/>
        <v>5.0500000000000003E-2</v>
      </c>
      <c r="BR57" s="13">
        <f t="shared" si="147"/>
        <v>5.0500000000000003E-2</v>
      </c>
      <c r="BS57" s="13">
        <f t="shared" si="147"/>
        <v>5.0500000000000003E-2</v>
      </c>
      <c r="BT57" s="13">
        <f t="shared" si="147"/>
        <v>5.0500000000000003E-2</v>
      </c>
      <c r="BU57" s="13">
        <f t="shared" si="147"/>
        <v>5.0500000000000003E-2</v>
      </c>
      <c r="BV57" s="13">
        <f t="shared" si="147"/>
        <v>5.0500000000000003E-2</v>
      </c>
      <c r="BW57" s="13">
        <f t="shared" ref="BW57:CI57" si="148">BW8</f>
        <v>5.0500000000000003E-2</v>
      </c>
      <c r="BX57" s="13">
        <f t="shared" si="148"/>
        <v>5.0500000000000003E-2</v>
      </c>
      <c r="BY57" s="13">
        <f t="shared" si="148"/>
        <v>5.0500000000000003E-2</v>
      </c>
      <c r="BZ57" s="13">
        <f t="shared" si="148"/>
        <v>5.0500000000000003E-2</v>
      </c>
      <c r="CA57" s="13">
        <f t="shared" si="148"/>
        <v>5.0500000000000003E-2</v>
      </c>
      <c r="CB57" s="13">
        <f t="shared" si="148"/>
        <v>5.0500000000000003E-2</v>
      </c>
      <c r="CC57" s="13">
        <f t="shared" si="148"/>
        <v>5.0500000000000003E-2</v>
      </c>
      <c r="CD57" s="13">
        <f t="shared" si="148"/>
        <v>5.0500000000000003E-2</v>
      </c>
      <c r="CE57" s="13">
        <f t="shared" si="148"/>
        <v>5.0500000000000003E-2</v>
      </c>
      <c r="CF57" s="13">
        <f t="shared" si="148"/>
        <v>5.0500000000000003E-2</v>
      </c>
      <c r="CG57" s="13">
        <f t="shared" si="148"/>
        <v>5.0500000000000003E-2</v>
      </c>
      <c r="CH57" s="13">
        <f t="shared" si="148"/>
        <v>5.0500000000000003E-2</v>
      </c>
      <c r="CI57" s="13">
        <f t="shared" si="148"/>
        <v>5.0500000000000003E-2</v>
      </c>
    </row>
    <row r="58" spans="1:87">
      <c r="A58" s="8"/>
      <c r="B58" s="11"/>
      <c r="C58" s="11" t="s">
        <v>465</v>
      </c>
      <c r="D58" s="12" t="s">
        <v>898</v>
      </c>
      <c r="E58" s="429" t="s">
        <v>58</v>
      </c>
      <c r="F58" s="69"/>
      <c r="G58" s="421"/>
      <c r="H58" s="421"/>
      <c r="I58" s="565"/>
      <c r="J58" s="391">
        <f t="shared" ref="J58:BU58" si="149">J56*J57</f>
        <v>0</v>
      </c>
      <c r="K58" s="391">
        <f t="shared" si="149"/>
        <v>0</v>
      </c>
      <c r="L58" s="391">
        <f t="shared" si="149"/>
        <v>0</v>
      </c>
      <c r="M58" s="391">
        <f t="shared" si="149"/>
        <v>4.8999645000000003</v>
      </c>
      <c r="N58" s="391">
        <f t="shared" si="149"/>
        <v>4.8999645000000003</v>
      </c>
      <c r="O58" s="391">
        <f t="shared" si="149"/>
        <v>4.8999645000000003</v>
      </c>
      <c r="P58" s="391">
        <f t="shared" si="149"/>
        <v>4.8999645000000003</v>
      </c>
      <c r="Q58" s="391">
        <f t="shared" si="149"/>
        <v>4.8999645000000003</v>
      </c>
      <c r="R58" s="391">
        <f t="shared" si="149"/>
        <v>4.8999645000000003</v>
      </c>
      <c r="S58" s="391">
        <f t="shared" si="149"/>
        <v>4.8999645000000003</v>
      </c>
      <c r="T58" s="391">
        <f t="shared" si="149"/>
        <v>4.8999645000000003</v>
      </c>
      <c r="U58" s="391">
        <f t="shared" si="149"/>
        <v>4.8999645000000003</v>
      </c>
      <c r="V58" s="391">
        <f t="shared" si="149"/>
        <v>4.8999645000000003</v>
      </c>
      <c r="W58" s="391">
        <f t="shared" si="149"/>
        <v>4.8999645000000003</v>
      </c>
      <c r="X58" s="391">
        <f t="shared" si="149"/>
        <v>4.8999645000000003</v>
      </c>
      <c r="Y58" s="391">
        <f t="shared" si="149"/>
        <v>4.8999645000000003</v>
      </c>
      <c r="Z58" s="391">
        <f t="shared" si="149"/>
        <v>4.8999645000000003</v>
      </c>
      <c r="AA58" s="391">
        <f t="shared" si="149"/>
        <v>4.8999645000000003</v>
      </c>
      <c r="AB58" s="391">
        <f t="shared" si="149"/>
        <v>4.8999645000000003</v>
      </c>
      <c r="AC58" s="391">
        <f t="shared" si="149"/>
        <v>4.8999645000000003</v>
      </c>
      <c r="AD58" s="391">
        <f t="shared" si="149"/>
        <v>4.8999645000000003</v>
      </c>
      <c r="AE58" s="391">
        <f t="shared" si="149"/>
        <v>4.8999645000000003</v>
      </c>
      <c r="AF58" s="391">
        <f t="shared" si="149"/>
        <v>4.8999645000000003</v>
      </c>
      <c r="AG58" s="391">
        <f t="shared" si="149"/>
        <v>4.8999645000000003</v>
      </c>
      <c r="AH58" s="391">
        <f t="shared" si="149"/>
        <v>4.8999645000000003</v>
      </c>
      <c r="AI58" s="391">
        <f t="shared" si="149"/>
        <v>4.8999645000000003</v>
      </c>
      <c r="AJ58" s="391">
        <f t="shared" si="149"/>
        <v>4.8999645000000003</v>
      </c>
      <c r="AK58" s="391">
        <f t="shared" si="149"/>
        <v>4.8999645000000003</v>
      </c>
      <c r="AL58" s="391">
        <f t="shared" si="149"/>
        <v>4.8999645000000003</v>
      </c>
      <c r="AM58" s="391">
        <f t="shared" si="149"/>
        <v>4.8999645000000003</v>
      </c>
      <c r="AN58" s="391">
        <f t="shared" si="149"/>
        <v>4.8999645000000003</v>
      </c>
      <c r="AO58" s="391">
        <f t="shared" si="149"/>
        <v>4.8999645000000003</v>
      </c>
      <c r="AP58" s="391">
        <f t="shared" si="149"/>
        <v>4.8999645000000003</v>
      </c>
      <c r="AQ58" s="391">
        <f t="shared" si="149"/>
        <v>4.8999645000000003</v>
      </c>
      <c r="AR58" s="391">
        <f t="shared" si="149"/>
        <v>4.8999645000000003</v>
      </c>
      <c r="AS58" s="391">
        <f t="shared" si="149"/>
        <v>4.8999645000000003</v>
      </c>
      <c r="AT58" s="391">
        <f t="shared" si="149"/>
        <v>4.8999645000000003</v>
      </c>
      <c r="AU58" s="391">
        <f t="shared" si="149"/>
        <v>4.8999645000000003</v>
      </c>
      <c r="AV58" s="391">
        <f t="shared" si="149"/>
        <v>4.8999645000000003</v>
      </c>
      <c r="AW58" s="391">
        <f t="shared" si="149"/>
        <v>4.8999645000000003</v>
      </c>
      <c r="AX58" s="391">
        <f t="shared" si="149"/>
        <v>4.8999645000000003</v>
      </c>
      <c r="AY58" s="391">
        <f t="shared" si="149"/>
        <v>4.8999645000000003</v>
      </c>
      <c r="AZ58" s="391">
        <f t="shared" si="149"/>
        <v>4.8999645000000003</v>
      </c>
      <c r="BA58" s="391">
        <f t="shared" si="149"/>
        <v>4.8999645000000003</v>
      </c>
      <c r="BB58" s="391">
        <f t="shared" si="149"/>
        <v>4.8999645000000003</v>
      </c>
      <c r="BC58" s="391">
        <f t="shared" si="149"/>
        <v>4.8999645000000003</v>
      </c>
      <c r="BD58" s="391">
        <f t="shared" si="149"/>
        <v>4.8999645000000003</v>
      </c>
      <c r="BE58" s="391">
        <f t="shared" si="149"/>
        <v>4.8999645000000003</v>
      </c>
      <c r="BF58" s="391">
        <f t="shared" si="149"/>
        <v>4.8999645000000003</v>
      </c>
      <c r="BG58" s="391">
        <f t="shared" si="149"/>
        <v>4.8999645000000003</v>
      </c>
      <c r="BH58" s="391">
        <f t="shared" si="149"/>
        <v>4.8999645000000003</v>
      </c>
      <c r="BI58" s="391">
        <f t="shared" si="149"/>
        <v>4.8999645000000003</v>
      </c>
      <c r="BJ58" s="391">
        <f t="shared" si="149"/>
        <v>4.8999645000000003</v>
      </c>
      <c r="BK58" s="391">
        <f t="shared" si="149"/>
        <v>4.8999645000000003</v>
      </c>
      <c r="BL58" s="391">
        <f t="shared" si="149"/>
        <v>4.8999645000000003</v>
      </c>
      <c r="BM58" s="391">
        <f t="shared" si="149"/>
        <v>4.8999645000000003</v>
      </c>
      <c r="BN58" s="391">
        <f t="shared" si="149"/>
        <v>4.8999645000000003</v>
      </c>
      <c r="BO58" s="391">
        <f t="shared" si="149"/>
        <v>4.8999645000000003</v>
      </c>
      <c r="BP58" s="391">
        <f t="shared" si="149"/>
        <v>4.8999645000000003</v>
      </c>
      <c r="BQ58" s="391">
        <f t="shared" si="149"/>
        <v>4.8999645000000003</v>
      </c>
      <c r="BR58" s="391">
        <f t="shared" si="149"/>
        <v>4.8999645000000003</v>
      </c>
      <c r="BS58" s="391">
        <f t="shared" si="149"/>
        <v>4.8999645000000003</v>
      </c>
      <c r="BT58" s="391">
        <f t="shared" si="149"/>
        <v>4.8999645000000003</v>
      </c>
      <c r="BU58" s="391">
        <f t="shared" si="149"/>
        <v>4.8999645000000003</v>
      </c>
      <c r="BV58" s="391">
        <f t="shared" ref="BV58:CI58" si="150">BV56*BV57</f>
        <v>4.8999645000000003</v>
      </c>
      <c r="BW58" s="391">
        <f t="shared" si="150"/>
        <v>4.8999645000000003</v>
      </c>
      <c r="BX58" s="391">
        <f t="shared" si="150"/>
        <v>4.8999645000000003</v>
      </c>
      <c r="BY58" s="391">
        <f t="shared" si="150"/>
        <v>4.8999645000000003</v>
      </c>
      <c r="BZ58" s="391">
        <f t="shared" si="150"/>
        <v>4.8999645000000003</v>
      </c>
      <c r="CA58" s="391">
        <f t="shared" si="150"/>
        <v>4.8999645000000003</v>
      </c>
      <c r="CB58" s="391">
        <f t="shared" si="150"/>
        <v>4.8999645000000003</v>
      </c>
      <c r="CC58" s="391">
        <f t="shared" si="150"/>
        <v>4.8999645000000003</v>
      </c>
      <c r="CD58" s="391">
        <f t="shared" si="150"/>
        <v>4.8999645000000003</v>
      </c>
      <c r="CE58" s="391">
        <f t="shared" si="150"/>
        <v>4.8999645000000003</v>
      </c>
      <c r="CF58" s="391">
        <f t="shared" si="150"/>
        <v>4.8999645000000003</v>
      </c>
      <c r="CG58" s="391">
        <f t="shared" si="150"/>
        <v>4.8999645000000003</v>
      </c>
      <c r="CH58" s="391">
        <f t="shared" si="150"/>
        <v>4.8999645000000003</v>
      </c>
      <c r="CI58" s="391">
        <f t="shared" si="150"/>
        <v>4.8999645000000003</v>
      </c>
    </row>
    <row r="59" spans="1:87">
      <c r="A59" s="8"/>
      <c r="B59" s="11"/>
      <c r="D59" s="69"/>
      <c r="E59" s="69"/>
      <c r="F59" s="69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</row>
    <row r="60" spans="1:87">
      <c r="A60" s="128"/>
      <c r="B60" s="52"/>
      <c r="C60" s="105" t="s">
        <v>823</v>
      </c>
      <c r="D60" s="114"/>
      <c r="E60" s="114"/>
      <c r="F60" s="104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</row>
    <row r="61" spans="1:87">
      <c r="A61" s="8"/>
      <c r="B61" s="11"/>
      <c r="C61" t="s">
        <v>312</v>
      </c>
      <c r="D61" s="12" t="s">
        <v>41</v>
      </c>
      <c r="E61" s="12" t="s">
        <v>42</v>
      </c>
      <c r="F61" s="69"/>
      <c r="G61" s="478"/>
      <c r="H61" s="478"/>
      <c r="I61" s="477"/>
      <c r="J61" s="13">
        <f>J$6</f>
        <v>0</v>
      </c>
      <c r="K61" s="13">
        <f t="shared" ref="K61:BV61" si="151">K$6</f>
        <v>0</v>
      </c>
      <c r="L61" s="13">
        <f t="shared" si="151"/>
        <v>0</v>
      </c>
      <c r="M61" s="13">
        <f t="shared" si="151"/>
        <v>4.4999999999999998E-2</v>
      </c>
      <c r="N61" s="13">
        <f>N$6</f>
        <v>4.4999999999999998E-2</v>
      </c>
      <c r="O61" s="13">
        <f t="shared" si="151"/>
        <v>4.4999999999999998E-2</v>
      </c>
      <c r="P61" s="13">
        <f t="shared" si="151"/>
        <v>4.4999999999999998E-2</v>
      </c>
      <c r="Q61" s="13">
        <f t="shared" si="151"/>
        <v>4.4999999999999998E-2</v>
      </c>
      <c r="R61" s="13">
        <f t="shared" si="151"/>
        <v>4.4999999999999998E-2</v>
      </c>
      <c r="S61" s="13">
        <f t="shared" si="151"/>
        <v>4.4999999999999998E-2</v>
      </c>
      <c r="T61" s="13">
        <f t="shared" si="151"/>
        <v>4.4999999999999998E-2</v>
      </c>
      <c r="U61" s="13">
        <f t="shared" si="151"/>
        <v>4.4999999999999998E-2</v>
      </c>
      <c r="V61" s="13">
        <f t="shared" si="151"/>
        <v>4.4999999999999998E-2</v>
      </c>
      <c r="W61" s="13">
        <f t="shared" si="151"/>
        <v>4.4999999999999998E-2</v>
      </c>
      <c r="X61" s="13">
        <f t="shared" si="151"/>
        <v>4.4999999999999998E-2</v>
      </c>
      <c r="Y61" s="13">
        <f t="shared" si="151"/>
        <v>4.4999999999999998E-2</v>
      </c>
      <c r="Z61" s="13">
        <f t="shared" si="151"/>
        <v>4.4999999999999998E-2</v>
      </c>
      <c r="AA61" s="13">
        <f t="shared" si="151"/>
        <v>4.4999999999999998E-2</v>
      </c>
      <c r="AB61" s="13">
        <f t="shared" si="151"/>
        <v>4.4999999999999998E-2</v>
      </c>
      <c r="AC61" s="13">
        <f t="shared" si="151"/>
        <v>4.4999999999999998E-2</v>
      </c>
      <c r="AD61" s="13">
        <f t="shared" si="151"/>
        <v>4.4999999999999998E-2</v>
      </c>
      <c r="AE61" s="13">
        <f t="shared" si="151"/>
        <v>4.4999999999999998E-2</v>
      </c>
      <c r="AF61" s="13">
        <f t="shared" si="151"/>
        <v>4.4999999999999998E-2</v>
      </c>
      <c r="AG61" s="13">
        <f t="shared" si="151"/>
        <v>4.4999999999999998E-2</v>
      </c>
      <c r="AH61" s="13">
        <f t="shared" si="151"/>
        <v>4.4999999999999998E-2</v>
      </c>
      <c r="AI61" s="13">
        <f t="shared" si="151"/>
        <v>4.4999999999999998E-2</v>
      </c>
      <c r="AJ61" s="13">
        <f t="shared" si="151"/>
        <v>4.4999999999999998E-2</v>
      </c>
      <c r="AK61" s="13">
        <f t="shared" si="151"/>
        <v>4.4999999999999998E-2</v>
      </c>
      <c r="AL61" s="13">
        <f t="shared" si="151"/>
        <v>4.4999999999999998E-2</v>
      </c>
      <c r="AM61" s="13">
        <f t="shared" si="151"/>
        <v>4.4999999999999998E-2</v>
      </c>
      <c r="AN61" s="13">
        <f t="shared" si="151"/>
        <v>4.4999999999999998E-2</v>
      </c>
      <c r="AO61" s="13">
        <f t="shared" si="151"/>
        <v>4.4999999999999998E-2</v>
      </c>
      <c r="AP61" s="13">
        <f t="shared" si="151"/>
        <v>4.4999999999999998E-2</v>
      </c>
      <c r="AQ61" s="13">
        <f t="shared" si="151"/>
        <v>4.4999999999999998E-2</v>
      </c>
      <c r="AR61" s="13">
        <f t="shared" si="151"/>
        <v>4.4999999999999998E-2</v>
      </c>
      <c r="AS61" s="13">
        <f t="shared" si="151"/>
        <v>4.4999999999999998E-2</v>
      </c>
      <c r="AT61" s="13">
        <f t="shared" si="151"/>
        <v>4.4999999999999998E-2</v>
      </c>
      <c r="AU61" s="13">
        <f t="shared" si="151"/>
        <v>4.4999999999999998E-2</v>
      </c>
      <c r="AV61" s="13">
        <f t="shared" si="151"/>
        <v>4.4999999999999998E-2</v>
      </c>
      <c r="AW61" s="13">
        <f t="shared" si="151"/>
        <v>4.4999999999999998E-2</v>
      </c>
      <c r="AX61" s="13">
        <f t="shared" si="151"/>
        <v>4.4999999999999998E-2</v>
      </c>
      <c r="AY61" s="13">
        <f t="shared" si="151"/>
        <v>4.4999999999999998E-2</v>
      </c>
      <c r="AZ61" s="13">
        <f t="shared" si="151"/>
        <v>4.4999999999999998E-2</v>
      </c>
      <c r="BA61" s="13">
        <f t="shared" si="151"/>
        <v>4.4999999999999998E-2</v>
      </c>
      <c r="BB61" s="13">
        <f t="shared" si="151"/>
        <v>4.4999999999999998E-2</v>
      </c>
      <c r="BC61" s="13">
        <f t="shared" si="151"/>
        <v>4.4999999999999998E-2</v>
      </c>
      <c r="BD61" s="13">
        <f t="shared" si="151"/>
        <v>4.4999999999999998E-2</v>
      </c>
      <c r="BE61" s="13">
        <f t="shared" si="151"/>
        <v>4.4999999999999998E-2</v>
      </c>
      <c r="BF61" s="13">
        <f t="shared" si="151"/>
        <v>4.4999999999999998E-2</v>
      </c>
      <c r="BG61" s="13">
        <f t="shared" si="151"/>
        <v>4.4999999999999998E-2</v>
      </c>
      <c r="BH61" s="13">
        <f t="shared" si="151"/>
        <v>4.4999999999999998E-2</v>
      </c>
      <c r="BI61" s="13">
        <f t="shared" si="151"/>
        <v>4.4999999999999998E-2</v>
      </c>
      <c r="BJ61" s="13">
        <f t="shared" si="151"/>
        <v>4.4999999999999998E-2</v>
      </c>
      <c r="BK61" s="13">
        <f t="shared" si="151"/>
        <v>4.4999999999999998E-2</v>
      </c>
      <c r="BL61" s="13">
        <f t="shared" si="151"/>
        <v>4.4999999999999998E-2</v>
      </c>
      <c r="BM61" s="13">
        <f t="shared" si="151"/>
        <v>4.4999999999999998E-2</v>
      </c>
      <c r="BN61" s="13">
        <f t="shared" si="151"/>
        <v>4.4999999999999998E-2</v>
      </c>
      <c r="BO61" s="13">
        <f t="shared" si="151"/>
        <v>4.4999999999999998E-2</v>
      </c>
      <c r="BP61" s="13">
        <f t="shared" si="151"/>
        <v>4.4999999999999998E-2</v>
      </c>
      <c r="BQ61" s="13">
        <f t="shared" si="151"/>
        <v>4.4999999999999998E-2</v>
      </c>
      <c r="BR61" s="13">
        <f t="shared" si="151"/>
        <v>4.4999999999999998E-2</v>
      </c>
      <c r="BS61" s="13">
        <f t="shared" si="151"/>
        <v>4.4999999999999998E-2</v>
      </c>
      <c r="BT61" s="13">
        <f t="shared" si="151"/>
        <v>4.4999999999999998E-2</v>
      </c>
      <c r="BU61" s="13">
        <f t="shared" si="151"/>
        <v>4.4999999999999998E-2</v>
      </c>
      <c r="BV61" s="13">
        <f t="shared" si="151"/>
        <v>4.4999999999999998E-2</v>
      </c>
      <c r="BW61" s="13">
        <f t="shared" ref="BW61:CI61" si="152">BW$6</f>
        <v>4.4999999999999998E-2</v>
      </c>
      <c r="BX61" s="13">
        <f t="shared" si="152"/>
        <v>4.4999999999999998E-2</v>
      </c>
      <c r="BY61" s="13">
        <f t="shared" si="152"/>
        <v>4.4999999999999998E-2</v>
      </c>
      <c r="BZ61" s="13">
        <f t="shared" si="152"/>
        <v>4.4999999999999998E-2</v>
      </c>
      <c r="CA61" s="13">
        <f t="shared" si="152"/>
        <v>4.4999999999999998E-2</v>
      </c>
      <c r="CB61" s="13">
        <f t="shared" si="152"/>
        <v>4.4999999999999998E-2</v>
      </c>
      <c r="CC61" s="13">
        <f t="shared" si="152"/>
        <v>4.4999999999999998E-2</v>
      </c>
      <c r="CD61" s="13">
        <f t="shared" si="152"/>
        <v>4.4999999999999998E-2</v>
      </c>
      <c r="CE61" s="13">
        <f t="shared" si="152"/>
        <v>4.4999999999999998E-2</v>
      </c>
      <c r="CF61" s="13">
        <f t="shared" si="152"/>
        <v>4.4999999999999998E-2</v>
      </c>
      <c r="CG61" s="13">
        <f t="shared" si="152"/>
        <v>4.4999999999999998E-2</v>
      </c>
      <c r="CH61" s="13">
        <f t="shared" si="152"/>
        <v>4.4999999999999998E-2</v>
      </c>
      <c r="CI61" s="13">
        <f t="shared" si="152"/>
        <v>4.4999999999999998E-2</v>
      </c>
    </row>
    <row r="62" spans="1:87">
      <c r="A62" s="8"/>
      <c r="B62" s="11"/>
      <c r="C62" s="8"/>
      <c r="D62" s="8"/>
      <c r="E62" s="8"/>
      <c r="F62" s="69"/>
      <c r="G62" s="12"/>
      <c r="H62" s="12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</row>
    <row r="63" spans="1:87">
      <c r="A63" s="8"/>
      <c r="B63" s="11"/>
      <c r="C63" t="s">
        <v>462</v>
      </c>
      <c r="D63" s="12" t="s">
        <v>898</v>
      </c>
      <c r="E63" s="429" t="s">
        <v>58</v>
      </c>
      <c r="F63" s="69"/>
      <c r="G63" s="478"/>
      <c r="H63" s="478"/>
      <c r="I63" s="481"/>
      <c r="J63" s="481"/>
      <c r="K63" s="121" t="str">
        <f t="shared" ref="K63:AP63" si="153">IFERROR(K45+K46,"")</f>
        <v/>
      </c>
      <c r="L63" s="121" t="str">
        <f>IFERROR(L45+L46,"")</f>
        <v/>
      </c>
      <c r="M63" s="121">
        <f t="shared" si="153"/>
        <v>297.43781618000031</v>
      </c>
      <c r="N63" s="121">
        <f t="shared" si="153"/>
        <v>310.5876361199999</v>
      </c>
      <c r="O63" s="121">
        <f t="shared" si="153"/>
        <v>328.18134558666611</v>
      </c>
      <c r="P63" s="121">
        <f t="shared" si="153"/>
        <v>321.81293955666735</v>
      </c>
      <c r="Q63" s="121">
        <f t="shared" si="153"/>
        <v>319.98575824666693</v>
      </c>
      <c r="R63" s="121">
        <f t="shared" si="153"/>
        <v>307.31293955666735</v>
      </c>
      <c r="S63" s="121">
        <f t="shared" si="153"/>
        <v>297.08835050666715</v>
      </c>
      <c r="T63" s="121">
        <f t="shared" si="153"/>
        <v>297.16666666666697</v>
      </c>
      <c r="U63" s="121">
        <f t="shared" si="153"/>
        <v>274.985166666667</v>
      </c>
      <c r="V63" s="121">
        <f t="shared" si="153"/>
        <v>276.066666666667</v>
      </c>
      <c r="W63" s="121">
        <f t="shared" si="153"/>
        <v>262.20459678666691</v>
      </c>
      <c r="X63" s="121">
        <f t="shared" si="153"/>
        <v>261.66666666666697</v>
      </c>
      <c r="Y63" s="121">
        <f t="shared" si="153"/>
        <v>211.75975718666649</v>
      </c>
      <c r="Z63" s="121">
        <f t="shared" si="153"/>
        <v>216.74252690666725</v>
      </c>
      <c r="AA63" s="121">
        <f t="shared" si="153"/>
        <v>211.666666666667</v>
      </c>
      <c r="AB63" s="121">
        <f t="shared" si="153"/>
        <v>198.666666666667</v>
      </c>
      <c r="AC63" s="121">
        <f t="shared" si="153"/>
        <v>191.77726399666693</v>
      </c>
      <c r="AD63" s="121">
        <f t="shared" si="153"/>
        <v>201.81412977666713</v>
      </c>
      <c r="AE63" s="121">
        <f t="shared" si="153"/>
        <v>191.666666666667</v>
      </c>
      <c r="AF63" s="121">
        <f t="shared" si="153"/>
        <v>191.666666666667</v>
      </c>
      <c r="AG63" s="121">
        <f t="shared" si="153"/>
        <v>201.666666666667</v>
      </c>
      <c r="AH63" s="121">
        <f t="shared" si="153"/>
        <v>201.066666666667</v>
      </c>
      <c r="AI63" s="121">
        <f t="shared" si="153"/>
        <v>186.666666666667</v>
      </c>
      <c r="AJ63" s="121">
        <f t="shared" si="153"/>
        <v>201.666666666667</v>
      </c>
      <c r="AK63" s="121">
        <f t="shared" si="153"/>
        <v>191.666666666667</v>
      </c>
      <c r="AL63" s="121">
        <f t="shared" si="153"/>
        <v>207.97866666666698</v>
      </c>
      <c r="AM63" s="121">
        <f t="shared" si="153"/>
        <v>206.666666666667</v>
      </c>
      <c r="AN63" s="121">
        <f t="shared" si="153"/>
        <v>198.26666666666699</v>
      </c>
      <c r="AO63" s="121">
        <f t="shared" si="153"/>
        <v>191.666666666667</v>
      </c>
      <c r="AP63" s="121">
        <f t="shared" si="153"/>
        <v>221.666666666667</v>
      </c>
      <c r="AQ63" s="121">
        <f t="shared" ref="AQ63:BV63" si="154">IFERROR(AQ45+AQ46,"")</f>
        <v>221.666666666667</v>
      </c>
      <c r="AR63" s="121">
        <f t="shared" si="154"/>
        <v>260.66666666666697</v>
      </c>
      <c r="AS63" s="121">
        <f t="shared" si="154"/>
        <v>291.66666666666697</v>
      </c>
      <c r="AT63" s="121">
        <f t="shared" si="154"/>
        <v>281.66666666666697</v>
      </c>
      <c r="AU63" s="121">
        <f t="shared" si="154"/>
        <v>282.11166666666702</v>
      </c>
      <c r="AV63" s="121">
        <f t="shared" si="154"/>
        <v>306.66666666666697</v>
      </c>
      <c r="AW63" s="121">
        <f t="shared" si="154"/>
        <v>316.66666666666697</v>
      </c>
      <c r="AX63" s="121">
        <f t="shared" si="154"/>
        <v>321.66666666666697</v>
      </c>
      <c r="AY63" s="121">
        <f t="shared" si="154"/>
        <v>331.66666666666697</v>
      </c>
      <c r="AZ63" s="121">
        <f t="shared" si="154"/>
        <v>339.51216666666699</v>
      </c>
      <c r="BA63" s="121">
        <f t="shared" si="154"/>
        <v>321.81606666666698</v>
      </c>
      <c r="BB63" s="121">
        <f t="shared" si="154"/>
        <v>326.66666666666697</v>
      </c>
      <c r="BC63" s="121">
        <f t="shared" si="154"/>
        <v>331.66666666666697</v>
      </c>
      <c r="BD63" s="121">
        <f t="shared" si="154"/>
        <v>327.45766666666702</v>
      </c>
      <c r="BE63" s="121">
        <f t="shared" si="154"/>
        <v>312.66666666666697</v>
      </c>
      <c r="BF63" s="121">
        <f t="shared" si="154"/>
        <v>421.66666666666697</v>
      </c>
      <c r="BG63" s="121">
        <f t="shared" si="154"/>
        <v>431.51556666666704</v>
      </c>
      <c r="BH63" s="121">
        <f t="shared" si="154"/>
        <v>244.423466666667</v>
      </c>
      <c r="BI63" s="121">
        <f t="shared" si="154"/>
        <v>311.66666666666697</v>
      </c>
      <c r="BJ63" s="121">
        <f t="shared" si="154"/>
        <v>291.66666666666697</v>
      </c>
      <c r="BK63" s="121">
        <f t="shared" si="154"/>
        <v>171.666666666667</v>
      </c>
      <c r="BL63" s="121">
        <f t="shared" si="154"/>
        <v>171.666666666667</v>
      </c>
      <c r="BM63" s="121">
        <f t="shared" si="154"/>
        <v>171.666666666667</v>
      </c>
      <c r="BN63" s="121">
        <f t="shared" si="154"/>
        <v>171.666666666667</v>
      </c>
      <c r="BO63" s="121">
        <f t="shared" si="154"/>
        <v>171.666666666667</v>
      </c>
      <c r="BP63" s="121">
        <f t="shared" si="154"/>
        <v>171.666666666667</v>
      </c>
      <c r="BQ63" s="121">
        <f t="shared" si="154"/>
        <v>171.666666666667</v>
      </c>
      <c r="BR63" s="121">
        <f t="shared" si="154"/>
        <v>171.666666666667</v>
      </c>
      <c r="BS63" s="121">
        <f t="shared" si="154"/>
        <v>171.666666666667</v>
      </c>
      <c r="BT63" s="121">
        <f t="shared" si="154"/>
        <v>171.666666666667</v>
      </c>
      <c r="BU63" s="121">
        <f t="shared" si="154"/>
        <v>171.666666666667</v>
      </c>
      <c r="BV63" s="121">
        <f t="shared" si="154"/>
        <v>171.666666666667</v>
      </c>
      <c r="BW63" s="121">
        <f t="shared" ref="BW63:CI63" si="155">IFERROR(BW45+BW46,"")</f>
        <v>171.666666666667</v>
      </c>
      <c r="BX63" s="121">
        <f t="shared" si="155"/>
        <v>171.666666666667</v>
      </c>
      <c r="BY63" s="121">
        <f t="shared" si="155"/>
        <v>171.666666666667</v>
      </c>
      <c r="BZ63" s="121">
        <f t="shared" si="155"/>
        <v>171.666666666667</v>
      </c>
      <c r="CA63" s="121">
        <f t="shared" si="155"/>
        <v>171.666666666667</v>
      </c>
      <c r="CB63" s="121">
        <f t="shared" si="155"/>
        <v>171.666666666667</v>
      </c>
      <c r="CC63" s="121">
        <f t="shared" si="155"/>
        <v>171.666666666667</v>
      </c>
      <c r="CD63" s="121">
        <f t="shared" si="155"/>
        <v>171.666666666667</v>
      </c>
      <c r="CE63" s="121">
        <f t="shared" si="155"/>
        <v>171.666666666667</v>
      </c>
      <c r="CF63" s="121">
        <f t="shared" si="155"/>
        <v>171.666666666667</v>
      </c>
      <c r="CG63" s="121">
        <f t="shared" si="155"/>
        <v>171.666666666667</v>
      </c>
      <c r="CH63" s="121">
        <f t="shared" si="155"/>
        <v>171.666666666667</v>
      </c>
      <c r="CI63" s="121">
        <f t="shared" si="155"/>
        <v>171.666666666667</v>
      </c>
    </row>
    <row r="64" spans="1:87">
      <c r="A64" s="8"/>
      <c r="B64" s="11"/>
      <c r="C64" s="8" t="s">
        <v>466</v>
      </c>
      <c r="D64" s="12" t="s">
        <v>898</v>
      </c>
      <c r="E64" s="429" t="s">
        <v>58</v>
      </c>
      <c r="F64" s="69"/>
      <c r="G64" s="478"/>
      <c r="H64" s="478"/>
      <c r="I64" s="481"/>
      <c r="J64" s="481"/>
      <c r="K64" s="121" t="str">
        <f t="shared" ref="K64:AP64" si="156">IFERROR(K63*K61*(K39/K3),"")</f>
        <v/>
      </c>
      <c r="L64" s="121" t="str">
        <f t="shared" si="156"/>
        <v/>
      </c>
      <c r="M64" s="121">
        <f t="shared" si="156"/>
        <v>3.263666996714798</v>
      </c>
      <c r="N64" s="121">
        <f t="shared" si="156"/>
        <v>3.4079547470153413</v>
      </c>
      <c r="O64" s="121">
        <f t="shared" si="156"/>
        <v>3.6315148896885181</v>
      </c>
      <c r="P64" s="121">
        <f t="shared" si="156"/>
        <v>3.5311255422587746</v>
      </c>
      <c r="Q64" s="121">
        <f t="shared" si="156"/>
        <v>3.5110766076106881</v>
      </c>
      <c r="R64" s="121">
        <f t="shared" si="156"/>
        <v>3.3720228025327472</v>
      </c>
      <c r="S64" s="121">
        <f t="shared" si="156"/>
        <v>3.2874530588852511</v>
      </c>
      <c r="T64" s="121">
        <f t="shared" si="156"/>
        <v>3.2606917808219209</v>
      </c>
      <c r="U64" s="121">
        <f t="shared" si="156"/>
        <v>3.0173029931506883</v>
      </c>
      <c r="V64" s="121">
        <f t="shared" si="156"/>
        <v>3.0291698630137023</v>
      </c>
      <c r="W64" s="121">
        <f t="shared" si="156"/>
        <v>2.9014443087049204</v>
      </c>
      <c r="X64" s="121">
        <f t="shared" si="156"/>
        <v>2.8711643835616467</v>
      </c>
      <c r="Y64" s="121">
        <f t="shared" si="156"/>
        <v>2.3235556918701352</v>
      </c>
      <c r="Z64" s="121">
        <f t="shared" si="156"/>
        <v>2.3782296445512392</v>
      </c>
      <c r="AA64" s="121">
        <f t="shared" si="156"/>
        <v>2.3422131147541019</v>
      </c>
      <c r="AB64" s="121">
        <f t="shared" si="156"/>
        <v>2.1798904109589072</v>
      </c>
      <c r="AC64" s="121">
        <f t="shared" si="156"/>
        <v>2.1042957323469893</v>
      </c>
      <c r="AD64" s="121">
        <f t="shared" si="156"/>
        <v>2.2144262733028817</v>
      </c>
      <c r="AE64" s="121">
        <f t="shared" si="156"/>
        <v>2.1209016393442659</v>
      </c>
      <c r="AF64" s="121">
        <f t="shared" si="156"/>
        <v>2.1030821917808256</v>
      </c>
      <c r="AG64" s="121">
        <f t="shared" si="156"/>
        <v>2.2128082191780858</v>
      </c>
      <c r="AH64" s="121">
        <f t="shared" si="156"/>
        <v>2.2062246575342499</v>
      </c>
      <c r="AI64" s="121">
        <f t="shared" si="156"/>
        <v>2.0655737704918069</v>
      </c>
      <c r="AJ64" s="121">
        <f t="shared" si="156"/>
        <v>2.2128082191780858</v>
      </c>
      <c r="AK64" s="121">
        <f t="shared" si="156"/>
        <v>2.1030821917808256</v>
      </c>
      <c r="AL64" s="121">
        <f t="shared" si="156"/>
        <v>2.2820672876712362</v>
      </c>
      <c r="AM64" s="121">
        <f t="shared" si="156"/>
        <v>2.2868852459016429</v>
      </c>
      <c r="AN64" s="121">
        <f t="shared" si="156"/>
        <v>2.1755013698630172</v>
      </c>
      <c r="AO64" s="121">
        <f t="shared" si="156"/>
        <v>2.1030821917808256</v>
      </c>
      <c r="AP64" s="121">
        <f t="shared" si="156"/>
        <v>2.4322602739726062</v>
      </c>
      <c r="AQ64" s="121">
        <f t="shared" ref="AQ64:BV64" si="157">IFERROR(AQ63*AQ61*(AQ39/AQ3),"")</f>
        <v>2.4528688524590199</v>
      </c>
      <c r="AR64" s="121">
        <f t="shared" si="157"/>
        <v>2.8601917808219208</v>
      </c>
      <c r="AS64" s="121">
        <f t="shared" si="157"/>
        <v>3.2003424657534278</v>
      </c>
      <c r="AT64" s="121">
        <f t="shared" si="157"/>
        <v>3.0906164383561676</v>
      </c>
      <c r="AU64" s="121">
        <f t="shared" si="157"/>
        <v>3.1217274590163973</v>
      </c>
      <c r="AV64" s="121">
        <f t="shared" si="157"/>
        <v>3.3649315068493184</v>
      </c>
      <c r="AW64" s="121">
        <f t="shared" si="157"/>
        <v>3.4746575342465782</v>
      </c>
      <c r="AX64" s="121">
        <f t="shared" si="157"/>
        <v>3.529520547945209</v>
      </c>
      <c r="AY64" s="121">
        <f t="shared" si="157"/>
        <v>3.6700819672131177</v>
      </c>
      <c r="AZ64" s="121">
        <f t="shared" si="157"/>
        <v>3.7253321301369895</v>
      </c>
      <c r="BA64" s="121">
        <f t="shared" si="157"/>
        <v>3.5311598547945238</v>
      </c>
      <c r="BB64" s="121">
        <f t="shared" si="157"/>
        <v>3.5843835616438389</v>
      </c>
      <c r="BC64" s="121">
        <f t="shared" si="157"/>
        <v>3.6700819672131177</v>
      </c>
      <c r="BD64" s="121">
        <f t="shared" si="157"/>
        <v>3.5930628904109629</v>
      </c>
      <c r="BE64" s="121">
        <f t="shared" si="157"/>
        <v>3.4307671232876742</v>
      </c>
      <c r="BF64" s="121">
        <f t="shared" si="157"/>
        <v>4.6267808219178113</v>
      </c>
      <c r="BG64" s="121">
        <f t="shared" si="157"/>
        <v>4.7749673360655773</v>
      </c>
      <c r="BH64" s="121">
        <f t="shared" si="157"/>
        <v>2.6819616000000033</v>
      </c>
      <c r="BI64" s="121">
        <f t="shared" si="157"/>
        <v>3.4197945205479483</v>
      </c>
      <c r="BJ64" s="121">
        <f t="shared" si="157"/>
        <v>3.2003424657534278</v>
      </c>
      <c r="BK64" s="121">
        <f t="shared" si="157"/>
        <v>1.8995901639344299</v>
      </c>
      <c r="BL64" s="121">
        <f t="shared" si="157"/>
        <v>1.8836301369863049</v>
      </c>
      <c r="BM64" s="121">
        <f t="shared" si="157"/>
        <v>1.8836301369863049</v>
      </c>
      <c r="BN64" s="121">
        <f t="shared" si="157"/>
        <v>1.8836301369863049</v>
      </c>
      <c r="BO64" s="121">
        <f t="shared" si="157"/>
        <v>1.8995901639344299</v>
      </c>
      <c r="BP64" s="121">
        <f t="shared" si="157"/>
        <v>1.8836301369863049</v>
      </c>
      <c r="BQ64" s="121">
        <f t="shared" si="157"/>
        <v>1.8836301369863049</v>
      </c>
      <c r="BR64" s="121">
        <f t="shared" si="157"/>
        <v>1.8836301369863049</v>
      </c>
      <c r="BS64" s="121">
        <f t="shared" si="157"/>
        <v>1.8995901639344299</v>
      </c>
      <c r="BT64" s="121">
        <f t="shared" si="157"/>
        <v>1.8836301369863049</v>
      </c>
      <c r="BU64" s="121">
        <f t="shared" si="157"/>
        <v>1.8836301369863049</v>
      </c>
      <c r="BV64" s="121">
        <f t="shared" si="157"/>
        <v>1.8836301369863049</v>
      </c>
      <c r="BW64" s="121">
        <f t="shared" ref="BW64:CI64" si="158">IFERROR(BW63*BW61*(BW39/BW3),"")</f>
        <v>1.8995901639344299</v>
      </c>
      <c r="BX64" s="121">
        <f t="shared" si="158"/>
        <v>1.8836301369863049</v>
      </c>
      <c r="BY64" s="121">
        <f t="shared" si="158"/>
        <v>1.8836301369863049</v>
      </c>
      <c r="BZ64" s="121">
        <f t="shared" si="158"/>
        <v>1.8836301369863049</v>
      </c>
      <c r="CA64" s="121">
        <f t="shared" si="158"/>
        <v>1.8995901639344299</v>
      </c>
      <c r="CB64" s="121">
        <f t="shared" si="158"/>
        <v>1.8836301369863049</v>
      </c>
      <c r="CC64" s="121">
        <f t="shared" si="158"/>
        <v>1.8836301369863049</v>
      </c>
      <c r="CD64" s="121">
        <f t="shared" si="158"/>
        <v>1.8836301369863049</v>
      </c>
      <c r="CE64" s="121">
        <f t="shared" si="158"/>
        <v>1.8995901639344299</v>
      </c>
      <c r="CF64" s="121">
        <f t="shared" si="158"/>
        <v>1.8836301369863049</v>
      </c>
      <c r="CG64" s="121">
        <f t="shared" si="158"/>
        <v>1.8836301369863049</v>
      </c>
      <c r="CH64" s="121">
        <f t="shared" si="158"/>
        <v>1.8836301369863049</v>
      </c>
      <c r="CI64" s="121">
        <f t="shared" si="158"/>
        <v>1.8836301369863049</v>
      </c>
    </row>
    <row r="65" spans="1:87">
      <c r="A65" s="1"/>
      <c r="C65" t="s">
        <v>467</v>
      </c>
      <c r="D65" s="12" t="s">
        <v>898</v>
      </c>
      <c r="E65" s="429" t="s">
        <v>58</v>
      </c>
      <c r="F65" s="69"/>
      <c r="G65" s="421"/>
      <c r="H65" s="421"/>
      <c r="I65" s="482"/>
      <c r="J65" s="482"/>
      <c r="K65" s="122">
        <f>IFERROR(SUMPRODUCT($J$63:J63, $J$61:J$61),0)</f>
        <v>0</v>
      </c>
      <c r="L65" s="122">
        <f>IFERROR(SUMPRODUCT($J$63:K63, $J$61:K$61),0)</f>
        <v>0</v>
      </c>
      <c r="M65" s="122">
        <f>IFERROR(SUMPRODUCT($J$63:L63, $J$61:L$61),0)</f>
        <v>0</v>
      </c>
      <c r="N65" s="122">
        <f>IFERROR(SUMPRODUCT($J$63:M63, $J$61:M$61),0)</f>
        <v>13.384701728100014</v>
      </c>
      <c r="O65" s="122">
        <f>IFERROR(SUMPRODUCT($J$63:N63, $J$61:N$61),0)</f>
        <v>27.361145353500007</v>
      </c>
      <c r="P65" s="122">
        <f>IFERROR(SUMPRODUCT($J$63:O63, $J$61:O$61),0)</f>
        <v>42.129305904899979</v>
      </c>
      <c r="Q65" s="122">
        <f>IFERROR(SUMPRODUCT($J$63:P63, $J$61:P$61),0)</f>
        <v>56.610888184950014</v>
      </c>
      <c r="R65" s="122">
        <f>IFERROR(SUMPRODUCT($J$63:Q63, $J$61:Q$61),0)</f>
        <v>71.010247306050019</v>
      </c>
      <c r="S65" s="122">
        <f>IFERROR(SUMPRODUCT($J$63:R63, $J$61:R$61),0)</f>
        <v>84.83932958610005</v>
      </c>
      <c r="T65" s="122">
        <f>IFERROR(SUMPRODUCT($J$63:S63, $J$61:S$61),0)</f>
        <v>98.208305358900077</v>
      </c>
      <c r="U65" s="122">
        <f>IFERROR(SUMPRODUCT($J$63:T63, $J$61:T$61),0)</f>
        <v>111.58080535890009</v>
      </c>
      <c r="V65" s="122">
        <f>IFERROR(SUMPRODUCT($J$63:U63, $J$61:U$61),0)</f>
        <v>123.9551378589001</v>
      </c>
      <c r="W65" s="122">
        <f>IFERROR(SUMPRODUCT($J$63:V63, $J$61:V$61),0)</f>
        <v>136.37813785890012</v>
      </c>
      <c r="X65" s="122">
        <f>IFERROR(SUMPRODUCT($J$63:W63, $J$61:W$61),0)</f>
        <v>148.17734471430012</v>
      </c>
      <c r="Y65" s="122">
        <f>IFERROR(SUMPRODUCT($J$63:X63, $J$61:X$61),0)</f>
        <v>159.95234471430012</v>
      </c>
      <c r="Z65" s="122">
        <f>IFERROR(SUMPRODUCT($J$63:Y63, $J$61:Y$61),0)</f>
        <v>169.48153378770013</v>
      </c>
      <c r="AA65" s="122">
        <f>IFERROR(SUMPRODUCT($J$63:Z63, $J$61:Z$61),0)</f>
        <v>179.23494749850016</v>
      </c>
      <c r="AB65" s="122">
        <f>IFERROR(SUMPRODUCT($J$63:AA63, $J$61:AA$61),0)</f>
        <v>188.75994749850017</v>
      </c>
      <c r="AC65" s="122">
        <f>IFERROR(SUMPRODUCT($J$63:AB63, $J$61:AB$61),0)</f>
        <v>197.69994749850019</v>
      </c>
      <c r="AD65" s="122">
        <f>IFERROR(SUMPRODUCT($J$63:AC63, $J$61:AC$61),0)</f>
        <v>206.3299243783502</v>
      </c>
      <c r="AE65" s="122">
        <f>IFERROR(SUMPRODUCT($J$63:AD63, $J$61:AD$61),0)</f>
        <v>215.41156021830022</v>
      </c>
      <c r="AF65" s="122">
        <f>IFERROR(SUMPRODUCT($J$63:AE63, $J$61:AE$61),0)</f>
        <v>224.03656021830022</v>
      </c>
      <c r="AG65" s="122">
        <f>IFERROR(SUMPRODUCT($J$63:AF63, $J$61:AF$61),0)</f>
        <v>232.66156021830022</v>
      </c>
      <c r="AH65" s="122">
        <f>IFERROR(SUMPRODUCT($J$63:AG63, $J$61:AG$61),0)</f>
        <v>241.73656021830024</v>
      </c>
      <c r="AI65" s="122">
        <f>IFERROR(SUMPRODUCT($J$63:AH63, $J$61:AH$61),0)</f>
        <v>250.78456021830024</v>
      </c>
      <c r="AJ65" s="122">
        <f>IFERROR(SUMPRODUCT($J$63:AI63, $J$61:AI$61),0)</f>
        <v>259.18456021830025</v>
      </c>
      <c r="AK65" s="122">
        <f>IFERROR(SUMPRODUCT($J$63:AJ63, $J$61:AJ$61),0)</f>
        <v>268.25956021830024</v>
      </c>
      <c r="AL65" s="122">
        <f>IFERROR(SUMPRODUCT($J$63:AK63, $J$61:AK$61),0)</f>
        <v>276.88456021830024</v>
      </c>
      <c r="AM65" s="122">
        <f>IFERROR(SUMPRODUCT($J$63:AL63, $J$61:AL$61),0)</f>
        <v>286.24360021830023</v>
      </c>
      <c r="AN65" s="122">
        <f>IFERROR(SUMPRODUCT($J$63:AM63, $J$61:AM$61),0)</f>
        <v>295.54360021830024</v>
      </c>
      <c r="AO65" s="122">
        <f>IFERROR(SUMPRODUCT($J$63:AN63, $J$61:AN$61),0)</f>
        <v>304.46560021830027</v>
      </c>
      <c r="AP65" s="122">
        <f>IFERROR(SUMPRODUCT($J$63:AO63, $J$61:AO$61),0)</f>
        <v>313.09060021830027</v>
      </c>
      <c r="AQ65" s="122">
        <f>IFERROR(SUMPRODUCT($J$63:AP63, $J$61:AP$61),0)</f>
        <v>323.06560021830029</v>
      </c>
      <c r="AR65" s="122">
        <f>IFERROR(SUMPRODUCT($J$63:AQ63, $J$61:AQ$61),0)</f>
        <v>333.04060021830031</v>
      </c>
      <c r="AS65" s="122">
        <f>IFERROR(SUMPRODUCT($J$63:AR63, $J$61:AR$61),0)</f>
        <v>344.77060021830033</v>
      </c>
      <c r="AT65" s="122">
        <f>IFERROR(SUMPRODUCT($J$63:AS63, $J$61:AS$61),0)</f>
        <v>357.89560021830033</v>
      </c>
      <c r="AU65" s="122">
        <f>IFERROR(SUMPRODUCT($J$63:AT63, $J$61:AT$61),0)</f>
        <v>370.57060021830034</v>
      </c>
      <c r="AV65" s="122">
        <f>IFERROR(SUMPRODUCT($J$63:AU63, $J$61:AU$61),0)</f>
        <v>383.26562521830033</v>
      </c>
      <c r="AW65" s="122">
        <f>IFERROR(SUMPRODUCT($J$63:AV63, $J$61:AV$61),0)</f>
        <v>397.06562521830034</v>
      </c>
      <c r="AX65" s="122">
        <f>IFERROR(SUMPRODUCT($J$63:AW63, $J$61:AW$61),0)</f>
        <v>411.31562521830034</v>
      </c>
      <c r="AY65" s="122">
        <f>IFERROR(SUMPRODUCT($J$63:AX63, $J$61:AX$61),0)</f>
        <v>425.79062521830036</v>
      </c>
      <c r="AZ65" s="122">
        <f>IFERROR(SUMPRODUCT($J$63:AY63, $J$61:AY$61),0)</f>
        <v>440.71562521830037</v>
      </c>
      <c r="BA65" s="122">
        <f>IFERROR(SUMPRODUCT($J$63:AZ63, $J$61:AZ$61),0)</f>
        <v>455.99367271830039</v>
      </c>
      <c r="BB65" s="122">
        <f>IFERROR(SUMPRODUCT($J$63:BA63, $J$61:BA$61),0)</f>
        <v>470.47539571830038</v>
      </c>
      <c r="BC65" s="122">
        <f>IFERROR(SUMPRODUCT($J$63:BB63, $J$61:BB$61),0)</f>
        <v>485.17539571830036</v>
      </c>
      <c r="BD65" s="122">
        <f>IFERROR(SUMPRODUCT($J$63:BC63, $J$61:BC$61),0)</f>
        <v>500.10039571830038</v>
      </c>
      <c r="BE65" s="122">
        <f>IFERROR(SUMPRODUCT($J$63:BD63, $J$61:BD$61),0)</f>
        <v>514.83599071830042</v>
      </c>
      <c r="BF65" s="122">
        <f>IFERROR(SUMPRODUCT($J$63:BE63, $J$61:BE$61),0)</f>
        <v>528.90599071830047</v>
      </c>
      <c r="BG65" s="122">
        <f>IFERROR(SUMPRODUCT($J$63:BF63, $J$61:BF$61),0)</f>
        <v>547.8809907183005</v>
      </c>
      <c r="BH65" s="122">
        <f>IFERROR(SUMPRODUCT($J$63:BG63, $J$61:BG$61),0)</f>
        <v>567.29919121830051</v>
      </c>
      <c r="BI65" s="122">
        <f>IFERROR(SUMPRODUCT($J$63:BH63, $J$61:BH$61),0)</f>
        <v>578.2982472183005</v>
      </c>
      <c r="BJ65" s="122">
        <f>IFERROR(SUMPRODUCT($J$63:BI63, $J$61:BI$61),0)</f>
        <v>592.32324721830048</v>
      </c>
      <c r="BK65" s="122">
        <f>IFERROR(SUMPRODUCT($J$63:BJ63, $J$61:BJ$61),0)</f>
        <v>605.44824721830048</v>
      </c>
      <c r="BL65" s="122">
        <f>IFERROR(SUMPRODUCT($J$63:BK63, $J$61:BK$61),0)</f>
        <v>613.1732472183005</v>
      </c>
      <c r="BM65" s="122">
        <f>IFERROR(SUMPRODUCT($J$63:BL63, $J$61:BL$61),0)</f>
        <v>620.89824721830053</v>
      </c>
      <c r="BN65" s="122">
        <f>IFERROR(SUMPRODUCT($J$63:BM63, $J$61:BM$61),0)</f>
        <v>628.62324721830055</v>
      </c>
      <c r="BO65" s="122">
        <f>IFERROR(SUMPRODUCT($J$63:BN63, $J$61:BN$61),0)</f>
        <v>636.34824721830057</v>
      </c>
      <c r="BP65" s="122">
        <f>IFERROR(SUMPRODUCT($J$63:BO63, $J$61:BO$61),0)</f>
        <v>644.07324721830059</v>
      </c>
      <c r="BQ65" s="122">
        <f>IFERROR(SUMPRODUCT($J$63:BP63, $J$61:BP$61),0)</f>
        <v>651.79824721830062</v>
      </c>
      <c r="BR65" s="122">
        <f>IFERROR(SUMPRODUCT($J$63:BQ63, $J$61:BQ$61),0)</f>
        <v>659.52324721830064</v>
      </c>
      <c r="BS65" s="122">
        <f>IFERROR(SUMPRODUCT($J$63:BR63, $J$61:BR$61),0)</f>
        <v>667.24824721830066</v>
      </c>
      <c r="BT65" s="122">
        <f>IFERROR(SUMPRODUCT($J$63:BS63, $J$61:BS$61),0)</f>
        <v>674.97324721830068</v>
      </c>
      <c r="BU65" s="122">
        <f>IFERROR(SUMPRODUCT($J$63:BT63, $J$61:BT$61),0)</f>
        <v>682.69824721830071</v>
      </c>
      <c r="BV65" s="122">
        <f>IFERROR(SUMPRODUCT($J$63:BU63, $J$61:BU$61),0)</f>
        <v>690.42324721830073</v>
      </c>
      <c r="BW65" s="122">
        <f>IFERROR(SUMPRODUCT($J$63:BV63, $J$61:BV$61),0)</f>
        <v>698.14824721830075</v>
      </c>
      <c r="BX65" s="122">
        <f>IFERROR(SUMPRODUCT($J$63:BW63, $J$61:BW$61),0)</f>
        <v>705.87324721830078</v>
      </c>
      <c r="BY65" s="122">
        <f>IFERROR(SUMPRODUCT($J$63:BX63, $J$61:BX$61),0)</f>
        <v>713.5982472183008</v>
      </c>
      <c r="BZ65" s="122">
        <f>IFERROR(SUMPRODUCT($J$63:BY63, $J$61:BY$61),0)</f>
        <v>721.32324721830082</v>
      </c>
      <c r="CA65" s="122">
        <f>IFERROR(SUMPRODUCT($J$63:BZ63, $J$61:BZ$61),0)</f>
        <v>729.04824721830084</v>
      </c>
      <c r="CB65" s="122">
        <f>IFERROR(SUMPRODUCT($J$63:CA63, $J$61:CA$61),0)</f>
        <v>736.77324721830087</v>
      </c>
      <c r="CC65" s="122">
        <f>IFERROR(SUMPRODUCT($J$63:CB63, $J$61:CB$61),0)</f>
        <v>744.49824721830089</v>
      </c>
      <c r="CD65" s="122">
        <f>IFERROR(SUMPRODUCT($J$63:CC63, $J$61:CC$61),0)</f>
        <v>752.22324721830091</v>
      </c>
      <c r="CE65" s="122">
        <f>IFERROR(SUMPRODUCT($J$63:CD63, $J$61:CD$61),0)</f>
        <v>759.94824721830093</v>
      </c>
      <c r="CF65" s="122">
        <f>IFERROR(SUMPRODUCT($J$63:CE63, $J$61:CE$61),0)</f>
        <v>767.67324721830096</v>
      </c>
      <c r="CG65" s="122">
        <f>IFERROR(SUMPRODUCT($J$63:CF63, $J$61:CF$61),0)</f>
        <v>775.39824721830098</v>
      </c>
      <c r="CH65" s="122">
        <f>IFERROR(SUMPRODUCT($J$63:CG63, $J$61:CG$61),0)</f>
        <v>783.123247218301</v>
      </c>
      <c r="CI65" s="122">
        <f>IFERROR(SUMPRODUCT($J$63:CH63, $J$61:CH$61),0)</f>
        <v>790.84824721830103</v>
      </c>
    </row>
    <row r="66" spans="1:87">
      <c r="A66" s="1"/>
      <c r="D66" s="69"/>
      <c r="E66" s="69"/>
      <c r="F66" s="34"/>
      <c r="G66" s="2"/>
      <c r="H66" s="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  <c r="AU66" s="122"/>
      <c r="AV66" s="122"/>
      <c r="AW66" s="122"/>
      <c r="AX66" s="122"/>
      <c r="AY66" s="122"/>
      <c r="AZ66" s="122"/>
      <c r="BA66" s="122"/>
      <c r="BB66" s="122"/>
      <c r="BC66" s="122"/>
      <c r="BD66" s="122"/>
      <c r="BE66" s="122"/>
      <c r="BF66" s="122"/>
      <c r="BG66" s="122"/>
      <c r="BH66" s="122"/>
      <c r="BI66" s="122"/>
      <c r="BJ66" s="122"/>
      <c r="BK66" s="122"/>
      <c r="BL66" s="122"/>
      <c r="BM66" s="122"/>
      <c r="BN66" s="122"/>
      <c r="BO66" s="122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122"/>
      <c r="CC66" s="122"/>
      <c r="CD66" s="122"/>
      <c r="CE66" s="122"/>
      <c r="CF66" s="122"/>
      <c r="CG66" s="122"/>
      <c r="CH66" s="122"/>
      <c r="CI66" s="122"/>
    </row>
    <row r="67" spans="1:87">
      <c r="A67" s="8"/>
      <c r="B67" s="11"/>
      <c r="C67" s="11" t="s">
        <v>795</v>
      </c>
      <c r="D67" s="12" t="s">
        <v>898</v>
      </c>
      <c r="E67" s="429" t="s">
        <v>58</v>
      </c>
      <c r="F67" s="69"/>
      <c r="G67" s="478"/>
      <c r="H67" s="478"/>
      <c r="I67" s="481"/>
      <c r="J67" s="121">
        <f t="shared" ref="J67:AO67" si="159">J$29</f>
        <v>126.72443020302309</v>
      </c>
      <c r="K67" s="121">
        <f t="shared" si="159"/>
        <v>136.85725816967928</v>
      </c>
      <c r="L67" s="121">
        <f t="shared" si="159"/>
        <v>149.29771185567722</v>
      </c>
      <c r="M67" s="121">
        <f t="shared" si="159"/>
        <v>150.54238124470405</v>
      </c>
      <c r="N67" s="121">
        <f t="shared" si="159"/>
        <v>144.31109648232729</v>
      </c>
      <c r="O67" s="121">
        <f t="shared" si="159"/>
        <v>136.32252155978105</v>
      </c>
      <c r="P67" s="121">
        <f t="shared" si="159"/>
        <v>129.76393410018304</v>
      </c>
      <c r="Q67" s="121">
        <f t="shared" si="159"/>
        <v>122.29509872945047</v>
      </c>
      <c r="R67" s="121">
        <f t="shared" si="159"/>
        <v>114.65799351097516</v>
      </c>
      <c r="S67" s="121">
        <f t="shared" si="159"/>
        <v>109.88354875391809</v>
      </c>
      <c r="T67" s="121">
        <f t="shared" si="159"/>
        <v>103.24629666700872</v>
      </c>
      <c r="U67" s="121">
        <f t="shared" si="159"/>
        <v>98.396593894405981</v>
      </c>
      <c r="V67" s="121">
        <f t="shared" si="159"/>
        <v>93.949682069748448</v>
      </c>
      <c r="W67" s="121">
        <f t="shared" si="159"/>
        <v>89.440391372163191</v>
      </c>
      <c r="X67" s="121">
        <f t="shared" si="159"/>
        <v>86.262853122689563</v>
      </c>
      <c r="Y67" s="121">
        <f t="shared" si="159"/>
        <v>84.903194141152156</v>
      </c>
      <c r="Z67" s="121">
        <f t="shared" si="159"/>
        <v>83.376798310476275</v>
      </c>
      <c r="AA67" s="121">
        <f t="shared" si="159"/>
        <v>82.857290863222474</v>
      </c>
      <c r="AB67" s="121">
        <f t="shared" si="159"/>
        <v>82.558624338782025</v>
      </c>
      <c r="AC67" s="121">
        <f t="shared" si="159"/>
        <v>82.069939416115588</v>
      </c>
      <c r="AD67" s="121">
        <f t="shared" si="159"/>
        <v>81.714006776268974</v>
      </c>
      <c r="AE67" s="121">
        <f t="shared" si="159"/>
        <v>81.378095229945359</v>
      </c>
      <c r="AF67" s="121">
        <f t="shared" si="159"/>
        <v>80.911484705205481</v>
      </c>
      <c r="AG67" s="121">
        <f t="shared" si="159"/>
        <v>80.821265527123288</v>
      </c>
      <c r="AH67" s="121">
        <f t="shared" si="159"/>
        <v>79.750827718904105</v>
      </c>
      <c r="AI67" s="121">
        <f t="shared" si="159"/>
        <v>78.491766268196727</v>
      </c>
      <c r="AJ67" s="121">
        <f t="shared" si="159"/>
        <v>77.822975116164386</v>
      </c>
      <c r="AK67" s="121">
        <f t="shared" si="159"/>
        <v>77.727876486027398</v>
      </c>
      <c r="AL67" s="121">
        <f t="shared" si="159"/>
        <v>77.334493713424649</v>
      </c>
      <c r="AM67" s="121">
        <f t="shared" si="159"/>
        <v>75.846006314098361</v>
      </c>
      <c r="AN67" s="121">
        <f t="shared" si="159"/>
        <v>74.276636080547945</v>
      </c>
      <c r="AO67" s="121">
        <f t="shared" si="159"/>
        <v>73.991978546301368</v>
      </c>
      <c r="AP67" s="121">
        <f t="shared" ref="AP67:BU67" si="160">AP$29</f>
        <v>73.677966217534248</v>
      </c>
      <c r="AQ67" s="121">
        <f t="shared" si="160"/>
        <v>72.380084729398902</v>
      </c>
      <c r="AR67" s="121">
        <f t="shared" si="160"/>
        <v>70.636420875068495</v>
      </c>
      <c r="AS67" s="121">
        <f t="shared" si="160"/>
        <v>66.223689505205485</v>
      </c>
      <c r="AT67" s="121">
        <f t="shared" si="160"/>
        <v>59.335696354520543</v>
      </c>
      <c r="AU67" s="121">
        <f t="shared" si="160"/>
        <v>56.416107662459005</v>
      </c>
      <c r="AV67" s="121">
        <f t="shared" si="160"/>
        <v>50.673143813424659</v>
      </c>
      <c r="AW67" s="121">
        <f t="shared" si="160"/>
        <v>46.060161621643843</v>
      </c>
      <c r="AX67" s="121">
        <f t="shared" si="160"/>
        <v>42.06125614219178</v>
      </c>
      <c r="AY67" s="121">
        <f t="shared" si="160"/>
        <v>38.143155928852458</v>
      </c>
      <c r="AZ67" s="121">
        <f t="shared" si="160"/>
        <v>35.993570461369863</v>
      </c>
      <c r="BA67" s="121">
        <f t="shared" si="160"/>
        <v>33.173783769863014</v>
      </c>
      <c r="BB67" s="121">
        <f t="shared" si="160"/>
        <v>29.542783980547945</v>
      </c>
      <c r="BC67" s="121">
        <f t="shared" si="160"/>
        <v>26.716984815191253</v>
      </c>
      <c r="BD67" s="121">
        <f t="shared" si="160"/>
        <v>24.087126760821917</v>
      </c>
      <c r="BE67" s="121">
        <f t="shared" si="160"/>
        <v>20.905861246301367</v>
      </c>
      <c r="BF67" s="121">
        <f t="shared" si="160"/>
        <v>18.879982890136983</v>
      </c>
      <c r="BG67" s="121">
        <f t="shared" si="160"/>
        <v>15.839328223661203</v>
      </c>
      <c r="BH67" s="121">
        <f t="shared" si="160"/>
        <v>13.644862590684932</v>
      </c>
      <c r="BI67" s="121">
        <f t="shared" si="160"/>
        <v>9.5744767123287673</v>
      </c>
      <c r="BJ67" s="121">
        <f t="shared" si="160"/>
        <v>2.0307780821917807</v>
      </c>
      <c r="BK67" s="121">
        <f t="shared" si="160"/>
        <v>0</v>
      </c>
      <c r="BL67" s="121">
        <f t="shared" si="160"/>
        <v>0</v>
      </c>
      <c r="BM67" s="121">
        <f t="shared" si="160"/>
        <v>0</v>
      </c>
      <c r="BN67" s="121">
        <f t="shared" si="160"/>
        <v>0</v>
      </c>
      <c r="BO67" s="121">
        <f t="shared" si="160"/>
        <v>0</v>
      </c>
      <c r="BP67" s="121">
        <f t="shared" si="160"/>
        <v>0</v>
      </c>
      <c r="BQ67" s="121">
        <f t="shared" si="160"/>
        <v>0</v>
      </c>
      <c r="BR67" s="121">
        <f t="shared" si="160"/>
        <v>0</v>
      </c>
      <c r="BS67" s="121">
        <f t="shared" si="160"/>
        <v>0</v>
      </c>
      <c r="BT67" s="121">
        <f t="shared" si="160"/>
        <v>0</v>
      </c>
      <c r="BU67" s="121">
        <f t="shared" si="160"/>
        <v>0</v>
      </c>
      <c r="BV67" s="121">
        <f t="shared" ref="BV67:CI67" si="161">BV$29</f>
        <v>0</v>
      </c>
      <c r="BW67" s="121">
        <f t="shared" si="161"/>
        <v>0</v>
      </c>
      <c r="BX67" s="121">
        <f t="shared" si="161"/>
        <v>0</v>
      </c>
      <c r="BY67" s="121">
        <f t="shared" si="161"/>
        <v>0</v>
      </c>
      <c r="BZ67" s="121">
        <f t="shared" si="161"/>
        <v>0</v>
      </c>
      <c r="CA67" s="121">
        <f t="shared" si="161"/>
        <v>0</v>
      </c>
      <c r="CB67" s="121">
        <f t="shared" si="161"/>
        <v>0</v>
      </c>
      <c r="CC67" s="121">
        <f t="shared" si="161"/>
        <v>0</v>
      </c>
      <c r="CD67" s="121">
        <f t="shared" si="161"/>
        <v>0</v>
      </c>
      <c r="CE67" s="121">
        <f t="shared" si="161"/>
        <v>0</v>
      </c>
      <c r="CF67" s="121">
        <f t="shared" si="161"/>
        <v>0</v>
      </c>
      <c r="CG67" s="121">
        <f t="shared" si="161"/>
        <v>0</v>
      </c>
      <c r="CH67" s="121">
        <f t="shared" si="161"/>
        <v>0</v>
      </c>
      <c r="CI67" s="121">
        <f t="shared" si="161"/>
        <v>0</v>
      </c>
    </row>
    <row r="68" spans="1:87">
      <c r="A68" s="1"/>
      <c r="D68" s="69"/>
      <c r="E68" s="69"/>
      <c r="F68" s="34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</row>
    <row r="69" spans="1:87">
      <c r="A69" s="128"/>
      <c r="B69" s="52"/>
      <c r="C69" s="105" t="s">
        <v>824</v>
      </c>
      <c r="D69" s="114"/>
      <c r="E69" s="114"/>
      <c r="F69" s="104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52"/>
      <c r="BW69" s="52"/>
      <c r="BX69" s="52"/>
      <c r="BY69" s="52"/>
      <c r="BZ69" s="52"/>
      <c r="CA69" s="52"/>
      <c r="CB69" s="52"/>
      <c r="CC69" s="52"/>
      <c r="CD69" s="52"/>
      <c r="CE69" s="52"/>
      <c r="CF69" s="52"/>
      <c r="CG69" s="52"/>
      <c r="CH69" s="52"/>
      <c r="CI69" s="52"/>
    </row>
    <row r="70" spans="1:87">
      <c r="A70" s="1"/>
      <c r="C70" t="s">
        <v>316</v>
      </c>
      <c r="D70" s="12" t="s">
        <v>898</v>
      </c>
      <c r="E70" s="429" t="s">
        <v>58</v>
      </c>
      <c r="F70" s="446">
        <f>Inputs!F358</f>
        <v>0</v>
      </c>
      <c r="G70" s="483"/>
      <c r="H70" s="483"/>
      <c r="I70" s="484"/>
      <c r="J70" s="63">
        <f>$F70</f>
        <v>0</v>
      </c>
      <c r="K70" s="63">
        <f t="shared" ref="K70:AG71" si="162">$F70</f>
        <v>0</v>
      </c>
      <c r="L70" s="63">
        <f t="shared" si="162"/>
        <v>0</v>
      </c>
      <c r="M70" s="63">
        <f t="shared" si="162"/>
        <v>0</v>
      </c>
      <c r="N70" s="63">
        <f t="shared" si="162"/>
        <v>0</v>
      </c>
      <c r="O70" s="63">
        <f t="shared" si="162"/>
        <v>0</v>
      </c>
      <c r="P70" s="63">
        <f t="shared" si="162"/>
        <v>0</v>
      </c>
      <c r="Q70" s="63">
        <f t="shared" si="162"/>
        <v>0</v>
      </c>
      <c r="R70" s="63">
        <f t="shared" si="162"/>
        <v>0</v>
      </c>
      <c r="S70" s="63">
        <f t="shared" si="162"/>
        <v>0</v>
      </c>
      <c r="T70" s="63">
        <f t="shared" si="162"/>
        <v>0</v>
      </c>
      <c r="U70" s="63">
        <f t="shared" si="162"/>
        <v>0</v>
      </c>
      <c r="V70" s="63">
        <f t="shared" si="162"/>
        <v>0</v>
      </c>
      <c r="W70" s="63">
        <f t="shared" si="162"/>
        <v>0</v>
      </c>
      <c r="X70" s="63">
        <f t="shared" si="162"/>
        <v>0</v>
      </c>
      <c r="Y70" s="63">
        <f t="shared" si="162"/>
        <v>0</v>
      </c>
      <c r="Z70" s="63">
        <f t="shared" si="162"/>
        <v>0</v>
      </c>
      <c r="AA70" s="63">
        <f t="shared" si="162"/>
        <v>0</v>
      </c>
      <c r="AB70" s="63">
        <f t="shared" si="162"/>
        <v>0</v>
      </c>
      <c r="AC70" s="63">
        <f t="shared" si="162"/>
        <v>0</v>
      </c>
      <c r="AD70" s="63">
        <f t="shared" si="162"/>
        <v>0</v>
      </c>
      <c r="AE70" s="63">
        <f t="shared" si="162"/>
        <v>0</v>
      </c>
      <c r="AF70" s="63">
        <f t="shared" si="162"/>
        <v>0</v>
      </c>
      <c r="AG70" s="63">
        <f t="shared" si="162"/>
        <v>0</v>
      </c>
      <c r="AH70" s="63">
        <f t="shared" ref="AG70:AV71" si="163">$F70</f>
        <v>0</v>
      </c>
      <c r="AI70" s="63">
        <f t="shared" si="163"/>
        <v>0</v>
      </c>
      <c r="AJ70" s="63">
        <f t="shared" si="163"/>
        <v>0</v>
      </c>
      <c r="AK70" s="63">
        <f t="shared" si="163"/>
        <v>0</v>
      </c>
      <c r="AL70" s="63">
        <f t="shared" si="163"/>
        <v>0</v>
      </c>
      <c r="AM70" s="63">
        <f t="shared" si="163"/>
        <v>0</v>
      </c>
      <c r="AN70" s="63">
        <f t="shared" si="163"/>
        <v>0</v>
      </c>
      <c r="AO70" s="63">
        <f t="shared" si="163"/>
        <v>0</v>
      </c>
      <c r="AP70" s="63">
        <f t="shared" si="163"/>
        <v>0</v>
      </c>
      <c r="AQ70" s="63">
        <f t="shared" si="163"/>
        <v>0</v>
      </c>
      <c r="AR70" s="63">
        <f t="shared" si="163"/>
        <v>0</v>
      </c>
      <c r="AS70" s="63">
        <f t="shared" si="163"/>
        <v>0</v>
      </c>
      <c r="AT70" s="63">
        <f t="shared" si="163"/>
        <v>0</v>
      </c>
      <c r="AU70" s="63">
        <f t="shared" si="163"/>
        <v>0</v>
      </c>
      <c r="AV70" s="63">
        <f t="shared" si="163"/>
        <v>0</v>
      </c>
      <c r="AW70" s="63">
        <f t="shared" ref="AM70:CI71" si="164">$F70</f>
        <v>0</v>
      </c>
      <c r="AX70" s="63">
        <f t="shared" si="164"/>
        <v>0</v>
      </c>
      <c r="AY70" s="63">
        <f t="shared" si="164"/>
        <v>0</v>
      </c>
      <c r="AZ70" s="63">
        <f t="shared" si="164"/>
        <v>0</v>
      </c>
      <c r="BA70" s="63">
        <f t="shared" si="164"/>
        <v>0</v>
      </c>
      <c r="BB70" s="63">
        <f t="shared" si="164"/>
        <v>0</v>
      </c>
      <c r="BC70" s="63">
        <f t="shared" si="164"/>
        <v>0</v>
      </c>
      <c r="BD70" s="63">
        <f t="shared" si="164"/>
        <v>0</v>
      </c>
      <c r="BE70" s="63">
        <f t="shared" si="164"/>
        <v>0</v>
      </c>
      <c r="BF70" s="63">
        <f t="shared" si="164"/>
        <v>0</v>
      </c>
      <c r="BG70" s="63">
        <f t="shared" si="164"/>
        <v>0</v>
      </c>
      <c r="BH70" s="63">
        <f t="shared" si="164"/>
        <v>0</v>
      </c>
      <c r="BI70" s="63">
        <f t="shared" si="164"/>
        <v>0</v>
      </c>
      <c r="BJ70" s="63">
        <f t="shared" si="164"/>
        <v>0</v>
      </c>
      <c r="BK70" s="63">
        <f t="shared" si="164"/>
        <v>0</v>
      </c>
      <c r="BL70" s="63">
        <f t="shared" si="164"/>
        <v>0</v>
      </c>
      <c r="BM70" s="63">
        <f t="shared" si="164"/>
        <v>0</v>
      </c>
      <c r="BN70" s="63">
        <f t="shared" si="164"/>
        <v>0</v>
      </c>
      <c r="BO70" s="63">
        <f t="shared" si="164"/>
        <v>0</v>
      </c>
      <c r="BP70" s="63">
        <f t="shared" si="164"/>
        <v>0</v>
      </c>
      <c r="BQ70" s="63">
        <f t="shared" si="164"/>
        <v>0</v>
      </c>
      <c r="BR70" s="63">
        <f t="shared" si="164"/>
        <v>0</v>
      </c>
      <c r="BS70" s="63">
        <f t="shared" si="164"/>
        <v>0</v>
      </c>
      <c r="BT70" s="63">
        <f t="shared" si="164"/>
        <v>0</v>
      </c>
      <c r="BU70" s="63">
        <f t="shared" si="164"/>
        <v>0</v>
      </c>
      <c r="BV70" s="63">
        <f t="shared" si="164"/>
        <v>0</v>
      </c>
      <c r="BW70" s="63">
        <f t="shared" si="164"/>
        <v>0</v>
      </c>
      <c r="BX70" s="63">
        <f t="shared" si="164"/>
        <v>0</v>
      </c>
      <c r="BY70" s="63">
        <f t="shared" si="164"/>
        <v>0</v>
      </c>
      <c r="BZ70" s="63">
        <f t="shared" si="164"/>
        <v>0</v>
      </c>
      <c r="CA70" s="63">
        <f t="shared" si="164"/>
        <v>0</v>
      </c>
      <c r="CB70" s="63">
        <f t="shared" si="164"/>
        <v>0</v>
      </c>
      <c r="CC70" s="63">
        <f t="shared" si="164"/>
        <v>0</v>
      </c>
      <c r="CD70" s="63">
        <f t="shared" si="164"/>
        <v>0</v>
      </c>
      <c r="CE70" s="63">
        <f t="shared" si="164"/>
        <v>0</v>
      </c>
      <c r="CF70" s="63">
        <f t="shared" si="164"/>
        <v>0</v>
      </c>
      <c r="CG70" s="63">
        <f t="shared" si="164"/>
        <v>0</v>
      </c>
      <c r="CH70" s="63">
        <f t="shared" si="164"/>
        <v>0</v>
      </c>
      <c r="CI70" s="63">
        <f t="shared" si="164"/>
        <v>0</v>
      </c>
    </row>
    <row r="71" spans="1:87">
      <c r="A71" s="1"/>
      <c r="C71" t="s">
        <v>468</v>
      </c>
      <c r="D71" s="12" t="s">
        <v>898</v>
      </c>
      <c r="E71" s="429" t="s">
        <v>58</v>
      </c>
      <c r="F71" s="446">
        <f>Inputs!F359</f>
        <v>500</v>
      </c>
      <c r="G71" s="483"/>
      <c r="H71" s="483"/>
      <c r="I71" s="484"/>
      <c r="J71" s="63">
        <f>$F71</f>
        <v>500</v>
      </c>
      <c r="K71" s="63">
        <f t="shared" si="162"/>
        <v>500</v>
      </c>
      <c r="L71" s="63">
        <f t="shared" si="162"/>
        <v>500</v>
      </c>
      <c r="M71" s="63">
        <f t="shared" si="162"/>
        <v>500</v>
      </c>
      <c r="N71" s="63">
        <f t="shared" si="162"/>
        <v>500</v>
      </c>
      <c r="O71" s="63">
        <f t="shared" si="162"/>
        <v>500</v>
      </c>
      <c r="P71" s="63">
        <f t="shared" si="162"/>
        <v>500</v>
      </c>
      <c r="Q71" s="63">
        <f t="shared" si="162"/>
        <v>500</v>
      </c>
      <c r="R71" s="63">
        <f t="shared" si="162"/>
        <v>500</v>
      </c>
      <c r="S71" s="63">
        <f t="shared" si="162"/>
        <v>500</v>
      </c>
      <c r="T71" s="63">
        <f t="shared" si="162"/>
        <v>500</v>
      </c>
      <c r="U71" s="63">
        <f t="shared" si="162"/>
        <v>500</v>
      </c>
      <c r="V71" s="63">
        <f t="shared" si="162"/>
        <v>500</v>
      </c>
      <c r="W71" s="63">
        <f t="shared" si="162"/>
        <v>500</v>
      </c>
      <c r="X71" s="63">
        <f t="shared" si="162"/>
        <v>500</v>
      </c>
      <c r="Y71" s="63">
        <f t="shared" si="162"/>
        <v>500</v>
      </c>
      <c r="Z71" s="63">
        <f t="shared" si="162"/>
        <v>500</v>
      </c>
      <c r="AA71" s="63">
        <f t="shared" si="162"/>
        <v>500</v>
      </c>
      <c r="AB71" s="63">
        <f t="shared" si="162"/>
        <v>500</v>
      </c>
      <c r="AC71" s="63">
        <f t="shared" si="162"/>
        <v>500</v>
      </c>
      <c r="AD71" s="63">
        <f t="shared" si="162"/>
        <v>500</v>
      </c>
      <c r="AE71" s="63">
        <f t="shared" si="162"/>
        <v>500</v>
      </c>
      <c r="AF71" s="63">
        <f t="shared" si="162"/>
        <v>500</v>
      </c>
      <c r="AG71" s="63">
        <f t="shared" si="163"/>
        <v>500</v>
      </c>
      <c r="AH71" s="63">
        <f t="shared" si="163"/>
        <v>500</v>
      </c>
      <c r="AI71" s="63">
        <f t="shared" si="163"/>
        <v>500</v>
      </c>
      <c r="AJ71" s="63">
        <f t="shared" si="163"/>
        <v>500</v>
      </c>
      <c r="AK71" s="63">
        <f t="shared" si="163"/>
        <v>500</v>
      </c>
      <c r="AL71" s="63">
        <f t="shared" si="163"/>
        <v>500</v>
      </c>
      <c r="AM71" s="63">
        <f t="shared" si="164"/>
        <v>500</v>
      </c>
      <c r="AN71" s="63">
        <f t="shared" si="164"/>
        <v>500</v>
      </c>
      <c r="AO71" s="63">
        <f t="shared" si="164"/>
        <v>500</v>
      </c>
      <c r="AP71" s="63">
        <f t="shared" si="164"/>
        <v>500</v>
      </c>
      <c r="AQ71" s="63">
        <f t="shared" si="164"/>
        <v>500</v>
      </c>
      <c r="AR71" s="63">
        <f t="shared" si="164"/>
        <v>500</v>
      </c>
      <c r="AS71" s="63">
        <f t="shared" si="164"/>
        <v>500</v>
      </c>
      <c r="AT71" s="63">
        <f t="shared" si="164"/>
        <v>500</v>
      </c>
      <c r="AU71" s="63">
        <f t="shared" si="164"/>
        <v>500</v>
      </c>
      <c r="AV71" s="63">
        <f t="shared" si="164"/>
        <v>500</v>
      </c>
      <c r="AW71" s="63">
        <f t="shared" si="164"/>
        <v>500</v>
      </c>
      <c r="AX71" s="63">
        <f t="shared" si="164"/>
        <v>500</v>
      </c>
      <c r="AY71" s="63">
        <f t="shared" si="164"/>
        <v>500</v>
      </c>
      <c r="AZ71" s="63">
        <f t="shared" si="164"/>
        <v>500</v>
      </c>
      <c r="BA71" s="63">
        <f t="shared" si="164"/>
        <v>500</v>
      </c>
      <c r="BB71" s="63">
        <f t="shared" si="164"/>
        <v>500</v>
      </c>
      <c r="BC71" s="63">
        <f t="shared" si="164"/>
        <v>500</v>
      </c>
      <c r="BD71" s="63">
        <f t="shared" si="164"/>
        <v>500</v>
      </c>
      <c r="BE71" s="63">
        <f t="shared" si="164"/>
        <v>500</v>
      </c>
      <c r="BF71" s="63">
        <f t="shared" si="164"/>
        <v>500</v>
      </c>
      <c r="BG71" s="63">
        <f t="shared" si="164"/>
        <v>500</v>
      </c>
      <c r="BH71" s="63">
        <f t="shared" si="164"/>
        <v>500</v>
      </c>
      <c r="BI71" s="63">
        <f t="shared" si="164"/>
        <v>500</v>
      </c>
      <c r="BJ71" s="63">
        <f t="shared" si="164"/>
        <v>500</v>
      </c>
      <c r="BK71" s="63">
        <f t="shared" si="164"/>
        <v>500</v>
      </c>
      <c r="BL71" s="63">
        <f t="shared" si="164"/>
        <v>500</v>
      </c>
      <c r="BM71" s="63">
        <f t="shared" si="164"/>
        <v>500</v>
      </c>
      <c r="BN71" s="63">
        <f t="shared" si="164"/>
        <v>500</v>
      </c>
      <c r="BO71" s="63">
        <f t="shared" si="164"/>
        <v>500</v>
      </c>
      <c r="BP71" s="63">
        <f t="shared" si="164"/>
        <v>500</v>
      </c>
      <c r="BQ71" s="63">
        <f t="shared" si="164"/>
        <v>500</v>
      </c>
      <c r="BR71" s="63">
        <f t="shared" si="164"/>
        <v>500</v>
      </c>
      <c r="BS71" s="63">
        <f t="shared" si="164"/>
        <v>500</v>
      </c>
      <c r="BT71" s="63">
        <f t="shared" si="164"/>
        <v>500</v>
      </c>
      <c r="BU71" s="63">
        <f t="shared" si="164"/>
        <v>500</v>
      </c>
      <c r="BV71" s="63">
        <f t="shared" si="164"/>
        <v>500</v>
      </c>
      <c r="BW71" s="63">
        <f t="shared" si="164"/>
        <v>500</v>
      </c>
      <c r="BX71" s="63">
        <f t="shared" si="164"/>
        <v>500</v>
      </c>
      <c r="BY71" s="63">
        <f t="shared" si="164"/>
        <v>500</v>
      </c>
      <c r="BZ71" s="63">
        <f t="shared" si="164"/>
        <v>500</v>
      </c>
      <c r="CA71" s="63">
        <f t="shared" si="164"/>
        <v>500</v>
      </c>
      <c r="CB71" s="63">
        <f t="shared" si="164"/>
        <v>500</v>
      </c>
      <c r="CC71" s="63">
        <f t="shared" si="164"/>
        <v>500</v>
      </c>
      <c r="CD71" s="63">
        <f t="shared" si="164"/>
        <v>500</v>
      </c>
      <c r="CE71" s="63">
        <f t="shared" si="164"/>
        <v>500</v>
      </c>
      <c r="CF71" s="63">
        <f t="shared" si="164"/>
        <v>500</v>
      </c>
      <c r="CG71" s="63">
        <f t="shared" si="164"/>
        <v>500</v>
      </c>
      <c r="CH71" s="63">
        <f t="shared" si="164"/>
        <v>500</v>
      </c>
      <c r="CI71" s="63">
        <f t="shared" si="164"/>
        <v>500</v>
      </c>
    </row>
    <row r="72" spans="1:87">
      <c r="A72" s="1"/>
      <c r="C72" t="s">
        <v>469</v>
      </c>
      <c r="D72" s="12" t="s">
        <v>898</v>
      </c>
      <c r="E72" s="429" t="s">
        <v>58</v>
      </c>
      <c r="F72" s="34"/>
      <c r="G72" s="483"/>
      <c r="H72" s="483"/>
      <c r="I72" s="484"/>
      <c r="J72" s="63">
        <f>J70+J71</f>
        <v>500</v>
      </c>
      <c r="K72" s="63">
        <f t="shared" ref="K72:AF72" si="165">K70+K71</f>
        <v>500</v>
      </c>
      <c r="L72" s="63">
        <f t="shared" si="165"/>
        <v>500</v>
      </c>
      <c r="M72" s="63">
        <f t="shared" si="165"/>
        <v>500</v>
      </c>
      <c r="N72" s="63">
        <f t="shared" si="165"/>
        <v>500</v>
      </c>
      <c r="O72" s="63">
        <f t="shared" si="165"/>
        <v>500</v>
      </c>
      <c r="P72" s="63">
        <f t="shared" si="165"/>
        <v>500</v>
      </c>
      <c r="Q72" s="63">
        <f t="shared" si="165"/>
        <v>500</v>
      </c>
      <c r="R72" s="63">
        <f t="shared" si="165"/>
        <v>500</v>
      </c>
      <c r="S72" s="63">
        <f t="shared" ref="S72:AD72" si="166">S70+S71</f>
        <v>500</v>
      </c>
      <c r="T72" s="63">
        <f t="shared" si="166"/>
        <v>500</v>
      </c>
      <c r="U72" s="63">
        <f t="shared" si="166"/>
        <v>500</v>
      </c>
      <c r="V72" s="63">
        <f t="shared" si="166"/>
        <v>500</v>
      </c>
      <c r="W72" s="63">
        <f t="shared" si="166"/>
        <v>500</v>
      </c>
      <c r="X72" s="63">
        <f t="shared" si="166"/>
        <v>500</v>
      </c>
      <c r="Y72" s="63">
        <f t="shared" si="166"/>
        <v>500</v>
      </c>
      <c r="Z72" s="63">
        <f t="shared" si="166"/>
        <v>500</v>
      </c>
      <c r="AA72" s="63">
        <f t="shared" si="166"/>
        <v>500</v>
      </c>
      <c r="AB72" s="63">
        <f t="shared" si="166"/>
        <v>500</v>
      </c>
      <c r="AC72" s="63">
        <f t="shared" si="166"/>
        <v>500</v>
      </c>
      <c r="AD72" s="63">
        <f t="shared" si="166"/>
        <v>500</v>
      </c>
      <c r="AE72" s="63">
        <f t="shared" si="165"/>
        <v>500</v>
      </c>
      <c r="AF72" s="63">
        <f t="shared" si="165"/>
        <v>500</v>
      </c>
      <c r="AG72" s="63">
        <f t="shared" ref="AG72:AL72" si="167">AG70+AG71</f>
        <v>500</v>
      </c>
      <c r="AH72" s="63">
        <f t="shared" si="167"/>
        <v>500</v>
      </c>
      <c r="AI72" s="63">
        <f t="shared" si="167"/>
        <v>500</v>
      </c>
      <c r="AJ72" s="63">
        <f t="shared" si="167"/>
        <v>500</v>
      </c>
      <c r="AK72" s="63">
        <f t="shared" si="167"/>
        <v>500</v>
      </c>
      <c r="AL72" s="63">
        <f t="shared" si="167"/>
        <v>500</v>
      </c>
      <c r="AM72" s="63">
        <f t="shared" ref="AM72:CI72" si="168">AM70+AM71</f>
        <v>500</v>
      </c>
      <c r="AN72" s="63">
        <f t="shared" si="168"/>
        <v>500</v>
      </c>
      <c r="AO72" s="63">
        <f t="shared" si="168"/>
        <v>500</v>
      </c>
      <c r="AP72" s="63">
        <f t="shared" si="168"/>
        <v>500</v>
      </c>
      <c r="AQ72" s="63">
        <f t="shared" si="168"/>
        <v>500</v>
      </c>
      <c r="AR72" s="63">
        <f t="shared" si="168"/>
        <v>500</v>
      </c>
      <c r="AS72" s="63">
        <f t="shared" si="168"/>
        <v>500</v>
      </c>
      <c r="AT72" s="63">
        <f t="shared" si="168"/>
        <v>500</v>
      </c>
      <c r="AU72" s="63">
        <f t="shared" si="168"/>
        <v>500</v>
      </c>
      <c r="AV72" s="63">
        <f t="shared" si="168"/>
        <v>500</v>
      </c>
      <c r="AW72" s="63">
        <f t="shared" si="168"/>
        <v>500</v>
      </c>
      <c r="AX72" s="63">
        <f t="shared" si="168"/>
        <v>500</v>
      </c>
      <c r="AY72" s="63">
        <f t="shared" si="168"/>
        <v>500</v>
      </c>
      <c r="AZ72" s="63">
        <f t="shared" si="168"/>
        <v>500</v>
      </c>
      <c r="BA72" s="63">
        <f t="shared" si="168"/>
        <v>500</v>
      </c>
      <c r="BB72" s="63">
        <f t="shared" si="168"/>
        <v>500</v>
      </c>
      <c r="BC72" s="63">
        <f t="shared" si="168"/>
        <v>500</v>
      </c>
      <c r="BD72" s="63">
        <f t="shared" si="168"/>
        <v>500</v>
      </c>
      <c r="BE72" s="63">
        <f t="shared" si="168"/>
        <v>500</v>
      </c>
      <c r="BF72" s="63">
        <f t="shared" si="168"/>
        <v>500</v>
      </c>
      <c r="BG72" s="63">
        <f t="shared" si="168"/>
        <v>500</v>
      </c>
      <c r="BH72" s="63">
        <f t="shared" si="168"/>
        <v>500</v>
      </c>
      <c r="BI72" s="63">
        <f t="shared" si="168"/>
        <v>500</v>
      </c>
      <c r="BJ72" s="63">
        <f t="shared" si="168"/>
        <v>500</v>
      </c>
      <c r="BK72" s="63">
        <f t="shared" si="168"/>
        <v>500</v>
      </c>
      <c r="BL72" s="63">
        <f t="shared" si="168"/>
        <v>500</v>
      </c>
      <c r="BM72" s="63">
        <f t="shared" si="168"/>
        <v>500</v>
      </c>
      <c r="BN72" s="63">
        <f t="shared" si="168"/>
        <v>500</v>
      </c>
      <c r="BO72" s="63">
        <f t="shared" si="168"/>
        <v>500</v>
      </c>
      <c r="BP72" s="63">
        <f t="shared" si="168"/>
        <v>500</v>
      </c>
      <c r="BQ72" s="63">
        <f t="shared" si="168"/>
        <v>500</v>
      </c>
      <c r="BR72" s="63">
        <f t="shared" si="168"/>
        <v>500</v>
      </c>
      <c r="BS72" s="63">
        <f t="shared" si="168"/>
        <v>500</v>
      </c>
      <c r="BT72" s="63">
        <f t="shared" si="168"/>
        <v>500</v>
      </c>
      <c r="BU72" s="63">
        <f t="shared" si="168"/>
        <v>500</v>
      </c>
      <c r="BV72" s="63">
        <f t="shared" si="168"/>
        <v>500</v>
      </c>
      <c r="BW72" s="63">
        <f t="shared" si="168"/>
        <v>500</v>
      </c>
      <c r="BX72" s="63">
        <f t="shared" si="168"/>
        <v>500</v>
      </c>
      <c r="BY72" s="63">
        <f t="shared" si="168"/>
        <v>500</v>
      </c>
      <c r="BZ72" s="63">
        <f t="shared" si="168"/>
        <v>500</v>
      </c>
      <c r="CA72" s="63">
        <f t="shared" si="168"/>
        <v>500</v>
      </c>
      <c r="CB72" s="63">
        <f t="shared" si="168"/>
        <v>500</v>
      </c>
      <c r="CC72" s="63">
        <f t="shared" si="168"/>
        <v>500</v>
      </c>
      <c r="CD72" s="63">
        <f t="shared" si="168"/>
        <v>500</v>
      </c>
      <c r="CE72" s="63">
        <f t="shared" si="168"/>
        <v>500</v>
      </c>
      <c r="CF72" s="63">
        <f t="shared" si="168"/>
        <v>500</v>
      </c>
      <c r="CG72" s="63">
        <f t="shared" si="168"/>
        <v>500</v>
      </c>
      <c r="CH72" s="63">
        <f t="shared" si="168"/>
        <v>500</v>
      </c>
      <c r="CI72" s="63">
        <f t="shared" si="168"/>
        <v>500</v>
      </c>
    </row>
    <row r="73" spans="1:87">
      <c r="A73" s="1"/>
      <c r="D73" s="69"/>
      <c r="E73" s="69"/>
      <c r="F73" s="34"/>
      <c r="G73" s="75"/>
      <c r="H73" s="75"/>
      <c r="I73" s="7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</row>
    <row r="74" spans="1:87">
      <c r="A74" s="1"/>
      <c r="C74" t="s">
        <v>470</v>
      </c>
      <c r="D74" s="12" t="s">
        <v>898</v>
      </c>
      <c r="E74" s="429" t="s">
        <v>58</v>
      </c>
      <c r="F74" s="34"/>
      <c r="G74" s="483"/>
      <c r="H74" s="483"/>
      <c r="I74" s="484"/>
      <c r="J74" s="165">
        <f t="shared" ref="J74:AO74" si="169">IF(ISNUMBER(I16),I16,I26)</f>
        <v>515.89599999999996</v>
      </c>
      <c r="K74" s="165">
        <f t="shared" si="169"/>
        <v>390.25900000000001</v>
      </c>
      <c r="L74" s="165">
        <f t="shared" si="169"/>
        <v>280.16500000000002</v>
      </c>
      <c r="M74" s="165">
        <f t="shared" si="169"/>
        <v>136.44200000000001</v>
      </c>
      <c r="N74" s="165">
        <f t="shared" si="169"/>
        <v>82.101999999999975</v>
      </c>
      <c r="O74" s="165">
        <f t="shared" si="169"/>
        <v>69.764999999999986</v>
      </c>
      <c r="P74" s="165">
        <f t="shared" si="169"/>
        <v>52.937999999999988</v>
      </c>
      <c r="Q74" s="165">
        <f t="shared" si="169"/>
        <v>50.562999999999988</v>
      </c>
      <c r="R74" s="165">
        <f t="shared" si="169"/>
        <v>50.241999999999962</v>
      </c>
      <c r="S74" s="165">
        <f t="shared" si="169"/>
        <v>50.06899999999996</v>
      </c>
      <c r="T74" s="165">
        <f t="shared" si="169"/>
        <v>50.002999999999986</v>
      </c>
      <c r="U74" s="165">
        <f t="shared" si="169"/>
        <v>50</v>
      </c>
      <c r="V74" s="165">
        <f t="shared" si="169"/>
        <v>50</v>
      </c>
      <c r="W74" s="165">
        <f t="shared" si="169"/>
        <v>50</v>
      </c>
      <c r="X74" s="165">
        <f t="shared" si="169"/>
        <v>50</v>
      </c>
      <c r="Y74" s="165">
        <f t="shared" si="169"/>
        <v>50</v>
      </c>
      <c r="Z74" s="165">
        <f t="shared" si="169"/>
        <v>50</v>
      </c>
      <c r="AA74" s="165">
        <f t="shared" si="169"/>
        <v>50</v>
      </c>
      <c r="AB74" s="165">
        <f t="shared" si="169"/>
        <v>50</v>
      </c>
      <c r="AC74" s="165">
        <f t="shared" si="169"/>
        <v>50</v>
      </c>
      <c r="AD74" s="165">
        <f t="shared" si="169"/>
        <v>50</v>
      </c>
      <c r="AE74" s="165">
        <f t="shared" si="169"/>
        <v>50</v>
      </c>
      <c r="AF74" s="165">
        <f t="shared" si="169"/>
        <v>50</v>
      </c>
      <c r="AG74" s="165">
        <f t="shared" si="169"/>
        <v>50</v>
      </c>
      <c r="AH74" s="165">
        <f t="shared" si="169"/>
        <v>50</v>
      </c>
      <c r="AI74" s="165">
        <f t="shared" si="169"/>
        <v>50</v>
      </c>
      <c r="AJ74" s="165">
        <f t="shared" si="169"/>
        <v>50</v>
      </c>
      <c r="AK74" s="165">
        <f t="shared" si="169"/>
        <v>50</v>
      </c>
      <c r="AL74" s="165">
        <f t="shared" si="169"/>
        <v>50</v>
      </c>
      <c r="AM74" s="165">
        <f t="shared" si="169"/>
        <v>50</v>
      </c>
      <c r="AN74" s="165">
        <f t="shared" si="169"/>
        <v>50</v>
      </c>
      <c r="AO74" s="165">
        <f t="shared" si="169"/>
        <v>50</v>
      </c>
      <c r="AP74" s="165">
        <f t="shared" ref="AP74:BU74" si="170">IF(ISNUMBER(AO16),AO16,AO26)</f>
        <v>50</v>
      </c>
      <c r="AQ74" s="165">
        <f t="shared" si="170"/>
        <v>50</v>
      </c>
      <c r="AR74" s="165">
        <f t="shared" si="170"/>
        <v>50</v>
      </c>
      <c r="AS74" s="165">
        <f t="shared" si="170"/>
        <v>50</v>
      </c>
      <c r="AT74" s="165">
        <f t="shared" si="170"/>
        <v>50</v>
      </c>
      <c r="AU74" s="165">
        <f t="shared" si="170"/>
        <v>50</v>
      </c>
      <c r="AV74" s="165">
        <f t="shared" si="170"/>
        <v>50</v>
      </c>
      <c r="AW74" s="165">
        <f t="shared" si="170"/>
        <v>50</v>
      </c>
      <c r="AX74" s="165">
        <f t="shared" si="170"/>
        <v>50</v>
      </c>
      <c r="AY74" s="165">
        <f t="shared" si="170"/>
        <v>50</v>
      </c>
      <c r="AZ74" s="165">
        <f t="shared" si="170"/>
        <v>50</v>
      </c>
      <c r="BA74" s="165">
        <f t="shared" si="170"/>
        <v>50</v>
      </c>
      <c r="BB74" s="165">
        <f t="shared" si="170"/>
        <v>50</v>
      </c>
      <c r="BC74" s="165">
        <f t="shared" si="170"/>
        <v>50</v>
      </c>
      <c r="BD74" s="165">
        <f t="shared" si="170"/>
        <v>50</v>
      </c>
      <c r="BE74" s="165">
        <f t="shared" si="170"/>
        <v>50</v>
      </c>
      <c r="BF74" s="165">
        <f t="shared" si="170"/>
        <v>50</v>
      </c>
      <c r="BG74" s="165">
        <f t="shared" si="170"/>
        <v>50</v>
      </c>
      <c r="BH74" s="165">
        <f t="shared" si="170"/>
        <v>50</v>
      </c>
      <c r="BI74" s="165">
        <f t="shared" si="170"/>
        <v>50</v>
      </c>
      <c r="BJ74" s="165">
        <f t="shared" si="170"/>
        <v>50</v>
      </c>
      <c r="BK74" s="165">
        <f t="shared" si="170"/>
        <v>50</v>
      </c>
      <c r="BL74" s="165">
        <f t="shared" si="170"/>
        <v>50</v>
      </c>
      <c r="BM74" s="165">
        <f t="shared" si="170"/>
        <v>50</v>
      </c>
      <c r="BN74" s="165">
        <f t="shared" si="170"/>
        <v>50</v>
      </c>
      <c r="BO74" s="165">
        <f t="shared" si="170"/>
        <v>50</v>
      </c>
      <c r="BP74" s="165">
        <f t="shared" si="170"/>
        <v>50</v>
      </c>
      <c r="BQ74" s="165">
        <f t="shared" si="170"/>
        <v>50</v>
      </c>
      <c r="BR74" s="165">
        <f t="shared" si="170"/>
        <v>50</v>
      </c>
      <c r="BS74" s="165">
        <f t="shared" si="170"/>
        <v>50</v>
      </c>
      <c r="BT74" s="165">
        <f t="shared" si="170"/>
        <v>50</v>
      </c>
      <c r="BU74" s="165">
        <f t="shared" si="170"/>
        <v>50</v>
      </c>
      <c r="BV74" s="165">
        <f t="shared" ref="BV74:CI74" si="171">IF(ISNUMBER(BU16),BU16,BU26)</f>
        <v>50</v>
      </c>
      <c r="BW74" s="165">
        <f t="shared" si="171"/>
        <v>50</v>
      </c>
      <c r="BX74" s="165">
        <f t="shared" si="171"/>
        <v>50</v>
      </c>
      <c r="BY74" s="165">
        <f t="shared" si="171"/>
        <v>50</v>
      </c>
      <c r="BZ74" s="165">
        <f t="shared" si="171"/>
        <v>50</v>
      </c>
      <c r="CA74" s="165">
        <f t="shared" si="171"/>
        <v>50</v>
      </c>
      <c r="CB74" s="165">
        <f t="shared" si="171"/>
        <v>50</v>
      </c>
      <c r="CC74" s="165">
        <f t="shared" si="171"/>
        <v>50</v>
      </c>
      <c r="CD74" s="165">
        <f t="shared" si="171"/>
        <v>50</v>
      </c>
      <c r="CE74" s="165">
        <f t="shared" si="171"/>
        <v>50</v>
      </c>
      <c r="CF74" s="165">
        <f t="shared" si="171"/>
        <v>50</v>
      </c>
      <c r="CG74" s="165">
        <f t="shared" si="171"/>
        <v>50</v>
      </c>
      <c r="CH74" s="165">
        <f t="shared" si="171"/>
        <v>50</v>
      </c>
      <c r="CI74" s="165">
        <f t="shared" si="171"/>
        <v>50</v>
      </c>
    </row>
    <row r="75" spans="1:87">
      <c r="A75" s="1"/>
      <c r="C75" t="s">
        <v>471</v>
      </c>
      <c r="D75" s="12" t="s">
        <v>898</v>
      </c>
      <c r="E75" s="429" t="s">
        <v>58</v>
      </c>
      <c r="F75" s="34"/>
      <c r="G75" s="483"/>
      <c r="H75" s="483"/>
      <c r="I75" s="484"/>
      <c r="J75" s="165">
        <f t="shared" ref="J75:AO75" si="172">IF(ISNUMBER(J16),J16,J26)</f>
        <v>390.25900000000001</v>
      </c>
      <c r="K75" s="165">
        <f t="shared" si="172"/>
        <v>280.16500000000002</v>
      </c>
      <c r="L75" s="165">
        <f t="shared" si="172"/>
        <v>136.44200000000001</v>
      </c>
      <c r="M75" s="165">
        <f t="shared" si="172"/>
        <v>82.101999999999975</v>
      </c>
      <c r="N75" s="165">
        <f t="shared" si="172"/>
        <v>69.764999999999986</v>
      </c>
      <c r="O75" s="165">
        <f t="shared" si="172"/>
        <v>52.937999999999988</v>
      </c>
      <c r="P75" s="165">
        <f t="shared" si="172"/>
        <v>50.562999999999988</v>
      </c>
      <c r="Q75" s="165">
        <f t="shared" si="172"/>
        <v>50.241999999999962</v>
      </c>
      <c r="R75" s="165">
        <f t="shared" si="172"/>
        <v>50.06899999999996</v>
      </c>
      <c r="S75" s="165">
        <f t="shared" si="172"/>
        <v>50.002999999999986</v>
      </c>
      <c r="T75" s="165">
        <f t="shared" si="172"/>
        <v>50</v>
      </c>
      <c r="U75" s="165">
        <f t="shared" si="172"/>
        <v>50</v>
      </c>
      <c r="V75" s="165">
        <f t="shared" si="172"/>
        <v>50</v>
      </c>
      <c r="W75" s="165">
        <f t="shared" si="172"/>
        <v>50</v>
      </c>
      <c r="X75" s="165">
        <f t="shared" si="172"/>
        <v>50</v>
      </c>
      <c r="Y75" s="165">
        <f t="shared" si="172"/>
        <v>50</v>
      </c>
      <c r="Z75" s="165">
        <f t="shared" si="172"/>
        <v>50</v>
      </c>
      <c r="AA75" s="165">
        <f t="shared" si="172"/>
        <v>50</v>
      </c>
      <c r="AB75" s="165">
        <f t="shared" si="172"/>
        <v>50</v>
      </c>
      <c r="AC75" s="165">
        <f t="shared" si="172"/>
        <v>50</v>
      </c>
      <c r="AD75" s="165">
        <f t="shared" si="172"/>
        <v>50</v>
      </c>
      <c r="AE75" s="165">
        <f t="shared" si="172"/>
        <v>50</v>
      </c>
      <c r="AF75" s="165">
        <f t="shared" si="172"/>
        <v>50</v>
      </c>
      <c r="AG75" s="165">
        <f t="shared" si="172"/>
        <v>50</v>
      </c>
      <c r="AH75" s="165">
        <f t="shared" si="172"/>
        <v>50</v>
      </c>
      <c r="AI75" s="165">
        <f t="shared" si="172"/>
        <v>50</v>
      </c>
      <c r="AJ75" s="165">
        <f t="shared" si="172"/>
        <v>50</v>
      </c>
      <c r="AK75" s="165">
        <f t="shared" si="172"/>
        <v>50</v>
      </c>
      <c r="AL75" s="165">
        <f t="shared" si="172"/>
        <v>50</v>
      </c>
      <c r="AM75" s="165">
        <f t="shared" si="172"/>
        <v>50</v>
      </c>
      <c r="AN75" s="165">
        <f t="shared" si="172"/>
        <v>50</v>
      </c>
      <c r="AO75" s="165">
        <f t="shared" si="172"/>
        <v>50</v>
      </c>
      <c r="AP75" s="165">
        <f t="shared" ref="AP75:BU75" si="173">IF(ISNUMBER(AP16),AP16,AP26)</f>
        <v>50</v>
      </c>
      <c r="AQ75" s="165">
        <f t="shared" si="173"/>
        <v>50</v>
      </c>
      <c r="AR75" s="165">
        <f t="shared" si="173"/>
        <v>50</v>
      </c>
      <c r="AS75" s="165">
        <f t="shared" si="173"/>
        <v>50</v>
      </c>
      <c r="AT75" s="165">
        <f t="shared" si="173"/>
        <v>50</v>
      </c>
      <c r="AU75" s="165">
        <f t="shared" si="173"/>
        <v>50</v>
      </c>
      <c r="AV75" s="165">
        <f t="shared" si="173"/>
        <v>50</v>
      </c>
      <c r="AW75" s="165">
        <f t="shared" si="173"/>
        <v>50</v>
      </c>
      <c r="AX75" s="165">
        <f t="shared" si="173"/>
        <v>50</v>
      </c>
      <c r="AY75" s="165">
        <f t="shared" si="173"/>
        <v>50</v>
      </c>
      <c r="AZ75" s="165">
        <f t="shared" si="173"/>
        <v>50</v>
      </c>
      <c r="BA75" s="165">
        <f t="shared" si="173"/>
        <v>50</v>
      </c>
      <c r="BB75" s="165">
        <f t="shared" si="173"/>
        <v>50</v>
      </c>
      <c r="BC75" s="165">
        <f t="shared" si="173"/>
        <v>50</v>
      </c>
      <c r="BD75" s="165">
        <f t="shared" si="173"/>
        <v>50</v>
      </c>
      <c r="BE75" s="165">
        <f t="shared" si="173"/>
        <v>50</v>
      </c>
      <c r="BF75" s="165">
        <f t="shared" si="173"/>
        <v>50</v>
      </c>
      <c r="BG75" s="165">
        <f t="shared" si="173"/>
        <v>50</v>
      </c>
      <c r="BH75" s="165">
        <f t="shared" si="173"/>
        <v>50</v>
      </c>
      <c r="BI75" s="165">
        <f t="shared" si="173"/>
        <v>50</v>
      </c>
      <c r="BJ75" s="165">
        <f t="shared" si="173"/>
        <v>50</v>
      </c>
      <c r="BK75" s="165">
        <f t="shared" si="173"/>
        <v>50</v>
      </c>
      <c r="BL75" s="165">
        <f t="shared" si="173"/>
        <v>50</v>
      </c>
      <c r="BM75" s="165">
        <f t="shared" si="173"/>
        <v>50</v>
      </c>
      <c r="BN75" s="165">
        <f t="shared" si="173"/>
        <v>50</v>
      </c>
      <c r="BO75" s="165">
        <f t="shared" si="173"/>
        <v>50</v>
      </c>
      <c r="BP75" s="165">
        <f t="shared" si="173"/>
        <v>50</v>
      </c>
      <c r="BQ75" s="165">
        <f t="shared" si="173"/>
        <v>50</v>
      </c>
      <c r="BR75" s="165">
        <f t="shared" si="173"/>
        <v>50</v>
      </c>
      <c r="BS75" s="165">
        <f t="shared" si="173"/>
        <v>50</v>
      </c>
      <c r="BT75" s="165">
        <f t="shared" si="173"/>
        <v>50</v>
      </c>
      <c r="BU75" s="165">
        <f t="shared" si="173"/>
        <v>50</v>
      </c>
      <c r="BV75" s="165">
        <f t="shared" ref="BV75:CI75" si="174">IF(ISNUMBER(BV16),BV16,BV26)</f>
        <v>50</v>
      </c>
      <c r="BW75" s="165">
        <f t="shared" si="174"/>
        <v>50</v>
      </c>
      <c r="BX75" s="165">
        <f t="shared" si="174"/>
        <v>50</v>
      </c>
      <c r="BY75" s="165">
        <f t="shared" si="174"/>
        <v>50</v>
      </c>
      <c r="BZ75" s="165">
        <f t="shared" si="174"/>
        <v>50</v>
      </c>
      <c r="CA75" s="165">
        <f t="shared" si="174"/>
        <v>50</v>
      </c>
      <c r="CB75" s="165">
        <f t="shared" si="174"/>
        <v>50</v>
      </c>
      <c r="CC75" s="165">
        <f t="shared" si="174"/>
        <v>50</v>
      </c>
      <c r="CD75" s="165">
        <f t="shared" si="174"/>
        <v>50</v>
      </c>
      <c r="CE75" s="165">
        <f t="shared" si="174"/>
        <v>50</v>
      </c>
      <c r="CF75" s="165">
        <f t="shared" si="174"/>
        <v>50</v>
      </c>
      <c r="CG75" s="165">
        <f t="shared" si="174"/>
        <v>50</v>
      </c>
      <c r="CH75" s="165">
        <f t="shared" si="174"/>
        <v>50</v>
      </c>
      <c r="CI75" s="165">
        <f t="shared" si="174"/>
        <v>50</v>
      </c>
    </row>
    <row r="76" spans="1:87">
      <c r="A76" s="1"/>
      <c r="D76" s="69"/>
      <c r="E76" s="69"/>
      <c r="F76" s="34"/>
      <c r="G76" s="75"/>
      <c r="H76" s="75"/>
      <c r="I76" s="7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</row>
    <row r="77" spans="1:87">
      <c r="A77" s="1"/>
      <c r="C77" t="s">
        <v>797</v>
      </c>
      <c r="D77" s="12" t="s">
        <v>898</v>
      </c>
      <c r="E77" s="429" t="s">
        <v>58</v>
      </c>
      <c r="F77" s="34"/>
      <c r="G77" s="483"/>
      <c r="H77" s="483"/>
      <c r="I77" s="484"/>
      <c r="J77" s="76">
        <f>MAX(MIN(J74-J$70,J$71),0)</f>
        <v>500</v>
      </c>
      <c r="K77" s="76">
        <f t="shared" ref="K77:AF77" si="175">MAX(MIN(K74-K$70,K$71),0)</f>
        <v>390.25900000000001</v>
      </c>
      <c r="L77" s="76">
        <f t="shared" si="175"/>
        <v>280.16500000000002</v>
      </c>
      <c r="M77" s="76">
        <f t="shared" si="175"/>
        <v>136.44200000000001</v>
      </c>
      <c r="N77" s="76">
        <f t="shared" si="175"/>
        <v>82.101999999999975</v>
      </c>
      <c r="O77" s="76">
        <f t="shared" si="175"/>
        <v>69.764999999999986</v>
      </c>
      <c r="P77" s="76">
        <f t="shared" si="175"/>
        <v>52.937999999999988</v>
      </c>
      <c r="Q77" s="76">
        <f t="shared" si="175"/>
        <v>50.562999999999988</v>
      </c>
      <c r="R77" s="76">
        <f t="shared" si="175"/>
        <v>50.241999999999962</v>
      </c>
      <c r="S77" s="76">
        <f t="shared" si="175"/>
        <v>50.06899999999996</v>
      </c>
      <c r="T77" s="76">
        <f t="shared" si="175"/>
        <v>50.002999999999986</v>
      </c>
      <c r="U77" s="76">
        <f t="shared" si="175"/>
        <v>50</v>
      </c>
      <c r="V77" s="76">
        <f t="shared" si="175"/>
        <v>50</v>
      </c>
      <c r="W77" s="76">
        <f t="shared" si="175"/>
        <v>50</v>
      </c>
      <c r="X77" s="76">
        <f t="shared" si="175"/>
        <v>50</v>
      </c>
      <c r="Y77" s="76">
        <f t="shared" si="175"/>
        <v>50</v>
      </c>
      <c r="Z77" s="76">
        <f t="shared" si="175"/>
        <v>50</v>
      </c>
      <c r="AA77" s="76">
        <f t="shared" si="175"/>
        <v>50</v>
      </c>
      <c r="AB77" s="76">
        <f t="shared" si="175"/>
        <v>50</v>
      </c>
      <c r="AC77" s="76">
        <f t="shared" si="175"/>
        <v>50</v>
      </c>
      <c r="AD77" s="76">
        <f t="shared" si="175"/>
        <v>50</v>
      </c>
      <c r="AE77" s="76">
        <f t="shared" si="175"/>
        <v>50</v>
      </c>
      <c r="AF77" s="76">
        <f t="shared" si="175"/>
        <v>50</v>
      </c>
      <c r="AG77" s="76">
        <f t="shared" ref="AG77:AL77" si="176">MAX(MIN(AG74-AG$70,AG$71),0)</f>
        <v>50</v>
      </c>
      <c r="AH77" s="76">
        <f t="shared" si="176"/>
        <v>50</v>
      </c>
      <c r="AI77" s="76">
        <f t="shared" si="176"/>
        <v>50</v>
      </c>
      <c r="AJ77" s="76">
        <f t="shared" si="176"/>
        <v>50</v>
      </c>
      <c r="AK77" s="76">
        <f t="shared" si="176"/>
        <v>50</v>
      </c>
      <c r="AL77" s="76">
        <f t="shared" si="176"/>
        <v>50</v>
      </c>
      <c r="AM77" s="76">
        <f t="shared" ref="AM77:CI77" si="177">MAX(MIN(AM74-AM$70,AM$71),0)</f>
        <v>50</v>
      </c>
      <c r="AN77" s="76">
        <f t="shared" si="177"/>
        <v>50</v>
      </c>
      <c r="AO77" s="76">
        <f t="shared" si="177"/>
        <v>50</v>
      </c>
      <c r="AP77" s="76">
        <f t="shared" si="177"/>
        <v>50</v>
      </c>
      <c r="AQ77" s="76">
        <f t="shared" si="177"/>
        <v>50</v>
      </c>
      <c r="AR77" s="76">
        <f t="shared" si="177"/>
        <v>50</v>
      </c>
      <c r="AS77" s="76">
        <f t="shared" si="177"/>
        <v>50</v>
      </c>
      <c r="AT77" s="76">
        <f t="shared" si="177"/>
        <v>50</v>
      </c>
      <c r="AU77" s="76">
        <f t="shared" si="177"/>
        <v>50</v>
      </c>
      <c r="AV77" s="76">
        <f t="shared" si="177"/>
        <v>50</v>
      </c>
      <c r="AW77" s="76">
        <f t="shared" si="177"/>
        <v>50</v>
      </c>
      <c r="AX77" s="76">
        <f t="shared" si="177"/>
        <v>50</v>
      </c>
      <c r="AY77" s="76">
        <f t="shared" si="177"/>
        <v>50</v>
      </c>
      <c r="AZ77" s="76">
        <f t="shared" si="177"/>
        <v>50</v>
      </c>
      <c r="BA77" s="76">
        <f t="shared" si="177"/>
        <v>50</v>
      </c>
      <c r="BB77" s="76">
        <f t="shared" si="177"/>
        <v>50</v>
      </c>
      <c r="BC77" s="76">
        <f t="shared" si="177"/>
        <v>50</v>
      </c>
      <c r="BD77" s="76">
        <f t="shared" si="177"/>
        <v>50</v>
      </c>
      <c r="BE77" s="76">
        <f t="shared" si="177"/>
        <v>50</v>
      </c>
      <c r="BF77" s="76">
        <f t="shared" si="177"/>
        <v>50</v>
      </c>
      <c r="BG77" s="76">
        <f t="shared" si="177"/>
        <v>50</v>
      </c>
      <c r="BH77" s="76">
        <f t="shared" si="177"/>
        <v>50</v>
      </c>
      <c r="BI77" s="76">
        <f t="shared" si="177"/>
        <v>50</v>
      </c>
      <c r="BJ77" s="76">
        <f t="shared" si="177"/>
        <v>50</v>
      </c>
      <c r="BK77" s="76">
        <f t="shared" si="177"/>
        <v>50</v>
      </c>
      <c r="BL77" s="76">
        <f t="shared" si="177"/>
        <v>50</v>
      </c>
      <c r="BM77" s="76">
        <f t="shared" si="177"/>
        <v>50</v>
      </c>
      <c r="BN77" s="76">
        <f t="shared" si="177"/>
        <v>50</v>
      </c>
      <c r="BO77" s="76">
        <f t="shared" si="177"/>
        <v>50</v>
      </c>
      <c r="BP77" s="76">
        <f t="shared" si="177"/>
        <v>50</v>
      </c>
      <c r="BQ77" s="76">
        <f t="shared" si="177"/>
        <v>50</v>
      </c>
      <c r="BR77" s="76">
        <f t="shared" si="177"/>
        <v>50</v>
      </c>
      <c r="BS77" s="76">
        <f t="shared" si="177"/>
        <v>50</v>
      </c>
      <c r="BT77" s="76">
        <f t="shared" si="177"/>
        <v>50</v>
      </c>
      <c r="BU77" s="76">
        <f t="shared" si="177"/>
        <v>50</v>
      </c>
      <c r="BV77" s="76">
        <f t="shared" si="177"/>
        <v>50</v>
      </c>
      <c r="BW77" s="76">
        <f t="shared" si="177"/>
        <v>50</v>
      </c>
      <c r="BX77" s="76">
        <f t="shared" si="177"/>
        <v>50</v>
      </c>
      <c r="BY77" s="76">
        <f t="shared" si="177"/>
        <v>50</v>
      </c>
      <c r="BZ77" s="76">
        <f t="shared" si="177"/>
        <v>50</v>
      </c>
      <c r="CA77" s="76">
        <f t="shared" si="177"/>
        <v>50</v>
      </c>
      <c r="CB77" s="76">
        <f t="shared" si="177"/>
        <v>50</v>
      </c>
      <c r="CC77" s="76">
        <f t="shared" si="177"/>
        <v>50</v>
      </c>
      <c r="CD77" s="76">
        <f t="shared" si="177"/>
        <v>50</v>
      </c>
      <c r="CE77" s="76">
        <f t="shared" si="177"/>
        <v>50</v>
      </c>
      <c r="CF77" s="76">
        <f t="shared" si="177"/>
        <v>50</v>
      </c>
      <c r="CG77" s="76">
        <f t="shared" si="177"/>
        <v>50</v>
      </c>
      <c r="CH77" s="76">
        <f t="shared" si="177"/>
        <v>50</v>
      </c>
      <c r="CI77" s="76">
        <f t="shared" si="177"/>
        <v>50</v>
      </c>
    </row>
    <row r="78" spans="1:87">
      <c r="A78" s="1"/>
      <c r="C78" t="s">
        <v>798</v>
      </c>
      <c r="D78" s="12" t="s">
        <v>898</v>
      </c>
      <c r="E78" s="429" t="s">
        <v>58</v>
      </c>
      <c r="F78" s="34"/>
      <c r="G78" s="483"/>
      <c r="H78" s="483"/>
      <c r="I78" s="484"/>
      <c r="J78" s="76">
        <f>MAX(MIN(J75-J$70,J$71),0)</f>
        <v>390.25900000000001</v>
      </c>
      <c r="K78" s="76">
        <f t="shared" ref="K78:AF78" si="178">MAX(MIN(K75-K$70,K$71),0)</f>
        <v>280.16500000000002</v>
      </c>
      <c r="L78" s="76">
        <f>MAX(MIN(L75-L$70,L$71),0)</f>
        <v>136.44200000000001</v>
      </c>
      <c r="M78" s="76">
        <f t="shared" si="178"/>
        <v>82.101999999999975</v>
      </c>
      <c r="N78" s="76">
        <f t="shared" si="178"/>
        <v>69.764999999999986</v>
      </c>
      <c r="O78" s="76">
        <f t="shared" si="178"/>
        <v>52.937999999999988</v>
      </c>
      <c r="P78" s="76">
        <f t="shared" si="178"/>
        <v>50.562999999999988</v>
      </c>
      <c r="Q78" s="76">
        <f t="shared" si="178"/>
        <v>50.241999999999962</v>
      </c>
      <c r="R78" s="76">
        <f t="shared" si="178"/>
        <v>50.06899999999996</v>
      </c>
      <c r="S78" s="76">
        <f t="shared" si="178"/>
        <v>50.002999999999986</v>
      </c>
      <c r="T78" s="76">
        <f t="shared" si="178"/>
        <v>50</v>
      </c>
      <c r="U78" s="76">
        <f t="shared" si="178"/>
        <v>50</v>
      </c>
      <c r="V78" s="76">
        <f t="shared" si="178"/>
        <v>50</v>
      </c>
      <c r="W78" s="76">
        <f t="shared" si="178"/>
        <v>50</v>
      </c>
      <c r="X78" s="76">
        <f t="shared" si="178"/>
        <v>50</v>
      </c>
      <c r="Y78" s="76">
        <f t="shared" si="178"/>
        <v>50</v>
      </c>
      <c r="Z78" s="76">
        <f t="shared" si="178"/>
        <v>50</v>
      </c>
      <c r="AA78" s="76">
        <f t="shared" si="178"/>
        <v>50</v>
      </c>
      <c r="AB78" s="76">
        <f t="shared" si="178"/>
        <v>50</v>
      </c>
      <c r="AC78" s="76">
        <f t="shared" si="178"/>
        <v>50</v>
      </c>
      <c r="AD78" s="76">
        <f t="shared" si="178"/>
        <v>50</v>
      </c>
      <c r="AE78" s="76">
        <f t="shared" si="178"/>
        <v>50</v>
      </c>
      <c r="AF78" s="76">
        <f t="shared" si="178"/>
        <v>50</v>
      </c>
      <c r="AG78" s="76">
        <f t="shared" ref="AG78:AL78" si="179">MAX(MIN(AG75-AG$70,AG$71),0)</f>
        <v>50</v>
      </c>
      <c r="AH78" s="76">
        <f t="shared" si="179"/>
        <v>50</v>
      </c>
      <c r="AI78" s="76">
        <f t="shared" si="179"/>
        <v>50</v>
      </c>
      <c r="AJ78" s="76">
        <f t="shared" si="179"/>
        <v>50</v>
      </c>
      <c r="AK78" s="76">
        <f t="shared" si="179"/>
        <v>50</v>
      </c>
      <c r="AL78" s="76">
        <f t="shared" si="179"/>
        <v>50</v>
      </c>
      <c r="AM78" s="76">
        <f t="shared" ref="AM78:CI78" si="180">MAX(MIN(AM75-AM$70,AM$71),0)</f>
        <v>50</v>
      </c>
      <c r="AN78" s="76">
        <f t="shared" si="180"/>
        <v>50</v>
      </c>
      <c r="AO78" s="76">
        <f t="shared" si="180"/>
        <v>50</v>
      </c>
      <c r="AP78" s="76">
        <f t="shared" si="180"/>
        <v>50</v>
      </c>
      <c r="AQ78" s="76">
        <f t="shared" si="180"/>
        <v>50</v>
      </c>
      <c r="AR78" s="76">
        <f t="shared" si="180"/>
        <v>50</v>
      </c>
      <c r="AS78" s="76">
        <f t="shared" si="180"/>
        <v>50</v>
      </c>
      <c r="AT78" s="76">
        <f t="shared" si="180"/>
        <v>50</v>
      </c>
      <c r="AU78" s="76">
        <f t="shared" si="180"/>
        <v>50</v>
      </c>
      <c r="AV78" s="76">
        <f t="shared" si="180"/>
        <v>50</v>
      </c>
      <c r="AW78" s="76">
        <f t="shared" si="180"/>
        <v>50</v>
      </c>
      <c r="AX78" s="76">
        <f t="shared" si="180"/>
        <v>50</v>
      </c>
      <c r="AY78" s="76">
        <f t="shared" si="180"/>
        <v>50</v>
      </c>
      <c r="AZ78" s="76">
        <f t="shared" si="180"/>
        <v>50</v>
      </c>
      <c r="BA78" s="76">
        <f t="shared" si="180"/>
        <v>50</v>
      </c>
      <c r="BB78" s="76">
        <f t="shared" si="180"/>
        <v>50</v>
      </c>
      <c r="BC78" s="76">
        <f t="shared" si="180"/>
        <v>50</v>
      </c>
      <c r="BD78" s="76">
        <f t="shared" si="180"/>
        <v>50</v>
      </c>
      <c r="BE78" s="76">
        <f t="shared" si="180"/>
        <v>50</v>
      </c>
      <c r="BF78" s="76">
        <f t="shared" si="180"/>
        <v>50</v>
      </c>
      <c r="BG78" s="76">
        <f t="shared" si="180"/>
        <v>50</v>
      </c>
      <c r="BH78" s="76">
        <f t="shared" si="180"/>
        <v>50</v>
      </c>
      <c r="BI78" s="76">
        <f t="shared" si="180"/>
        <v>50</v>
      </c>
      <c r="BJ78" s="76">
        <f t="shared" si="180"/>
        <v>50</v>
      </c>
      <c r="BK78" s="76">
        <f t="shared" si="180"/>
        <v>50</v>
      </c>
      <c r="BL78" s="76">
        <f t="shared" si="180"/>
        <v>50</v>
      </c>
      <c r="BM78" s="76">
        <f t="shared" si="180"/>
        <v>50</v>
      </c>
      <c r="BN78" s="76">
        <f t="shared" si="180"/>
        <v>50</v>
      </c>
      <c r="BO78" s="76">
        <f t="shared" si="180"/>
        <v>50</v>
      </c>
      <c r="BP78" s="76">
        <f t="shared" si="180"/>
        <v>50</v>
      </c>
      <c r="BQ78" s="76">
        <f t="shared" si="180"/>
        <v>50</v>
      </c>
      <c r="BR78" s="76">
        <f t="shared" si="180"/>
        <v>50</v>
      </c>
      <c r="BS78" s="76">
        <f t="shared" si="180"/>
        <v>50</v>
      </c>
      <c r="BT78" s="76">
        <f t="shared" si="180"/>
        <v>50</v>
      </c>
      <c r="BU78" s="76">
        <f t="shared" si="180"/>
        <v>50</v>
      </c>
      <c r="BV78" s="76">
        <f t="shared" si="180"/>
        <v>50</v>
      </c>
      <c r="BW78" s="76">
        <f t="shared" si="180"/>
        <v>50</v>
      </c>
      <c r="BX78" s="76">
        <f t="shared" si="180"/>
        <v>50</v>
      </c>
      <c r="BY78" s="76">
        <f t="shared" si="180"/>
        <v>50</v>
      </c>
      <c r="BZ78" s="76">
        <f t="shared" si="180"/>
        <v>50</v>
      </c>
      <c r="CA78" s="76">
        <f t="shared" si="180"/>
        <v>50</v>
      </c>
      <c r="CB78" s="76">
        <f t="shared" si="180"/>
        <v>50</v>
      </c>
      <c r="CC78" s="76">
        <f t="shared" si="180"/>
        <v>50</v>
      </c>
      <c r="CD78" s="76">
        <f t="shared" si="180"/>
        <v>50</v>
      </c>
      <c r="CE78" s="76">
        <f t="shared" si="180"/>
        <v>50</v>
      </c>
      <c r="CF78" s="76">
        <f t="shared" si="180"/>
        <v>50</v>
      </c>
      <c r="CG78" s="76">
        <f t="shared" si="180"/>
        <v>50</v>
      </c>
      <c r="CH78" s="76">
        <f t="shared" si="180"/>
        <v>50</v>
      </c>
      <c r="CI78" s="76">
        <f t="shared" si="180"/>
        <v>50</v>
      </c>
    </row>
    <row r="79" spans="1:87">
      <c r="A79" s="1"/>
      <c r="D79" s="69"/>
      <c r="E79" s="69"/>
      <c r="F79" s="34"/>
      <c r="G79" s="75"/>
      <c r="H79" s="75"/>
      <c r="I79" s="7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3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</row>
    <row r="80" spans="1:87">
      <c r="A80" s="1"/>
      <c r="C80" t="s">
        <v>472</v>
      </c>
      <c r="D80" s="69" t="s">
        <v>41</v>
      </c>
      <c r="E80" s="429" t="s">
        <v>42</v>
      </c>
      <c r="F80" s="34"/>
      <c r="G80" s="483"/>
      <c r="H80" s="483"/>
      <c r="I80" s="484"/>
      <c r="J80" s="340">
        <f>IFERROR(MIN(1,MAX(0,(MAX(J74:J75)-J72)/(MAX(J74:J75)-MIN(J74:J75)),0)),0)</f>
        <v>0.1265232375812855</v>
      </c>
      <c r="K80" s="340">
        <f>IFERROR(MIN(1,MAX(0,(MAX(K74:K75)-K72)/(MAX(K74:K75)-MIN(K74:K75)),0)),0)</f>
        <v>0</v>
      </c>
      <c r="L80" s="340">
        <f>IFERROR(MIN(1,MAX(0,(MAX(L74:L75)-L72)/(MAX(L74:L75)-MIN(L74:L75)),0)),0)</f>
        <v>0</v>
      </c>
      <c r="M80" s="340">
        <f t="shared" ref="M80:BX80" si="181">IFERROR(MIN(1,MAX(0,(MAX(M74:M75)-M72)/(MAX(M74:M75)-MIN(M74:M75)),0)),0)</f>
        <v>0</v>
      </c>
      <c r="N80" s="340">
        <f t="shared" si="181"/>
        <v>0</v>
      </c>
      <c r="O80" s="340">
        <f t="shared" si="181"/>
        <v>0</v>
      </c>
      <c r="P80" s="340">
        <f t="shared" si="181"/>
        <v>0</v>
      </c>
      <c r="Q80" s="340">
        <f t="shared" si="181"/>
        <v>0</v>
      </c>
      <c r="R80" s="340">
        <f t="shared" si="181"/>
        <v>0</v>
      </c>
      <c r="S80" s="340">
        <f t="shared" si="181"/>
        <v>0</v>
      </c>
      <c r="T80" s="340">
        <f t="shared" si="181"/>
        <v>0</v>
      </c>
      <c r="U80" s="340">
        <f t="shared" si="181"/>
        <v>0</v>
      </c>
      <c r="V80" s="340">
        <f t="shared" si="181"/>
        <v>0</v>
      </c>
      <c r="W80" s="340">
        <f t="shared" si="181"/>
        <v>0</v>
      </c>
      <c r="X80" s="340">
        <f t="shared" si="181"/>
        <v>0</v>
      </c>
      <c r="Y80" s="340">
        <f t="shared" si="181"/>
        <v>0</v>
      </c>
      <c r="Z80" s="340">
        <f t="shared" si="181"/>
        <v>0</v>
      </c>
      <c r="AA80" s="340">
        <f t="shared" si="181"/>
        <v>0</v>
      </c>
      <c r="AB80" s="340">
        <f t="shared" si="181"/>
        <v>0</v>
      </c>
      <c r="AC80" s="340">
        <f t="shared" si="181"/>
        <v>0</v>
      </c>
      <c r="AD80" s="340">
        <f t="shared" si="181"/>
        <v>0</v>
      </c>
      <c r="AE80" s="340">
        <f t="shared" si="181"/>
        <v>0</v>
      </c>
      <c r="AF80" s="340">
        <f t="shared" si="181"/>
        <v>0</v>
      </c>
      <c r="AG80" s="340">
        <f t="shared" si="181"/>
        <v>0</v>
      </c>
      <c r="AH80" s="340">
        <f t="shared" si="181"/>
        <v>0</v>
      </c>
      <c r="AI80" s="340">
        <f t="shared" si="181"/>
        <v>0</v>
      </c>
      <c r="AJ80" s="340">
        <f t="shared" si="181"/>
        <v>0</v>
      </c>
      <c r="AK80" s="340">
        <f t="shared" si="181"/>
        <v>0</v>
      </c>
      <c r="AL80" s="340">
        <f t="shared" si="181"/>
        <v>0</v>
      </c>
      <c r="AM80" s="340">
        <f t="shared" si="181"/>
        <v>0</v>
      </c>
      <c r="AN80" s="340">
        <f t="shared" si="181"/>
        <v>0</v>
      </c>
      <c r="AO80" s="340">
        <f t="shared" si="181"/>
        <v>0</v>
      </c>
      <c r="AP80" s="340">
        <f t="shared" si="181"/>
        <v>0</v>
      </c>
      <c r="AQ80" s="340">
        <f t="shared" si="181"/>
        <v>0</v>
      </c>
      <c r="AR80" s="340">
        <f t="shared" si="181"/>
        <v>0</v>
      </c>
      <c r="AS80" s="340">
        <f t="shared" si="181"/>
        <v>0</v>
      </c>
      <c r="AT80" s="340">
        <f t="shared" si="181"/>
        <v>0</v>
      </c>
      <c r="AU80" s="340">
        <f t="shared" si="181"/>
        <v>0</v>
      </c>
      <c r="AV80" s="340">
        <f t="shared" si="181"/>
        <v>0</v>
      </c>
      <c r="AW80" s="340">
        <f t="shared" si="181"/>
        <v>0</v>
      </c>
      <c r="AX80" s="340">
        <f t="shared" si="181"/>
        <v>0</v>
      </c>
      <c r="AY80" s="340">
        <f t="shared" si="181"/>
        <v>0</v>
      </c>
      <c r="AZ80" s="340">
        <f t="shared" si="181"/>
        <v>0</v>
      </c>
      <c r="BA80" s="340">
        <f t="shared" si="181"/>
        <v>0</v>
      </c>
      <c r="BB80" s="340">
        <f t="shared" si="181"/>
        <v>0</v>
      </c>
      <c r="BC80" s="340">
        <f t="shared" si="181"/>
        <v>0</v>
      </c>
      <c r="BD80" s="340">
        <f t="shared" si="181"/>
        <v>0</v>
      </c>
      <c r="BE80" s="340">
        <f t="shared" si="181"/>
        <v>0</v>
      </c>
      <c r="BF80" s="340">
        <f t="shared" si="181"/>
        <v>0</v>
      </c>
      <c r="BG80" s="340">
        <f t="shared" si="181"/>
        <v>0</v>
      </c>
      <c r="BH80" s="340">
        <f t="shared" si="181"/>
        <v>0</v>
      </c>
      <c r="BI80" s="340">
        <f t="shared" si="181"/>
        <v>0</v>
      </c>
      <c r="BJ80" s="340">
        <f t="shared" si="181"/>
        <v>0</v>
      </c>
      <c r="BK80" s="340">
        <f t="shared" si="181"/>
        <v>0</v>
      </c>
      <c r="BL80" s="340">
        <f t="shared" si="181"/>
        <v>0</v>
      </c>
      <c r="BM80" s="340">
        <f t="shared" si="181"/>
        <v>0</v>
      </c>
      <c r="BN80" s="340">
        <f t="shared" si="181"/>
        <v>0</v>
      </c>
      <c r="BO80" s="340">
        <f t="shared" si="181"/>
        <v>0</v>
      </c>
      <c r="BP80" s="340">
        <f t="shared" si="181"/>
        <v>0</v>
      </c>
      <c r="BQ80" s="340">
        <f t="shared" si="181"/>
        <v>0</v>
      </c>
      <c r="BR80" s="340">
        <f t="shared" si="181"/>
        <v>0</v>
      </c>
      <c r="BS80" s="340">
        <f t="shared" si="181"/>
        <v>0</v>
      </c>
      <c r="BT80" s="340">
        <f t="shared" si="181"/>
        <v>0</v>
      </c>
      <c r="BU80" s="340">
        <f t="shared" si="181"/>
        <v>0</v>
      </c>
      <c r="BV80" s="340">
        <f t="shared" si="181"/>
        <v>0</v>
      </c>
      <c r="BW80" s="340">
        <f t="shared" si="181"/>
        <v>0</v>
      </c>
      <c r="BX80" s="340">
        <f t="shared" si="181"/>
        <v>0</v>
      </c>
      <c r="BY80" s="340">
        <f t="shared" ref="BY80:CI80" si="182">IFERROR(MIN(1,MAX(0,(MAX(BY74:BY75)-BY72)/(MAX(BY74:BY75)-MIN(BY74:BY75)),0)),0)</f>
        <v>0</v>
      </c>
      <c r="BZ80" s="340">
        <f t="shared" si="182"/>
        <v>0</v>
      </c>
      <c r="CA80" s="340">
        <f t="shared" si="182"/>
        <v>0</v>
      </c>
      <c r="CB80" s="340">
        <f t="shared" si="182"/>
        <v>0</v>
      </c>
      <c r="CC80" s="340">
        <f t="shared" si="182"/>
        <v>0</v>
      </c>
      <c r="CD80" s="340">
        <f t="shared" si="182"/>
        <v>0</v>
      </c>
      <c r="CE80" s="340">
        <f t="shared" si="182"/>
        <v>0</v>
      </c>
      <c r="CF80" s="340">
        <f t="shared" si="182"/>
        <v>0</v>
      </c>
      <c r="CG80" s="340">
        <f t="shared" si="182"/>
        <v>0</v>
      </c>
      <c r="CH80" s="340">
        <f t="shared" si="182"/>
        <v>0</v>
      </c>
      <c r="CI80" s="340">
        <f t="shared" si="182"/>
        <v>0</v>
      </c>
    </row>
    <row r="81" spans="1:87">
      <c r="A81" s="1"/>
      <c r="C81" t="s">
        <v>473</v>
      </c>
      <c r="D81" s="69" t="s">
        <v>41</v>
      </c>
      <c r="E81" s="429" t="s">
        <v>42</v>
      </c>
      <c r="F81" s="34"/>
      <c r="G81" s="483"/>
      <c r="H81" s="483"/>
      <c r="I81" s="484"/>
      <c r="J81" s="340">
        <f>IFERROR(MIN(1,MAX(0,(MAX(J74:J75)-J70)/(MAX(J74:J75)-MIN(J74:J75)),0)),0)</f>
        <v>1</v>
      </c>
      <c r="K81" s="340">
        <f t="shared" ref="K81:BV81" si="183">IFERROR(MIN(1,MAX(0,(MAX(K74:K75)-K70)/(MAX(K74:K75)-MIN(K74:K75)),0)),0)</f>
        <v>1</v>
      </c>
      <c r="L81" s="340">
        <f t="shared" si="183"/>
        <v>1</v>
      </c>
      <c r="M81" s="340">
        <f t="shared" si="183"/>
        <v>1</v>
      </c>
      <c r="N81" s="340">
        <f t="shared" si="183"/>
        <v>1</v>
      </c>
      <c r="O81" s="340">
        <f t="shared" si="183"/>
        <v>1</v>
      </c>
      <c r="P81" s="340">
        <f t="shared" si="183"/>
        <v>1</v>
      </c>
      <c r="Q81" s="340">
        <f t="shared" si="183"/>
        <v>1</v>
      </c>
      <c r="R81" s="340">
        <f t="shared" si="183"/>
        <v>1</v>
      </c>
      <c r="S81" s="340">
        <f t="shared" si="183"/>
        <v>1</v>
      </c>
      <c r="T81" s="340">
        <f t="shared" si="183"/>
        <v>1</v>
      </c>
      <c r="U81" s="340">
        <f t="shared" si="183"/>
        <v>0</v>
      </c>
      <c r="V81" s="340">
        <f t="shared" si="183"/>
        <v>0</v>
      </c>
      <c r="W81" s="340">
        <f t="shared" si="183"/>
        <v>0</v>
      </c>
      <c r="X81" s="340">
        <f t="shared" si="183"/>
        <v>0</v>
      </c>
      <c r="Y81" s="340">
        <f t="shared" si="183"/>
        <v>0</v>
      </c>
      <c r="Z81" s="340">
        <f t="shared" si="183"/>
        <v>0</v>
      </c>
      <c r="AA81" s="340">
        <f t="shared" si="183"/>
        <v>0</v>
      </c>
      <c r="AB81" s="340">
        <f t="shared" si="183"/>
        <v>0</v>
      </c>
      <c r="AC81" s="340">
        <f t="shared" si="183"/>
        <v>0</v>
      </c>
      <c r="AD81" s="340">
        <f t="shared" si="183"/>
        <v>0</v>
      </c>
      <c r="AE81" s="340">
        <f t="shared" si="183"/>
        <v>0</v>
      </c>
      <c r="AF81" s="340">
        <f t="shared" si="183"/>
        <v>0</v>
      </c>
      <c r="AG81" s="340">
        <f t="shared" si="183"/>
        <v>0</v>
      </c>
      <c r="AH81" s="340">
        <f t="shared" si="183"/>
        <v>0</v>
      </c>
      <c r="AI81" s="340">
        <f t="shared" si="183"/>
        <v>0</v>
      </c>
      <c r="AJ81" s="340">
        <f t="shared" si="183"/>
        <v>0</v>
      </c>
      <c r="AK81" s="340">
        <f t="shared" si="183"/>
        <v>0</v>
      </c>
      <c r="AL81" s="340">
        <f t="shared" si="183"/>
        <v>0</v>
      </c>
      <c r="AM81" s="340">
        <f t="shared" si="183"/>
        <v>0</v>
      </c>
      <c r="AN81" s="340">
        <f t="shared" si="183"/>
        <v>0</v>
      </c>
      <c r="AO81" s="340">
        <f t="shared" si="183"/>
        <v>0</v>
      </c>
      <c r="AP81" s="340">
        <f t="shared" si="183"/>
        <v>0</v>
      </c>
      <c r="AQ81" s="340">
        <f t="shared" si="183"/>
        <v>0</v>
      </c>
      <c r="AR81" s="340">
        <f t="shared" si="183"/>
        <v>0</v>
      </c>
      <c r="AS81" s="340">
        <f t="shared" si="183"/>
        <v>0</v>
      </c>
      <c r="AT81" s="340">
        <f t="shared" si="183"/>
        <v>0</v>
      </c>
      <c r="AU81" s="340">
        <f t="shared" si="183"/>
        <v>0</v>
      </c>
      <c r="AV81" s="340">
        <f t="shared" si="183"/>
        <v>0</v>
      </c>
      <c r="AW81" s="340">
        <f t="shared" si="183"/>
        <v>0</v>
      </c>
      <c r="AX81" s="340">
        <f t="shared" si="183"/>
        <v>0</v>
      </c>
      <c r="AY81" s="340">
        <f t="shared" si="183"/>
        <v>0</v>
      </c>
      <c r="AZ81" s="340">
        <f t="shared" si="183"/>
        <v>0</v>
      </c>
      <c r="BA81" s="340">
        <f t="shared" si="183"/>
        <v>0</v>
      </c>
      <c r="BB81" s="340">
        <f t="shared" si="183"/>
        <v>0</v>
      </c>
      <c r="BC81" s="340">
        <f t="shared" si="183"/>
        <v>0</v>
      </c>
      <c r="BD81" s="340">
        <f t="shared" si="183"/>
        <v>0</v>
      </c>
      <c r="BE81" s="340">
        <f t="shared" si="183"/>
        <v>0</v>
      </c>
      <c r="BF81" s="340">
        <f t="shared" si="183"/>
        <v>0</v>
      </c>
      <c r="BG81" s="340">
        <f t="shared" si="183"/>
        <v>0</v>
      </c>
      <c r="BH81" s="340">
        <f t="shared" si="183"/>
        <v>0</v>
      </c>
      <c r="BI81" s="340">
        <f t="shared" si="183"/>
        <v>0</v>
      </c>
      <c r="BJ81" s="340">
        <f t="shared" si="183"/>
        <v>0</v>
      </c>
      <c r="BK81" s="340">
        <f t="shared" si="183"/>
        <v>0</v>
      </c>
      <c r="BL81" s="340">
        <f t="shared" si="183"/>
        <v>0</v>
      </c>
      <c r="BM81" s="340">
        <f t="shared" si="183"/>
        <v>0</v>
      </c>
      <c r="BN81" s="340">
        <f t="shared" si="183"/>
        <v>0</v>
      </c>
      <c r="BO81" s="340">
        <f t="shared" si="183"/>
        <v>0</v>
      </c>
      <c r="BP81" s="340">
        <f t="shared" si="183"/>
        <v>0</v>
      </c>
      <c r="BQ81" s="340">
        <f t="shared" si="183"/>
        <v>0</v>
      </c>
      <c r="BR81" s="340">
        <f t="shared" si="183"/>
        <v>0</v>
      </c>
      <c r="BS81" s="340">
        <f t="shared" si="183"/>
        <v>0</v>
      </c>
      <c r="BT81" s="340">
        <f t="shared" si="183"/>
        <v>0</v>
      </c>
      <c r="BU81" s="340">
        <f t="shared" si="183"/>
        <v>0</v>
      </c>
      <c r="BV81" s="340">
        <f t="shared" si="183"/>
        <v>0</v>
      </c>
      <c r="BW81" s="340">
        <f t="shared" ref="BW81:CI81" si="184">IFERROR(MIN(1,MAX(0,(MAX(BW74:BW75)-BW70)/(MAX(BW74:BW75)-MIN(BW74:BW75)),0)),0)</f>
        <v>0</v>
      </c>
      <c r="BX81" s="340">
        <f t="shared" si="184"/>
        <v>0</v>
      </c>
      <c r="BY81" s="340">
        <f t="shared" si="184"/>
        <v>0</v>
      </c>
      <c r="BZ81" s="340">
        <f t="shared" si="184"/>
        <v>0</v>
      </c>
      <c r="CA81" s="340">
        <f t="shared" si="184"/>
        <v>0</v>
      </c>
      <c r="CB81" s="340">
        <f t="shared" si="184"/>
        <v>0</v>
      </c>
      <c r="CC81" s="340">
        <f t="shared" si="184"/>
        <v>0</v>
      </c>
      <c r="CD81" s="340">
        <f t="shared" si="184"/>
        <v>0</v>
      </c>
      <c r="CE81" s="340">
        <f t="shared" si="184"/>
        <v>0</v>
      </c>
      <c r="CF81" s="340">
        <f t="shared" si="184"/>
        <v>0</v>
      </c>
      <c r="CG81" s="340">
        <f t="shared" si="184"/>
        <v>0</v>
      </c>
      <c r="CH81" s="340">
        <f t="shared" si="184"/>
        <v>0</v>
      </c>
      <c r="CI81" s="340">
        <f t="shared" si="184"/>
        <v>0</v>
      </c>
    </row>
    <row r="82" spans="1:87">
      <c r="A82" s="1"/>
      <c r="D82" s="69"/>
      <c r="E82" s="69"/>
      <c r="F82" s="34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63"/>
      <c r="AD82" s="63"/>
      <c r="AE82" s="63"/>
      <c r="AF82" s="63"/>
    </row>
    <row r="83" spans="1:87">
      <c r="A83" s="1"/>
      <c r="C83" s="40" t="s">
        <v>474</v>
      </c>
      <c r="D83" s="12" t="s">
        <v>898</v>
      </c>
      <c r="E83" s="429" t="s">
        <v>58</v>
      </c>
      <c r="F83" s="34"/>
      <c r="G83" s="483"/>
      <c r="H83" s="483"/>
      <c r="I83" s="484"/>
      <c r="J83" s="76">
        <f>IF(AND(J80&gt;0,J80&lt;1),AVERAGE(J77:J78)*(1-J80)+MAX(J77:J78)*(J80),"")</f>
        <v>452.07189330770393</v>
      </c>
      <c r="K83" s="76" t="str">
        <f>IF(AND(K80&gt;0,K80&lt;1),AVERAGE(K77:K78)*(1-K80)+MAX(K77:K78)*(K80),"")</f>
        <v/>
      </c>
      <c r="L83" s="76" t="str">
        <f>IF(AND(L80&gt;0,L80&lt;1),AVERAGE(L77:L78)*(1-L80)+MAX(L77:L78)*(L80),"")</f>
        <v/>
      </c>
      <c r="M83" s="76" t="str">
        <f t="shared" ref="M83:AF83" si="185">IF(AND(M80&gt;0,M80&lt;1),AVERAGE(M77:M78)*(1-M80)+MAX(M77:M78)*(M80),"")</f>
        <v/>
      </c>
      <c r="N83" s="76" t="str">
        <f t="shared" si="185"/>
        <v/>
      </c>
      <c r="O83" s="76" t="str">
        <f t="shared" si="185"/>
        <v/>
      </c>
      <c r="P83" s="76" t="str">
        <f t="shared" si="185"/>
        <v/>
      </c>
      <c r="Q83" s="76" t="str">
        <f t="shared" si="185"/>
        <v/>
      </c>
      <c r="R83" s="76" t="str">
        <f t="shared" si="185"/>
        <v/>
      </c>
      <c r="S83" s="76" t="str">
        <f t="shared" si="185"/>
        <v/>
      </c>
      <c r="T83" s="76" t="str">
        <f t="shared" si="185"/>
        <v/>
      </c>
      <c r="U83" s="76" t="str">
        <f t="shared" si="185"/>
        <v/>
      </c>
      <c r="V83" s="76" t="str">
        <f t="shared" si="185"/>
        <v/>
      </c>
      <c r="W83" s="76" t="str">
        <f t="shared" si="185"/>
        <v/>
      </c>
      <c r="X83" s="76" t="str">
        <f t="shared" si="185"/>
        <v/>
      </c>
      <c r="Y83" s="76" t="str">
        <f t="shared" si="185"/>
        <v/>
      </c>
      <c r="Z83" s="76" t="str">
        <f t="shared" si="185"/>
        <v/>
      </c>
      <c r="AA83" s="76" t="str">
        <f t="shared" si="185"/>
        <v/>
      </c>
      <c r="AB83" s="76" t="str">
        <f t="shared" si="185"/>
        <v/>
      </c>
      <c r="AC83" s="76" t="str">
        <f t="shared" si="185"/>
        <v/>
      </c>
      <c r="AD83" s="76" t="str">
        <f t="shared" si="185"/>
        <v/>
      </c>
      <c r="AE83" s="76" t="str">
        <f t="shared" si="185"/>
        <v/>
      </c>
      <c r="AF83" s="76" t="str">
        <f t="shared" si="185"/>
        <v/>
      </c>
      <c r="AG83" s="76" t="str">
        <f t="shared" ref="AG83:AK83" si="186">IF(AND(AG80&gt;0,AG80&lt;1),AVERAGE(AG77:AG78)*(1-AG80)+MAX(AG77:AG78)*(AG80),"")</f>
        <v/>
      </c>
      <c r="AH83" s="76" t="str">
        <f t="shared" si="186"/>
        <v/>
      </c>
      <c r="AI83" s="76" t="str">
        <f t="shared" si="186"/>
        <v/>
      </c>
      <c r="AJ83" s="76" t="str">
        <f t="shared" si="186"/>
        <v/>
      </c>
      <c r="AK83" s="76" t="str">
        <f t="shared" si="186"/>
        <v/>
      </c>
      <c r="AL83" s="76" t="str">
        <f t="shared" ref="AL83:CI83" si="187">IF(AND(AL80&gt;0,AL80&lt;1),AVERAGE(AL77:AL78)*(1-AL80)+MAX(AL77:AL78)*(AL80),"")</f>
        <v/>
      </c>
      <c r="AM83" s="76" t="str">
        <f t="shared" si="187"/>
        <v/>
      </c>
      <c r="AN83" s="76" t="str">
        <f t="shared" si="187"/>
        <v/>
      </c>
      <c r="AO83" s="76" t="str">
        <f t="shared" si="187"/>
        <v/>
      </c>
      <c r="AP83" s="76" t="str">
        <f t="shared" si="187"/>
        <v/>
      </c>
      <c r="AQ83" s="76" t="str">
        <f t="shared" si="187"/>
        <v/>
      </c>
      <c r="AR83" s="76" t="str">
        <f t="shared" si="187"/>
        <v/>
      </c>
      <c r="AS83" s="76" t="str">
        <f t="shared" si="187"/>
        <v/>
      </c>
      <c r="AT83" s="76" t="str">
        <f t="shared" si="187"/>
        <v/>
      </c>
      <c r="AU83" s="76" t="str">
        <f t="shared" si="187"/>
        <v/>
      </c>
      <c r="AV83" s="76" t="str">
        <f t="shared" si="187"/>
        <v/>
      </c>
      <c r="AW83" s="76" t="str">
        <f t="shared" si="187"/>
        <v/>
      </c>
      <c r="AX83" s="76" t="str">
        <f t="shared" si="187"/>
        <v/>
      </c>
      <c r="AY83" s="76" t="str">
        <f t="shared" si="187"/>
        <v/>
      </c>
      <c r="AZ83" s="76" t="str">
        <f t="shared" si="187"/>
        <v/>
      </c>
      <c r="BA83" s="76" t="str">
        <f t="shared" si="187"/>
        <v/>
      </c>
      <c r="BB83" s="76" t="str">
        <f t="shared" si="187"/>
        <v/>
      </c>
      <c r="BC83" s="76" t="str">
        <f t="shared" si="187"/>
        <v/>
      </c>
      <c r="BD83" s="76" t="str">
        <f t="shared" si="187"/>
        <v/>
      </c>
      <c r="BE83" s="76" t="str">
        <f t="shared" si="187"/>
        <v/>
      </c>
      <c r="BF83" s="76" t="str">
        <f t="shared" si="187"/>
        <v/>
      </c>
      <c r="BG83" s="76" t="str">
        <f t="shared" si="187"/>
        <v/>
      </c>
      <c r="BH83" s="76" t="str">
        <f t="shared" si="187"/>
        <v/>
      </c>
      <c r="BI83" s="76" t="str">
        <f t="shared" si="187"/>
        <v/>
      </c>
      <c r="BJ83" s="76" t="str">
        <f t="shared" si="187"/>
        <v/>
      </c>
      <c r="BK83" s="76" t="str">
        <f t="shared" si="187"/>
        <v/>
      </c>
      <c r="BL83" s="76" t="str">
        <f t="shared" si="187"/>
        <v/>
      </c>
      <c r="BM83" s="76" t="str">
        <f t="shared" si="187"/>
        <v/>
      </c>
      <c r="BN83" s="76" t="str">
        <f t="shared" si="187"/>
        <v/>
      </c>
      <c r="BO83" s="76" t="str">
        <f t="shared" si="187"/>
        <v/>
      </c>
      <c r="BP83" s="76" t="str">
        <f t="shared" si="187"/>
        <v/>
      </c>
      <c r="BQ83" s="76" t="str">
        <f t="shared" si="187"/>
        <v/>
      </c>
      <c r="BR83" s="76" t="str">
        <f t="shared" si="187"/>
        <v/>
      </c>
      <c r="BS83" s="76" t="str">
        <f t="shared" si="187"/>
        <v/>
      </c>
      <c r="BT83" s="76" t="str">
        <f t="shared" si="187"/>
        <v/>
      </c>
      <c r="BU83" s="76" t="str">
        <f t="shared" si="187"/>
        <v/>
      </c>
      <c r="BV83" s="76" t="str">
        <f t="shared" si="187"/>
        <v/>
      </c>
      <c r="BW83" s="76" t="str">
        <f t="shared" si="187"/>
        <v/>
      </c>
      <c r="BX83" s="76" t="str">
        <f t="shared" si="187"/>
        <v/>
      </c>
      <c r="BY83" s="76" t="str">
        <f t="shared" si="187"/>
        <v/>
      </c>
      <c r="BZ83" s="76" t="str">
        <f t="shared" si="187"/>
        <v/>
      </c>
      <c r="CA83" s="76" t="str">
        <f t="shared" si="187"/>
        <v/>
      </c>
      <c r="CB83" s="76" t="str">
        <f t="shared" si="187"/>
        <v/>
      </c>
      <c r="CC83" s="76" t="str">
        <f t="shared" si="187"/>
        <v/>
      </c>
      <c r="CD83" s="76" t="str">
        <f t="shared" si="187"/>
        <v/>
      </c>
      <c r="CE83" s="76" t="str">
        <f t="shared" si="187"/>
        <v/>
      </c>
      <c r="CF83" s="76" t="str">
        <f t="shared" si="187"/>
        <v/>
      </c>
      <c r="CG83" s="76" t="str">
        <f t="shared" si="187"/>
        <v/>
      </c>
      <c r="CH83" s="76" t="str">
        <f t="shared" si="187"/>
        <v/>
      </c>
      <c r="CI83" s="76" t="str">
        <f t="shared" si="187"/>
        <v/>
      </c>
    </row>
    <row r="84" spans="1:87">
      <c r="A84" s="1"/>
      <c r="C84" s="40" t="s">
        <v>475</v>
      </c>
      <c r="D84" s="12" t="s">
        <v>898</v>
      </c>
      <c r="E84" s="429" t="s">
        <v>58</v>
      </c>
      <c r="F84" s="34"/>
      <c r="G84" s="483"/>
      <c r="H84" s="483"/>
      <c r="I84" s="484"/>
      <c r="J84" s="76" t="str">
        <f>IF(AND(J81&gt;0,J81&lt;1),AVERAGE(J77:J78)*(J81),"")</f>
        <v/>
      </c>
      <c r="K84" s="76" t="str">
        <f t="shared" ref="K84:AF84" si="188">IF(AND(K81&gt;0,K81&lt;1),AVERAGE(K77:K78)*(K81),"")</f>
        <v/>
      </c>
      <c r="L84" s="76" t="str">
        <f t="shared" si="188"/>
        <v/>
      </c>
      <c r="M84" s="76" t="str">
        <f t="shared" si="188"/>
        <v/>
      </c>
      <c r="N84" s="76" t="str">
        <f>IF(AND(N81&gt;0,N81&lt;1),AVERAGE(N77:N78)*(N81),"")</f>
        <v/>
      </c>
      <c r="O84" s="76" t="str">
        <f t="shared" si="188"/>
        <v/>
      </c>
      <c r="P84" s="76" t="str">
        <f t="shared" si="188"/>
        <v/>
      </c>
      <c r="Q84" s="76" t="str">
        <f t="shared" si="188"/>
        <v/>
      </c>
      <c r="R84" s="76" t="str">
        <f t="shared" si="188"/>
        <v/>
      </c>
      <c r="S84" s="76" t="str">
        <f t="shared" si="188"/>
        <v/>
      </c>
      <c r="T84" s="76" t="str">
        <f t="shared" si="188"/>
        <v/>
      </c>
      <c r="U84" s="76" t="str">
        <f t="shared" si="188"/>
        <v/>
      </c>
      <c r="V84" s="76" t="str">
        <f t="shared" si="188"/>
        <v/>
      </c>
      <c r="W84" s="76" t="str">
        <f t="shared" si="188"/>
        <v/>
      </c>
      <c r="X84" s="76" t="str">
        <f t="shared" si="188"/>
        <v/>
      </c>
      <c r="Y84" s="76" t="str">
        <f t="shared" si="188"/>
        <v/>
      </c>
      <c r="Z84" s="76" t="str">
        <f t="shared" si="188"/>
        <v/>
      </c>
      <c r="AA84" s="76" t="str">
        <f t="shared" si="188"/>
        <v/>
      </c>
      <c r="AB84" s="76" t="str">
        <f t="shared" si="188"/>
        <v/>
      </c>
      <c r="AC84" s="76" t="str">
        <f t="shared" si="188"/>
        <v/>
      </c>
      <c r="AD84" s="76" t="str">
        <f t="shared" si="188"/>
        <v/>
      </c>
      <c r="AE84" s="76" t="str">
        <f t="shared" si="188"/>
        <v/>
      </c>
      <c r="AF84" s="76" t="str">
        <f t="shared" si="188"/>
        <v/>
      </c>
      <c r="AG84" s="76" t="str">
        <f t="shared" ref="AG84:AK84" si="189">IF(AND(AG81&gt;0,AG81&lt;1),AVERAGE(AG77:AG78)*(AG81),"")</f>
        <v/>
      </c>
      <c r="AH84" s="76" t="str">
        <f t="shared" si="189"/>
        <v/>
      </c>
      <c r="AI84" s="76" t="str">
        <f t="shared" si="189"/>
        <v/>
      </c>
      <c r="AJ84" s="76" t="str">
        <f t="shared" si="189"/>
        <v/>
      </c>
      <c r="AK84" s="76" t="str">
        <f t="shared" si="189"/>
        <v/>
      </c>
      <c r="AL84" s="76" t="str">
        <f t="shared" ref="AL84:CI84" si="190">IF(AND(AL81&gt;0,AL81&lt;1),AVERAGE(AL77:AL78)*(AL81),"")</f>
        <v/>
      </c>
      <c r="AM84" s="76" t="str">
        <f t="shared" si="190"/>
        <v/>
      </c>
      <c r="AN84" s="76" t="str">
        <f t="shared" si="190"/>
        <v/>
      </c>
      <c r="AO84" s="76" t="str">
        <f t="shared" si="190"/>
        <v/>
      </c>
      <c r="AP84" s="76" t="str">
        <f t="shared" si="190"/>
        <v/>
      </c>
      <c r="AQ84" s="76" t="str">
        <f t="shared" si="190"/>
        <v/>
      </c>
      <c r="AR84" s="76" t="str">
        <f t="shared" si="190"/>
        <v/>
      </c>
      <c r="AS84" s="76" t="str">
        <f t="shared" si="190"/>
        <v/>
      </c>
      <c r="AT84" s="76" t="str">
        <f t="shared" si="190"/>
        <v/>
      </c>
      <c r="AU84" s="76" t="str">
        <f t="shared" si="190"/>
        <v/>
      </c>
      <c r="AV84" s="76" t="str">
        <f t="shared" si="190"/>
        <v/>
      </c>
      <c r="AW84" s="76" t="str">
        <f t="shared" si="190"/>
        <v/>
      </c>
      <c r="AX84" s="76" t="str">
        <f t="shared" si="190"/>
        <v/>
      </c>
      <c r="AY84" s="76" t="str">
        <f t="shared" si="190"/>
        <v/>
      </c>
      <c r="AZ84" s="76" t="str">
        <f t="shared" si="190"/>
        <v/>
      </c>
      <c r="BA84" s="76" t="str">
        <f t="shared" si="190"/>
        <v/>
      </c>
      <c r="BB84" s="76" t="str">
        <f t="shared" si="190"/>
        <v/>
      </c>
      <c r="BC84" s="76" t="str">
        <f t="shared" si="190"/>
        <v/>
      </c>
      <c r="BD84" s="76" t="str">
        <f t="shared" si="190"/>
        <v/>
      </c>
      <c r="BE84" s="76" t="str">
        <f t="shared" si="190"/>
        <v/>
      </c>
      <c r="BF84" s="76" t="str">
        <f t="shared" si="190"/>
        <v/>
      </c>
      <c r="BG84" s="76" t="str">
        <f t="shared" si="190"/>
        <v/>
      </c>
      <c r="BH84" s="76" t="str">
        <f t="shared" si="190"/>
        <v/>
      </c>
      <c r="BI84" s="76" t="str">
        <f t="shared" si="190"/>
        <v/>
      </c>
      <c r="BJ84" s="76" t="str">
        <f t="shared" si="190"/>
        <v/>
      </c>
      <c r="BK84" s="76" t="str">
        <f t="shared" si="190"/>
        <v/>
      </c>
      <c r="BL84" s="76" t="str">
        <f t="shared" si="190"/>
        <v/>
      </c>
      <c r="BM84" s="76" t="str">
        <f t="shared" si="190"/>
        <v/>
      </c>
      <c r="BN84" s="76" t="str">
        <f t="shared" si="190"/>
        <v/>
      </c>
      <c r="BO84" s="76" t="str">
        <f t="shared" si="190"/>
        <v/>
      </c>
      <c r="BP84" s="76" t="str">
        <f t="shared" si="190"/>
        <v/>
      </c>
      <c r="BQ84" s="76" t="str">
        <f t="shared" si="190"/>
        <v/>
      </c>
      <c r="BR84" s="76" t="str">
        <f t="shared" si="190"/>
        <v/>
      </c>
      <c r="BS84" s="76" t="str">
        <f t="shared" si="190"/>
        <v/>
      </c>
      <c r="BT84" s="76" t="str">
        <f t="shared" si="190"/>
        <v/>
      </c>
      <c r="BU84" s="76" t="str">
        <f t="shared" si="190"/>
        <v/>
      </c>
      <c r="BV84" s="76" t="str">
        <f t="shared" si="190"/>
        <v/>
      </c>
      <c r="BW84" s="76" t="str">
        <f t="shared" si="190"/>
        <v/>
      </c>
      <c r="BX84" s="76" t="str">
        <f t="shared" si="190"/>
        <v/>
      </c>
      <c r="BY84" s="76" t="str">
        <f t="shared" si="190"/>
        <v/>
      </c>
      <c r="BZ84" s="76" t="str">
        <f t="shared" si="190"/>
        <v/>
      </c>
      <c r="CA84" s="76" t="str">
        <f t="shared" si="190"/>
        <v/>
      </c>
      <c r="CB84" s="76" t="str">
        <f t="shared" si="190"/>
        <v/>
      </c>
      <c r="CC84" s="76" t="str">
        <f t="shared" si="190"/>
        <v/>
      </c>
      <c r="CD84" s="76" t="str">
        <f t="shared" si="190"/>
        <v/>
      </c>
      <c r="CE84" s="76" t="str">
        <f t="shared" si="190"/>
        <v/>
      </c>
      <c r="CF84" s="76" t="str">
        <f t="shared" si="190"/>
        <v/>
      </c>
      <c r="CG84" s="76" t="str">
        <f t="shared" si="190"/>
        <v/>
      </c>
      <c r="CH84" s="76" t="str">
        <f t="shared" si="190"/>
        <v/>
      </c>
      <c r="CI84" s="76" t="str">
        <f t="shared" si="190"/>
        <v/>
      </c>
    </row>
    <row r="85" spans="1:87">
      <c r="A85" s="1"/>
      <c r="C85" s="40" t="s">
        <v>476</v>
      </c>
      <c r="D85" s="12" t="s">
        <v>898</v>
      </c>
      <c r="E85" s="429" t="s">
        <v>58</v>
      </c>
      <c r="F85" s="34"/>
      <c r="G85" s="483"/>
      <c r="H85" s="483"/>
      <c r="I85" s="484"/>
      <c r="J85" s="76" t="str">
        <f>IF(AND(ISNUMBER(J83),ISNUMBER(J84)),J80*J71+AVERAGE(J71,0)*(1-J80-(1-J81)),"")</f>
        <v/>
      </c>
      <c r="K85" s="76" t="str">
        <f t="shared" ref="K85:AF85" si="191">IF(AND(ISNUMBER(K83),ISNUMBER(K84)),K80*K71+AVERAGE(K71,0)*(1-K80-(1-K81)),"")</f>
        <v/>
      </c>
      <c r="L85" s="76" t="str">
        <f t="shared" si="191"/>
        <v/>
      </c>
      <c r="M85" s="76" t="str">
        <f t="shared" si="191"/>
        <v/>
      </c>
      <c r="N85" s="76" t="str">
        <f t="shared" si="191"/>
        <v/>
      </c>
      <c r="O85" s="76" t="str">
        <f t="shared" si="191"/>
        <v/>
      </c>
      <c r="P85" s="76" t="str">
        <f t="shared" si="191"/>
        <v/>
      </c>
      <c r="Q85" s="76" t="str">
        <f t="shared" si="191"/>
        <v/>
      </c>
      <c r="R85" s="76" t="str">
        <f t="shared" si="191"/>
        <v/>
      </c>
      <c r="S85" s="76" t="str">
        <f t="shared" si="191"/>
        <v/>
      </c>
      <c r="T85" s="76" t="str">
        <f t="shared" si="191"/>
        <v/>
      </c>
      <c r="U85" s="76" t="str">
        <f t="shared" si="191"/>
        <v/>
      </c>
      <c r="V85" s="76" t="str">
        <f t="shared" si="191"/>
        <v/>
      </c>
      <c r="W85" s="76" t="str">
        <f t="shared" si="191"/>
        <v/>
      </c>
      <c r="X85" s="76" t="str">
        <f t="shared" si="191"/>
        <v/>
      </c>
      <c r="Y85" s="76" t="str">
        <f t="shared" si="191"/>
        <v/>
      </c>
      <c r="Z85" s="76" t="str">
        <f t="shared" si="191"/>
        <v/>
      </c>
      <c r="AA85" s="76" t="str">
        <f t="shared" si="191"/>
        <v/>
      </c>
      <c r="AB85" s="76" t="str">
        <f t="shared" si="191"/>
        <v/>
      </c>
      <c r="AC85" s="76" t="str">
        <f t="shared" si="191"/>
        <v/>
      </c>
      <c r="AD85" s="76" t="str">
        <f t="shared" si="191"/>
        <v/>
      </c>
      <c r="AE85" s="76" t="str">
        <f t="shared" si="191"/>
        <v/>
      </c>
      <c r="AF85" s="76" t="str">
        <f t="shared" si="191"/>
        <v/>
      </c>
      <c r="AG85" s="76" t="str">
        <f t="shared" ref="AG85:AK85" si="192">IF(AND(ISNUMBER(AG83),ISNUMBER(AG84)),AG80*AG71+AVERAGE(AG71,0)*(1-AG80-(1-AG81)),"")</f>
        <v/>
      </c>
      <c r="AH85" s="76" t="str">
        <f t="shared" si="192"/>
        <v/>
      </c>
      <c r="AI85" s="76" t="str">
        <f t="shared" si="192"/>
        <v/>
      </c>
      <c r="AJ85" s="76" t="str">
        <f t="shared" si="192"/>
        <v/>
      </c>
      <c r="AK85" s="76" t="str">
        <f t="shared" si="192"/>
        <v/>
      </c>
      <c r="AL85" s="76" t="str">
        <f t="shared" ref="AL85:CI85" si="193">IF(AND(ISNUMBER(AL83),ISNUMBER(AL84)),AL80*AL71+AVERAGE(AL71,0)*(1-AL80-(1-AL81)),"")</f>
        <v/>
      </c>
      <c r="AM85" s="76" t="str">
        <f t="shared" si="193"/>
        <v/>
      </c>
      <c r="AN85" s="76" t="str">
        <f t="shared" si="193"/>
        <v/>
      </c>
      <c r="AO85" s="76" t="str">
        <f t="shared" si="193"/>
        <v/>
      </c>
      <c r="AP85" s="76" t="str">
        <f t="shared" si="193"/>
        <v/>
      </c>
      <c r="AQ85" s="76" t="str">
        <f t="shared" si="193"/>
        <v/>
      </c>
      <c r="AR85" s="76" t="str">
        <f t="shared" si="193"/>
        <v/>
      </c>
      <c r="AS85" s="76" t="str">
        <f t="shared" si="193"/>
        <v/>
      </c>
      <c r="AT85" s="76" t="str">
        <f t="shared" si="193"/>
        <v/>
      </c>
      <c r="AU85" s="76" t="str">
        <f t="shared" si="193"/>
        <v/>
      </c>
      <c r="AV85" s="76" t="str">
        <f t="shared" si="193"/>
        <v/>
      </c>
      <c r="AW85" s="76" t="str">
        <f t="shared" si="193"/>
        <v/>
      </c>
      <c r="AX85" s="76" t="str">
        <f t="shared" si="193"/>
        <v/>
      </c>
      <c r="AY85" s="76" t="str">
        <f t="shared" si="193"/>
        <v/>
      </c>
      <c r="AZ85" s="76" t="str">
        <f t="shared" si="193"/>
        <v/>
      </c>
      <c r="BA85" s="76" t="str">
        <f t="shared" si="193"/>
        <v/>
      </c>
      <c r="BB85" s="76" t="str">
        <f t="shared" si="193"/>
        <v/>
      </c>
      <c r="BC85" s="76" t="str">
        <f t="shared" si="193"/>
        <v/>
      </c>
      <c r="BD85" s="76" t="str">
        <f t="shared" si="193"/>
        <v/>
      </c>
      <c r="BE85" s="76" t="str">
        <f t="shared" si="193"/>
        <v/>
      </c>
      <c r="BF85" s="76" t="str">
        <f t="shared" si="193"/>
        <v/>
      </c>
      <c r="BG85" s="76" t="str">
        <f t="shared" si="193"/>
        <v/>
      </c>
      <c r="BH85" s="76" t="str">
        <f t="shared" si="193"/>
        <v/>
      </c>
      <c r="BI85" s="76" t="str">
        <f t="shared" si="193"/>
        <v/>
      </c>
      <c r="BJ85" s="76" t="str">
        <f t="shared" si="193"/>
        <v/>
      </c>
      <c r="BK85" s="76" t="str">
        <f t="shared" si="193"/>
        <v/>
      </c>
      <c r="BL85" s="76" t="str">
        <f t="shared" si="193"/>
        <v/>
      </c>
      <c r="BM85" s="76" t="str">
        <f t="shared" si="193"/>
        <v/>
      </c>
      <c r="BN85" s="76" t="str">
        <f t="shared" si="193"/>
        <v/>
      </c>
      <c r="BO85" s="76" t="str">
        <f t="shared" si="193"/>
        <v/>
      </c>
      <c r="BP85" s="76" t="str">
        <f t="shared" si="193"/>
        <v/>
      </c>
      <c r="BQ85" s="76" t="str">
        <f t="shared" si="193"/>
        <v/>
      </c>
      <c r="BR85" s="76" t="str">
        <f t="shared" si="193"/>
        <v/>
      </c>
      <c r="BS85" s="76" t="str">
        <f t="shared" si="193"/>
        <v/>
      </c>
      <c r="BT85" s="76" t="str">
        <f t="shared" si="193"/>
        <v/>
      </c>
      <c r="BU85" s="76" t="str">
        <f t="shared" si="193"/>
        <v/>
      </c>
      <c r="BV85" s="76" t="str">
        <f t="shared" si="193"/>
        <v/>
      </c>
      <c r="BW85" s="76" t="str">
        <f t="shared" si="193"/>
        <v/>
      </c>
      <c r="BX85" s="76" t="str">
        <f t="shared" si="193"/>
        <v/>
      </c>
      <c r="BY85" s="76" t="str">
        <f t="shared" si="193"/>
        <v/>
      </c>
      <c r="BZ85" s="76" t="str">
        <f t="shared" si="193"/>
        <v/>
      </c>
      <c r="CA85" s="76" t="str">
        <f t="shared" si="193"/>
        <v/>
      </c>
      <c r="CB85" s="76" t="str">
        <f t="shared" si="193"/>
        <v/>
      </c>
      <c r="CC85" s="76" t="str">
        <f t="shared" si="193"/>
        <v/>
      </c>
      <c r="CD85" s="76" t="str">
        <f t="shared" si="193"/>
        <v/>
      </c>
      <c r="CE85" s="76" t="str">
        <f t="shared" si="193"/>
        <v/>
      </c>
      <c r="CF85" s="76" t="str">
        <f t="shared" si="193"/>
        <v/>
      </c>
      <c r="CG85" s="76" t="str">
        <f t="shared" si="193"/>
        <v/>
      </c>
      <c r="CH85" s="76" t="str">
        <f t="shared" si="193"/>
        <v/>
      </c>
      <c r="CI85" s="76" t="str">
        <f t="shared" si="193"/>
        <v/>
      </c>
    </row>
    <row r="86" spans="1:87">
      <c r="A86" s="1"/>
      <c r="D86" s="69"/>
      <c r="E86" s="69"/>
      <c r="F86" s="34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</row>
    <row r="87" spans="1:87">
      <c r="A87" s="1"/>
      <c r="C87" s="40" t="s">
        <v>477</v>
      </c>
      <c r="D87" s="12" t="s">
        <v>898</v>
      </c>
      <c r="E87" s="429" t="s">
        <v>58</v>
      </c>
      <c r="F87" s="34"/>
      <c r="G87" s="483"/>
      <c r="H87" s="483"/>
      <c r="I87" s="484"/>
      <c r="J87" s="76">
        <f>IF(ISNUMBER(J85),J85,IF(ISNUMBER(J83),J83,IF(ISNUMBER(J84),J84,AVERAGE(J77:J78))))</f>
        <v>452.07189330770393</v>
      </c>
      <c r="K87" s="76">
        <f>IF(ISNUMBER(K85),K85,IF(ISNUMBER(K83),K83,IF(ISNUMBER(K84),K84,AVERAGE(K77:K78))))</f>
        <v>335.21199999999999</v>
      </c>
      <c r="L87" s="76">
        <f>IF(ISNUMBER(L85),L85,IF(ISNUMBER(L83),L83,IF(ISNUMBER(L84),L84,AVERAGE(L77:L78))))</f>
        <v>208.30350000000001</v>
      </c>
      <c r="M87" s="76">
        <f>IF(ISNUMBER(M85),M85,IF(ISNUMBER(M83),M83,IF(ISNUMBER(M84),M84,AVERAGE(M77:M78))))</f>
        <v>109.27199999999999</v>
      </c>
      <c r="N87" s="76">
        <f>IF(ISNUMBER(N85),N85,IF(ISNUMBER(N83),N83,IF(ISNUMBER(N84),N84,AVERAGE(N77:N78))))</f>
        <v>75.933499999999981</v>
      </c>
      <c r="O87" s="76">
        <f t="shared" ref="O87:AF87" si="194">IF(ISNUMBER(O85),O85,IF(ISNUMBER(O83),O83,IF(ISNUMBER(O84),O84,AVERAGE(O77:O78))))</f>
        <v>61.351499999999987</v>
      </c>
      <c r="P87" s="76">
        <f t="shared" si="194"/>
        <v>51.750499999999988</v>
      </c>
      <c r="Q87" s="76">
        <f t="shared" si="194"/>
        <v>50.402499999999975</v>
      </c>
      <c r="R87" s="76">
        <f t="shared" si="194"/>
        <v>50.155499999999961</v>
      </c>
      <c r="S87" s="76">
        <f t="shared" si="194"/>
        <v>50.035999999999973</v>
      </c>
      <c r="T87" s="76">
        <f t="shared" si="194"/>
        <v>50.001499999999993</v>
      </c>
      <c r="U87" s="76">
        <f t="shared" si="194"/>
        <v>50</v>
      </c>
      <c r="V87" s="76">
        <f t="shared" si="194"/>
        <v>50</v>
      </c>
      <c r="W87" s="76">
        <f t="shared" si="194"/>
        <v>50</v>
      </c>
      <c r="X87" s="76">
        <f t="shared" si="194"/>
        <v>50</v>
      </c>
      <c r="Y87" s="76">
        <f t="shared" si="194"/>
        <v>50</v>
      </c>
      <c r="Z87" s="76">
        <f t="shared" si="194"/>
        <v>50</v>
      </c>
      <c r="AA87" s="76">
        <f t="shared" si="194"/>
        <v>50</v>
      </c>
      <c r="AB87" s="76">
        <f t="shared" si="194"/>
        <v>50</v>
      </c>
      <c r="AC87" s="76">
        <f t="shared" si="194"/>
        <v>50</v>
      </c>
      <c r="AD87" s="76">
        <f t="shared" si="194"/>
        <v>50</v>
      </c>
      <c r="AE87" s="76">
        <f t="shared" si="194"/>
        <v>50</v>
      </c>
      <c r="AF87" s="76">
        <f t="shared" si="194"/>
        <v>50</v>
      </c>
      <c r="AG87" s="76">
        <f t="shared" ref="AG87:AL87" si="195">IF(ISNUMBER(AG85),AG85,IF(ISNUMBER(AG83),AG83,IF(ISNUMBER(AG84),AG84,AVERAGE(AG77:AG78))))</f>
        <v>50</v>
      </c>
      <c r="AH87" s="76">
        <f t="shared" si="195"/>
        <v>50</v>
      </c>
      <c r="AI87" s="76">
        <f t="shared" si="195"/>
        <v>50</v>
      </c>
      <c r="AJ87" s="76">
        <f t="shared" si="195"/>
        <v>50</v>
      </c>
      <c r="AK87" s="76">
        <f t="shared" si="195"/>
        <v>50</v>
      </c>
      <c r="AL87" s="76">
        <f t="shared" si="195"/>
        <v>50</v>
      </c>
      <c r="AM87" s="76">
        <f t="shared" ref="AM87:CI87" si="196">IF(ISNUMBER(AM85),AM85,IF(ISNUMBER(AM83),AM83,IF(ISNUMBER(AM84),AM84,AVERAGE(AM77:AM78))))</f>
        <v>50</v>
      </c>
      <c r="AN87" s="76">
        <f t="shared" si="196"/>
        <v>50</v>
      </c>
      <c r="AO87" s="76">
        <f t="shared" si="196"/>
        <v>50</v>
      </c>
      <c r="AP87" s="76">
        <f t="shared" si="196"/>
        <v>50</v>
      </c>
      <c r="AQ87" s="76">
        <f t="shared" si="196"/>
        <v>50</v>
      </c>
      <c r="AR87" s="76">
        <f t="shared" si="196"/>
        <v>50</v>
      </c>
      <c r="AS87" s="76">
        <f t="shared" si="196"/>
        <v>50</v>
      </c>
      <c r="AT87" s="76">
        <f t="shared" si="196"/>
        <v>50</v>
      </c>
      <c r="AU87" s="76">
        <f t="shared" si="196"/>
        <v>50</v>
      </c>
      <c r="AV87" s="76">
        <f t="shared" si="196"/>
        <v>50</v>
      </c>
      <c r="AW87" s="76">
        <f t="shared" si="196"/>
        <v>50</v>
      </c>
      <c r="AX87" s="76">
        <f t="shared" si="196"/>
        <v>50</v>
      </c>
      <c r="AY87" s="76">
        <f t="shared" si="196"/>
        <v>50</v>
      </c>
      <c r="AZ87" s="76">
        <f t="shared" si="196"/>
        <v>50</v>
      </c>
      <c r="BA87" s="76">
        <f t="shared" si="196"/>
        <v>50</v>
      </c>
      <c r="BB87" s="76">
        <f t="shared" si="196"/>
        <v>50</v>
      </c>
      <c r="BC87" s="76">
        <f t="shared" si="196"/>
        <v>50</v>
      </c>
      <c r="BD87" s="76">
        <f t="shared" si="196"/>
        <v>50</v>
      </c>
      <c r="BE87" s="76">
        <f t="shared" si="196"/>
        <v>50</v>
      </c>
      <c r="BF87" s="76">
        <f t="shared" si="196"/>
        <v>50</v>
      </c>
      <c r="BG87" s="76">
        <f t="shared" si="196"/>
        <v>50</v>
      </c>
      <c r="BH87" s="76">
        <f t="shared" si="196"/>
        <v>50</v>
      </c>
      <c r="BI87" s="76">
        <f t="shared" si="196"/>
        <v>50</v>
      </c>
      <c r="BJ87" s="76">
        <f t="shared" si="196"/>
        <v>50</v>
      </c>
      <c r="BK87" s="76">
        <f t="shared" si="196"/>
        <v>50</v>
      </c>
      <c r="BL87" s="76">
        <f t="shared" si="196"/>
        <v>50</v>
      </c>
      <c r="BM87" s="76">
        <f t="shared" si="196"/>
        <v>50</v>
      </c>
      <c r="BN87" s="76">
        <f t="shared" si="196"/>
        <v>50</v>
      </c>
      <c r="BO87" s="76">
        <f t="shared" si="196"/>
        <v>50</v>
      </c>
      <c r="BP87" s="76">
        <f t="shared" si="196"/>
        <v>50</v>
      </c>
      <c r="BQ87" s="76">
        <f t="shared" si="196"/>
        <v>50</v>
      </c>
      <c r="BR87" s="76">
        <f t="shared" si="196"/>
        <v>50</v>
      </c>
      <c r="BS87" s="76">
        <f t="shared" si="196"/>
        <v>50</v>
      </c>
      <c r="BT87" s="76">
        <f t="shared" si="196"/>
        <v>50</v>
      </c>
      <c r="BU87" s="76">
        <f t="shared" si="196"/>
        <v>50</v>
      </c>
      <c r="BV87" s="76">
        <f t="shared" si="196"/>
        <v>50</v>
      </c>
      <c r="BW87" s="76">
        <f t="shared" si="196"/>
        <v>50</v>
      </c>
      <c r="BX87" s="76">
        <f t="shared" si="196"/>
        <v>50</v>
      </c>
      <c r="BY87" s="76">
        <f t="shared" si="196"/>
        <v>50</v>
      </c>
      <c r="BZ87" s="76">
        <f t="shared" si="196"/>
        <v>50</v>
      </c>
      <c r="CA87" s="76">
        <f t="shared" si="196"/>
        <v>50</v>
      </c>
      <c r="CB87" s="76">
        <f t="shared" si="196"/>
        <v>50</v>
      </c>
      <c r="CC87" s="76">
        <f t="shared" si="196"/>
        <v>50</v>
      </c>
      <c r="CD87" s="76">
        <f t="shared" si="196"/>
        <v>50</v>
      </c>
      <c r="CE87" s="76">
        <f t="shared" si="196"/>
        <v>50</v>
      </c>
      <c r="CF87" s="76">
        <f t="shared" si="196"/>
        <v>50</v>
      </c>
      <c r="CG87" s="76">
        <f t="shared" si="196"/>
        <v>50</v>
      </c>
      <c r="CH87" s="76">
        <f t="shared" si="196"/>
        <v>50</v>
      </c>
      <c r="CI87" s="76">
        <f t="shared" si="196"/>
        <v>50</v>
      </c>
    </row>
    <row r="88" spans="1:87">
      <c r="A88" s="1"/>
      <c r="C88" s="40"/>
      <c r="D88" s="69"/>
      <c r="E88" s="69"/>
      <c r="F88" s="34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3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</row>
    <row r="89" spans="1:87">
      <c r="A89" s="1"/>
      <c r="C89" s="40" t="s">
        <v>796</v>
      </c>
      <c r="D89" s="12" t="s">
        <v>898</v>
      </c>
      <c r="E89" s="429" t="s">
        <v>58</v>
      </c>
      <c r="F89" s="34"/>
      <c r="G89" s="483"/>
      <c r="H89" s="483"/>
      <c r="I89" s="484"/>
      <c r="J89" s="63">
        <f t="shared" ref="J89:AO89" si="197">J87*J7</f>
        <v>0</v>
      </c>
      <c r="K89" s="63">
        <f t="shared" si="197"/>
        <v>0</v>
      </c>
      <c r="L89" s="63">
        <f t="shared" si="197"/>
        <v>0</v>
      </c>
      <c r="M89" s="63">
        <f t="shared" si="197"/>
        <v>3.8791559999999992</v>
      </c>
      <c r="N89" s="63">
        <f t="shared" si="197"/>
        <v>2.6956392499999993</v>
      </c>
      <c r="O89" s="63">
        <f t="shared" si="197"/>
        <v>2.1779782499999993</v>
      </c>
      <c r="P89" s="63">
        <f t="shared" si="197"/>
        <v>1.8371427499999995</v>
      </c>
      <c r="Q89" s="63">
        <f t="shared" si="197"/>
        <v>1.789288749999999</v>
      </c>
      <c r="R89" s="63">
        <f t="shared" si="197"/>
        <v>1.7805202499999984</v>
      </c>
      <c r="S89" s="63">
        <f t="shared" si="197"/>
        <v>1.7762779999999989</v>
      </c>
      <c r="T89" s="63">
        <f t="shared" si="197"/>
        <v>1.7750532499999996</v>
      </c>
      <c r="U89" s="63">
        <f t="shared" si="197"/>
        <v>1.7749999999999999</v>
      </c>
      <c r="V89" s="63">
        <f t="shared" si="197"/>
        <v>1.7749999999999999</v>
      </c>
      <c r="W89" s="63">
        <f t="shared" si="197"/>
        <v>1.7749999999999999</v>
      </c>
      <c r="X89" s="63">
        <f t="shared" si="197"/>
        <v>1.7749999999999999</v>
      </c>
      <c r="Y89" s="63">
        <f t="shared" si="197"/>
        <v>1.7749999999999999</v>
      </c>
      <c r="Z89" s="63">
        <f t="shared" si="197"/>
        <v>1.7749999999999999</v>
      </c>
      <c r="AA89" s="63">
        <f t="shared" si="197"/>
        <v>1.7749999999999999</v>
      </c>
      <c r="AB89" s="63">
        <f t="shared" si="197"/>
        <v>1.7749999999999999</v>
      </c>
      <c r="AC89" s="63">
        <f t="shared" si="197"/>
        <v>1.7749999999999999</v>
      </c>
      <c r="AD89" s="63">
        <f t="shared" si="197"/>
        <v>1.7749999999999999</v>
      </c>
      <c r="AE89" s="63">
        <f t="shared" si="197"/>
        <v>1.7749999999999999</v>
      </c>
      <c r="AF89" s="63">
        <f t="shared" si="197"/>
        <v>1.7749999999999999</v>
      </c>
      <c r="AG89" s="63">
        <f t="shared" si="197"/>
        <v>1.7749999999999999</v>
      </c>
      <c r="AH89" s="63">
        <f t="shared" si="197"/>
        <v>1.7749999999999999</v>
      </c>
      <c r="AI89" s="63">
        <f t="shared" si="197"/>
        <v>1.7749999999999999</v>
      </c>
      <c r="AJ89" s="63">
        <f t="shared" si="197"/>
        <v>1.7749999999999999</v>
      </c>
      <c r="AK89" s="63">
        <f t="shared" si="197"/>
        <v>1.7749999999999999</v>
      </c>
      <c r="AL89" s="63">
        <f t="shared" si="197"/>
        <v>1.7749999999999999</v>
      </c>
      <c r="AM89" s="63">
        <f t="shared" si="197"/>
        <v>1.7749999999999999</v>
      </c>
      <c r="AN89" s="63">
        <f t="shared" si="197"/>
        <v>1.7749999999999999</v>
      </c>
      <c r="AO89" s="63">
        <f t="shared" si="197"/>
        <v>1.7749999999999999</v>
      </c>
      <c r="AP89" s="63">
        <f t="shared" ref="AP89:BU89" si="198">AP87*AP7</f>
        <v>1.7749999999999999</v>
      </c>
      <c r="AQ89" s="63">
        <f t="shared" si="198"/>
        <v>1.7749999999999999</v>
      </c>
      <c r="AR89" s="63">
        <f t="shared" si="198"/>
        <v>1.7749999999999999</v>
      </c>
      <c r="AS89" s="63">
        <f t="shared" si="198"/>
        <v>1.7749999999999999</v>
      </c>
      <c r="AT89" s="63">
        <f t="shared" si="198"/>
        <v>1.7749999999999999</v>
      </c>
      <c r="AU89" s="63">
        <f t="shared" si="198"/>
        <v>1.7749999999999999</v>
      </c>
      <c r="AV89" s="63">
        <f t="shared" si="198"/>
        <v>1.7749999999999999</v>
      </c>
      <c r="AW89" s="63">
        <f t="shared" si="198"/>
        <v>1.7749999999999999</v>
      </c>
      <c r="AX89" s="63">
        <f t="shared" si="198"/>
        <v>1.7749999999999999</v>
      </c>
      <c r="AY89" s="63">
        <f t="shared" si="198"/>
        <v>1.7749999999999999</v>
      </c>
      <c r="AZ89" s="63">
        <f t="shared" si="198"/>
        <v>1.7749999999999999</v>
      </c>
      <c r="BA89" s="63">
        <f t="shared" si="198"/>
        <v>1.7749999999999999</v>
      </c>
      <c r="BB89" s="63">
        <f t="shared" si="198"/>
        <v>1.7749999999999999</v>
      </c>
      <c r="BC89" s="63">
        <f t="shared" si="198"/>
        <v>1.7749999999999999</v>
      </c>
      <c r="BD89" s="63">
        <f t="shared" si="198"/>
        <v>1.7749999999999999</v>
      </c>
      <c r="BE89" s="63">
        <f t="shared" si="198"/>
        <v>1.7749999999999999</v>
      </c>
      <c r="BF89" s="63">
        <f t="shared" si="198"/>
        <v>1.7749999999999999</v>
      </c>
      <c r="BG89" s="63">
        <f t="shared" si="198"/>
        <v>1.7749999999999999</v>
      </c>
      <c r="BH89" s="63">
        <f t="shared" si="198"/>
        <v>1.7749999999999999</v>
      </c>
      <c r="BI89" s="63">
        <f t="shared" si="198"/>
        <v>1.7749999999999999</v>
      </c>
      <c r="BJ89" s="63">
        <f t="shared" si="198"/>
        <v>1.7749999999999999</v>
      </c>
      <c r="BK89" s="63">
        <f t="shared" si="198"/>
        <v>1.7749999999999999</v>
      </c>
      <c r="BL89" s="63">
        <f t="shared" si="198"/>
        <v>1.7749999999999999</v>
      </c>
      <c r="BM89" s="63">
        <f t="shared" si="198"/>
        <v>1.7749999999999999</v>
      </c>
      <c r="BN89" s="63">
        <f t="shared" si="198"/>
        <v>1.7749999999999999</v>
      </c>
      <c r="BO89" s="63">
        <f t="shared" si="198"/>
        <v>1.7749999999999999</v>
      </c>
      <c r="BP89" s="63">
        <f t="shared" si="198"/>
        <v>1.7749999999999999</v>
      </c>
      <c r="BQ89" s="63">
        <f t="shared" si="198"/>
        <v>1.7749999999999999</v>
      </c>
      <c r="BR89" s="63">
        <f t="shared" si="198"/>
        <v>1.7749999999999999</v>
      </c>
      <c r="BS89" s="63">
        <f t="shared" si="198"/>
        <v>1.7749999999999999</v>
      </c>
      <c r="BT89" s="63">
        <f t="shared" si="198"/>
        <v>1.7749999999999999</v>
      </c>
      <c r="BU89" s="63">
        <f t="shared" si="198"/>
        <v>1.7749999999999999</v>
      </c>
      <c r="BV89" s="63">
        <f t="shared" ref="BV89:CI89" si="199">BV87*BV7</f>
        <v>1.7749999999999999</v>
      </c>
      <c r="BW89" s="63">
        <f t="shared" si="199"/>
        <v>1.7749999999999999</v>
      </c>
      <c r="BX89" s="63">
        <f t="shared" si="199"/>
        <v>1.7749999999999999</v>
      </c>
      <c r="BY89" s="63">
        <f t="shared" si="199"/>
        <v>1.7749999999999999</v>
      </c>
      <c r="BZ89" s="63">
        <f t="shared" si="199"/>
        <v>1.7749999999999999</v>
      </c>
      <c r="CA89" s="63">
        <f t="shared" si="199"/>
        <v>1.7749999999999999</v>
      </c>
      <c r="CB89" s="63">
        <f t="shared" si="199"/>
        <v>1.7749999999999999</v>
      </c>
      <c r="CC89" s="63">
        <f t="shared" si="199"/>
        <v>1.7749999999999999</v>
      </c>
      <c r="CD89" s="63">
        <f t="shared" si="199"/>
        <v>1.7749999999999999</v>
      </c>
      <c r="CE89" s="63">
        <f t="shared" si="199"/>
        <v>1.7749999999999999</v>
      </c>
      <c r="CF89" s="63">
        <f t="shared" si="199"/>
        <v>1.7749999999999999</v>
      </c>
      <c r="CG89" s="63">
        <f t="shared" si="199"/>
        <v>1.7749999999999999</v>
      </c>
      <c r="CH89" s="63">
        <f t="shared" si="199"/>
        <v>1.7749999999999999</v>
      </c>
      <c r="CI89" s="63">
        <f t="shared" si="199"/>
        <v>1.7749999999999999</v>
      </c>
    </row>
    <row r="90" spans="1:87">
      <c r="A90" s="1"/>
      <c r="D90" s="69"/>
      <c r="E90" s="69"/>
      <c r="F90" s="34"/>
      <c r="G90" s="75"/>
      <c r="H90" s="75"/>
      <c r="I90" s="7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</row>
    <row r="91" spans="1:87">
      <c r="A91" s="120"/>
      <c r="B91" s="115"/>
      <c r="C91" s="97" t="s">
        <v>416</v>
      </c>
      <c r="D91" s="432"/>
      <c r="E91" s="432"/>
      <c r="F91" s="116"/>
      <c r="G91" s="117"/>
      <c r="H91" s="117"/>
      <c r="I91" s="118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11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9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</row>
    <row r="92" spans="1:87">
      <c r="A92" s="1"/>
      <c r="C92" s="59" t="s">
        <v>479</v>
      </c>
      <c r="D92" s="12" t="s">
        <v>898</v>
      </c>
      <c r="E92" s="429" t="s">
        <v>58</v>
      </c>
      <c r="F92" s="34"/>
      <c r="G92" s="759"/>
      <c r="H92" s="353">
        <f t="shared" ref="H92:AM92" si="200">IF(ISNUMBER(H11),H11,H64+H65+H67)</f>
        <v>142.24100000000001</v>
      </c>
      <c r="I92" s="353">
        <f t="shared" si="200"/>
        <v>140.61600000000001</v>
      </c>
      <c r="J92" s="353">
        <f t="shared" si="200"/>
        <v>137.56</v>
      </c>
      <c r="K92" s="353">
        <f t="shared" si="200"/>
        <v>141.67600000000002</v>
      </c>
      <c r="L92" s="353">
        <f t="shared" si="200"/>
        <v>148.96599999999998</v>
      </c>
      <c r="M92" s="353">
        <f t="shared" si="200"/>
        <v>153.80604824141884</v>
      </c>
      <c r="N92" s="353">
        <f t="shared" si="200"/>
        <v>161.10375295744265</v>
      </c>
      <c r="O92" s="353">
        <f t="shared" si="200"/>
        <v>167.31518180296956</v>
      </c>
      <c r="P92" s="353">
        <f t="shared" si="200"/>
        <v>175.42436554734178</v>
      </c>
      <c r="Q92" s="353">
        <f t="shared" si="200"/>
        <v>182.41706352201118</v>
      </c>
      <c r="R92" s="353">
        <f t="shared" si="200"/>
        <v>189.04026361955792</v>
      </c>
      <c r="S92" s="353">
        <f t="shared" si="200"/>
        <v>198.01033139890339</v>
      </c>
      <c r="T92" s="353">
        <f t="shared" si="200"/>
        <v>204.7152938067307</v>
      </c>
      <c r="U92" s="353">
        <f t="shared" si="200"/>
        <v>212.99470224645677</v>
      </c>
      <c r="V92" s="353">
        <f t="shared" si="200"/>
        <v>220.93398979166227</v>
      </c>
      <c r="W92" s="353">
        <f t="shared" si="200"/>
        <v>228.71997353976823</v>
      </c>
      <c r="X92" s="353">
        <f t="shared" si="200"/>
        <v>237.31136222055133</v>
      </c>
      <c r="Y92" s="353">
        <f t="shared" si="200"/>
        <v>247.17909454732239</v>
      </c>
      <c r="Z92" s="353">
        <f t="shared" si="200"/>
        <v>255.23656174272764</v>
      </c>
      <c r="AA92" s="353">
        <f t="shared" si="200"/>
        <v>264.43445147647674</v>
      </c>
      <c r="AB92" s="353">
        <f t="shared" si="200"/>
        <v>273.49846224824108</v>
      </c>
      <c r="AC92" s="353">
        <f t="shared" si="200"/>
        <v>281.87418264696277</v>
      </c>
      <c r="AD92" s="353">
        <f t="shared" si="200"/>
        <v>290.25835742792208</v>
      </c>
      <c r="AE92" s="353">
        <f t="shared" si="200"/>
        <v>298.91055708758984</v>
      </c>
      <c r="AF92" s="353">
        <f t="shared" si="200"/>
        <v>307.05112711528653</v>
      </c>
      <c r="AG92" s="353">
        <f t="shared" si="200"/>
        <v>315.6956339646016</v>
      </c>
      <c r="AH92" s="353">
        <f t="shared" si="200"/>
        <v>323.69361259473862</v>
      </c>
      <c r="AI92" s="353">
        <f t="shared" si="200"/>
        <v>331.34190025698877</v>
      </c>
      <c r="AJ92" s="353">
        <f t="shared" si="200"/>
        <v>339.22034355364275</v>
      </c>
      <c r="AK92" s="353">
        <f t="shared" si="200"/>
        <v>348.09051889610845</v>
      </c>
      <c r="AL92" s="353">
        <f t="shared" si="200"/>
        <v>356.50112121939611</v>
      </c>
      <c r="AM92" s="353">
        <f t="shared" si="200"/>
        <v>364.37649177830025</v>
      </c>
      <c r="AN92" s="353">
        <f t="shared" ref="AN92:BS92" si="201">IF(ISNUMBER(AN11),AN11,AN64+AN65+AN67)</f>
        <v>371.99573766871117</v>
      </c>
      <c r="AO92" s="353">
        <f t="shared" si="201"/>
        <v>380.56066095638243</v>
      </c>
      <c r="AP92" s="353">
        <f t="shared" si="201"/>
        <v>389.20082670980707</v>
      </c>
      <c r="AQ92" s="353">
        <f t="shared" si="201"/>
        <v>397.8985538001582</v>
      </c>
      <c r="AR92" s="353">
        <f t="shared" si="201"/>
        <v>406.53721287419074</v>
      </c>
      <c r="AS92" s="353">
        <f t="shared" si="201"/>
        <v>414.19463218925921</v>
      </c>
      <c r="AT92" s="353">
        <f t="shared" si="201"/>
        <v>420.32191301117706</v>
      </c>
      <c r="AU92" s="353">
        <f t="shared" si="201"/>
        <v>430.10843533977572</v>
      </c>
      <c r="AV92" s="353">
        <f t="shared" si="201"/>
        <v>437.30370053857428</v>
      </c>
      <c r="AW92" s="353">
        <f t="shared" si="201"/>
        <v>446.60044437419077</v>
      </c>
      <c r="AX92" s="353">
        <f t="shared" si="201"/>
        <v>456.90640190843732</v>
      </c>
      <c r="AY92" s="353">
        <f t="shared" si="201"/>
        <v>467.60386311436594</v>
      </c>
      <c r="AZ92" s="353">
        <f t="shared" si="201"/>
        <v>480.43452780980721</v>
      </c>
      <c r="BA92" s="353">
        <f t="shared" si="201"/>
        <v>492.69861634295791</v>
      </c>
      <c r="BB92" s="353">
        <f t="shared" si="201"/>
        <v>503.60256326049216</v>
      </c>
      <c r="BC92" s="353">
        <f t="shared" si="201"/>
        <v>515.56246250070467</v>
      </c>
      <c r="BD92" s="353">
        <f t="shared" si="201"/>
        <v>527.78058536953324</v>
      </c>
      <c r="BE92" s="353">
        <f t="shared" si="201"/>
        <v>539.17261908788942</v>
      </c>
      <c r="BF92" s="353">
        <f t="shared" si="201"/>
        <v>552.41275443035522</v>
      </c>
      <c r="BG92" s="353">
        <f t="shared" si="201"/>
        <v>568.49528627802738</v>
      </c>
      <c r="BH92" s="353">
        <f t="shared" si="201"/>
        <v>583.6260154089855</v>
      </c>
      <c r="BI92" s="353">
        <f t="shared" si="201"/>
        <v>591.29251845117722</v>
      </c>
      <c r="BJ92" s="353">
        <f t="shared" si="201"/>
        <v>597.55436776624572</v>
      </c>
      <c r="BK92" s="353">
        <f t="shared" si="201"/>
        <v>607.34783738223496</v>
      </c>
      <c r="BL92" s="353">
        <f t="shared" si="201"/>
        <v>615.05687735528682</v>
      </c>
      <c r="BM92" s="353">
        <f t="shared" si="201"/>
        <v>622.78187735528684</v>
      </c>
      <c r="BN92" s="353">
        <f t="shared" si="201"/>
        <v>630.50687735528686</v>
      </c>
      <c r="BO92" s="353">
        <f t="shared" si="201"/>
        <v>638.24783738223505</v>
      </c>
      <c r="BP92" s="353">
        <f t="shared" si="201"/>
        <v>645.95687735528691</v>
      </c>
      <c r="BQ92" s="353">
        <f t="shared" si="201"/>
        <v>653.68187735528693</v>
      </c>
      <c r="BR92" s="353">
        <f t="shared" si="201"/>
        <v>661.40687735528695</v>
      </c>
      <c r="BS92" s="353">
        <f t="shared" si="201"/>
        <v>669.14783738223514</v>
      </c>
      <c r="BT92" s="353">
        <f t="shared" ref="BT92:CI92" si="202">IF(ISNUMBER(BT11),BT11,BT64+BT65+BT67)</f>
        <v>676.856877355287</v>
      </c>
      <c r="BU92" s="353">
        <f t="shared" si="202"/>
        <v>684.58187735528702</v>
      </c>
      <c r="BV92" s="353">
        <f t="shared" si="202"/>
        <v>692.30687735528704</v>
      </c>
      <c r="BW92" s="353">
        <f t="shared" si="202"/>
        <v>700.04783738223523</v>
      </c>
      <c r="BX92" s="353">
        <f t="shared" si="202"/>
        <v>707.75687735528709</v>
      </c>
      <c r="BY92" s="353">
        <f t="shared" si="202"/>
        <v>715.48187735528711</v>
      </c>
      <c r="BZ92" s="353">
        <f t="shared" si="202"/>
        <v>723.20687735528713</v>
      </c>
      <c r="CA92" s="353">
        <f t="shared" si="202"/>
        <v>730.94783738223532</v>
      </c>
      <c r="CB92" s="353">
        <f t="shared" si="202"/>
        <v>738.65687735528718</v>
      </c>
      <c r="CC92" s="353">
        <f t="shared" si="202"/>
        <v>746.3818773552872</v>
      </c>
      <c r="CD92" s="353">
        <f t="shared" si="202"/>
        <v>754.10687735528722</v>
      </c>
      <c r="CE92" s="353">
        <f t="shared" si="202"/>
        <v>761.84783738223541</v>
      </c>
      <c r="CF92" s="353">
        <f t="shared" si="202"/>
        <v>769.55687735528727</v>
      </c>
      <c r="CG92" s="353">
        <f t="shared" si="202"/>
        <v>777.28187735528729</v>
      </c>
      <c r="CH92" s="353">
        <f t="shared" si="202"/>
        <v>785.00687735528732</v>
      </c>
      <c r="CI92" s="353">
        <f t="shared" si="202"/>
        <v>792.73187735528734</v>
      </c>
    </row>
    <row r="93" spans="1:87">
      <c r="A93" s="1"/>
      <c r="C93" s="213" t="s">
        <v>480</v>
      </c>
      <c r="D93" s="12" t="s">
        <v>898</v>
      </c>
      <c r="E93" s="429" t="s">
        <v>58</v>
      </c>
      <c r="F93" s="34"/>
      <c r="G93" s="759"/>
      <c r="H93" s="353">
        <f t="shared" ref="H93:AM93" si="203">IF(ISNUMBER(H12),H12,H58)</f>
        <v>0.8</v>
      </c>
      <c r="I93" s="353">
        <f t="shared" si="203"/>
        <v>1</v>
      </c>
      <c r="J93" s="353">
        <f t="shared" si="203"/>
        <v>2.5</v>
      </c>
      <c r="K93" s="353">
        <f t="shared" si="203"/>
        <v>4.149</v>
      </c>
      <c r="L93" s="353">
        <f t="shared" si="203"/>
        <v>4.4589999999999996</v>
      </c>
      <c r="M93" s="353">
        <f t="shared" si="203"/>
        <v>4.8999645000000003</v>
      </c>
      <c r="N93" s="353">
        <f t="shared" si="203"/>
        <v>4.8999645000000003</v>
      </c>
      <c r="O93" s="353">
        <f t="shared" si="203"/>
        <v>4.8999645000000003</v>
      </c>
      <c r="P93" s="353">
        <f t="shared" si="203"/>
        <v>4.8999645000000003</v>
      </c>
      <c r="Q93" s="353">
        <f t="shared" si="203"/>
        <v>4.8999645000000003</v>
      </c>
      <c r="R93" s="353">
        <f t="shared" si="203"/>
        <v>4.8999645000000003</v>
      </c>
      <c r="S93" s="353">
        <f t="shared" si="203"/>
        <v>4.8999645000000003</v>
      </c>
      <c r="T93" s="353">
        <f t="shared" si="203"/>
        <v>4.8999645000000003</v>
      </c>
      <c r="U93" s="353">
        <f t="shared" si="203"/>
        <v>4.8999645000000003</v>
      </c>
      <c r="V93" s="353">
        <f t="shared" si="203"/>
        <v>4.8999645000000003</v>
      </c>
      <c r="W93" s="353">
        <f t="shared" si="203"/>
        <v>4.8999645000000003</v>
      </c>
      <c r="X93" s="353">
        <f t="shared" si="203"/>
        <v>4.8999645000000003</v>
      </c>
      <c r="Y93" s="353">
        <f t="shared" si="203"/>
        <v>4.8999645000000003</v>
      </c>
      <c r="Z93" s="353">
        <f t="shared" si="203"/>
        <v>4.8999645000000003</v>
      </c>
      <c r="AA93" s="353">
        <f t="shared" si="203"/>
        <v>4.8999645000000003</v>
      </c>
      <c r="AB93" s="353">
        <f t="shared" si="203"/>
        <v>4.8999645000000003</v>
      </c>
      <c r="AC93" s="353">
        <f t="shared" si="203"/>
        <v>4.8999645000000003</v>
      </c>
      <c r="AD93" s="353">
        <f t="shared" si="203"/>
        <v>4.8999645000000003</v>
      </c>
      <c r="AE93" s="353">
        <f t="shared" si="203"/>
        <v>4.8999645000000003</v>
      </c>
      <c r="AF93" s="353">
        <f t="shared" si="203"/>
        <v>4.8999645000000003</v>
      </c>
      <c r="AG93" s="353">
        <f t="shared" si="203"/>
        <v>4.8999645000000003</v>
      </c>
      <c r="AH93" s="353">
        <f t="shared" si="203"/>
        <v>4.8999645000000003</v>
      </c>
      <c r="AI93" s="353">
        <f t="shared" si="203"/>
        <v>4.8999645000000003</v>
      </c>
      <c r="AJ93" s="353">
        <f t="shared" si="203"/>
        <v>4.8999645000000003</v>
      </c>
      <c r="AK93" s="353">
        <f t="shared" si="203"/>
        <v>4.8999645000000003</v>
      </c>
      <c r="AL93" s="353">
        <f t="shared" si="203"/>
        <v>4.8999645000000003</v>
      </c>
      <c r="AM93" s="353">
        <f t="shared" si="203"/>
        <v>4.8999645000000003</v>
      </c>
      <c r="AN93" s="353">
        <f t="shared" ref="AN93:BS93" si="204">IF(ISNUMBER(AN12),AN12,AN58)</f>
        <v>4.8999645000000003</v>
      </c>
      <c r="AO93" s="353">
        <f t="shared" si="204"/>
        <v>4.8999645000000003</v>
      </c>
      <c r="AP93" s="353">
        <f t="shared" si="204"/>
        <v>4.8999645000000003</v>
      </c>
      <c r="AQ93" s="353">
        <f t="shared" si="204"/>
        <v>4.8999645000000003</v>
      </c>
      <c r="AR93" s="353">
        <f t="shared" si="204"/>
        <v>4.8999645000000003</v>
      </c>
      <c r="AS93" s="353">
        <f t="shared" si="204"/>
        <v>4.8999645000000003</v>
      </c>
      <c r="AT93" s="353">
        <f t="shared" si="204"/>
        <v>4.8999645000000003</v>
      </c>
      <c r="AU93" s="353">
        <f t="shared" si="204"/>
        <v>4.8999645000000003</v>
      </c>
      <c r="AV93" s="353">
        <f t="shared" si="204"/>
        <v>4.8999645000000003</v>
      </c>
      <c r="AW93" s="353">
        <f t="shared" si="204"/>
        <v>4.8999645000000003</v>
      </c>
      <c r="AX93" s="353">
        <f t="shared" si="204"/>
        <v>4.8999645000000003</v>
      </c>
      <c r="AY93" s="353">
        <f t="shared" si="204"/>
        <v>4.8999645000000003</v>
      </c>
      <c r="AZ93" s="353">
        <f t="shared" si="204"/>
        <v>4.8999645000000003</v>
      </c>
      <c r="BA93" s="353">
        <f t="shared" si="204"/>
        <v>4.8999645000000003</v>
      </c>
      <c r="BB93" s="353">
        <f t="shared" si="204"/>
        <v>4.8999645000000003</v>
      </c>
      <c r="BC93" s="353">
        <f t="shared" si="204"/>
        <v>4.8999645000000003</v>
      </c>
      <c r="BD93" s="353">
        <f t="shared" si="204"/>
        <v>4.8999645000000003</v>
      </c>
      <c r="BE93" s="353">
        <f t="shared" si="204"/>
        <v>4.8999645000000003</v>
      </c>
      <c r="BF93" s="353">
        <f t="shared" si="204"/>
        <v>4.8999645000000003</v>
      </c>
      <c r="BG93" s="353">
        <f t="shared" si="204"/>
        <v>4.8999645000000003</v>
      </c>
      <c r="BH93" s="353">
        <f t="shared" si="204"/>
        <v>4.8999645000000003</v>
      </c>
      <c r="BI93" s="353">
        <f t="shared" si="204"/>
        <v>4.8999645000000003</v>
      </c>
      <c r="BJ93" s="353">
        <f t="shared" si="204"/>
        <v>4.8999645000000003</v>
      </c>
      <c r="BK93" s="353">
        <f t="shared" si="204"/>
        <v>4.8999645000000003</v>
      </c>
      <c r="BL93" s="353">
        <f t="shared" si="204"/>
        <v>4.8999645000000003</v>
      </c>
      <c r="BM93" s="353">
        <f t="shared" si="204"/>
        <v>4.8999645000000003</v>
      </c>
      <c r="BN93" s="353">
        <f t="shared" si="204"/>
        <v>4.8999645000000003</v>
      </c>
      <c r="BO93" s="353">
        <f t="shared" si="204"/>
        <v>4.8999645000000003</v>
      </c>
      <c r="BP93" s="353">
        <f t="shared" si="204"/>
        <v>4.8999645000000003</v>
      </c>
      <c r="BQ93" s="353">
        <f t="shared" si="204"/>
        <v>4.8999645000000003</v>
      </c>
      <c r="BR93" s="353">
        <f t="shared" si="204"/>
        <v>4.8999645000000003</v>
      </c>
      <c r="BS93" s="353">
        <f t="shared" si="204"/>
        <v>4.8999645000000003</v>
      </c>
      <c r="BT93" s="353">
        <f t="shared" ref="BT93:CI93" si="205">IF(ISNUMBER(BT12),BT12,BT58)</f>
        <v>4.8999645000000003</v>
      </c>
      <c r="BU93" s="353">
        <f t="shared" si="205"/>
        <v>4.8999645000000003</v>
      </c>
      <c r="BV93" s="353">
        <f t="shared" si="205"/>
        <v>4.8999645000000003</v>
      </c>
      <c r="BW93" s="353">
        <f t="shared" si="205"/>
        <v>4.8999645000000003</v>
      </c>
      <c r="BX93" s="353">
        <f t="shared" si="205"/>
        <v>4.8999645000000003</v>
      </c>
      <c r="BY93" s="353">
        <f t="shared" si="205"/>
        <v>4.8999645000000003</v>
      </c>
      <c r="BZ93" s="353">
        <f t="shared" si="205"/>
        <v>4.8999645000000003</v>
      </c>
      <c r="CA93" s="353">
        <f t="shared" si="205"/>
        <v>4.8999645000000003</v>
      </c>
      <c r="CB93" s="353">
        <f t="shared" si="205"/>
        <v>4.8999645000000003</v>
      </c>
      <c r="CC93" s="353">
        <f t="shared" si="205"/>
        <v>4.8999645000000003</v>
      </c>
      <c r="CD93" s="353">
        <f t="shared" si="205"/>
        <v>4.8999645000000003</v>
      </c>
      <c r="CE93" s="353">
        <f t="shared" si="205"/>
        <v>4.8999645000000003</v>
      </c>
      <c r="CF93" s="353">
        <f t="shared" si="205"/>
        <v>4.8999645000000003</v>
      </c>
      <c r="CG93" s="353">
        <f t="shared" si="205"/>
        <v>4.8999645000000003</v>
      </c>
      <c r="CH93" s="353">
        <f t="shared" si="205"/>
        <v>4.8999645000000003</v>
      </c>
      <c r="CI93" s="353">
        <f t="shared" si="205"/>
        <v>4.8999645000000003</v>
      </c>
    </row>
    <row r="94" spans="1:87">
      <c r="A94" s="1"/>
      <c r="C94" s="213" t="s">
        <v>481</v>
      </c>
      <c r="D94" s="12" t="s">
        <v>898</v>
      </c>
      <c r="E94" s="429" t="s">
        <v>58</v>
      </c>
      <c r="F94" s="34"/>
      <c r="G94" s="759"/>
      <c r="H94" s="353">
        <f t="shared" ref="H94:AM94" si="206">IF(ISNUMBER(H13),-H13,-H89)</f>
        <v>-0.21099999999999999</v>
      </c>
      <c r="I94" s="353">
        <f t="shared" si="206"/>
        <v>-8.0000000000000002E-3</v>
      </c>
      <c r="J94" s="353">
        <f t="shared" si="206"/>
        <v>-4.3129999999999997</v>
      </c>
      <c r="K94" s="353">
        <f t="shared" si="206"/>
        <v>-12.692</v>
      </c>
      <c r="L94" s="353">
        <f t="shared" si="206"/>
        <v>-11.099</v>
      </c>
      <c r="M94" s="353">
        <f t="shared" si="206"/>
        <v>-3.8791559999999992</v>
      </c>
      <c r="N94" s="353">
        <f t="shared" si="206"/>
        <v>-2.6956392499999993</v>
      </c>
      <c r="O94" s="353">
        <f t="shared" si="206"/>
        <v>-2.1779782499999993</v>
      </c>
      <c r="P94" s="353">
        <f t="shared" si="206"/>
        <v>-1.8371427499999995</v>
      </c>
      <c r="Q94" s="353">
        <f t="shared" si="206"/>
        <v>-1.789288749999999</v>
      </c>
      <c r="R94" s="353">
        <f t="shared" si="206"/>
        <v>-1.7805202499999984</v>
      </c>
      <c r="S94" s="353">
        <f t="shared" si="206"/>
        <v>-1.7762779999999989</v>
      </c>
      <c r="T94" s="353">
        <f t="shared" si="206"/>
        <v>-1.7750532499999996</v>
      </c>
      <c r="U94" s="353">
        <f t="shared" si="206"/>
        <v>-1.7749999999999999</v>
      </c>
      <c r="V94" s="353">
        <f t="shared" si="206"/>
        <v>-1.7749999999999999</v>
      </c>
      <c r="W94" s="353">
        <f t="shared" si="206"/>
        <v>-1.7749999999999999</v>
      </c>
      <c r="X94" s="353">
        <f t="shared" si="206"/>
        <v>-1.7749999999999999</v>
      </c>
      <c r="Y94" s="353">
        <f t="shared" si="206"/>
        <v>-1.7749999999999999</v>
      </c>
      <c r="Z94" s="353">
        <f t="shared" si="206"/>
        <v>-1.7749999999999999</v>
      </c>
      <c r="AA94" s="353">
        <f t="shared" si="206"/>
        <v>-1.7749999999999999</v>
      </c>
      <c r="AB94" s="353">
        <f t="shared" si="206"/>
        <v>-1.7749999999999999</v>
      </c>
      <c r="AC94" s="353">
        <f t="shared" si="206"/>
        <v>-1.7749999999999999</v>
      </c>
      <c r="AD94" s="353">
        <f t="shared" si="206"/>
        <v>-1.7749999999999999</v>
      </c>
      <c r="AE94" s="353">
        <f t="shared" si="206"/>
        <v>-1.7749999999999999</v>
      </c>
      <c r="AF94" s="353">
        <f t="shared" si="206"/>
        <v>-1.7749999999999999</v>
      </c>
      <c r="AG94" s="353">
        <f t="shared" si="206"/>
        <v>-1.7749999999999999</v>
      </c>
      <c r="AH94" s="353">
        <f t="shared" si="206"/>
        <v>-1.7749999999999999</v>
      </c>
      <c r="AI94" s="353">
        <f t="shared" si="206"/>
        <v>-1.7749999999999999</v>
      </c>
      <c r="AJ94" s="353">
        <f t="shared" si="206"/>
        <v>-1.7749999999999999</v>
      </c>
      <c r="AK94" s="353">
        <f t="shared" si="206"/>
        <v>-1.7749999999999999</v>
      </c>
      <c r="AL94" s="353">
        <f t="shared" si="206"/>
        <v>-1.7749999999999999</v>
      </c>
      <c r="AM94" s="353">
        <f t="shared" si="206"/>
        <v>-1.7749999999999999</v>
      </c>
      <c r="AN94" s="353">
        <f t="shared" ref="AN94:BS94" si="207">IF(ISNUMBER(AN13),-AN13,-AN89)</f>
        <v>-1.7749999999999999</v>
      </c>
      <c r="AO94" s="353">
        <f t="shared" si="207"/>
        <v>-1.7749999999999999</v>
      </c>
      <c r="AP94" s="353">
        <f t="shared" si="207"/>
        <v>-1.7749999999999999</v>
      </c>
      <c r="AQ94" s="353">
        <f t="shared" si="207"/>
        <v>-1.7749999999999999</v>
      </c>
      <c r="AR94" s="353">
        <f t="shared" si="207"/>
        <v>-1.7749999999999999</v>
      </c>
      <c r="AS94" s="353">
        <f t="shared" si="207"/>
        <v>-1.7749999999999999</v>
      </c>
      <c r="AT94" s="353">
        <f t="shared" si="207"/>
        <v>-1.7749999999999999</v>
      </c>
      <c r="AU94" s="353">
        <f t="shared" si="207"/>
        <v>-1.7749999999999999</v>
      </c>
      <c r="AV94" s="353">
        <f t="shared" si="207"/>
        <v>-1.7749999999999999</v>
      </c>
      <c r="AW94" s="353">
        <f t="shared" si="207"/>
        <v>-1.7749999999999999</v>
      </c>
      <c r="AX94" s="353">
        <f t="shared" si="207"/>
        <v>-1.7749999999999999</v>
      </c>
      <c r="AY94" s="353">
        <f t="shared" si="207"/>
        <v>-1.7749999999999999</v>
      </c>
      <c r="AZ94" s="353">
        <f t="shared" si="207"/>
        <v>-1.7749999999999999</v>
      </c>
      <c r="BA94" s="353">
        <f t="shared" si="207"/>
        <v>-1.7749999999999999</v>
      </c>
      <c r="BB94" s="353">
        <f t="shared" si="207"/>
        <v>-1.7749999999999999</v>
      </c>
      <c r="BC94" s="353">
        <f t="shared" si="207"/>
        <v>-1.7749999999999999</v>
      </c>
      <c r="BD94" s="353">
        <f t="shared" si="207"/>
        <v>-1.7749999999999999</v>
      </c>
      <c r="BE94" s="353">
        <f t="shared" si="207"/>
        <v>-1.7749999999999999</v>
      </c>
      <c r="BF94" s="353">
        <f t="shared" si="207"/>
        <v>-1.7749999999999999</v>
      </c>
      <c r="BG94" s="353">
        <f t="shared" si="207"/>
        <v>-1.7749999999999999</v>
      </c>
      <c r="BH94" s="353">
        <f t="shared" si="207"/>
        <v>-1.7749999999999999</v>
      </c>
      <c r="BI94" s="353">
        <f t="shared" si="207"/>
        <v>-1.7749999999999999</v>
      </c>
      <c r="BJ94" s="353">
        <f t="shared" si="207"/>
        <v>-1.7749999999999999</v>
      </c>
      <c r="BK94" s="353">
        <f t="shared" si="207"/>
        <v>-1.7749999999999999</v>
      </c>
      <c r="BL94" s="353">
        <f t="shared" si="207"/>
        <v>-1.7749999999999999</v>
      </c>
      <c r="BM94" s="353">
        <f t="shared" si="207"/>
        <v>-1.7749999999999999</v>
      </c>
      <c r="BN94" s="353">
        <f t="shared" si="207"/>
        <v>-1.7749999999999999</v>
      </c>
      <c r="BO94" s="353">
        <f t="shared" si="207"/>
        <v>-1.7749999999999999</v>
      </c>
      <c r="BP94" s="353">
        <f t="shared" si="207"/>
        <v>-1.7749999999999999</v>
      </c>
      <c r="BQ94" s="353">
        <f t="shared" si="207"/>
        <v>-1.7749999999999999</v>
      </c>
      <c r="BR94" s="353">
        <f t="shared" si="207"/>
        <v>-1.7749999999999999</v>
      </c>
      <c r="BS94" s="353">
        <f t="shared" si="207"/>
        <v>-1.7749999999999999</v>
      </c>
      <c r="BT94" s="353">
        <f t="shared" ref="BT94:CI94" si="208">IF(ISNUMBER(BT13),-BT13,-BT89)</f>
        <v>-1.7749999999999999</v>
      </c>
      <c r="BU94" s="353">
        <f t="shared" si="208"/>
        <v>-1.7749999999999999</v>
      </c>
      <c r="BV94" s="353">
        <f t="shared" si="208"/>
        <v>-1.7749999999999999</v>
      </c>
      <c r="BW94" s="353">
        <f t="shared" si="208"/>
        <v>-1.7749999999999999</v>
      </c>
      <c r="BX94" s="353">
        <f t="shared" si="208"/>
        <v>-1.7749999999999999</v>
      </c>
      <c r="BY94" s="353">
        <f t="shared" si="208"/>
        <v>-1.7749999999999999</v>
      </c>
      <c r="BZ94" s="353">
        <f t="shared" si="208"/>
        <v>-1.7749999999999999</v>
      </c>
      <c r="CA94" s="353">
        <f t="shared" si="208"/>
        <v>-1.7749999999999999</v>
      </c>
      <c r="CB94" s="353">
        <f t="shared" si="208"/>
        <v>-1.7749999999999999</v>
      </c>
      <c r="CC94" s="353">
        <f t="shared" si="208"/>
        <v>-1.7749999999999999</v>
      </c>
      <c r="CD94" s="353">
        <f t="shared" si="208"/>
        <v>-1.7749999999999999</v>
      </c>
      <c r="CE94" s="353">
        <f t="shared" si="208"/>
        <v>-1.7749999999999999</v>
      </c>
      <c r="CF94" s="353">
        <f t="shared" si="208"/>
        <v>-1.7749999999999999</v>
      </c>
      <c r="CG94" s="353">
        <f t="shared" si="208"/>
        <v>-1.7749999999999999</v>
      </c>
      <c r="CH94" s="353">
        <f t="shared" si="208"/>
        <v>-1.7749999999999999</v>
      </c>
      <c r="CI94" s="353">
        <f t="shared" si="208"/>
        <v>-1.7749999999999999</v>
      </c>
    </row>
    <row r="95" spans="1:87">
      <c r="A95" s="1"/>
      <c r="C95" s="129" t="s">
        <v>482</v>
      </c>
      <c r="D95" s="12" t="s">
        <v>898</v>
      </c>
      <c r="E95" s="429" t="s">
        <v>58</v>
      </c>
      <c r="F95" s="34"/>
      <c r="G95" s="753"/>
      <c r="H95" s="409">
        <f t="shared" ref="H95:BS95" si="209">SUM(H92:H94)</f>
        <v>142.83000000000001</v>
      </c>
      <c r="I95" s="409">
        <f t="shared" si="209"/>
        <v>141.608</v>
      </c>
      <c r="J95" s="409">
        <f t="shared" si="209"/>
        <v>135.74700000000001</v>
      </c>
      <c r="K95" s="409">
        <f t="shared" si="209"/>
        <v>133.13300000000001</v>
      </c>
      <c r="L95" s="409">
        <f t="shared" si="209"/>
        <v>142.32599999999999</v>
      </c>
      <c r="M95" s="409">
        <f t="shared" si="209"/>
        <v>154.82685674141885</v>
      </c>
      <c r="N95" s="409">
        <f t="shared" si="209"/>
        <v>163.30807820744266</v>
      </c>
      <c r="O95" s="409">
        <f t="shared" si="209"/>
        <v>170.03716805296958</v>
      </c>
      <c r="P95" s="409">
        <f t="shared" si="209"/>
        <v>178.48718729734179</v>
      </c>
      <c r="Q95" s="409">
        <f t="shared" si="209"/>
        <v>185.52773927201119</v>
      </c>
      <c r="R95" s="409">
        <f t="shared" si="209"/>
        <v>192.15970786955793</v>
      </c>
      <c r="S95" s="409">
        <f t="shared" si="209"/>
        <v>201.13401789890341</v>
      </c>
      <c r="T95" s="409">
        <f t="shared" si="209"/>
        <v>207.8402050567307</v>
      </c>
      <c r="U95" s="409">
        <f t="shared" si="209"/>
        <v>216.11966674645677</v>
      </c>
      <c r="V95" s="409">
        <f t="shared" si="209"/>
        <v>224.05895429166227</v>
      </c>
      <c r="W95" s="409">
        <f t="shared" si="209"/>
        <v>231.84493803976824</v>
      </c>
      <c r="X95" s="409">
        <f t="shared" si="209"/>
        <v>240.43632672055134</v>
      </c>
      <c r="Y95" s="409">
        <f t="shared" si="209"/>
        <v>250.3040590473224</v>
      </c>
      <c r="Z95" s="409">
        <f t="shared" si="209"/>
        <v>258.36152624272768</v>
      </c>
      <c r="AA95" s="409">
        <f t="shared" si="209"/>
        <v>267.55941597647677</v>
      </c>
      <c r="AB95" s="409">
        <f t="shared" si="209"/>
        <v>276.62342674824112</v>
      </c>
      <c r="AC95" s="409">
        <f t="shared" si="209"/>
        <v>284.9991471469628</v>
      </c>
      <c r="AD95" s="409">
        <f t="shared" si="209"/>
        <v>293.38332192792211</v>
      </c>
      <c r="AE95" s="409">
        <f t="shared" si="209"/>
        <v>302.03552158758987</v>
      </c>
      <c r="AF95" s="409">
        <f t="shared" si="209"/>
        <v>310.17609161528657</v>
      </c>
      <c r="AG95" s="409">
        <f t="shared" si="209"/>
        <v>318.82059846460163</v>
      </c>
      <c r="AH95" s="409">
        <f t="shared" si="209"/>
        <v>326.81857709473866</v>
      </c>
      <c r="AI95" s="409">
        <f t="shared" si="209"/>
        <v>334.4668647569888</v>
      </c>
      <c r="AJ95" s="409">
        <f t="shared" si="209"/>
        <v>342.34530805364278</v>
      </c>
      <c r="AK95" s="409">
        <f t="shared" si="209"/>
        <v>351.21548339610848</v>
      </c>
      <c r="AL95" s="409">
        <f t="shared" si="209"/>
        <v>359.62608571939614</v>
      </c>
      <c r="AM95" s="409">
        <f t="shared" si="209"/>
        <v>367.50145627830028</v>
      </c>
      <c r="AN95" s="409">
        <f t="shared" si="209"/>
        <v>375.1207021687112</v>
      </c>
      <c r="AO95" s="409">
        <f t="shared" si="209"/>
        <v>383.68562545638247</v>
      </c>
      <c r="AP95" s="409">
        <f t="shared" si="209"/>
        <v>392.32579120980711</v>
      </c>
      <c r="AQ95" s="409">
        <f t="shared" si="209"/>
        <v>401.02351830015823</v>
      </c>
      <c r="AR95" s="409">
        <f t="shared" si="209"/>
        <v>409.66217737419078</v>
      </c>
      <c r="AS95" s="409">
        <f t="shared" si="209"/>
        <v>417.31959668925924</v>
      </c>
      <c r="AT95" s="409">
        <f t="shared" si="209"/>
        <v>423.44687751117709</v>
      </c>
      <c r="AU95" s="409">
        <f t="shared" si="209"/>
        <v>433.23339983977576</v>
      </c>
      <c r="AV95" s="409">
        <f t="shared" si="209"/>
        <v>440.42866503857431</v>
      </c>
      <c r="AW95" s="409">
        <f t="shared" si="209"/>
        <v>449.7254088741908</v>
      </c>
      <c r="AX95" s="409">
        <f t="shared" si="209"/>
        <v>460.03136640843735</v>
      </c>
      <c r="AY95" s="409">
        <f t="shared" si="209"/>
        <v>470.72882761436597</v>
      </c>
      <c r="AZ95" s="409">
        <f t="shared" si="209"/>
        <v>483.55949230980724</v>
      </c>
      <c r="BA95" s="409">
        <f t="shared" si="209"/>
        <v>495.82358084295794</v>
      </c>
      <c r="BB95" s="409">
        <f t="shared" si="209"/>
        <v>506.72752776049219</v>
      </c>
      <c r="BC95" s="409">
        <f t="shared" si="209"/>
        <v>518.6874270007047</v>
      </c>
      <c r="BD95" s="409">
        <f t="shared" si="209"/>
        <v>530.90554986953327</v>
      </c>
      <c r="BE95" s="409">
        <f t="shared" si="209"/>
        <v>542.29758358788945</v>
      </c>
      <c r="BF95" s="409">
        <f t="shared" si="209"/>
        <v>555.53771893035525</v>
      </c>
      <c r="BG95" s="409">
        <f t="shared" si="209"/>
        <v>571.62025077802741</v>
      </c>
      <c r="BH95" s="409">
        <f t="shared" si="209"/>
        <v>586.75097990898553</v>
      </c>
      <c r="BI95" s="409">
        <f t="shared" si="209"/>
        <v>594.41748295117725</v>
      </c>
      <c r="BJ95" s="409">
        <f t="shared" si="209"/>
        <v>600.67933226624575</v>
      </c>
      <c r="BK95" s="409">
        <f t="shared" si="209"/>
        <v>610.47280188223499</v>
      </c>
      <c r="BL95" s="409">
        <f t="shared" si="209"/>
        <v>618.18184185528685</v>
      </c>
      <c r="BM95" s="409">
        <f t="shared" si="209"/>
        <v>625.90684185528687</v>
      </c>
      <c r="BN95" s="409">
        <f t="shared" si="209"/>
        <v>633.63184185528689</v>
      </c>
      <c r="BO95" s="409">
        <f t="shared" si="209"/>
        <v>641.37280188223508</v>
      </c>
      <c r="BP95" s="409">
        <f t="shared" si="209"/>
        <v>649.08184185528694</v>
      </c>
      <c r="BQ95" s="409">
        <f t="shared" si="209"/>
        <v>656.80684185528696</v>
      </c>
      <c r="BR95" s="409">
        <f t="shared" si="209"/>
        <v>664.53184185528698</v>
      </c>
      <c r="BS95" s="409">
        <f t="shared" si="209"/>
        <v>672.27280188223517</v>
      </c>
      <c r="BT95" s="409">
        <f t="shared" ref="BT95:CI95" si="210">SUM(BT92:BT94)</f>
        <v>679.98184185528703</v>
      </c>
      <c r="BU95" s="409">
        <f t="shared" si="210"/>
        <v>687.70684185528705</v>
      </c>
      <c r="BV95" s="409">
        <f t="shared" si="210"/>
        <v>695.43184185528708</v>
      </c>
      <c r="BW95" s="409">
        <f t="shared" si="210"/>
        <v>703.17280188223526</v>
      </c>
      <c r="BX95" s="409">
        <f t="shared" si="210"/>
        <v>710.88184185528712</v>
      </c>
      <c r="BY95" s="409">
        <f t="shared" si="210"/>
        <v>718.60684185528714</v>
      </c>
      <c r="BZ95" s="409">
        <f t="shared" si="210"/>
        <v>726.33184185528717</v>
      </c>
      <c r="CA95" s="409">
        <f t="shared" si="210"/>
        <v>734.07280188223535</v>
      </c>
      <c r="CB95" s="409">
        <f t="shared" si="210"/>
        <v>741.78184185528721</v>
      </c>
      <c r="CC95" s="409">
        <f t="shared" si="210"/>
        <v>749.50684185528723</v>
      </c>
      <c r="CD95" s="409">
        <f t="shared" si="210"/>
        <v>757.23184185528726</v>
      </c>
      <c r="CE95" s="409">
        <f t="shared" si="210"/>
        <v>764.97280188223544</v>
      </c>
      <c r="CF95" s="409">
        <f t="shared" si="210"/>
        <v>772.6818418552873</v>
      </c>
      <c r="CG95" s="409">
        <f t="shared" si="210"/>
        <v>780.40684185528733</v>
      </c>
      <c r="CH95" s="409">
        <f t="shared" si="210"/>
        <v>788.13184185528735</v>
      </c>
      <c r="CI95" s="409">
        <f t="shared" si="210"/>
        <v>795.85684185528737</v>
      </c>
    </row>
    <row r="96" spans="1:87">
      <c r="A96" s="1"/>
      <c r="D96" s="69"/>
      <c r="E96" s="69"/>
      <c r="F96" s="69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</row>
    <row r="97" spans="1:87">
      <c r="A97" s="422" t="s">
        <v>83</v>
      </c>
      <c r="B97" s="420"/>
      <c r="C97" s="420"/>
      <c r="D97" s="421"/>
      <c r="E97" s="421"/>
      <c r="F97" s="421"/>
      <c r="G97" s="420"/>
      <c r="H97" s="420"/>
      <c r="I97" s="420"/>
      <c r="J97" s="420"/>
      <c r="K97" s="420"/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0"/>
      <c r="AH97" s="420"/>
      <c r="AI97" s="420"/>
      <c r="AJ97" s="420"/>
      <c r="AK97" s="420"/>
      <c r="AL97" s="420"/>
      <c r="AM97" s="420"/>
      <c r="AN97" s="420"/>
      <c r="AO97" s="420"/>
      <c r="AP97" s="420"/>
      <c r="AQ97" s="420"/>
      <c r="AR97" s="420"/>
      <c r="AS97" s="420"/>
      <c r="AT97" s="420"/>
      <c r="AU97" s="420"/>
      <c r="AV97" s="420"/>
      <c r="AW97" s="420"/>
      <c r="AX97" s="420"/>
      <c r="AY97" s="420"/>
      <c r="AZ97" s="420"/>
      <c r="BA97" s="420"/>
      <c r="BB97" s="420"/>
      <c r="BC97" s="420"/>
      <c r="BD97" s="420"/>
      <c r="BE97" s="420"/>
      <c r="BF97" s="420"/>
      <c r="BG97" s="420"/>
      <c r="BH97" s="420"/>
      <c r="BI97" s="420"/>
      <c r="BJ97" s="420"/>
      <c r="BK97" s="420"/>
      <c r="BL97" s="420"/>
      <c r="BM97" s="420"/>
      <c r="BN97" s="420"/>
      <c r="BO97" s="420"/>
      <c r="BP97" s="420"/>
      <c r="BQ97" s="420"/>
      <c r="BR97" s="420"/>
      <c r="BS97" s="420"/>
      <c r="BT97" s="420"/>
      <c r="BU97" s="420"/>
      <c r="BV97" s="420"/>
      <c r="BW97" s="420"/>
      <c r="BX97" s="420"/>
      <c r="BY97" s="420"/>
      <c r="BZ97" s="420"/>
      <c r="CA97" s="420"/>
      <c r="CB97" s="420"/>
      <c r="CC97" s="420"/>
      <c r="CD97" s="420"/>
      <c r="CE97" s="420"/>
      <c r="CF97" s="420"/>
      <c r="CG97" s="420"/>
      <c r="CH97" s="420"/>
      <c r="CI97" s="420"/>
    </row>
  </sheetData>
  <sheetProtection algorithmName="SHA-512" hashValue="5f23vGY5OTD7UD9M9ATZ3b4wP/kgBNcF9gsKkipfmAicop1/1glgPIHIzLDnomJVvBnM4gCqFfCrUxxzqaTLNg==" saltValue="pgBdeXLr0+7mdkF7nUecYg==" spinCount="100000" sheet="1" objects="1" scenarios="1"/>
  <phoneticPr fontId="6" type="noConversion"/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9082E-286A-4FD6-92C5-66A47E939C95}">
  <sheetPr codeName="Sheet7">
    <tabColor theme="5" tint="0.59999389629810485"/>
  </sheetPr>
  <dimension ref="A1:CI196"/>
  <sheetViews>
    <sheetView zoomScaleNormal="10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9.1796875" defaultRowHeight="14.5"/>
  <cols>
    <col min="1" max="2" width="2.54296875" customWidth="1"/>
    <col min="3" max="3" width="66.54296875" bestFit="1" customWidth="1"/>
    <col min="4" max="4" width="14.81640625" bestFit="1" customWidth="1"/>
    <col min="5" max="5" width="6.08984375" bestFit="1" customWidth="1"/>
    <col min="6" max="6" width="18.81640625" bestFit="1" customWidth="1"/>
    <col min="7" max="20" width="9.26953125" bestFit="1" customWidth="1"/>
    <col min="21" max="60" width="9.26953125" hidden="1" customWidth="1"/>
    <col min="61" max="83" width="9.81640625" hidden="1" customWidth="1"/>
    <col min="84" max="87" width="10.08984375" hidden="1" customWidth="1"/>
  </cols>
  <sheetData>
    <row r="1" spans="1:87" ht="18.5">
      <c r="A1" s="131"/>
      <c r="B1" s="129"/>
      <c r="C1" s="133" t="s">
        <v>87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355"/>
      <c r="B4" s="355"/>
      <c r="C4" s="356" t="s">
        <v>71</v>
      </c>
      <c r="D4" s="99"/>
      <c r="E4" s="99"/>
      <c r="F4" s="99"/>
      <c r="G4" s="355"/>
      <c r="H4" s="355"/>
      <c r="I4" s="355"/>
      <c r="J4" s="357"/>
      <c r="K4" s="358"/>
      <c r="L4" s="358"/>
      <c r="M4" s="359"/>
      <c r="N4" s="359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  <c r="AC4" s="358"/>
      <c r="AD4" s="358"/>
      <c r="AE4" s="360"/>
      <c r="AF4" s="360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  <c r="AU4" s="355"/>
      <c r="AV4" s="355"/>
      <c r="AW4" s="355"/>
      <c r="AX4" s="355"/>
      <c r="AY4" s="355"/>
      <c r="AZ4" s="355"/>
      <c r="BA4" s="355"/>
      <c r="BB4" s="355"/>
      <c r="BC4" s="355"/>
      <c r="BD4" s="355"/>
      <c r="BE4" s="355"/>
      <c r="BF4" s="355"/>
      <c r="BG4" s="355"/>
      <c r="BH4" s="355"/>
      <c r="BI4" s="355"/>
      <c r="BJ4" s="355"/>
      <c r="BK4" s="355"/>
      <c r="BL4" s="355"/>
      <c r="BM4" s="355"/>
      <c r="BN4" s="355"/>
      <c r="BO4" s="355"/>
      <c r="BP4" s="355"/>
      <c r="BQ4" s="355"/>
      <c r="BR4" s="355"/>
      <c r="BS4" s="355"/>
      <c r="BT4" s="355"/>
      <c r="BU4" s="355"/>
      <c r="BV4" s="355"/>
      <c r="BW4" s="355"/>
      <c r="BX4" s="355"/>
      <c r="BY4" s="355"/>
      <c r="BZ4" s="355"/>
      <c r="CA4" s="355"/>
      <c r="CB4" s="355"/>
      <c r="CC4" s="355"/>
      <c r="CD4" s="355"/>
      <c r="CE4" s="355"/>
      <c r="CF4" s="355"/>
      <c r="CG4" s="355"/>
      <c r="CH4" s="355"/>
      <c r="CI4" s="355"/>
    </row>
    <row r="5" spans="1:87">
      <c r="A5" s="365"/>
      <c r="B5" s="365"/>
      <c r="C5" s="366" t="s">
        <v>483</v>
      </c>
      <c r="D5" s="104"/>
      <c r="E5" s="104"/>
      <c r="F5" s="104"/>
      <c r="G5" s="368"/>
      <c r="H5" s="368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5"/>
      <c r="AH5" s="367"/>
      <c r="AI5" s="365"/>
      <c r="AJ5" s="367"/>
      <c r="AK5" s="365"/>
      <c r="AL5" s="367"/>
      <c r="AM5" s="367"/>
      <c r="AN5" s="367"/>
      <c r="AO5" s="367"/>
      <c r="AP5" s="367"/>
      <c r="AQ5" s="367"/>
      <c r="AR5" s="367"/>
      <c r="AS5" s="367"/>
      <c r="AT5" s="367"/>
      <c r="AU5" s="367"/>
      <c r="AV5" s="367"/>
      <c r="AW5" s="367"/>
      <c r="AX5" s="367"/>
      <c r="AY5" s="367"/>
      <c r="AZ5" s="367"/>
      <c r="BA5" s="367"/>
      <c r="BB5" s="367"/>
      <c r="BC5" s="367"/>
      <c r="BD5" s="367"/>
      <c r="BE5" s="367"/>
      <c r="BF5" s="367"/>
      <c r="BG5" s="367"/>
      <c r="BH5" s="367"/>
      <c r="BI5" s="367"/>
      <c r="BJ5" s="367"/>
      <c r="BK5" s="367"/>
      <c r="BL5" s="367"/>
      <c r="BM5" s="367"/>
      <c r="BN5" s="367"/>
      <c r="BO5" s="367"/>
      <c r="BP5" s="367"/>
      <c r="BQ5" s="367"/>
      <c r="BR5" s="367"/>
      <c r="BS5" s="367"/>
      <c r="BT5" s="367"/>
      <c r="BU5" s="367"/>
      <c r="BV5" s="367"/>
      <c r="BW5" s="367"/>
      <c r="BX5" s="367"/>
      <c r="BY5" s="367"/>
      <c r="BZ5" s="367"/>
      <c r="CA5" s="367"/>
      <c r="CB5" s="367"/>
      <c r="CC5" s="367"/>
      <c r="CD5" s="367"/>
      <c r="CE5" s="367"/>
      <c r="CF5" s="367"/>
      <c r="CG5" s="367"/>
      <c r="CH5" s="367"/>
      <c r="CI5" s="367"/>
    </row>
    <row r="6" spans="1:87">
      <c r="A6" s="222"/>
      <c r="B6" s="222"/>
      <c r="C6" s="222" t="s">
        <v>484</v>
      </c>
      <c r="D6" s="34"/>
      <c r="E6" s="34"/>
      <c r="F6" s="733" t="str">
        <f>Inputs!F183</f>
        <v>Use modelled values</v>
      </c>
      <c r="G6" s="361"/>
      <c r="H6" s="36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222"/>
      <c r="AH6" s="222"/>
      <c r="AI6" s="222"/>
      <c r="AJ6" s="222"/>
      <c r="AK6" s="222"/>
      <c r="AL6" s="222"/>
      <c r="AM6" s="222"/>
      <c r="AN6" s="222"/>
      <c r="AO6" s="222"/>
      <c r="AP6" s="222"/>
      <c r="AQ6" s="222"/>
      <c r="AR6" s="222"/>
      <c r="AS6" s="222"/>
      <c r="AT6" s="222"/>
      <c r="AU6" s="222"/>
      <c r="AV6" s="222"/>
      <c r="AW6" s="222"/>
      <c r="AX6" s="222"/>
      <c r="AY6" s="222"/>
      <c r="AZ6" s="222"/>
      <c r="BA6" s="222"/>
      <c r="BB6" s="222"/>
      <c r="BC6" s="222"/>
      <c r="BD6" s="222"/>
      <c r="BE6" s="222"/>
      <c r="BF6" s="222"/>
      <c r="BG6" s="222"/>
      <c r="BH6" s="222"/>
      <c r="BI6" s="222"/>
      <c r="BJ6" s="222"/>
      <c r="BK6" s="222"/>
      <c r="BL6" s="222"/>
      <c r="BM6" s="222"/>
      <c r="BN6" s="222"/>
      <c r="BO6" s="222"/>
      <c r="BP6" s="222"/>
      <c r="BQ6" s="222"/>
      <c r="BR6" s="222"/>
      <c r="BS6" s="222"/>
      <c r="BT6" s="222"/>
      <c r="BU6" s="222"/>
      <c r="BV6" s="222"/>
      <c r="BW6" s="222"/>
      <c r="BX6" s="222"/>
      <c r="BY6" s="222"/>
      <c r="BZ6" s="222"/>
      <c r="CA6" s="222"/>
      <c r="CB6" s="222"/>
      <c r="CC6" s="222"/>
      <c r="CD6" s="222"/>
      <c r="CE6" s="222"/>
      <c r="CF6" s="222"/>
      <c r="CG6" s="222"/>
      <c r="CH6" s="222"/>
      <c r="CI6" s="222"/>
    </row>
    <row r="7" spans="1:87">
      <c r="A7" s="222"/>
      <c r="B7" s="222"/>
      <c r="C7" s="222"/>
      <c r="D7" s="34"/>
      <c r="E7" s="34"/>
      <c r="F7" s="653" t="str">
        <f>Inputs!F438</f>
        <v>Use modelled values</v>
      </c>
      <c r="G7" s="361"/>
      <c r="H7" s="36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</row>
    <row r="8" spans="1:87">
      <c r="A8" s="222"/>
      <c r="B8" s="222"/>
      <c r="C8" s="222"/>
      <c r="D8" s="34"/>
      <c r="E8" s="34"/>
      <c r="F8" s="653" t="str">
        <f>Inputs!F439</f>
        <v>Use override values</v>
      </c>
      <c r="G8" s="361"/>
      <c r="H8" s="36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  <c r="BP8" s="222"/>
      <c r="BQ8" s="222"/>
      <c r="BR8" s="222"/>
      <c r="BS8" s="222"/>
      <c r="BT8" s="222"/>
      <c r="BU8" s="222"/>
      <c r="BV8" s="222"/>
      <c r="BW8" s="222"/>
      <c r="BX8" s="222"/>
      <c r="BY8" s="222"/>
      <c r="BZ8" s="222"/>
      <c r="CA8" s="222"/>
      <c r="CB8" s="222"/>
      <c r="CC8" s="222"/>
      <c r="CD8" s="222"/>
      <c r="CE8" s="222"/>
      <c r="CF8" s="222"/>
      <c r="CG8" s="222"/>
      <c r="CH8" s="222"/>
      <c r="CI8" s="222"/>
    </row>
    <row r="9" spans="1:87">
      <c r="A9" s="224"/>
      <c r="B9" s="224"/>
      <c r="C9" s="222"/>
      <c r="D9" s="34"/>
      <c r="E9" s="34"/>
      <c r="F9" s="34"/>
      <c r="G9" s="361"/>
      <c r="H9" s="36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</row>
    <row r="10" spans="1:87">
      <c r="A10" s="224"/>
      <c r="B10" s="224"/>
      <c r="C10" s="222" t="s">
        <v>485</v>
      </c>
      <c r="D10" s="69" t="s">
        <v>898</v>
      </c>
      <c r="E10" s="427" t="s">
        <v>58</v>
      </c>
      <c r="F10" s="69"/>
      <c r="G10" s="654"/>
      <c r="H10" s="654"/>
      <c r="I10" s="405">
        <f>Inputs!I184</f>
        <v>5</v>
      </c>
      <c r="J10" s="405">
        <f>Inputs!J184</f>
        <v>5</v>
      </c>
      <c r="K10" s="405">
        <f>Inputs!K184</f>
        <v>5</v>
      </c>
      <c r="L10" s="405">
        <f>Inputs!L184</f>
        <v>5</v>
      </c>
      <c r="M10" s="405">
        <f>Inputs!M184</f>
        <v>5</v>
      </c>
      <c r="N10" s="405">
        <f>Inputs!N184</f>
        <v>5</v>
      </c>
      <c r="O10" s="405">
        <f>Inputs!O184</f>
        <v>5</v>
      </c>
      <c r="P10" s="405">
        <f>Inputs!P184</f>
        <v>5</v>
      </c>
      <c r="Q10" s="405">
        <f>Inputs!Q184</f>
        <v>5</v>
      </c>
      <c r="R10" s="405">
        <f>Inputs!R184</f>
        <v>5</v>
      </c>
      <c r="S10" s="405">
        <f>Inputs!S184</f>
        <v>5</v>
      </c>
      <c r="T10" s="405">
        <f>Inputs!T184</f>
        <v>5</v>
      </c>
      <c r="U10" s="405">
        <f>Inputs!U184</f>
        <v>5</v>
      </c>
      <c r="V10" s="405">
        <f>Inputs!V184</f>
        <v>5</v>
      </c>
      <c r="W10" s="405">
        <f>Inputs!W184</f>
        <v>5</v>
      </c>
      <c r="X10" s="405">
        <f>Inputs!X184</f>
        <v>5</v>
      </c>
      <c r="Y10" s="405">
        <f>Inputs!Y184</f>
        <v>5</v>
      </c>
      <c r="Z10" s="405">
        <f>Inputs!Z184</f>
        <v>5</v>
      </c>
      <c r="AA10" s="405">
        <f>Inputs!AA184</f>
        <v>5</v>
      </c>
      <c r="AB10" s="405">
        <f>Inputs!AB184</f>
        <v>5</v>
      </c>
      <c r="AC10" s="405">
        <f>Inputs!AC184</f>
        <v>5</v>
      </c>
      <c r="AD10" s="405">
        <f>Inputs!AD184</f>
        <v>5</v>
      </c>
      <c r="AE10" s="405">
        <f>Inputs!AE184</f>
        <v>5</v>
      </c>
      <c r="AF10" s="405">
        <f>Inputs!AF184</f>
        <v>5</v>
      </c>
      <c r="AG10" s="405">
        <f>Inputs!AG184</f>
        <v>5</v>
      </c>
      <c r="AH10" s="405">
        <f>Inputs!AH184</f>
        <v>5</v>
      </c>
      <c r="AI10" s="405">
        <f>Inputs!AI184</f>
        <v>5</v>
      </c>
      <c r="AJ10" s="405">
        <f>Inputs!AJ184</f>
        <v>5</v>
      </c>
      <c r="AK10" s="405">
        <f>Inputs!AK184</f>
        <v>5</v>
      </c>
      <c r="AL10" s="405">
        <f>Inputs!AL184</f>
        <v>5</v>
      </c>
      <c r="AM10" s="405">
        <f>Inputs!AM184</f>
        <v>5</v>
      </c>
      <c r="AN10" s="405">
        <f>Inputs!AN184</f>
        <v>5</v>
      </c>
      <c r="AO10" s="405">
        <f>Inputs!AO184</f>
        <v>5</v>
      </c>
      <c r="AP10" s="405">
        <f>Inputs!AP184</f>
        <v>5</v>
      </c>
      <c r="AQ10" s="405">
        <f>Inputs!AQ184</f>
        <v>5</v>
      </c>
      <c r="AR10" s="405">
        <f>Inputs!AR184</f>
        <v>5</v>
      </c>
      <c r="AS10" s="405">
        <f>Inputs!AS184</f>
        <v>5</v>
      </c>
      <c r="AT10" s="405">
        <f>Inputs!AT184</f>
        <v>5</v>
      </c>
      <c r="AU10" s="405">
        <f>Inputs!AU184</f>
        <v>5</v>
      </c>
      <c r="AV10" s="405">
        <f>Inputs!AV184</f>
        <v>5</v>
      </c>
      <c r="AW10" s="405">
        <f>Inputs!AW184</f>
        <v>5</v>
      </c>
      <c r="AX10" s="405">
        <f>Inputs!AX184</f>
        <v>5</v>
      </c>
      <c r="AY10" s="405">
        <f>Inputs!AY184</f>
        <v>5</v>
      </c>
      <c r="AZ10" s="405">
        <f>Inputs!AZ184</f>
        <v>5</v>
      </c>
      <c r="BA10" s="405">
        <f>Inputs!BA184</f>
        <v>5</v>
      </c>
      <c r="BB10" s="405">
        <f>Inputs!BB184</f>
        <v>5</v>
      </c>
      <c r="BC10" s="405">
        <f>Inputs!BC184</f>
        <v>5</v>
      </c>
      <c r="BD10" s="405">
        <f>Inputs!BD184</f>
        <v>5</v>
      </c>
      <c r="BE10" s="405">
        <f>Inputs!BE184</f>
        <v>5</v>
      </c>
      <c r="BF10" s="405">
        <f>Inputs!BF184</f>
        <v>5</v>
      </c>
      <c r="BG10" s="405">
        <f>Inputs!BG184</f>
        <v>5</v>
      </c>
      <c r="BH10" s="405">
        <f>Inputs!BH184</f>
        <v>5</v>
      </c>
      <c r="BI10" s="405">
        <f>Inputs!BI184</f>
        <v>5</v>
      </c>
      <c r="BJ10" s="405">
        <f>Inputs!BJ184</f>
        <v>5</v>
      </c>
      <c r="BK10" s="405">
        <f>Inputs!BK184</f>
        <v>5</v>
      </c>
      <c r="BL10" s="405">
        <f>Inputs!BL184</f>
        <v>5</v>
      </c>
      <c r="BM10" s="405">
        <f>Inputs!BM184</f>
        <v>5</v>
      </c>
      <c r="BN10" s="405">
        <f>Inputs!BN184</f>
        <v>5</v>
      </c>
      <c r="BO10" s="405">
        <f>Inputs!BO184</f>
        <v>5</v>
      </c>
      <c r="BP10" s="405">
        <f>Inputs!BP184</f>
        <v>5</v>
      </c>
      <c r="BQ10" s="405">
        <f>Inputs!BQ184</f>
        <v>5</v>
      </c>
      <c r="BR10" s="405">
        <f>Inputs!BR184</f>
        <v>5</v>
      </c>
      <c r="BS10" s="405">
        <f>Inputs!BS184</f>
        <v>5</v>
      </c>
      <c r="BT10" s="405">
        <f>Inputs!BT184</f>
        <v>5</v>
      </c>
      <c r="BU10" s="405">
        <f>Inputs!BU184</f>
        <v>5</v>
      </c>
      <c r="BV10" s="405">
        <f>Inputs!BV184</f>
        <v>5</v>
      </c>
      <c r="BW10" s="405">
        <f>Inputs!BW184</f>
        <v>5</v>
      </c>
      <c r="BX10" s="405">
        <f>Inputs!BX184</f>
        <v>5</v>
      </c>
      <c r="BY10" s="405">
        <f>Inputs!BY184</f>
        <v>5</v>
      </c>
      <c r="BZ10" s="405">
        <f>Inputs!BZ184</f>
        <v>5</v>
      </c>
      <c r="CA10" s="405">
        <f>Inputs!CA184</f>
        <v>5</v>
      </c>
      <c r="CB10" s="405">
        <f>Inputs!CB184</f>
        <v>5</v>
      </c>
      <c r="CC10" s="405">
        <f>Inputs!CC184</f>
        <v>5</v>
      </c>
      <c r="CD10" s="405">
        <f>Inputs!CD184</f>
        <v>5</v>
      </c>
      <c r="CE10" s="405">
        <f>Inputs!CE184</f>
        <v>5</v>
      </c>
      <c r="CF10" s="405">
        <f>Inputs!CF184</f>
        <v>5</v>
      </c>
      <c r="CG10" s="405">
        <f>Inputs!CG184</f>
        <v>5</v>
      </c>
      <c r="CH10" s="405">
        <f>Inputs!CH184</f>
        <v>5</v>
      </c>
      <c r="CI10" s="405">
        <f>Inputs!CI184</f>
        <v>5</v>
      </c>
    </row>
    <row r="11" spans="1:87">
      <c r="A11" s="224"/>
      <c r="B11" s="224"/>
      <c r="C11" s="222"/>
      <c r="D11" s="69"/>
      <c r="E11" s="69"/>
      <c r="F11" s="34"/>
      <c r="G11" s="361"/>
      <c r="H11" s="36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222"/>
      <c r="AH11" s="222"/>
      <c r="AI11" s="222"/>
      <c r="AJ11" s="222"/>
      <c r="AK11" s="222"/>
      <c r="AL11" s="222"/>
      <c r="AM11" s="222"/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2"/>
      <c r="AZ11" s="222"/>
      <c r="BA11" s="222"/>
      <c r="BB11" s="222"/>
      <c r="BC11" s="222"/>
      <c r="BD11" s="222"/>
      <c r="BE11" s="222"/>
      <c r="BF11" s="222"/>
      <c r="BG11" s="222"/>
      <c r="BH11" s="222"/>
      <c r="BI11" s="222"/>
      <c r="BJ11" s="222"/>
      <c r="BK11" s="222"/>
      <c r="BL11" s="222"/>
      <c r="BM11" s="222"/>
      <c r="BN11" s="222"/>
      <c r="BO11" s="222"/>
      <c r="BP11" s="222"/>
      <c r="BQ11" s="222"/>
      <c r="BR11" s="222"/>
      <c r="BS11" s="222"/>
      <c r="BT11" s="222"/>
      <c r="BU11" s="222"/>
      <c r="BV11" s="222"/>
      <c r="BW11" s="222"/>
      <c r="BX11" s="222"/>
      <c r="BY11" s="222"/>
      <c r="BZ11" s="222"/>
      <c r="CA11" s="222"/>
      <c r="CB11" s="222"/>
      <c r="CC11" s="222"/>
      <c r="CD11" s="222"/>
      <c r="CE11" s="222"/>
      <c r="CF11" s="222"/>
      <c r="CG11" s="222"/>
      <c r="CH11" s="222"/>
      <c r="CI11" s="222"/>
    </row>
    <row r="12" spans="1:87">
      <c r="A12" s="365"/>
      <c r="B12" s="365"/>
      <c r="C12" s="366" t="s">
        <v>226</v>
      </c>
      <c r="D12" s="114"/>
      <c r="E12" s="114"/>
      <c r="F12" s="104"/>
      <c r="G12" s="368"/>
      <c r="H12" s="368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  <c r="AE12" s="369"/>
      <c r="AF12" s="369"/>
      <c r="AG12" s="365"/>
      <c r="AH12" s="367"/>
      <c r="AI12" s="365"/>
      <c r="AJ12" s="367"/>
      <c r="AK12" s="365"/>
      <c r="AL12" s="367"/>
      <c r="AM12" s="367"/>
      <c r="AN12" s="367"/>
      <c r="AO12" s="367"/>
      <c r="AP12" s="367"/>
      <c r="AQ12" s="367"/>
      <c r="AR12" s="367"/>
      <c r="AS12" s="367"/>
      <c r="AT12" s="367"/>
      <c r="AU12" s="367"/>
      <c r="AV12" s="367"/>
      <c r="AW12" s="367"/>
      <c r="AX12" s="367"/>
      <c r="AY12" s="367"/>
      <c r="AZ12" s="367"/>
      <c r="BA12" s="367"/>
      <c r="BB12" s="367"/>
      <c r="BC12" s="367"/>
      <c r="BD12" s="367"/>
      <c r="BE12" s="367"/>
      <c r="BF12" s="367"/>
      <c r="BG12" s="367"/>
      <c r="BH12" s="367"/>
      <c r="BI12" s="367"/>
      <c r="BJ12" s="367"/>
      <c r="BK12" s="367"/>
      <c r="BL12" s="367"/>
      <c r="BM12" s="367"/>
      <c r="BN12" s="367"/>
      <c r="BO12" s="367"/>
      <c r="BP12" s="367"/>
      <c r="BQ12" s="367"/>
      <c r="BR12" s="367"/>
      <c r="BS12" s="367"/>
      <c r="BT12" s="367"/>
      <c r="BU12" s="367"/>
      <c r="BV12" s="367"/>
      <c r="BW12" s="367"/>
      <c r="BX12" s="367"/>
      <c r="BY12" s="367"/>
      <c r="BZ12" s="367"/>
      <c r="CA12" s="367"/>
      <c r="CB12" s="367"/>
      <c r="CC12" s="367"/>
      <c r="CD12" s="367"/>
      <c r="CE12" s="367"/>
      <c r="CF12" s="367"/>
      <c r="CG12" s="367"/>
      <c r="CH12" s="367"/>
      <c r="CI12" s="367"/>
    </row>
    <row r="13" spans="1:87">
      <c r="A13" s="224"/>
      <c r="B13" s="224"/>
      <c r="C13" s="222" t="s">
        <v>799</v>
      </c>
      <c r="D13" s="69" t="s">
        <v>898</v>
      </c>
      <c r="E13" s="427" t="s">
        <v>58</v>
      </c>
      <c r="F13" s="69"/>
      <c r="G13" s="583"/>
      <c r="H13" s="402">
        <f>IF(ISNUMBER(Inputs!H187),Inputs!H187,"")</f>
        <v>9.5</v>
      </c>
      <c r="I13" s="402">
        <f>IF(ISNUMBER(Inputs!I187),Inputs!I187,"")</f>
        <v>14.629</v>
      </c>
      <c r="J13" s="402">
        <f>IF(ISNUMBER(Inputs!J187),Inputs!J187,"")</f>
        <v>0</v>
      </c>
      <c r="K13" s="402">
        <f>IF(ISNUMBER(Inputs!K187),Inputs!K187,"")</f>
        <v>0</v>
      </c>
      <c r="L13" s="402">
        <f>IF(ISNUMBER(Inputs!L187),Inputs!L187,"")</f>
        <v>-16.478000000000002</v>
      </c>
      <c r="M13" s="402" t="str">
        <f>IF(ISNUMBER(Inputs!M187),Inputs!M187,"")</f>
        <v/>
      </c>
      <c r="N13" s="402" t="str">
        <f>IF(ISNUMBER(Inputs!N187),Inputs!N187,"")</f>
        <v/>
      </c>
      <c r="O13" s="402" t="str">
        <f>IF(ISNUMBER(Inputs!O187),Inputs!O187,"")</f>
        <v/>
      </c>
      <c r="P13" s="402" t="str">
        <f>IF(ISNUMBER(Inputs!P187),Inputs!P187,"")</f>
        <v/>
      </c>
      <c r="Q13" s="402" t="str">
        <f>IF(ISNUMBER(Inputs!Q187),Inputs!Q187,"")</f>
        <v/>
      </c>
      <c r="R13" s="402" t="str">
        <f>IF(ISNUMBER(Inputs!R187),Inputs!R187,"")</f>
        <v/>
      </c>
      <c r="S13" s="402" t="str">
        <f>IF(ISNUMBER(Inputs!S187),Inputs!S187,"")</f>
        <v/>
      </c>
      <c r="T13" s="402" t="str">
        <f>IF(ISNUMBER(Inputs!T187),Inputs!T187,"")</f>
        <v/>
      </c>
      <c r="U13" s="402" t="str">
        <f>IF(ISNUMBER(Inputs!U187),Inputs!U187,"")</f>
        <v/>
      </c>
      <c r="V13" s="402" t="str">
        <f>IF(ISNUMBER(Inputs!V187),Inputs!V187,"")</f>
        <v/>
      </c>
      <c r="W13" s="402" t="str">
        <f>IF(ISNUMBER(Inputs!W187),Inputs!W187,"")</f>
        <v/>
      </c>
      <c r="X13" s="402" t="str">
        <f>IF(ISNUMBER(Inputs!X187),Inputs!X187,"")</f>
        <v/>
      </c>
      <c r="Y13" s="402" t="str">
        <f>IF(ISNUMBER(Inputs!Y187),Inputs!Y187,"")</f>
        <v/>
      </c>
      <c r="Z13" s="402" t="str">
        <f>IF(ISNUMBER(Inputs!Z187),Inputs!Z187,"")</f>
        <v/>
      </c>
      <c r="AA13" s="402" t="str">
        <f>IF(ISNUMBER(Inputs!AA187),Inputs!AA187,"")</f>
        <v/>
      </c>
      <c r="AB13" s="402" t="str">
        <f>IF(ISNUMBER(Inputs!AB187),Inputs!AB187,"")</f>
        <v/>
      </c>
      <c r="AC13" s="402" t="str">
        <f>IF(ISNUMBER(Inputs!AC187),Inputs!AC187,"")</f>
        <v/>
      </c>
      <c r="AD13" s="402" t="str">
        <f>IF(ISNUMBER(Inputs!AD187),Inputs!AD187,"")</f>
        <v/>
      </c>
      <c r="AE13" s="402" t="str">
        <f>IF(ISNUMBER(Inputs!AE187),Inputs!AE187,"")</f>
        <v/>
      </c>
      <c r="AF13" s="402" t="str">
        <f>IF(ISNUMBER(Inputs!AF187),Inputs!AF187,"")</f>
        <v/>
      </c>
      <c r="AG13" s="402" t="str">
        <f>IF(ISNUMBER(Inputs!AG187),Inputs!AG187,"")</f>
        <v/>
      </c>
      <c r="AH13" s="402" t="str">
        <f>IF(ISNUMBER(Inputs!AH187),Inputs!AH187,"")</f>
        <v/>
      </c>
      <c r="AI13" s="402" t="str">
        <f>IF(ISNUMBER(Inputs!AI187),Inputs!AI187,"")</f>
        <v/>
      </c>
      <c r="AJ13" s="402" t="str">
        <f>IF(ISNUMBER(Inputs!AJ187),Inputs!AJ187,"")</f>
        <v/>
      </c>
      <c r="AK13" s="402" t="str">
        <f>IF(ISNUMBER(Inputs!AK187),Inputs!AK187,"")</f>
        <v/>
      </c>
      <c r="AL13" s="402" t="str">
        <f>IF(ISNUMBER(Inputs!AL187),Inputs!AL187,"")</f>
        <v/>
      </c>
      <c r="AM13" s="402" t="str">
        <f>IF(ISNUMBER(Inputs!AM187),Inputs!AM187,"")</f>
        <v/>
      </c>
      <c r="AN13" s="402" t="str">
        <f>IF(ISNUMBER(Inputs!AN187),Inputs!AN187,"")</f>
        <v/>
      </c>
      <c r="AO13" s="402" t="str">
        <f>IF(ISNUMBER(Inputs!AO187),Inputs!AO187,"")</f>
        <v/>
      </c>
      <c r="AP13" s="402" t="str">
        <f>IF(ISNUMBER(Inputs!AP187),Inputs!AP187,"")</f>
        <v/>
      </c>
      <c r="AQ13" s="402" t="str">
        <f>IF(ISNUMBER(Inputs!AQ187),Inputs!AQ187,"")</f>
        <v/>
      </c>
      <c r="AR13" s="402" t="str">
        <f>IF(ISNUMBER(Inputs!AR187),Inputs!AR187,"")</f>
        <v/>
      </c>
      <c r="AS13" s="402" t="str">
        <f>IF(ISNUMBER(Inputs!AS187),Inputs!AS187,"")</f>
        <v/>
      </c>
      <c r="AT13" s="402" t="str">
        <f>IF(ISNUMBER(Inputs!AT187),Inputs!AT187,"")</f>
        <v/>
      </c>
      <c r="AU13" s="402" t="str">
        <f>IF(ISNUMBER(Inputs!AU187),Inputs!AU187,"")</f>
        <v/>
      </c>
      <c r="AV13" s="402" t="str">
        <f>IF(ISNUMBER(Inputs!AV187),Inputs!AV187,"")</f>
        <v/>
      </c>
      <c r="AW13" s="402" t="str">
        <f>IF(ISNUMBER(Inputs!AW187),Inputs!AW187,"")</f>
        <v/>
      </c>
      <c r="AX13" s="402" t="str">
        <f>IF(ISNUMBER(Inputs!AX187),Inputs!AX187,"")</f>
        <v/>
      </c>
      <c r="AY13" s="402" t="str">
        <f>IF(ISNUMBER(Inputs!AY187),Inputs!AY187,"")</f>
        <v/>
      </c>
      <c r="AZ13" s="402" t="str">
        <f>IF(ISNUMBER(Inputs!AZ187),Inputs!AZ187,"")</f>
        <v/>
      </c>
      <c r="BA13" s="402" t="str">
        <f>IF(ISNUMBER(Inputs!BA187),Inputs!BA187,"")</f>
        <v/>
      </c>
      <c r="BB13" s="402" t="str">
        <f>IF(ISNUMBER(Inputs!BB187),Inputs!BB187,"")</f>
        <v/>
      </c>
      <c r="BC13" s="402" t="str">
        <f>IF(ISNUMBER(Inputs!BC187),Inputs!BC187,"")</f>
        <v/>
      </c>
      <c r="BD13" s="402" t="str">
        <f>IF(ISNUMBER(Inputs!BD187),Inputs!BD187,"")</f>
        <v/>
      </c>
      <c r="BE13" s="402" t="str">
        <f>IF(ISNUMBER(Inputs!BE187),Inputs!BE187,"")</f>
        <v/>
      </c>
      <c r="BF13" s="402" t="str">
        <f>IF(ISNUMBER(Inputs!BF187),Inputs!BF187,"")</f>
        <v/>
      </c>
      <c r="BG13" s="402" t="str">
        <f>IF(ISNUMBER(Inputs!BG187),Inputs!BG187,"")</f>
        <v/>
      </c>
      <c r="BH13" s="402" t="str">
        <f>IF(ISNUMBER(Inputs!BH187),Inputs!BH187,"")</f>
        <v/>
      </c>
      <c r="BI13" s="402" t="str">
        <f>IF(ISNUMBER(Inputs!BI187),Inputs!BI187,"")</f>
        <v/>
      </c>
      <c r="BJ13" s="402" t="str">
        <f>IF(ISNUMBER(Inputs!BJ187),Inputs!BJ187,"")</f>
        <v/>
      </c>
      <c r="BK13" s="402" t="str">
        <f>IF(ISNUMBER(Inputs!BK187),Inputs!BK187,"")</f>
        <v/>
      </c>
      <c r="BL13" s="402" t="str">
        <f>IF(ISNUMBER(Inputs!BL187),Inputs!BL187,"")</f>
        <v/>
      </c>
      <c r="BM13" s="402" t="str">
        <f>IF(ISNUMBER(Inputs!BM187),Inputs!BM187,"")</f>
        <v/>
      </c>
      <c r="BN13" s="402" t="str">
        <f>IF(ISNUMBER(Inputs!BN187),Inputs!BN187,"")</f>
        <v/>
      </c>
      <c r="BO13" s="402" t="str">
        <f>IF(ISNUMBER(Inputs!BO187),Inputs!BO187,"")</f>
        <v/>
      </c>
      <c r="BP13" s="402" t="str">
        <f>IF(ISNUMBER(Inputs!BP187),Inputs!BP187,"")</f>
        <v/>
      </c>
      <c r="BQ13" s="402" t="str">
        <f>IF(ISNUMBER(Inputs!BQ187),Inputs!BQ187,"")</f>
        <v/>
      </c>
      <c r="BR13" s="402" t="str">
        <f>IF(ISNUMBER(Inputs!BR187),Inputs!BR187,"")</f>
        <v/>
      </c>
      <c r="BS13" s="402" t="str">
        <f>IF(ISNUMBER(Inputs!BS187),Inputs!BS187,"")</f>
        <v/>
      </c>
      <c r="BT13" s="402" t="str">
        <f>IF(ISNUMBER(Inputs!BT187),Inputs!BT187,"")</f>
        <v/>
      </c>
      <c r="BU13" s="402" t="str">
        <f>IF(ISNUMBER(Inputs!BU187),Inputs!BU187,"")</f>
        <v/>
      </c>
      <c r="BV13" s="402" t="str">
        <f>IF(ISNUMBER(Inputs!BV187),Inputs!BV187,"")</f>
        <v/>
      </c>
      <c r="BW13" s="402" t="str">
        <f>IF(ISNUMBER(Inputs!BW187),Inputs!BW187,"")</f>
        <v/>
      </c>
      <c r="BX13" s="402" t="str">
        <f>IF(ISNUMBER(Inputs!BX187),Inputs!BX187,"")</f>
        <v/>
      </c>
      <c r="BY13" s="402" t="str">
        <f>IF(ISNUMBER(Inputs!BY187),Inputs!BY187,"")</f>
        <v/>
      </c>
      <c r="BZ13" s="402" t="str">
        <f>IF(ISNUMBER(Inputs!BZ187),Inputs!BZ187,"")</f>
        <v/>
      </c>
      <c r="CA13" s="402" t="str">
        <f>IF(ISNUMBER(Inputs!CA187),Inputs!CA187,"")</f>
        <v/>
      </c>
      <c r="CB13" s="402" t="str">
        <f>IF(ISNUMBER(Inputs!CB187),Inputs!CB187,"")</f>
        <v/>
      </c>
      <c r="CC13" s="402" t="str">
        <f>IF(ISNUMBER(Inputs!CC187),Inputs!CC187,"")</f>
        <v/>
      </c>
      <c r="CD13" s="402" t="str">
        <f>IF(ISNUMBER(Inputs!CD187),Inputs!CD187,"")</f>
        <v/>
      </c>
      <c r="CE13" s="402" t="str">
        <f>IF(ISNUMBER(Inputs!CE187),Inputs!CE187,"")</f>
        <v/>
      </c>
      <c r="CF13" s="402" t="str">
        <f>IF(ISNUMBER(Inputs!CF187),Inputs!CF187,"")</f>
        <v/>
      </c>
      <c r="CG13" s="402" t="str">
        <f>IF(ISNUMBER(Inputs!CG187),Inputs!CG187,"")</f>
        <v/>
      </c>
      <c r="CH13" s="402" t="str">
        <f>IF(ISNUMBER(Inputs!CH187),Inputs!CH187,"")</f>
        <v/>
      </c>
      <c r="CI13" s="402" t="str">
        <f>IF(ISNUMBER(Inputs!CI187),Inputs!CI187,"")</f>
        <v/>
      </c>
    </row>
    <row r="14" spans="1:87">
      <c r="A14" s="224"/>
      <c r="B14" s="224"/>
      <c r="C14" s="222"/>
      <c r="D14" s="69"/>
      <c r="E14" s="427"/>
      <c r="F14" s="69"/>
      <c r="G14" s="362"/>
      <c r="H14" s="362"/>
      <c r="I14" s="363"/>
      <c r="J14" s="363"/>
      <c r="K14" s="364"/>
      <c r="L14" s="364"/>
      <c r="M14" s="364"/>
      <c r="N14" s="364"/>
      <c r="O14" s="364"/>
      <c r="P14" s="364"/>
      <c r="Q14" s="364"/>
      <c r="R14" s="364"/>
      <c r="S14" s="364"/>
      <c r="T14" s="364"/>
      <c r="U14" s="364"/>
      <c r="V14" s="364"/>
      <c r="W14" s="364"/>
      <c r="X14" s="364"/>
      <c r="Y14" s="364"/>
      <c r="Z14" s="364"/>
      <c r="AA14" s="364"/>
      <c r="AB14" s="364"/>
      <c r="AC14" s="364"/>
      <c r="AD14" s="405"/>
      <c r="AE14" s="405"/>
      <c r="AF14" s="405"/>
      <c r="AG14" s="405"/>
      <c r="AH14" s="405"/>
      <c r="AI14" s="405"/>
      <c r="AJ14" s="364"/>
      <c r="AK14" s="364"/>
      <c r="AL14" s="364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</row>
    <row r="15" spans="1:87">
      <c r="A15" s="222"/>
      <c r="B15" s="222"/>
      <c r="C15" s="222" t="s">
        <v>486</v>
      </c>
      <c r="D15" s="69" t="s">
        <v>898</v>
      </c>
      <c r="E15" s="427" t="s">
        <v>58</v>
      </c>
      <c r="F15" s="34"/>
      <c r="G15" s="655"/>
      <c r="H15" s="655"/>
      <c r="I15" s="402">
        <f>IF(ISNUMBER(Inputs!I191),Inputs!I191,"")</f>
        <v>746.3</v>
      </c>
      <c r="J15" s="402">
        <f>IF(ISNUMBER(Inputs!J191),Inputs!J191,"")</f>
        <v>740.3</v>
      </c>
      <c r="K15" s="402">
        <f>IF(ISNUMBER(Inputs!K191),Inputs!K191,"")</f>
        <v>734.43799999999999</v>
      </c>
      <c r="L15" s="402">
        <f>IF(ISNUMBER(Inputs!L191),Inputs!L191,"")</f>
        <v>623.62800000000004</v>
      </c>
      <c r="M15" s="402" t="str">
        <f>IF(ISNUMBER(Inputs!M191),Inputs!M191,"")</f>
        <v/>
      </c>
      <c r="N15" s="402" t="str">
        <f>IF(ISNUMBER(Inputs!N191),Inputs!N191,"")</f>
        <v/>
      </c>
      <c r="O15" s="402" t="str">
        <f>IF(ISNUMBER(Inputs!O191),Inputs!O191,"")</f>
        <v/>
      </c>
      <c r="P15" s="402" t="str">
        <f>IF(ISNUMBER(Inputs!P191),Inputs!P191,"")</f>
        <v/>
      </c>
      <c r="Q15" s="402" t="str">
        <f>IF(ISNUMBER(Inputs!Q191),Inputs!Q191,"")</f>
        <v/>
      </c>
      <c r="R15" s="402" t="str">
        <f>IF(ISNUMBER(Inputs!R191),Inputs!R191,"")</f>
        <v/>
      </c>
      <c r="S15" s="402" t="str">
        <f>IF(ISNUMBER(Inputs!S191),Inputs!S191,"")</f>
        <v/>
      </c>
      <c r="T15" s="402" t="str">
        <f>IF(ISNUMBER(Inputs!T191),Inputs!T191,"")</f>
        <v/>
      </c>
      <c r="U15" s="402" t="str">
        <f>IF(ISNUMBER(Inputs!U191),Inputs!U191,"")</f>
        <v/>
      </c>
      <c r="V15" s="402" t="str">
        <f>IF(ISNUMBER(Inputs!V191),Inputs!V191,"")</f>
        <v/>
      </c>
      <c r="W15" s="402" t="str">
        <f>IF(ISNUMBER(Inputs!W191),Inputs!W191,"")</f>
        <v/>
      </c>
      <c r="X15" s="402" t="str">
        <f>IF(ISNUMBER(Inputs!X191),Inputs!X191,"")</f>
        <v/>
      </c>
      <c r="Y15" s="402" t="str">
        <f>IF(ISNUMBER(Inputs!Y191),Inputs!Y191,"")</f>
        <v/>
      </c>
      <c r="Z15" s="402" t="str">
        <f>IF(ISNUMBER(Inputs!Z191),Inputs!Z191,"")</f>
        <v/>
      </c>
      <c r="AA15" s="402" t="str">
        <f>IF(ISNUMBER(Inputs!AA191),Inputs!AA191,"")</f>
        <v/>
      </c>
      <c r="AB15" s="402" t="str">
        <f>IF(ISNUMBER(Inputs!AB191),Inputs!AB191,"")</f>
        <v/>
      </c>
      <c r="AC15" s="402" t="str">
        <f>IF(ISNUMBER(Inputs!AC191),Inputs!AC191,"")</f>
        <v/>
      </c>
      <c r="AD15" s="402" t="str">
        <f>IF(ISNUMBER(Inputs!AD191),Inputs!AD191,"")</f>
        <v/>
      </c>
      <c r="AE15" s="402" t="str">
        <f>IF(ISNUMBER(Inputs!AE191),Inputs!AE191,"")</f>
        <v/>
      </c>
      <c r="AF15" s="402" t="str">
        <f>IF(ISNUMBER(Inputs!AF191),Inputs!AF191,"")</f>
        <v/>
      </c>
      <c r="AG15" s="402" t="str">
        <f>IF(ISNUMBER(Inputs!AG191),Inputs!AG191,"")</f>
        <v/>
      </c>
      <c r="AH15" s="402" t="str">
        <f>IF(ISNUMBER(Inputs!AH191),Inputs!AH191,"")</f>
        <v/>
      </c>
      <c r="AI15" s="402" t="str">
        <f>IF(ISNUMBER(Inputs!AI191),Inputs!AI191,"")</f>
        <v/>
      </c>
      <c r="AJ15" s="402" t="str">
        <f>IF(ISNUMBER(Inputs!AJ191),Inputs!AJ191,"")</f>
        <v/>
      </c>
      <c r="AK15" s="402" t="str">
        <f>IF(ISNUMBER(Inputs!AK191),Inputs!AK191,"")</f>
        <v/>
      </c>
      <c r="AL15" s="402" t="str">
        <f>IF(ISNUMBER(Inputs!AL191),Inputs!AL191,"")</f>
        <v/>
      </c>
      <c r="AM15" s="402" t="str">
        <f>IF(ISNUMBER(Inputs!AM191),Inputs!AM191,"")</f>
        <v/>
      </c>
      <c r="AN15" s="402" t="str">
        <f>IF(ISNUMBER(Inputs!AN191),Inputs!AN191,"")</f>
        <v/>
      </c>
      <c r="AO15" s="402" t="str">
        <f>IF(ISNUMBER(Inputs!AO191),Inputs!AO191,"")</f>
        <v/>
      </c>
      <c r="AP15" s="402" t="str">
        <f>IF(ISNUMBER(Inputs!AP191),Inputs!AP191,"")</f>
        <v/>
      </c>
      <c r="AQ15" s="402" t="str">
        <f>IF(ISNUMBER(Inputs!AQ191),Inputs!AQ191,"")</f>
        <v/>
      </c>
      <c r="AR15" s="402" t="str">
        <f>IF(ISNUMBER(Inputs!AR191),Inputs!AR191,"")</f>
        <v/>
      </c>
      <c r="AS15" s="402" t="str">
        <f>IF(ISNUMBER(Inputs!AS191),Inputs!AS191,"")</f>
        <v/>
      </c>
      <c r="AT15" s="402" t="str">
        <f>IF(ISNUMBER(Inputs!AT191),Inputs!AT191,"")</f>
        <v/>
      </c>
      <c r="AU15" s="402" t="str">
        <f>IF(ISNUMBER(Inputs!AU191),Inputs!AU191,"")</f>
        <v/>
      </c>
      <c r="AV15" s="402" t="str">
        <f>IF(ISNUMBER(Inputs!AV191),Inputs!AV191,"")</f>
        <v/>
      </c>
      <c r="AW15" s="402" t="str">
        <f>IF(ISNUMBER(Inputs!AW191),Inputs!AW191,"")</f>
        <v/>
      </c>
      <c r="AX15" s="402" t="str">
        <f>IF(ISNUMBER(Inputs!AX191),Inputs!AX191,"")</f>
        <v/>
      </c>
      <c r="AY15" s="402" t="str">
        <f>IF(ISNUMBER(Inputs!AY191),Inputs!AY191,"")</f>
        <v/>
      </c>
      <c r="AZ15" s="402" t="str">
        <f>IF(ISNUMBER(Inputs!AZ191),Inputs!AZ191,"")</f>
        <v/>
      </c>
      <c r="BA15" s="402" t="str">
        <f>IF(ISNUMBER(Inputs!BA191),Inputs!BA191,"")</f>
        <v/>
      </c>
      <c r="BB15" s="402" t="str">
        <f>IF(ISNUMBER(Inputs!BB191),Inputs!BB191,"")</f>
        <v/>
      </c>
      <c r="BC15" s="402" t="str">
        <f>IF(ISNUMBER(Inputs!BC191),Inputs!BC191,"")</f>
        <v/>
      </c>
      <c r="BD15" s="402" t="str">
        <f>IF(ISNUMBER(Inputs!BD191),Inputs!BD191,"")</f>
        <v/>
      </c>
      <c r="BE15" s="402" t="str">
        <f>IF(ISNUMBER(Inputs!BE191),Inputs!BE191,"")</f>
        <v/>
      </c>
      <c r="BF15" s="402" t="str">
        <f>IF(ISNUMBER(Inputs!BF191),Inputs!BF191,"")</f>
        <v/>
      </c>
      <c r="BG15" s="402" t="str">
        <f>IF(ISNUMBER(Inputs!BG191),Inputs!BG191,"")</f>
        <v/>
      </c>
      <c r="BH15" s="402" t="str">
        <f>IF(ISNUMBER(Inputs!BH191),Inputs!BH191,"")</f>
        <v/>
      </c>
      <c r="BI15" s="402" t="str">
        <f>IF(ISNUMBER(Inputs!BI191),Inputs!BI191,"")</f>
        <v/>
      </c>
      <c r="BJ15" s="402" t="str">
        <f>IF(ISNUMBER(Inputs!BJ191),Inputs!BJ191,"")</f>
        <v/>
      </c>
      <c r="BK15" s="402" t="str">
        <f>IF(ISNUMBER(Inputs!BK191),Inputs!BK191,"")</f>
        <v/>
      </c>
      <c r="BL15" s="402" t="str">
        <f>IF(ISNUMBER(Inputs!BL191),Inputs!BL191,"")</f>
        <v/>
      </c>
      <c r="BM15" s="402" t="str">
        <f>IF(ISNUMBER(Inputs!BM191),Inputs!BM191,"")</f>
        <v/>
      </c>
      <c r="BN15" s="402" t="str">
        <f>IF(ISNUMBER(Inputs!BN191),Inputs!BN191,"")</f>
        <v/>
      </c>
      <c r="BO15" s="402" t="str">
        <f>IF(ISNUMBER(Inputs!BO191),Inputs!BO191,"")</f>
        <v/>
      </c>
      <c r="BP15" s="402" t="str">
        <f>IF(ISNUMBER(Inputs!BP191),Inputs!BP191,"")</f>
        <v/>
      </c>
      <c r="BQ15" s="402" t="str">
        <f>IF(ISNUMBER(Inputs!BQ191),Inputs!BQ191,"")</f>
        <v/>
      </c>
      <c r="BR15" s="402" t="str">
        <f>IF(ISNUMBER(Inputs!BR191),Inputs!BR191,"")</f>
        <v/>
      </c>
      <c r="BS15" s="402" t="str">
        <f>IF(ISNUMBER(Inputs!BS191),Inputs!BS191,"")</f>
        <v/>
      </c>
      <c r="BT15" s="402" t="str">
        <f>IF(ISNUMBER(Inputs!BT191),Inputs!BT191,"")</f>
        <v/>
      </c>
      <c r="BU15" s="402" t="str">
        <f>IF(ISNUMBER(Inputs!BU191),Inputs!BU191,"")</f>
        <v/>
      </c>
      <c r="BV15" s="402" t="str">
        <f>IF(ISNUMBER(Inputs!BV191),Inputs!BV191,"")</f>
        <v/>
      </c>
      <c r="BW15" s="402" t="str">
        <f>IF(ISNUMBER(Inputs!BW191),Inputs!BW191,"")</f>
        <v/>
      </c>
      <c r="BX15" s="402" t="str">
        <f>IF(ISNUMBER(Inputs!BX191),Inputs!BX191,"")</f>
        <v/>
      </c>
      <c r="BY15" s="402" t="str">
        <f>IF(ISNUMBER(Inputs!BY191),Inputs!BY191,"")</f>
        <v/>
      </c>
      <c r="BZ15" s="402" t="str">
        <f>IF(ISNUMBER(Inputs!BZ191),Inputs!BZ191,"")</f>
        <v/>
      </c>
      <c r="CA15" s="402" t="str">
        <f>IF(ISNUMBER(Inputs!CA191),Inputs!CA191,"")</f>
        <v/>
      </c>
      <c r="CB15" s="402" t="str">
        <f>IF(ISNUMBER(Inputs!CB191),Inputs!CB191,"")</f>
        <v/>
      </c>
      <c r="CC15" s="402" t="str">
        <f>IF(ISNUMBER(Inputs!CC191),Inputs!CC191,"")</f>
        <v/>
      </c>
      <c r="CD15" s="402" t="str">
        <f>IF(ISNUMBER(Inputs!CD191),Inputs!CD191,"")</f>
        <v/>
      </c>
      <c r="CE15" s="402" t="str">
        <f>IF(ISNUMBER(Inputs!CE191),Inputs!CE191,"")</f>
        <v/>
      </c>
      <c r="CF15" s="402" t="str">
        <f>IF(ISNUMBER(Inputs!CF191),Inputs!CF191,"")</f>
        <v/>
      </c>
      <c r="CG15" s="402" t="str">
        <f>IF(ISNUMBER(Inputs!CG191),Inputs!CG191,"")</f>
        <v/>
      </c>
      <c r="CH15" s="402" t="str">
        <f>IF(ISNUMBER(Inputs!CH191),Inputs!CH191,"")</f>
        <v/>
      </c>
      <c r="CI15" s="402" t="str">
        <f>IF(ISNUMBER(Inputs!CI191),Inputs!CI191,"")</f>
        <v/>
      </c>
    </row>
    <row r="16" spans="1:87">
      <c r="A16" s="222"/>
      <c r="B16" s="222"/>
      <c r="C16" s="222" t="s">
        <v>487</v>
      </c>
      <c r="D16" s="69" t="s">
        <v>898</v>
      </c>
      <c r="E16" s="427" t="s">
        <v>58</v>
      </c>
      <c r="F16" s="34"/>
      <c r="G16" s="424"/>
      <c r="H16" s="424"/>
      <c r="I16" s="402">
        <f>IF(ISNUMBER(Inputs!I192),Inputs!I192,"")</f>
        <v>1759.7</v>
      </c>
      <c r="J16" s="402">
        <f>IF(ISNUMBER(Inputs!J192),Inputs!J192,"")</f>
        <v>1962.4</v>
      </c>
      <c r="K16" s="402">
        <f>IF(ISNUMBER(Inputs!K192),Inputs!K192,"")</f>
        <v>2044.0809999999999</v>
      </c>
      <c r="L16" s="402">
        <f>IF(ISNUMBER(Inputs!L192),Inputs!L192,"")</f>
        <v>2119.386</v>
      </c>
      <c r="M16" s="402" t="str">
        <f>IF(ISNUMBER(Inputs!M192),Inputs!M192,"")</f>
        <v/>
      </c>
      <c r="N16" s="402" t="str">
        <f>IF(ISNUMBER(Inputs!N192),Inputs!N192,"")</f>
        <v/>
      </c>
      <c r="O16" s="402" t="str">
        <f>IF(ISNUMBER(Inputs!O192),Inputs!O192,"")</f>
        <v/>
      </c>
      <c r="P16" s="402" t="str">
        <f>IF(ISNUMBER(Inputs!P192),Inputs!P192,"")</f>
        <v/>
      </c>
      <c r="Q16" s="402" t="str">
        <f>IF(ISNUMBER(Inputs!Q192),Inputs!Q192,"")</f>
        <v/>
      </c>
      <c r="R16" s="402" t="str">
        <f>IF(ISNUMBER(Inputs!R192),Inputs!R192,"")</f>
        <v/>
      </c>
      <c r="S16" s="402" t="str">
        <f>IF(ISNUMBER(Inputs!S192),Inputs!S192,"")</f>
        <v/>
      </c>
      <c r="T16" s="402" t="str">
        <f>IF(ISNUMBER(Inputs!T192),Inputs!T192,"")</f>
        <v/>
      </c>
      <c r="U16" s="402" t="str">
        <f>IF(ISNUMBER(Inputs!U192),Inputs!U192,"")</f>
        <v/>
      </c>
      <c r="V16" s="402" t="str">
        <f>IF(ISNUMBER(Inputs!V192),Inputs!V192,"")</f>
        <v/>
      </c>
      <c r="W16" s="402" t="str">
        <f>IF(ISNUMBER(Inputs!W192),Inputs!W192,"")</f>
        <v/>
      </c>
      <c r="X16" s="402" t="str">
        <f>IF(ISNUMBER(Inputs!X192),Inputs!X192,"")</f>
        <v/>
      </c>
      <c r="Y16" s="402" t="str">
        <f>IF(ISNUMBER(Inputs!Y192),Inputs!Y192,"")</f>
        <v/>
      </c>
      <c r="Z16" s="402" t="str">
        <f>IF(ISNUMBER(Inputs!Z192),Inputs!Z192,"")</f>
        <v/>
      </c>
      <c r="AA16" s="402" t="str">
        <f>IF(ISNUMBER(Inputs!AA192),Inputs!AA192,"")</f>
        <v/>
      </c>
      <c r="AB16" s="402" t="str">
        <f>IF(ISNUMBER(Inputs!AB192),Inputs!AB192,"")</f>
        <v/>
      </c>
      <c r="AC16" s="402" t="str">
        <f>IF(ISNUMBER(Inputs!AC192),Inputs!AC192,"")</f>
        <v/>
      </c>
      <c r="AD16" s="402" t="str">
        <f>IF(ISNUMBER(Inputs!AD192),Inputs!AD192,"")</f>
        <v/>
      </c>
      <c r="AE16" s="402" t="str">
        <f>IF(ISNUMBER(Inputs!AE192),Inputs!AE192,"")</f>
        <v/>
      </c>
      <c r="AF16" s="402" t="str">
        <f>IF(ISNUMBER(Inputs!AF192),Inputs!AF192,"")</f>
        <v/>
      </c>
      <c r="AG16" s="402" t="str">
        <f>IF(ISNUMBER(Inputs!AG192),Inputs!AG192,"")</f>
        <v/>
      </c>
      <c r="AH16" s="402" t="str">
        <f>IF(ISNUMBER(Inputs!AH192),Inputs!AH192,"")</f>
        <v/>
      </c>
      <c r="AI16" s="402" t="str">
        <f>IF(ISNUMBER(Inputs!AI192),Inputs!AI192,"")</f>
        <v/>
      </c>
      <c r="AJ16" s="402" t="str">
        <f>IF(ISNUMBER(Inputs!AJ192),Inputs!AJ192,"")</f>
        <v/>
      </c>
      <c r="AK16" s="402" t="str">
        <f>IF(ISNUMBER(Inputs!AK192),Inputs!AK192,"")</f>
        <v/>
      </c>
      <c r="AL16" s="402" t="str">
        <f>IF(ISNUMBER(Inputs!AL192),Inputs!AL192,"")</f>
        <v/>
      </c>
      <c r="AM16" s="402" t="str">
        <f>IF(ISNUMBER(Inputs!AM192),Inputs!AM192,"")</f>
        <v/>
      </c>
      <c r="AN16" s="402" t="str">
        <f>IF(ISNUMBER(Inputs!AN192),Inputs!AN192,"")</f>
        <v/>
      </c>
      <c r="AO16" s="402" t="str">
        <f>IF(ISNUMBER(Inputs!AO192),Inputs!AO192,"")</f>
        <v/>
      </c>
      <c r="AP16" s="402" t="str">
        <f>IF(ISNUMBER(Inputs!AP192),Inputs!AP192,"")</f>
        <v/>
      </c>
      <c r="AQ16" s="402" t="str">
        <f>IF(ISNUMBER(Inputs!AQ192),Inputs!AQ192,"")</f>
        <v/>
      </c>
      <c r="AR16" s="402" t="str">
        <f>IF(ISNUMBER(Inputs!AR192),Inputs!AR192,"")</f>
        <v/>
      </c>
      <c r="AS16" s="402" t="str">
        <f>IF(ISNUMBER(Inputs!AS192),Inputs!AS192,"")</f>
        <v/>
      </c>
      <c r="AT16" s="402" t="str">
        <f>IF(ISNUMBER(Inputs!AT192),Inputs!AT192,"")</f>
        <v/>
      </c>
      <c r="AU16" s="402" t="str">
        <f>IF(ISNUMBER(Inputs!AU192),Inputs!AU192,"")</f>
        <v/>
      </c>
      <c r="AV16" s="402" t="str">
        <f>IF(ISNUMBER(Inputs!AV192),Inputs!AV192,"")</f>
        <v/>
      </c>
      <c r="AW16" s="402" t="str">
        <f>IF(ISNUMBER(Inputs!AW192),Inputs!AW192,"")</f>
        <v/>
      </c>
      <c r="AX16" s="402" t="str">
        <f>IF(ISNUMBER(Inputs!AX192),Inputs!AX192,"")</f>
        <v/>
      </c>
      <c r="AY16" s="402" t="str">
        <f>IF(ISNUMBER(Inputs!AY192),Inputs!AY192,"")</f>
        <v/>
      </c>
      <c r="AZ16" s="402" t="str">
        <f>IF(ISNUMBER(Inputs!AZ192),Inputs!AZ192,"")</f>
        <v/>
      </c>
      <c r="BA16" s="402" t="str">
        <f>IF(ISNUMBER(Inputs!BA192),Inputs!BA192,"")</f>
        <v/>
      </c>
      <c r="BB16" s="402" t="str">
        <f>IF(ISNUMBER(Inputs!BB192),Inputs!BB192,"")</f>
        <v/>
      </c>
      <c r="BC16" s="402" t="str">
        <f>IF(ISNUMBER(Inputs!BC192),Inputs!BC192,"")</f>
        <v/>
      </c>
      <c r="BD16" s="402" t="str">
        <f>IF(ISNUMBER(Inputs!BD192),Inputs!BD192,"")</f>
        <v/>
      </c>
      <c r="BE16" s="402" t="str">
        <f>IF(ISNUMBER(Inputs!BE192),Inputs!BE192,"")</f>
        <v/>
      </c>
      <c r="BF16" s="402" t="str">
        <f>IF(ISNUMBER(Inputs!BF192),Inputs!BF192,"")</f>
        <v/>
      </c>
      <c r="BG16" s="402" t="str">
        <f>IF(ISNUMBER(Inputs!BG192),Inputs!BG192,"")</f>
        <v/>
      </c>
      <c r="BH16" s="402" t="str">
        <f>IF(ISNUMBER(Inputs!BH192),Inputs!BH192,"")</f>
        <v/>
      </c>
      <c r="BI16" s="402" t="str">
        <f>IF(ISNUMBER(Inputs!BI192),Inputs!BI192,"")</f>
        <v/>
      </c>
      <c r="BJ16" s="402" t="str">
        <f>IF(ISNUMBER(Inputs!BJ192),Inputs!BJ192,"")</f>
        <v/>
      </c>
      <c r="BK16" s="402" t="str">
        <f>IF(ISNUMBER(Inputs!BK192),Inputs!BK192,"")</f>
        <v/>
      </c>
      <c r="BL16" s="402" t="str">
        <f>IF(ISNUMBER(Inputs!BL192),Inputs!BL192,"")</f>
        <v/>
      </c>
      <c r="BM16" s="402" t="str">
        <f>IF(ISNUMBER(Inputs!BM192),Inputs!BM192,"")</f>
        <v/>
      </c>
      <c r="BN16" s="402" t="str">
        <f>IF(ISNUMBER(Inputs!BN192),Inputs!BN192,"")</f>
        <v/>
      </c>
      <c r="BO16" s="402" t="str">
        <f>IF(ISNUMBER(Inputs!BO192),Inputs!BO192,"")</f>
        <v/>
      </c>
      <c r="BP16" s="402" t="str">
        <f>IF(ISNUMBER(Inputs!BP192),Inputs!BP192,"")</f>
        <v/>
      </c>
      <c r="BQ16" s="402" t="str">
        <f>IF(ISNUMBER(Inputs!BQ192),Inputs!BQ192,"")</f>
        <v/>
      </c>
      <c r="BR16" s="402" t="str">
        <f>IF(ISNUMBER(Inputs!BR192),Inputs!BR192,"")</f>
        <v/>
      </c>
      <c r="BS16" s="402" t="str">
        <f>IF(ISNUMBER(Inputs!BS192),Inputs!BS192,"")</f>
        <v/>
      </c>
      <c r="BT16" s="402" t="str">
        <f>IF(ISNUMBER(Inputs!BT192),Inputs!BT192,"")</f>
        <v/>
      </c>
      <c r="BU16" s="402" t="str">
        <f>IF(ISNUMBER(Inputs!BU192),Inputs!BU192,"")</f>
        <v/>
      </c>
      <c r="BV16" s="402" t="str">
        <f>IF(ISNUMBER(Inputs!BV192),Inputs!BV192,"")</f>
        <v/>
      </c>
      <c r="BW16" s="402" t="str">
        <f>IF(ISNUMBER(Inputs!BW192),Inputs!BW192,"")</f>
        <v/>
      </c>
      <c r="BX16" s="402" t="str">
        <f>IF(ISNUMBER(Inputs!BX192),Inputs!BX192,"")</f>
        <v/>
      </c>
      <c r="BY16" s="402" t="str">
        <f>IF(ISNUMBER(Inputs!BY192),Inputs!BY192,"")</f>
        <v/>
      </c>
      <c r="BZ16" s="402" t="str">
        <f>IF(ISNUMBER(Inputs!BZ192),Inputs!BZ192,"")</f>
        <v/>
      </c>
      <c r="CA16" s="402" t="str">
        <f>IF(ISNUMBER(Inputs!CA192),Inputs!CA192,"")</f>
        <v/>
      </c>
      <c r="CB16" s="402" t="str">
        <f>IF(ISNUMBER(Inputs!CB192),Inputs!CB192,"")</f>
        <v/>
      </c>
      <c r="CC16" s="402" t="str">
        <f>IF(ISNUMBER(Inputs!CC192),Inputs!CC192,"")</f>
        <v/>
      </c>
      <c r="CD16" s="402" t="str">
        <f>IF(ISNUMBER(Inputs!CD192),Inputs!CD192,"")</f>
        <v/>
      </c>
      <c r="CE16" s="402" t="str">
        <f>IF(ISNUMBER(Inputs!CE192),Inputs!CE192,"")</f>
        <v/>
      </c>
      <c r="CF16" s="402" t="str">
        <f>IF(ISNUMBER(Inputs!CF192),Inputs!CF192,"")</f>
        <v/>
      </c>
      <c r="CG16" s="402" t="str">
        <f>IF(ISNUMBER(Inputs!CG192),Inputs!CG192,"")</f>
        <v/>
      </c>
      <c r="CH16" s="402" t="str">
        <f>IF(ISNUMBER(Inputs!CH192),Inputs!CH192,"")</f>
        <v/>
      </c>
      <c r="CI16" s="402" t="str">
        <f>IF(ISNUMBER(Inputs!CI192),Inputs!CI192,"")</f>
        <v/>
      </c>
    </row>
    <row r="17" spans="1:87">
      <c r="A17" s="222"/>
      <c r="B17" s="222"/>
      <c r="C17" s="222" t="s">
        <v>866</v>
      </c>
      <c r="D17" s="69" t="s">
        <v>898</v>
      </c>
      <c r="E17" s="427" t="s">
        <v>58</v>
      </c>
      <c r="F17" s="34"/>
      <c r="G17" s="424"/>
      <c r="H17" s="424"/>
      <c r="I17" s="402">
        <f>IF(ISNUMBER(Inputs!I193),Inputs!I193,"")</f>
        <v>5.9</v>
      </c>
      <c r="J17" s="402">
        <f>IF(ISNUMBER(Inputs!J193),Inputs!J193,"")</f>
        <v>14.1</v>
      </c>
      <c r="K17" s="402">
        <f>IF(ISNUMBER(Inputs!K193),Inputs!K193,"")</f>
        <v>18.146999999999998</v>
      </c>
      <c r="L17" s="402">
        <f>IF(ISNUMBER(Inputs!L193),Inputs!L193,"")</f>
        <v>37.735999999999997</v>
      </c>
      <c r="M17" s="402" t="str">
        <f>IF(ISNUMBER(Inputs!M193),Inputs!M193,"")</f>
        <v/>
      </c>
      <c r="N17" s="402" t="str">
        <f>IF(ISNUMBER(Inputs!N193),Inputs!N193,"")</f>
        <v/>
      </c>
      <c r="O17" s="402" t="str">
        <f>IF(ISNUMBER(Inputs!O193),Inputs!O193,"")</f>
        <v/>
      </c>
      <c r="P17" s="402" t="str">
        <f>IF(ISNUMBER(Inputs!P193),Inputs!P193,"")</f>
        <v/>
      </c>
      <c r="Q17" s="402" t="str">
        <f>IF(ISNUMBER(Inputs!Q193),Inputs!Q193,"")</f>
        <v/>
      </c>
      <c r="R17" s="402" t="str">
        <f>IF(ISNUMBER(Inputs!R193),Inputs!R193,"")</f>
        <v/>
      </c>
      <c r="S17" s="402" t="str">
        <f>IF(ISNUMBER(Inputs!S193),Inputs!S193,"")</f>
        <v/>
      </c>
      <c r="T17" s="402" t="str">
        <f>IF(ISNUMBER(Inputs!T193),Inputs!T193,"")</f>
        <v/>
      </c>
      <c r="U17" s="402" t="str">
        <f>IF(ISNUMBER(Inputs!U193),Inputs!U193,"")</f>
        <v/>
      </c>
      <c r="V17" s="402" t="str">
        <f>IF(ISNUMBER(Inputs!V193),Inputs!V193,"")</f>
        <v/>
      </c>
      <c r="W17" s="402" t="str">
        <f>IF(ISNUMBER(Inputs!W193),Inputs!W193,"")</f>
        <v/>
      </c>
      <c r="X17" s="402" t="str">
        <f>IF(ISNUMBER(Inputs!X193),Inputs!X193,"")</f>
        <v/>
      </c>
      <c r="Y17" s="402" t="str">
        <f>IF(ISNUMBER(Inputs!Y193),Inputs!Y193,"")</f>
        <v/>
      </c>
      <c r="Z17" s="402" t="str">
        <f>IF(ISNUMBER(Inputs!Z193),Inputs!Z193,"")</f>
        <v/>
      </c>
      <c r="AA17" s="402" t="str">
        <f>IF(ISNUMBER(Inputs!AA193),Inputs!AA193,"")</f>
        <v/>
      </c>
      <c r="AB17" s="402" t="str">
        <f>IF(ISNUMBER(Inputs!AB193),Inputs!AB193,"")</f>
        <v/>
      </c>
      <c r="AC17" s="402" t="str">
        <f>IF(ISNUMBER(Inputs!AC193),Inputs!AC193,"")</f>
        <v/>
      </c>
      <c r="AD17" s="402" t="str">
        <f>IF(ISNUMBER(Inputs!AD193),Inputs!AD193,"")</f>
        <v/>
      </c>
      <c r="AE17" s="402" t="str">
        <f>IF(ISNUMBER(Inputs!AE193),Inputs!AE193,"")</f>
        <v/>
      </c>
      <c r="AF17" s="402" t="str">
        <f>IF(ISNUMBER(Inputs!AF193),Inputs!AF193,"")</f>
        <v/>
      </c>
      <c r="AG17" s="402" t="str">
        <f>IF(ISNUMBER(Inputs!AG193),Inputs!AG193,"")</f>
        <v/>
      </c>
      <c r="AH17" s="402" t="str">
        <f>IF(ISNUMBER(Inputs!AH193),Inputs!AH193,"")</f>
        <v/>
      </c>
      <c r="AI17" s="402" t="str">
        <f>IF(ISNUMBER(Inputs!AI193),Inputs!AI193,"")</f>
        <v/>
      </c>
      <c r="AJ17" s="402" t="str">
        <f>IF(ISNUMBER(Inputs!AJ193),Inputs!AJ193,"")</f>
        <v/>
      </c>
      <c r="AK17" s="402" t="str">
        <f>IF(ISNUMBER(Inputs!AK193),Inputs!AK193,"")</f>
        <v/>
      </c>
      <c r="AL17" s="402" t="str">
        <f>IF(ISNUMBER(Inputs!AL193),Inputs!AL193,"")</f>
        <v/>
      </c>
      <c r="AM17" s="402" t="str">
        <f>IF(ISNUMBER(Inputs!AM193),Inputs!AM193,"")</f>
        <v/>
      </c>
      <c r="AN17" s="402" t="str">
        <f>IF(ISNUMBER(Inputs!AN193),Inputs!AN193,"")</f>
        <v/>
      </c>
      <c r="AO17" s="402" t="str">
        <f>IF(ISNUMBER(Inputs!AO193),Inputs!AO193,"")</f>
        <v/>
      </c>
      <c r="AP17" s="402" t="str">
        <f>IF(ISNUMBER(Inputs!AP193),Inputs!AP193,"")</f>
        <v/>
      </c>
      <c r="AQ17" s="402" t="str">
        <f>IF(ISNUMBER(Inputs!AQ193),Inputs!AQ193,"")</f>
        <v/>
      </c>
      <c r="AR17" s="402" t="str">
        <f>IF(ISNUMBER(Inputs!AR193),Inputs!AR193,"")</f>
        <v/>
      </c>
      <c r="AS17" s="402" t="str">
        <f>IF(ISNUMBER(Inputs!AS193),Inputs!AS193,"")</f>
        <v/>
      </c>
      <c r="AT17" s="402" t="str">
        <f>IF(ISNUMBER(Inputs!AT193),Inputs!AT193,"")</f>
        <v/>
      </c>
      <c r="AU17" s="402" t="str">
        <f>IF(ISNUMBER(Inputs!AU193),Inputs!AU193,"")</f>
        <v/>
      </c>
      <c r="AV17" s="402" t="str">
        <f>IF(ISNUMBER(Inputs!AV193),Inputs!AV193,"")</f>
        <v/>
      </c>
      <c r="AW17" s="402" t="str">
        <f>IF(ISNUMBER(Inputs!AW193),Inputs!AW193,"")</f>
        <v/>
      </c>
      <c r="AX17" s="402" t="str">
        <f>IF(ISNUMBER(Inputs!AX193),Inputs!AX193,"")</f>
        <v/>
      </c>
      <c r="AY17" s="402" t="str">
        <f>IF(ISNUMBER(Inputs!AY193),Inputs!AY193,"")</f>
        <v/>
      </c>
      <c r="AZ17" s="402" t="str">
        <f>IF(ISNUMBER(Inputs!AZ193),Inputs!AZ193,"")</f>
        <v/>
      </c>
      <c r="BA17" s="402" t="str">
        <f>IF(ISNUMBER(Inputs!BA193),Inputs!BA193,"")</f>
        <v/>
      </c>
      <c r="BB17" s="402" t="str">
        <f>IF(ISNUMBER(Inputs!BB193),Inputs!BB193,"")</f>
        <v/>
      </c>
      <c r="BC17" s="402" t="str">
        <f>IF(ISNUMBER(Inputs!BC193),Inputs!BC193,"")</f>
        <v/>
      </c>
      <c r="BD17" s="402" t="str">
        <f>IF(ISNUMBER(Inputs!BD193),Inputs!BD193,"")</f>
        <v/>
      </c>
      <c r="BE17" s="402" t="str">
        <f>IF(ISNUMBER(Inputs!BE193),Inputs!BE193,"")</f>
        <v/>
      </c>
      <c r="BF17" s="402" t="str">
        <f>IF(ISNUMBER(Inputs!BF193),Inputs!BF193,"")</f>
        <v/>
      </c>
      <c r="BG17" s="402" t="str">
        <f>IF(ISNUMBER(Inputs!BG193),Inputs!BG193,"")</f>
        <v/>
      </c>
      <c r="BH17" s="402" t="str">
        <f>IF(ISNUMBER(Inputs!BH193),Inputs!BH193,"")</f>
        <v/>
      </c>
      <c r="BI17" s="402" t="str">
        <f>IF(ISNUMBER(Inputs!BI193),Inputs!BI193,"")</f>
        <v/>
      </c>
      <c r="BJ17" s="402" t="str">
        <f>IF(ISNUMBER(Inputs!BJ193),Inputs!BJ193,"")</f>
        <v/>
      </c>
      <c r="BK17" s="402" t="str">
        <f>IF(ISNUMBER(Inputs!BK193),Inputs!BK193,"")</f>
        <v/>
      </c>
      <c r="BL17" s="402" t="str">
        <f>IF(ISNUMBER(Inputs!BL193),Inputs!BL193,"")</f>
        <v/>
      </c>
      <c r="BM17" s="402" t="str">
        <f>IF(ISNUMBER(Inputs!BM193),Inputs!BM193,"")</f>
        <v/>
      </c>
      <c r="BN17" s="402" t="str">
        <f>IF(ISNUMBER(Inputs!BN193),Inputs!BN193,"")</f>
        <v/>
      </c>
      <c r="BO17" s="402" t="str">
        <f>IF(ISNUMBER(Inputs!BO193),Inputs!BO193,"")</f>
        <v/>
      </c>
      <c r="BP17" s="402" t="str">
        <f>IF(ISNUMBER(Inputs!BP193),Inputs!BP193,"")</f>
        <v/>
      </c>
      <c r="BQ17" s="402" t="str">
        <f>IF(ISNUMBER(Inputs!BQ193),Inputs!BQ193,"")</f>
        <v/>
      </c>
      <c r="BR17" s="402" t="str">
        <f>IF(ISNUMBER(Inputs!BR193),Inputs!BR193,"")</f>
        <v/>
      </c>
      <c r="BS17" s="402" t="str">
        <f>IF(ISNUMBER(Inputs!BS193),Inputs!BS193,"")</f>
        <v/>
      </c>
      <c r="BT17" s="402" t="str">
        <f>IF(ISNUMBER(Inputs!BT193),Inputs!BT193,"")</f>
        <v/>
      </c>
      <c r="BU17" s="402" t="str">
        <f>IF(ISNUMBER(Inputs!BU193),Inputs!BU193,"")</f>
        <v/>
      </c>
      <c r="BV17" s="402" t="str">
        <f>IF(ISNUMBER(Inputs!BV193),Inputs!BV193,"")</f>
        <v/>
      </c>
      <c r="BW17" s="402" t="str">
        <f>IF(ISNUMBER(Inputs!BW193),Inputs!BW193,"")</f>
        <v/>
      </c>
      <c r="BX17" s="402" t="str">
        <f>IF(ISNUMBER(Inputs!BX193),Inputs!BX193,"")</f>
        <v/>
      </c>
      <c r="BY17" s="402" t="str">
        <f>IF(ISNUMBER(Inputs!BY193),Inputs!BY193,"")</f>
        <v/>
      </c>
      <c r="BZ17" s="402" t="str">
        <f>IF(ISNUMBER(Inputs!BZ193),Inputs!BZ193,"")</f>
        <v/>
      </c>
      <c r="CA17" s="402" t="str">
        <f>IF(ISNUMBER(Inputs!CA193),Inputs!CA193,"")</f>
        <v/>
      </c>
      <c r="CB17" s="402" t="str">
        <f>IF(ISNUMBER(Inputs!CB193),Inputs!CB193,"")</f>
        <v/>
      </c>
      <c r="CC17" s="402" t="str">
        <f>IF(ISNUMBER(Inputs!CC193),Inputs!CC193,"")</f>
        <v/>
      </c>
      <c r="CD17" s="402" t="str">
        <f>IF(ISNUMBER(Inputs!CD193),Inputs!CD193,"")</f>
        <v/>
      </c>
      <c r="CE17" s="402" t="str">
        <f>IF(ISNUMBER(Inputs!CE193),Inputs!CE193,"")</f>
        <v/>
      </c>
      <c r="CF17" s="402" t="str">
        <f>IF(ISNUMBER(Inputs!CF193),Inputs!CF193,"")</f>
        <v/>
      </c>
      <c r="CG17" s="402" t="str">
        <f>IF(ISNUMBER(Inputs!CG193),Inputs!CG193,"")</f>
        <v/>
      </c>
      <c r="CH17" s="402" t="str">
        <f>IF(ISNUMBER(Inputs!CH193),Inputs!CH193,"")</f>
        <v/>
      </c>
      <c r="CI17" s="402" t="str">
        <f>IF(ISNUMBER(Inputs!CI193),Inputs!CI193,"")</f>
        <v/>
      </c>
    </row>
    <row r="18" spans="1:87">
      <c r="A18" s="222"/>
      <c r="B18" s="222"/>
      <c r="C18" s="222" t="s">
        <v>488</v>
      </c>
      <c r="D18" s="69" t="s">
        <v>898</v>
      </c>
      <c r="E18" s="427" t="s">
        <v>58</v>
      </c>
      <c r="F18" s="34"/>
      <c r="G18" s="424"/>
      <c r="H18" s="424"/>
      <c r="I18" s="402" t="str">
        <f>IF(ISNUMBER(Inputs!I194),Inputs!I194,"")</f>
        <v/>
      </c>
      <c r="J18" s="402">
        <f>IF(ISNUMBER(Inputs!J194),Inputs!J194,"")</f>
        <v>5.0999999999999996</v>
      </c>
      <c r="K18" s="402">
        <f>IF(ISNUMBER(Inputs!K194),Inputs!K194,"")</f>
        <v>6.7930000000000001</v>
      </c>
      <c r="L18" s="402">
        <f>IF(ISNUMBER(Inputs!L194),Inputs!L194,"")</f>
        <v>12.015000000000001</v>
      </c>
      <c r="M18" s="402" t="str">
        <f>IF(ISNUMBER(Inputs!M194),Inputs!M194,"")</f>
        <v/>
      </c>
      <c r="N18" s="402" t="str">
        <f>IF(ISNUMBER(Inputs!N194),Inputs!N194,"")</f>
        <v/>
      </c>
      <c r="O18" s="402" t="str">
        <f>IF(ISNUMBER(Inputs!O194),Inputs!O194,"")</f>
        <v/>
      </c>
      <c r="P18" s="402" t="str">
        <f>IF(ISNUMBER(Inputs!P194),Inputs!P194,"")</f>
        <v/>
      </c>
      <c r="Q18" s="402" t="str">
        <f>IF(ISNUMBER(Inputs!Q194),Inputs!Q194,"")</f>
        <v/>
      </c>
      <c r="R18" s="402" t="str">
        <f>IF(ISNUMBER(Inputs!R194),Inputs!R194,"")</f>
        <v/>
      </c>
      <c r="S18" s="402" t="str">
        <f>IF(ISNUMBER(Inputs!S194),Inputs!S194,"")</f>
        <v/>
      </c>
      <c r="T18" s="402" t="str">
        <f>IF(ISNUMBER(Inputs!T194),Inputs!T194,"")</f>
        <v/>
      </c>
      <c r="U18" s="402" t="str">
        <f>IF(ISNUMBER(Inputs!U194),Inputs!U194,"")</f>
        <v/>
      </c>
      <c r="V18" s="402" t="str">
        <f>IF(ISNUMBER(Inputs!V194),Inputs!V194,"")</f>
        <v/>
      </c>
      <c r="W18" s="402" t="str">
        <f>IF(ISNUMBER(Inputs!W194),Inputs!W194,"")</f>
        <v/>
      </c>
      <c r="X18" s="402" t="str">
        <f>IF(ISNUMBER(Inputs!X194),Inputs!X194,"")</f>
        <v/>
      </c>
      <c r="Y18" s="402" t="str">
        <f>IF(ISNUMBER(Inputs!Y194),Inputs!Y194,"")</f>
        <v/>
      </c>
      <c r="Z18" s="402" t="str">
        <f>IF(ISNUMBER(Inputs!Z194),Inputs!Z194,"")</f>
        <v/>
      </c>
      <c r="AA18" s="402" t="str">
        <f>IF(ISNUMBER(Inputs!AA194),Inputs!AA194,"")</f>
        <v/>
      </c>
      <c r="AB18" s="402" t="str">
        <f>IF(ISNUMBER(Inputs!AB194),Inputs!AB194,"")</f>
        <v/>
      </c>
      <c r="AC18" s="402" t="str">
        <f>IF(ISNUMBER(Inputs!AC194),Inputs!AC194,"")</f>
        <v/>
      </c>
      <c r="AD18" s="402" t="str">
        <f>IF(ISNUMBER(Inputs!AD194),Inputs!AD194,"")</f>
        <v/>
      </c>
      <c r="AE18" s="402" t="str">
        <f>IF(ISNUMBER(Inputs!AE194),Inputs!AE194,"")</f>
        <v/>
      </c>
      <c r="AF18" s="402" t="str">
        <f>IF(ISNUMBER(Inputs!AF194),Inputs!AF194,"")</f>
        <v/>
      </c>
      <c r="AG18" s="402" t="str">
        <f>IF(ISNUMBER(Inputs!AG194),Inputs!AG194,"")</f>
        <v/>
      </c>
      <c r="AH18" s="402" t="str">
        <f>IF(ISNUMBER(Inputs!AH194),Inputs!AH194,"")</f>
        <v/>
      </c>
      <c r="AI18" s="402" t="str">
        <f>IF(ISNUMBER(Inputs!AI194),Inputs!AI194,"")</f>
        <v/>
      </c>
      <c r="AJ18" s="402" t="str">
        <f>IF(ISNUMBER(Inputs!AJ194),Inputs!AJ194,"")</f>
        <v/>
      </c>
      <c r="AK18" s="402" t="str">
        <f>IF(ISNUMBER(Inputs!AK194),Inputs!AK194,"")</f>
        <v/>
      </c>
      <c r="AL18" s="402" t="str">
        <f>IF(ISNUMBER(Inputs!AL194),Inputs!AL194,"")</f>
        <v/>
      </c>
      <c r="AM18" s="402" t="str">
        <f>IF(ISNUMBER(Inputs!AM194),Inputs!AM194,"")</f>
        <v/>
      </c>
      <c r="AN18" s="402" t="str">
        <f>IF(ISNUMBER(Inputs!AN194),Inputs!AN194,"")</f>
        <v/>
      </c>
      <c r="AO18" s="402" t="str">
        <f>IF(ISNUMBER(Inputs!AO194),Inputs!AO194,"")</f>
        <v/>
      </c>
      <c r="AP18" s="402" t="str">
        <f>IF(ISNUMBER(Inputs!AP194),Inputs!AP194,"")</f>
        <v/>
      </c>
      <c r="AQ18" s="402" t="str">
        <f>IF(ISNUMBER(Inputs!AQ194),Inputs!AQ194,"")</f>
        <v/>
      </c>
      <c r="AR18" s="402" t="str">
        <f>IF(ISNUMBER(Inputs!AR194),Inputs!AR194,"")</f>
        <v/>
      </c>
      <c r="AS18" s="402" t="str">
        <f>IF(ISNUMBER(Inputs!AS194),Inputs!AS194,"")</f>
        <v/>
      </c>
      <c r="AT18" s="402" t="str">
        <f>IF(ISNUMBER(Inputs!AT194),Inputs!AT194,"")</f>
        <v/>
      </c>
      <c r="AU18" s="402" t="str">
        <f>IF(ISNUMBER(Inputs!AU194),Inputs!AU194,"")</f>
        <v/>
      </c>
      <c r="AV18" s="402" t="str">
        <f>IF(ISNUMBER(Inputs!AV194),Inputs!AV194,"")</f>
        <v/>
      </c>
      <c r="AW18" s="402" t="str">
        <f>IF(ISNUMBER(Inputs!AW194),Inputs!AW194,"")</f>
        <v/>
      </c>
      <c r="AX18" s="402" t="str">
        <f>IF(ISNUMBER(Inputs!AX194),Inputs!AX194,"")</f>
        <v/>
      </c>
      <c r="AY18" s="402" t="str">
        <f>IF(ISNUMBER(Inputs!AY194),Inputs!AY194,"")</f>
        <v/>
      </c>
      <c r="AZ18" s="402" t="str">
        <f>IF(ISNUMBER(Inputs!AZ194),Inputs!AZ194,"")</f>
        <v/>
      </c>
      <c r="BA18" s="402" t="str">
        <f>IF(ISNUMBER(Inputs!BA194),Inputs!BA194,"")</f>
        <v/>
      </c>
      <c r="BB18" s="402" t="str">
        <f>IF(ISNUMBER(Inputs!BB194),Inputs!BB194,"")</f>
        <v/>
      </c>
      <c r="BC18" s="402" t="str">
        <f>IF(ISNUMBER(Inputs!BC194),Inputs!BC194,"")</f>
        <v/>
      </c>
      <c r="BD18" s="402" t="str">
        <f>IF(ISNUMBER(Inputs!BD194),Inputs!BD194,"")</f>
        <v/>
      </c>
      <c r="BE18" s="402" t="str">
        <f>IF(ISNUMBER(Inputs!BE194),Inputs!BE194,"")</f>
        <v/>
      </c>
      <c r="BF18" s="402" t="str">
        <f>IF(ISNUMBER(Inputs!BF194),Inputs!BF194,"")</f>
        <v/>
      </c>
      <c r="BG18" s="402" t="str">
        <f>IF(ISNUMBER(Inputs!BG194),Inputs!BG194,"")</f>
        <v/>
      </c>
      <c r="BH18" s="402" t="str">
        <f>IF(ISNUMBER(Inputs!BH194),Inputs!BH194,"")</f>
        <v/>
      </c>
      <c r="BI18" s="402" t="str">
        <f>IF(ISNUMBER(Inputs!BI194),Inputs!BI194,"")</f>
        <v/>
      </c>
      <c r="BJ18" s="402" t="str">
        <f>IF(ISNUMBER(Inputs!BJ194),Inputs!BJ194,"")</f>
        <v/>
      </c>
      <c r="BK18" s="402" t="str">
        <f>IF(ISNUMBER(Inputs!BK194),Inputs!BK194,"")</f>
        <v/>
      </c>
      <c r="BL18" s="402" t="str">
        <f>IF(ISNUMBER(Inputs!BL194),Inputs!BL194,"")</f>
        <v/>
      </c>
      <c r="BM18" s="402" t="str">
        <f>IF(ISNUMBER(Inputs!BM194),Inputs!BM194,"")</f>
        <v/>
      </c>
      <c r="BN18" s="402" t="str">
        <f>IF(ISNUMBER(Inputs!BN194),Inputs!BN194,"")</f>
        <v/>
      </c>
      <c r="BO18" s="402" t="str">
        <f>IF(ISNUMBER(Inputs!BO194),Inputs!BO194,"")</f>
        <v/>
      </c>
      <c r="BP18" s="402" t="str">
        <f>IF(ISNUMBER(Inputs!BP194),Inputs!BP194,"")</f>
        <v/>
      </c>
      <c r="BQ18" s="402" t="str">
        <f>IF(ISNUMBER(Inputs!BQ194),Inputs!BQ194,"")</f>
        <v/>
      </c>
      <c r="BR18" s="402" t="str">
        <f>IF(ISNUMBER(Inputs!BR194),Inputs!BR194,"")</f>
        <v/>
      </c>
      <c r="BS18" s="402" t="str">
        <f>IF(ISNUMBER(Inputs!BS194),Inputs!BS194,"")</f>
        <v/>
      </c>
      <c r="BT18" s="402" t="str">
        <f>IF(ISNUMBER(Inputs!BT194),Inputs!BT194,"")</f>
        <v/>
      </c>
      <c r="BU18" s="402" t="str">
        <f>IF(ISNUMBER(Inputs!BU194),Inputs!BU194,"")</f>
        <v/>
      </c>
      <c r="BV18" s="402" t="str">
        <f>IF(ISNUMBER(Inputs!BV194),Inputs!BV194,"")</f>
        <v/>
      </c>
      <c r="BW18" s="402" t="str">
        <f>IF(ISNUMBER(Inputs!BW194),Inputs!BW194,"")</f>
        <v/>
      </c>
      <c r="BX18" s="402" t="str">
        <f>IF(ISNUMBER(Inputs!BX194),Inputs!BX194,"")</f>
        <v/>
      </c>
      <c r="BY18" s="402" t="str">
        <f>IF(ISNUMBER(Inputs!BY194),Inputs!BY194,"")</f>
        <v/>
      </c>
      <c r="BZ18" s="402" t="str">
        <f>IF(ISNUMBER(Inputs!BZ194),Inputs!BZ194,"")</f>
        <v/>
      </c>
      <c r="CA18" s="402" t="str">
        <f>IF(ISNUMBER(Inputs!CA194),Inputs!CA194,"")</f>
        <v/>
      </c>
      <c r="CB18" s="402" t="str">
        <f>IF(ISNUMBER(Inputs!CB194),Inputs!CB194,"")</f>
        <v/>
      </c>
      <c r="CC18" s="402" t="str">
        <f>IF(ISNUMBER(Inputs!CC194),Inputs!CC194,"")</f>
        <v/>
      </c>
      <c r="CD18" s="402" t="str">
        <f>IF(ISNUMBER(Inputs!CD194),Inputs!CD194,"")</f>
        <v/>
      </c>
      <c r="CE18" s="402" t="str">
        <f>IF(ISNUMBER(Inputs!CE194),Inputs!CE194,"")</f>
        <v/>
      </c>
      <c r="CF18" s="402" t="str">
        <f>IF(ISNUMBER(Inputs!CF194),Inputs!CF194,"")</f>
        <v/>
      </c>
      <c r="CG18" s="402" t="str">
        <f>IF(ISNUMBER(Inputs!CG194),Inputs!CG194,"")</f>
        <v/>
      </c>
      <c r="CH18" s="402" t="str">
        <f>IF(ISNUMBER(Inputs!CH194),Inputs!CH194,"")</f>
        <v/>
      </c>
      <c r="CI18" s="402" t="str">
        <f>IF(ISNUMBER(Inputs!CI194),Inputs!CI194,"")</f>
        <v/>
      </c>
    </row>
    <row r="19" spans="1:87">
      <c r="A19" s="224"/>
      <c r="B19" s="224"/>
      <c r="C19" s="222"/>
      <c r="D19" s="69"/>
      <c r="E19" s="427"/>
      <c r="F19" s="69"/>
      <c r="G19" s="362"/>
      <c r="H19" s="362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  <c r="BY19" s="363"/>
      <c r="BZ19" s="363"/>
      <c r="CA19" s="363"/>
      <c r="CB19" s="363"/>
      <c r="CC19" s="363"/>
      <c r="CD19" s="363"/>
      <c r="CE19" s="363"/>
      <c r="CF19" s="363"/>
      <c r="CG19" s="363"/>
      <c r="CH19" s="363"/>
      <c r="CI19" s="363"/>
    </row>
    <row r="20" spans="1:87">
      <c r="A20" s="224"/>
      <c r="B20" s="224"/>
      <c r="C20" s="222" t="s">
        <v>489</v>
      </c>
      <c r="D20" s="69" t="s">
        <v>898</v>
      </c>
      <c r="E20" s="427" t="s">
        <v>58</v>
      </c>
      <c r="F20" s="69"/>
      <c r="G20" s="654"/>
      <c r="H20" s="654"/>
      <c r="I20" s="402">
        <f>IF(ISNUMBER(Inputs!I189),Inputs!I189,"")</f>
        <v>27.1</v>
      </c>
      <c r="J20" s="402">
        <f>IF(ISNUMBER(Inputs!J189),Inputs!J189,"")</f>
        <v>21.2</v>
      </c>
      <c r="K20" s="402">
        <f>IF(ISNUMBER(Inputs!K189),Inputs!K189,"")</f>
        <v>53.692596000000002</v>
      </c>
      <c r="L20" s="402">
        <f>IF(ISNUMBER(Inputs!L189),Inputs!L189,"")</f>
        <v>268.52999999999997</v>
      </c>
      <c r="M20" s="402" t="str">
        <f>IF(ISNUMBER(Inputs!M189),Inputs!M189,"")</f>
        <v/>
      </c>
      <c r="N20" s="402" t="str">
        <f>IF(ISNUMBER(Inputs!N189),Inputs!N189,"")</f>
        <v/>
      </c>
      <c r="O20" s="402" t="str">
        <f>IF(ISNUMBER(Inputs!O189),Inputs!O189,"")</f>
        <v/>
      </c>
      <c r="P20" s="402" t="str">
        <f>IF(ISNUMBER(Inputs!P189),Inputs!P189,"")</f>
        <v/>
      </c>
      <c r="Q20" s="402" t="str">
        <f>IF(ISNUMBER(Inputs!Q189),Inputs!Q189,"")</f>
        <v/>
      </c>
      <c r="R20" s="402" t="str">
        <f>IF(ISNUMBER(Inputs!R189),Inputs!R189,"")</f>
        <v/>
      </c>
      <c r="S20" s="402" t="str">
        <f>IF(ISNUMBER(Inputs!S189),Inputs!S189,"")</f>
        <v/>
      </c>
      <c r="T20" s="402" t="str">
        <f>IF(ISNUMBER(Inputs!T189),Inputs!T189,"")</f>
        <v/>
      </c>
      <c r="U20" s="402" t="str">
        <f>IF(ISNUMBER(Inputs!U189),Inputs!U189,"")</f>
        <v/>
      </c>
      <c r="V20" s="402" t="str">
        <f>IF(ISNUMBER(Inputs!V189),Inputs!V189,"")</f>
        <v/>
      </c>
      <c r="W20" s="402" t="str">
        <f>IF(ISNUMBER(Inputs!W189),Inputs!W189,"")</f>
        <v/>
      </c>
      <c r="X20" s="402" t="str">
        <f>IF(ISNUMBER(Inputs!X189),Inputs!X189,"")</f>
        <v/>
      </c>
      <c r="Y20" s="402" t="str">
        <f>IF(ISNUMBER(Inputs!Y189),Inputs!Y189,"")</f>
        <v/>
      </c>
      <c r="Z20" s="402" t="str">
        <f>IF(ISNUMBER(Inputs!Z189),Inputs!Z189,"")</f>
        <v/>
      </c>
      <c r="AA20" s="402" t="str">
        <f>IF(ISNUMBER(Inputs!AA189),Inputs!AA189,"")</f>
        <v/>
      </c>
      <c r="AB20" s="402" t="str">
        <f>IF(ISNUMBER(Inputs!AB189),Inputs!AB189,"")</f>
        <v/>
      </c>
      <c r="AC20" s="402" t="str">
        <f>IF(ISNUMBER(Inputs!AC189),Inputs!AC189,"")</f>
        <v/>
      </c>
      <c r="AD20" s="402" t="str">
        <f>IF(ISNUMBER(Inputs!AD189),Inputs!AD189,"")</f>
        <v/>
      </c>
      <c r="AE20" s="402" t="str">
        <f>IF(ISNUMBER(Inputs!AE189),Inputs!AE189,"")</f>
        <v/>
      </c>
      <c r="AF20" s="402" t="str">
        <f>IF(ISNUMBER(Inputs!AF189),Inputs!AF189,"")</f>
        <v/>
      </c>
      <c r="AG20" s="402" t="str">
        <f>IF(ISNUMBER(Inputs!AG189),Inputs!AG189,"")</f>
        <v/>
      </c>
      <c r="AH20" s="402" t="str">
        <f>IF(ISNUMBER(Inputs!AH189),Inputs!AH189,"")</f>
        <v/>
      </c>
      <c r="AI20" s="402" t="str">
        <f>IF(ISNUMBER(Inputs!AI189),Inputs!AI189,"")</f>
        <v/>
      </c>
      <c r="AJ20" s="402" t="str">
        <f>IF(ISNUMBER(Inputs!AJ189),Inputs!AJ189,"")</f>
        <v/>
      </c>
      <c r="AK20" s="402" t="str">
        <f>IF(ISNUMBER(Inputs!AK189),Inputs!AK189,"")</f>
        <v/>
      </c>
      <c r="AL20" s="402" t="str">
        <f>IF(ISNUMBER(Inputs!AL189),Inputs!AL189,"")</f>
        <v/>
      </c>
      <c r="AM20" s="402" t="str">
        <f>IF(ISNUMBER(Inputs!AM189),Inputs!AM189,"")</f>
        <v/>
      </c>
      <c r="AN20" s="402" t="str">
        <f>IF(ISNUMBER(Inputs!AN189),Inputs!AN189,"")</f>
        <v/>
      </c>
      <c r="AO20" s="402" t="str">
        <f>IF(ISNUMBER(Inputs!AO189),Inputs!AO189,"")</f>
        <v/>
      </c>
      <c r="AP20" s="402" t="str">
        <f>IF(ISNUMBER(Inputs!AP189),Inputs!AP189,"")</f>
        <v/>
      </c>
      <c r="AQ20" s="402" t="str">
        <f>IF(ISNUMBER(Inputs!AQ189),Inputs!AQ189,"")</f>
        <v/>
      </c>
      <c r="AR20" s="402" t="str">
        <f>IF(ISNUMBER(Inputs!AR189),Inputs!AR189,"")</f>
        <v/>
      </c>
      <c r="AS20" s="402" t="str">
        <f>IF(ISNUMBER(Inputs!AS189),Inputs!AS189,"")</f>
        <v/>
      </c>
      <c r="AT20" s="402" t="str">
        <f>IF(ISNUMBER(Inputs!AT189),Inputs!AT189,"")</f>
        <v/>
      </c>
      <c r="AU20" s="402" t="str">
        <f>IF(ISNUMBER(Inputs!AU189),Inputs!AU189,"")</f>
        <v/>
      </c>
      <c r="AV20" s="402" t="str">
        <f>IF(ISNUMBER(Inputs!AV189),Inputs!AV189,"")</f>
        <v/>
      </c>
      <c r="AW20" s="402" t="str">
        <f>IF(ISNUMBER(Inputs!AW189),Inputs!AW189,"")</f>
        <v/>
      </c>
      <c r="AX20" s="402" t="str">
        <f>IF(ISNUMBER(Inputs!AX189),Inputs!AX189,"")</f>
        <v/>
      </c>
      <c r="AY20" s="402" t="str">
        <f>IF(ISNUMBER(Inputs!AY189),Inputs!AY189,"")</f>
        <v/>
      </c>
      <c r="AZ20" s="402" t="str">
        <f>IF(ISNUMBER(Inputs!AZ189),Inputs!AZ189,"")</f>
        <v/>
      </c>
      <c r="BA20" s="402" t="str">
        <f>IF(ISNUMBER(Inputs!BA189),Inputs!BA189,"")</f>
        <v/>
      </c>
      <c r="BB20" s="402" t="str">
        <f>IF(ISNUMBER(Inputs!BB189),Inputs!BB189,"")</f>
        <v/>
      </c>
      <c r="BC20" s="402" t="str">
        <f>IF(ISNUMBER(Inputs!BC189),Inputs!BC189,"")</f>
        <v/>
      </c>
      <c r="BD20" s="402" t="str">
        <f>IF(ISNUMBER(Inputs!BD189),Inputs!BD189,"")</f>
        <v/>
      </c>
      <c r="BE20" s="402" t="str">
        <f>IF(ISNUMBER(Inputs!BE189),Inputs!BE189,"")</f>
        <v/>
      </c>
      <c r="BF20" s="402" t="str">
        <f>IF(ISNUMBER(Inputs!BF189),Inputs!BF189,"")</f>
        <v/>
      </c>
      <c r="BG20" s="402" t="str">
        <f>IF(ISNUMBER(Inputs!BG189),Inputs!BG189,"")</f>
        <v/>
      </c>
      <c r="BH20" s="402" t="str">
        <f>IF(ISNUMBER(Inputs!BH189),Inputs!BH189,"")</f>
        <v/>
      </c>
      <c r="BI20" s="402" t="str">
        <f>IF(ISNUMBER(Inputs!BI189),Inputs!BI189,"")</f>
        <v/>
      </c>
      <c r="BJ20" s="402" t="str">
        <f>IF(ISNUMBER(Inputs!BJ189),Inputs!BJ189,"")</f>
        <v/>
      </c>
      <c r="BK20" s="402" t="str">
        <f>IF(ISNUMBER(Inputs!BK189),Inputs!BK189,"")</f>
        <v/>
      </c>
      <c r="BL20" s="402" t="str">
        <f>IF(ISNUMBER(Inputs!BL189),Inputs!BL189,"")</f>
        <v/>
      </c>
      <c r="BM20" s="402" t="str">
        <f>IF(ISNUMBER(Inputs!BM189),Inputs!BM189,"")</f>
        <v/>
      </c>
      <c r="BN20" s="402" t="str">
        <f>IF(ISNUMBER(Inputs!BN189),Inputs!BN189,"")</f>
        <v/>
      </c>
      <c r="BO20" s="402" t="str">
        <f>IF(ISNUMBER(Inputs!BO189),Inputs!BO189,"")</f>
        <v/>
      </c>
      <c r="BP20" s="402" t="str">
        <f>IF(ISNUMBER(Inputs!BP189),Inputs!BP189,"")</f>
        <v/>
      </c>
      <c r="BQ20" s="402" t="str">
        <f>IF(ISNUMBER(Inputs!BQ189),Inputs!BQ189,"")</f>
        <v/>
      </c>
      <c r="BR20" s="402" t="str">
        <f>IF(ISNUMBER(Inputs!BR189),Inputs!BR189,"")</f>
        <v/>
      </c>
      <c r="BS20" s="402" t="str">
        <f>IF(ISNUMBER(Inputs!BS189),Inputs!BS189,"")</f>
        <v/>
      </c>
      <c r="BT20" s="402" t="str">
        <f>IF(ISNUMBER(Inputs!BT189),Inputs!BT189,"")</f>
        <v/>
      </c>
      <c r="BU20" s="402" t="str">
        <f>IF(ISNUMBER(Inputs!BU189),Inputs!BU189,"")</f>
        <v/>
      </c>
      <c r="BV20" s="402" t="str">
        <f>IF(ISNUMBER(Inputs!BV189),Inputs!BV189,"")</f>
        <v/>
      </c>
      <c r="BW20" s="402" t="str">
        <f>IF(ISNUMBER(Inputs!BW189),Inputs!BW189,"")</f>
        <v/>
      </c>
      <c r="BX20" s="402" t="str">
        <f>IF(ISNUMBER(Inputs!BX189),Inputs!BX189,"")</f>
        <v/>
      </c>
      <c r="BY20" s="402" t="str">
        <f>IF(ISNUMBER(Inputs!BY189),Inputs!BY189,"")</f>
        <v/>
      </c>
      <c r="BZ20" s="402" t="str">
        <f>IF(ISNUMBER(Inputs!BZ189),Inputs!BZ189,"")</f>
        <v/>
      </c>
      <c r="CA20" s="402" t="str">
        <f>IF(ISNUMBER(Inputs!CA189),Inputs!CA189,"")</f>
        <v/>
      </c>
      <c r="CB20" s="402" t="str">
        <f>IF(ISNUMBER(Inputs!CB189),Inputs!CB189,"")</f>
        <v/>
      </c>
      <c r="CC20" s="402" t="str">
        <f>IF(ISNUMBER(Inputs!CC189),Inputs!CC189,"")</f>
        <v/>
      </c>
      <c r="CD20" s="402" t="str">
        <f>IF(ISNUMBER(Inputs!CD189),Inputs!CD189,"")</f>
        <v/>
      </c>
      <c r="CE20" s="402" t="str">
        <f>IF(ISNUMBER(Inputs!CE189),Inputs!CE189,"")</f>
        <v/>
      </c>
      <c r="CF20" s="402" t="str">
        <f>IF(ISNUMBER(Inputs!CF189),Inputs!CF189,"")</f>
        <v/>
      </c>
      <c r="CG20" s="402" t="str">
        <f>IF(ISNUMBER(Inputs!CG189),Inputs!CG189,"")</f>
        <v/>
      </c>
      <c r="CH20" s="402" t="str">
        <f>IF(ISNUMBER(Inputs!CH189),Inputs!CH189,"")</f>
        <v/>
      </c>
      <c r="CI20" s="402" t="str">
        <f>IF(ISNUMBER(Inputs!CI189),Inputs!CI189,"")</f>
        <v/>
      </c>
    </row>
    <row r="21" spans="1:87">
      <c r="A21" s="224"/>
      <c r="B21" s="224"/>
      <c r="C21" s="222"/>
      <c r="D21" s="69"/>
      <c r="E21" s="427"/>
      <c r="F21" s="69"/>
      <c r="G21" s="362"/>
      <c r="H21" s="362"/>
      <c r="I21" s="405"/>
      <c r="J21" s="405"/>
      <c r="K21" s="405"/>
      <c r="L21" s="405"/>
      <c r="M21" s="405"/>
      <c r="N21" s="405"/>
      <c r="O21" s="405"/>
      <c r="P21" s="405"/>
      <c r="Q21" s="405"/>
      <c r="R21" s="405"/>
      <c r="S21" s="405"/>
      <c r="T21" s="405"/>
      <c r="U21" s="405"/>
      <c r="V21" s="405"/>
      <c r="W21" s="405"/>
      <c r="X21" s="405"/>
      <c r="Y21" s="405"/>
      <c r="Z21" s="405"/>
      <c r="AA21" s="405"/>
      <c r="AB21" s="405"/>
      <c r="AC21" s="405"/>
      <c r="AD21" s="405"/>
      <c r="AE21" s="405"/>
      <c r="AF21" s="405"/>
      <c r="AG21" s="405"/>
      <c r="AH21" s="405"/>
      <c r="AI21" s="405"/>
      <c r="AJ21" s="405"/>
      <c r="AK21" s="405"/>
      <c r="AL21" s="405"/>
      <c r="AM21" s="405"/>
      <c r="AN21" s="405"/>
      <c r="AO21" s="405"/>
      <c r="AP21" s="405"/>
      <c r="AQ21" s="405"/>
      <c r="AR21" s="405"/>
      <c r="AS21" s="405"/>
      <c r="AT21" s="405"/>
      <c r="AU21" s="405"/>
      <c r="AV21" s="405"/>
      <c r="AW21" s="405"/>
      <c r="AX21" s="405"/>
      <c r="AY21" s="405"/>
      <c r="AZ21" s="405"/>
      <c r="BA21" s="405"/>
      <c r="BB21" s="405"/>
      <c r="BC21" s="405"/>
      <c r="BD21" s="405"/>
      <c r="BE21" s="405"/>
      <c r="BF21" s="405"/>
      <c r="BG21" s="405"/>
      <c r="BH21" s="405"/>
      <c r="BI21" s="405"/>
      <c r="BJ21" s="405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405"/>
      <c r="BV21" s="405"/>
      <c r="BW21" s="405"/>
      <c r="BX21" s="405"/>
      <c r="BY21" s="405"/>
      <c r="BZ21" s="405"/>
      <c r="CA21" s="405"/>
      <c r="CB21" s="405"/>
      <c r="CC21" s="405"/>
      <c r="CD21" s="405"/>
      <c r="CE21" s="405"/>
      <c r="CF21" s="405"/>
      <c r="CG21" s="405"/>
      <c r="CH21" s="405"/>
      <c r="CI21" s="405"/>
    </row>
    <row r="22" spans="1:87">
      <c r="A22" s="224"/>
      <c r="B22" s="224"/>
      <c r="C22" s="222" t="s">
        <v>250</v>
      </c>
      <c r="D22" s="69" t="s">
        <v>898</v>
      </c>
      <c r="E22" s="427" t="s">
        <v>58</v>
      </c>
      <c r="F22" s="69"/>
      <c r="G22" s="583"/>
      <c r="H22" s="402">
        <f>IF(ISNUMBER(Inputs!H196),Inputs!H196,"")</f>
        <v>7.2630000000000008</v>
      </c>
      <c r="I22" s="402">
        <f>IF(ISNUMBER(Inputs!I196),Inputs!I196,"")</f>
        <v>163.6</v>
      </c>
      <c r="J22" s="402">
        <f>IF(ISNUMBER(Inputs!J196),Inputs!J196,"")</f>
        <v>16.756433999999999</v>
      </c>
      <c r="K22" s="402">
        <f>IF(ISNUMBER(Inputs!K196),Inputs!K196,"")</f>
        <v>3.6150000000000002</v>
      </c>
      <c r="L22" s="402">
        <f>IF(ISNUMBER(Inputs!L196),Inputs!L196,"")</f>
        <v>12.7</v>
      </c>
      <c r="M22" s="402" t="str">
        <f>IF(ISNUMBER(Inputs!M196),Inputs!M196,"")</f>
        <v/>
      </c>
      <c r="N22" s="402" t="str">
        <f>IF(ISNUMBER(Inputs!N196),Inputs!N196,"")</f>
        <v/>
      </c>
      <c r="O22" s="402" t="str">
        <f>IF(ISNUMBER(Inputs!O196),Inputs!O196,"")</f>
        <v/>
      </c>
      <c r="P22" s="402" t="str">
        <f>IF(ISNUMBER(Inputs!P196),Inputs!P196,"")</f>
        <v/>
      </c>
      <c r="Q22" s="402" t="str">
        <f>IF(ISNUMBER(Inputs!Q196),Inputs!Q196,"")</f>
        <v/>
      </c>
      <c r="R22" s="402" t="str">
        <f>IF(ISNUMBER(Inputs!R196),Inputs!R196,"")</f>
        <v/>
      </c>
      <c r="S22" s="402" t="str">
        <f>IF(ISNUMBER(Inputs!S196),Inputs!S196,"")</f>
        <v/>
      </c>
      <c r="T22" s="402" t="str">
        <f>IF(ISNUMBER(Inputs!T196),Inputs!T196,"")</f>
        <v/>
      </c>
      <c r="U22" s="402" t="str">
        <f>IF(ISNUMBER(Inputs!U196),Inputs!U196,"")</f>
        <v/>
      </c>
      <c r="V22" s="402" t="str">
        <f>IF(ISNUMBER(Inputs!V196),Inputs!V196,"")</f>
        <v/>
      </c>
      <c r="W22" s="402" t="str">
        <f>IF(ISNUMBER(Inputs!W196),Inputs!W196,"")</f>
        <v/>
      </c>
      <c r="X22" s="402" t="str">
        <f>IF(ISNUMBER(Inputs!X196),Inputs!X196,"")</f>
        <v/>
      </c>
      <c r="Y22" s="402" t="str">
        <f>IF(ISNUMBER(Inputs!Y196),Inputs!Y196,"")</f>
        <v/>
      </c>
      <c r="Z22" s="402" t="str">
        <f>IF(ISNUMBER(Inputs!Z196),Inputs!Z196,"")</f>
        <v/>
      </c>
      <c r="AA22" s="402" t="str">
        <f>IF(ISNUMBER(Inputs!AA196),Inputs!AA196,"")</f>
        <v/>
      </c>
      <c r="AB22" s="402" t="str">
        <f>IF(ISNUMBER(Inputs!AB196),Inputs!AB196,"")</f>
        <v/>
      </c>
      <c r="AC22" s="402" t="str">
        <f>IF(ISNUMBER(Inputs!AC196),Inputs!AC196,"")</f>
        <v/>
      </c>
      <c r="AD22" s="402" t="str">
        <f>IF(ISNUMBER(Inputs!AD196),Inputs!AD196,"")</f>
        <v/>
      </c>
      <c r="AE22" s="402" t="str">
        <f>IF(ISNUMBER(Inputs!AE196),Inputs!AE196,"")</f>
        <v/>
      </c>
      <c r="AF22" s="402" t="str">
        <f>IF(ISNUMBER(Inputs!AF196),Inputs!AF196,"")</f>
        <v/>
      </c>
      <c r="AG22" s="402" t="str">
        <f>IF(ISNUMBER(Inputs!AG196),Inputs!AG196,"")</f>
        <v/>
      </c>
      <c r="AH22" s="402" t="str">
        <f>IF(ISNUMBER(Inputs!AH196),Inputs!AH196,"")</f>
        <v/>
      </c>
      <c r="AI22" s="402" t="str">
        <f>IF(ISNUMBER(Inputs!AI196),Inputs!AI196,"")</f>
        <v/>
      </c>
      <c r="AJ22" s="402" t="str">
        <f>IF(ISNUMBER(Inputs!AJ196),Inputs!AJ196,"")</f>
        <v/>
      </c>
      <c r="AK22" s="402" t="str">
        <f>IF(ISNUMBER(Inputs!AK196),Inputs!AK196,"")</f>
        <v/>
      </c>
      <c r="AL22" s="402" t="str">
        <f>IF(ISNUMBER(Inputs!AL196),Inputs!AL196,"")</f>
        <v/>
      </c>
      <c r="AM22" s="402" t="str">
        <f>IF(ISNUMBER(Inputs!AM196),Inputs!AM196,"")</f>
        <v/>
      </c>
      <c r="AN22" s="402" t="str">
        <f>IF(ISNUMBER(Inputs!AN196),Inputs!AN196,"")</f>
        <v/>
      </c>
      <c r="AO22" s="402" t="str">
        <f>IF(ISNUMBER(Inputs!AO196),Inputs!AO196,"")</f>
        <v/>
      </c>
      <c r="AP22" s="402" t="str">
        <f>IF(ISNUMBER(Inputs!AP196),Inputs!AP196,"")</f>
        <v/>
      </c>
      <c r="AQ22" s="402" t="str">
        <f>IF(ISNUMBER(Inputs!AQ196),Inputs!AQ196,"")</f>
        <v/>
      </c>
      <c r="AR22" s="402" t="str">
        <f>IF(ISNUMBER(Inputs!AR196),Inputs!AR196,"")</f>
        <v/>
      </c>
      <c r="AS22" s="402" t="str">
        <f>IF(ISNUMBER(Inputs!AS196),Inputs!AS196,"")</f>
        <v/>
      </c>
      <c r="AT22" s="402" t="str">
        <f>IF(ISNUMBER(Inputs!AT196),Inputs!AT196,"")</f>
        <v/>
      </c>
      <c r="AU22" s="402" t="str">
        <f>IF(ISNUMBER(Inputs!AU196),Inputs!AU196,"")</f>
        <v/>
      </c>
      <c r="AV22" s="402" t="str">
        <f>IF(ISNUMBER(Inputs!AV196),Inputs!AV196,"")</f>
        <v/>
      </c>
      <c r="AW22" s="402" t="str">
        <f>IF(ISNUMBER(Inputs!AW196),Inputs!AW196,"")</f>
        <v/>
      </c>
      <c r="AX22" s="402" t="str">
        <f>IF(ISNUMBER(Inputs!AX196),Inputs!AX196,"")</f>
        <v/>
      </c>
      <c r="AY22" s="402" t="str">
        <f>IF(ISNUMBER(Inputs!AY196),Inputs!AY196,"")</f>
        <v/>
      </c>
      <c r="AZ22" s="402" t="str">
        <f>IF(ISNUMBER(Inputs!AZ196),Inputs!AZ196,"")</f>
        <v/>
      </c>
      <c r="BA22" s="402" t="str">
        <f>IF(ISNUMBER(Inputs!BA196),Inputs!BA196,"")</f>
        <v/>
      </c>
      <c r="BB22" s="402" t="str">
        <f>IF(ISNUMBER(Inputs!BB196),Inputs!BB196,"")</f>
        <v/>
      </c>
      <c r="BC22" s="402" t="str">
        <f>IF(ISNUMBER(Inputs!BC196),Inputs!BC196,"")</f>
        <v/>
      </c>
      <c r="BD22" s="402" t="str">
        <f>IF(ISNUMBER(Inputs!BD196),Inputs!BD196,"")</f>
        <v/>
      </c>
      <c r="BE22" s="402" t="str">
        <f>IF(ISNUMBER(Inputs!BE196),Inputs!BE196,"")</f>
        <v/>
      </c>
      <c r="BF22" s="402" t="str">
        <f>IF(ISNUMBER(Inputs!BF196),Inputs!BF196,"")</f>
        <v/>
      </c>
      <c r="BG22" s="402" t="str">
        <f>IF(ISNUMBER(Inputs!BG196),Inputs!BG196,"")</f>
        <v/>
      </c>
      <c r="BH22" s="402" t="str">
        <f>IF(ISNUMBER(Inputs!BH196),Inputs!BH196,"")</f>
        <v/>
      </c>
      <c r="BI22" s="402" t="str">
        <f>IF(ISNUMBER(Inputs!BI196),Inputs!BI196,"")</f>
        <v/>
      </c>
      <c r="BJ22" s="402" t="str">
        <f>IF(ISNUMBER(Inputs!BJ196),Inputs!BJ196,"")</f>
        <v/>
      </c>
      <c r="BK22" s="402" t="str">
        <f>IF(ISNUMBER(Inputs!BK196),Inputs!BK196,"")</f>
        <v/>
      </c>
      <c r="BL22" s="402" t="str">
        <f>IF(ISNUMBER(Inputs!BL196),Inputs!BL196,"")</f>
        <v/>
      </c>
      <c r="BM22" s="402" t="str">
        <f>IF(ISNUMBER(Inputs!BM196),Inputs!BM196,"")</f>
        <v/>
      </c>
      <c r="BN22" s="402" t="str">
        <f>IF(ISNUMBER(Inputs!BN196),Inputs!BN196,"")</f>
        <v/>
      </c>
      <c r="BO22" s="402" t="str">
        <f>IF(ISNUMBER(Inputs!BO196),Inputs!BO196,"")</f>
        <v/>
      </c>
      <c r="BP22" s="402" t="str">
        <f>IF(ISNUMBER(Inputs!BP196),Inputs!BP196,"")</f>
        <v/>
      </c>
      <c r="BQ22" s="402" t="str">
        <f>IF(ISNUMBER(Inputs!BQ196),Inputs!BQ196,"")</f>
        <v/>
      </c>
      <c r="BR22" s="402" t="str">
        <f>IF(ISNUMBER(Inputs!BR196),Inputs!BR196,"")</f>
        <v/>
      </c>
      <c r="BS22" s="402" t="str">
        <f>IF(ISNUMBER(Inputs!BS196),Inputs!BS196,"")</f>
        <v/>
      </c>
      <c r="BT22" s="402" t="str">
        <f>IF(ISNUMBER(Inputs!BT196),Inputs!BT196,"")</f>
        <v/>
      </c>
      <c r="BU22" s="402" t="str">
        <f>IF(ISNUMBER(Inputs!BU196),Inputs!BU196,"")</f>
        <v/>
      </c>
      <c r="BV22" s="402" t="str">
        <f>IF(ISNUMBER(Inputs!BV196),Inputs!BV196,"")</f>
        <v/>
      </c>
      <c r="BW22" s="402" t="str">
        <f>IF(ISNUMBER(Inputs!BW196),Inputs!BW196,"")</f>
        <v/>
      </c>
      <c r="BX22" s="402" t="str">
        <f>IF(ISNUMBER(Inputs!BX196),Inputs!BX196,"")</f>
        <v/>
      </c>
      <c r="BY22" s="402" t="str">
        <f>IF(ISNUMBER(Inputs!BY196),Inputs!BY196,"")</f>
        <v/>
      </c>
      <c r="BZ22" s="402" t="str">
        <f>IF(ISNUMBER(Inputs!BZ196),Inputs!BZ196,"")</f>
        <v/>
      </c>
      <c r="CA22" s="402" t="str">
        <f>IF(ISNUMBER(Inputs!CA196),Inputs!CA196,"")</f>
        <v/>
      </c>
      <c r="CB22" s="402" t="str">
        <f>IF(ISNUMBER(Inputs!CB196),Inputs!CB196,"")</f>
        <v/>
      </c>
      <c r="CC22" s="402" t="str">
        <f>IF(ISNUMBER(Inputs!CC196),Inputs!CC196,"")</f>
        <v/>
      </c>
      <c r="CD22" s="402" t="str">
        <f>IF(ISNUMBER(Inputs!CD196),Inputs!CD196,"")</f>
        <v/>
      </c>
      <c r="CE22" s="402" t="str">
        <f>IF(ISNUMBER(Inputs!CE196),Inputs!CE196,"")</f>
        <v/>
      </c>
      <c r="CF22" s="402" t="str">
        <f>IF(ISNUMBER(Inputs!CF196),Inputs!CF196,"")</f>
        <v/>
      </c>
      <c r="CG22" s="402" t="str">
        <f>IF(ISNUMBER(Inputs!CG196),Inputs!CG196,"")</f>
        <v/>
      </c>
      <c r="CH22" s="402" t="str">
        <f>IF(ISNUMBER(Inputs!CH196),Inputs!CH196,"")</f>
        <v/>
      </c>
      <c r="CI22" s="402" t="str">
        <f>IF(ISNUMBER(Inputs!CI196),Inputs!CI196,"")</f>
        <v/>
      </c>
    </row>
    <row r="23" spans="1:87">
      <c r="A23" s="224"/>
      <c r="B23" s="224"/>
      <c r="C23" s="222"/>
      <c r="D23" s="69"/>
      <c r="E23" s="69"/>
      <c r="F23" s="34"/>
      <c r="G23" s="361"/>
      <c r="H23" s="36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222"/>
      <c r="AN23" s="222"/>
      <c r="AO23" s="222"/>
      <c r="AP23" s="222"/>
      <c r="AQ23" s="222"/>
      <c r="AR23" s="222"/>
      <c r="AS23" s="222"/>
      <c r="AT23" s="222"/>
      <c r="AU23" s="222"/>
      <c r="AV23" s="222"/>
      <c r="AW23" s="222"/>
      <c r="AX23" s="222"/>
      <c r="AY23" s="222"/>
      <c r="AZ23" s="222"/>
      <c r="BA23" s="222"/>
      <c r="BB23" s="222"/>
      <c r="BC23" s="222"/>
      <c r="BD23" s="222"/>
      <c r="BE23" s="222"/>
      <c r="BF23" s="222"/>
      <c r="BG23" s="222"/>
      <c r="BH23" s="222"/>
      <c r="BI23" s="222"/>
      <c r="BJ23" s="222"/>
      <c r="BK23" s="222"/>
      <c r="BL23" s="222"/>
      <c r="BM23" s="222"/>
      <c r="BN23" s="222"/>
      <c r="BO23" s="222"/>
      <c r="BP23" s="222"/>
      <c r="BQ23" s="222"/>
      <c r="BR23" s="222"/>
      <c r="BS23" s="222"/>
      <c r="BT23" s="222"/>
      <c r="BU23" s="222"/>
      <c r="BV23" s="222"/>
      <c r="BW23" s="222"/>
      <c r="BX23" s="222"/>
      <c r="BY23" s="222"/>
      <c r="BZ23" s="222"/>
      <c r="CA23" s="222"/>
      <c r="CB23" s="222"/>
      <c r="CC23" s="222"/>
      <c r="CD23" s="222"/>
      <c r="CE23" s="222"/>
      <c r="CF23" s="222"/>
      <c r="CG23" s="222"/>
      <c r="CH23" s="222"/>
      <c r="CI23" s="222"/>
    </row>
    <row r="24" spans="1:87">
      <c r="A24" s="365"/>
      <c r="B24" s="365"/>
      <c r="C24" s="366" t="s">
        <v>490</v>
      </c>
      <c r="D24" s="114"/>
      <c r="E24" s="114"/>
      <c r="F24" s="104"/>
      <c r="G24" s="368"/>
      <c r="H24" s="368"/>
      <c r="I24" s="369"/>
      <c r="J24" s="369"/>
      <c r="K24" s="369"/>
      <c r="L24" s="369"/>
      <c r="M24" s="369"/>
      <c r="N24" s="369"/>
      <c r="O24" s="369"/>
      <c r="P24" s="369"/>
      <c r="Q24" s="369"/>
      <c r="R24" s="369"/>
      <c r="S24" s="369"/>
      <c r="T24" s="369"/>
      <c r="U24" s="369"/>
      <c r="V24" s="369"/>
      <c r="W24" s="369"/>
      <c r="X24" s="369"/>
      <c r="Y24" s="369"/>
      <c r="Z24" s="369"/>
      <c r="AA24" s="369"/>
      <c r="AB24" s="369"/>
      <c r="AC24" s="369"/>
      <c r="AD24" s="369"/>
      <c r="AE24" s="369"/>
      <c r="AF24" s="369"/>
      <c r="AG24" s="365"/>
      <c r="AH24" s="367"/>
      <c r="AI24" s="365"/>
      <c r="AJ24" s="367"/>
      <c r="AK24" s="365"/>
      <c r="AL24" s="367"/>
      <c r="AM24" s="365"/>
      <c r="AN24" s="367"/>
      <c r="AO24" s="365"/>
      <c r="AP24" s="367"/>
      <c r="AQ24" s="365"/>
      <c r="AR24" s="367"/>
      <c r="AS24" s="365"/>
      <c r="AT24" s="367"/>
      <c r="AU24" s="365"/>
      <c r="AV24" s="367"/>
      <c r="AW24" s="365"/>
      <c r="AX24" s="367"/>
      <c r="AY24" s="365"/>
      <c r="AZ24" s="367"/>
      <c r="BA24" s="365"/>
      <c r="BB24" s="367"/>
      <c r="BC24" s="365"/>
      <c r="BD24" s="367"/>
      <c r="BE24" s="365"/>
      <c r="BF24" s="367"/>
      <c r="BG24" s="365"/>
      <c r="BH24" s="367"/>
      <c r="BI24" s="365"/>
      <c r="BJ24" s="367"/>
      <c r="BK24" s="365"/>
      <c r="BL24" s="367"/>
      <c r="BM24" s="365"/>
      <c r="BN24" s="367"/>
      <c r="BO24" s="365"/>
      <c r="BP24" s="367"/>
      <c r="BQ24" s="365"/>
      <c r="BR24" s="367"/>
      <c r="BS24" s="365"/>
      <c r="BT24" s="367"/>
      <c r="BU24" s="365"/>
      <c r="BV24" s="367"/>
      <c r="BW24" s="365"/>
      <c r="BX24" s="367"/>
      <c r="BY24" s="365"/>
      <c r="BZ24" s="367"/>
      <c r="CA24" s="365"/>
      <c r="CB24" s="367"/>
      <c r="CC24" s="365"/>
      <c r="CD24" s="367"/>
      <c r="CE24" s="365"/>
      <c r="CF24" s="367"/>
      <c r="CG24" s="365"/>
      <c r="CH24" s="367"/>
      <c r="CI24" s="365"/>
    </row>
    <row r="25" spans="1:87">
      <c r="A25" s="222"/>
      <c r="B25" s="222"/>
      <c r="C25" s="222" t="s">
        <v>491</v>
      </c>
      <c r="D25" s="69" t="s">
        <v>898</v>
      </c>
      <c r="E25" s="427" t="s">
        <v>58</v>
      </c>
      <c r="F25" s="69"/>
      <c r="G25" s="654"/>
      <c r="H25" s="654"/>
      <c r="I25" s="583"/>
      <c r="J25" s="402">
        <f>Revenue!J106</f>
        <v>1364.904</v>
      </c>
      <c r="K25" s="402">
        <f>Revenue!K106</f>
        <v>1446.3570000000002</v>
      </c>
      <c r="L25" s="402">
        <f>Revenue!L106</f>
        <v>1579.511</v>
      </c>
      <c r="M25" s="402">
        <f>Revenue!M106</f>
        <v>1750.1341798289466</v>
      </c>
      <c r="N25" s="402">
        <f>Revenue!N106</f>
        <v>1916.393865983317</v>
      </c>
      <c r="O25" s="402">
        <f>Revenue!O106</f>
        <v>2006.5346084859591</v>
      </c>
      <c r="P25" s="402">
        <f>Revenue!P106</f>
        <v>2100.0405159315637</v>
      </c>
      <c r="Q25" s="402">
        <f>Revenue!Q106</f>
        <v>2198.0873778730147</v>
      </c>
      <c r="R25" s="402">
        <f>Revenue!R106</f>
        <v>2298.6467888965044</v>
      </c>
      <c r="S25" s="402">
        <f>Revenue!S106</f>
        <v>2404.4578947406967</v>
      </c>
      <c r="T25" s="402">
        <f>Revenue!T106</f>
        <v>2515.8019644386927</v>
      </c>
      <c r="U25" s="402">
        <f>Revenue!U106</f>
        <v>2632.4418204113481</v>
      </c>
      <c r="V25" s="402">
        <f>Revenue!V106</f>
        <v>2760.6180174993287</v>
      </c>
      <c r="W25" s="402">
        <f>Revenue!W106</f>
        <v>2895.0623021337901</v>
      </c>
      <c r="X25" s="402">
        <f>Revenue!X106</f>
        <v>3036.0823618387753</v>
      </c>
      <c r="Y25" s="402">
        <f>Revenue!Y106</f>
        <v>3184.0010380097415</v>
      </c>
      <c r="Z25" s="402">
        <f>Revenue!Z106</f>
        <v>3339.1570744124137</v>
      </c>
      <c r="AA25" s="402">
        <f>Revenue!AA106</f>
        <v>3501.905902745405</v>
      </c>
      <c r="AB25" s="402">
        <f>Revenue!AB106</f>
        <v>3672.6204671059127</v>
      </c>
      <c r="AC25" s="402">
        <f>Revenue!AC106</f>
        <v>3851.6920892892645</v>
      </c>
      <c r="AD25" s="402">
        <f>Revenue!AD106</f>
        <v>4039.5313769490758</v>
      </c>
      <c r="AE25" s="402">
        <f>Revenue!AE106</f>
        <v>4236.5691767455828</v>
      </c>
      <c r="AF25" s="402">
        <f>Revenue!AF106</f>
        <v>4443.2575747155151</v>
      </c>
      <c r="AG25" s="402">
        <f>Revenue!AG106</f>
        <v>4570.4541972424058</v>
      </c>
      <c r="AH25" s="402">
        <f>Revenue!AH106</f>
        <v>4701.3335271673304</v>
      </c>
      <c r="AI25" s="402">
        <f>Revenue!AI106</f>
        <v>4836.003136492187</v>
      </c>
      <c r="AJ25" s="402">
        <f>Revenue!AJ106</f>
        <v>4974.5737610944798</v>
      </c>
      <c r="AK25" s="402">
        <f>Revenue!AK106</f>
        <v>5117.1593942819509</v>
      </c>
      <c r="AL25" s="402">
        <f>Revenue!AL106</f>
        <v>5263.8773831251901</v>
      </c>
      <c r="AM25" s="402">
        <f>Revenue!AM106</f>
        <v>5414.8485276509655</v>
      </c>
      <c r="AN25" s="402">
        <f>Revenue!AN106</f>
        <v>5570.1971829815056</v>
      </c>
      <c r="AO25" s="402">
        <f>Revenue!AO106</f>
        <v>5730.0513645075362</v>
      </c>
      <c r="AP25" s="402">
        <f>Revenue!AP106</f>
        <v>5894.5428561854251</v>
      </c>
      <c r="AQ25" s="402">
        <f>Revenue!AQ106</f>
        <v>6063.8073220515753</v>
      </c>
      <c r="AR25" s="402">
        <f>Revenue!AR106</f>
        <v>6237.9844210499314</v>
      </c>
      <c r="AS25" s="402">
        <f>Revenue!AS106</f>
        <v>6417.2179252713313</v>
      </c>
      <c r="AT25" s="402">
        <f>Revenue!AT106</f>
        <v>6601.6558417064307</v>
      </c>
      <c r="AU25" s="402">
        <f>Revenue!AU106</f>
        <v>6791.4505376168927</v>
      </c>
      <c r="AV25" s="402">
        <f>Revenue!AV106</f>
        <v>6986.7588696327548</v>
      </c>
      <c r="AW25" s="402">
        <f>Revenue!AW106</f>
        <v>7187.742316687014</v>
      </c>
      <c r="AX25" s="402">
        <f>Revenue!AX106</f>
        <v>7394.5671169018715</v>
      </c>
      <c r="AY25" s="402">
        <f>Revenue!AY106</f>
        <v>7607.4044085444502</v>
      </c>
      <c r="AZ25" s="402">
        <f>Revenue!AZ106</f>
        <v>7826.4303751733296</v>
      </c>
      <c r="BA25" s="402">
        <f>Revenue!BA106</f>
        <v>8051.8263951008894</v>
      </c>
      <c r="BB25" s="402">
        <f>Revenue!BB106</f>
        <v>8283.779195300147</v>
      </c>
      <c r="BC25" s="402">
        <f>Revenue!BC106</f>
        <v>8522.481009888681</v>
      </c>
      <c r="BD25" s="402">
        <f>Revenue!BD106</f>
        <v>8768.1297433261425</v>
      </c>
      <c r="BE25" s="402">
        <f>Revenue!BE106</f>
        <v>9020.9291384659573</v>
      </c>
      <c r="BF25" s="402">
        <f>Revenue!BF106</f>
        <v>9281.0889496060263</v>
      </c>
      <c r="BG25" s="402">
        <f>Revenue!BG106</f>
        <v>9548.8251206875939</v>
      </c>
      <c r="BH25" s="402">
        <f>Revenue!BH106</f>
        <v>9824.3599687958176</v>
      </c>
      <c r="BI25" s="402">
        <f>Revenue!BI106</f>
        <v>10107.922373120315</v>
      </c>
      <c r="BJ25" s="402">
        <f>Revenue!BJ106</f>
        <v>10399.747969538499</v>
      </c>
      <c r="BK25" s="402">
        <f>Revenue!BK106</f>
        <v>10700.07935098963</v>
      </c>
      <c r="BL25" s="402">
        <f>Revenue!BL106</f>
        <v>11009.166273812263</v>
      </c>
      <c r="BM25" s="402">
        <f>Revenue!BM106</f>
        <v>11327.265870223166</v>
      </c>
      <c r="BN25" s="402">
        <f>Revenue!BN106</f>
        <v>11654.642867120981</v>
      </c>
      <c r="BO25" s="402">
        <f>Revenue!BO106</f>
        <v>11991.569811403398</v>
      </c>
      <c r="BP25" s="402">
        <f>Revenue!BP106</f>
        <v>12338.327301992327</v>
      </c>
      <c r="BQ25" s="402">
        <f>Revenue!BQ106</f>
        <v>12695.204228767241</v>
      </c>
      <c r="BR25" s="402">
        <f>Revenue!BR106</f>
        <v>13062.498018613045</v>
      </c>
      <c r="BS25" s="402">
        <f>Revenue!BS106</f>
        <v>13440.514888794758</v>
      </c>
      <c r="BT25" s="402">
        <f>Revenue!BT106</f>
        <v>13829.570107877895</v>
      </c>
      <c r="BU25" s="402">
        <f>Revenue!BU106</f>
        <v>14229.988264419777</v>
      </c>
      <c r="BV25" s="402">
        <f>Revenue!BV106</f>
        <v>14642.103543663881</v>
      </c>
      <c r="BW25" s="402">
        <f>Revenue!BW106</f>
        <v>15066.26001247621</v>
      </c>
      <c r="BX25" s="402">
        <f>Revenue!BX106</f>
        <v>15502.811912769837</v>
      </c>
      <c r="BY25" s="402">
        <f>Revenue!BY106</f>
        <v>15952.123963671156</v>
      </c>
      <c r="BZ25" s="402">
        <f>Revenue!BZ106</f>
        <v>16414.571672688955</v>
      </c>
      <c r="CA25" s="402">
        <f>Revenue!CA106</f>
        <v>16890.541656155197</v>
      </c>
      <c r="CB25" s="402">
        <f>Revenue!CB106</f>
        <v>17380.431969214555</v>
      </c>
      <c r="CC25" s="402">
        <f>Revenue!CC106</f>
        <v>17884.652445647887</v>
      </c>
      <c r="CD25" s="402">
        <f>Revenue!CD106</f>
        <v>18403.625047823505</v>
      </c>
      <c r="CE25" s="402">
        <f>Revenue!CE106</f>
        <v>18937.784227078868</v>
      </c>
      <c r="CF25" s="402">
        <f>Revenue!CF106</f>
        <v>19487.577294844257</v>
      </c>
      <c r="CG25" s="402">
        <f>Revenue!CG106</f>
        <v>20053.464804829524</v>
      </c>
      <c r="CH25" s="402">
        <f>Revenue!CH106</f>
        <v>20635.92094660451</v>
      </c>
      <c r="CI25" s="402">
        <f>Revenue!CI106</f>
        <v>21235.433950913517</v>
      </c>
    </row>
    <row r="26" spans="1:87">
      <c r="A26" s="222"/>
      <c r="B26" s="222"/>
      <c r="C26" s="222"/>
      <c r="D26" s="69"/>
      <c r="E26" s="69"/>
      <c r="F26" s="69"/>
      <c r="G26" s="537"/>
      <c r="H26" s="537"/>
      <c r="I26" s="537"/>
      <c r="J26" s="537"/>
      <c r="K26" s="537"/>
      <c r="L26" s="537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402"/>
      <c r="AR26" s="402"/>
      <c r="AS26" s="402"/>
      <c r="AT26" s="402"/>
      <c r="AU26" s="402"/>
      <c r="AV26" s="402"/>
      <c r="AW26" s="402"/>
      <c r="AX26" s="402"/>
      <c r="AY26" s="402"/>
      <c r="AZ26" s="402"/>
      <c r="BA26" s="402"/>
      <c r="BB26" s="402"/>
      <c r="BC26" s="402"/>
      <c r="BD26" s="402"/>
      <c r="BE26" s="402"/>
      <c r="BF26" s="402"/>
      <c r="BG26" s="402"/>
      <c r="BH26" s="402"/>
      <c r="BI26" s="402"/>
      <c r="BJ26" s="402"/>
      <c r="BK26" s="402"/>
      <c r="BL26" s="402"/>
      <c r="BM26" s="402"/>
      <c r="BN26" s="402"/>
      <c r="BO26" s="402"/>
      <c r="BP26" s="402"/>
      <c r="BQ26" s="402"/>
      <c r="BR26" s="402"/>
      <c r="BS26" s="402"/>
      <c r="BT26" s="402"/>
      <c r="BU26" s="402"/>
      <c r="BV26" s="402"/>
      <c r="BW26" s="402"/>
      <c r="BX26" s="402"/>
      <c r="BY26" s="402"/>
      <c r="BZ26" s="402"/>
      <c r="CA26" s="402"/>
      <c r="CB26" s="402"/>
      <c r="CC26" s="402"/>
      <c r="CD26" s="402"/>
      <c r="CE26" s="402"/>
      <c r="CF26" s="402"/>
      <c r="CG26" s="402"/>
      <c r="CH26" s="402"/>
      <c r="CI26" s="402"/>
    </row>
    <row r="27" spans="1:87">
      <c r="A27" s="222"/>
      <c r="B27" s="222"/>
      <c r="C27" s="222" t="s">
        <v>90</v>
      </c>
      <c r="D27" s="69" t="s">
        <v>898</v>
      </c>
      <c r="E27" s="427" t="s">
        <v>58</v>
      </c>
      <c r="F27" s="69"/>
      <c r="G27" s="654"/>
      <c r="H27" s="654"/>
      <c r="I27" s="583"/>
      <c r="J27" s="402">
        <f>-'Operating costs'!J33</f>
        <v>-416.209</v>
      </c>
      <c r="K27" s="402">
        <f>-'Operating costs'!K33</f>
        <v>-458.41899999999998</v>
      </c>
      <c r="L27" s="402">
        <f>-'Operating costs'!L33</f>
        <v>-511.13799999999998</v>
      </c>
      <c r="M27" s="402">
        <f>-'Operating costs'!M33</f>
        <v>-544.44202835942031</v>
      </c>
      <c r="N27" s="402">
        <f>-'Operating costs'!N33</f>
        <v>-575.66285760705603</v>
      </c>
      <c r="O27" s="402">
        <f>-'Operating costs'!O33</f>
        <v>-595.41503736662833</v>
      </c>
      <c r="P27" s="402">
        <f>-'Operating costs'!P33</f>
        <v>-603.01505395229367</v>
      </c>
      <c r="Q27" s="402">
        <f>-'Operating costs'!Q33</f>
        <v>-641.26610425283275</v>
      </c>
      <c r="R27" s="402">
        <f>-'Operating costs'!R33</f>
        <v>-656.58852741750479</v>
      </c>
      <c r="S27" s="402">
        <f>-'Operating costs'!S33</f>
        <v>-668.03661237928111</v>
      </c>
      <c r="T27" s="402">
        <f>-'Operating costs'!T33</f>
        <v>-681.74022997211603</v>
      </c>
      <c r="U27" s="402">
        <f>-'Operating costs'!U33</f>
        <v>-694.05728990123248</v>
      </c>
      <c r="V27" s="402">
        <f>-'Operating costs'!V33</f>
        <v>-702.27492821366309</v>
      </c>
      <c r="W27" s="402">
        <f>-'Operating costs'!W33</f>
        <v>-710.58986336371288</v>
      </c>
      <c r="X27" s="402">
        <f>-'Operating costs'!X33</f>
        <v>-719.00324734593926</v>
      </c>
      <c r="Y27" s="402">
        <f>-'Operating costs'!Y33</f>
        <v>-727.51624579451516</v>
      </c>
      <c r="Z27" s="402">
        <f>-'Operating costs'!Z33</f>
        <v>-736.13003814472222</v>
      </c>
      <c r="AA27" s="402">
        <f>-'Operating costs'!AA33</f>
        <v>-744.84581779635573</v>
      </c>
      <c r="AB27" s="402">
        <f>-'Operating costs'!AB33</f>
        <v>-759.67806888594146</v>
      </c>
      <c r="AC27" s="402">
        <f>-'Operating costs'!AC33</f>
        <v>-777.26768666635405</v>
      </c>
      <c r="AD27" s="402">
        <f>-'Operating costs'!AD33</f>
        <v>-786.47053607648377</v>
      </c>
      <c r="AE27" s="402">
        <f>-'Operating costs'!AE33</f>
        <v>-795.78234722362936</v>
      </c>
      <c r="AF27" s="402">
        <f>-'Operating costs'!AF33</f>
        <v>-805.20441021475722</v>
      </c>
      <c r="AG27" s="402">
        <f>-'Operating costs'!AG33</f>
        <v>-814.73803043169994</v>
      </c>
      <c r="AH27" s="402">
        <f>-'Operating costs'!AH33</f>
        <v>-824.38452871201127</v>
      </c>
      <c r="AI27" s="402">
        <f>-'Operating costs'!AI33</f>
        <v>-834.14524153196146</v>
      </c>
      <c r="AJ27" s="402">
        <f>-'Operating costs'!AJ33</f>
        <v>-844.02152119169989</v>
      </c>
      <c r="AK27" s="402">
        <f>-'Operating costs'!AK33</f>
        <v>-854.01473600260965</v>
      </c>
      <c r="AL27" s="402">
        <f>-'Operating costs'!AL33</f>
        <v>-864.12627047688056</v>
      </c>
      <c r="AM27" s="402">
        <f>-'Operating costs'!AM33</f>
        <v>-874.35752551932683</v>
      </c>
      <c r="AN27" s="402">
        <f>-'Operating costs'!AN33</f>
        <v>-884.70991862147559</v>
      </c>
      <c r="AO27" s="402">
        <f>-'Operating costs'!AO33</f>
        <v>-895.18488405795392</v>
      </c>
      <c r="AP27" s="402">
        <f>-'Operating costs'!AP33</f>
        <v>-905.78387308520007</v>
      </c>
      <c r="AQ27" s="402">
        <f>-'Operating costs'!AQ33</f>
        <v>-916.50835414252879</v>
      </c>
      <c r="AR27" s="402">
        <f>-'Operating costs'!AR33</f>
        <v>-927.35981305557641</v>
      </c>
      <c r="AS27" s="402">
        <f>-'Operating costs'!AS33</f>
        <v>-938.33975324215453</v>
      </c>
      <c r="AT27" s="402">
        <f>-'Operating costs'!AT33</f>
        <v>-949.44969592054167</v>
      </c>
      <c r="AU27" s="402">
        <f>-'Operating costs'!AU33</f>
        <v>-960.69118032024096</v>
      </c>
      <c r="AV27" s="402">
        <f>-'Operating costs'!AV33</f>
        <v>-972.06576389523264</v>
      </c>
      <c r="AW27" s="402">
        <f>-'Operating costs'!AW33</f>
        <v>-983.57502253975224</v>
      </c>
      <c r="AX27" s="402">
        <f>-'Operating costs'!AX33</f>
        <v>-995.2205508066229</v>
      </c>
      <c r="AY27" s="402">
        <f>-'Operating costs'!AY33</f>
        <v>-1007.0039621281734</v>
      </c>
      <c r="AZ27" s="402">
        <f>-'Operating costs'!AZ33</f>
        <v>-1018.926889039771</v>
      </c>
      <c r="BA27" s="402">
        <f>-'Operating costs'!BA33</f>
        <v>-1030.990983406002</v>
      </c>
      <c r="BB27" s="402">
        <f>-'Operating costs'!BB33</f>
        <v>-1043.1979166495291</v>
      </c>
      <c r="BC27" s="402">
        <f>-'Operating costs'!BC33</f>
        <v>-1055.5493799826597</v>
      </c>
      <c r="BD27" s="402">
        <f>-'Operating costs'!BD33</f>
        <v>-1068.0470846416545</v>
      </c>
      <c r="BE27" s="402">
        <f>-'Operating costs'!BE33</f>
        <v>-1080.6927621238117</v>
      </c>
      <c r="BF27" s="402">
        <f>-'Operating costs'!BF33</f>
        <v>-1093.4881644273578</v>
      </c>
      <c r="BG27" s="402">
        <f>-'Operating costs'!BG33</f>
        <v>-1106.4350642941777</v>
      </c>
      <c r="BH27" s="402">
        <f>-'Operating costs'!BH33</f>
        <v>-1119.5352554554208</v>
      </c>
      <c r="BI27" s="402">
        <f>-'Operating costs'!BI33</f>
        <v>-1132.7905528800131</v>
      </c>
      <c r="BJ27" s="402">
        <f>-'Operating costs'!BJ33</f>
        <v>-1146.2027930261124</v>
      </c>
      <c r="BK27" s="402">
        <f>-'Operating costs'!BK33</f>
        <v>-1159.7738340955416</v>
      </c>
      <c r="BL27" s="402">
        <f>-'Operating costs'!BL33</f>
        <v>-1173.5055562912328</v>
      </c>
      <c r="BM27" s="402">
        <f>-'Operating costs'!BM33</f>
        <v>-1187.3998620777209</v>
      </c>
      <c r="BN27" s="402">
        <f>-'Operating costs'!BN33</f>
        <v>-1201.458676444721</v>
      </c>
      <c r="BO27" s="402">
        <f>-'Operating costs'!BO33</f>
        <v>-1215.6839471738267</v>
      </c>
      <c r="BP27" s="402">
        <f>-'Operating costs'!BP33</f>
        <v>-1230.0776451083648</v>
      </c>
      <c r="BQ27" s="402">
        <f>-'Operating costs'!BQ33</f>
        <v>-1244.6417644264477</v>
      </c>
      <c r="BR27" s="402">
        <f>-'Operating costs'!BR33</f>
        <v>-1259.3783229172568</v>
      </c>
      <c r="BS27" s="402">
        <f>-'Operating costs'!BS33</f>
        <v>-1274.289362260597</v>
      </c>
      <c r="BT27" s="402">
        <f>-'Operating costs'!BT33</f>
        <v>-1289.3769483097624</v>
      </c>
      <c r="BU27" s="402">
        <f>-'Operating costs'!BU33</f>
        <v>-1304.6431713777501</v>
      </c>
      <c r="BV27" s="402">
        <f>-'Operating costs'!BV33</f>
        <v>-1320.0901465268628</v>
      </c>
      <c r="BW27" s="402">
        <f>-'Operating costs'!BW33</f>
        <v>-1335.7200138617409</v>
      </c>
      <c r="BX27" s="402">
        <f>-'Operating costs'!BX33</f>
        <v>-1351.5349388258637</v>
      </c>
      <c r="BY27" s="402">
        <f>-'Operating costs'!BY33</f>
        <v>-1367.537112501562</v>
      </c>
      <c r="BZ27" s="402">
        <f>-'Operating costs'!BZ33</f>
        <v>-1383.7287519135805</v>
      </c>
      <c r="CA27" s="402">
        <f>-'Operating costs'!CA33</f>
        <v>-1400.1121003362373</v>
      </c>
      <c r="CB27" s="402">
        <f>-'Operating costs'!CB33</f>
        <v>-1416.6894276042185</v>
      </c>
      <c r="CC27" s="402">
        <f>-'Operating costs'!CC33</f>
        <v>-1433.4630304270524</v>
      </c>
      <c r="CD27" s="402">
        <f>-'Operating costs'!CD33</f>
        <v>-1450.4352327073086</v>
      </c>
      <c r="CE27" s="402">
        <f>-'Operating costs'!CE33</f>
        <v>-1467.6083858625632</v>
      </c>
      <c r="CF27" s="402">
        <f>-'Operating costs'!CF33</f>
        <v>-1484.9848691511759</v>
      </c>
      <c r="CG27" s="402">
        <f>-'Operating costs'!CG33</f>
        <v>-1502.5670900019259</v>
      </c>
      <c r="CH27" s="402">
        <f>-'Operating costs'!CH33</f>
        <v>-1520.3574843475485</v>
      </c>
      <c r="CI27" s="402">
        <f>-'Operating costs'!CI33</f>
        <v>-1538.3585169622236</v>
      </c>
    </row>
    <row r="28" spans="1:87">
      <c r="A28" s="222"/>
      <c r="B28" s="222"/>
      <c r="C28" s="222" t="s">
        <v>492</v>
      </c>
      <c r="D28" s="69" t="s">
        <v>898</v>
      </c>
      <c r="E28" s="427" t="s">
        <v>58</v>
      </c>
      <c r="F28" s="69"/>
      <c r="G28" s="654"/>
      <c r="H28" s="654"/>
      <c r="I28" s="583"/>
      <c r="J28" s="402">
        <f>-PFI!J61</f>
        <v>-177.44327849999999</v>
      </c>
      <c r="K28" s="402">
        <f>-PFI!K61</f>
        <v>-160.17599999999999</v>
      </c>
      <c r="L28" s="402">
        <f>-PFI!L61</f>
        <v>-168.37700000000001</v>
      </c>
      <c r="M28" s="402">
        <f>-PFI!M61</f>
        <v>-171.03961080000002</v>
      </c>
      <c r="N28" s="402">
        <f>-PFI!N61</f>
        <v>-128.74610291007167</v>
      </c>
      <c r="O28" s="402">
        <f>-PFI!O61</f>
        <v>-127.48106956456066</v>
      </c>
      <c r="P28" s="402">
        <f>-PFI!P61</f>
        <v>-131.04974594801371</v>
      </c>
      <c r="Q28" s="402">
        <f>-PFI!Q61</f>
        <v>-83.765401867561309</v>
      </c>
      <c r="R28" s="402">
        <f>-PFI!R61</f>
        <v>-58.263925929612725</v>
      </c>
      <c r="S28" s="402">
        <f>-PFI!S61</f>
        <v>-47.557843808444034</v>
      </c>
      <c r="T28" s="402">
        <f>-PFI!T61</f>
        <v>-35.635471459350839</v>
      </c>
      <c r="U28" s="402">
        <f>-PFI!U61</f>
        <v>-27.002059494654567</v>
      </c>
      <c r="V28" s="402">
        <f>-PFI!V61</f>
        <v>-27.542100684547655</v>
      </c>
      <c r="W28" s="402">
        <f>-PFI!W61</f>
        <v>-28.092942698238609</v>
      </c>
      <c r="X28" s="402">
        <f>-PFI!X61</f>
        <v>-28.654801552203384</v>
      </c>
      <c r="Y28" s="402">
        <f>-PFI!Y61</f>
        <v>-29.227897583247451</v>
      </c>
      <c r="Z28" s="402">
        <f>-PFI!Z61</f>
        <v>-29.812455534912402</v>
      </c>
      <c r="AA28" s="402">
        <f>-PFI!AA61</f>
        <v>-30.408704645610648</v>
      </c>
      <c r="AB28" s="402">
        <f>-PFI!AB61</f>
        <v>-18.100260743302378</v>
      </c>
      <c r="AC28" s="402">
        <f>-PFI!AC61</f>
        <v>0</v>
      </c>
      <c r="AD28" s="402">
        <f>-PFI!AD61</f>
        <v>0</v>
      </c>
      <c r="AE28" s="402">
        <f>-PFI!AE61</f>
        <v>0</v>
      </c>
      <c r="AF28" s="402">
        <f>-PFI!AF61</f>
        <v>0</v>
      </c>
      <c r="AG28" s="402">
        <f>-PFI!AG61</f>
        <v>0</v>
      </c>
      <c r="AH28" s="402">
        <f>-PFI!AH61</f>
        <v>0</v>
      </c>
      <c r="AI28" s="402">
        <f>-PFI!AI61</f>
        <v>0</v>
      </c>
      <c r="AJ28" s="402">
        <f>-PFI!AJ61</f>
        <v>0</v>
      </c>
      <c r="AK28" s="402">
        <f>-PFI!AK61</f>
        <v>0</v>
      </c>
      <c r="AL28" s="402">
        <f>-PFI!AL61</f>
        <v>0</v>
      </c>
      <c r="AM28" s="402">
        <f>-PFI!AM61</f>
        <v>0</v>
      </c>
      <c r="AN28" s="402">
        <f>-PFI!AN61</f>
        <v>0</v>
      </c>
      <c r="AO28" s="402">
        <f>-PFI!AO61</f>
        <v>0</v>
      </c>
      <c r="AP28" s="402">
        <f>-PFI!AP61</f>
        <v>0</v>
      </c>
      <c r="AQ28" s="402">
        <f>-PFI!AQ61</f>
        <v>0</v>
      </c>
      <c r="AR28" s="402">
        <f>-PFI!AR61</f>
        <v>0</v>
      </c>
      <c r="AS28" s="402">
        <f>-PFI!AS61</f>
        <v>0</v>
      </c>
      <c r="AT28" s="402">
        <f>-PFI!AT61</f>
        <v>0</v>
      </c>
      <c r="AU28" s="402">
        <f>-PFI!AU61</f>
        <v>0</v>
      </c>
      <c r="AV28" s="402">
        <f>-PFI!AV61</f>
        <v>0</v>
      </c>
      <c r="AW28" s="402">
        <f>-PFI!AW61</f>
        <v>0</v>
      </c>
      <c r="AX28" s="402">
        <f>-PFI!AX61</f>
        <v>0</v>
      </c>
      <c r="AY28" s="402">
        <f>-PFI!AY61</f>
        <v>0</v>
      </c>
      <c r="AZ28" s="402">
        <f>-PFI!AZ61</f>
        <v>0</v>
      </c>
      <c r="BA28" s="402">
        <f>-PFI!BA61</f>
        <v>0</v>
      </c>
      <c r="BB28" s="402">
        <f>-PFI!BB61</f>
        <v>0</v>
      </c>
      <c r="BC28" s="402">
        <f>-PFI!BC61</f>
        <v>0</v>
      </c>
      <c r="BD28" s="402">
        <f>-PFI!BD61</f>
        <v>0</v>
      </c>
      <c r="BE28" s="402">
        <f>-PFI!BE61</f>
        <v>0</v>
      </c>
      <c r="BF28" s="402">
        <f>-PFI!BF61</f>
        <v>0</v>
      </c>
      <c r="BG28" s="402">
        <f>-PFI!BG61</f>
        <v>0</v>
      </c>
      <c r="BH28" s="402">
        <f>-PFI!BH61</f>
        <v>0</v>
      </c>
      <c r="BI28" s="402">
        <f>-PFI!BI61</f>
        <v>0</v>
      </c>
      <c r="BJ28" s="402">
        <f>-PFI!BJ61</f>
        <v>0</v>
      </c>
      <c r="BK28" s="402">
        <f>-PFI!BK61</f>
        <v>0</v>
      </c>
      <c r="BL28" s="402">
        <f>-PFI!BL61</f>
        <v>0</v>
      </c>
      <c r="BM28" s="402">
        <f>-PFI!BM61</f>
        <v>0</v>
      </c>
      <c r="BN28" s="402">
        <f>-PFI!BN61</f>
        <v>0</v>
      </c>
      <c r="BO28" s="402">
        <f>-PFI!BO61</f>
        <v>0</v>
      </c>
      <c r="BP28" s="402">
        <f>-PFI!BP61</f>
        <v>0</v>
      </c>
      <c r="BQ28" s="402">
        <f>-PFI!BQ61</f>
        <v>0</v>
      </c>
      <c r="BR28" s="402">
        <f>-PFI!BR61</f>
        <v>0</v>
      </c>
      <c r="BS28" s="402">
        <f>-PFI!BS61</f>
        <v>0</v>
      </c>
      <c r="BT28" s="402">
        <f>-PFI!BT61</f>
        <v>0</v>
      </c>
      <c r="BU28" s="402">
        <f>-PFI!BU61</f>
        <v>0</v>
      </c>
      <c r="BV28" s="402">
        <f>-PFI!BV61</f>
        <v>0</v>
      </c>
      <c r="BW28" s="402">
        <f>-PFI!BW61</f>
        <v>0</v>
      </c>
      <c r="BX28" s="402">
        <f>-PFI!BX61</f>
        <v>0</v>
      </c>
      <c r="BY28" s="402">
        <f>-PFI!BY61</f>
        <v>0</v>
      </c>
      <c r="BZ28" s="402">
        <f>-PFI!BZ61</f>
        <v>0</v>
      </c>
      <c r="CA28" s="402">
        <f>-PFI!CA61</f>
        <v>0</v>
      </c>
      <c r="CB28" s="402">
        <f>-PFI!CB61</f>
        <v>0</v>
      </c>
      <c r="CC28" s="402">
        <f>-PFI!CC61</f>
        <v>0</v>
      </c>
      <c r="CD28" s="402">
        <f>-PFI!CD61</f>
        <v>0</v>
      </c>
      <c r="CE28" s="402">
        <f>-PFI!CE61</f>
        <v>0</v>
      </c>
      <c r="CF28" s="402">
        <f>-PFI!CF61</f>
        <v>0</v>
      </c>
      <c r="CG28" s="402">
        <f>-PFI!CG61</f>
        <v>0</v>
      </c>
      <c r="CH28" s="402">
        <f>-PFI!CH61</f>
        <v>0</v>
      </c>
      <c r="CI28" s="402">
        <f>-PFI!CI61</f>
        <v>0</v>
      </c>
    </row>
    <row r="29" spans="1:87">
      <c r="A29" s="222"/>
      <c r="B29" s="222"/>
      <c r="C29" s="222" t="s">
        <v>478</v>
      </c>
      <c r="D29" s="69" t="s">
        <v>898</v>
      </c>
      <c r="E29" s="427" t="s">
        <v>58</v>
      </c>
      <c r="F29" s="69"/>
      <c r="G29" s="654"/>
      <c r="H29" s="654"/>
      <c r="I29" s="583"/>
      <c r="J29" s="402">
        <f>-'Debt &amp; interest'!J95</f>
        <v>-135.74700000000001</v>
      </c>
      <c r="K29" s="402">
        <f>-'Debt &amp; interest'!K95</f>
        <v>-133.13300000000001</v>
      </c>
      <c r="L29" s="402">
        <f>-'Debt &amp; interest'!L95</f>
        <v>-142.32599999999999</v>
      </c>
      <c r="M29" s="402">
        <f>-'Debt &amp; interest'!M95</f>
        <v>-154.82685674141885</v>
      </c>
      <c r="N29" s="402">
        <f>-'Debt &amp; interest'!N95</f>
        <v>-163.30807820744266</v>
      </c>
      <c r="O29" s="402">
        <f>-'Debt &amp; interest'!O95</f>
        <v>-170.03716805296958</v>
      </c>
      <c r="P29" s="402">
        <f>-'Debt &amp; interest'!P95</f>
        <v>-178.48718729734179</v>
      </c>
      <c r="Q29" s="402">
        <f>-'Debt &amp; interest'!Q95</f>
        <v>-185.52773927201119</v>
      </c>
      <c r="R29" s="402">
        <f>-'Debt &amp; interest'!R95</f>
        <v>-192.15970786955793</v>
      </c>
      <c r="S29" s="402">
        <f>-'Debt &amp; interest'!S95</f>
        <v>-201.13401789890341</v>
      </c>
      <c r="T29" s="402">
        <f>-'Debt &amp; interest'!T95</f>
        <v>-207.8402050567307</v>
      </c>
      <c r="U29" s="402">
        <f>-'Debt &amp; interest'!U95</f>
        <v>-216.11966674645677</v>
      </c>
      <c r="V29" s="402">
        <f>-'Debt &amp; interest'!V95</f>
        <v>-224.05895429166227</v>
      </c>
      <c r="W29" s="402">
        <f>-'Debt &amp; interest'!W95</f>
        <v>-231.84493803976824</v>
      </c>
      <c r="X29" s="402">
        <f>-'Debt &amp; interest'!X95</f>
        <v>-240.43632672055134</v>
      </c>
      <c r="Y29" s="402">
        <f>-'Debt &amp; interest'!Y95</f>
        <v>-250.3040590473224</v>
      </c>
      <c r="Z29" s="402">
        <f>-'Debt &amp; interest'!Z95</f>
        <v>-258.36152624272768</v>
      </c>
      <c r="AA29" s="402">
        <f>-'Debt &amp; interest'!AA95</f>
        <v>-267.55941597647677</v>
      </c>
      <c r="AB29" s="402">
        <f>-'Debt &amp; interest'!AB95</f>
        <v>-276.62342674824112</v>
      </c>
      <c r="AC29" s="402">
        <f>-'Debt &amp; interest'!AC95</f>
        <v>-284.9991471469628</v>
      </c>
      <c r="AD29" s="402">
        <f>-'Debt &amp; interest'!AD95</f>
        <v>-293.38332192792211</v>
      </c>
      <c r="AE29" s="402">
        <f>-'Debt &amp; interest'!AE95</f>
        <v>-302.03552158758987</v>
      </c>
      <c r="AF29" s="402">
        <f>-'Debt &amp; interest'!AF95</f>
        <v>-310.17609161528657</v>
      </c>
      <c r="AG29" s="402">
        <f>-'Debt &amp; interest'!AG95</f>
        <v>-318.82059846460163</v>
      </c>
      <c r="AH29" s="402">
        <f>-'Debt &amp; interest'!AH95</f>
        <v>-326.81857709473866</v>
      </c>
      <c r="AI29" s="402">
        <f>-'Debt &amp; interest'!AI95</f>
        <v>-334.4668647569888</v>
      </c>
      <c r="AJ29" s="402">
        <f>-'Debt &amp; interest'!AJ95</f>
        <v>-342.34530805364278</v>
      </c>
      <c r="AK29" s="402">
        <f>-'Debt &amp; interest'!AK95</f>
        <v>-351.21548339610848</v>
      </c>
      <c r="AL29" s="402">
        <f>-'Debt &amp; interest'!AL95</f>
        <v>-359.62608571939614</v>
      </c>
      <c r="AM29" s="402">
        <f>-'Debt &amp; interest'!AM95</f>
        <v>-367.50145627830028</v>
      </c>
      <c r="AN29" s="402">
        <f>-'Debt &amp; interest'!AN95</f>
        <v>-375.1207021687112</v>
      </c>
      <c r="AO29" s="402">
        <f>-'Debt &amp; interest'!AO95</f>
        <v>-383.68562545638247</v>
      </c>
      <c r="AP29" s="402">
        <f>-'Debt &amp; interest'!AP95</f>
        <v>-392.32579120980711</v>
      </c>
      <c r="AQ29" s="402">
        <f>-'Debt &amp; interest'!AQ95</f>
        <v>-401.02351830015823</v>
      </c>
      <c r="AR29" s="402">
        <f>-'Debt &amp; interest'!AR95</f>
        <v>-409.66217737419078</v>
      </c>
      <c r="AS29" s="402">
        <f>-'Debt &amp; interest'!AS95</f>
        <v>-417.31959668925924</v>
      </c>
      <c r="AT29" s="402">
        <f>-'Debt &amp; interest'!AT95</f>
        <v>-423.44687751117709</v>
      </c>
      <c r="AU29" s="402">
        <f>-'Debt &amp; interest'!AU95</f>
        <v>-433.23339983977576</v>
      </c>
      <c r="AV29" s="402">
        <f>-'Debt &amp; interest'!AV95</f>
        <v>-440.42866503857431</v>
      </c>
      <c r="AW29" s="402">
        <f>-'Debt &amp; interest'!AW95</f>
        <v>-449.7254088741908</v>
      </c>
      <c r="AX29" s="402">
        <f>-'Debt &amp; interest'!AX95</f>
        <v>-460.03136640843735</v>
      </c>
      <c r="AY29" s="402">
        <f>-'Debt &amp; interest'!AY95</f>
        <v>-470.72882761436597</v>
      </c>
      <c r="AZ29" s="402">
        <f>-'Debt &amp; interest'!AZ95</f>
        <v>-483.55949230980724</v>
      </c>
      <c r="BA29" s="402">
        <f>-'Debt &amp; interest'!BA95</f>
        <v>-495.82358084295794</v>
      </c>
      <c r="BB29" s="402">
        <f>-'Debt &amp; interest'!BB95</f>
        <v>-506.72752776049219</v>
      </c>
      <c r="BC29" s="402">
        <f>-'Debt &amp; interest'!BC95</f>
        <v>-518.6874270007047</v>
      </c>
      <c r="BD29" s="402">
        <f>-'Debt &amp; interest'!BD95</f>
        <v>-530.90554986953327</v>
      </c>
      <c r="BE29" s="402">
        <f>-'Debt &amp; interest'!BE95</f>
        <v>-542.29758358788945</v>
      </c>
      <c r="BF29" s="402">
        <f>-'Debt &amp; interest'!BF95</f>
        <v>-555.53771893035525</v>
      </c>
      <c r="BG29" s="402">
        <f>-'Debt &amp; interest'!BG95</f>
        <v>-571.62025077802741</v>
      </c>
      <c r="BH29" s="402">
        <f>-'Debt &amp; interest'!BH95</f>
        <v>-586.75097990898553</v>
      </c>
      <c r="BI29" s="402">
        <f>-'Debt &amp; interest'!BI95</f>
        <v>-594.41748295117725</v>
      </c>
      <c r="BJ29" s="402">
        <f>-'Debt &amp; interest'!BJ95</f>
        <v>-600.67933226624575</v>
      </c>
      <c r="BK29" s="402">
        <f>-'Debt &amp; interest'!BK95</f>
        <v>-610.47280188223499</v>
      </c>
      <c r="BL29" s="402">
        <f>-'Debt &amp; interest'!BL95</f>
        <v>-618.18184185528685</v>
      </c>
      <c r="BM29" s="402">
        <f>-'Debt &amp; interest'!BM95</f>
        <v>-625.90684185528687</v>
      </c>
      <c r="BN29" s="402">
        <f>-'Debt &amp; interest'!BN95</f>
        <v>-633.63184185528689</v>
      </c>
      <c r="BO29" s="402">
        <f>-'Debt &amp; interest'!BO95</f>
        <v>-641.37280188223508</v>
      </c>
      <c r="BP29" s="402">
        <f>-'Debt &amp; interest'!BP95</f>
        <v>-649.08184185528694</v>
      </c>
      <c r="BQ29" s="402">
        <f>-'Debt &amp; interest'!BQ95</f>
        <v>-656.80684185528696</v>
      </c>
      <c r="BR29" s="402">
        <f>-'Debt &amp; interest'!BR95</f>
        <v>-664.53184185528698</v>
      </c>
      <c r="BS29" s="402">
        <f>-'Debt &amp; interest'!BS95</f>
        <v>-672.27280188223517</v>
      </c>
      <c r="BT29" s="402">
        <f>-'Debt &amp; interest'!BT95</f>
        <v>-679.98184185528703</v>
      </c>
      <c r="BU29" s="402">
        <f>-'Debt &amp; interest'!BU95</f>
        <v>-687.70684185528705</v>
      </c>
      <c r="BV29" s="402">
        <f>-'Debt &amp; interest'!BV95</f>
        <v>-695.43184185528708</v>
      </c>
      <c r="BW29" s="402">
        <f>-'Debt &amp; interest'!BW95</f>
        <v>-703.17280188223526</v>
      </c>
      <c r="BX29" s="402">
        <f>-'Debt &amp; interest'!BX95</f>
        <v>-710.88184185528712</v>
      </c>
      <c r="BY29" s="402">
        <f>-'Debt &amp; interest'!BY95</f>
        <v>-718.60684185528714</v>
      </c>
      <c r="BZ29" s="402">
        <f>-'Debt &amp; interest'!BZ95</f>
        <v>-726.33184185528717</v>
      </c>
      <c r="CA29" s="402">
        <f>-'Debt &amp; interest'!CA95</f>
        <v>-734.07280188223535</v>
      </c>
      <c r="CB29" s="402">
        <f>-'Debt &amp; interest'!CB95</f>
        <v>-741.78184185528721</v>
      </c>
      <c r="CC29" s="402">
        <f>-'Debt &amp; interest'!CC95</f>
        <v>-749.50684185528723</v>
      </c>
      <c r="CD29" s="402">
        <f>-'Debt &amp; interest'!CD95</f>
        <v>-757.23184185528726</v>
      </c>
      <c r="CE29" s="402">
        <f>-'Debt &amp; interest'!CE95</f>
        <v>-764.97280188223544</v>
      </c>
      <c r="CF29" s="402">
        <f>-'Debt &amp; interest'!CF95</f>
        <v>-772.6818418552873</v>
      </c>
      <c r="CG29" s="402">
        <f>-'Debt &amp; interest'!CG95</f>
        <v>-780.40684185528733</v>
      </c>
      <c r="CH29" s="402">
        <f>-'Debt &amp; interest'!CH95</f>
        <v>-788.13184185528735</v>
      </c>
      <c r="CI29" s="402">
        <f>-'Debt &amp; interest'!CI95</f>
        <v>-795.85684185528737</v>
      </c>
    </row>
    <row r="30" spans="1:87">
      <c r="A30" s="222"/>
      <c r="B30" s="222"/>
      <c r="C30" s="1" t="s">
        <v>566</v>
      </c>
      <c r="D30" s="69" t="s">
        <v>898</v>
      </c>
      <c r="E30" s="427" t="s">
        <v>58</v>
      </c>
      <c r="F30" s="69"/>
      <c r="G30" s="654"/>
      <c r="H30" s="654"/>
      <c r="I30" s="583"/>
      <c r="J30" s="402">
        <f>-Investment!J110</f>
        <v>-230.52898735440502</v>
      </c>
      <c r="K30" s="402">
        <f>-Investment!K110</f>
        <v>-318.17570260899953</v>
      </c>
      <c r="L30" s="402">
        <f>-Investment!L110</f>
        <v>-342.62600000000003</v>
      </c>
      <c r="M30" s="402">
        <f>-Investment!M110</f>
        <v>-351.79394318840565</v>
      </c>
      <c r="N30" s="402">
        <f>-Investment!N110</f>
        <v>-396.43671497584546</v>
      </c>
      <c r="O30" s="402">
        <f>-Investment!O110</f>
        <v>-238.33843289039575</v>
      </c>
      <c r="P30" s="402">
        <f>-Investment!P110</f>
        <v>-246.33416518774632</v>
      </c>
      <c r="Q30" s="402">
        <f>-Investment!Q110</f>
        <v>-251.40460573914061</v>
      </c>
      <c r="R30" s="402">
        <f>-Investment!R110</f>
        <v>-286.38400544823998</v>
      </c>
      <c r="S30" s="402">
        <f>-Investment!S110</f>
        <v>-342.93366306865323</v>
      </c>
      <c r="T30" s="402">
        <f>-Investment!T110</f>
        <v>-370.14039220474052</v>
      </c>
      <c r="U30" s="402">
        <f>-Investment!U110</f>
        <v>-393.64515715665522</v>
      </c>
      <c r="V30" s="402">
        <f>-Investment!V110</f>
        <v>-401.51806029978832</v>
      </c>
      <c r="W30" s="402">
        <f>-Investment!W110</f>
        <v>-409.54842150578412</v>
      </c>
      <c r="X30" s="402">
        <f>-Investment!X110</f>
        <v>-417.73938993589979</v>
      </c>
      <c r="Y30" s="402">
        <f>-Investment!Y110</f>
        <v>-426.0941777346178</v>
      </c>
      <c r="Z30" s="402">
        <f>-Investment!Z110</f>
        <v>-434.61606128931015</v>
      </c>
      <c r="AA30" s="402">
        <f>-Investment!AA110</f>
        <v>-443.30838251509641</v>
      </c>
      <c r="AB30" s="402">
        <f>-Investment!AB110</f>
        <v>-452.17455016539839</v>
      </c>
      <c r="AC30" s="402">
        <f>-Investment!AC110</f>
        <v>-461.21804116870635</v>
      </c>
      <c r="AD30" s="402">
        <f>-Investment!AD110</f>
        <v>-470.44240199208048</v>
      </c>
      <c r="AE30" s="402">
        <f>-Investment!AE110</f>
        <v>-479.85125003192206</v>
      </c>
      <c r="AF30" s="402">
        <f>-Investment!AF110</f>
        <v>-489.4482750325605</v>
      </c>
      <c r="AG30" s="402">
        <f>-Investment!AG110</f>
        <v>-499.23724053321172</v>
      </c>
      <c r="AH30" s="402">
        <f>-Investment!AH110</f>
        <v>-509.22198534387599</v>
      </c>
      <c r="AI30" s="402">
        <f>-Investment!AI110</f>
        <v>-519.40642505075346</v>
      </c>
      <c r="AJ30" s="402">
        <f>-Investment!AJ110</f>
        <v>-529.79455355176844</v>
      </c>
      <c r="AK30" s="402">
        <f>-Investment!AK110</f>
        <v>-540.3904446228039</v>
      </c>
      <c r="AL30" s="402">
        <f>-Investment!AL110</f>
        <v>-551.19825351525992</v>
      </c>
      <c r="AM30" s="402">
        <f>-Investment!AM110</f>
        <v>-562.22221858556509</v>
      </c>
      <c r="AN30" s="402">
        <f>-Investment!AN110</f>
        <v>-573.46666295727641</v>
      </c>
      <c r="AO30" s="402">
        <f>-Investment!AO110</f>
        <v>-584.93599621642204</v>
      </c>
      <c r="AP30" s="402">
        <f>-Investment!AP110</f>
        <v>-596.63471614075047</v>
      </c>
      <c r="AQ30" s="402">
        <f>-Investment!AQ110</f>
        <v>-608.56741046356547</v>
      </c>
      <c r="AR30" s="402">
        <f>-Investment!AR110</f>
        <v>-620.73875867283675</v>
      </c>
      <c r="AS30" s="402">
        <f>-Investment!AS110</f>
        <v>-633.1535338462935</v>
      </c>
      <c r="AT30" s="402">
        <f>-Investment!AT110</f>
        <v>-645.81660452321933</v>
      </c>
      <c r="AU30" s="402">
        <f>-Investment!AU110</f>
        <v>-658.73293661368382</v>
      </c>
      <c r="AV30" s="402">
        <f>-Investment!AV110</f>
        <v>-671.90759534595759</v>
      </c>
      <c r="AW30" s="402">
        <f>-Investment!AW110</f>
        <v>-685.34574725287678</v>
      </c>
      <c r="AX30" s="402">
        <f>-Investment!AX110</f>
        <v>-699.0526621979343</v>
      </c>
      <c r="AY30" s="402">
        <f>-Investment!AY110</f>
        <v>-713.03371544189304</v>
      </c>
      <c r="AZ30" s="402">
        <f>-Investment!AZ110</f>
        <v>-727.29438975073083</v>
      </c>
      <c r="BA30" s="402">
        <f>-Investment!BA110</f>
        <v>-741.84027754574549</v>
      </c>
      <c r="BB30" s="402">
        <f>-Investment!BB110</f>
        <v>-756.67708309666045</v>
      </c>
      <c r="BC30" s="402">
        <f>-Investment!BC110</f>
        <v>-771.81062475859369</v>
      </c>
      <c r="BD30" s="402">
        <f>-Investment!BD110</f>
        <v>-787.24683725376553</v>
      </c>
      <c r="BE30" s="402">
        <f>-Investment!BE110</f>
        <v>-802.99177399884093</v>
      </c>
      <c r="BF30" s="402">
        <f>-Investment!BF110</f>
        <v>-819.05160947881768</v>
      </c>
      <c r="BG30" s="402">
        <f>-Investment!BG110</f>
        <v>-835.43264166839401</v>
      </c>
      <c r="BH30" s="402">
        <f>-Investment!BH110</f>
        <v>-852.14129450176199</v>
      </c>
      <c r="BI30" s="402">
        <f>-Investment!BI110</f>
        <v>-869.18412039179725</v>
      </c>
      <c r="BJ30" s="402">
        <f>-Investment!BJ110</f>
        <v>-886.56780279963334</v>
      </c>
      <c r="BK30" s="402">
        <f>-Investment!BK110</f>
        <v>-904.29915885562605</v>
      </c>
      <c r="BL30" s="402">
        <f>-Investment!BL110</f>
        <v>-922.38514203273849</v>
      </c>
      <c r="BM30" s="402">
        <f>-Investment!BM110</f>
        <v>-940.83284487339336</v>
      </c>
      <c r="BN30" s="402">
        <f>-Investment!BN110</f>
        <v>-959.64950177086121</v>
      </c>
      <c r="BO30" s="402">
        <f>-Investment!BO110</f>
        <v>-978.8424918062783</v>
      </c>
      <c r="BP30" s="402">
        <f>-Investment!BP110</f>
        <v>-998.41934164240399</v>
      </c>
      <c r="BQ30" s="402">
        <f>-Investment!BQ110</f>
        <v>-1018.3877284752521</v>
      </c>
      <c r="BR30" s="402">
        <f>-Investment!BR110</f>
        <v>-1038.7554830447573</v>
      </c>
      <c r="BS30" s="402">
        <f>-Investment!BS110</f>
        <v>-1059.5305927056525</v>
      </c>
      <c r="BT30" s="402">
        <f>-Investment!BT110</f>
        <v>-1080.7212045597655</v>
      </c>
      <c r="BU30" s="402">
        <f>-Investment!BU110</f>
        <v>-1102.3356286509609</v>
      </c>
      <c r="BV30" s="402">
        <f>-Investment!BV110</f>
        <v>-1124.3823412239801</v>
      </c>
      <c r="BW30" s="402">
        <f>-Investment!BW110</f>
        <v>-1146.8699880484596</v>
      </c>
      <c r="BX30" s="402">
        <f>-Investment!BX110</f>
        <v>-1169.8073878094287</v>
      </c>
      <c r="BY30" s="402">
        <f>-Investment!BY110</f>
        <v>-1193.2035355656176</v>
      </c>
      <c r="BZ30" s="402">
        <f>-Investment!BZ110</f>
        <v>-1217.0676062769298</v>
      </c>
      <c r="CA30" s="402">
        <f>-Investment!CA110</f>
        <v>-1241.4089584024684</v>
      </c>
      <c r="CB30" s="402">
        <f>-Investment!CB110</f>
        <v>-1266.2371375705179</v>
      </c>
      <c r="CC30" s="402">
        <f>-Investment!CC110</f>
        <v>-1291.5618803219281</v>
      </c>
      <c r="CD30" s="402">
        <f>-Investment!CD110</f>
        <v>-1317.3931179283668</v>
      </c>
      <c r="CE30" s="402">
        <f>-Investment!CE110</f>
        <v>-1343.7409802869345</v>
      </c>
      <c r="CF30" s="402">
        <f>-Investment!CF110</f>
        <v>-1370.6157998926731</v>
      </c>
      <c r="CG30" s="402">
        <f>-Investment!CG110</f>
        <v>-1398.0281158905264</v>
      </c>
      <c r="CH30" s="402">
        <f>-Investment!CH110</f>
        <v>-1425.988678208337</v>
      </c>
      <c r="CI30" s="402">
        <f>-Investment!CI110</f>
        <v>-1454.5084517725038</v>
      </c>
    </row>
    <row r="31" spans="1:87">
      <c r="A31" s="222"/>
      <c r="B31" s="222"/>
      <c r="C31" s="222" t="s">
        <v>287</v>
      </c>
      <c r="D31" s="69" t="s">
        <v>898</v>
      </c>
      <c r="E31" s="427" t="s">
        <v>58</v>
      </c>
      <c r="F31" s="69"/>
      <c r="G31" s="654"/>
      <c r="H31" s="654"/>
      <c r="I31" s="583"/>
      <c r="J31" s="402">
        <f>Investment!J106</f>
        <v>-16.899999999999999</v>
      </c>
      <c r="K31" s="402">
        <f>Investment!K106</f>
        <v>-22.25</v>
      </c>
      <c r="L31" s="402">
        <f>Investment!L106</f>
        <v>0</v>
      </c>
      <c r="M31" s="402">
        <f>Investment!M106</f>
        <v>0</v>
      </c>
      <c r="N31" s="402">
        <f>Investment!N106</f>
        <v>0</v>
      </c>
      <c r="O31" s="402">
        <f>Investment!O106</f>
        <v>0</v>
      </c>
      <c r="P31" s="402">
        <f>Investment!P106</f>
        <v>0</v>
      </c>
      <c r="Q31" s="402">
        <f>Investment!Q106</f>
        <v>0</v>
      </c>
      <c r="R31" s="402">
        <f>Investment!R106</f>
        <v>0</v>
      </c>
      <c r="S31" s="402">
        <f>Investment!S106</f>
        <v>0</v>
      </c>
      <c r="T31" s="402">
        <f>Investment!T106</f>
        <v>0</v>
      </c>
      <c r="U31" s="402">
        <f>Investment!U106</f>
        <v>0</v>
      </c>
      <c r="V31" s="402">
        <f>Investment!V106</f>
        <v>0</v>
      </c>
      <c r="W31" s="402">
        <f>Investment!W106</f>
        <v>0</v>
      </c>
      <c r="X31" s="402">
        <f>Investment!X106</f>
        <v>0</v>
      </c>
      <c r="Y31" s="402">
        <f>Investment!Y106</f>
        <v>0</v>
      </c>
      <c r="Z31" s="402">
        <f>Investment!Z106</f>
        <v>0</v>
      </c>
      <c r="AA31" s="402">
        <f>Investment!AA106</f>
        <v>0</v>
      </c>
      <c r="AB31" s="402">
        <f>Investment!AB106</f>
        <v>0</v>
      </c>
      <c r="AC31" s="402">
        <f>Investment!AC106</f>
        <v>0</v>
      </c>
      <c r="AD31" s="402">
        <f>Investment!AD106</f>
        <v>0</v>
      </c>
      <c r="AE31" s="402">
        <f>Investment!AE106</f>
        <v>0</v>
      </c>
      <c r="AF31" s="402">
        <f>Investment!AF106</f>
        <v>0</v>
      </c>
      <c r="AG31" s="402">
        <f>Investment!AG106</f>
        <v>0</v>
      </c>
      <c r="AH31" s="402">
        <f>Investment!AH106</f>
        <v>0</v>
      </c>
      <c r="AI31" s="402">
        <f>Investment!AI106</f>
        <v>0</v>
      </c>
      <c r="AJ31" s="402">
        <f>Investment!AJ106</f>
        <v>0</v>
      </c>
      <c r="AK31" s="402">
        <f>Investment!AK106</f>
        <v>0</v>
      </c>
      <c r="AL31" s="402">
        <f>Investment!AL106</f>
        <v>0</v>
      </c>
      <c r="AM31" s="402">
        <f>Investment!AM106</f>
        <v>0</v>
      </c>
      <c r="AN31" s="402">
        <f>Investment!AN106</f>
        <v>0</v>
      </c>
      <c r="AO31" s="402">
        <f>Investment!AO106</f>
        <v>0</v>
      </c>
      <c r="AP31" s="402">
        <f>Investment!AP106</f>
        <v>0</v>
      </c>
      <c r="AQ31" s="402">
        <f>Investment!AQ106</f>
        <v>0</v>
      </c>
      <c r="AR31" s="402">
        <f>Investment!AR106</f>
        <v>0</v>
      </c>
      <c r="AS31" s="402">
        <f>Investment!AS106</f>
        <v>0</v>
      </c>
      <c r="AT31" s="402">
        <f>Investment!AT106</f>
        <v>0</v>
      </c>
      <c r="AU31" s="402">
        <f>Investment!AU106</f>
        <v>0</v>
      </c>
      <c r="AV31" s="402">
        <f>Investment!AV106</f>
        <v>0</v>
      </c>
      <c r="AW31" s="402">
        <f>Investment!AW106</f>
        <v>0</v>
      </c>
      <c r="AX31" s="402">
        <f>Investment!AX106</f>
        <v>0</v>
      </c>
      <c r="AY31" s="402">
        <f>Investment!AY106</f>
        <v>0</v>
      </c>
      <c r="AZ31" s="402">
        <f>Investment!AZ106</f>
        <v>0</v>
      </c>
      <c r="BA31" s="402">
        <f>Investment!BA106</f>
        <v>0</v>
      </c>
      <c r="BB31" s="402">
        <f>Investment!BB106</f>
        <v>0</v>
      </c>
      <c r="BC31" s="402">
        <f>Investment!BC106</f>
        <v>0</v>
      </c>
      <c r="BD31" s="402">
        <f>Investment!BD106</f>
        <v>0</v>
      </c>
      <c r="BE31" s="402">
        <f>Investment!BE106</f>
        <v>0</v>
      </c>
      <c r="BF31" s="402">
        <f>Investment!BF106</f>
        <v>0</v>
      </c>
      <c r="BG31" s="402">
        <f>Investment!BG106</f>
        <v>0</v>
      </c>
      <c r="BH31" s="402">
        <f>Investment!BH106</f>
        <v>0</v>
      </c>
      <c r="BI31" s="402">
        <f>Investment!BI106</f>
        <v>0</v>
      </c>
      <c r="BJ31" s="402">
        <f>Investment!BJ106</f>
        <v>0</v>
      </c>
      <c r="BK31" s="402">
        <f>Investment!BK106</f>
        <v>0</v>
      </c>
      <c r="BL31" s="402">
        <f>Investment!BL106</f>
        <v>0</v>
      </c>
      <c r="BM31" s="402">
        <f>Investment!BM106</f>
        <v>0</v>
      </c>
      <c r="BN31" s="402">
        <f>Investment!BN106</f>
        <v>0</v>
      </c>
      <c r="BO31" s="402">
        <f>Investment!BO106</f>
        <v>0</v>
      </c>
      <c r="BP31" s="402">
        <f>Investment!BP106</f>
        <v>0</v>
      </c>
      <c r="BQ31" s="402">
        <f>Investment!BQ106</f>
        <v>0</v>
      </c>
      <c r="BR31" s="402">
        <f>Investment!BR106</f>
        <v>0</v>
      </c>
      <c r="BS31" s="402">
        <f>Investment!BS106</f>
        <v>0</v>
      </c>
      <c r="BT31" s="402">
        <f>Investment!BT106</f>
        <v>0</v>
      </c>
      <c r="BU31" s="402">
        <f>Investment!BU106</f>
        <v>0</v>
      </c>
      <c r="BV31" s="402">
        <f>Investment!BV106</f>
        <v>0</v>
      </c>
      <c r="BW31" s="402">
        <f>Investment!BW106</f>
        <v>0</v>
      </c>
      <c r="BX31" s="402">
        <f>Investment!BX106</f>
        <v>0</v>
      </c>
      <c r="BY31" s="402">
        <f>Investment!BY106</f>
        <v>0</v>
      </c>
      <c r="BZ31" s="402">
        <f>Investment!BZ106</f>
        <v>0</v>
      </c>
      <c r="CA31" s="402">
        <f>Investment!CA106</f>
        <v>0</v>
      </c>
      <c r="CB31" s="402">
        <f>Investment!CB106</f>
        <v>0</v>
      </c>
      <c r="CC31" s="402">
        <f>Investment!CC106</f>
        <v>0</v>
      </c>
      <c r="CD31" s="402">
        <f>Investment!CD106</f>
        <v>0</v>
      </c>
      <c r="CE31" s="402">
        <f>Investment!CE106</f>
        <v>0</v>
      </c>
      <c r="CF31" s="402">
        <f>Investment!CF106</f>
        <v>0</v>
      </c>
      <c r="CG31" s="402">
        <f>Investment!CG106</f>
        <v>0</v>
      </c>
      <c r="CH31" s="402">
        <f>Investment!CH106</f>
        <v>0</v>
      </c>
      <c r="CI31" s="402">
        <f>Investment!CI106</f>
        <v>0</v>
      </c>
    </row>
    <row r="32" spans="1:87">
      <c r="A32" s="222"/>
      <c r="B32" s="222"/>
      <c r="C32" s="222"/>
      <c r="D32" s="69"/>
      <c r="E32" s="427"/>
      <c r="F32" s="69"/>
      <c r="G32" s="402"/>
      <c r="H32" s="402"/>
      <c r="I32" s="402"/>
      <c r="J32" s="402"/>
      <c r="K32" s="402"/>
      <c r="L32" s="537"/>
      <c r="M32" s="402"/>
      <c r="N32" s="402"/>
      <c r="O32" s="402"/>
      <c r="P32" s="402"/>
      <c r="Q32" s="402"/>
      <c r="R32" s="402"/>
      <c r="S32" s="402"/>
      <c r="T32" s="402"/>
      <c r="U32" s="402"/>
      <c r="V32" s="402"/>
      <c r="W32" s="402"/>
      <c r="X32" s="402"/>
      <c r="Y32" s="402"/>
      <c r="Z32" s="402"/>
      <c r="AA32" s="402"/>
      <c r="AB32" s="402"/>
      <c r="AC32" s="402"/>
      <c r="AD32" s="402"/>
      <c r="AE32" s="402"/>
      <c r="AF32" s="402"/>
      <c r="AG32" s="402"/>
      <c r="AH32" s="402"/>
      <c r="AI32" s="402"/>
      <c r="AJ32" s="402"/>
      <c r="AK32" s="402"/>
      <c r="AL32" s="402"/>
      <c r="AM32" s="402"/>
      <c r="AN32" s="402"/>
      <c r="AO32" s="402"/>
      <c r="AP32" s="402"/>
      <c r="AQ32" s="402"/>
      <c r="AR32" s="402"/>
      <c r="AS32" s="402"/>
      <c r="AT32" s="402"/>
      <c r="AU32" s="402"/>
      <c r="AV32" s="402"/>
      <c r="AW32" s="402"/>
      <c r="AX32" s="402"/>
      <c r="AY32" s="402"/>
      <c r="AZ32" s="402"/>
      <c r="BA32" s="402"/>
      <c r="BB32" s="402"/>
      <c r="BC32" s="402"/>
      <c r="BD32" s="402"/>
      <c r="BE32" s="402"/>
      <c r="BF32" s="402"/>
      <c r="BG32" s="402"/>
      <c r="BH32" s="402"/>
      <c r="BI32" s="402"/>
      <c r="BJ32" s="402"/>
      <c r="BK32" s="402"/>
      <c r="BL32" s="402"/>
      <c r="BM32" s="402"/>
      <c r="BN32" s="402"/>
      <c r="BO32" s="402"/>
      <c r="BP32" s="402"/>
      <c r="BQ32" s="402"/>
      <c r="BR32" s="402"/>
      <c r="BS32" s="402"/>
      <c r="BT32" s="402"/>
      <c r="BU32" s="402"/>
      <c r="BV32" s="402"/>
      <c r="BW32" s="402"/>
      <c r="BX32" s="402"/>
      <c r="BY32" s="402"/>
      <c r="BZ32" s="402"/>
      <c r="CA32" s="402"/>
      <c r="CB32" s="402"/>
      <c r="CC32" s="402"/>
      <c r="CD32" s="402"/>
      <c r="CE32" s="402"/>
      <c r="CF32" s="402"/>
      <c r="CG32" s="402"/>
      <c r="CH32" s="402"/>
      <c r="CI32" s="402"/>
    </row>
    <row r="33" spans="1:87">
      <c r="A33" s="222"/>
      <c r="B33" s="222"/>
      <c r="C33" s="222" t="s">
        <v>498</v>
      </c>
      <c r="D33" s="69" t="s">
        <v>898</v>
      </c>
      <c r="E33" s="427" t="s">
        <v>58</v>
      </c>
      <c r="F33" s="69"/>
      <c r="G33" s="654"/>
      <c r="H33" s="654"/>
      <c r="I33" s="583"/>
      <c r="J33" s="402">
        <f>'Profit &amp; Loss'!J37</f>
        <v>-37.094000000000001</v>
      </c>
      <c r="K33" s="402">
        <f>'Profit &amp; Loss'!K37</f>
        <v>10.856999999999999</v>
      </c>
      <c r="L33" s="402">
        <f>'Profit &amp; Loss'!L37</f>
        <v>1.6830000000000001</v>
      </c>
      <c r="M33" s="402">
        <f>'Profit &amp; Loss'!M37</f>
        <v>0</v>
      </c>
      <c r="N33" s="402">
        <f>'Profit &amp; Loss'!N37</f>
        <v>0</v>
      </c>
      <c r="O33" s="402">
        <f>'Profit &amp; Loss'!O37</f>
        <v>0</v>
      </c>
      <c r="P33" s="402">
        <f>'Profit &amp; Loss'!P37</f>
        <v>0</v>
      </c>
      <c r="Q33" s="402">
        <f>'Profit &amp; Loss'!Q37</f>
        <v>0</v>
      </c>
      <c r="R33" s="402">
        <f>'Profit &amp; Loss'!R37</f>
        <v>0</v>
      </c>
      <c r="S33" s="402">
        <f>'Profit &amp; Loss'!S37</f>
        <v>0</v>
      </c>
      <c r="T33" s="402">
        <f>'Profit &amp; Loss'!T37</f>
        <v>0</v>
      </c>
      <c r="U33" s="402">
        <f>'Profit &amp; Loss'!U37</f>
        <v>0</v>
      </c>
      <c r="V33" s="402">
        <f>'Profit &amp; Loss'!V37</f>
        <v>0</v>
      </c>
      <c r="W33" s="402">
        <f>'Profit &amp; Loss'!W37</f>
        <v>0</v>
      </c>
      <c r="X33" s="402">
        <f>'Profit &amp; Loss'!X37</f>
        <v>0</v>
      </c>
      <c r="Y33" s="402">
        <f>'Profit &amp; Loss'!Y37</f>
        <v>0</v>
      </c>
      <c r="Z33" s="402">
        <f>'Profit &amp; Loss'!Z37</f>
        <v>0</v>
      </c>
      <c r="AA33" s="402">
        <f>'Profit &amp; Loss'!AA37</f>
        <v>0</v>
      </c>
      <c r="AB33" s="402">
        <f>'Profit &amp; Loss'!AB37</f>
        <v>0</v>
      </c>
      <c r="AC33" s="402">
        <f>'Profit &amp; Loss'!AC37</f>
        <v>0</v>
      </c>
      <c r="AD33" s="402">
        <f>'Profit &amp; Loss'!AD37</f>
        <v>0</v>
      </c>
      <c r="AE33" s="402">
        <f>'Profit &amp; Loss'!AE37</f>
        <v>0</v>
      </c>
      <c r="AF33" s="402">
        <f>'Profit &amp; Loss'!AF37</f>
        <v>0</v>
      </c>
      <c r="AG33" s="402">
        <f>'Profit &amp; Loss'!AG37</f>
        <v>0</v>
      </c>
      <c r="AH33" s="402">
        <f>'Profit &amp; Loss'!AH37</f>
        <v>0</v>
      </c>
      <c r="AI33" s="402">
        <f>'Profit &amp; Loss'!AI37</f>
        <v>0</v>
      </c>
      <c r="AJ33" s="402">
        <f>'Profit &amp; Loss'!AJ37</f>
        <v>0</v>
      </c>
      <c r="AK33" s="402">
        <f>'Profit &amp; Loss'!AK37</f>
        <v>0</v>
      </c>
      <c r="AL33" s="402">
        <f>'Profit &amp; Loss'!AL37</f>
        <v>0</v>
      </c>
      <c r="AM33" s="402">
        <f>'Profit &amp; Loss'!AM37</f>
        <v>0</v>
      </c>
      <c r="AN33" s="402">
        <f>'Profit &amp; Loss'!AN37</f>
        <v>0</v>
      </c>
      <c r="AO33" s="402">
        <f>'Profit &amp; Loss'!AO37</f>
        <v>0</v>
      </c>
      <c r="AP33" s="402">
        <f>'Profit &amp; Loss'!AP37</f>
        <v>0</v>
      </c>
      <c r="AQ33" s="402">
        <f>'Profit &amp; Loss'!AQ37</f>
        <v>0</v>
      </c>
      <c r="AR33" s="402">
        <f>'Profit &amp; Loss'!AR37</f>
        <v>0</v>
      </c>
      <c r="AS33" s="402">
        <f>'Profit &amp; Loss'!AS37</f>
        <v>0</v>
      </c>
      <c r="AT33" s="402">
        <f>'Profit &amp; Loss'!AT37</f>
        <v>0</v>
      </c>
      <c r="AU33" s="402">
        <f>'Profit &amp; Loss'!AU37</f>
        <v>0</v>
      </c>
      <c r="AV33" s="402">
        <f>'Profit &amp; Loss'!AV37</f>
        <v>0</v>
      </c>
      <c r="AW33" s="402">
        <f>'Profit &amp; Loss'!AW37</f>
        <v>0</v>
      </c>
      <c r="AX33" s="402">
        <f>'Profit &amp; Loss'!AX37</f>
        <v>0</v>
      </c>
      <c r="AY33" s="402">
        <f>'Profit &amp; Loss'!AY37</f>
        <v>0</v>
      </c>
      <c r="AZ33" s="402">
        <f>'Profit &amp; Loss'!AZ37</f>
        <v>0</v>
      </c>
      <c r="BA33" s="402">
        <f>'Profit &amp; Loss'!BA37</f>
        <v>0</v>
      </c>
      <c r="BB33" s="402">
        <f>'Profit &amp; Loss'!BB37</f>
        <v>0</v>
      </c>
      <c r="BC33" s="402">
        <f>'Profit &amp; Loss'!BC37</f>
        <v>0</v>
      </c>
      <c r="BD33" s="402">
        <f>'Profit &amp; Loss'!BD37</f>
        <v>0</v>
      </c>
      <c r="BE33" s="402">
        <f>'Profit &amp; Loss'!BE37</f>
        <v>0</v>
      </c>
      <c r="BF33" s="402">
        <f>'Profit &amp; Loss'!BF37</f>
        <v>0</v>
      </c>
      <c r="BG33" s="402">
        <f>'Profit &amp; Loss'!BG37</f>
        <v>0</v>
      </c>
      <c r="BH33" s="402">
        <f>'Profit &amp; Loss'!BH37</f>
        <v>0</v>
      </c>
      <c r="BI33" s="402">
        <f>'Profit &amp; Loss'!BI37</f>
        <v>0</v>
      </c>
      <c r="BJ33" s="402">
        <f>'Profit &amp; Loss'!BJ37</f>
        <v>0</v>
      </c>
      <c r="BK33" s="402">
        <f>'Profit &amp; Loss'!BK37</f>
        <v>0</v>
      </c>
      <c r="BL33" s="402">
        <f>'Profit &amp; Loss'!BL37</f>
        <v>0</v>
      </c>
      <c r="BM33" s="402">
        <f>'Profit &amp; Loss'!BM37</f>
        <v>0</v>
      </c>
      <c r="BN33" s="402">
        <f>'Profit &amp; Loss'!BN37</f>
        <v>0</v>
      </c>
      <c r="BO33" s="402">
        <f>'Profit &amp; Loss'!BO37</f>
        <v>0</v>
      </c>
      <c r="BP33" s="402">
        <f>'Profit &amp; Loss'!BP37</f>
        <v>0</v>
      </c>
      <c r="BQ33" s="402">
        <f>'Profit &amp; Loss'!BQ37</f>
        <v>0</v>
      </c>
      <c r="BR33" s="402">
        <f>'Profit &amp; Loss'!BR37</f>
        <v>0</v>
      </c>
      <c r="BS33" s="402">
        <f>'Profit &amp; Loss'!BS37</f>
        <v>0</v>
      </c>
      <c r="BT33" s="402">
        <f>'Profit &amp; Loss'!BT37</f>
        <v>0</v>
      </c>
      <c r="BU33" s="402">
        <f>'Profit &amp; Loss'!BU37</f>
        <v>0</v>
      </c>
      <c r="BV33" s="402">
        <f>'Profit &amp; Loss'!BV37</f>
        <v>0</v>
      </c>
      <c r="BW33" s="402">
        <f>'Profit &amp; Loss'!BW37</f>
        <v>0</v>
      </c>
      <c r="BX33" s="402">
        <f>'Profit &amp; Loss'!BX37</f>
        <v>0</v>
      </c>
      <c r="BY33" s="402">
        <f>'Profit &amp; Loss'!BY37</f>
        <v>0</v>
      </c>
      <c r="BZ33" s="402">
        <f>'Profit &amp; Loss'!BZ37</f>
        <v>0</v>
      </c>
      <c r="CA33" s="402">
        <f>'Profit &amp; Loss'!CA37</f>
        <v>0</v>
      </c>
      <c r="CB33" s="402">
        <f>'Profit &amp; Loss'!CB37</f>
        <v>0</v>
      </c>
      <c r="CC33" s="402">
        <f>'Profit &amp; Loss'!CC37</f>
        <v>0</v>
      </c>
      <c r="CD33" s="402">
        <f>'Profit &amp; Loss'!CD37</f>
        <v>0</v>
      </c>
      <c r="CE33" s="402">
        <f>'Profit &amp; Loss'!CE37</f>
        <v>0</v>
      </c>
      <c r="CF33" s="402">
        <f>'Profit &amp; Loss'!CF37</f>
        <v>0</v>
      </c>
      <c r="CG33" s="402">
        <f>'Profit &amp; Loss'!CG37</f>
        <v>0</v>
      </c>
      <c r="CH33" s="402">
        <f>'Profit &amp; Loss'!CH37</f>
        <v>0</v>
      </c>
      <c r="CI33" s="402">
        <f>'Profit &amp; Loss'!CI37</f>
        <v>0</v>
      </c>
    </row>
    <row r="34" spans="1:87">
      <c r="A34" s="222"/>
      <c r="B34" s="222"/>
      <c r="C34" s="222" t="s">
        <v>499</v>
      </c>
      <c r="D34" s="69" t="s">
        <v>898</v>
      </c>
      <c r="E34" s="427" t="s">
        <v>58</v>
      </c>
      <c r="F34" s="69"/>
      <c r="G34" s="654"/>
      <c r="H34" s="654"/>
      <c r="I34" s="583"/>
      <c r="J34" s="402">
        <f>'Profit &amp; Loss'!J38</f>
        <v>-1.7749999999999999</v>
      </c>
      <c r="K34" s="402">
        <f>'Profit &amp; Loss'!K38</f>
        <v>0.57299999999999995</v>
      </c>
      <c r="L34" s="402">
        <f>'Profit &amp; Loss'!L38</f>
        <v>-1.577</v>
      </c>
      <c r="M34" s="402">
        <f>'Profit &amp; Loss'!M38</f>
        <v>0</v>
      </c>
      <c r="N34" s="402">
        <f>'Profit &amp; Loss'!N38</f>
        <v>0</v>
      </c>
      <c r="O34" s="402">
        <f>'Profit &amp; Loss'!O38</f>
        <v>0</v>
      </c>
      <c r="P34" s="402">
        <f>'Profit &amp; Loss'!P38</f>
        <v>0</v>
      </c>
      <c r="Q34" s="402">
        <f>'Profit &amp; Loss'!Q38</f>
        <v>0</v>
      </c>
      <c r="R34" s="402">
        <f>'Profit &amp; Loss'!R38</f>
        <v>0</v>
      </c>
      <c r="S34" s="402">
        <f>'Profit &amp; Loss'!S38</f>
        <v>0</v>
      </c>
      <c r="T34" s="402">
        <f>'Profit &amp; Loss'!T38</f>
        <v>0</v>
      </c>
      <c r="U34" s="402">
        <f>'Profit &amp; Loss'!U38</f>
        <v>0</v>
      </c>
      <c r="V34" s="402">
        <f>'Profit &amp; Loss'!V38</f>
        <v>0</v>
      </c>
      <c r="W34" s="402">
        <f>'Profit &amp; Loss'!W38</f>
        <v>0</v>
      </c>
      <c r="X34" s="402">
        <f>'Profit &amp; Loss'!X38</f>
        <v>0</v>
      </c>
      <c r="Y34" s="402">
        <f>'Profit &amp; Loss'!Y38</f>
        <v>0</v>
      </c>
      <c r="Z34" s="402">
        <f>'Profit &amp; Loss'!Z38</f>
        <v>0</v>
      </c>
      <c r="AA34" s="402">
        <f>'Profit &amp; Loss'!AA38</f>
        <v>0</v>
      </c>
      <c r="AB34" s="402">
        <f>'Profit &amp; Loss'!AB38</f>
        <v>0</v>
      </c>
      <c r="AC34" s="402">
        <f>'Profit &amp; Loss'!AC38</f>
        <v>0</v>
      </c>
      <c r="AD34" s="402">
        <f>'Profit &amp; Loss'!AD38</f>
        <v>0</v>
      </c>
      <c r="AE34" s="402">
        <f>'Profit &amp; Loss'!AE38</f>
        <v>0</v>
      </c>
      <c r="AF34" s="402">
        <f>'Profit &amp; Loss'!AF38</f>
        <v>0</v>
      </c>
      <c r="AG34" s="402">
        <f>'Profit &amp; Loss'!AG38</f>
        <v>0</v>
      </c>
      <c r="AH34" s="402">
        <f>'Profit &amp; Loss'!AH38</f>
        <v>0</v>
      </c>
      <c r="AI34" s="402">
        <f>'Profit &amp; Loss'!AI38</f>
        <v>0</v>
      </c>
      <c r="AJ34" s="402">
        <f>'Profit &amp; Loss'!AJ38</f>
        <v>0</v>
      </c>
      <c r="AK34" s="402">
        <f>'Profit &amp; Loss'!AK38</f>
        <v>0</v>
      </c>
      <c r="AL34" s="402">
        <f>'Profit &amp; Loss'!AL38</f>
        <v>0</v>
      </c>
      <c r="AM34" s="402">
        <f>'Profit &amp; Loss'!AM38</f>
        <v>0</v>
      </c>
      <c r="AN34" s="402">
        <f>'Profit &amp; Loss'!AN38</f>
        <v>0</v>
      </c>
      <c r="AO34" s="402">
        <f>'Profit &amp; Loss'!AO38</f>
        <v>0</v>
      </c>
      <c r="AP34" s="402">
        <f>'Profit &amp; Loss'!AP38</f>
        <v>0</v>
      </c>
      <c r="AQ34" s="402">
        <f>'Profit &amp; Loss'!AQ38</f>
        <v>0</v>
      </c>
      <c r="AR34" s="402">
        <f>'Profit &amp; Loss'!AR38</f>
        <v>0</v>
      </c>
      <c r="AS34" s="402">
        <f>'Profit &amp; Loss'!AS38</f>
        <v>0</v>
      </c>
      <c r="AT34" s="402">
        <f>'Profit &amp; Loss'!AT38</f>
        <v>0</v>
      </c>
      <c r="AU34" s="402">
        <f>'Profit &amp; Loss'!AU38</f>
        <v>0</v>
      </c>
      <c r="AV34" s="402">
        <f>'Profit &amp; Loss'!AV38</f>
        <v>0</v>
      </c>
      <c r="AW34" s="402">
        <f>'Profit &amp; Loss'!AW38</f>
        <v>0</v>
      </c>
      <c r="AX34" s="402">
        <f>'Profit &amp; Loss'!AX38</f>
        <v>0</v>
      </c>
      <c r="AY34" s="402">
        <f>'Profit &amp; Loss'!AY38</f>
        <v>0</v>
      </c>
      <c r="AZ34" s="402">
        <f>'Profit &amp; Loss'!AZ38</f>
        <v>0</v>
      </c>
      <c r="BA34" s="402">
        <f>'Profit &amp; Loss'!BA38</f>
        <v>0</v>
      </c>
      <c r="BB34" s="402">
        <f>'Profit &amp; Loss'!BB38</f>
        <v>0</v>
      </c>
      <c r="BC34" s="402">
        <f>'Profit &amp; Loss'!BC38</f>
        <v>0</v>
      </c>
      <c r="BD34" s="402">
        <f>'Profit &amp; Loss'!BD38</f>
        <v>0</v>
      </c>
      <c r="BE34" s="402">
        <f>'Profit &amp; Loss'!BE38</f>
        <v>0</v>
      </c>
      <c r="BF34" s="402">
        <f>'Profit &amp; Loss'!BF38</f>
        <v>0</v>
      </c>
      <c r="BG34" s="402">
        <f>'Profit &amp; Loss'!BG38</f>
        <v>0</v>
      </c>
      <c r="BH34" s="402">
        <f>'Profit &amp; Loss'!BH38</f>
        <v>0</v>
      </c>
      <c r="BI34" s="402">
        <f>'Profit &amp; Loss'!BI38</f>
        <v>0</v>
      </c>
      <c r="BJ34" s="402">
        <f>'Profit &amp; Loss'!BJ38</f>
        <v>0</v>
      </c>
      <c r="BK34" s="402">
        <f>'Profit &amp; Loss'!BK38</f>
        <v>0</v>
      </c>
      <c r="BL34" s="402">
        <f>'Profit &amp; Loss'!BL38</f>
        <v>0</v>
      </c>
      <c r="BM34" s="402">
        <f>'Profit &amp; Loss'!BM38</f>
        <v>0</v>
      </c>
      <c r="BN34" s="402">
        <f>'Profit &amp; Loss'!BN38</f>
        <v>0</v>
      </c>
      <c r="BO34" s="402">
        <f>'Profit &amp; Loss'!BO38</f>
        <v>0</v>
      </c>
      <c r="BP34" s="402">
        <f>'Profit &amp; Loss'!BP38</f>
        <v>0</v>
      </c>
      <c r="BQ34" s="402">
        <f>'Profit &amp; Loss'!BQ38</f>
        <v>0</v>
      </c>
      <c r="BR34" s="402">
        <f>'Profit &amp; Loss'!BR38</f>
        <v>0</v>
      </c>
      <c r="BS34" s="402">
        <f>'Profit &amp; Loss'!BS38</f>
        <v>0</v>
      </c>
      <c r="BT34" s="402">
        <f>'Profit &amp; Loss'!BT38</f>
        <v>0</v>
      </c>
      <c r="BU34" s="402">
        <f>'Profit &amp; Loss'!BU38</f>
        <v>0</v>
      </c>
      <c r="BV34" s="402">
        <f>'Profit &amp; Loss'!BV38</f>
        <v>0</v>
      </c>
      <c r="BW34" s="402">
        <f>'Profit &amp; Loss'!BW38</f>
        <v>0</v>
      </c>
      <c r="BX34" s="402">
        <f>'Profit &amp; Loss'!BX38</f>
        <v>0</v>
      </c>
      <c r="BY34" s="402">
        <f>'Profit &amp; Loss'!BY38</f>
        <v>0</v>
      </c>
      <c r="BZ34" s="402">
        <f>'Profit &amp; Loss'!BZ38</f>
        <v>0</v>
      </c>
      <c r="CA34" s="402">
        <f>'Profit &amp; Loss'!CA38</f>
        <v>0</v>
      </c>
      <c r="CB34" s="402">
        <f>'Profit &amp; Loss'!CB38</f>
        <v>0</v>
      </c>
      <c r="CC34" s="402">
        <f>'Profit &amp; Loss'!CC38</f>
        <v>0</v>
      </c>
      <c r="CD34" s="402">
        <f>'Profit &amp; Loss'!CD38</f>
        <v>0</v>
      </c>
      <c r="CE34" s="402">
        <f>'Profit &amp; Loss'!CE38</f>
        <v>0</v>
      </c>
      <c r="CF34" s="402">
        <f>'Profit &amp; Loss'!CF38</f>
        <v>0</v>
      </c>
      <c r="CG34" s="402">
        <f>'Profit &amp; Loss'!CG38</f>
        <v>0</v>
      </c>
      <c r="CH34" s="402">
        <f>'Profit &amp; Loss'!CH38</f>
        <v>0</v>
      </c>
      <c r="CI34" s="402">
        <f>'Profit &amp; Loss'!CI38</f>
        <v>0</v>
      </c>
    </row>
    <row r="35" spans="1:87">
      <c r="A35" s="222"/>
      <c r="B35" s="222"/>
      <c r="C35" s="222" t="s">
        <v>273</v>
      </c>
      <c r="D35" s="69" t="s">
        <v>898</v>
      </c>
      <c r="E35" s="427" t="s">
        <v>58</v>
      </c>
      <c r="F35" s="69"/>
      <c r="G35" s="654"/>
      <c r="H35" s="654"/>
      <c r="I35" s="583"/>
      <c r="J35" s="402">
        <f>'Profit &amp; Loss'!J39</f>
        <v>35.561</v>
      </c>
      <c r="K35" s="402">
        <f>'Profit &amp; Loss'!K39</f>
        <v>32.673999999999999</v>
      </c>
      <c r="L35" s="402">
        <f>'Profit &amp; Loss'!L39</f>
        <v>32.673000000000002</v>
      </c>
      <c r="M35" s="402">
        <f>'Profit &amp; Loss'!M39</f>
        <v>0</v>
      </c>
      <c r="N35" s="402">
        <f>'Profit &amp; Loss'!N39</f>
        <v>0</v>
      </c>
      <c r="O35" s="402">
        <f>'Profit &amp; Loss'!O39</f>
        <v>0</v>
      </c>
      <c r="P35" s="402">
        <f>'Profit &amp; Loss'!P39</f>
        <v>0</v>
      </c>
      <c r="Q35" s="402">
        <f>'Profit &amp; Loss'!Q39</f>
        <v>0</v>
      </c>
      <c r="R35" s="402">
        <f>'Profit &amp; Loss'!R39</f>
        <v>0</v>
      </c>
      <c r="S35" s="402">
        <f>'Profit &amp; Loss'!S39</f>
        <v>0</v>
      </c>
      <c r="T35" s="402">
        <f>'Profit &amp; Loss'!T39</f>
        <v>0</v>
      </c>
      <c r="U35" s="402">
        <f>'Profit &amp; Loss'!U39</f>
        <v>0</v>
      </c>
      <c r="V35" s="402">
        <f>'Profit &amp; Loss'!V39</f>
        <v>0</v>
      </c>
      <c r="W35" s="402">
        <f>'Profit &amp; Loss'!W39</f>
        <v>0</v>
      </c>
      <c r="X35" s="402">
        <f>'Profit &amp; Loss'!X39</f>
        <v>0</v>
      </c>
      <c r="Y35" s="402">
        <f>'Profit &amp; Loss'!Y39</f>
        <v>0</v>
      </c>
      <c r="Z35" s="402">
        <f>'Profit &amp; Loss'!Z39</f>
        <v>0</v>
      </c>
      <c r="AA35" s="402">
        <f>'Profit &amp; Loss'!AA39</f>
        <v>0</v>
      </c>
      <c r="AB35" s="402">
        <f>'Profit &amp; Loss'!AB39</f>
        <v>0</v>
      </c>
      <c r="AC35" s="402">
        <f>'Profit &amp; Loss'!AC39</f>
        <v>0</v>
      </c>
      <c r="AD35" s="402">
        <f>'Profit &amp; Loss'!AD39</f>
        <v>0</v>
      </c>
      <c r="AE35" s="402">
        <f>'Profit &amp; Loss'!AE39</f>
        <v>0</v>
      </c>
      <c r="AF35" s="402">
        <f>'Profit &amp; Loss'!AF39</f>
        <v>0</v>
      </c>
      <c r="AG35" s="402">
        <f>'Profit &amp; Loss'!AG39</f>
        <v>0</v>
      </c>
      <c r="AH35" s="402">
        <f>'Profit &amp; Loss'!AH39</f>
        <v>0</v>
      </c>
      <c r="AI35" s="402">
        <f>'Profit &amp; Loss'!AI39</f>
        <v>0</v>
      </c>
      <c r="AJ35" s="402">
        <f>'Profit &amp; Loss'!AJ39</f>
        <v>0</v>
      </c>
      <c r="AK35" s="402">
        <f>'Profit &amp; Loss'!AK39</f>
        <v>0</v>
      </c>
      <c r="AL35" s="402">
        <f>'Profit &amp; Loss'!AL39</f>
        <v>0</v>
      </c>
      <c r="AM35" s="402">
        <f>'Profit &amp; Loss'!AM39</f>
        <v>0</v>
      </c>
      <c r="AN35" s="402">
        <f>'Profit &amp; Loss'!AN39</f>
        <v>0</v>
      </c>
      <c r="AO35" s="402">
        <f>'Profit &amp; Loss'!AO39</f>
        <v>0</v>
      </c>
      <c r="AP35" s="402">
        <f>'Profit &amp; Loss'!AP39</f>
        <v>0</v>
      </c>
      <c r="AQ35" s="402">
        <f>'Profit &amp; Loss'!AQ39</f>
        <v>0</v>
      </c>
      <c r="AR35" s="402">
        <f>'Profit &amp; Loss'!AR39</f>
        <v>0</v>
      </c>
      <c r="AS35" s="402">
        <f>'Profit &amp; Loss'!AS39</f>
        <v>0</v>
      </c>
      <c r="AT35" s="402">
        <f>'Profit &amp; Loss'!AT39</f>
        <v>0</v>
      </c>
      <c r="AU35" s="402">
        <f>'Profit &amp; Loss'!AU39</f>
        <v>0</v>
      </c>
      <c r="AV35" s="402">
        <f>'Profit &amp; Loss'!AV39</f>
        <v>0</v>
      </c>
      <c r="AW35" s="402">
        <f>'Profit &amp; Loss'!AW39</f>
        <v>0</v>
      </c>
      <c r="AX35" s="402">
        <f>'Profit &amp; Loss'!AX39</f>
        <v>0</v>
      </c>
      <c r="AY35" s="402">
        <f>'Profit &amp; Loss'!AY39</f>
        <v>0</v>
      </c>
      <c r="AZ35" s="402">
        <f>'Profit &amp; Loss'!AZ39</f>
        <v>0</v>
      </c>
      <c r="BA35" s="402">
        <f>'Profit &amp; Loss'!BA39</f>
        <v>0</v>
      </c>
      <c r="BB35" s="402">
        <f>'Profit &amp; Loss'!BB39</f>
        <v>0</v>
      </c>
      <c r="BC35" s="402">
        <f>'Profit &amp; Loss'!BC39</f>
        <v>0</v>
      </c>
      <c r="BD35" s="402">
        <f>'Profit &amp; Loss'!BD39</f>
        <v>0</v>
      </c>
      <c r="BE35" s="402">
        <f>'Profit &amp; Loss'!BE39</f>
        <v>0</v>
      </c>
      <c r="BF35" s="402">
        <f>'Profit &amp; Loss'!BF39</f>
        <v>0</v>
      </c>
      <c r="BG35" s="402">
        <f>'Profit &amp; Loss'!BG39</f>
        <v>0</v>
      </c>
      <c r="BH35" s="402">
        <f>'Profit &amp; Loss'!BH39</f>
        <v>0</v>
      </c>
      <c r="BI35" s="402">
        <f>'Profit &amp; Loss'!BI39</f>
        <v>0</v>
      </c>
      <c r="BJ35" s="402">
        <f>'Profit &amp; Loss'!BJ39</f>
        <v>0</v>
      </c>
      <c r="BK35" s="402">
        <f>'Profit &amp; Loss'!BK39</f>
        <v>0</v>
      </c>
      <c r="BL35" s="402">
        <f>'Profit &amp; Loss'!BL39</f>
        <v>0</v>
      </c>
      <c r="BM35" s="402">
        <f>'Profit &amp; Loss'!BM39</f>
        <v>0</v>
      </c>
      <c r="BN35" s="402">
        <f>'Profit &amp; Loss'!BN39</f>
        <v>0</v>
      </c>
      <c r="BO35" s="402">
        <f>'Profit &amp; Loss'!BO39</f>
        <v>0</v>
      </c>
      <c r="BP35" s="402">
        <f>'Profit &amp; Loss'!BP39</f>
        <v>0</v>
      </c>
      <c r="BQ35" s="402">
        <f>'Profit &amp; Loss'!BQ39</f>
        <v>0</v>
      </c>
      <c r="BR35" s="402">
        <f>'Profit &amp; Loss'!BR39</f>
        <v>0</v>
      </c>
      <c r="BS35" s="402">
        <f>'Profit &amp; Loss'!BS39</f>
        <v>0</v>
      </c>
      <c r="BT35" s="402">
        <f>'Profit &amp; Loss'!BT39</f>
        <v>0</v>
      </c>
      <c r="BU35" s="402">
        <f>'Profit &amp; Loss'!BU39</f>
        <v>0</v>
      </c>
      <c r="BV35" s="402">
        <f>'Profit &amp; Loss'!BV39</f>
        <v>0</v>
      </c>
      <c r="BW35" s="402">
        <f>'Profit &amp; Loss'!BW39</f>
        <v>0</v>
      </c>
      <c r="BX35" s="402">
        <f>'Profit &amp; Loss'!BX39</f>
        <v>0</v>
      </c>
      <c r="BY35" s="402">
        <f>'Profit &amp; Loss'!BY39</f>
        <v>0</v>
      </c>
      <c r="BZ35" s="402">
        <f>'Profit &amp; Loss'!BZ39</f>
        <v>0</v>
      </c>
      <c r="CA35" s="402">
        <f>'Profit &amp; Loss'!CA39</f>
        <v>0</v>
      </c>
      <c r="CB35" s="402">
        <f>'Profit &amp; Loss'!CB39</f>
        <v>0</v>
      </c>
      <c r="CC35" s="402">
        <f>'Profit &amp; Loss'!CC39</f>
        <v>0</v>
      </c>
      <c r="CD35" s="402">
        <f>'Profit &amp; Loss'!CD39</f>
        <v>0</v>
      </c>
      <c r="CE35" s="402">
        <f>'Profit &amp; Loss'!CE39</f>
        <v>0</v>
      </c>
      <c r="CF35" s="402">
        <f>'Profit &amp; Loss'!CF39</f>
        <v>0</v>
      </c>
      <c r="CG35" s="402">
        <f>'Profit &amp; Loss'!CG39</f>
        <v>0</v>
      </c>
      <c r="CH35" s="402">
        <f>'Profit &amp; Loss'!CH39</f>
        <v>0</v>
      </c>
      <c r="CI35" s="402">
        <f>'Profit &amp; Loss'!CI39</f>
        <v>0</v>
      </c>
    </row>
    <row r="36" spans="1:87">
      <c r="A36" s="222"/>
      <c r="B36" s="222"/>
      <c r="C36" s="222" t="s">
        <v>275</v>
      </c>
      <c r="D36" s="69" t="s">
        <v>898</v>
      </c>
      <c r="E36" s="427" t="s">
        <v>58</v>
      </c>
      <c r="F36" s="69"/>
      <c r="G36" s="654"/>
      <c r="H36" s="654"/>
      <c r="I36" s="583"/>
      <c r="J36" s="402">
        <f>'Profit &amp; Loss'!J41</f>
        <v>-12.702</v>
      </c>
      <c r="K36" s="402">
        <f>'Profit &amp; Loss'!K41</f>
        <v>-10.358000000000001</v>
      </c>
      <c r="L36" s="402">
        <f>'Profit &amp; Loss'!L41</f>
        <v>-9.0530000000000008</v>
      </c>
      <c r="M36" s="402">
        <f>'Profit &amp; Loss'!M41</f>
        <v>0</v>
      </c>
      <c r="N36" s="402">
        <f>'Profit &amp; Loss'!N41</f>
        <v>0</v>
      </c>
      <c r="O36" s="402">
        <f>'Profit &amp; Loss'!O41</f>
        <v>0</v>
      </c>
      <c r="P36" s="402">
        <f>'Profit &amp; Loss'!P41</f>
        <v>0</v>
      </c>
      <c r="Q36" s="402">
        <f>'Profit &amp; Loss'!Q41</f>
        <v>0</v>
      </c>
      <c r="R36" s="402">
        <f>'Profit &amp; Loss'!R41</f>
        <v>0</v>
      </c>
      <c r="S36" s="402">
        <f>'Profit &amp; Loss'!S41</f>
        <v>0</v>
      </c>
      <c r="T36" s="402">
        <f>'Profit &amp; Loss'!T41</f>
        <v>0</v>
      </c>
      <c r="U36" s="402">
        <f>'Profit &amp; Loss'!U41</f>
        <v>0</v>
      </c>
      <c r="V36" s="402">
        <f>'Profit &amp; Loss'!V41</f>
        <v>0</v>
      </c>
      <c r="W36" s="402">
        <f>'Profit &amp; Loss'!W41</f>
        <v>0</v>
      </c>
      <c r="X36" s="402">
        <f>'Profit &amp; Loss'!X41</f>
        <v>0</v>
      </c>
      <c r="Y36" s="402">
        <f>'Profit &amp; Loss'!Y41</f>
        <v>0</v>
      </c>
      <c r="Z36" s="402">
        <f>'Profit &amp; Loss'!Z41</f>
        <v>0</v>
      </c>
      <c r="AA36" s="402">
        <f>'Profit &amp; Loss'!AA41</f>
        <v>0</v>
      </c>
      <c r="AB36" s="402">
        <f>'Profit &amp; Loss'!AB41</f>
        <v>0</v>
      </c>
      <c r="AC36" s="402">
        <f>'Profit &amp; Loss'!AC41</f>
        <v>0</v>
      </c>
      <c r="AD36" s="402">
        <f>'Profit &amp; Loss'!AD41</f>
        <v>0</v>
      </c>
      <c r="AE36" s="402">
        <f>'Profit &amp; Loss'!AE41</f>
        <v>0</v>
      </c>
      <c r="AF36" s="402">
        <f>'Profit &amp; Loss'!AF41</f>
        <v>0</v>
      </c>
      <c r="AG36" s="402">
        <f>'Profit &amp; Loss'!AG41</f>
        <v>0</v>
      </c>
      <c r="AH36" s="402">
        <f>'Profit &amp; Loss'!AH41</f>
        <v>0</v>
      </c>
      <c r="AI36" s="402">
        <f>'Profit &amp; Loss'!AI41</f>
        <v>0</v>
      </c>
      <c r="AJ36" s="402">
        <f>'Profit &amp; Loss'!AJ41</f>
        <v>0</v>
      </c>
      <c r="AK36" s="402">
        <f>'Profit &amp; Loss'!AK41</f>
        <v>0</v>
      </c>
      <c r="AL36" s="402">
        <f>'Profit &amp; Loss'!AL41</f>
        <v>0</v>
      </c>
      <c r="AM36" s="402">
        <f>'Profit &amp; Loss'!AM41</f>
        <v>0</v>
      </c>
      <c r="AN36" s="402">
        <f>'Profit &amp; Loss'!AN41</f>
        <v>0</v>
      </c>
      <c r="AO36" s="402">
        <f>'Profit &amp; Loss'!AO41</f>
        <v>0</v>
      </c>
      <c r="AP36" s="402">
        <f>'Profit &amp; Loss'!AP41</f>
        <v>0</v>
      </c>
      <c r="AQ36" s="402">
        <f>'Profit &amp; Loss'!AQ41</f>
        <v>0</v>
      </c>
      <c r="AR36" s="402">
        <f>'Profit &amp; Loss'!AR41</f>
        <v>0</v>
      </c>
      <c r="AS36" s="402">
        <f>'Profit &amp; Loss'!AS41</f>
        <v>0</v>
      </c>
      <c r="AT36" s="402">
        <f>'Profit &amp; Loss'!AT41</f>
        <v>0</v>
      </c>
      <c r="AU36" s="402">
        <f>'Profit &amp; Loss'!AU41</f>
        <v>0</v>
      </c>
      <c r="AV36" s="402">
        <f>'Profit &amp; Loss'!AV41</f>
        <v>0</v>
      </c>
      <c r="AW36" s="402">
        <f>'Profit &amp; Loss'!AW41</f>
        <v>0</v>
      </c>
      <c r="AX36" s="402">
        <f>'Profit &amp; Loss'!AX41</f>
        <v>0</v>
      </c>
      <c r="AY36" s="402">
        <f>'Profit &amp; Loss'!AY41</f>
        <v>0</v>
      </c>
      <c r="AZ36" s="402">
        <f>'Profit &amp; Loss'!AZ41</f>
        <v>0</v>
      </c>
      <c r="BA36" s="402">
        <f>'Profit &amp; Loss'!BA41</f>
        <v>0</v>
      </c>
      <c r="BB36" s="402">
        <f>'Profit &amp; Loss'!BB41</f>
        <v>0</v>
      </c>
      <c r="BC36" s="402">
        <f>'Profit &amp; Loss'!BC41</f>
        <v>0</v>
      </c>
      <c r="BD36" s="402">
        <f>'Profit &amp; Loss'!BD41</f>
        <v>0</v>
      </c>
      <c r="BE36" s="402">
        <f>'Profit &amp; Loss'!BE41</f>
        <v>0</v>
      </c>
      <c r="BF36" s="402">
        <f>'Profit &amp; Loss'!BF41</f>
        <v>0</v>
      </c>
      <c r="BG36" s="402">
        <f>'Profit &amp; Loss'!BG41</f>
        <v>0</v>
      </c>
      <c r="BH36" s="402">
        <f>'Profit &amp; Loss'!BH41</f>
        <v>0</v>
      </c>
      <c r="BI36" s="402">
        <f>'Profit &amp; Loss'!BI41</f>
        <v>0</v>
      </c>
      <c r="BJ36" s="402">
        <f>'Profit &amp; Loss'!BJ41</f>
        <v>0</v>
      </c>
      <c r="BK36" s="402">
        <f>'Profit &amp; Loss'!BK41</f>
        <v>0</v>
      </c>
      <c r="BL36" s="402">
        <f>'Profit &amp; Loss'!BL41</f>
        <v>0</v>
      </c>
      <c r="BM36" s="402">
        <f>'Profit &amp; Loss'!BM41</f>
        <v>0</v>
      </c>
      <c r="BN36" s="402">
        <f>'Profit &amp; Loss'!BN41</f>
        <v>0</v>
      </c>
      <c r="BO36" s="402">
        <f>'Profit &amp; Loss'!BO41</f>
        <v>0</v>
      </c>
      <c r="BP36" s="402">
        <f>'Profit &amp; Loss'!BP41</f>
        <v>0</v>
      </c>
      <c r="BQ36" s="402">
        <f>'Profit &amp; Loss'!BQ41</f>
        <v>0</v>
      </c>
      <c r="BR36" s="402">
        <f>'Profit &amp; Loss'!BR41</f>
        <v>0</v>
      </c>
      <c r="BS36" s="402">
        <f>'Profit &amp; Loss'!BS41</f>
        <v>0</v>
      </c>
      <c r="BT36" s="402">
        <f>'Profit &amp; Loss'!BT41</f>
        <v>0</v>
      </c>
      <c r="BU36" s="402">
        <f>'Profit &amp; Loss'!BU41</f>
        <v>0</v>
      </c>
      <c r="BV36" s="402">
        <f>'Profit &amp; Loss'!BV41</f>
        <v>0</v>
      </c>
      <c r="BW36" s="402">
        <f>'Profit &amp; Loss'!BW41</f>
        <v>0</v>
      </c>
      <c r="BX36" s="402">
        <f>'Profit &amp; Loss'!BX41</f>
        <v>0</v>
      </c>
      <c r="BY36" s="402">
        <f>'Profit &amp; Loss'!BY41</f>
        <v>0</v>
      </c>
      <c r="BZ36" s="402">
        <f>'Profit &amp; Loss'!BZ41</f>
        <v>0</v>
      </c>
      <c r="CA36" s="402">
        <f>'Profit &amp; Loss'!CA41</f>
        <v>0</v>
      </c>
      <c r="CB36" s="402">
        <f>'Profit &amp; Loss'!CB41</f>
        <v>0</v>
      </c>
      <c r="CC36" s="402">
        <f>'Profit &amp; Loss'!CC41</f>
        <v>0</v>
      </c>
      <c r="CD36" s="402">
        <f>'Profit &amp; Loss'!CD41</f>
        <v>0</v>
      </c>
      <c r="CE36" s="402">
        <f>'Profit &amp; Loss'!CE41</f>
        <v>0</v>
      </c>
      <c r="CF36" s="402">
        <f>'Profit &amp; Loss'!CF41</f>
        <v>0</v>
      </c>
      <c r="CG36" s="402">
        <f>'Profit &amp; Loss'!CG41</f>
        <v>0</v>
      </c>
      <c r="CH36" s="402">
        <f>'Profit &amp; Loss'!CH41</f>
        <v>0</v>
      </c>
      <c r="CI36" s="402">
        <f>'Profit &amp; Loss'!CI41</f>
        <v>0</v>
      </c>
    </row>
    <row r="37" spans="1:87">
      <c r="A37" s="222"/>
      <c r="B37" s="222"/>
      <c r="C37" s="222" t="s">
        <v>276</v>
      </c>
      <c r="D37" s="69" t="s">
        <v>898</v>
      </c>
      <c r="E37" s="427" t="s">
        <v>58</v>
      </c>
      <c r="F37" s="69"/>
      <c r="G37" s="654"/>
      <c r="H37" s="654"/>
      <c r="I37" s="583"/>
      <c r="J37" s="402">
        <f>'Profit &amp; Loss'!J42</f>
        <v>0.32100000000000001</v>
      </c>
      <c r="K37" s="402">
        <f>'Profit &amp; Loss'!K42</f>
        <v>0</v>
      </c>
      <c r="L37" s="402">
        <f>'Profit &amp; Loss'!L42</f>
        <v>0</v>
      </c>
      <c r="M37" s="402">
        <f>'Profit &amp; Loss'!M42</f>
        <v>0</v>
      </c>
      <c r="N37" s="402">
        <f>'Profit &amp; Loss'!N42</f>
        <v>0</v>
      </c>
      <c r="O37" s="402">
        <f>'Profit &amp; Loss'!O42</f>
        <v>0</v>
      </c>
      <c r="P37" s="402">
        <f>'Profit &amp; Loss'!P42</f>
        <v>0</v>
      </c>
      <c r="Q37" s="402">
        <f>'Profit &amp; Loss'!Q42</f>
        <v>0</v>
      </c>
      <c r="R37" s="402">
        <f>'Profit &amp; Loss'!R42</f>
        <v>0</v>
      </c>
      <c r="S37" s="402">
        <f>'Profit &amp; Loss'!S42</f>
        <v>0</v>
      </c>
      <c r="T37" s="402">
        <f>'Profit &amp; Loss'!T42</f>
        <v>0</v>
      </c>
      <c r="U37" s="402">
        <f>'Profit &amp; Loss'!U42</f>
        <v>0</v>
      </c>
      <c r="V37" s="402">
        <f>'Profit &amp; Loss'!V42</f>
        <v>0</v>
      </c>
      <c r="W37" s="402">
        <f>'Profit &amp; Loss'!W42</f>
        <v>0</v>
      </c>
      <c r="X37" s="402">
        <f>'Profit &amp; Loss'!X42</f>
        <v>0</v>
      </c>
      <c r="Y37" s="402">
        <f>'Profit &amp; Loss'!Y42</f>
        <v>0</v>
      </c>
      <c r="Z37" s="402">
        <f>'Profit &amp; Loss'!Z42</f>
        <v>0</v>
      </c>
      <c r="AA37" s="402">
        <f>'Profit &amp; Loss'!AA42</f>
        <v>0</v>
      </c>
      <c r="AB37" s="402">
        <f>'Profit &amp; Loss'!AB42</f>
        <v>0</v>
      </c>
      <c r="AC37" s="402">
        <f>'Profit &amp; Loss'!AC42</f>
        <v>0</v>
      </c>
      <c r="AD37" s="402">
        <f>'Profit &amp; Loss'!AD42</f>
        <v>0</v>
      </c>
      <c r="AE37" s="402">
        <f>'Profit &amp; Loss'!AE42</f>
        <v>0</v>
      </c>
      <c r="AF37" s="402">
        <f>'Profit &amp; Loss'!AF42</f>
        <v>0</v>
      </c>
      <c r="AG37" s="402">
        <f>'Profit &amp; Loss'!AG42</f>
        <v>0</v>
      </c>
      <c r="AH37" s="402">
        <f>'Profit &amp; Loss'!AH42</f>
        <v>0</v>
      </c>
      <c r="AI37" s="402">
        <f>'Profit &amp; Loss'!AI42</f>
        <v>0</v>
      </c>
      <c r="AJ37" s="402">
        <f>'Profit &amp; Loss'!AJ42</f>
        <v>0</v>
      </c>
      <c r="AK37" s="402">
        <f>'Profit &amp; Loss'!AK42</f>
        <v>0</v>
      </c>
      <c r="AL37" s="402">
        <f>'Profit &amp; Loss'!AL42</f>
        <v>0</v>
      </c>
      <c r="AM37" s="402">
        <f>'Profit &amp; Loss'!AM42</f>
        <v>0</v>
      </c>
      <c r="AN37" s="402">
        <f>'Profit &amp; Loss'!AN42</f>
        <v>0</v>
      </c>
      <c r="AO37" s="402">
        <f>'Profit &amp; Loss'!AO42</f>
        <v>0</v>
      </c>
      <c r="AP37" s="402">
        <f>'Profit &amp; Loss'!AP42</f>
        <v>0</v>
      </c>
      <c r="AQ37" s="402">
        <f>'Profit &amp; Loss'!AQ42</f>
        <v>0</v>
      </c>
      <c r="AR37" s="402">
        <f>'Profit &amp; Loss'!AR42</f>
        <v>0</v>
      </c>
      <c r="AS37" s="402">
        <f>'Profit &amp; Loss'!AS42</f>
        <v>0</v>
      </c>
      <c r="AT37" s="402">
        <f>'Profit &amp; Loss'!AT42</f>
        <v>0</v>
      </c>
      <c r="AU37" s="402">
        <f>'Profit &amp; Loss'!AU42</f>
        <v>0</v>
      </c>
      <c r="AV37" s="402">
        <f>'Profit &amp; Loss'!AV42</f>
        <v>0</v>
      </c>
      <c r="AW37" s="402">
        <f>'Profit &amp; Loss'!AW42</f>
        <v>0</v>
      </c>
      <c r="AX37" s="402">
        <f>'Profit &amp; Loss'!AX42</f>
        <v>0</v>
      </c>
      <c r="AY37" s="402">
        <f>'Profit &amp; Loss'!AY42</f>
        <v>0</v>
      </c>
      <c r="AZ37" s="402">
        <f>'Profit &amp; Loss'!AZ42</f>
        <v>0</v>
      </c>
      <c r="BA37" s="402">
        <f>'Profit &amp; Loss'!BA42</f>
        <v>0</v>
      </c>
      <c r="BB37" s="402">
        <f>'Profit &amp; Loss'!BB42</f>
        <v>0</v>
      </c>
      <c r="BC37" s="402">
        <f>'Profit &amp; Loss'!BC42</f>
        <v>0</v>
      </c>
      <c r="BD37" s="402">
        <f>'Profit &amp; Loss'!BD42</f>
        <v>0</v>
      </c>
      <c r="BE37" s="402">
        <f>'Profit &amp; Loss'!BE42</f>
        <v>0</v>
      </c>
      <c r="BF37" s="402">
        <f>'Profit &amp; Loss'!BF42</f>
        <v>0</v>
      </c>
      <c r="BG37" s="402">
        <f>'Profit &amp; Loss'!BG42</f>
        <v>0</v>
      </c>
      <c r="BH37" s="402">
        <f>'Profit &amp; Loss'!BH42</f>
        <v>0</v>
      </c>
      <c r="BI37" s="402">
        <f>'Profit &amp; Loss'!BI42</f>
        <v>0</v>
      </c>
      <c r="BJ37" s="402">
        <f>'Profit &amp; Loss'!BJ42</f>
        <v>0</v>
      </c>
      <c r="BK37" s="402">
        <f>'Profit &amp; Loss'!BK42</f>
        <v>0</v>
      </c>
      <c r="BL37" s="402">
        <f>'Profit &amp; Loss'!BL42</f>
        <v>0</v>
      </c>
      <c r="BM37" s="402">
        <f>'Profit &amp; Loss'!BM42</f>
        <v>0</v>
      </c>
      <c r="BN37" s="402">
        <f>'Profit &amp; Loss'!BN42</f>
        <v>0</v>
      </c>
      <c r="BO37" s="402">
        <f>'Profit &amp; Loss'!BO42</f>
        <v>0</v>
      </c>
      <c r="BP37" s="402">
        <f>'Profit &amp; Loss'!BP42</f>
        <v>0</v>
      </c>
      <c r="BQ37" s="402">
        <f>'Profit &amp; Loss'!BQ42</f>
        <v>0</v>
      </c>
      <c r="BR37" s="402">
        <f>'Profit &amp; Loss'!BR42</f>
        <v>0</v>
      </c>
      <c r="BS37" s="402">
        <f>'Profit &amp; Loss'!BS42</f>
        <v>0</v>
      </c>
      <c r="BT37" s="402">
        <f>'Profit &amp; Loss'!BT42</f>
        <v>0</v>
      </c>
      <c r="BU37" s="402">
        <f>'Profit &amp; Loss'!BU42</f>
        <v>0</v>
      </c>
      <c r="BV37" s="402">
        <f>'Profit &amp; Loss'!BV42</f>
        <v>0</v>
      </c>
      <c r="BW37" s="402">
        <f>'Profit &amp; Loss'!BW42</f>
        <v>0</v>
      </c>
      <c r="BX37" s="402">
        <f>'Profit &amp; Loss'!BX42</f>
        <v>0</v>
      </c>
      <c r="BY37" s="402">
        <f>'Profit &amp; Loss'!BY42</f>
        <v>0</v>
      </c>
      <c r="BZ37" s="402">
        <f>'Profit &amp; Loss'!BZ42</f>
        <v>0</v>
      </c>
      <c r="CA37" s="402">
        <f>'Profit &amp; Loss'!CA42</f>
        <v>0</v>
      </c>
      <c r="CB37" s="402">
        <f>'Profit &amp; Loss'!CB42</f>
        <v>0</v>
      </c>
      <c r="CC37" s="402">
        <f>'Profit &amp; Loss'!CC42</f>
        <v>0</v>
      </c>
      <c r="CD37" s="402">
        <f>'Profit &amp; Loss'!CD42</f>
        <v>0</v>
      </c>
      <c r="CE37" s="402">
        <f>'Profit &amp; Loss'!CE42</f>
        <v>0</v>
      </c>
      <c r="CF37" s="402">
        <f>'Profit &amp; Loss'!CF42</f>
        <v>0</v>
      </c>
      <c r="CG37" s="402">
        <f>'Profit &amp; Loss'!CG42</f>
        <v>0</v>
      </c>
      <c r="CH37" s="402">
        <f>'Profit &amp; Loss'!CH42</f>
        <v>0</v>
      </c>
      <c r="CI37" s="402">
        <f>'Profit &amp; Loss'!CI42</f>
        <v>0</v>
      </c>
    </row>
    <row r="38" spans="1:87">
      <c r="A38" s="222"/>
      <c r="B38" s="222"/>
      <c r="C38" s="222" t="s">
        <v>277</v>
      </c>
      <c r="D38" s="69" t="s">
        <v>898</v>
      </c>
      <c r="E38" s="427" t="s">
        <v>58</v>
      </c>
      <c r="F38" s="69"/>
      <c r="G38" s="654"/>
      <c r="H38" s="654"/>
      <c r="I38" s="583"/>
      <c r="J38" s="583"/>
      <c r="K38" s="583"/>
      <c r="L38" s="402">
        <f>'Profit &amp; Loss'!L43</f>
        <v>3.3580000000000001</v>
      </c>
      <c r="M38" s="402">
        <f>'Profit &amp; Loss'!M43</f>
        <v>0</v>
      </c>
      <c r="N38" s="402">
        <f>'Profit &amp; Loss'!N43</f>
        <v>0</v>
      </c>
      <c r="O38" s="402">
        <f>'Profit &amp; Loss'!O43</f>
        <v>0</v>
      </c>
      <c r="P38" s="402">
        <f>'Profit &amp; Loss'!P43</f>
        <v>0</v>
      </c>
      <c r="Q38" s="402">
        <f>'Profit &amp; Loss'!Q43</f>
        <v>0</v>
      </c>
      <c r="R38" s="402">
        <f>'Profit &amp; Loss'!R43</f>
        <v>0</v>
      </c>
      <c r="S38" s="402">
        <f>'Profit &amp; Loss'!S43</f>
        <v>0</v>
      </c>
      <c r="T38" s="402">
        <f>'Profit &amp; Loss'!T43</f>
        <v>0</v>
      </c>
      <c r="U38" s="402">
        <f>'Profit &amp; Loss'!U43</f>
        <v>0</v>
      </c>
      <c r="V38" s="402">
        <f>'Profit &amp; Loss'!V43</f>
        <v>0</v>
      </c>
      <c r="W38" s="402">
        <f>'Profit &amp; Loss'!W43</f>
        <v>0</v>
      </c>
      <c r="X38" s="402">
        <f>'Profit &amp; Loss'!X43</f>
        <v>0</v>
      </c>
      <c r="Y38" s="402">
        <f>'Profit &amp; Loss'!Y43</f>
        <v>0</v>
      </c>
      <c r="Z38" s="402">
        <f>'Profit &amp; Loss'!Z43</f>
        <v>0</v>
      </c>
      <c r="AA38" s="402">
        <f>'Profit &amp; Loss'!AA43</f>
        <v>0</v>
      </c>
      <c r="AB38" s="402">
        <f>'Profit &amp; Loss'!AB43</f>
        <v>0</v>
      </c>
      <c r="AC38" s="402">
        <f>'Profit &amp; Loss'!AC43</f>
        <v>0</v>
      </c>
      <c r="AD38" s="402">
        <f>'Profit &amp; Loss'!AD43</f>
        <v>0</v>
      </c>
      <c r="AE38" s="402">
        <f>'Profit &amp; Loss'!AE43</f>
        <v>0</v>
      </c>
      <c r="AF38" s="402">
        <f>'Profit &amp; Loss'!AF43</f>
        <v>0</v>
      </c>
      <c r="AG38" s="402">
        <f>'Profit &amp; Loss'!AG43</f>
        <v>0</v>
      </c>
      <c r="AH38" s="402">
        <f>'Profit &amp; Loss'!AH43</f>
        <v>0</v>
      </c>
      <c r="AI38" s="402">
        <f>'Profit &amp; Loss'!AI43</f>
        <v>0</v>
      </c>
      <c r="AJ38" s="402">
        <f>'Profit &amp; Loss'!AJ43</f>
        <v>0</v>
      </c>
      <c r="AK38" s="402">
        <f>'Profit &amp; Loss'!AK43</f>
        <v>0</v>
      </c>
      <c r="AL38" s="402">
        <f>'Profit &amp; Loss'!AL43</f>
        <v>0</v>
      </c>
      <c r="AM38" s="402">
        <f>'Profit &amp; Loss'!AM43</f>
        <v>0</v>
      </c>
      <c r="AN38" s="402">
        <f>'Profit &amp; Loss'!AN43</f>
        <v>0</v>
      </c>
      <c r="AO38" s="402">
        <f>'Profit &amp; Loss'!AO43</f>
        <v>0</v>
      </c>
      <c r="AP38" s="402">
        <f>'Profit &amp; Loss'!AP43</f>
        <v>0</v>
      </c>
      <c r="AQ38" s="402">
        <f>'Profit &amp; Loss'!AQ43</f>
        <v>0</v>
      </c>
      <c r="AR38" s="402">
        <f>'Profit &amp; Loss'!AR43</f>
        <v>0</v>
      </c>
      <c r="AS38" s="402">
        <f>'Profit &amp; Loss'!AS43</f>
        <v>0</v>
      </c>
      <c r="AT38" s="402">
        <f>'Profit &amp; Loss'!AT43</f>
        <v>0</v>
      </c>
      <c r="AU38" s="402">
        <f>'Profit &amp; Loss'!AU43</f>
        <v>0</v>
      </c>
      <c r="AV38" s="402">
        <f>'Profit &amp; Loss'!AV43</f>
        <v>0</v>
      </c>
      <c r="AW38" s="402">
        <f>'Profit &amp; Loss'!AW43</f>
        <v>0</v>
      </c>
      <c r="AX38" s="402">
        <f>'Profit &amp; Loss'!AX43</f>
        <v>0</v>
      </c>
      <c r="AY38" s="402">
        <f>'Profit &amp; Loss'!AY43</f>
        <v>0</v>
      </c>
      <c r="AZ38" s="402">
        <f>'Profit &amp; Loss'!AZ43</f>
        <v>0</v>
      </c>
      <c r="BA38" s="402">
        <f>'Profit &amp; Loss'!BA43</f>
        <v>0</v>
      </c>
      <c r="BB38" s="402">
        <f>'Profit &amp; Loss'!BB43</f>
        <v>0</v>
      </c>
      <c r="BC38" s="402">
        <f>'Profit &amp; Loss'!BC43</f>
        <v>0</v>
      </c>
      <c r="BD38" s="402">
        <f>'Profit &amp; Loss'!BD43</f>
        <v>0</v>
      </c>
      <c r="BE38" s="402">
        <f>'Profit &amp; Loss'!BE43</f>
        <v>0</v>
      </c>
      <c r="BF38" s="402">
        <f>'Profit &amp; Loss'!BF43</f>
        <v>0</v>
      </c>
      <c r="BG38" s="402">
        <f>'Profit &amp; Loss'!BG43</f>
        <v>0</v>
      </c>
      <c r="BH38" s="402">
        <f>'Profit &amp; Loss'!BH43</f>
        <v>0</v>
      </c>
      <c r="BI38" s="402">
        <f>'Profit &amp; Loss'!BI43</f>
        <v>0</v>
      </c>
      <c r="BJ38" s="402">
        <f>'Profit &amp; Loss'!BJ43</f>
        <v>0</v>
      </c>
      <c r="BK38" s="402">
        <f>'Profit &amp; Loss'!BK43</f>
        <v>0</v>
      </c>
      <c r="BL38" s="402">
        <f>'Profit &amp; Loss'!BL43</f>
        <v>0</v>
      </c>
      <c r="BM38" s="402">
        <f>'Profit &amp; Loss'!BM43</f>
        <v>0</v>
      </c>
      <c r="BN38" s="402">
        <f>'Profit &amp; Loss'!BN43</f>
        <v>0</v>
      </c>
      <c r="BO38" s="402">
        <f>'Profit &amp; Loss'!BO43</f>
        <v>0</v>
      </c>
      <c r="BP38" s="402">
        <f>'Profit &amp; Loss'!BP43</f>
        <v>0</v>
      </c>
      <c r="BQ38" s="402">
        <f>'Profit &amp; Loss'!BQ43</f>
        <v>0</v>
      </c>
      <c r="BR38" s="402">
        <f>'Profit &amp; Loss'!BR43</f>
        <v>0</v>
      </c>
      <c r="BS38" s="402">
        <f>'Profit &amp; Loss'!BS43</f>
        <v>0</v>
      </c>
      <c r="BT38" s="402">
        <f>'Profit &amp; Loss'!BT43</f>
        <v>0</v>
      </c>
      <c r="BU38" s="402">
        <f>'Profit &amp; Loss'!BU43</f>
        <v>0</v>
      </c>
      <c r="BV38" s="402">
        <f>'Profit &amp; Loss'!BV43</f>
        <v>0</v>
      </c>
      <c r="BW38" s="402">
        <f>'Profit &amp; Loss'!BW43</f>
        <v>0</v>
      </c>
      <c r="BX38" s="402">
        <f>'Profit &amp; Loss'!BX43</f>
        <v>0</v>
      </c>
      <c r="BY38" s="402">
        <f>'Profit &amp; Loss'!BY43</f>
        <v>0</v>
      </c>
      <c r="BZ38" s="402">
        <f>'Profit &amp; Loss'!BZ43</f>
        <v>0</v>
      </c>
      <c r="CA38" s="402">
        <f>'Profit &amp; Loss'!CA43</f>
        <v>0</v>
      </c>
      <c r="CB38" s="402">
        <f>'Profit &amp; Loss'!CB43</f>
        <v>0</v>
      </c>
      <c r="CC38" s="402">
        <f>'Profit &amp; Loss'!CC43</f>
        <v>0</v>
      </c>
      <c r="CD38" s="402">
        <f>'Profit &amp; Loss'!CD43</f>
        <v>0</v>
      </c>
      <c r="CE38" s="402">
        <f>'Profit &amp; Loss'!CE43</f>
        <v>0</v>
      </c>
      <c r="CF38" s="402">
        <f>'Profit &amp; Loss'!CF43</f>
        <v>0</v>
      </c>
      <c r="CG38" s="402">
        <f>'Profit &amp; Loss'!CG43</f>
        <v>0</v>
      </c>
      <c r="CH38" s="402">
        <f>'Profit &amp; Loss'!CH43</f>
        <v>0</v>
      </c>
      <c r="CI38" s="402">
        <f>'Profit &amp; Loss'!CI43</f>
        <v>0</v>
      </c>
    </row>
    <row r="39" spans="1:87">
      <c r="A39" s="222"/>
      <c r="B39" s="222"/>
      <c r="C39" s="222" t="s">
        <v>279</v>
      </c>
      <c r="D39" s="69" t="s">
        <v>898</v>
      </c>
      <c r="E39" s="427" t="s">
        <v>58</v>
      </c>
      <c r="F39" s="69"/>
      <c r="G39" s="654"/>
      <c r="H39" s="654"/>
      <c r="I39" s="583"/>
      <c r="J39" s="583"/>
      <c r="K39" s="583"/>
      <c r="L39" s="402">
        <f>'Profit &amp; Loss'!L45</f>
        <v>-0.59699999999999998</v>
      </c>
      <c r="M39" s="402">
        <f>'Profit &amp; Loss'!M45</f>
        <v>0</v>
      </c>
      <c r="N39" s="402">
        <f>'Profit &amp; Loss'!N45</f>
        <v>0</v>
      </c>
      <c r="O39" s="402">
        <f>'Profit &amp; Loss'!O45</f>
        <v>0</v>
      </c>
      <c r="P39" s="402">
        <f>'Profit &amp; Loss'!P45</f>
        <v>0</v>
      </c>
      <c r="Q39" s="402">
        <f>'Profit &amp; Loss'!Q45</f>
        <v>0</v>
      </c>
      <c r="R39" s="402">
        <f>'Profit &amp; Loss'!R45</f>
        <v>0</v>
      </c>
      <c r="S39" s="402">
        <f>'Profit &amp; Loss'!S45</f>
        <v>0</v>
      </c>
      <c r="T39" s="402">
        <f>'Profit &amp; Loss'!T45</f>
        <v>0</v>
      </c>
      <c r="U39" s="402">
        <f>'Profit &amp; Loss'!U45</f>
        <v>0</v>
      </c>
      <c r="V39" s="402">
        <f>'Profit &amp; Loss'!V45</f>
        <v>0</v>
      </c>
      <c r="W39" s="402">
        <f>'Profit &amp; Loss'!W45</f>
        <v>0</v>
      </c>
      <c r="X39" s="402">
        <f>'Profit &amp; Loss'!X45</f>
        <v>0</v>
      </c>
      <c r="Y39" s="402">
        <f>'Profit &amp; Loss'!Y45</f>
        <v>0</v>
      </c>
      <c r="Z39" s="402">
        <f>'Profit &amp; Loss'!Z45</f>
        <v>0</v>
      </c>
      <c r="AA39" s="402">
        <f>'Profit &amp; Loss'!AA45</f>
        <v>0</v>
      </c>
      <c r="AB39" s="402">
        <f>'Profit &amp; Loss'!AB45</f>
        <v>0</v>
      </c>
      <c r="AC39" s="402">
        <f>'Profit &amp; Loss'!AC45</f>
        <v>0</v>
      </c>
      <c r="AD39" s="402">
        <f>'Profit &amp; Loss'!AD45</f>
        <v>0</v>
      </c>
      <c r="AE39" s="402">
        <f>'Profit &amp; Loss'!AE45</f>
        <v>0</v>
      </c>
      <c r="AF39" s="402">
        <f>'Profit &amp; Loss'!AF45</f>
        <v>0</v>
      </c>
      <c r="AG39" s="402">
        <f>'Profit &amp; Loss'!AG45</f>
        <v>0</v>
      </c>
      <c r="AH39" s="402">
        <f>'Profit &amp; Loss'!AH45</f>
        <v>0</v>
      </c>
      <c r="AI39" s="402">
        <f>'Profit &amp; Loss'!AI45</f>
        <v>0</v>
      </c>
      <c r="AJ39" s="402">
        <f>'Profit &amp; Loss'!AJ45</f>
        <v>0</v>
      </c>
      <c r="AK39" s="402">
        <f>'Profit &amp; Loss'!AK45</f>
        <v>0</v>
      </c>
      <c r="AL39" s="402">
        <f>'Profit &amp; Loss'!AL45</f>
        <v>0</v>
      </c>
      <c r="AM39" s="402">
        <f>'Profit &amp; Loss'!AM45</f>
        <v>0</v>
      </c>
      <c r="AN39" s="402">
        <f>'Profit &amp; Loss'!AN45</f>
        <v>0</v>
      </c>
      <c r="AO39" s="402">
        <f>'Profit &amp; Loss'!AO45</f>
        <v>0</v>
      </c>
      <c r="AP39" s="402">
        <f>'Profit &amp; Loss'!AP45</f>
        <v>0</v>
      </c>
      <c r="AQ39" s="402">
        <f>'Profit &amp; Loss'!AQ45</f>
        <v>0</v>
      </c>
      <c r="AR39" s="402">
        <f>'Profit &amp; Loss'!AR45</f>
        <v>0</v>
      </c>
      <c r="AS39" s="402">
        <f>'Profit &amp; Loss'!AS45</f>
        <v>0</v>
      </c>
      <c r="AT39" s="402">
        <f>'Profit &amp; Loss'!AT45</f>
        <v>0</v>
      </c>
      <c r="AU39" s="402">
        <f>'Profit &amp; Loss'!AU45</f>
        <v>0</v>
      </c>
      <c r="AV39" s="402">
        <f>'Profit &amp; Loss'!AV45</f>
        <v>0</v>
      </c>
      <c r="AW39" s="402">
        <f>'Profit &amp; Loss'!AW45</f>
        <v>0</v>
      </c>
      <c r="AX39" s="402">
        <f>'Profit &amp; Loss'!AX45</f>
        <v>0</v>
      </c>
      <c r="AY39" s="402">
        <f>'Profit &amp; Loss'!AY45</f>
        <v>0</v>
      </c>
      <c r="AZ39" s="402">
        <f>'Profit &amp; Loss'!AZ45</f>
        <v>0</v>
      </c>
      <c r="BA39" s="402">
        <f>'Profit &amp; Loss'!BA45</f>
        <v>0</v>
      </c>
      <c r="BB39" s="402">
        <f>'Profit &amp; Loss'!BB45</f>
        <v>0</v>
      </c>
      <c r="BC39" s="402">
        <f>'Profit &amp; Loss'!BC45</f>
        <v>0</v>
      </c>
      <c r="BD39" s="402">
        <f>'Profit &amp; Loss'!BD45</f>
        <v>0</v>
      </c>
      <c r="BE39" s="402">
        <f>'Profit &amp; Loss'!BE45</f>
        <v>0</v>
      </c>
      <c r="BF39" s="402">
        <f>'Profit &amp; Loss'!BF45</f>
        <v>0</v>
      </c>
      <c r="BG39" s="402">
        <f>'Profit &amp; Loss'!BG45</f>
        <v>0</v>
      </c>
      <c r="BH39" s="402">
        <f>'Profit &amp; Loss'!BH45</f>
        <v>0</v>
      </c>
      <c r="BI39" s="402">
        <f>'Profit &amp; Loss'!BI45</f>
        <v>0</v>
      </c>
      <c r="BJ39" s="402">
        <f>'Profit &amp; Loss'!BJ45</f>
        <v>0</v>
      </c>
      <c r="BK39" s="402">
        <f>'Profit &amp; Loss'!BK45</f>
        <v>0</v>
      </c>
      <c r="BL39" s="402">
        <f>'Profit &amp; Loss'!BL45</f>
        <v>0</v>
      </c>
      <c r="BM39" s="402">
        <f>'Profit &amp; Loss'!BM45</f>
        <v>0</v>
      </c>
      <c r="BN39" s="402">
        <f>'Profit &amp; Loss'!BN45</f>
        <v>0</v>
      </c>
      <c r="BO39" s="402">
        <f>'Profit &amp; Loss'!BO45</f>
        <v>0</v>
      </c>
      <c r="BP39" s="402">
        <f>'Profit &amp; Loss'!BP45</f>
        <v>0</v>
      </c>
      <c r="BQ39" s="402">
        <f>'Profit &amp; Loss'!BQ45</f>
        <v>0</v>
      </c>
      <c r="BR39" s="402">
        <f>'Profit &amp; Loss'!BR45</f>
        <v>0</v>
      </c>
      <c r="BS39" s="402">
        <f>'Profit &amp; Loss'!BS45</f>
        <v>0</v>
      </c>
      <c r="BT39" s="402">
        <f>'Profit &amp; Loss'!BT45</f>
        <v>0</v>
      </c>
      <c r="BU39" s="402">
        <f>'Profit &amp; Loss'!BU45</f>
        <v>0</v>
      </c>
      <c r="BV39" s="402">
        <f>'Profit &amp; Loss'!BV45</f>
        <v>0</v>
      </c>
      <c r="BW39" s="402">
        <f>'Profit &amp; Loss'!BW45</f>
        <v>0</v>
      </c>
      <c r="BX39" s="402">
        <f>'Profit &amp; Loss'!BX45</f>
        <v>0</v>
      </c>
      <c r="BY39" s="402">
        <f>'Profit &amp; Loss'!BY45</f>
        <v>0</v>
      </c>
      <c r="BZ39" s="402">
        <f>'Profit &amp; Loss'!BZ45</f>
        <v>0</v>
      </c>
      <c r="CA39" s="402">
        <f>'Profit &amp; Loss'!CA45</f>
        <v>0</v>
      </c>
      <c r="CB39" s="402">
        <f>'Profit &amp; Loss'!CB45</f>
        <v>0</v>
      </c>
      <c r="CC39" s="402">
        <f>'Profit &amp; Loss'!CC45</f>
        <v>0</v>
      </c>
      <c r="CD39" s="402">
        <f>'Profit &amp; Loss'!CD45</f>
        <v>0</v>
      </c>
      <c r="CE39" s="402">
        <f>'Profit &amp; Loss'!CE45</f>
        <v>0</v>
      </c>
      <c r="CF39" s="402">
        <f>'Profit &amp; Loss'!CF45</f>
        <v>0</v>
      </c>
      <c r="CG39" s="402">
        <f>'Profit &amp; Loss'!CG45</f>
        <v>0</v>
      </c>
      <c r="CH39" s="402">
        <f>'Profit &amp; Loss'!CH45</f>
        <v>0</v>
      </c>
      <c r="CI39" s="402">
        <f>'Profit &amp; Loss'!CI45</f>
        <v>0</v>
      </c>
    </row>
    <row r="40" spans="1:87">
      <c r="A40" s="222"/>
      <c r="B40" s="222"/>
      <c r="C40" s="222"/>
      <c r="D40" s="69"/>
      <c r="E40" s="427"/>
      <c r="F40" s="69"/>
      <c r="G40" s="222"/>
      <c r="H40" s="222"/>
      <c r="I40" s="222"/>
      <c r="J40" s="222"/>
      <c r="K40" s="222"/>
      <c r="L40" s="545"/>
      <c r="M40" s="545"/>
      <c r="N40" s="545"/>
      <c r="O40" s="545"/>
      <c r="P40" s="545"/>
      <c r="Q40" s="545"/>
      <c r="R40" s="545"/>
      <c r="S40" s="545"/>
      <c r="T40" s="545"/>
      <c r="U40" s="545"/>
      <c r="V40" s="545"/>
      <c r="W40" s="545"/>
      <c r="X40" s="545"/>
      <c r="Y40" s="545"/>
      <c r="Z40" s="545"/>
      <c r="AA40" s="545"/>
      <c r="AB40" s="545"/>
      <c r="AC40" s="545"/>
      <c r="AD40" s="545"/>
      <c r="AE40" s="545"/>
      <c r="AF40" s="545"/>
      <c r="AG40" s="545"/>
      <c r="AH40" s="545"/>
      <c r="AI40" s="545"/>
      <c r="AJ40" s="545"/>
      <c r="AK40" s="545"/>
      <c r="AL40" s="545"/>
      <c r="AM40" s="545"/>
      <c r="AN40" s="545"/>
      <c r="AO40" s="545"/>
      <c r="AP40" s="545"/>
      <c r="AQ40" s="545"/>
      <c r="AR40" s="545"/>
      <c r="AS40" s="545"/>
      <c r="AT40" s="545"/>
      <c r="AU40" s="545"/>
      <c r="AV40" s="545"/>
      <c r="AW40" s="545"/>
      <c r="AX40" s="545"/>
      <c r="AY40" s="545"/>
      <c r="AZ40" s="545"/>
      <c r="BA40" s="545"/>
      <c r="BB40" s="545"/>
      <c r="BC40" s="545"/>
      <c r="BD40" s="545"/>
      <c r="BE40" s="545"/>
      <c r="BF40" s="545"/>
      <c r="BG40" s="545"/>
      <c r="BH40" s="545"/>
      <c r="BI40" s="545"/>
      <c r="BJ40" s="545"/>
      <c r="BK40" s="545"/>
      <c r="BL40" s="545"/>
      <c r="BM40" s="545"/>
      <c r="BN40" s="545"/>
      <c r="BO40" s="545"/>
      <c r="BP40" s="545"/>
      <c r="BQ40" s="545"/>
      <c r="BR40" s="545"/>
      <c r="BS40" s="545"/>
      <c r="BT40" s="545"/>
      <c r="BU40" s="545"/>
      <c r="BV40" s="545"/>
      <c r="BW40" s="545"/>
      <c r="BX40" s="545"/>
      <c r="BY40" s="545"/>
      <c r="BZ40" s="545"/>
      <c r="CA40" s="545"/>
      <c r="CB40" s="545"/>
      <c r="CC40" s="545"/>
      <c r="CD40" s="545"/>
      <c r="CE40" s="545"/>
      <c r="CF40" s="545"/>
      <c r="CG40" s="545"/>
      <c r="CH40" s="545"/>
      <c r="CI40" s="545"/>
    </row>
    <row r="41" spans="1:87">
      <c r="A41" s="222"/>
      <c r="B41" s="222"/>
      <c r="C41" s="222" t="s">
        <v>746</v>
      </c>
      <c r="D41" s="69" t="s">
        <v>898</v>
      </c>
      <c r="E41" s="427" t="s">
        <v>58</v>
      </c>
      <c r="F41" s="69"/>
      <c r="G41" s="654"/>
      <c r="H41" s="654"/>
      <c r="I41" s="583"/>
      <c r="J41" s="583"/>
      <c r="K41" s="402">
        <f>Inputs!K239</f>
        <v>5.452</v>
      </c>
      <c r="L41" s="402">
        <f>Inputs!L239</f>
        <v>-3.9020000000000001</v>
      </c>
      <c r="M41" s="402">
        <f>Inputs!M239</f>
        <v>0</v>
      </c>
      <c r="N41" s="402">
        <f>Inputs!N239</f>
        <v>0</v>
      </c>
      <c r="O41" s="402">
        <f>Inputs!O239</f>
        <v>0</v>
      </c>
      <c r="P41" s="402">
        <f>Inputs!P239</f>
        <v>0</v>
      </c>
      <c r="Q41" s="402">
        <f>Inputs!Q239</f>
        <v>0</v>
      </c>
      <c r="R41" s="402">
        <f>Inputs!R239</f>
        <v>0</v>
      </c>
      <c r="S41" s="402">
        <f>Inputs!S239</f>
        <v>0</v>
      </c>
      <c r="T41" s="402">
        <f>Inputs!T239</f>
        <v>0</v>
      </c>
      <c r="U41" s="402">
        <f>Inputs!U239</f>
        <v>0</v>
      </c>
      <c r="V41" s="402">
        <f>Inputs!V239</f>
        <v>0</v>
      </c>
      <c r="W41" s="402">
        <f>Inputs!W239</f>
        <v>0</v>
      </c>
      <c r="X41" s="402">
        <f>Inputs!X239</f>
        <v>0</v>
      </c>
      <c r="Y41" s="402">
        <f>Inputs!Y239</f>
        <v>0</v>
      </c>
      <c r="Z41" s="402">
        <f>Inputs!Z239</f>
        <v>0</v>
      </c>
      <c r="AA41" s="402">
        <f>Inputs!AA239</f>
        <v>0</v>
      </c>
      <c r="AB41" s="402">
        <f>Inputs!AB239</f>
        <v>0</v>
      </c>
      <c r="AC41" s="402">
        <f>Inputs!AC239</f>
        <v>0</v>
      </c>
      <c r="AD41" s="402">
        <f>Inputs!AD239</f>
        <v>0</v>
      </c>
      <c r="AE41" s="402">
        <f>Inputs!AE239</f>
        <v>0</v>
      </c>
      <c r="AF41" s="402">
        <f>Inputs!AF239</f>
        <v>0</v>
      </c>
      <c r="AG41" s="402">
        <f>Inputs!AG239</f>
        <v>0</v>
      </c>
      <c r="AH41" s="402">
        <f>Inputs!AH239</f>
        <v>0</v>
      </c>
      <c r="AI41" s="402">
        <f>Inputs!AI239</f>
        <v>0</v>
      </c>
      <c r="AJ41" s="402">
        <f>Inputs!AJ239</f>
        <v>0</v>
      </c>
      <c r="AK41" s="402">
        <f>Inputs!AK239</f>
        <v>0</v>
      </c>
      <c r="AL41" s="402">
        <f>Inputs!AL239</f>
        <v>0</v>
      </c>
      <c r="AM41" s="402">
        <f>Inputs!AM239</f>
        <v>0</v>
      </c>
      <c r="AN41" s="402">
        <f>Inputs!AN239</f>
        <v>0</v>
      </c>
      <c r="AO41" s="402">
        <f>Inputs!AO239</f>
        <v>0</v>
      </c>
      <c r="AP41" s="402">
        <f>Inputs!AP239</f>
        <v>0</v>
      </c>
      <c r="AQ41" s="402">
        <f>Inputs!AQ239</f>
        <v>0</v>
      </c>
      <c r="AR41" s="402">
        <f>Inputs!AR239</f>
        <v>0</v>
      </c>
      <c r="AS41" s="402">
        <f>Inputs!AS239</f>
        <v>0</v>
      </c>
      <c r="AT41" s="402">
        <f>Inputs!AT239</f>
        <v>0</v>
      </c>
      <c r="AU41" s="402">
        <f>Inputs!AU239</f>
        <v>0</v>
      </c>
      <c r="AV41" s="402">
        <f>Inputs!AV239</f>
        <v>0</v>
      </c>
      <c r="AW41" s="402">
        <f>Inputs!AW239</f>
        <v>0</v>
      </c>
      <c r="AX41" s="402">
        <f>Inputs!AX239</f>
        <v>0</v>
      </c>
      <c r="AY41" s="402">
        <f>Inputs!AY239</f>
        <v>0</v>
      </c>
      <c r="AZ41" s="402">
        <f>Inputs!AZ239</f>
        <v>0</v>
      </c>
      <c r="BA41" s="402">
        <f>Inputs!BA239</f>
        <v>0</v>
      </c>
      <c r="BB41" s="402">
        <f>Inputs!BB239</f>
        <v>0</v>
      </c>
      <c r="BC41" s="402">
        <f>Inputs!BC239</f>
        <v>0</v>
      </c>
      <c r="BD41" s="402">
        <f>Inputs!BD239</f>
        <v>0</v>
      </c>
      <c r="BE41" s="402">
        <f>Inputs!BE239</f>
        <v>0</v>
      </c>
      <c r="BF41" s="402">
        <f>Inputs!BF239</f>
        <v>0</v>
      </c>
      <c r="BG41" s="402">
        <f>Inputs!BG239</f>
        <v>0</v>
      </c>
      <c r="BH41" s="402">
        <f>Inputs!BH239</f>
        <v>0</v>
      </c>
      <c r="BI41" s="402">
        <f>Inputs!BI239</f>
        <v>0</v>
      </c>
      <c r="BJ41" s="402">
        <f>Inputs!BJ239</f>
        <v>0</v>
      </c>
      <c r="BK41" s="402">
        <f>Inputs!BK239</f>
        <v>0</v>
      </c>
      <c r="BL41" s="402">
        <f>Inputs!BL239</f>
        <v>0</v>
      </c>
      <c r="BM41" s="402">
        <f>Inputs!BM239</f>
        <v>0</v>
      </c>
      <c r="BN41" s="402">
        <f>Inputs!BN239</f>
        <v>0</v>
      </c>
      <c r="BO41" s="402">
        <f>Inputs!BO239</f>
        <v>0</v>
      </c>
      <c r="BP41" s="402">
        <f>Inputs!BP239</f>
        <v>0</v>
      </c>
      <c r="BQ41" s="402">
        <f>Inputs!BQ239</f>
        <v>0</v>
      </c>
      <c r="BR41" s="402">
        <f>Inputs!BR239</f>
        <v>0</v>
      </c>
      <c r="BS41" s="402">
        <f>Inputs!BS239</f>
        <v>0</v>
      </c>
      <c r="BT41" s="402">
        <f>Inputs!BT239</f>
        <v>0</v>
      </c>
      <c r="BU41" s="402">
        <f>Inputs!BU239</f>
        <v>0</v>
      </c>
      <c r="BV41" s="402">
        <f>Inputs!BV239</f>
        <v>0</v>
      </c>
      <c r="BW41" s="402">
        <f>Inputs!BW239</f>
        <v>0</v>
      </c>
      <c r="BX41" s="402">
        <f>Inputs!BX239</f>
        <v>0</v>
      </c>
      <c r="BY41" s="402">
        <f>Inputs!BY239</f>
        <v>0</v>
      </c>
      <c r="BZ41" s="402">
        <f>Inputs!BZ239</f>
        <v>0</v>
      </c>
      <c r="CA41" s="402">
        <f>Inputs!CA239</f>
        <v>0</v>
      </c>
      <c r="CB41" s="402">
        <f>Inputs!CB239</f>
        <v>0</v>
      </c>
      <c r="CC41" s="402">
        <f>Inputs!CC239</f>
        <v>0</v>
      </c>
      <c r="CD41" s="402">
        <f>Inputs!CD239</f>
        <v>0</v>
      </c>
      <c r="CE41" s="402">
        <f>Inputs!CE239</f>
        <v>0</v>
      </c>
      <c r="CF41" s="402">
        <f>Inputs!CF239</f>
        <v>0</v>
      </c>
      <c r="CG41" s="402">
        <f>Inputs!CG239</f>
        <v>0</v>
      </c>
      <c r="CH41" s="402">
        <f>Inputs!CH239</f>
        <v>0</v>
      </c>
      <c r="CI41" s="402">
        <f>Inputs!CI239</f>
        <v>0</v>
      </c>
    </row>
    <row r="42" spans="1:87">
      <c r="A42" s="222"/>
      <c r="B42" s="222"/>
      <c r="C42" s="222" t="s">
        <v>268</v>
      </c>
      <c r="D42" s="69" t="s">
        <v>898</v>
      </c>
      <c r="E42" s="427" t="s">
        <v>58</v>
      </c>
      <c r="F42" s="69"/>
      <c r="G42" s="654"/>
      <c r="H42" s="654"/>
      <c r="I42" s="583"/>
      <c r="J42" s="402">
        <f>Inputs!J225</f>
        <v>2.2862390000000001</v>
      </c>
      <c r="K42" s="402">
        <f>Inputs!K225</f>
        <v>2.1629999999999998</v>
      </c>
      <c r="L42" s="402">
        <f>Inputs!L225</f>
        <v>2.907</v>
      </c>
      <c r="M42" s="402">
        <f>Inputs!M225</f>
        <v>1.5</v>
      </c>
      <c r="N42" s="402">
        <f>Inputs!N225</f>
        <v>1.5</v>
      </c>
      <c r="O42" s="402">
        <f>Inputs!O225</f>
        <v>1.5</v>
      </c>
      <c r="P42" s="402">
        <f>Inputs!P225</f>
        <v>1.5</v>
      </c>
      <c r="Q42" s="402">
        <f>Inputs!Q225</f>
        <v>1.5</v>
      </c>
      <c r="R42" s="402">
        <f>Inputs!R225</f>
        <v>1.5</v>
      </c>
      <c r="S42" s="402">
        <f>Inputs!S225</f>
        <v>1.5</v>
      </c>
      <c r="T42" s="402">
        <f>Inputs!T225</f>
        <v>1.5</v>
      </c>
      <c r="U42" s="402">
        <f>Inputs!U225</f>
        <v>1.5</v>
      </c>
      <c r="V42" s="402">
        <f>Inputs!V225</f>
        <v>1.5</v>
      </c>
      <c r="W42" s="402">
        <f>Inputs!W225</f>
        <v>1.5</v>
      </c>
      <c r="X42" s="402">
        <f>Inputs!X225</f>
        <v>1.5</v>
      </c>
      <c r="Y42" s="402">
        <f>Inputs!Y225</f>
        <v>1.5</v>
      </c>
      <c r="Z42" s="402">
        <f>Inputs!Z225</f>
        <v>1.5</v>
      </c>
      <c r="AA42" s="402">
        <f>Inputs!AA225</f>
        <v>1.5</v>
      </c>
      <c r="AB42" s="402">
        <f>Inputs!AB225</f>
        <v>1.5</v>
      </c>
      <c r="AC42" s="402">
        <f>Inputs!AC225</f>
        <v>1.5</v>
      </c>
      <c r="AD42" s="402">
        <f>Inputs!AD225</f>
        <v>1.5</v>
      </c>
      <c r="AE42" s="402">
        <f>Inputs!AE225</f>
        <v>1.5</v>
      </c>
      <c r="AF42" s="402">
        <f>Inputs!AF225</f>
        <v>1.5</v>
      </c>
      <c r="AG42" s="402">
        <f>Inputs!AG225</f>
        <v>1.5</v>
      </c>
      <c r="AH42" s="402">
        <f>Inputs!AH225</f>
        <v>1.5</v>
      </c>
      <c r="AI42" s="402">
        <f>Inputs!AI225</f>
        <v>1.5</v>
      </c>
      <c r="AJ42" s="402">
        <f>Inputs!AJ225</f>
        <v>1.5</v>
      </c>
      <c r="AK42" s="402">
        <f>Inputs!AK225</f>
        <v>1.5</v>
      </c>
      <c r="AL42" s="402">
        <f>Inputs!AL225</f>
        <v>1.5</v>
      </c>
      <c r="AM42" s="402">
        <f>Inputs!AM225</f>
        <v>1.5</v>
      </c>
      <c r="AN42" s="402">
        <f>Inputs!AN225</f>
        <v>1.5</v>
      </c>
      <c r="AO42" s="402">
        <f>Inputs!AO225</f>
        <v>1.5</v>
      </c>
      <c r="AP42" s="402">
        <f>Inputs!AP225</f>
        <v>1.5</v>
      </c>
      <c r="AQ42" s="402">
        <f>Inputs!AQ225</f>
        <v>1.5</v>
      </c>
      <c r="AR42" s="402">
        <f>Inputs!AR225</f>
        <v>1.5</v>
      </c>
      <c r="AS42" s="402">
        <f>Inputs!AS225</f>
        <v>1.5</v>
      </c>
      <c r="AT42" s="402">
        <f>Inputs!AT225</f>
        <v>1.5</v>
      </c>
      <c r="AU42" s="402">
        <f>Inputs!AU225</f>
        <v>1.5</v>
      </c>
      <c r="AV42" s="402">
        <f>Inputs!AV225</f>
        <v>1.5</v>
      </c>
      <c r="AW42" s="402">
        <f>Inputs!AW225</f>
        <v>1.5</v>
      </c>
      <c r="AX42" s="402">
        <f>Inputs!AX225</f>
        <v>1.5</v>
      </c>
      <c r="AY42" s="402">
        <f>Inputs!AY225</f>
        <v>1.5</v>
      </c>
      <c r="AZ42" s="402">
        <f>Inputs!AZ225</f>
        <v>1.5</v>
      </c>
      <c r="BA42" s="402">
        <f>Inputs!BA225</f>
        <v>1.5</v>
      </c>
      <c r="BB42" s="402">
        <f>Inputs!BB225</f>
        <v>1.5</v>
      </c>
      <c r="BC42" s="402">
        <f>Inputs!BC225</f>
        <v>1.5</v>
      </c>
      <c r="BD42" s="402">
        <f>Inputs!BD225</f>
        <v>1.5</v>
      </c>
      <c r="BE42" s="402">
        <f>Inputs!BE225</f>
        <v>1.5</v>
      </c>
      <c r="BF42" s="402">
        <f>Inputs!BF225</f>
        <v>1.5</v>
      </c>
      <c r="BG42" s="402">
        <f>Inputs!BG225</f>
        <v>1.5</v>
      </c>
      <c r="BH42" s="402">
        <f>Inputs!BH225</f>
        <v>1.5</v>
      </c>
      <c r="BI42" s="402">
        <f>Inputs!BI225</f>
        <v>1.5</v>
      </c>
      <c r="BJ42" s="402">
        <f>Inputs!BJ225</f>
        <v>1.5</v>
      </c>
      <c r="BK42" s="402">
        <f>Inputs!BK225</f>
        <v>1.5</v>
      </c>
      <c r="BL42" s="402">
        <f>Inputs!BL225</f>
        <v>1.5</v>
      </c>
      <c r="BM42" s="402">
        <f>Inputs!BM225</f>
        <v>1.5</v>
      </c>
      <c r="BN42" s="402">
        <f>Inputs!BN225</f>
        <v>1.5</v>
      </c>
      <c r="BO42" s="402">
        <f>Inputs!BO225</f>
        <v>1.5</v>
      </c>
      <c r="BP42" s="402">
        <f>Inputs!BP225</f>
        <v>1.5</v>
      </c>
      <c r="BQ42" s="402">
        <f>Inputs!BQ225</f>
        <v>1.5</v>
      </c>
      <c r="BR42" s="402">
        <f>Inputs!BR225</f>
        <v>1.5</v>
      </c>
      <c r="BS42" s="402">
        <f>Inputs!BS225</f>
        <v>1.5</v>
      </c>
      <c r="BT42" s="402">
        <f>Inputs!BT225</f>
        <v>1.5</v>
      </c>
      <c r="BU42" s="402">
        <f>Inputs!BU225</f>
        <v>1.5</v>
      </c>
      <c r="BV42" s="402">
        <f>Inputs!BV225</f>
        <v>1.5</v>
      </c>
      <c r="BW42" s="402">
        <f>Inputs!BW225</f>
        <v>1.5</v>
      </c>
      <c r="BX42" s="402">
        <f>Inputs!BX225</f>
        <v>1.5</v>
      </c>
      <c r="BY42" s="402">
        <f>Inputs!BY225</f>
        <v>1.5</v>
      </c>
      <c r="BZ42" s="402">
        <f>Inputs!BZ225</f>
        <v>1.5</v>
      </c>
      <c r="CA42" s="402">
        <f>Inputs!CA225</f>
        <v>1.5</v>
      </c>
      <c r="CB42" s="402">
        <f>Inputs!CB225</f>
        <v>1.5</v>
      </c>
      <c r="CC42" s="402">
        <f>Inputs!CC225</f>
        <v>1.5</v>
      </c>
      <c r="CD42" s="402">
        <f>Inputs!CD225</f>
        <v>1.5</v>
      </c>
      <c r="CE42" s="402">
        <f>Inputs!CE225</f>
        <v>1.5</v>
      </c>
      <c r="CF42" s="402">
        <f>Inputs!CF225</f>
        <v>1.5</v>
      </c>
      <c r="CG42" s="402">
        <f>Inputs!CG225</f>
        <v>1.5</v>
      </c>
      <c r="CH42" s="402">
        <f>Inputs!CH225</f>
        <v>1.5</v>
      </c>
      <c r="CI42" s="402">
        <f>Inputs!CI225</f>
        <v>1.5</v>
      </c>
    </row>
    <row r="43" spans="1:87">
      <c r="A43" s="222"/>
      <c r="B43" s="222"/>
      <c r="C43" s="222" t="s">
        <v>269</v>
      </c>
      <c r="D43" s="69" t="s">
        <v>898</v>
      </c>
      <c r="E43" s="427" t="s">
        <v>58</v>
      </c>
      <c r="F43" s="69"/>
      <c r="G43" s="654"/>
      <c r="H43" s="654"/>
      <c r="I43" s="583"/>
      <c r="J43" s="402">
        <f>Inputs!J226</f>
        <v>-7.2160000000000002</v>
      </c>
      <c r="K43" s="402">
        <f>Inputs!K226</f>
        <v>2.7519999999999998</v>
      </c>
      <c r="L43" s="402">
        <f>Inputs!L226</f>
        <v>-4.8330000000000002</v>
      </c>
      <c r="M43" s="402">
        <f>Inputs!M226</f>
        <v>0</v>
      </c>
      <c r="N43" s="402">
        <f>Inputs!N226</f>
        <v>0</v>
      </c>
      <c r="O43" s="402">
        <f>Inputs!O226</f>
        <v>0</v>
      </c>
      <c r="P43" s="402">
        <f>Inputs!P226</f>
        <v>0</v>
      </c>
      <c r="Q43" s="402">
        <f>Inputs!Q226</f>
        <v>0</v>
      </c>
      <c r="R43" s="402">
        <f>Inputs!R226</f>
        <v>0</v>
      </c>
      <c r="S43" s="402">
        <f>Inputs!S226</f>
        <v>0</v>
      </c>
      <c r="T43" s="402">
        <f>Inputs!T226</f>
        <v>0</v>
      </c>
      <c r="U43" s="402">
        <f>Inputs!U226</f>
        <v>0</v>
      </c>
      <c r="V43" s="402">
        <f>Inputs!V226</f>
        <v>0</v>
      </c>
      <c r="W43" s="402">
        <f>Inputs!W226</f>
        <v>0</v>
      </c>
      <c r="X43" s="402">
        <f>Inputs!X226</f>
        <v>0</v>
      </c>
      <c r="Y43" s="402">
        <f>Inputs!Y226</f>
        <v>0</v>
      </c>
      <c r="Z43" s="402">
        <f>Inputs!Z226</f>
        <v>0</v>
      </c>
      <c r="AA43" s="402">
        <f>Inputs!AA226</f>
        <v>0</v>
      </c>
      <c r="AB43" s="402">
        <f>Inputs!AB226</f>
        <v>0</v>
      </c>
      <c r="AC43" s="402">
        <f>Inputs!AC226</f>
        <v>0</v>
      </c>
      <c r="AD43" s="402">
        <f>Inputs!AD226</f>
        <v>0</v>
      </c>
      <c r="AE43" s="402">
        <f>Inputs!AE226</f>
        <v>0</v>
      </c>
      <c r="AF43" s="402">
        <f>Inputs!AF226</f>
        <v>0</v>
      </c>
      <c r="AG43" s="402">
        <f>Inputs!AG226</f>
        <v>0</v>
      </c>
      <c r="AH43" s="402">
        <f>Inputs!AH226</f>
        <v>0</v>
      </c>
      <c r="AI43" s="402">
        <f>Inputs!AI226</f>
        <v>0</v>
      </c>
      <c r="AJ43" s="402">
        <f>Inputs!AJ226</f>
        <v>0</v>
      </c>
      <c r="AK43" s="402">
        <f>Inputs!AK226</f>
        <v>0</v>
      </c>
      <c r="AL43" s="402">
        <f>Inputs!AL226</f>
        <v>0</v>
      </c>
      <c r="AM43" s="402">
        <f>Inputs!AM226</f>
        <v>0</v>
      </c>
      <c r="AN43" s="402">
        <f>Inputs!AN226</f>
        <v>0</v>
      </c>
      <c r="AO43" s="402">
        <f>Inputs!AO226</f>
        <v>0</v>
      </c>
      <c r="AP43" s="402">
        <f>Inputs!AP226</f>
        <v>0</v>
      </c>
      <c r="AQ43" s="402">
        <f>Inputs!AQ226</f>
        <v>0</v>
      </c>
      <c r="AR43" s="402">
        <f>Inputs!AR226</f>
        <v>0</v>
      </c>
      <c r="AS43" s="402">
        <f>Inputs!AS226</f>
        <v>0</v>
      </c>
      <c r="AT43" s="402">
        <f>Inputs!AT226</f>
        <v>0</v>
      </c>
      <c r="AU43" s="402">
        <f>Inputs!AU226</f>
        <v>0</v>
      </c>
      <c r="AV43" s="402">
        <f>Inputs!AV226</f>
        <v>0</v>
      </c>
      <c r="AW43" s="402">
        <f>Inputs!AW226</f>
        <v>0</v>
      </c>
      <c r="AX43" s="402">
        <f>Inputs!AX226</f>
        <v>0</v>
      </c>
      <c r="AY43" s="402">
        <f>Inputs!AY226</f>
        <v>0</v>
      </c>
      <c r="AZ43" s="402">
        <f>Inputs!AZ226</f>
        <v>0</v>
      </c>
      <c r="BA43" s="402">
        <f>Inputs!BA226</f>
        <v>0</v>
      </c>
      <c r="BB43" s="402">
        <f>Inputs!BB226</f>
        <v>0</v>
      </c>
      <c r="BC43" s="402">
        <f>Inputs!BC226</f>
        <v>0</v>
      </c>
      <c r="BD43" s="402">
        <f>Inputs!BD226</f>
        <v>0</v>
      </c>
      <c r="BE43" s="402">
        <f>Inputs!BE226</f>
        <v>0</v>
      </c>
      <c r="BF43" s="402">
        <f>Inputs!BF226</f>
        <v>0</v>
      </c>
      <c r="BG43" s="402">
        <f>Inputs!BG226</f>
        <v>0</v>
      </c>
      <c r="BH43" s="402">
        <f>Inputs!BH226</f>
        <v>0</v>
      </c>
      <c r="BI43" s="402">
        <f>Inputs!BI226</f>
        <v>0</v>
      </c>
      <c r="BJ43" s="402">
        <f>Inputs!BJ226</f>
        <v>0</v>
      </c>
      <c r="BK43" s="402">
        <f>Inputs!BK226</f>
        <v>0</v>
      </c>
      <c r="BL43" s="402">
        <f>Inputs!BL226</f>
        <v>0</v>
      </c>
      <c r="BM43" s="402">
        <f>Inputs!BM226</f>
        <v>0</v>
      </c>
      <c r="BN43" s="402">
        <f>Inputs!BN226</f>
        <v>0</v>
      </c>
      <c r="BO43" s="402">
        <f>Inputs!BO226</f>
        <v>0</v>
      </c>
      <c r="BP43" s="402">
        <f>Inputs!BP226</f>
        <v>0</v>
      </c>
      <c r="BQ43" s="402">
        <f>Inputs!BQ226</f>
        <v>0</v>
      </c>
      <c r="BR43" s="402">
        <f>Inputs!BR226</f>
        <v>0</v>
      </c>
      <c r="BS43" s="402">
        <f>Inputs!BS226</f>
        <v>0</v>
      </c>
      <c r="BT43" s="402">
        <f>Inputs!BT226</f>
        <v>0</v>
      </c>
      <c r="BU43" s="402">
        <f>Inputs!BU226</f>
        <v>0</v>
      </c>
      <c r="BV43" s="402">
        <f>Inputs!BV226</f>
        <v>0</v>
      </c>
      <c r="BW43" s="402">
        <f>Inputs!BW226</f>
        <v>0</v>
      </c>
      <c r="BX43" s="402">
        <f>Inputs!BX226</f>
        <v>0</v>
      </c>
      <c r="BY43" s="402">
        <f>Inputs!BY226</f>
        <v>0</v>
      </c>
      <c r="BZ43" s="402">
        <f>Inputs!BZ226</f>
        <v>0</v>
      </c>
      <c r="CA43" s="402">
        <f>Inputs!CA226</f>
        <v>0</v>
      </c>
      <c r="CB43" s="402">
        <f>Inputs!CB226</f>
        <v>0</v>
      </c>
      <c r="CC43" s="402">
        <f>Inputs!CC226</f>
        <v>0</v>
      </c>
      <c r="CD43" s="402">
        <f>Inputs!CD226</f>
        <v>0</v>
      </c>
      <c r="CE43" s="402">
        <f>Inputs!CE226</f>
        <v>0</v>
      </c>
      <c r="CF43" s="402">
        <f>Inputs!CF226</f>
        <v>0</v>
      </c>
      <c r="CG43" s="402">
        <f>Inputs!CG226</f>
        <v>0</v>
      </c>
      <c r="CH43" s="402">
        <f>Inputs!CH226</f>
        <v>0</v>
      </c>
      <c r="CI43" s="402">
        <f>Inputs!CI226</f>
        <v>0</v>
      </c>
    </row>
    <row r="44" spans="1:87">
      <c r="A44" s="222"/>
      <c r="B44" s="222"/>
      <c r="C44" s="222" t="s">
        <v>270</v>
      </c>
      <c r="D44" s="69" t="s">
        <v>898</v>
      </c>
      <c r="E44" s="427" t="s">
        <v>58</v>
      </c>
      <c r="F44" s="69"/>
      <c r="G44" s="654"/>
      <c r="H44" s="654"/>
      <c r="I44" s="583"/>
      <c r="J44" s="402">
        <f>Inputs!J227</f>
        <v>4.2</v>
      </c>
      <c r="K44" s="402">
        <f>Inputs!K227</f>
        <v>8.9489999999999998</v>
      </c>
      <c r="L44" s="402">
        <f>Inputs!L227</f>
        <v>9.7690000000000001</v>
      </c>
      <c r="M44" s="402">
        <f>Inputs!M227</f>
        <v>9.7690000000000001</v>
      </c>
      <c r="N44" s="402">
        <f>Inputs!N227</f>
        <v>9.7690000000000001</v>
      </c>
      <c r="O44" s="402">
        <f>Inputs!O227</f>
        <v>9.7690000000000001</v>
      </c>
      <c r="P44" s="402">
        <f>Inputs!P227</f>
        <v>9.7690000000000001</v>
      </c>
      <c r="Q44" s="402">
        <f>Inputs!Q227</f>
        <v>9.7690000000000001</v>
      </c>
      <c r="R44" s="402">
        <f>Inputs!R227</f>
        <v>9.7690000000000001</v>
      </c>
      <c r="S44" s="402">
        <f>Inputs!S227</f>
        <v>9.7690000000000001</v>
      </c>
      <c r="T44" s="402">
        <f>Inputs!T227</f>
        <v>9.7690000000000001</v>
      </c>
      <c r="U44" s="402">
        <f>Inputs!U227</f>
        <v>9.7690000000000001</v>
      </c>
      <c r="V44" s="402">
        <f>Inputs!V227</f>
        <v>9.7690000000000001</v>
      </c>
      <c r="W44" s="402">
        <f>Inputs!W227</f>
        <v>9.7690000000000001</v>
      </c>
      <c r="X44" s="402">
        <f>Inputs!X227</f>
        <v>9.7690000000000001</v>
      </c>
      <c r="Y44" s="402">
        <f>Inputs!Y227</f>
        <v>9.7690000000000001</v>
      </c>
      <c r="Z44" s="402">
        <f>Inputs!Z227</f>
        <v>9.7690000000000001</v>
      </c>
      <c r="AA44" s="402">
        <f>Inputs!AA227</f>
        <v>9.7690000000000001</v>
      </c>
      <c r="AB44" s="402">
        <f>Inputs!AB227</f>
        <v>9.7690000000000001</v>
      </c>
      <c r="AC44" s="402">
        <f>Inputs!AC227</f>
        <v>9.7690000000000001</v>
      </c>
      <c r="AD44" s="402">
        <f>Inputs!AD227</f>
        <v>9.7690000000000001</v>
      </c>
      <c r="AE44" s="402">
        <f>Inputs!AE227</f>
        <v>9.7690000000000001</v>
      </c>
      <c r="AF44" s="402">
        <f>Inputs!AF227</f>
        <v>9.7690000000000001</v>
      </c>
      <c r="AG44" s="402">
        <f>Inputs!AG227</f>
        <v>9.7690000000000001</v>
      </c>
      <c r="AH44" s="402">
        <f>Inputs!AH227</f>
        <v>9.7690000000000001</v>
      </c>
      <c r="AI44" s="402">
        <f>Inputs!AI227</f>
        <v>9.7690000000000001</v>
      </c>
      <c r="AJ44" s="402">
        <f>Inputs!AJ227</f>
        <v>9.7690000000000001</v>
      </c>
      <c r="AK44" s="402">
        <f>Inputs!AK227</f>
        <v>9.7690000000000001</v>
      </c>
      <c r="AL44" s="402">
        <f>Inputs!AL227</f>
        <v>9.7690000000000001</v>
      </c>
      <c r="AM44" s="402">
        <f>Inputs!AM227</f>
        <v>9.7690000000000001</v>
      </c>
      <c r="AN44" s="402">
        <f>Inputs!AN227</f>
        <v>9.7690000000000001</v>
      </c>
      <c r="AO44" s="402">
        <f>Inputs!AO227</f>
        <v>9.7690000000000001</v>
      </c>
      <c r="AP44" s="402">
        <f>Inputs!AP227</f>
        <v>9.7690000000000001</v>
      </c>
      <c r="AQ44" s="402">
        <f>Inputs!AQ227</f>
        <v>9.7690000000000001</v>
      </c>
      <c r="AR44" s="402">
        <f>Inputs!AR227</f>
        <v>9.7690000000000001</v>
      </c>
      <c r="AS44" s="402">
        <f>Inputs!AS227</f>
        <v>9.7690000000000001</v>
      </c>
      <c r="AT44" s="402">
        <f>Inputs!AT227</f>
        <v>9.7690000000000001</v>
      </c>
      <c r="AU44" s="402">
        <f>Inputs!AU227</f>
        <v>9.7690000000000001</v>
      </c>
      <c r="AV44" s="402">
        <f>Inputs!AV227</f>
        <v>9.7690000000000001</v>
      </c>
      <c r="AW44" s="402">
        <f>Inputs!AW227</f>
        <v>9.7690000000000001</v>
      </c>
      <c r="AX44" s="402">
        <f>Inputs!AX227</f>
        <v>9.7690000000000001</v>
      </c>
      <c r="AY44" s="402">
        <f>Inputs!AY227</f>
        <v>9.7690000000000001</v>
      </c>
      <c r="AZ44" s="402">
        <f>Inputs!AZ227</f>
        <v>9.7690000000000001</v>
      </c>
      <c r="BA44" s="402">
        <f>Inputs!BA227</f>
        <v>9.7690000000000001</v>
      </c>
      <c r="BB44" s="402">
        <f>Inputs!BB227</f>
        <v>9.7690000000000001</v>
      </c>
      <c r="BC44" s="402">
        <f>Inputs!BC227</f>
        <v>9.7690000000000001</v>
      </c>
      <c r="BD44" s="402">
        <f>Inputs!BD227</f>
        <v>9.7690000000000001</v>
      </c>
      <c r="BE44" s="402">
        <f>Inputs!BE227</f>
        <v>9.7690000000000001</v>
      </c>
      <c r="BF44" s="402">
        <f>Inputs!BF227</f>
        <v>9.7690000000000001</v>
      </c>
      <c r="BG44" s="402">
        <f>Inputs!BG227</f>
        <v>9.7690000000000001</v>
      </c>
      <c r="BH44" s="402">
        <f>Inputs!BH227</f>
        <v>9.7690000000000001</v>
      </c>
      <c r="BI44" s="402">
        <f>Inputs!BI227</f>
        <v>9.7690000000000001</v>
      </c>
      <c r="BJ44" s="402">
        <f>Inputs!BJ227</f>
        <v>9.7690000000000001</v>
      </c>
      <c r="BK44" s="402">
        <f>Inputs!BK227</f>
        <v>9.7690000000000001</v>
      </c>
      <c r="BL44" s="402">
        <f>Inputs!BL227</f>
        <v>9.7690000000000001</v>
      </c>
      <c r="BM44" s="402">
        <f>Inputs!BM227</f>
        <v>9.7690000000000001</v>
      </c>
      <c r="BN44" s="402">
        <f>Inputs!BN227</f>
        <v>9.7690000000000001</v>
      </c>
      <c r="BO44" s="402">
        <f>Inputs!BO227</f>
        <v>9.7690000000000001</v>
      </c>
      <c r="BP44" s="402">
        <f>Inputs!BP227</f>
        <v>9.7690000000000001</v>
      </c>
      <c r="BQ44" s="402">
        <f>Inputs!BQ227</f>
        <v>9.7690000000000001</v>
      </c>
      <c r="BR44" s="402">
        <f>Inputs!BR227</f>
        <v>9.7690000000000001</v>
      </c>
      <c r="BS44" s="402">
        <f>Inputs!BS227</f>
        <v>9.7690000000000001</v>
      </c>
      <c r="BT44" s="402">
        <f>Inputs!BT227</f>
        <v>9.7690000000000001</v>
      </c>
      <c r="BU44" s="402">
        <f>Inputs!BU227</f>
        <v>9.7690000000000001</v>
      </c>
      <c r="BV44" s="402">
        <f>Inputs!BV227</f>
        <v>9.7690000000000001</v>
      </c>
      <c r="BW44" s="402">
        <f>Inputs!BW227</f>
        <v>9.7690000000000001</v>
      </c>
      <c r="BX44" s="402">
        <f>Inputs!BX227</f>
        <v>9.7690000000000001</v>
      </c>
      <c r="BY44" s="402">
        <f>Inputs!BY227</f>
        <v>9.7690000000000001</v>
      </c>
      <c r="BZ44" s="402">
        <f>Inputs!BZ227</f>
        <v>9.7690000000000001</v>
      </c>
      <c r="CA44" s="402">
        <f>Inputs!CA227</f>
        <v>9.7690000000000001</v>
      </c>
      <c r="CB44" s="402">
        <f>Inputs!CB227</f>
        <v>9.7690000000000001</v>
      </c>
      <c r="CC44" s="402">
        <f>Inputs!CC227</f>
        <v>9.7690000000000001</v>
      </c>
      <c r="CD44" s="402">
        <f>Inputs!CD227</f>
        <v>9.7690000000000001</v>
      </c>
      <c r="CE44" s="402">
        <f>Inputs!CE227</f>
        <v>9.7690000000000001</v>
      </c>
      <c r="CF44" s="402">
        <f>Inputs!CF227</f>
        <v>9.7690000000000001</v>
      </c>
      <c r="CG44" s="402">
        <f>Inputs!CG227</f>
        <v>9.7690000000000001</v>
      </c>
      <c r="CH44" s="402">
        <f>Inputs!CH227</f>
        <v>9.7690000000000001</v>
      </c>
      <c r="CI44" s="402">
        <f>Inputs!CI227</f>
        <v>9.7690000000000001</v>
      </c>
    </row>
    <row r="45" spans="1:87">
      <c r="A45" s="222"/>
      <c r="B45" s="222"/>
      <c r="C45" s="222"/>
      <c r="D45" s="69"/>
      <c r="E45" s="427"/>
      <c r="F45" s="69"/>
      <c r="G45" s="402"/>
      <c r="H45" s="402"/>
      <c r="I45" s="402"/>
      <c r="J45" s="402"/>
      <c r="K45" s="402"/>
      <c r="L45" s="402"/>
      <c r="M45" s="402"/>
      <c r="N45" s="402"/>
      <c r="O45" s="402"/>
      <c r="P45" s="402"/>
      <c r="Q45" s="402"/>
      <c r="R45" s="402"/>
      <c r="S45" s="402"/>
      <c r="T45" s="402"/>
      <c r="U45" s="402"/>
      <c r="V45" s="402"/>
      <c r="W45" s="402"/>
      <c r="X45" s="402"/>
      <c r="Y45" s="402"/>
      <c r="Z45" s="402"/>
      <c r="AA45" s="402"/>
      <c r="AB45" s="402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  <c r="BF45" s="402"/>
      <c r="BG45" s="402"/>
      <c r="BH45" s="402"/>
      <c r="BI45" s="402"/>
      <c r="BJ45" s="402"/>
      <c r="BK45" s="402"/>
      <c r="BL45" s="402"/>
      <c r="BM45" s="402"/>
      <c r="BN45" s="402"/>
      <c r="BO45" s="402"/>
      <c r="BP45" s="402"/>
      <c r="BQ45" s="402"/>
      <c r="BR45" s="402"/>
      <c r="BS45" s="402"/>
      <c r="BT45" s="402"/>
      <c r="BU45" s="402"/>
      <c r="BV45" s="402"/>
      <c r="BW45" s="402"/>
      <c r="BX45" s="402"/>
      <c r="BY45" s="402"/>
      <c r="BZ45" s="402"/>
      <c r="CA45" s="402"/>
      <c r="CB45" s="402"/>
      <c r="CC45" s="402"/>
      <c r="CD45" s="402"/>
      <c r="CE45" s="402"/>
      <c r="CF45" s="402"/>
      <c r="CG45" s="402"/>
      <c r="CH45" s="402"/>
      <c r="CI45" s="402"/>
    </row>
    <row r="46" spans="1:87">
      <c r="A46" s="222"/>
      <c r="B46" s="222"/>
      <c r="C46" s="224" t="s">
        <v>493</v>
      </c>
      <c r="D46" s="69" t="s">
        <v>898</v>
      </c>
      <c r="E46" s="427" t="s">
        <v>58</v>
      </c>
      <c r="F46" s="69"/>
      <c r="G46" s="654"/>
      <c r="H46" s="654"/>
      <c r="I46" s="583"/>
      <c r="J46" s="567">
        <f>SUM(J25,J27:J31,J33:J39,J41:J44)</f>
        <v>371.65697314559503</v>
      </c>
      <c r="K46" s="567">
        <f t="shared" ref="K46:L46" si="0">SUM(K25,K27:K31,K33:K39,K41:K44)</f>
        <v>407.26529739100062</v>
      </c>
      <c r="L46" s="567">
        <f t="shared" si="0"/>
        <v>445.47200000000004</v>
      </c>
      <c r="M46" s="567">
        <f t="shared" ref="M46:BX46" si="1">SUM(M25,M27:M31,M33:M39,M41:M44)</f>
        <v>539.30074073970195</v>
      </c>
      <c r="N46" s="567">
        <f t="shared" si="1"/>
        <v>663.50911228290124</v>
      </c>
      <c r="O46" s="567">
        <f t="shared" si="1"/>
        <v>886.53190061140504</v>
      </c>
      <c r="P46" s="567">
        <f t="shared" si="1"/>
        <v>952.42336354616828</v>
      </c>
      <c r="Q46" s="567">
        <f t="shared" si="1"/>
        <v>1047.3925267414688</v>
      </c>
      <c r="R46" s="567">
        <f t="shared" si="1"/>
        <v>1116.519622231589</v>
      </c>
      <c r="S46" s="567">
        <f t="shared" si="1"/>
        <v>1156.064757585415</v>
      </c>
      <c r="T46" s="567">
        <f t="shared" si="1"/>
        <v>1231.7146657457547</v>
      </c>
      <c r="U46" s="567">
        <f t="shared" si="1"/>
        <v>1312.8866471123492</v>
      </c>
      <c r="V46" s="567">
        <f t="shared" si="1"/>
        <v>1416.4929740096675</v>
      </c>
      <c r="W46" s="567">
        <f t="shared" si="1"/>
        <v>1526.2551365262864</v>
      </c>
      <c r="X46" s="567">
        <f t="shared" si="1"/>
        <v>1641.5175962841815</v>
      </c>
      <c r="Y46" s="567">
        <f t="shared" si="1"/>
        <v>1762.1276578500385</v>
      </c>
      <c r="Z46" s="567">
        <f t="shared" si="1"/>
        <v>1891.5059932007412</v>
      </c>
      <c r="AA46" s="567">
        <f t="shared" si="1"/>
        <v>2027.0525818118654</v>
      </c>
      <c r="AB46" s="567">
        <f t="shared" si="1"/>
        <v>2177.3131605630292</v>
      </c>
      <c r="AC46" s="567">
        <f t="shared" si="1"/>
        <v>2339.4762143072408</v>
      </c>
      <c r="AD46" s="567">
        <f t="shared" si="1"/>
        <v>2500.5041169525889</v>
      </c>
      <c r="AE46" s="567">
        <f t="shared" si="1"/>
        <v>2670.1690579024412</v>
      </c>
      <c r="AF46" s="567">
        <f t="shared" si="1"/>
        <v>2849.6977978529103</v>
      </c>
      <c r="AG46" s="567">
        <f t="shared" si="1"/>
        <v>2948.9273278128926</v>
      </c>
      <c r="AH46" s="567">
        <f t="shared" si="1"/>
        <v>3052.1774360167046</v>
      </c>
      <c r="AI46" s="567">
        <f t="shared" si="1"/>
        <v>3159.253605152483</v>
      </c>
      <c r="AJ46" s="567">
        <f t="shared" si="1"/>
        <v>3269.6813782973682</v>
      </c>
      <c r="AK46" s="567">
        <f t="shared" si="1"/>
        <v>3382.8077302604288</v>
      </c>
      <c r="AL46" s="567">
        <f t="shared" si="1"/>
        <v>3500.1957734136536</v>
      </c>
      <c r="AM46" s="567">
        <f t="shared" si="1"/>
        <v>3622.0363272677737</v>
      </c>
      <c r="AN46" s="567">
        <f t="shared" si="1"/>
        <v>3748.1688992340419</v>
      </c>
      <c r="AO46" s="567">
        <f t="shared" si="1"/>
        <v>3877.5138587767769</v>
      </c>
      <c r="AP46" s="567">
        <f t="shared" si="1"/>
        <v>4011.0674757496677</v>
      </c>
      <c r="AQ46" s="567">
        <f t="shared" si="1"/>
        <v>4148.9770391453221</v>
      </c>
      <c r="AR46" s="567">
        <f t="shared" si="1"/>
        <v>4291.4926719473278</v>
      </c>
      <c r="AS46" s="567">
        <f t="shared" si="1"/>
        <v>4439.6740414936248</v>
      </c>
      <c r="AT46" s="567">
        <f t="shared" si="1"/>
        <v>4594.2116637514928</v>
      </c>
      <c r="AU46" s="567">
        <f t="shared" si="1"/>
        <v>4750.0620208431919</v>
      </c>
      <c r="AV46" s="567">
        <f t="shared" si="1"/>
        <v>4913.6258453529899</v>
      </c>
      <c r="AW46" s="567">
        <f t="shared" si="1"/>
        <v>5080.3651380201936</v>
      </c>
      <c r="AX46" s="567">
        <f t="shared" si="1"/>
        <v>5251.5315374888778</v>
      </c>
      <c r="AY46" s="567">
        <f t="shared" si="1"/>
        <v>5427.9069033600181</v>
      </c>
      <c r="AZ46" s="567">
        <f t="shared" si="1"/>
        <v>5607.918604073021</v>
      </c>
      <c r="BA46" s="567">
        <f t="shared" si="1"/>
        <v>5794.4405533061845</v>
      </c>
      <c r="BB46" s="567">
        <f t="shared" si="1"/>
        <v>5988.445667793465</v>
      </c>
      <c r="BC46" s="567">
        <f t="shared" si="1"/>
        <v>6187.7025781467228</v>
      </c>
      <c r="BD46" s="567">
        <f t="shared" si="1"/>
        <v>6393.1992715611887</v>
      </c>
      <c r="BE46" s="567">
        <f t="shared" si="1"/>
        <v>6606.2160187554146</v>
      </c>
      <c r="BF46" s="567">
        <f t="shared" si="1"/>
        <v>6824.2804567694966</v>
      </c>
      <c r="BG46" s="567">
        <f t="shared" si="1"/>
        <v>7046.6061639469954</v>
      </c>
      <c r="BH46" s="567">
        <f t="shared" si="1"/>
        <v>7277.2014389296492</v>
      </c>
      <c r="BI46" s="567">
        <f t="shared" si="1"/>
        <v>7522.7992168973269</v>
      </c>
      <c r="BJ46" s="567">
        <f t="shared" si="1"/>
        <v>7777.5670414465085</v>
      </c>
      <c r="BK46" s="567">
        <f t="shared" si="1"/>
        <v>8036.8025561562272</v>
      </c>
      <c r="BL46" s="567">
        <f t="shared" si="1"/>
        <v>8306.3627336330046</v>
      </c>
      <c r="BM46" s="567">
        <f t="shared" si="1"/>
        <v>8584.395321416765</v>
      </c>
      <c r="BN46" s="567">
        <f t="shared" si="1"/>
        <v>8871.171847050111</v>
      </c>
      <c r="BO46" s="567">
        <f t="shared" si="1"/>
        <v>9166.939570541057</v>
      </c>
      <c r="BP46" s="567">
        <f t="shared" si="1"/>
        <v>9472.0174733862732</v>
      </c>
      <c r="BQ46" s="567">
        <f t="shared" si="1"/>
        <v>9786.6368940102548</v>
      </c>
      <c r="BR46" s="567">
        <f t="shared" si="1"/>
        <v>10111.101370795745</v>
      </c>
      <c r="BS46" s="567">
        <f t="shared" si="1"/>
        <v>10445.691131946274</v>
      </c>
      <c r="BT46" s="567">
        <f t="shared" si="1"/>
        <v>10790.759113153079</v>
      </c>
      <c r="BU46" s="567">
        <f t="shared" si="1"/>
        <v>11146.571622535779</v>
      </c>
      <c r="BV46" s="567">
        <f t="shared" si="1"/>
        <v>11513.468214057752</v>
      </c>
      <c r="BW46" s="567">
        <f t="shared" si="1"/>
        <v>11891.766208683774</v>
      </c>
      <c r="BX46" s="567">
        <f t="shared" si="1"/>
        <v>12281.856744279257</v>
      </c>
      <c r="BY46" s="567">
        <f t="shared" ref="BY46:CI46" si="2">SUM(BY25,BY27:BY31,BY33:BY39,BY41:BY44)</f>
        <v>12684.045473748689</v>
      </c>
      <c r="BZ46" s="567">
        <f t="shared" si="2"/>
        <v>13098.712472643158</v>
      </c>
      <c r="CA46" s="567">
        <f t="shared" si="2"/>
        <v>13526.216795534257</v>
      </c>
      <c r="CB46" s="567">
        <f t="shared" si="2"/>
        <v>13966.992562184532</v>
      </c>
      <c r="CC46" s="567">
        <f t="shared" si="2"/>
        <v>14421.389693043619</v>
      </c>
      <c r="CD46" s="567">
        <f t="shared" si="2"/>
        <v>14889.833855332541</v>
      </c>
      <c r="CE46" s="567">
        <f t="shared" si="2"/>
        <v>15372.731059047133</v>
      </c>
      <c r="CF46" s="567">
        <f t="shared" si="2"/>
        <v>15870.563783945121</v>
      </c>
      <c r="CG46" s="567">
        <f t="shared" si="2"/>
        <v>16383.731757081783</v>
      </c>
      <c r="CH46" s="567">
        <f t="shared" si="2"/>
        <v>16912.711942193338</v>
      </c>
      <c r="CI46" s="567">
        <f t="shared" si="2"/>
        <v>17457.979140323503</v>
      </c>
    </row>
    <row r="47" spans="1:87">
      <c r="A47" s="222"/>
      <c r="B47" s="222"/>
      <c r="C47" s="222"/>
      <c r="D47" s="69"/>
      <c r="E47" s="427"/>
      <c r="F47" s="69"/>
      <c r="G47" s="402"/>
      <c r="H47" s="402"/>
      <c r="I47" s="402"/>
      <c r="J47" s="402"/>
      <c r="K47" s="537"/>
      <c r="L47" s="402"/>
      <c r="M47" s="402"/>
      <c r="N47" s="402"/>
      <c r="O47" s="402"/>
      <c r="P47" s="402"/>
      <c r="Q47" s="402"/>
      <c r="R47" s="402"/>
      <c r="S47" s="402"/>
      <c r="T47" s="402"/>
      <c r="U47" s="402"/>
      <c r="V47" s="402"/>
      <c r="W47" s="402"/>
      <c r="X47" s="402"/>
      <c r="Y47" s="402"/>
      <c r="Z47" s="402"/>
      <c r="AA47" s="402"/>
      <c r="AB47" s="402"/>
      <c r="AC47" s="402"/>
      <c r="AD47" s="402"/>
      <c r="AE47" s="402"/>
      <c r="AF47" s="402"/>
      <c r="AG47" s="402"/>
      <c r="AH47" s="402"/>
      <c r="AI47" s="402"/>
      <c r="AJ47" s="402"/>
      <c r="AK47" s="402"/>
      <c r="AL47" s="402"/>
      <c r="AM47" s="402"/>
      <c r="AN47" s="402"/>
      <c r="AO47" s="402"/>
      <c r="AP47" s="402"/>
      <c r="AQ47" s="402"/>
      <c r="AR47" s="402"/>
      <c r="AS47" s="402"/>
      <c r="AT47" s="402"/>
      <c r="AU47" s="402"/>
      <c r="AV47" s="402"/>
      <c r="AW47" s="402"/>
      <c r="AX47" s="402"/>
      <c r="AY47" s="402"/>
      <c r="AZ47" s="402"/>
      <c r="BA47" s="402"/>
      <c r="BB47" s="402"/>
      <c r="BC47" s="402"/>
      <c r="BD47" s="402"/>
      <c r="BE47" s="402"/>
      <c r="BF47" s="402"/>
      <c r="BG47" s="402"/>
      <c r="BH47" s="402"/>
      <c r="BI47" s="402"/>
      <c r="BJ47" s="402"/>
      <c r="BK47" s="402"/>
      <c r="BL47" s="402"/>
      <c r="BM47" s="402"/>
      <c r="BN47" s="402"/>
      <c r="BO47" s="402"/>
      <c r="BP47" s="402"/>
      <c r="BQ47" s="402"/>
      <c r="BR47" s="402"/>
      <c r="BS47" s="402"/>
      <c r="BT47" s="402"/>
      <c r="BU47" s="402"/>
      <c r="BV47" s="402"/>
      <c r="BW47" s="402"/>
      <c r="BX47" s="402"/>
      <c r="BY47" s="402"/>
      <c r="BZ47" s="402"/>
      <c r="CA47" s="402"/>
      <c r="CB47" s="402"/>
      <c r="CC47" s="402"/>
      <c r="CD47" s="402"/>
      <c r="CE47" s="402"/>
      <c r="CF47" s="402"/>
      <c r="CG47" s="402"/>
      <c r="CH47" s="402"/>
      <c r="CI47" s="402"/>
    </row>
    <row r="48" spans="1:87">
      <c r="A48" s="222"/>
      <c r="B48" s="222"/>
      <c r="C48" s="224" t="s">
        <v>857</v>
      </c>
      <c r="D48" s="379"/>
      <c r="E48" s="460"/>
      <c r="F48" s="69"/>
      <c r="G48" s="402"/>
      <c r="H48" s="402"/>
      <c r="I48" s="402"/>
      <c r="J48" s="402"/>
      <c r="K48" s="537"/>
      <c r="L48" s="402"/>
      <c r="M48" s="402"/>
      <c r="N48" s="402"/>
      <c r="O48" s="402"/>
      <c r="P48" s="402"/>
      <c r="Q48" s="402"/>
      <c r="R48" s="402"/>
      <c r="S48" s="402"/>
      <c r="T48" s="402"/>
      <c r="U48" s="402"/>
      <c r="V48" s="402"/>
      <c r="W48" s="402"/>
      <c r="X48" s="402"/>
      <c r="Y48" s="402"/>
      <c r="Z48" s="402"/>
      <c r="AA48" s="402"/>
      <c r="AB48" s="402"/>
      <c r="AC48" s="402"/>
      <c r="AD48" s="402"/>
      <c r="AE48" s="402"/>
      <c r="AF48" s="40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  <c r="BB48" s="222"/>
      <c r="BC48" s="222"/>
      <c r="BD48" s="222"/>
      <c r="BE48" s="222"/>
      <c r="BF48" s="222"/>
      <c r="BG48" s="222"/>
      <c r="BH48" s="222"/>
      <c r="BI48" s="222"/>
      <c r="BJ48" s="222"/>
      <c r="BK48" s="222"/>
      <c r="BL48" s="222"/>
      <c r="BM48" s="222"/>
      <c r="BN48" s="222"/>
      <c r="BO48" s="222"/>
      <c r="BP48" s="222"/>
      <c r="BQ48" s="222"/>
      <c r="BR48" s="222"/>
      <c r="BS48" s="222"/>
      <c r="BT48" s="222"/>
      <c r="BU48" s="222"/>
      <c r="BV48" s="222"/>
      <c r="BW48" s="222"/>
      <c r="BX48" s="222"/>
      <c r="BY48" s="222"/>
      <c r="BZ48" s="222"/>
      <c r="CA48" s="222"/>
      <c r="CB48" s="222"/>
      <c r="CC48" s="222"/>
      <c r="CD48" s="222"/>
      <c r="CE48" s="222"/>
      <c r="CF48" s="222"/>
      <c r="CG48" s="222"/>
      <c r="CH48" s="222"/>
      <c r="CI48" s="222"/>
    </row>
    <row r="49" spans="1:87">
      <c r="A49" s="222"/>
      <c r="B49" s="222"/>
      <c r="C49" s="222" t="s">
        <v>494</v>
      </c>
      <c r="D49" s="69" t="s">
        <v>898</v>
      </c>
      <c r="E49" s="427" t="s">
        <v>58</v>
      </c>
      <c r="F49" s="69"/>
      <c r="G49" s="654"/>
      <c r="H49" s="654"/>
      <c r="I49" s="583"/>
      <c r="J49" s="402">
        <f>'Profit &amp; Loss'!J47</f>
        <v>59.196383550021494</v>
      </c>
      <c r="K49" s="402">
        <f>'Profit &amp; Loss'!K47</f>
        <v>36.259646056697349</v>
      </c>
      <c r="L49" s="402">
        <f>'Profit &amp; Loss'!L47</f>
        <v>61.936406298640293</v>
      </c>
      <c r="M49" s="402">
        <f>'Profit &amp; Loss'!M47</f>
        <v>129.32915858234219</v>
      </c>
      <c r="N49" s="402">
        <f>'Profit &amp; Loss'!N47</f>
        <v>222.57400175270018</v>
      </c>
      <c r="O49" s="402">
        <f>'Profit &amp; Loss'!O47</f>
        <v>427.88181304265106</v>
      </c>
      <c r="P49" s="402">
        <f>'Profit &amp; Loss'!P47</f>
        <v>469.44768339306091</v>
      </c>
      <c r="Q49" s="402">
        <f>'Profit &amp; Loss'!Q47</f>
        <v>540.51544131093772</v>
      </c>
      <c r="R49" s="402">
        <f>'Profit &amp; Loss'!R47</f>
        <v>582.82246814987366</v>
      </c>
      <c r="S49" s="402">
        <f>'Profit &amp; Loss'!S47</f>
        <v>592.60793936543485</v>
      </c>
      <c r="T49" s="402">
        <f>'Profit &amp; Loss'!T47</f>
        <v>640.51482929762631</v>
      </c>
      <c r="U49" s="402">
        <f>'Profit &amp; Loss'!U47</f>
        <v>694.6567421315184</v>
      </c>
      <c r="V49" s="402">
        <f>'Profit &amp; Loss'!V47</f>
        <v>769.52128620876374</v>
      </c>
      <c r="W49" s="402">
        <f>'Profit &amp; Loss'!W47</f>
        <v>848.36247833097991</v>
      </c>
      <c r="X49" s="402">
        <f>'Profit &amp; Loss'!X47</f>
        <v>929.66963013128066</v>
      </c>
      <c r="Y49" s="402">
        <f>'Profit &amp; Loss'!Y47</f>
        <v>1013.2882511699702</v>
      </c>
      <c r="Z49" s="402">
        <f>'Profit &amp; Loss'!Z47</f>
        <v>1105.3880624383976</v>
      </c>
      <c r="AA49" s="402">
        <f>'Profit &amp; Loss'!AA47</f>
        <v>1202.9430064889116</v>
      </c>
      <c r="AB49" s="402">
        <f>'Profit &amp; Loss'!AB47</f>
        <v>1312.2434133968529</v>
      </c>
      <c r="AC49" s="402">
        <f>'Profit &amp; Loss'!AC47</f>
        <v>1430.9168451639287</v>
      </c>
      <c r="AD49" s="402">
        <f>'Profit &amp; Loss'!AD47</f>
        <v>1545.6826827014143</v>
      </c>
      <c r="AE49" s="402">
        <f>'Profit &amp; Loss'!AE47</f>
        <v>1666.2389021768995</v>
      </c>
      <c r="AF49" s="402">
        <f>'Profit &amp; Loss'!AF47</f>
        <v>1793.584824959391</v>
      </c>
      <c r="AG49" s="402">
        <f>'Profit &amp; Loss'!AG47</f>
        <v>1838.0678055989497</v>
      </c>
      <c r="AH49" s="402">
        <f>'Profit &amp; Loss'!AH47</f>
        <v>1886.0263104001817</v>
      </c>
      <c r="AI49" s="402">
        <f>'Profit &amp; Loss'!AI47</f>
        <v>1938.3593682762962</v>
      </c>
      <c r="AJ49" s="402">
        <f>'Profit &amp; Loss'!AJ47</f>
        <v>1994.3886245634153</v>
      </c>
      <c r="AK49" s="402">
        <f>'Profit &amp; Loss'!AK47</f>
        <v>2053.6176250150902</v>
      </c>
      <c r="AL49" s="402">
        <f>'Profit &amp; Loss'!AL47</f>
        <v>2116.4996534444767</v>
      </c>
      <c r="AM49" s="402">
        <f>'Profit &amp; Loss'!AM47</f>
        <v>2182.1367616451935</v>
      </c>
      <c r="AN49" s="402">
        <f>'Profit &amp; Loss'!AN47</f>
        <v>2250.8896359058044</v>
      </c>
      <c r="AO49" s="402">
        <f>'Profit &amp; Loss'!AO47</f>
        <v>2321.5500279720718</v>
      </c>
      <c r="AP49" s="402">
        <f>'Profit &amp; Loss'!AP47</f>
        <v>2394.7191541621009</v>
      </c>
      <c r="AQ49" s="402">
        <f>'Profit &amp; Loss'!AQ47</f>
        <v>2470.4910959856902</v>
      </c>
      <c r="AR49" s="402">
        <f>'Profit &amp; Loss'!AR47</f>
        <v>2548.9465150931378</v>
      </c>
      <c r="AS49" s="402">
        <f>'Profit &amp; Loss'!AS47</f>
        <v>2631.1085199853487</v>
      </c>
      <c r="AT49" s="402">
        <f>'Profit &amp; Loss'!AT47</f>
        <v>2717.6364275236119</v>
      </c>
      <c r="AU49" s="402">
        <f>'Profit &amp; Loss'!AU47</f>
        <v>2803.5094410021825</v>
      </c>
      <c r="AV49" s="402">
        <f>'Profit &amp; Loss'!AV47</f>
        <v>2895.239062561393</v>
      </c>
      <c r="AW49" s="402">
        <f>'Profit &amp; Loss'!AW47</f>
        <v>2987.9998432165303</v>
      </c>
      <c r="AX49" s="402">
        <f>'Profit &amp; Loss'!AX47</f>
        <v>3083.0922832833485</v>
      </c>
      <c r="AY49" s="402">
        <f>'Profit &amp; Loss'!AY47</f>
        <v>3181.306392076775</v>
      </c>
      <c r="AZ49" s="402">
        <f>'Profit &amp; Loss'!AZ47</f>
        <v>3281.0186436564545</v>
      </c>
      <c r="BA49" s="402">
        <f>'Profit &amp; Loss'!BA47</f>
        <v>3384.96355627915</v>
      </c>
      <c r="BB49" s="402">
        <f>'Profit &amp; Loss'!BB47</f>
        <v>3494.0733425174367</v>
      </c>
      <c r="BC49" s="402">
        <f>'Profit &amp; Loss'!BC47</f>
        <v>3606.0977562897515</v>
      </c>
      <c r="BD49" s="402">
        <f>'Profit &amp; Loss'!BD47</f>
        <v>3721.9382189027683</v>
      </c>
      <c r="BE49" s="402">
        <f>'Profit &amp; Loss'!BE47</f>
        <v>3842.7744364763221</v>
      </c>
      <c r="BF49" s="402">
        <f>'Profit &amp; Loss'!BF47</f>
        <v>3965.8710926757922</v>
      </c>
      <c r="BG49" s="402">
        <f>'Profit &amp; Loss'!BG47</f>
        <v>4090.2729550188087</v>
      </c>
      <c r="BH49" s="402">
        <f>'Profit &amp; Loss'!BH47</f>
        <v>4219.9342632289408</v>
      </c>
      <c r="BI49" s="402">
        <f>'Profit &amp; Loss'!BI47</f>
        <v>4361.3249318070866</v>
      </c>
      <c r="BJ49" s="402">
        <f>'Profit &amp; Loss'!BJ47</f>
        <v>4508.349411252937</v>
      </c>
      <c r="BK49" s="402">
        <f>'Profit &amp; Loss'!BK47</f>
        <v>4656.2194818951311</v>
      </c>
      <c r="BL49" s="402">
        <f>'Profit &amp; Loss'!BL47</f>
        <v>4810.6550756605375</v>
      </c>
      <c r="BM49" s="402">
        <f>'Profit &amp; Loss'!BM47</f>
        <v>4969.630329396201</v>
      </c>
      <c r="BN49" s="402">
        <f>'Profit &amp; Loss'!BN47</f>
        <v>5133.3995661695863</v>
      </c>
      <c r="BO49" s="402">
        <f>'Profit &amp; Loss'!BO47</f>
        <v>5302.1306200101681</v>
      </c>
      <c r="BP49" s="402">
        <f>'Profit &amp; Loss'!BP47</f>
        <v>5475.9607318810577</v>
      </c>
      <c r="BQ49" s="402">
        <f>'Profit &amp; Loss'!BQ47</f>
        <v>5656.1461893930727</v>
      </c>
      <c r="BR49" s="402">
        <f>'Profit &amp; Loss'!BR47</f>
        <v>5842.1807512277546</v>
      </c>
      <c r="BS49" s="402">
        <f>'Profit &amp; Loss'!BS47</f>
        <v>6034.0628118855802</v>
      </c>
      <c r="BT49" s="402">
        <f>'Profit &amp; Loss'!BT47</f>
        <v>6232.0071780848339</v>
      </c>
      <c r="BU49" s="402">
        <f>'Profit &amp; Loss'!BU47</f>
        <v>6436.0168049190133</v>
      </c>
      <c r="BV49" s="402">
        <f>'Profit &amp; Loss'!BV47</f>
        <v>6646.2929055616714</v>
      </c>
      <c r="BW49" s="402">
        <f>'Profit &amp; Loss'!BW47</f>
        <v>6863.4304097108597</v>
      </c>
      <c r="BX49" s="402">
        <f>'Profit &amp; Loss'!BX47</f>
        <v>7087.6066193767701</v>
      </c>
      <c r="BY49" s="402">
        <f>'Profit &amp; Loss'!BY47</f>
        <v>7318.7253832255901</v>
      </c>
      <c r="BZ49" s="402">
        <f>'Profit &amp; Loss'!BZ47</f>
        <v>7557.0251780403605</v>
      </c>
      <c r="CA49" s="402">
        <f>'Profit &amp; Loss'!CA47</f>
        <v>7802.6087252342695</v>
      </c>
      <c r="CB49" s="402">
        <f>'Profit &amp; Loss'!CB47</f>
        <v>8055.7472014584218</v>
      </c>
      <c r="CC49" s="402">
        <f>'Profit &amp; Loss'!CC47</f>
        <v>8316.6777626532385</v>
      </c>
      <c r="CD49" s="402">
        <f>'Profit &amp; Loss'!CD47</f>
        <v>8585.6904088028241</v>
      </c>
      <c r="CE49" s="402">
        <f>'Profit &amp; Loss'!CE47</f>
        <v>8863.0469966682449</v>
      </c>
      <c r="CF49" s="402">
        <f>'Profit &amp; Loss'!CF47</f>
        <v>9149.0433154214079</v>
      </c>
      <c r="CG49" s="402">
        <f>'Profit &amp; Loss'!CG47</f>
        <v>9443.8911381447997</v>
      </c>
      <c r="CH49" s="402">
        <f>'Profit &amp; Loss'!CH47</f>
        <v>9747.9015495984204</v>
      </c>
      <c r="CI49" s="402">
        <f>'Profit &amp; Loss'!CI47</f>
        <v>10061.37059444753</v>
      </c>
    </row>
    <row r="50" spans="1:87">
      <c r="A50" s="222"/>
      <c r="B50" s="222"/>
      <c r="C50" s="222"/>
      <c r="D50" s="379"/>
      <c r="E50" s="460"/>
      <c r="F50" s="69"/>
      <c r="G50" s="402"/>
      <c r="H50" s="402"/>
      <c r="I50" s="402"/>
      <c r="J50" s="402"/>
      <c r="K50" s="402"/>
      <c r="L50" s="537"/>
      <c r="M50" s="402"/>
      <c r="N50" s="402"/>
      <c r="O50" s="402"/>
      <c r="P50" s="402"/>
      <c r="Q50" s="402"/>
      <c r="R50" s="402"/>
      <c r="S50" s="402"/>
      <c r="T50" s="402"/>
      <c r="U50" s="402"/>
      <c r="V50" s="402"/>
      <c r="W50" s="402"/>
      <c r="X50" s="402"/>
      <c r="Y50" s="402"/>
      <c r="Z50" s="402"/>
      <c r="AA50" s="402"/>
      <c r="AB50" s="402"/>
      <c r="AC50" s="402"/>
      <c r="AD50" s="402"/>
      <c r="AE50" s="402"/>
      <c r="AF50" s="402"/>
      <c r="AG50" s="402"/>
      <c r="AH50" s="402"/>
      <c r="AI50" s="402"/>
      <c r="AJ50" s="402"/>
      <c r="AK50" s="402"/>
      <c r="AL50" s="402"/>
      <c r="AM50" s="402"/>
      <c r="AN50" s="402"/>
      <c r="AO50" s="402"/>
      <c r="AP50" s="402"/>
      <c r="AQ50" s="402"/>
      <c r="AR50" s="402"/>
      <c r="AS50" s="402"/>
      <c r="AT50" s="402"/>
      <c r="AU50" s="402"/>
      <c r="AV50" s="402"/>
      <c r="AW50" s="402"/>
      <c r="AX50" s="402"/>
      <c r="AY50" s="402"/>
      <c r="AZ50" s="402"/>
      <c r="BA50" s="402"/>
      <c r="BB50" s="402"/>
      <c r="BC50" s="402"/>
      <c r="BD50" s="402"/>
      <c r="BE50" s="402"/>
      <c r="BF50" s="402"/>
      <c r="BG50" s="402"/>
      <c r="BH50" s="402"/>
      <c r="BI50" s="402"/>
      <c r="BJ50" s="402"/>
      <c r="BK50" s="402"/>
      <c r="BL50" s="402"/>
      <c r="BM50" s="402"/>
      <c r="BN50" s="402"/>
      <c r="BO50" s="402"/>
      <c r="BP50" s="402"/>
      <c r="BQ50" s="402"/>
      <c r="BR50" s="402"/>
      <c r="BS50" s="402"/>
      <c r="BT50" s="402"/>
      <c r="BU50" s="402"/>
      <c r="BV50" s="402"/>
      <c r="BW50" s="402"/>
      <c r="BX50" s="402"/>
      <c r="BY50" s="402"/>
      <c r="BZ50" s="402"/>
      <c r="CA50" s="402"/>
      <c r="CB50" s="402"/>
      <c r="CC50" s="402"/>
      <c r="CD50" s="402"/>
      <c r="CE50" s="402"/>
      <c r="CF50" s="402"/>
      <c r="CG50" s="402"/>
      <c r="CH50" s="402"/>
      <c r="CI50" s="402"/>
    </row>
    <row r="51" spans="1:87">
      <c r="A51" s="222"/>
      <c r="B51" s="222"/>
      <c r="C51" s="544" t="s">
        <v>495</v>
      </c>
      <c r="D51" s="379"/>
      <c r="E51" s="460"/>
      <c r="F51" s="69"/>
      <c r="G51" s="402"/>
      <c r="H51" s="402"/>
      <c r="I51" s="402"/>
      <c r="J51" s="402"/>
      <c r="K51" s="402"/>
      <c r="L51" s="537"/>
      <c r="M51" s="402"/>
      <c r="N51" s="402"/>
      <c r="O51" s="402"/>
      <c r="P51" s="402"/>
      <c r="Q51" s="40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2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402"/>
      <c r="AR51" s="402"/>
      <c r="AS51" s="402"/>
      <c r="AT51" s="402"/>
      <c r="AU51" s="402"/>
      <c r="AV51" s="402"/>
      <c r="AW51" s="402"/>
      <c r="AX51" s="402"/>
      <c r="AY51" s="402"/>
      <c r="AZ51" s="402"/>
      <c r="BA51" s="402"/>
      <c r="BB51" s="402"/>
      <c r="BC51" s="402"/>
      <c r="BD51" s="402"/>
      <c r="BE51" s="402"/>
      <c r="BF51" s="402"/>
      <c r="BG51" s="402"/>
      <c r="BH51" s="402"/>
      <c r="BI51" s="402"/>
      <c r="BJ51" s="402"/>
      <c r="BK51" s="402"/>
      <c r="BL51" s="402"/>
      <c r="BM51" s="402"/>
      <c r="BN51" s="402"/>
      <c r="BO51" s="402"/>
      <c r="BP51" s="402"/>
      <c r="BQ51" s="402"/>
      <c r="BR51" s="402"/>
      <c r="BS51" s="402"/>
      <c r="BT51" s="402"/>
      <c r="BU51" s="402"/>
      <c r="BV51" s="402"/>
      <c r="BW51" s="402"/>
      <c r="BX51" s="402"/>
      <c r="BY51" s="402"/>
      <c r="BZ51" s="402"/>
      <c r="CA51" s="402"/>
      <c r="CB51" s="402"/>
      <c r="CC51" s="402"/>
      <c r="CD51" s="402"/>
      <c r="CE51" s="402"/>
      <c r="CF51" s="402"/>
      <c r="CG51" s="402"/>
      <c r="CH51" s="402"/>
      <c r="CI51" s="402"/>
    </row>
    <row r="52" spans="1:87">
      <c r="A52" s="222"/>
      <c r="B52" s="222"/>
      <c r="C52" s="231" t="s">
        <v>496</v>
      </c>
      <c r="D52" s="69" t="s">
        <v>898</v>
      </c>
      <c r="E52" s="427" t="s">
        <v>58</v>
      </c>
      <c r="F52" s="69"/>
      <c r="G52" s="654"/>
      <c r="H52" s="654"/>
      <c r="I52" s="583"/>
      <c r="J52" s="402">
        <f>-'Profit &amp; Loss'!J16-'Profit &amp; Loss'!J40-'Profit &amp; Loss'!J44-'Profit &amp; Loss'!J18</f>
        <v>315.09035059557363</v>
      </c>
      <c r="K52" s="402">
        <f>-'Profit &amp; Loss'!K16-'Profit &amp; Loss'!K40-'Profit &amp; Loss'!K44-'Profit &amp; Loss'!K18</f>
        <v>352.98465133430335</v>
      </c>
      <c r="L52" s="402">
        <f>-'Profit &amp; Loss'!L16-'Profit &amp; Loss'!L40-'Profit &amp; Loss'!L44-'Profit &amp; Loss'!L18</f>
        <v>383.14459370135955</v>
      </c>
      <c r="M52" s="402">
        <f>-'Profit &amp; Loss'!M16-'Profit &amp; Loss'!M40-'Profit &amp; Loss'!M44-'Profit &amp; Loss'!M18</f>
        <v>402.30130679504066</v>
      </c>
      <c r="N52" s="402">
        <f>-'Profit &amp; Loss'!N16-'Profit &amp; Loss'!N40-'Profit &amp; Loss'!N44-'Profit &amp; Loss'!N18</f>
        <v>432.02064885502443</v>
      </c>
      <c r="O52" s="402">
        <f>-'Profit &amp; Loss'!O16-'Profit &amp; Loss'!O40-'Profit &amp; Loss'!O44-'Profit &amp; Loss'!O18</f>
        <v>447.84269905449867</v>
      </c>
      <c r="P52" s="402">
        <f>-'Profit &amp; Loss'!P16-'Profit &amp; Loss'!P40-'Profit &amp; Loss'!P44-'Profit &amp; Loss'!P18</f>
        <v>473.05125832504285</v>
      </c>
      <c r="Q52" s="402">
        <f>-'Profit &amp; Loss'!Q16-'Profit &amp; Loss'!Q40-'Profit &amp; Loss'!Q44-'Profit &amp; Loss'!Q18</f>
        <v>496.97956310671839</v>
      </c>
      <c r="R52" s="402">
        <f>-'Profit &amp; Loss'!R16-'Profit &amp; Loss'!R40-'Profit &amp; Loss'!R44-'Profit &amp; Loss'!R18</f>
        <v>523.82712682313399</v>
      </c>
      <c r="S52" s="402">
        <f>-'Profit &amp; Loss'!S16-'Profit &amp; Loss'!S40-'Profit &amp; Loss'!S44-'Profit &amp; Loss'!S18</f>
        <v>553.61478232744685</v>
      </c>
      <c r="T52" s="402">
        <f>-'Profit &amp; Loss'!T16-'Profit &amp; Loss'!T40-'Profit &amp; Loss'!T44-'Profit &amp; Loss'!T18</f>
        <v>581.38628822245937</v>
      </c>
      <c r="U52" s="402">
        <f>-'Profit &amp; Loss'!U16-'Profit &amp; Loss'!U40-'Profit &amp; Loss'!U44-'Profit &amp; Loss'!U18</f>
        <v>608.44546579064854</v>
      </c>
      <c r="V52" s="402">
        <f>-'Profit &amp; Loss'!V16-'Profit &amp; Loss'!V40-'Profit &amp; Loss'!V44-'Profit &amp; Loss'!V18</f>
        <v>637.21693982691795</v>
      </c>
      <c r="W52" s="402">
        <f>-'Profit &amp; Loss'!W16-'Profit &amp; Loss'!W40-'Profit &amp; Loss'!W44-'Profit &amp; Loss'!W18</f>
        <v>668.16819526184088</v>
      </c>
      <c r="X52" s="402">
        <f>-'Profit &amp; Loss'!X16-'Profit &amp; Loss'!X40-'Profit &amp; Loss'!X44-'Profit &amp; Loss'!X18</f>
        <v>702.1543939607659</v>
      </c>
      <c r="Y52" s="402">
        <f>-'Profit &amp; Loss'!Y16-'Profit &amp; Loss'!Y40-'Profit &amp; Loss'!Y44-'Profit &amp; Loss'!Y18</f>
        <v>739.17734304409078</v>
      </c>
      <c r="Z52" s="402">
        <f>-'Profit &amp; Loss'!Z16-'Profit &amp; Loss'!Z40-'Profit &amp; Loss'!Z44-'Profit &amp; Loss'!Z18</f>
        <v>776.48800585364665</v>
      </c>
      <c r="AA52" s="402">
        <f>-'Profit &amp; Loss'!AA16-'Profit &amp; Loss'!AA40-'Profit &amp; Loss'!AA44-'Profit &amp; Loss'!AA18</f>
        <v>814.51243191608296</v>
      </c>
      <c r="AB52" s="402">
        <f>-'Profit &amp; Loss'!AB16-'Profit &amp; Loss'!AB40-'Profit &amp; Loss'!AB44-'Profit &amp; Loss'!AB18</f>
        <v>855.50604089116769</v>
      </c>
      <c r="AC52" s="402">
        <f>-'Profit &amp; Loss'!AC16-'Profit &amp; Loss'!AC40-'Profit &amp; Loss'!AC44-'Profit &amp; Loss'!AC18</f>
        <v>899.02976874280375</v>
      </c>
      <c r="AD52" s="402">
        <f>-'Profit &amp; Loss'!AD16-'Profit &amp; Loss'!AD40-'Profit &amp; Loss'!AD44-'Profit &amp; Loss'!AD18</f>
        <v>945.32662184265621</v>
      </c>
      <c r="AE52" s="402">
        <f>-'Profit &amp; Loss'!AE16-'Profit &amp; Loss'!AE40-'Profit &amp; Loss'!AE44-'Profit &amp; Loss'!AE18</f>
        <v>994.4708270688526</v>
      </c>
      <c r="AF52" s="402">
        <f>-'Profit &amp; Loss'!AF16-'Profit &amp; Loss'!AF40-'Profit &amp; Loss'!AF44-'Profit &amp; Loss'!AF18</f>
        <v>1046.6898376636966</v>
      </c>
      <c r="AG52" s="402">
        <f>-'Profit &amp; Loss'!AG16-'Profit &amp; Loss'!AG40-'Profit &amp; Loss'!AG44-'Profit &amp; Loss'!AG18</f>
        <v>1101.4733042795233</v>
      </c>
      <c r="AH52" s="402">
        <f>-'Profit &amp; Loss'!AH16-'Profit &amp; Loss'!AH40-'Profit &amp; Loss'!AH44-'Profit &amp; Loss'!AH18</f>
        <v>1156.8025633234154</v>
      </c>
      <c r="AI52" s="402">
        <f>-'Profit &amp; Loss'!AI16-'Profit &amp; Loss'!AI40-'Profit &amp; Loss'!AI44-'Profit &amp; Loss'!AI18</f>
        <v>1211.5840833372172</v>
      </c>
      <c r="AJ52" s="402">
        <f>-'Profit &amp; Loss'!AJ16-'Profit &amp; Loss'!AJ40-'Profit &amp; Loss'!AJ44-'Profit &amp; Loss'!AJ18</f>
        <v>1266.0217771242039</v>
      </c>
      <c r="AK52" s="402">
        <f>-'Profit &amp; Loss'!AK16-'Profit &amp; Loss'!AK40-'Profit &amp; Loss'!AK44-'Profit &amp; Loss'!AK18</f>
        <v>1319.9590891033943</v>
      </c>
      <c r="AL52" s="402">
        <f>-'Profit &amp; Loss'!AL16-'Profit &amp; Loss'!AL40-'Profit &amp; Loss'!AL44-'Profit &amp; Loss'!AL18</f>
        <v>1374.5058635043938</v>
      </c>
      <c r="AM52" s="402">
        <f>-'Profit &amp; Loss'!AM16-'Profit &amp; Loss'!AM40-'Profit &amp; Loss'!AM44-'Profit &amp; Loss'!AM18</f>
        <v>1430.7508840285009</v>
      </c>
      <c r="AN52" s="402">
        <f>-'Profit &amp; Loss'!AN16-'Profit &amp; Loss'!AN40-'Profit &amp; Loss'!AN44-'Profit &amp; Loss'!AN18</f>
        <v>1488.172988102277</v>
      </c>
      <c r="AO52" s="402">
        <f>-'Profit &amp; Loss'!AO16-'Profit &amp; Loss'!AO40-'Profit &amp; Loss'!AO44-'Profit &amp; Loss'!AO18</f>
        <v>1546.9008100742262</v>
      </c>
      <c r="AP52" s="402">
        <f>-'Profit &amp; Loss'!AP16-'Profit &amp; Loss'!AP40-'Profit &amp; Loss'!AP44-'Profit &amp; Loss'!AP18</f>
        <v>1607.3294204424772</v>
      </c>
      <c r="AQ52" s="402">
        <f>-'Profit &amp; Loss'!AQ16-'Profit &amp; Loss'!AQ40-'Profit &amp; Loss'!AQ44-'Profit &amp; Loss'!AQ18</f>
        <v>1669.5120439916411</v>
      </c>
      <c r="AR52" s="402">
        <f>-'Profit &amp; Loss'!AR16-'Profit &amp; Loss'!AR40-'Profit &amp; Loss'!AR44-'Profit &amp; Loss'!AR18</f>
        <v>1733.6181597028385</v>
      </c>
      <c r="AS52" s="402">
        <f>-'Profit &amp; Loss'!AS16-'Profit &amp; Loss'!AS40-'Profit &amp; Loss'!AS44-'Profit &amp; Loss'!AS18</f>
        <v>1799.684344413897</v>
      </c>
      <c r="AT52" s="402">
        <f>-'Profit &amp; Loss'!AT16-'Profit &amp; Loss'!AT40-'Profit &amp; Loss'!AT44-'Profit &amp; Loss'!AT18</f>
        <v>1867.7418155916153</v>
      </c>
      <c r="AU52" s="402">
        <f>-'Profit &amp; Loss'!AU16-'Profit &amp; Loss'!AU40-'Profit &amp; Loss'!AU44-'Profit &amp; Loss'!AU18</f>
        <v>1937.767870792019</v>
      </c>
      <c r="AV52" s="402">
        <f>-'Profit &amp; Loss'!AV16-'Profit &amp; Loss'!AV40-'Profit &amp; Loss'!AV44-'Profit &amp; Loss'!AV18</f>
        <v>2009.6517595616265</v>
      </c>
      <c r="AW52" s="402">
        <f>-'Profit &amp; Loss'!AW16-'Profit &amp; Loss'!AW40-'Profit &amp; Loss'!AW44-'Profit &amp; Loss'!AW18</f>
        <v>2083.6809511090942</v>
      </c>
      <c r="AX52" s="402">
        <f>-'Profit &amp; Loss'!AX16-'Profit &amp; Loss'!AX40-'Profit &amp; Loss'!AX44-'Profit &amp; Loss'!AX18</f>
        <v>2159.8066036370674</v>
      </c>
      <c r="AY52" s="402">
        <f>-'Profit &amp; Loss'!AY16-'Profit &amp; Loss'!AY40-'Profit &amp; Loss'!AY44-'Profit &amp; Loss'!AY18</f>
        <v>2238.0205877034123</v>
      </c>
      <c r="AZ52" s="402">
        <f>-'Profit &amp; Loss'!AZ16-'Profit &amp; Loss'!AZ40-'Profit &amp; Loss'!AZ44-'Profit &amp; Loss'!AZ18</f>
        <v>2318.3738183651385</v>
      </c>
      <c r="BA52" s="402">
        <f>-'Profit &amp; Loss'!BA16-'Profit &amp; Loss'!BA40-'Profit &amp; Loss'!BA44-'Profit &amp; Loss'!BA18</f>
        <v>2401.0057121345781</v>
      </c>
      <c r="BB52" s="402">
        <f>-'Profit &amp; Loss'!BB16-'Profit &amp; Loss'!BB40-'Profit &amp; Loss'!BB44-'Profit &amp; Loss'!BB18</f>
        <v>2485.9569946857232</v>
      </c>
      <c r="BC52" s="402">
        <f>-'Profit &amp; Loss'!BC16-'Profit &amp; Loss'!BC40-'Profit &amp; Loss'!BC44-'Profit &amp; Loss'!BC18</f>
        <v>2573.2465646548599</v>
      </c>
      <c r="BD52" s="402">
        <f>-'Profit &amp; Loss'!BD16-'Profit &amp; Loss'!BD40-'Profit &amp; Loss'!BD44-'Profit &amp; Loss'!BD18</f>
        <v>2662.9610103122677</v>
      </c>
      <c r="BE52" s="402">
        <f>-'Profit &amp; Loss'!BE16-'Profit &amp; Loss'!BE40-'Profit &amp; Loss'!BE44-'Profit &amp; Loss'!BE18</f>
        <v>2755.2009190860172</v>
      </c>
      <c r="BF52" s="402">
        <f>-'Profit &amp; Loss'!BF16-'Profit &amp; Loss'!BF40-'Profit &amp; Loss'!BF44-'Profit &amp; Loss'!BF18</f>
        <v>2850.2292676367656</v>
      </c>
      <c r="BG52" s="402">
        <f>-'Profit &amp; Loss'!BG16-'Profit &amp; Loss'!BG40-'Profit &amp; Loss'!BG44-'Profit &amp; Loss'!BG18</f>
        <v>2948.21489054211</v>
      </c>
      <c r="BH52" s="402">
        <f>-'Profit &amp; Loss'!BH16-'Profit &amp; Loss'!BH40-'Profit &amp; Loss'!BH44-'Profit &amp; Loss'!BH18</f>
        <v>3049.2118709469096</v>
      </c>
      <c r="BI52" s="402">
        <f>-'Profit &amp; Loss'!BI16-'Profit &amp; Loss'!BI40-'Profit &amp; Loss'!BI44-'Profit &amp; Loss'!BI18</f>
        <v>3153.4832542413665</v>
      </c>
      <c r="BJ52" s="402">
        <f>-'Profit &amp; Loss'!BJ16-'Profit &amp; Loss'!BJ40-'Profit &amp; Loss'!BJ44-'Profit &amp; Loss'!BJ18</f>
        <v>3261.2921587277187</v>
      </c>
      <c r="BK52" s="402">
        <f>-'Profit &amp; Loss'!BK16-'Profit &amp; Loss'!BK40-'Profit &amp; Loss'!BK44-'Profit &amp; Loss'!BK18</f>
        <v>3372.7244733659281</v>
      </c>
      <c r="BL52" s="402">
        <f>-'Profit &amp; Loss'!BL16-'Profit &amp; Loss'!BL40-'Profit &amp; Loss'!BL44-'Profit &amp; Loss'!BL18</f>
        <v>3487.9172650593955</v>
      </c>
      <c r="BM52" s="402">
        <f>-'Profit &amp; Loss'!BM16-'Profit &amp; Loss'!BM40-'Profit &amp; Loss'!BM44-'Profit &amp; Loss'!BM18</f>
        <v>3607.0441712492302</v>
      </c>
      <c r="BN52" s="402">
        <f>-'Profit &amp; Loss'!BN16-'Profit &amp; Loss'!BN40-'Profit &amp; Loss'!BN44-'Profit &amp; Loss'!BN18</f>
        <v>3730.1224236937651</v>
      </c>
      <c r="BO52" s="402">
        <f>-'Profit &amp; Loss'!BO16-'Profit &amp; Loss'!BO40-'Profit &amp; Loss'!BO44-'Profit &amp; Loss'!BO18</f>
        <v>3857.2314762003948</v>
      </c>
      <c r="BP52" s="402">
        <f>-'Profit &amp; Loss'!BP16-'Profit &amp; Loss'!BP40-'Profit &amp; Loss'!BP44-'Profit &amp; Loss'!BP18</f>
        <v>3988.5530976881087</v>
      </c>
      <c r="BQ52" s="402">
        <f>-'Profit &amp; Loss'!BQ16-'Profit &amp; Loss'!BQ40-'Profit &amp; Loss'!BQ44-'Profit &amp; Loss'!BQ18</f>
        <v>4123.0623679237342</v>
      </c>
      <c r="BR52" s="402">
        <f>-'Profit &amp; Loss'!BR16-'Profit &amp; Loss'!BR40-'Profit &amp; Loss'!BR44-'Profit &amp; Loss'!BR18</f>
        <v>4261.5690961406735</v>
      </c>
      <c r="BS52" s="402">
        <f>-'Profit &amp; Loss'!BS16-'Profit &amp; Loss'!BS40-'Profit &amp; Loss'!BS44-'Profit &amp; Loss'!BS18</f>
        <v>4404.3551461648303</v>
      </c>
      <c r="BT52" s="402">
        <f>-'Profit &amp; Loss'!BT16-'Profit &amp; Loss'!BT40-'Profit &amp; Loss'!BT44-'Profit &amp; Loss'!BT18</f>
        <v>4551.5586776944656</v>
      </c>
      <c r="BU52" s="402">
        <f>-'Profit &amp; Loss'!BU16-'Profit &amp; Loss'!BU40-'Profit &amp; Loss'!BU44-'Profit &amp; Loss'!BU18</f>
        <v>4703.4430750955098</v>
      </c>
      <c r="BV52" s="402">
        <f>-'Profit &amp; Loss'!BV16-'Profit &amp; Loss'!BV40-'Profit &amp; Loss'!BV44-'Profit &amp; Loss'!BV18</f>
        <v>4860.1467111243992</v>
      </c>
      <c r="BW52" s="402">
        <f>-'Profit &amp; Loss'!BW16-'Profit &amp; Loss'!BW40-'Profit &amp; Loss'!BW44-'Profit &amp; Loss'!BW18</f>
        <v>5021.3920096538013</v>
      </c>
      <c r="BX52" s="402">
        <f>-'Profit &amp; Loss'!BX16-'Profit &amp; Loss'!BX40-'Profit &amp; Loss'!BX44-'Profit &amp; Loss'!BX18</f>
        <v>5187.3928397969903</v>
      </c>
      <c r="BY52" s="402">
        <f>-'Profit &amp; Loss'!BY16-'Profit &amp; Loss'!BY40-'Profit &amp; Loss'!BY44-'Profit &amp; Loss'!BY18</f>
        <v>5358.5510397154931</v>
      </c>
      <c r="BZ52" s="402">
        <f>-'Profit &amp; Loss'!BZ16-'Profit &amp; Loss'!BZ40-'Profit &amp; Loss'!BZ44-'Profit &amp; Loss'!BZ18</f>
        <v>5535.0082427790376</v>
      </c>
      <c r="CA52" s="402">
        <f>-'Profit &amp; Loss'!CA16-'Profit &amp; Loss'!CA40-'Profit &amp; Loss'!CA44-'Profit &amp; Loss'!CA18</f>
        <v>5717.020817439753</v>
      </c>
      <c r="CB52" s="402">
        <f>-'Profit &amp; Loss'!CB16-'Profit &amp; Loss'!CB40-'Profit &amp; Loss'!CB44-'Profit &amp; Loss'!CB18</f>
        <v>5904.7517428086712</v>
      </c>
      <c r="CC52" s="402">
        <f>-'Profit &amp; Loss'!CC16-'Profit &amp; Loss'!CC40-'Profit &amp; Loss'!CC44-'Profit &amp; Loss'!CC18</f>
        <v>6098.313820114593</v>
      </c>
      <c r="CD52" s="402">
        <f>-'Profit &amp; Loss'!CD16-'Profit &amp; Loss'!CD40-'Profit &amp; Loss'!CD44-'Profit &amp; Loss'!CD18</f>
        <v>6297.8427540484154</v>
      </c>
      <c r="CE52" s="402">
        <f>-'Profit &amp; Loss'!CE16-'Profit &amp; Loss'!CE40-'Profit &amp; Loss'!CE44-'Profit &amp; Loss'!CE18</f>
        <v>6503.4827360479603</v>
      </c>
      <c r="CF52" s="402">
        <f>-'Profit &amp; Loss'!CF16-'Profit &amp; Loss'!CF40-'Profit &amp; Loss'!CF44-'Profit &amp; Loss'!CF18</f>
        <v>6715.4204956661652</v>
      </c>
      <c r="CG52" s="402">
        <f>-'Profit &amp; Loss'!CG16-'Profit &amp; Loss'!CG40-'Profit &amp; Loss'!CG44-'Profit &amp; Loss'!CG18</f>
        <v>6933.8440266222851</v>
      </c>
      <c r="CH52" s="402">
        <f>-'Profit &amp; Loss'!CH16-'Profit &amp; Loss'!CH40-'Profit &amp; Loss'!CH44-'Profit &amp; Loss'!CH18</f>
        <v>7158.9192484339255</v>
      </c>
      <c r="CI52" s="402">
        <f>-'Profit &amp; Loss'!CI16-'Profit &amp; Loss'!CI40-'Profit &amp; Loss'!CI44-'Profit &amp; Loss'!CI18</f>
        <v>7390.8249588317603</v>
      </c>
    </row>
    <row r="53" spans="1:87">
      <c r="A53" s="222"/>
      <c r="B53" s="222"/>
      <c r="C53" s="231" t="s">
        <v>331</v>
      </c>
      <c r="D53" s="69" t="s">
        <v>898</v>
      </c>
      <c r="E53" s="427" t="s">
        <v>58</v>
      </c>
      <c r="F53" s="69"/>
      <c r="G53" s="654"/>
      <c r="H53" s="654"/>
      <c r="I53" s="583"/>
      <c r="J53" s="402">
        <f>-'Profit &amp; Loss'!J17</f>
        <v>-1.5</v>
      </c>
      <c r="K53" s="402">
        <f>-'Profit &amp; Loss'!K17</f>
        <v>-1.954</v>
      </c>
      <c r="L53" s="402">
        <f>-'Profit &amp; Loss'!L17</f>
        <v>-1.915</v>
      </c>
      <c r="M53" s="402">
        <f>-'Profit &amp; Loss'!M17</f>
        <v>-1.9</v>
      </c>
      <c r="N53" s="402">
        <f>-'Profit &amp; Loss'!N17</f>
        <v>0</v>
      </c>
      <c r="O53" s="402">
        <f>-'Profit &amp; Loss'!O17</f>
        <v>0</v>
      </c>
      <c r="P53" s="402">
        <f>-'Profit &amp; Loss'!P17</f>
        <v>0</v>
      </c>
      <c r="Q53" s="402">
        <f>-'Profit &amp; Loss'!Q17</f>
        <v>0</v>
      </c>
      <c r="R53" s="402">
        <f>-'Profit &amp; Loss'!R17</f>
        <v>0</v>
      </c>
      <c r="S53" s="402">
        <f>-'Profit &amp; Loss'!S17</f>
        <v>0</v>
      </c>
      <c r="T53" s="402">
        <f>-'Profit &amp; Loss'!T17</f>
        <v>0</v>
      </c>
      <c r="U53" s="402">
        <f>-'Profit &amp; Loss'!U17</f>
        <v>0</v>
      </c>
      <c r="V53" s="402">
        <f>-'Profit &amp; Loss'!V17</f>
        <v>0</v>
      </c>
      <c r="W53" s="402">
        <f>-'Profit &amp; Loss'!W17</f>
        <v>0</v>
      </c>
      <c r="X53" s="402">
        <f>-'Profit &amp; Loss'!X17</f>
        <v>0</v>
      </c>
      <c r="Y53" s="402">
        <f>-'Profit &amp; Loss'!Y17</f>
        <v>0</v>
      </c>
      <c r="Z53" s="402">
        <f>-'Profit &amp; Loss'!Z17</f>
        <v>0</v>
      </c>
      <c r="AA53" s="402">
        <f>-'Profit &amp; Loss'!AA17</f>
        <v>0</v>
      </c>
      <c r="AB53" s="402">
        <f>-'Profit &amp; Loss'!AB17</f>
        <v>0</v>
      </c>
      <c r="AC53" s="402">
        <f>-'Profit &amp; Loss'!AC17</f>
        <v>0</v>
      </c>
      <c r="AD53" s="402">
        <f>-'Profit &amp; Loss'!AD17</f>
        <v>0</v>
      </c>
      <c r="AE53" s="402">
        <f>-'Profit &amp; Loss'!AE17</f>
        <v>0</v>
      </c>
      <c r="AF53" s="402">
        <f>-'Profit &amp; Loss'!AF17</f>
        <v>0</v>
      </c>
      <c r="AG53" s="402">
        <f>-'Profit &amp; Loss'!AG17</f>
        <v>0</v>
      </c>
      <c r="AH53" s="402">
        <f>-'Profit &amp; Loss'!AH17</f>
        <v>0</v>
      </c>
      <c r="AI53" s="402">
        <f>-'Profit &amp; Loss'!AI17</f>
        <v>0</v>
      </c>
      <c r="AJ53" s="402">
        <f>-'Profit &amp; Loss'!AJ17</f>
        <v>0</v>
      </c>
      <c r="AK53" s="402">
        <f>-'Profit &amp; Loss'!AK17</f>
        <v>0</v>
      </c>
      <c r="AL53" s="402">
        <f>-'Profit &amp; Loss'!AL17</f>
        <v>0</v>
      </c>
      <c r="AM53" s="402">
        <f>-'Profit &amp; Loss'!AM17</f>
        <v>0</v>
      </c>
      <c r="AN53" s="402">
        <f>-'Profit &amp; Loss'!AN17</f>
        <v>0</v>
      </c>
      <c r="AO53" s="402">
        <f>-'Profit &amp; Loss'!AO17</f>
        <v>0</v>
      </c>
      <c r="AP53" s="402">
        <f>-'Profit &amp; Loss'!AP17</f>
        <v>0</v>
      </c>
      <c r="AQ53" s="402">
        <f>-'Profit &amp; Loss'!AQ17</f>
        <v>0</v>
      </c>
      <c r="AR53" s="402">
        <f>-'Profit &amp; Loss'!AR17</f>
        <v>0</v>
      </c>
      <c r="AS53" s="402">
        <f>-'Profit &amp; Loss'!AS17</f>
        <v>0</v>
      </c>
      <c r="AT53" s="402">
        <f>-'Profit &amp; Loss'!AT17</f>
        <v>0</v>
      </c>
      <c r="AU53" s="402">
        <f>-'Profit &amp; Loss'!AU17</f>
        <v>0</v>
      </c>
      <c r="AV53" s="402">
        <f>-'Profit &amp; Loss'!AV17</f>
        <v>0</v>
      </c>
      <c r="AW53" s="402">
        <f>-'Profit &amp; Loss'!AW17</f>
        <v>0</v>
      </c>
      <c r="AX53" s="402">
        <f>-'Profit &amp; Loss'!AX17</f>
        <v>0</v>
      </c>
      <c r="AY53" s="402">
        <f>-'Profit &amp; Loss'!AY17</f>
        <v>0</v>
      </c>
      <c r="AZ53" s="402">
        <f>-'Profit &amp; Loss'!AZ17</f>
        <v>0</v>
      </c>
      <c r="BA53" s="402">
        <f>-'Profit &amp; Loss'!BA17</f>
        <v>0</v>
      </c>
      <c r="BB53" s="402">
        <f>-'Profit &amp; Loss'!BB17</f>
        <v>0</v>
      </c>
      <c r="BC53" s="402">
        <f>-'Profit &amp; Loss'!BC17</f>
        <v>0</v>
      </c>
      <c r="BD53" s="402">
        <f>-'Profit &amp; Loss'!BD17</f>
        <v>0</v>
      </c>
      <c r="BE53" s="402">
        <f>-'Profit &amp; Loss'!BE17</f>
        <v>0</v>
      </c>
      <c r="BF53" s="402">
        <f>-'Profit &amp; Loss'!BF17</f>
        <v>0</v>
      </c>
      <c r="BG53" s="402">
        <f>-'Profit &amp; Loss'!BG17</f>
        <v>0</v>
      </c>
      <c r="BH53" s="402">
        <f>-'Profit &amp; Loss'!BH17</f>
        <v>0</v>
      </c>
      <c r="BI53" s="402">
        <f>-'Profit &amp; Loss'!BI17</f>
        <v>0</v>
      </c>
      <c r="BJ53" s="402">
        <f>-'Profit &amp; Loss'!BJ17</f>
        <v>0</v>
      </c>
      <c r="BK53" s="402">
        <f>-'Profit &amp; Loss'!BK17</f>
        <v>0</v>
      </c>
      <c r="BL53" s="402">
        <f>-'Profit &amp; Loss'!BL17</f>
        <v>0</v>
      </c>
      <c r="BM53" s="402">
        <f>-'Profit &amp; Loss'!BM17</f>
        <v>0</v>
      </c>
      <c r="BN53" s="402">
        <f>-'Profit &amp; Loss'!BN17</f>
        <v>0</v>
      </c>
      <c r="BO53" s="402">
        <f>-'Profit &amp; Loss'!BO17</f>
        <v>0</v>
      </c>
      <c r="BP53" s="402">
        <f>-'Profit &amp; Loss'!BP17</f>
        <v>0</v>
      </c>
      <c r="BQ53" s="402">
        <f>-'Profit &amp; Loss'!BQ17</f>
        <v>0</v>
      </c>
      <c r="BR53" s="402">
        <f>-'Profit &amp; Loss'!BR17</f>
        <v>0</v>
      </c>
      <c r="BS53" s="402">
        <f>-'Profit &amp; Loss'!BS17</f>
        <v>0</v>
      </c>
      <c r="BT53" s="402">
        <f>-'Profit &amp; Loss'!BT17</f>
        <v>0</v>
      </c>
      <c r="BU53" s="402">
        <f>-'Profit &amp; Loss'!BU17</f>
        <v>0</v>
      </c>
      <c r="BV53" s="402">
        <f>-'Profit &amp; Loss'!BV17</f>
        <v>0</v>
      </c>
      <c r="BW53" s="402">
        <f>-'Profit &amp; Loss'!BW17</f>
        <v>0</v>
      </c>
      <c r="BX53" s="402">
        <f>-'Profit &amp; Loss'!BX17</f>
        <v>0</v>
      </c>
      <c r="BY53" s="402">
        <f>-'Profit &amp; Loss'!BY17</f>
        <v>0</v>
      </c>
      <c r="BZ53" s="402">
        <f>-'Profit &amp; Loss'!BZ17</f>
        <v>0</v>
      </c>
      <c r="CA53" s="402">
        <f>-'Profit &amp; Loss'!CA17</f>
        <v>0</v>
      </c>
      <c r="CB53" s="402">
        <f>-'Profit &amp; Loss'!CB17</f>
        <v>0</v>
      </c>
      <c r="CC53" s="402">
        <f>-'Profit &amp; Loss'!CC17</f>
        <v>0</v>
      </c>
      <c r="CD53" s="402">
        <f>-'Profit &amp; Loss'!CD17</f>
        <v>0</v>
      </c>
      <c r="CE53" s="402">
        <f>-'Profit &amp; Loss'!CE17</f>
        <v>0</v>
      </c>
      <c r="CF53" s="402">
        <f>-'Profit &amp; Loss'!CF17</f>
        <v>0</v>
      </c>
      <c r="CG53" s="402">
        <f>-'Profit &amp; Loss'!CG17</f>
        <v>0</v>
      </c>
      <c r="CH53" s="402">
        <f>-'Profit &amp; Loss'!CH17</f>
        <v>0</v>
      </c>
      <c r="CI53" s="402">
        <f>-'Profit &amp; Loss'!CI17</f>
        <v>0</v>
      </c>
    </row>
    <row r="54" spans="1:87">
      <c r="A54" s="222"/>
      <c r="B54" s="222"/>
      <c r="C54" s="59" t="s">
        <v>889</v>
      </c>
      <c r="D54" s="69" t="s">
        <v>898</v>
      </c>
      <c r="E54" s="427" t="s">
        <v>58</v>
      </c>
      <c r="F54" s="69"/>
      <c r="G54" s="654"/>
      <c r="H54" s="654"/>
      <c r="I54" s="583"/>
      <c r="J54" s="402">
        <f>-'Profit &amp; Loss'!J19</f>
        <v>-0.39999999999999997</v>
      </c>
      <c r="K54" s="402">
        <f>-'Profit &amp; Loss'!K19</f>
        <v>0.65900000000000025</v>
      </c>
      <c r="L54" s="402">
        <f>-'Profit &amp; Loss'!L19</f>
        <v>-1.6349999999999998</v>
      </c>
      <c r="M54" s="402">
        <f>-'Profit &amp; Loss'!M19</f>
        <v>-1.6987246376811598</v>
      </c>
      <c r="N54" s="402">
        <f>-'Profit &amp; Loss'!N19</f>
        <v>-2.3545383248236815</v>
      </c>
      <c r="O54" s="402">
        <f>-'Profit &amp; Loss'!O19</f>
        <v>-0.46161148574497246</v>
      </c>
      <c r="P54" s="402">
        <f>-'Profit &amp; Loss'!P19</f>
        <v>-1.3445781719354746</v>
      </c>
      <c r="Q54" s="402">
        <f>-'Profit &amp; Loss'!Q19</f>
        <v>-1.3714776761872474</v>
      </c>
      <c r="R54" s="402">
        <f>-'Profit &amp; Loss'!R19</f>
        <v>-1.3989727414187643</v>
      </c>
      <c r="S54" s="402">
        <f>-'Profit &amp; Loss'!S19</f>
        <v>-1.4269641074667343</v>
      </c>
      <c r="T54" s="402">
        <f>-'Profit &amp; Loss'!T19</f>
        <v>-1.4554517743311581</v>
      </c>
      <c r="U54" s="402">
        <f>-'Profit &amp; Loss'!U19</f>
        <v>-1.4845608098177812</v>
      </c>
      <c r="V54" s="402">
        <f>-'Profit &amp; Loss'!V19</f>
        <v>-1.5142520260141368</v>
      </c>
      <c r="W54" s="402">
        <f>-'Profit &amp; Loss'!W19</f>
        <v>-1.5445370665344196</v>
      </c>
      <c r="X54" s="402">
        <f>-'Profit &amp; Loss'!X19</f>
        <v>-1.5754278078651081</v>
      </c>
      <c r="Y54" s="402">
        <f>-'Profit &amp; Loss'!Y19</f>
        <v>-1.6069363640224104</v>
      </c>
      <c r="Z54" s="402">
        <f>-'Profit &amp; Loss'!Z19</f>
        <v>-1.6390750913028584</v>
      </c>
      <c r="AA54" s="402">
        <f>-'Profit &amp; Loss'!AA19</f>
        <v>-1.6718565931289158</v>
      </c>
      <c r="AB54" s="402">
        <f>-'Profit &amp; Loss'!AB19</f>
        <v>-1.7052937249914941</v>
      </c>
      <c r="AC54" s="402">
        <f>-'Profit &amp; Loss'!AC19</f>
        <v>-1.7393995994913243</v>
      </c>
      <c r="AD54" s="402">
        <f>-'Profit &amp; Loss'!AD19</f>
        <v>-1.7741875914811507</v>
      </c>
      <c r="AE54" s="402">
        <f>-'Profit &amp; Loss'!AE19</f>
        <v>-1.8096713433107736</v>
      </c>
      <c r="AF54" s="402">
        <f>-'Profit &amp; Loss'!AF19</f>
        <v>-1.845864770176989</v>
      </c>
      <c r="AG54" s="402">
        <f>-'Profit &amp; Loss'!AG19</f>
        <v>-1.8827820655805287</v>
      </c>
      <c r="AH54" s="402">
        <f>-'Profit &amp; Loss'!AH19</f>
        <v>-1.9204377068921394</v>
      </c>
      <c r="AI54" s="402">
        <f>-'Profit &amp; Loss'!AI19</f>
        <v>-1.9588464610299823</v>
      </c>
      <c r="AJ54" s="402">
        <f>-'Profit &amp; Loss'!AJ19</f>
        <v>-1.9980233902505817</v>
      </c>
      <c r="AK54" s="402">
        <f>-'Profit &amp; Loss'!AK19</f>
        <v>-2.0379838580555933</v>
      </c>
      <c r="AL54" s="402">
        <f>-'Profit &amp; Loss'!AL19</f>
        <v>-2.0787435352167054</v>
      </c>
      <c r="AM54" s="402">
        <f>-'Profit &amp; Loss'!AM19</f>
        <v>-2.1203184059210392</v>
      </c>
      <c r="AN54" s="402">
        <f>-'Profit &amp; Loss'!AN19</f>
        <v>-2.16272477403946</v>
      </c>
      <c r="AO54" s="402">
        <f>-'Profit &amp; Loss'!AO19</f>
        <v>-2.2059792695202494</v>
      </c>
      <c r="AP54" s="402">
        <f>-'Profit &amp; Loss'!AP19</f>
        <v>-2.2500988549106542</v>
      </c>
      <c r="AQ54" s="402">
        <f>-'Profit &amp; Loss'!AQ19</f>
        <v>-2.2951008320088673</v>
      </c>
      <c r="AR54" s="402">
        <f>-'Profit &amp; Loss'!AR19</f>
        <v>-2.3410028486490448</v>
      </c>
      <c r="AS54" s="402">
        <f>-'Profit &amp; Loss'!AS19</f>
        <v>-2.3878229056220257</v>
      </c>
      <c r="AT54" s="402">
        <f>-'Profit &amp; Loss'!AT19</f>
        <v>-2.4355793637344663</v>
      </c>
      <c r="AU54" s="402">
        <f>-'Profit &amp; Loss'!AU19</f>
        <v>-2.484290951009156</v>
      </c>
      <c r="AV54" s="402">
        <f>-'Profit &amp; Loss'!AV19</f>
        <v>-2.5339767700293394</v>
      </c>
      <c r="AW54" s="402">
        <f>-'Profit &amp; Loss'!AW19</f>
        <v>-2.5846563054299261</v>
      </c>
      <c r="AX54" s="402">
        <f>-'Profit &amp; Loss'!AX19</f>
        <v>-2.6363494315385245</v>
      </c>
      <c r="AY54" s="402">
        <f>-'Profit &amp; Loss'!AY19</f>
        <v>-2.6890764201692954</v>
      </c>
      <c r="AZ54" s="402">
        <f>-'Profit &amp; Loss'!AZ19</f>
        <v>-2.7428579485726812</v>
      </c>
      <c r="BA54" s="402">
        <f>-'Profit &amp; Loss'!BA19</f>
        <v>-2.7977151075441347</v>
      </c>
      <c r="BB54" s="402">
        <f>-'Profit &amp; Loss'!BB19</f>
        <v>-2.8536694096950175</v>
      </c>
      <c r="BC54" s="402">
        <f>-'Profit &amp; Loss'!BC19</f>
        <v>-2.910742797888918</v>
      </c>
      <c r="BD54" s="402">
        <f>-'Profit &amp; Loss'!BD19</f>
        <v>-2.9689576538466964</v>
      </c>
      <c r="BE54" s="402">
        <f>-'Profit &amp; Loss'!BE19</f>
        <v>-3.0283368069236305</v>
      </c>
      <c r="BF54" s="402">
        <f>-'Profit &amp; Loss'!BF19</f>
        <v>-3.088903543062103</v>
      </c>
      <c r="BG54" s="402">
        <f>-'Profit &amp; Loss'!BG19</f>
        <v>-3.1506816139233451</v>
      </c>
      <c r="BH54" s="402">
        <f>-'Profit &amp; Loss'!BH19</f>
        <v>-3.2136952462018122</v>
      </c>
      <c r="BI54" s="402">
        <f>-'Profit &amp; Loss'!BI19</f>
        <v>-3.2779691511258489</v>
      </c>
      <c r="BJ54" s="402">
        <f>-'Profit &amp; Loss'!BJ19</f>
        <v>-3.343528534148366</v>
      </c>
      <c r="BK54" s="402">
        <f>-'Profit &amp; Loss'!BK19</f>
        <v>-3.4103991048313334</v>
      </c>
      <c r="BL54" s="402">
        <f>-'Profit &amp; Loss'!BL19</f>
        <v>-3.4786070869279602</v>
      </c>
      <c r="BM54" s="402">
        <f>-'Profit &amp; Loss'!BM19</f>
        <v>-3.5481792286665192</v>
      </c>
      <c r="BN54" s="402">
        <f>-'Profit &amp; Loss'!BN19</f>
        <v>-3.6191428132398498</v>
      </c>
      <c r="BO54" s="402">
        <f>-'Profit &amp; Loss'!BO19</f>
        <v>-3.6915256695046468</v>
      </c>
      <c r="BP54" s="402">
        <f>-'Profit &amp; Loss'!BP19</f>
        <v>-3.7653561828947395</v>
      </c>
      <c r="BQ54" s="402">
        <f>-'Profit &amp; Loss'!BQ19</f>
        <v>-3.8406633065526345</v>
      </c>
      <c r="BR54" s="402">
        <f>-'Profit &amp; Loss'!BR19</f>
        <v>-3.9174765726836873</v>
      </c>
      <c r="BS54" s="402">
        <f>-'Profit &amp; Loss'!BS19</f>
        <v>-3.9958261041373615</v>
      </c>
      <c r="BT54" s="402">
        <f>-'Profit &amp; Loss'!BT19</f>
        <v>-4.0757426262201086</v>
      </c>
      <c r="BU54" s="402">
        <f>-'Profit &amp; Loss'!BU19</f>
        <v>-4.1572574787445111</v>
      </c>
      <c r="BV54" s="402">
        <f>-'Profit &amp; Loss'!BV19</f>
        <v>-4.2404026283194014</v>
      </c>
      <c r="BW54" s="402">
        <f>-'Profit &amp; Loss'!BW19</f>
        <v>-4.3252106808857897</v>
      </c>
      <c r="BX54" s="402">
        <f>-'Profit &amp; Loss'!BX19</f>
        <v>-4.411714894503505</v>
      </c>
      <c r="BY54" s="402">
        <f>-'Profit &amp; Loss'!BY19</f>
        <v>-4.4999491923935757</v>
      </c>
      <c r="BZ54" s="402">
        <f>-'Profit &amp; Loss'!BZ19</f>
        <v>-4.5899481762414478</v>
      </c>
      <c r="CA54" s="402">
        <f>-'Profit &amp; Loss'!CA19</f>
        <v>-4.6817471397662764</v>
      </c>
      <c r="CB54" s="402">
        <f>-'Profit &amp; Loss'!CB19</f>
        <v>-4.7753820825616016</v>
      </c>
      <c r="CC54" s="402">
        <f>-'Profit &amp; Loss'!CC19</f>
        <v>-4.8708897242128337</v>
      </c>
      <c r="CD54" s="402">
        <f>-'Profit &amp; Loss'!CD19</f>
        <v>-4.9683075186970909</v>
      </c>
      <c r="CE54" s="402">
        <f>-'Profit &amp; Loss'!CE19</f>
        <v>-5.0676736690710333</v>
      </c>
      <c r="CF54" s="402">
        <f>-'Profit &amp; Loss'!CF19</f>
        <v>-5.1690271424524541</v>
      </c>
      <c r="CG54" s="402">
        <f>-'Profit &amp; Loss'!CG19</f>
        <v>-5.2724076853015021</v>
      </c>
      <c r="CH54" s="402">
        <f>-'Profit &amp; Loss'!CH19</f>
        <v>-5.3778558390075322</v>
      </c>
      <c r="CI54" s="402">
        <f>-'Profit &amp; Loss'!CI19</f>
        <v>-5.4854129557876838</v>
      </c>
    </row>
    <row r="55" spans="1:87">
      <c r="A55" s="222"/>
      <c r="B55" s="222"/>
      <c r="C55" s="59"/>
      <c r="D55" s="69"/>
      <c r="E55" s="427"/>
      <c r="F55" s="69"/>
      <c r="G55" s="222"/>
      <c r="H55" s="222"/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  <c r="AA55" s="222"/>
      <c r="AB55" s="222"/>
      <c r="AC55" s="222"/>
      <c r="AD55" s="222"/>
      <c r="AE55" s="222"/>
      <c r="AF55" s="222"/>
      <c r="AG55" s="222"/>
      <c r="AH55" s="222"/>
      <c r="AI55" s="222"/>
      <c r="AJ55" s="222"/>
      <c r="AK55" s="222"/>
      <c r="AL55" s="222"/>
      <c r="AM55" s="222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  <c r="BB55" s="222"/>
      <c r="BC55" s="222"/>
      <c r="BD55" s="222"/>
      <c r="BE55" s="222"/>
      <c r="BF55" s="222"/>
      <c r="BG55" s="222"/>
      <c r="BH55" s="222"/>
      <c r="BI55" s="222"/>
      <c r="BJ55" s="222"/>
      <c r="BK55" s="222"/>
      <c r="BL55" s="222"/>
      <c r="BM55" s="222"/>
      <c r="BN55" s="222"/>
      <c r="BO55" s="222"/>
      <c r="BP55" s="222"/>
      <c r="BQ55" s="222"/>
      <c r="BR55" s="222"/>
      <c r="BS55" s="222"/>
      <c r="BT55" s="222"/>
      <c r="BU55" s="222"/>
      <c r="BV55" s="222"/>
      <c r="BW55" s="222"/>
      <c r="BX55" s="222"/>
      <c r="BY55" s="222"/>
      <c r="BZ55" s="222"/>
      <c r="CA55" s="222"/>
      <c r="CB55" s="222"/>
      <c r="CC55" s="222"/>
      <c r="CD55" s="222"/>
      <c r="CE55" s="222"/>
      <c r="CF55" s="222"/>
      <c r="CG55" s="222"/>
      <c r="CH55" s="222"/>
      <c r="CI55" s="222"/>
    </row>
    <row r="56" spans="1:87">
      <c r="A56" s="222"/>
      <c r="B56" s="222"/>
      <c r="C56" s="40" t="s">
        <v>746</v>
      </c>
      <c r="D56" s="69" t="s">
        <v>898</v>
      </c>
      <c r="E56" s="427" t="s">
        <v>58</v>
      </c>
      <c r="F56" s="69"/>
      <c r="G56" s="654"/>
      <c r="H56" s="654"/>
      <c r="I56" s="583"/>
      <c r="J56" s="583"/>
      <c r="K56" s="402">
        <f>Inputs!K239</f>
        <v>5.452</v>
      </c>
      <c r="L56" s="402">
        <f>Inputs!L239</f>
        <v>-3.9020000000000001</v>
      </c>
      <c r="M56" s="402">
        <f>Inputs!M239</f>
        <v>0</v>
      </c>
      <c r="N56" s="402">
        <f>Inputs!N239</f>
        <v>0</v>
      </c>
      <c r="O56" s="402">
        <f>Inputs!O239</f>
        <v>0</v>
      </c>
      <c r="P56" s="402">
        <f>Inputs!P239</f>
        <v>0</v>
      </c>
      <c r="Q56" s="402">
        <f>Inputs!Q239</f>
        <v>0</v>
      </c>
      <c r="R56" s="402">
        <f>Inputs!R239</f>
        <v>0</v>
      </c>
      <c r="S56" s="402">
        <f>Inputs!S239</f>
        <v>0</v>
      </c>
      <c r="T56" s="402">
        <f>Inputs!T239</f>
        <v>0</v>
      </c>
      <c r="U56" s="402">
        <f>Inputs!U239</f>
        <v>0</v>
      </c>
      <c r="V56" s="402">
        <f>Inputs!V239</f>
        <v>0</v>
      </c>
      <c r="W56" s="402">
        <f>Inputs!W239</f>
        <v>0</v>
      </c>
      <c r="X56" s="402">
        <f>Inputs!X239</f>
        <v>0</v>
      </c>
      <c r="Y56" s="402">
        <f>Inputs!Y239</f>
        <v>0</v>
      </c>
      <c r="Z56" s="402">
        <f>Inputs!Z239</f>
        <v>0</v>
      </c>
      <c r="AA56" s="402">
        <f>Inputs!AA239</f>
        <v>0</v>
      </c>
      <c r="AB56" s="402">
        <f>Inputs!AB239</f>
        <v>0</v>
      </c>
      <c r="AC56" s="402">
        <f>Inputs!AC239</f>
        <v>0</v>
      </c>
      <c r="AD56" s="402">
        <f>Inputs!AD239</f>
        <v>0</v>
      </c>
      <c r="AE56" s="402">
        <f>Inputs!AE239</f>
        <v>0</v>
      </c>
      <c r="AF56" s="402">
        <f>Inputs!AF239</f>
        <v>0</v>
      </c>
      <c r="AG56" s="402">
        <f>Inputs!AG239</f>
        <v>0</v>
      </c>
      <c r="AH56" s="402">
        <f>Inputs!AH239</f>
        <v>0</v>
      </c>
      <c r="AI56" s="402">
        <f>Inputs!AI239</f>
        <v>0</v>
      </c>
      <c r="AJ56" s="402">
        <f>Inputs!AJ239</f>
        <v>0</v>
      </c>
      <c r="AK56" s="402">
        <f>Inputs!AK239</f>
        <v>0</v>
      </c>
      <c r="AL56" s="402">
        <f>Inputs!AL239</f>
        <v>0</v>
      </c>
      <c r="AM56" s="402">
        <f>Inputs!AM239</f>
        <v>0</v>
      </c>
      <c r="AN56" s="402">
        <f>Inputs!AN239</f>
        <v>0</v>
      </c>
      <c r="AO56" s="402">
        <f>Inputs!AO239</f>
        <v>0</v>
      </c>
      <c r="AP56" s="402">
        <f>Inputs!AP239</f>
        <v>0</v>
      </c>
      <c r="AQ56" s="402">
        <f>Inputs!AQ239</f>
        <v>0</v>
      </c>
      <c r="AR56" s="402">
        <f>Inputs!AR239</f>
        <v>0</v>
      </c>
      <c r="AS56" s="402">
        <f>Inputs!AS239</f>
        <v>0</v>
      </c>
      <c r="AT56" s="402">
        <f>Inputs!AT239</f>
        <v>0</v>
      </c>
      <c r="AU56" s="402">
        <f>Inputs!AU239</f>
        <v>0</v>
      </c>
      <c r="AV56" s="402">
        <f>Inputs!AV239</f>
        <v>0</v>
      </c>
      <c r="AW56" s="402">
        <f>Inputs!AW239</f>
        <v>0</v>
      </c>
      <c r="AX56" s="402">
        <f>Inputs!AX239</f>
        <v>0</v>
      </c>
      <c r="AY56" s="402">
        <f>Inputs!AY239</f>
        <v>0</v>
      </c>
      <c r="AZ56" s="402">
        <f>Inputs!AZ239</f>
        <v>0</v>
      </c>
      <c r="BA56" s="402">
        <f>Inputs!BA239</f>
        <v>0</v>
      </c>
      <c r="BB56" s="402">
        <f>Inputs!BB239</f>
        <v>0</v>
      </c>
      <c r="BC56" s="402">
        <f>Inputs!BC239</f>
        <v>0</v>
      </c>
      <c r="BD56" s="402">
        <f>Inputs!BD239</f>
        <v>0</v>
      </c>
      <c r="BE56" s="402">
        <f>Inputs!BE239</f>
        <v>0</v>
      </c>
      <c r="BF56" s="402">
        <f>Inputs!BF239</f>
        <v>0</v>
      </c>
      <c r="BG56" s="402">
        <f>Inputs!BG239</f>
        <v>0</v>
      </c>
      <c r="BH56" s="402">
        <f>Inputs!BH239</f>
        <v>0</v>
      </c>
      <c r="BI56" s="402">
        <f>Inputs!BI239</f>
        <v>0</v>
      </c>
      <c r="BJ56" s="402">
        <f>Inputs!BJ239</f>
        <v>0</v>
      </c>
      <c r="BK56" s="402">
        <f>Inputs!BK239</f>
        <v>0</v>
      </c>
      <c r="BL56" s="402">
        <f>Inputs!BL239</f>
        <v>0</v>
      </c>
      <c r="BM56" s="402">
        <f>Inputs!BM239</f>
        <v>0</v>
      </c>
      <c r="BN56" s="402">
        <f>Inputs!BN239</f>
        <v>0</v>
      </c>
      <c r="BO56" s="402">
        <f>Inputs!BO239</f>
        <v>0</v>
      </c>
      <c r="BP56" s="402">
        <f>Inputs!BP239</f>
        <v>0</v>
      </c>
      <c r="BQ56" s="402">
        <f>Inputs!BQ239</f>
        <v>0</v>
      </c>
      <c r="BR56" s="402">
        <f>Inputs!BR239</f>
        <v>0</v>
      </c>
      <c r="BS56" s="402">
        <f>Inputs!BS239</f>
        <v>0</v>
      </c>
      <c r="BT56" s="402">
        <f>Inputs!BT239</f>
        <v>0</v>
      </c>
      <c r="BU56" s="402">
        <f>Inputs!BU239</f>
        <v>0</v>
      </c>
      <c r="BV56" s="402">
        <f>Inputs!BV239</f>
        <v>0</v>
      </c>
      <c r="BW56" s="402">
        <f>Inputs!BW239</f>
        <v>0</v>
      </c>
      <c r="BX56" s="402">
        <f>Inputs!BX239</f>
        <v>0</v>
      </c>
      <c r="BY56" s="402">
        <f>Inputs!BY239</f>
        <v>0</v>
      </c>
      <c r="BZ56" s="402">
        <f>Inputs!BZ239</f>
        <v>0</v>
      </c>
      <c r="CA56" s="402">
        <f>Inputs!CA239</f>
        <v>0</v>
      </c>
      <c r="CB56" s="402">
        <f>Inputs!CB239</f>
        <v>0</v>
      </c>
      <c r="CC56" s="402">
        <f>Inputs!CC239</f>
        <v>0</v>
      </c>
      <c r="CD56" s="402">
        <f>Inputs!CD239</f>
        <v>0</v>
      </c>
      <c r="CE56" s="402">
        <f>Inputs!CE239</f>
        <v>0</v>
      </c>
      <c r="CF56" s="402">
        <f>Inputs!CF239</f>
        <v>0</v>
      </c>
      <c r="CG56" s="402">
        <f>Inputs!CG239</f>
        <v>0</v>
      </c>
      <c r="CH56" s="402">
        <f>Inputs!CH239</f>
        <v>0</v>
      </c>
      <c r="CI56" s="402">
        <f>Inputs!CI239</f>
        <v>0</v>
      </c>
    </row>
    <row r="57" spans="1:87">
      <c r="A57" s="222"/>
      <c r="B57" s="222"/>
      <c r="C57" s="40" t="s">
        <v>268</v>
      </c>
      <c r="D57" s="69" t="s">
        <v>898</v>
      </c>
      <c r="E57" s="427" t="s">
        <v>58</v>
      </c>
      <c r="F57" s="69"/>
      <c r="G57" s="654"/>
      <c r="H57" s="654"/>
      <c r="I57" s="583"/>
      <c r="J57" s="402">
        <f>Inputs!J225</f>
        <v>2.2862390000000001</v>
      </c>
      <c r="K57" s="402">
        <f>Inputs!K225</f>
        <v>2.1629999999999998</v>
      </c>
      <c r="L57" s="402">
        <f>Inputs!L225</f>
        <v>2.907</v>
      </c>
      <c r="M57" s="402">
        <f>Inputs!M225</f>
        <v>1.5</v>
      </c>
      <c r="N57" s="402">
        <f>Inputs!N225</f>
        <v>1.5</v>
      </c>
      <c r="O57" s="402">
        <f>Inputs!O225</f>
        <v>1.5</v>
      </c>
      <c r="P57" s="402">
        <f>Inputs!P225</f>
        <v>1.5</v>
      </c>
      <c r="Q57" s="402">
        <f>Inputs!Q225</f>
        <v>1.5</v>
      </c>
      <c r="R57" s="402">
        <f>Inputs!R225</f>
        <v>1.5</v>
      </c>
      <c r="S57" s="402">
        <f>Inputs!S225</f>
        <v>1.5</v>
      </c>
      <c r="T57" s="402">
        <f>Inputs!T225</f>
        <v>1.5</v>
      </c>
      <c r="U57" s="402">
        <f>Inputs!U225</f>
        <v>1.5</v>
      </c>
      <c r="V57" s="402">
        <f>Inputs!V225</f>
        <v>1.5</v>
      </c>
      <c r="W57" s="402">
        <f>Inputs!W225</f>
        <v>1.5</v>
      </c>
      <c r="X57" s="402">
        <f>Inputs!X225</f>
        <v>1.5</v>
      </c>
      <c r="Y57" s="402">
        <f>Inputs!Y225</f>
        <v>1.5</v>
      </c>
      <c r="Z57" s="402">
        <f>Inputs!Z225</f>
        <v>1.5</v>
      </c>
      <c r="AA57" s="402">
        <f>Inputs!AA225</f>
        <v>1.5</v>
      </c>
      <c r="AB57" s="402">
        <f>Inputs!AB225</f>
        <v>1.5</v>
      </c>
      <c r="AC57" s="402">
        <f>Inputs!AC225</f>
        <v>1.5</v>
      </c>
      <c r="AD57" s="402">
        <f>Inputs!AD225</f>
        <v>1.5</v>
      </c>
      <c r="AE57" s="402">
        <f>Inputs!AE225</f>
        <v>1.5</v>
      </c>
      <c r="AF57" s="402">
        <f>Inputs!AF225</f>
        <v>1.5</v>
      </c>
      <c r="AG57" s="402">
        <f>Inputs!AG225</f>
        <v>1.5</v>
      </c>
      <c r="AH57" s="402">
        <f>Inputs!AH225</f>
        <v>1.5</v>
      </c>
      <c r="AI57" s="402">
        <f>Inputs!AI225</f>
        <v>1.5</v>
      </c>
      <c r="AJ57" s="402">
        <f>Inputs!AJ225</f>
        <v>1.5</v>
      </c>
      <c r="AK57" s="402">
        <f>Inputs!AK225</f>
        <v>1.5</v>
      </c>
      <c r="AL57" s="402">
        <f>Inputs!AL225</f>
        <v>1.5</v>
      </c>
      <c r="AM57" s="402">
        <f>Inputs!AM225</f>
        <v>1.5</v>
      </c>
      <c r="AN57" s="402">
        <f>Inputs!AN225</f>
        <v>1.5</v>
      </c>
      <c r="AO57" s="402">
        <f>Inputs!AO225</f>
        <v>1.5</v>
      </c>
      <c r="AP57" s="402">
        <f>Inputs!AP225</f>
        <v>1.5</v>
      </c>
      <c r="AQ57" s="402">
        <f>Inputs!AQ225</f>
        <v>1.5</v>
      </c>
      <c r="AR57" s="402">
        <f>Inputs!AR225</f>
        <v>1.5</v>
      </c>
      <c r="AS57" s="402">
        <f>Inputs!AS225</f>
        <v>1.5</v>
      </c>
      <c r="AT57" s="402">
        <f>Inputs!AT225</f>
        <v>1.5</v>
      </c>
      <c r="AU57" s="402">
        <f>Inputs!AU225</f>
        <v>1.5</v>
      </c>
      <c r="AV57" s="402">
        <f>Inputs!AV225</f>
        <v>1.5</v>
      </c>
      <c r="AW57" s="402">
        <f>Inputs!AW225</f>
        <v>1.5</v>
      </c>
      <c r="AX57" s="402">
        <f>Inputs!AX225</f>
        <v>1.5</v>
      </c>
      <c r="AY57" s="402">
        <f>Inputs!AY225</f>
        <v>1.5</v>
      </c>
      <c r="AZ57" s="402">
        <f>Inputs!AZ225</f>
        <v>1.5</v>
      </c>
      <c r="BA57" s="402">
        <f>Inputs!BA225</f>
        <v>1.5</v>
      </c>
      <c r="BB57" s="402">
        <f>Inputs!BB225</f>
        <v>1.5</v>
      </c>
      <c r="BC57" s="402">
        <f>Inputs!BC225</f>
        <v>1.5</v>
      </c>
      <c r="BD57" s="402">
        <f>Inputs!BD225</f>
        <v>1.5</v>
      </c>
      <c r="BE57" s="402">
        <f>Inputs!BE225</f>
        <v>1.5</v>
      </c>
      <c r="BF57" s="402">
        <f>Inputs!BF225</f>
        <v>1.5</v>
      </c>
      <c r="BG57" s="402">
        <f>Inputs!BG225</f>
        <v>1.5</v>
      </c>
      <c r="BH57" s="402">
        <f>Inputs!BH225</f>
        <v>1.5</v>
      </c>
      <c r="BI57" s="402">
        <f>Inputs!BI225</f>
        <v>1.5</v>
      </c>
      <c r="BJ57" s="402">
        <f>Inputs!BJ225</f>
        <v>1.5</v>
      </c>
      <c r="BK57" s="402">
        <f>Inputs!BK225</f>
        <v>1.5</v>
      </c>
      <c r="BL57" s="402">
        <f>Inputs!BL225</f>
        <v>1.5</v>
      </c>
      <c r="BM57" s="402">
        <f>Inputs!BM225</f>
        <v>1.5</v>
      </c>
      <c r="BN57" s="402">
        <f>Inputs!BN225</f>
        <v>1.5</v>
      </c>
      <c r="BO57" s="402">
        <f>Inputs!BO225</f>
        <v>1.5</v>
      </c>
      <c r="BP57" s="402">
        <f>Inputs!BP225</f>
        <v>1.5</v>
      </c>
      <c r="BQ57" s="402">
        <f>Inputs!BQ225</f>
        <v>1.5</v>
      </c>
      <c r="BR57" s="402">
        <f>Inputs!BR225</f>
        <v>1.5</v>
      </c>
      <c r="BS57" s="402">
        <f>Inputs!BS225</f>
        <v>1.5</v>
      </c>
      <c r="BT57" s="402">
        <f>Inputs!BT225</f>
        <v>1.5</v>
      </c>
      <c r="BU57" s="402">
        <f>Inputs!BU225</f>
        <v>1.5</v>
      </c>
      <c r="BV57" s="402">
        <f>Inputs!BV225</f>
        <v>1.5</v>
      </c>
      <c r="BW57" s="402">
        <f>Inputs!BW225</f>
        <v>1.5</v>
      </c>
      <c r="BX57" s="402">
        <f>Inputs!BX225</f>
        <v>1.5</v>
      </c>
      <c r="BY57" s="402">
        <f>Inputs!BY225</f>
        <v>1.5</v>
      </c>
      <c r="BZ57" s="402">
        <f>Inputs!BZ225</f>
        <v>1.5</v>
      </c>
      <c r="CA57" s="402">
        <f>Inputs!CA225</f>
        <v>1.5</v>
      </c>
      <c r="CB57" s="402">
        <f>Inputs!CB225</f>
        <v>1.5</v>
      </c>
      <c r="CC57" s="402">
        <f>Inputs!CC225</f>
        <v>1.5</v>
      </c>
      <c r="CD57" s="402">
        <f>Inputs!CD225</f>
        <v>1.5</v>
      </c>
      <c r="CE57" s="402">
        <f>Inputs!CE225</f>
        <v>1.5</v>
      </c>
      <c r="CF57" s="402">
        <f>Inputs!CF225</f>
        <v>1.5</v>
      </c>
      <c r="CG57" s="402">
        <f>Inputs!CG225</f>
        <v>1.5</v>
      </c>
      <c r="CH57" s="402">
        <f>Inputs!CH225</f>
        <v>1.5</v>
      </c>
      <c r="CI57" s="402">
        <f>Inputs!CI225</f>
        <v>1.5</v>
      </c>
    </row>
    <row r="58" spans="1:87">
      <c r="A58" s="373"/>
      <c r="B58" s="222"/>
      <c r="C58" s="40" t="s">
        <v>269</v>
      </c>
      <c r="D58" s="69" t="s">
        <v>898</v>
      </c>
      <c r="E58" s="427" t="s">
        <v>58</v>
      </c>
      <c r="F58" s="69"/>
      <c r="G58" s="654"/>
      <c r="H58" s="654"/>
      <c r="I58" s="583"/>
      <c r="J58" s="402">
        <f>Inputs!J226</f>
        <v>-7.2160000000000002</v>
      </c>
      <c r="K58" s="402">
        <f>Inputs!K226</f>
        <v>2.7519999999999998</v>
      </c>
      <c r="L58" s="402">
        <f>Inputs!L226</f>
        <v>-4.8330000000000002</v>
      </c>
      <c r="M58" s="402">
        <f>Inputs!M226</f>
        <v>0</v>
      </c>
      <c r="N58" s="402">
        <f>Inputs!N226</f>
        <v>0</v>
      </c>
      <c r="O58" s="402">
        <f>Inputs!O226</f>
        <v>0</v>
      </c>
      <c r="P58" s="402">
        <f>Inputs!P226</f>
        <v>0</v>
      </c>
      <c r="Q58" s="402">
        <f>Inputs!Q226</f>
        <v>0</v>
      </c>
      <c r="R58" s="402">
        <f>Inputs!R226</f>
        <v>0</v>
      </c>
      <c r="S58" s="402">
        <f>Inputs!S226</f>
        <v>0</v>
      </c>
      <c r="T58" s="402">
        <f>Inputs!T226</f>
        <v>0</v>
      </c>
      <c r="U58" s="402">
        <f>Inputs!U226</f>
        <v>0</v>
      </c>
      <c r="V58" s="402">
        <f>Inputs!V226</f>
        <v>0</v>
      </c>
      <c r="W58" s="402">
        <f>Inputs!W226</f>
        <v>0</v>
      </c>
      <c r="X58" s="402">
        <f>Inputs!X226</f>
        <v>0</v>
      </c>
      <c r="Y58" s="402">
        <f>Inputs!Y226</f>
        <v>0</v>
      </c>
      <c r="Z58" s="402">
        <f>Inputs!Z226</f>
        <v>0</v>
      </c>
      <c r="AA58" s="402">
        <f>Inputs!AA226</f>
        <v>0</v>
      </c>
      <c r="AB58" s="402">
        <f>Inputs!AB226</f>
        <v>0</v>
      </c>
      <c r="AC58" s="402">
        <f>Inputs!AC226</f>
        <v>0</v>
      </c>
      <c r="AD58" s="402">
        <f>Inputs!AD226</f>
        <v>0</v>
      </c>
      <c r="AE58" s="402">
        <f>Inputs!AE226</f>
        <v>0</v>
      </c>
      <c r="AF58" s="402">
        <f>Inputs!AF226</f>
        <v>0</v>
      </c>
      <c r="AG58" s="402">
        <f>Inputs!AG226</f>
        <v>0</v>
      </c>
      <c r="AH58" s="402">
        <f>Inputs!AH226</f>
        <v>0</v>
      </c>
      <c r="AI58" s="402">
        <f>Inputs!AI226</f>
        <v>0</v>
      </c>
      <c r="AJ58" s="402">
        <f>Inputs!AJ226</f>
        <v>0</v>
      </c>
      <c r="AK58" s="402">
        <f>Inputs!AK226</f>
        <v>0</v>
      </c>
      <c r="AL58" s="402">
        <f>Inputs!AL226</f>
        <v>0</v>
      </c>
      <c r="AM58" s="402">
        <f>Inputs!AM226</f>
        <v>0</v>
      </c>
      <c r="AN58" s="402">
        <f>Inputs!AN226</f>
        <v>0</v>
      </c>
      <c r="AO58" s="402">
        <f>Inputs!AO226</f>
        <v>0</v>
      </c>
      <c r="AP58" s="402">
        <f>Inputs!AP226</f>
        <v>0</v>
      </c>
      <c r="AQ58" s="402">
        <f>Inputs!AQ226</f>
        <v>0</v>
      </c>
      <c r="AR58" s="402">
        <f>Inputs!AR226</f>
        <v>0</v>
      </c>
      <c r="AS58" s="402">
        <f>Inputs!AS226</f>
        <v>0</v>
      </c>
      <c r="AT58" s="402">
        <f>Inputs!AT226</f>
        <v>0</v>
      </c>
      <c r="AU58" s="402">
        <f>Inputs!AU226</f>
        <v>0</v>
      </c>
      <c r="AV58" s="402">
        <f>Inputs!AV226</f>
        <v>0</v>
      </c>
      <c r="AW58" s="402">
        <f>Inputs!AW226</f>
        <v>0</v>
      </c>
      <c r="AX58" s="402">
        <f>Inputs!AX226</f>
        <v>0</v>
      </c>
      <c r="AY58" s="402">
        <f>Inputs!AY226</f>
        <v>0</v>
      </c>
      <c r="AZ58" s="402">
        <f>Inputs!AZ226</f>
        <v>0</v>
      </c>
      <c r="BA58" s="402">
        <f>Inputs!BA226</f>
        <v>0</v>
      </c>
      <c r="BB58" s="402">
        <f>Inputs!BB226</f>
        <v>0</v>
      </c>
      <c r="BC58" s="402">
        <f>Inputs!BC226</f>
        <v>0</v>
      </c>
      <c r="BD58" s="402">
        <f>Inputs!BD226</f>
        <v>0</v>
      </c>
      <c r="BE58" s="402">
        <f>Inputs!BE226</f>
        <v>0</v>
      </c>
      <c r="BF58" s="402">
        <f>Inputs!BF226</f>
        <v>0</v>
      </c>
      <c r="BG58" s="402">
        <f>Inputs!BG226</f>
        <v>0</v>
      </c>
      <c r="BH58" s="402">
        <f>Inputs!BH226</f>
        <v>0</v>
      </c>
      <c r="BI58" s="402">
        <f>Inputs!BI226</f>
        <v>0</v>
      </c>
      <c r="BJ58" s="402">
        <f>Inputs!BJ226</f>
        <v>0</v>
      </c>
      <c r="BK58" s="402">
        <f>Inputs!BK226</f>
        <v>0</v>
      </c>
      <c r="BL58" s="402">
        <f>Inputs!BL226</f>
        <v>0</v>
      </c>
      <c r="BM58" s="402">
        <f>Inputs!BM226</f>
        <v>0</v>
      </c>
      <c r="BN58" s="402">
        <f>Inputs!BN226</f>
        <v>0</v>
      </c>
      <c r="BO58" s="402">
        <f>Inputs!BO226</f>
        <v>0</v>
      </c>
      <c r="BP58" s="402">
        <f>Inputs!BP226</f>
        <v>0</v>
      </c>
      <c r="BQ58" s="402">
        <f>Inputs!BQ226</f>
        <v>0</v>
      </c>
      <c r="BR58" s="402">
        <f>Inputs!BR226</f>
        <v>0</v>
      </c>
      <c r="BS58" s="402">
        <f>Inputs!BS226</f>
        <v>0</v>
      </c>
      <c r="BT58" s="402">
        <f>Inputs!BT226</f>
        <v>0</v>
      </c>
      <c r="BU58" s="402">
        <f>Inputs!BU226</f>
        <v>0</v>
      </c>
      <c r="BV58" s="402">
        <f>Inputs!BV226</f>
        <v>0</v>
      </c>
      <c r="BW58" s="402">
        <f>Inputs!BW226</f>
        <v>0</v>
      </c>
      <c r="BX58" s="402">
        <f>Inputs!BX226</f>
        <v>0</v>
      </c>
      <c r="BY58" s="402">
        <f>Inputs!BY226</f>
        <v>0</v>
      </c>
      <c r="BZ58" s="402">
        <f>Inputs!BZ226</f>
        <v>0</v>
      </c>
      <c r="CA58" s="402">
        <f>Inputs!CA226</f>
        <v>0</v>
      </c>
      <c r="CB58" s="402">
        <f>Inputs!CB226</f>
        <v>0</v>
      </c>
      <c r="CC58" s="402">
        <f>Inputs!CC226</f>
        <v>0</v>
      </c>
      <c r="CD58" s="402">
        <f>Inputs!CD226</f>
        <v>0</v>
      </c>
      <c r="CE58" s="402">
        <f>Inputs!CE226</f>
        <v>0</v>
      </c>
      <c r="CF58" s="402">
        <f>Inputs!CF226</f>
        <v>0</v>
      </c>
      <c r="CG58" s="402">
        <f>Inputs!CG226</f>
        <v>0</v>
      </c>
      <c r="CH58" s="402">
        <f>Inputs!CH226</f>
        <v>0</v>
      </c>
      <c r="CI58" s="402">
        <f>Inputs!CI226</f>
        <v>0</v>
      </c>
    </row>
    <row r="59" spans="1:87">
      <c r="A59" s="222"/>
      <c r="B59" s="222"/>
      <c r="C59" s="40" t="s">
        <v>270</v>
      </c>
      <c r="D59" s="69" t="s">
        <v>898</v>
      </c>
      <c r="E59" s="427" t="s">
        <v>58</v>
      </c>
      <c r="F59" s="69"/>
      <c r="G59" s="654"/>
      <c r="H59" s="654"/>
      <c r="I59" s="583"/>
      <c r="J59" s="402">
        <f>Inputs!J227</f>
        <v>4.2</v>
      </c>
      <c r="K59" s="402">
        <f>Inputs!K227</f>
        <v>8.9489999999999998</v>
      </c>
      <c r="L59" s="402">
        <f>Inputs!L227</f>
        <v>9.7690000000000001</v>
      </c>
      <c r="M59" s="402">
        <f>Inputs!M227</f>
        <v>9.7690000000000001</v>
      </c>
      <c r="N59" s="402">
        <f>Inputs!N227</f>
        <v>9.7690000000000001</v>
      </c>
      <c r="O59" s="402">
        <f>Inputs!O227</f>
        <v>9.7690000000000001</v>
      </c>
      <c r="P59" s="402">
        <f>Inputs!P227</f>
        <v>9.7690000000000001</v>
      </c>
      <c r="Q59" s="402">
        <f>Inputs!Q227</f>
        <v>9.7690000000000001</v>
      </c>
      <c r="R59" s="402">
        <f>Inputs!R227</f>
        <v>9.7690000000000001</v>
      </c>
      <c r="S59" s="402">
        <f>Inputs!S227</f>
        <v>9.7690000000000001</v>
      </c>
      <c r="T59" s="402">
        <f>Inputs!T227</f>
        <v>9.7690000000000001</v>
      </c>
      <c r="U59" s="402">
        <f>Inputs!U227</f>
        <v>9.7690000000000001</v>
      </c>
      <c r="V59" s="402">
        <f>Inputs!V227</f>
        <v>9.7690000000000001</v>
      </c>
      <c r="W59" s="402">
        <f>Inputs!W227</f>
        <v>9.7690000000000001</v>
      </c>
      <c r="X59" s="402">
        <f>Inputs!X227</f>
        <v>9.7690000000000001</v>
      </c>
      <c r="Y59" s="402">
        <f>Inputs!Y227</f>
        <v>9.7690000000000001</v>
      </c>
      <c r="Z59" s="402">
        <f>Inputs!Z227</f>
        <v>9.7690000000000001</v>
      </c>
      <c r="AA59" s="402">
        <f>Inputs!AA227</f>
        <v>9.7690000000000001</v>
      </c>
      <c r="AB59" s="402">
        <f>Inputs!AB227</f>
        <v>9.7690000000000001</v>
      </c>
      <c r="AC59" s="402">
        <f>Inputs!AC227</f>
        <v>9.7690000000000001</v>
      </c>
      <c r="AD59" s="402">
        <f>Inputs!AD227</f>
        <v>9.7690000000000001</v>
      </c>
      <c r="AE59" s="402">
        <f>Inputs!AE227</f>
        <v>9.7690000000000001</v>
      </c>
      <c r="AF59" s="402">
        <f>Inputs!AF227</f>
        <v>9.7690000000000001</v>
      </c>
      <c r="AG59" s="402">
        <f>Inputs!AG227</f>
        <v>9.7690000000000001</v>
      </c>
      <c r="AH59" s="402">
        <f>Inputs!AH227</f>
        <v>9.7690000000000001</v>
      </c>
      <c r="AI59" s="402">
        <f>Inputs!AI227</f>
        <v>9.7690000000000001</v>
      </c>
      <c r="AJ59" s="402">
        <f>Inputs!AJ227</f>
        <v>9.7690000000000001</v>
      </c>
      <c r="AK59" s="402">
        <f>Inputs!AK227</f>
        <v>9.7690000000000001</v>
      </c>
      <c r="AL59" s="402">
        <f>Inputs!AL227</f>
        <v>9.7690000000000001</v>
      </c>
      <c r="AM59" s="402">
        <f>Inputs!AM227</f>
        <v>9.7690000000000001</v>
      </c>
      <c r="AN59" s="402">
        <f>Inputs!AN227</f>
        <v>9.7690000000000001</v>
      </c>
      <c r="AO59" s="402">
        <f>Inputs!AO227</f>
        <v>9.7690000000000001</v>
      </c>
      <c r="AP59" s="402">
        <f>Inputs!AP227</f>
        <v>9.7690000000000001</v>
      </c>
      <c r="AQ59" s="402">
        <f>Inputs!AQ227</f>
        <v>9.7690000000000001</v>
      </c>
      <c r="AR59" s="402">
        <f>Inputs!AR227</f>
        <v>9.7690000000000001</v>
      </c>
      <c r="AS59" s="402">
        <f>Inputs!AS227</f>
        <v>9.7690000000000001</v>
      </c>
      <c r="AT59" s="402">
        <f>Inputs!AT227</f>
        <v>9.7690000000000001</v>
      </c>
      <c r="AU59" s="402">
        <f>Inputs!AU227</f>
        <v>9.7690000000000001</v>
      </c>
      <c r="AV59" s="402">
        <f>Inputs!AV227</f>
        <v>9.7690000000000001</v>
      </c>
      <c r="AW59" s="402">
        <f>Inputs!AW227</f>
        <v>9.7690000000000001</v>
      </c>
      <c r="AX59" s="402">
        <f>Inputs!AX227</f>
        <v>9.7690000000000001</v>
      </c>
      <c r="AY59" s="402">
        <f>Inputs!AY227</f>
        <v>9.7690000000000001</v>
      </c>
      <c r="AZ59" s="402">
        <f>Inputs!AZ227</f>
        <v>9.7690000000000001</v>
      </c>
      <c r="BA59" s="402">
        <f>Inputs!BA227</f>
        <v>9.7690000000000001</v>
      </c>
      <c r="BB59" s="402">
        <f>Inputs!BB227</f>
        <v>9.7690000000000001</v>
      </c>
      <c r="BC59" s="402">
        <f>Inputs!BC227</f>
        <v>9.7690000000000001</v>
      </c>
      <c r="BD59" s="402">
        <f>Inputs!BD227</f>
        <v>9.7690000000000001</v>
      </c>
      <c r="BE59" s="402">
        <f>Inputs!BE227</f>
        <v>9.7690000000000001</v>
      </c>
      <c r="BF59" s="402">
        <f>Inputs!BF227</f>
        <v>9.7690000000000001</v>
      </c>
      <c r="BG59" s="402">
        <f>Inputs!BG227</f>
        <v>9.7690000000000001</v>
      </c>
      <c r="BH59" s="402">
        <f>Inputs!BH227</f>
        <v>9.7690000000000001</v>
      </c>
      <c r="BI59" s="402">
        <f>Inputs!BI227</f>
        <v>9.7690000000000001</v>
      </c>
      <c r="BJ59" s="402">
        <f>Inputs!BJ227</f>
        <v>9.7690000000000001</v>
      </c>
      <c r="BK59" s="402">
        <f>Inputs!BK227</f>
        <v>9.7690000000000001</v>
      </c>
      <c r="BL59" s="402">
        <f>Inputs!BL227</f>
        <v>9.7690000000000001</v>
      </c>
      <c r="BM59" s="402">
        <f>Inputs!BM227</f>
        <v>9.7690000000000001</v>
      </c>
      <c r="BN59" s="402">
        <f>Inputs!BN227</f>
        <v>9.7690000000000001</v>
      </c>
      <c r="BO59" s="402">
        <f>Inputs!BO227</f>
        <v>9.7690000000000001</v>
      </c>
      <c r="BP59" s="402">
        <f>Inputs!BP227</f>
        <v>9.7690000000000001</v>
      </c>
      <c r="BQ59" s="402">
        <f>Inputs!BQ227</f>
        <v>9.7690000000000001</v>
      </c>
      <c r="BR59" s="402">
        <f>Inputs!BR227</f>
        <v>9.7690000000000001</v>
      </c>
      <c r="BS59" s="402">
        <f>Inputs!BS227</f>
        <v>9.7690000000000001</v>
      </c>
      <c r="BT59" s="402">
        <f>Inputs!BT227</f>
        <v>9.7690000000000001</v>
      </c>
      <c r="BU59" s="402">
        <f>Inputs!BU227</f>
        <v>9.7690000000000001</v>
      </c>
      <c r="BV59" s="402">
        <f>Inputs!BV227</f>
        <v>9.7690000000000001</v>
      </c>
      <c r="BW59" s="402">
        <f>Inputs!BW227</f>
        <v>9.7690000000000001</v>
      </c>
      <c r="BX59" s="402">
        <f>Inputs!BX227</f>
        <v>9.7690000000000001</v>
      </c>
      <c r="BY59" s="402">
        <f>Inputs!BY227</f>
        <v>9.7690000000000001</v>
      </c>
      <c r="BZ59" s="402">
        <f>Inputs!BZ227</f>
        <v>9.7690000000000001</v>
      </c>
      <c r="CA59" s="402">
        <f>Inputs!CA227</f>
        <v>9.7690000000000001</v>
      </c>
      <c r="CB59" s="402">
        <f>Inputs!CB227</f>
        <v>9.7690000000000001</v>
      </c>
      <c r="CC59" s="402">
        <f>Inputs!CC227</f>
        <v>9.7690000000000001</v>
      </c>
      <c r="CD59" s="402">
        <f>Inputs!CD227</f>
        <v>9.7690000000000001</v>
      </c>
      <c r="CE59" s="402">
        <f>Inputs!CE227</f>
        <v>9.7690000000000001</v>
      </c>
      <c r="CF59" s="402">
        <f>Inputs!CF227</f>
        <v>9.7690000000000001</v>
      </c>
      <c r="CG59" s="402">
        <f>Inputs!CG227</f>
        <v>9.7690000000000001</v>
      </c>
      <c r="CH59" s="402">
        <f>Inputs!CH227</f>
        <v>9.7690000000000001</v>
      </c>
      <c r="CI59" s="402">
        <f>Inputs!CI227</f>
        <v>9.7690000000000001</v>
      </c>
    </row>
    <row r="60" spans="1:87">
      <c r="A60" s="222"/>
      <c r="B60" s="222"/>
      <c r="C60" s="40"/>
      <c r="D60" s="379"/>
      <c r="E60" s="460"/>
      <c r="F60" s="69"/>
      <c r="G60" s="402"/>
      <c r="H60" s="402"/>
      <c r="I60" s="402"/>
      <c r="J60" s="402"/>
      <c r="K60" s="402"/>
      <c r="L60" s="537"/>
      <c r="M60" s="402"/>
      <c r="N60" s="402"/>
      <c r="O60" s="402"/>
      <c r="P60" s="402"/>
      <c r="Q60" s="402"/>
      <c r="R60" s="402"/>
      <c r="S60" s="402"/>
      <c r="T60" s="402"/>
      <c r="U60" s="402"/>
      <c r="V60" s="402"/>
      <c r="W60" s="402"/>
      <c r="X60" s="402"/>
      <c r="Y60" s="402"/>
      <c r="Z60" s="402"/>
      <c r="AA60" s="402"/>
      <c r="AB60" s="402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  <c r="BF60" s="402"/>
      <c r="BG60" s="402"/>
      <c r="BH60" s="402"/>
      <c r="BI60" s="402"/>
      <c r="BJ60" s="402"/>
      <c r="BK60" s="402"/>
      <c r="BL60" s="402"/>
      <c r="BM60" s="402"/>
      <c r="BN60" s="402"/>
      <c r="BO60" s="402"/>
      <c r="BP60" s="402"/>
      <c r="BQ60" s="402"/>
      <c r="BR60" s="402"/>
      <c r="BS60" s="402"/>
      <c r="BT60" s="402"/>
      <c r="BU60" s="402"/>
      <c r="BV60" s="402"/>
      <c r="BW60" s="402"/>
      <c r="BX60" s="402"/>
      <c r="BY60" s="402"/>
      <c r="BZ60" s="402"/>
      <c r="CA60" s="402"/>
      <c r="CB60" s="402"/>
      <c r="CC60" s="402"/>
      <c r="CD60" s="402"/>
      <c r="CE60" s="402"/>
      <c r="CF60" s="402"/>
      <c r="CG60" s="402"/>
      <c r="CH60" s="402"/>
      <c r="CI60" s="402"/>
    </row>
    <row r="61" spans="1:87">
      <c r="A61" s="222"/>
      <c r="B61" s="222"/>
      <c r="C61" s="224" t="s">
        <v>493</v>
      </c>
      <c r="D61" s="69" t="s">
        <v>898</v>
      </c>
      <c r="E61" s="427" t="s">
        <v>58</v>
      </c>
      <c r="F61" s="69"/>
      <c r="G61" s="654"/>
      <c r="H61" s="654"/>
      <c r="I61" s="583"/>
      <c r="J61" s="567">
        <f>SUM(J49,J52:J54,J56:J59)</f>
        <v>371.65697314559515</v>
      </c>
      <c r="K61" s="567">
        <f>SUM(K49,K52:K54,K56:K59)</f>
        <v>407.26529739100073</v>
      </c>
      <c r="L61" s="567">
        <f t="shared" ref="L61:BV61" si="3">SUM(L49,L52:L54,L56:L59)</f>
        <v>445.47199999999981</v>
      </c>
      <c r="M61" s="567">
        <f t="shared" si="3"/>
        <v>539.30074073970172</v>
      </c>
      <c r="N61" s="567">
        <f t="shared" si="3"/>
        <v>663.5091122829009</v>
      </c>
      <c r="O61" s="567">
        <f t="shared" si="3"/>
        <v>886.53190061140481</v>
      </c>
      <c r="P61" s="567">
        <f t="shared" si="3"/>
        <v>952.42336354616828</v>
      </c>
      <c r="Q61" s="567">
        <f t="shared" si="3"/>
        <v>1047.3925267414691</v>
      </c>
      <c r="R61" s="567">
        <f t="shared" si="3"/>
        <v>1116.519622231589</v>
      </c>
      <c r="S61" s="567">
        <f t="shared" si="3"/>
        <v>1156.064757585415</v>
      </c>
      <c r="T61" s="567">
        <f t="shared" si="3"/>
        <v>1231.7146657457547</v>
      </c>
      <c r="U61" s="567">
        <f t="shared" si="3"/>
        <v>1312.8866471123492</v>
      </c>
      <c r="V61" s="567">
        <f t="shared" si="3"/>
        <v>1416.4929740096675</v>
      </c>
      <c r="W61" s="567">
        <f t="shared" si="3"/>
        <v>1526.2551365262862</v>
      </c>
      <c r="X61" s="567">
        <f t="shared" si="3"/>
        <v>1641.5175962841815</v>
      </c>
      <c r="Y61" s="567">
        <f t="shared" si="3"/>
        <v>1762.1276578500385</v>
      </c>
      <c r="Z61" s="567">
        <f t="shared" si="3"/>
        <v>1891.5059932007414</v>
      </c>
      <c r="AA61" s="567">
        <f t="shared" si="3"/>
        <v>2027.0525818118656</v>
      </c>
      <c r="AB61" s="567">
        <f t="shared" si="3"/>
        <v>2177.3131605630288</v>
      </c>
      <c r="AC61" s="567">
        <f t="shared" si="3"/>
        <v>2339.4762143072412</v>
      </c>
      <c r="AD61" s="567">
        <f t="shared" si="3"/>
        <v>2500.5041169525889</v>
      </c>
      <c r="AE61" s="567">
        <f t="shared" si="3"/>
        <v>2670.1690579024412</v>
      </c>
      <c r="AF61" s="567">
        <f t="shared" si="3"/>
        <v>2849.6977978529103</v>
      </c>
      <c r="AG61" s="567">
        <f t="shared" si="3"/>
        <v>2948.9273278128921</v>
      </c>
      <c r="AH61" s="567">
        <f t="shared" si="3"/>
        <v>3052.1774360167046</v>
      </c>
      <c r="AI61" s="567">
        <f t="shared" si="3"/>
        <v>3159.253605152483</v>
      </c>
      <c r="AJ61" s="567">
        <f t="shared" si="3"/>
        <v>3269.6813782973682</v>
      </c>
      <c r="AK61" s="567">
        <f t="shared" si="3"/>
        <v>3382.8077302604283</v>
      </c>
      <c r="AL61" s="567">
        <f t="shared" si="3"/>
        <v>3500.1957734136536</v>
      </c>
      <c r="AM61" s="567">
        <f t="shared" si="3"/>
        <v>3622.0363272677732</v>
      </c>
      <c r="AN61" s="567">
        <f t="shared" si="3"/>
        <v>3748.1688992340419</v>
      </c>
      <c r="AO61" s="567">
        <f t="shared" si="3"/>
        <v>3877.5138587767774</v>
      </c>
      <c r="AP61" s="567">
        <f t="shared" si="3"/>
        <v>4011.0674757496672</v>
      </c>
      <c r="AQ61" s="567">
        <f t="shared" si="3"/>
        <v>4148.977039145323</v>
      </c>
      <c r="AR61" s="567">
        <f t="shared" si="3"/>
        <v>4291.4926719473278</v>
      </c>
      <c r="AS61" s="567">
        <f t="shared" si="3"/>
        <v>4439.6740414936239</v>
      </c>
      <c r="AT61" s="567">
        <f t="shared" si="3"/>
        <v>4594.2116637514928</v>
      </c>
      <c r="AU61" s="567">
        <f t="shared" si="3"/>
        <v>4750.0620208431928</v>
      </c>
      <c r="AV61" s="567">
        <f t="shared" si="3"/>
        <v>4913.6258453529899</v>
      </c>
      <c r="AW61" s="567">
        <f t="shared" si="3"/>
        <v>5080.3651380201945</v>
      </c>
      <c r="AX61" s="567">
        <f t="shared" si="3"/>
        <v>5251.5315374888778</v>
      </c>
      <c r="AY61" s="567">
        <f t="shared" si="3"/>
        <v>5427.906903360019</v>
      </c>
      <c r="AZ61" s="567">
        <f t="shared" si="3"/>
        <v>5607.918604073021</v>
      </c>
      <c r="BA61" s="567">
        <f t="shared" si="3"/>
        <v>5794.4405533061845</v>
      </c>
      <c r="BB61" s="567">
        <f t="shared" si="3"/>
        <v>5988.445667793465</v>
      </c>
      <c r="BC61" s="567">
        <f t="shared" si="3"/>
        <v>6187.7025781467228</v>
      </c>
      <c r="BD61" s="567">
        <f t="shared" si="3"/>
        <v>6393.1992715611896</v>
      </c>
      <c r="BE61" s="567">
        <f t="shared" si="3"/>
        <v>6606.2160187554155</v>
      </c>
      <c r="BF61" s="567">
        <f t="shared" si="3"/>
        <v>6824.2804567694957</v>
      </c>
      <c r="BG61" s="567">
        <f t="shared" si="3"/>
        <v>7046.6061639469954</v>
      </c>
      <c r="BH61" s="567">
        <f t="shared" si="3"/>
        <v>7277.2014389296492</v>
      </c>
      <c r="BI61" s="567">
        <f t="shared" si="3"/>
        <v>7522.7992168973269</v>
      </c>
      <c r="BJ61" s="567">
        <f t="shared" si="3"/>
        <v>7777.5670414465076</v>
      </c>
      <c r="BK61" s="567">
        <f t="shared" si="3"/>
        <v>8036.8025561562281</v>
      </c>
      <c r="BL61" s="567">
        <f t="shared" si="3"/>
        <v>8306.3627336330046</v>
      </c>
      <c r="BM61" s="567">
        <f t="shared" si="3"/>
        <v>8584.395321416765</v>
      </c>
      <c r="BN61" s="567">
        <f t="shared" si="3"/>
        <v>8871.171847050111</v>
      </c>
      <c r="BO61" s="567">
        <f t="shared" si="3"/>
        <v>9166.9395705410589</v>
      </c>
      <c r="BP61" s="567">
        <f t="shared" si="3"/>
        <v>9472.0174733862714</v>
      </c>
      <c r="BQ61" s="567">
        <f t="shared" si="3"/>
        <v>9786.6368940102548</v>
      </c>
      <c r="BR61" s="567">
        <f t="shared" si="3"/>
        <v>10111.101370795745</v>
      </c>
      <c r="BS61" s="567">
        <f t="shared" si="3"/>
        <v>10445.691131946272</v>
      </c>
      <c r="BT61" s="567">
        <f t="shared" si="3"/>
        <v>10790.759113153079</v>
      </c>
      <c r="BU61" s="567">
        <f t="shared" si="3"/>
        <v>11146.571622535779</v>
      </c>
      <c r="BV61" s="567">
        <f t="shared" si="3"/>
        <v>11513.468214057752</v>
      </c>
      <c r="BW61" s="567">
        <f t="shared" ref="BW61:CI61" si="4">SUM(BW49,BW52:BW54,BW56:BW59)</f>
        <v>11891.766208683775</v>
      </c>
      <c r="BX61" s="567">
        <f t="shared" si="4"/>
        <v>12281.856744279256</v>
      </c>
      <c r="BY61" s="567">
        <f t="shared" si="4"/>
        <v>12684.045473748689</v>
      </c>
      <c r="BZ61" s="567">
        <f t="shared" si="4"/>
        <v>13098.712472643158</v>
      </c>
      <c r="CA61" s="567">
        <f t="shared" si="4"/>
        <v>13526.216795534256</v>
      </c>
      <c r="CB61" s="567">
        <f t="shared" si="4"/>
        <v>13966.99256218453</v>
      </c>
      <c r="CC61" s="567">
        <f t="shared" si="4"/>
        <v>14421.389693043619</v>
      </c>
      <c r="CD61" s="567">
        <f t="shared" si="4"/>
        <v>14889.833855332543</v>
      </c>
      <c r="CE61" s="567">
        <f t="shared" si="4"/>
        <v>15372.731059047133</v>
      </c>
      <c r="CF61" s="567">
        <f t="shared" si="4"/>
        <v>15870.563783945121</v>
      </c>
      <c r="CG61" s="567">
        <f t="shared" si="4"/>
        <v>16383.731757081783</v>
      </c>
      <c r="CH61" s="567">
        <f t="shared" si="4"/>
        <v>16912.711942193338</v>
      </c>
      <c r="CI61" s="567">
        <f t="shared" si="4"/>
        <v>17457.979140323503</v>
      </c>
    </row>
    <row r="62" spans="1:87">
      <c r="A62" s="449"/>
      <c r="B62" s="449"/>
      <c r="C62" s="449" t="s">
        <v>47</v>
      </c>
      <c r="D62" s="450" t="s">
        <v>898</v>
      </c>
      <c r="E62" s="450" t="s">
        <v>58</v>
      </c>
      <c r="F62" s="450"/>
      <c r="G62" s="656"/>
      <c r="H62" s="656"/>
      <c r="I62" s="656"/>
      <c r="J62" s="546">
        <f>J46-J61</f>
        <v>0</v>
      </c>
      <c r="K62" s="546">
        <f t="shared" ref="K62:AO62" si="5">K46-K61</f>
        <v>0</v>
      </c>
      <c r="L62" s="546">
        <f t="shared" si="5"/>
        <v>0</v>
      </c>
      <c r="M62" s="546">
        <f t="shared" si="5"/>
        <v>0</v>
      </c>
      <c r="N62" s="546">
        <f t="shared" si="5"/>
        <v>0</v>
      </c>
      <c r="O62" s="546">
        <f t="shared" si="5"/>
        <v>0</v>
      </c>
      <c r="P62" s="546">
        <f t="shared" si="5"/>
        <v>0</v>
      </c>
      <c r="Q62" s="546">
        <f t="shared" si="5"/>
        <v>0</v>
      </c>
      <c r="R62" s="546">
        <f t="shared" si="5"/>
        <v>0</v>
      </c>
      <c r="S62" s="546">
        <f t="shared" si="5"/>
        <v>0</v>
      </c>
      <c r="T62" s="546">
        <f t="shared" si="5"/>
        <v>0</v>
      </c>
      <c r="U62" s="546">
        <f t="shared" si="5"/>
        <v>0</v>
      </c>
      <c r="V62" s="546">
        <f t="shared" si="5"/>
        <v>0</v>
      </c>
      <c r="W62" s="546">
        <f t="shared" si="5"/>
        <v>0</v>
      </c>
      <c r="X62" s="546">
        <f t="shared" si="5"/>
        <v>0</v>
      </c>
      <c r="Y62" s="546">
        <f t="shared" si="5"/>
        <v>0</v>
      </c>
      <c r="Z62" s="546">
        <f t="shared" si="5"/>
        <v>0</v>
      </c>
      <c r="AA62" s="546">
        <f t="shared" si="5"/>
        <v>0</v>
      </c>
      <c r="AB62" s="546">
        <f t="shared" si="5"/>
        <v>0</v>
      </c>
      <c r="AC62" s="546">
        <f t="shared" si="5"/>
        <v>0</v>
      </c>
      <c r="AD62" s="546">
        <f t="shared" si="5"/>
        <v>0</v>
      </c>
      <c r="AE62" s="546">
        <f t="shared" si="5"/>
        <v>0</v>
      </c>
      <c r="AF62" s="546">
        <f t="shared" si="5"/>
        <v>0</v>
      </c>
      <c r="AG62" s="546">
        <f t="shared" si="5"/>
        <v>0</v>
      </c>
      <c r="AH62" s="546">
        <f t="shared" si="5"/>
        <v>0</v>
      </c>
      <c r="AI62" s="546">
        <f t="shared" si="5"/>
        <v>0</v>
      </c>
      <c r="AJ62" s="546">
        <f t="shared" si="5"/>
        <v>0</v>
      </c>
      <c r="AK62" s="546">
        <f t="shared" si="5"/>
        <v>0</v>
      </c>
      <c r="AL62" s="546">
        <f t="shared" si="5"/>
        <v>0</v>
      </c>
      <c r="AM62" s="546">
        <f t="shared" si="5"/>
        <v>0</v>
      </c>
      <c r="AN62" s="546">
        <f t="shared" si="5"/>
        <v>0</v>
      </c>
      <c r="AO62" s="546">
        <f t="shared" si="5"/>
        <v>0</v>
      </c>
      <c r="AP62" s="546">
        <f t="shared" ref="AP62:BU62" si="6">AP46-AP61</f>
        <v>0</v>
      </c>
      <c r="AQ62" s="546">
        <f t="shared" si="6"/>
        <v>0</v>
      </c>
      <c r="AR62" s="546">
        <f t="shared" si="6"/>
        <v>0</v>
      </c>
      <c r="AS62" s="546">
        <f t="shared" si="6"/>
        <v>0</v>
      </c>
      <c r="AT62" s="546">
        <f t="shared" si="6"/>
        <v>0</v>
      </c>
      <c r="AU62" s="546">
        <f t="shared" si="6"/>
        <v>0</v>
      </c>
      <c r="AV62" s="546">
        <f t="shared" si="6"/>
        <v>0</v>
      </c>
      <c r="AW62" s="546">
        <f t="shared" si="6"/>
        <v>0</v>
      </c>
      <c r="AX62" s="546">
        <f t="shared" si="6"/>
        <v>0</v>
      </c>
      <c r="AY62" s="546">
        <f t="shared" si="6"/>
        <v>0</v>
      </c>
      <c r="AZ62" s="546">
        <f t="shared" si="6"/>
        <v>0</v>
      </c>
      <c r="BA62" s="546">
        <f t="shared" si="6"/>
        <v>0</v>
      </c>
      <c r="BB62" s="546">
        <f t="shared" si="6"/>
        <v>0</v>
      </c>
      <c r="BC62" s="546">
        <f t="shared" si="6"/>
        <v>0</v>
      </c>
      <c r="BD62" s="546">
        <f t="shared" si="6"/>
        <v>0</v>
      </c>
      <c r="BE62" s="546">
        <f t="shared" si="6"/>
        <v>0</v>
      </c>
      <c r="BF62" s="546">
        <f t="shared" si="6"/>
        <v>0</v>
      </c>
      <c r="BG62" s="546">
        <f t="shared" si="6"/>
        <v>0</v>
      </c>
      <c r="BH62" s="546">
        <f t="shared" si="6"/>
        <v>0</v>
      </c>
      <c r="BI62" s="546">
        <f t="shared" si="6"/>
        <v>0</v>
      </c>
      <c r="BJ62" s="546">
        <f t="shared" si="6"/>
        <v>0</v>
      </c>
      <c r="BK62" s="546">
        <f t="shared" si="6"/>
        <v>0</v>
      </c>
      <c r="BL62" s="546">
        <f t="shared" si="6"/>
        <v>0</v>
      </c>
      <c r="BM62" s="546">
        <f t="shared" si="6"/>
        <v>0</v>
      </c>
      <c r="BN62" s="546">
        <f t="shared" si="6"/>
        <v>0</v>
      </c>
      <c r="BO62" s="546">
        <f t="shared" si="6"/>
        <v>0</v>
      </c>
      <c r="BP62" s="546">
        <f t="shared" si="6"/>
        <v>0</v>
      </c>
      <c r="BQ62" s="546">
        <f t="shared" si="6"/>
        <v>0</v>
      </c>
      <c r="BR62" s="546">
        <f t="shared" si="6"/>
        <v>0</v>
      </c>
      <c r="BS62" s="546">
        <f t="shared" si="6"/>
        <v>0</v>
      </c>
      <c r="BT62" s="546">
        <f t="shared" si="6"/>
        <v>0</v>
      </c>
      <c r="BU62" s="546">
        <f t="shared" si="6"/>
        <v>0</v>
      </c>
      <c r="BV62" s="546">
        <f t="shared" ref="BV62:CI62" si="7">BV46-BV61</f>
        <v>0</v>
      </c>
      <c r="BW62" s="546">
        <f t="shared" si="7"/>
        <v>0</v>
      </c>
      <c r="BX62" s="546">
        <f t="shared" si="7"/>
        <v>0</v>
      </c>
      <c r="BY62" s="546">
        <f t="shared" si="7"/>
        <v>0</v>
      </c>
      <c r="BZ62" s="546">
        <f t="shared" si="7"/>
        <v>0</v>
      </c>
      <c r="CA62" s="546">
        <f t="shared" si="7"/>
        <v>0</v>
      </c>
      <c r="CB62" s="546">
        <f t="shared" si="7"/>
        <v>0</v>
      </c>
      <c r="CC62" s="546">
        <f t="shared" si="7"/>
        <v>0</v>
      </c>
      <c r="CD62" s="546">
        <f t="shared" si="7"/>
        <v>0</v>
      </c>
      <c r="CE62" s="546">
        <f t="shared" si="7"/>
        <v>0</v>
      </c>
      <c r="CF62" s="546">
        <f t="shared" si="7"/>
        <v>0</v>
      </c>
      <c r="CG62" s="546">
        <f t="shared" si="7"/>
        <v>0</v>
      </c>
      <c r="CH62" s="546">
        <f t="shared" si="7"/>
        <v>0</v>
      </c>
      <c r="CI62" s="546">
        <f t="shared" si="7"/>
        <v>0</v>
      </c>
    </row>
    <row r="63" spans="1:87">
      <c r="A63" s="222"/>
      <c r="B63" s="222"/>
      <c r="C63" s="222"/>
      <c r="D63" s="69"/>
      <c r="E63" s="69"/>
      <c r="F63" s="69"/>
      <c r="G63" s="402"/>
      <c r="H63" s="402"/>
      <c r="I63" s="402"/>
      <c r="J63" s="402"/>
      <c r="K63" s="402"/>
      <c r="L63" s="402"/>
      <c r="M63" s="402"/>
      <c r="N63" s="402"/>
      <c r="O63" s="402"/>
      <c r="P63" s="402"/>
      <c r="Q63" s="402"/>
      <c r="R63" s="402"/>
      <c r="S63" s="402"/>
      <c r="T63" s="402"/>
      <c r="U63" s="402"/>
      <c r="V63" s="402"/>
      <c r="W63" s="402"/>
      <c r="X63" s="402"/>
      <c r="Y63" s="402"/>
      <c r="Z63" s="402"/>
      <c r="AA63" s="402"/>
      <c r="AB63" s="402"/>
      <c r="AC63" s="402"/>
      <c r="AD63" s="402"/>
      <c r="AE63" s="402"/>
      <c r="AF63" s="40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  <c r="BP63" s="222"/>
      <c r="BQ63" s="222"/>
      <c r="BR63" s="222"/>
      <c r="BS63" s="222"/>
      <c r="BT63" s="222"/>
      <c r="BU63" s="222"/>
      <c r="BV63" s="222"/>
      <c r="BW63" s="222"/>
      <c r="BX63" s="222"/>
      <c r="BY63" s="222"/>
      <c r="BZ63" s="222"/>
      <c r="CA63" s="222"/>
      <c r="CB63" s="222"/>
      <c r="CC63" s="222"/>
      <c r="CD63" s="222"/>
      <c r="CE63" s="222"/>
      <c r="CF63" s="222"/>
      <c r="CG63" s="222"/>
      <c r="CH63" s="222"/>
      <c r="CI63" s="222"/>
    </row>
    <row r="64" spans="1:87">
      <c r="A64" s="355"/>
      <c r="B64" s="355"/>
      <c r="C64" s="356" t="s">
        <v>500</v>
      </c>
      <c r="D64" s="428"/>
      <c r="E64" s="428"/>
      <c r="F64" s="99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  <c r="AQ64" s="355"/>
      <c r="AR64" s="355"/>
      <c r="AS64" s="355"/>
      <c r="AT64" s="355"/>
      <c r="AU64" s="355"/>
      <c r="AV64" s="355"/>
      <c r="AW64" s="355"/>
      <c r="AX64" s="355"/>
      <c r="AY64" s="355"/>
      <c r="AZ64" s="355"/>
      <c r="BA64" s="355"/>
      <c r="BB64" s="355"/>
      <c r="BC64" s="355"/>
      <c r="BD64" s="355"/>
      <c r="BE64" s="355"/>
      <c r="BF64" s="355"/>
      <c r="BG64" s="355"/>
      <c r="BH64" s="355"/>
      <c r="BI64" s="355"/>
      <c r="BJ64" s="355"/>
      <c r="BK64" s="355"/>
      <c r="BL64" s="355"/>
      <c r="BM64" s="355"/>
      <c r="BN64" s="355"/>
      <c r="BO64" s="355"/>
      <c r="BP64" s="355"/>
      <c r="BQ64" s="355"/>
      <c r="BR64" s="355"/>
      <c r="BS64" s="355"/>
      <c r="BT64" s="355"/>
      <c r="BU64" s="355"/>
      <c r="BV64" s="355"/>
      <c r="BW64" s="355"/>
      <c r="BX64" s="355"/>
      <c r="BY64" s="355"/>
      <c r="BZ64" s="355"/>
      <c r="CA64" s="355"/>
      <c r="CB64" s="355"/>
      <c r="CC64" s="355"/>
      <c r="CD64" s="355"/>
      <c r="CE64" s="355"/>
      <c r="CF64" s="355"/>
      <c r="CG64" s="355"/>
      <c r="CH64" s="355"/>
      <c r="CI64" s="355"/>
    </row>
    <row r="65" spans="1:87">
      <c r="A65" s="365"/>
      <c r="B65" s="365"/>
      <c r="C65" s="366" t="s">
        <v>501</v>
      </c>
      <c r="D65" s="114"/>
      <c r="E65" s="114"/>
      <c r="F65" s="104"/>
      <c r="G65" s="368"/>
      <c r="H65" s="368"/>
      <c r="I65" s="369"/>
      <c r="J65" s="369"/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9"/>
      <c r="AD65" s="369"/>
      <c r="AE65" s="369"/>
      <c r="AF65" s="369"/>
      <c r="AG65" s="365"/>
      <c r="AH65" s="367"/>
      <c r="AI65" s="365"/>
      <c r="AJ65" s="367"/>
      <c r="AK65" s="365"/>
      <c r="AL65" s="367"/>
      <c r="AM65" s="365"/>
      <c r="AN65" s="367"/>
      <c r="AO65" s="365"/>
      <c r="AP65" s="367"/>
      <c r="AQ65" s="365"/>
      <c r="AR65" s="367"/>
      <c r="AS65" s="365"/>
      <c r="AT65" s="367"/>
      <c r="AU65" s="365"/>
      <c r="AV65" s="367"/>
      <c r="AW65" s="365"/>
      <c r="AX65" s="367"/>
      <c r="AY65" s="365"/>
      <c r="AZ65" s="367"/>
      <c r="BA65" s="365"/>
      <c r="BB65" s="367"/>
      <c r="BC65" s="365"/>
      <c r="BD65" s="367"/>
      <c r="BE65" s="365"/>
      <c r="BF65" s="367"/>
      <c r="BG65" s="365"/>
      <c r="BH65" s="367"/>
      <c r="BI65" s="365"/>
      <c r="BJ65" s="367"/>
      <c r="BK65" s="365"/>
      <c r="BL65" s="367"/>
      <c r="BM65" s="365"/>
      <c r="BN65" s="367"/>
      <c r="BO65" s="365"/>
      <c r="BP65" s="367"/>
      <c r="BQ65" s="365"/>
      <c r="BR65" s="367"/>
      <c r="BS65" s="365"/>
      <c r="BT65" s="367"/>
      <c r="BU65" s="365"/>
      <c r="BV65" s="367"/>
      <c r="BW65" s="365"/>
      <c r="BX65" s="367"/>
      <c r="BY65" s="365"/>
      <c r="BZ65" s="367"/>
      <c r="CA65" s="365"/>
      <c r="CB65" s="367"/>
      <c r="CC65" s="365"/>
      <c r="CD65" s="367"/>
      <c r="CE65" s="365"/>
      <c r="CF65" s="367"/>
      <c r="CG65" s="365"/>
      <c r="CH65" s="367"/>
      <c r="CI65" s="365"/>
    </row>
    <row r="66" spans="1:87">
      <c r="A66" s="222"/>
      <c r="B66" s="222"/>
      <c r="C66" s="40" t="s">
        <v>502</v>
      </c>
      <c r="D66" s="69" t="s">
        <v>898</v>
      </c>
      <c r="E66" s="427" t="s">
        <v>58</v>
      </c>
      <c r="F66" s="69"/>
      <c r="G66" s="583"/>
      <c r="H66" s="402">
        <f>Investment!H109</f>
        <v>472.96100872145496</v>
      </c>
      <c r="I66" s="402">
        <f>Investment!I109</f>
        <v>605.77821064850752</v>
      </c>
      <c r="J66" s="402">
        <f>Investment!J109</f>
        <v>671.4861794091513</v>
      </c>
      <c r="K66" s="402">
        <f>Investment!K109</f>
        <v>717.42669576790422</v>
      </c>
      <c r="L66" s="402">
        <f>Investment!L109</f>
        <v>797.00000000000011</v>
      </c>
      <c r="M66" s="402">
        <f>Investment!M109</f>
        <v>776.45689054876811</v>
      </c>
      <c r="N66" s="402">
        <f>Investment!N109</f>
        <v>861.52503211610724</v>
      </c>
      <c r="O66" s="402">
        <f>Investment!O109</f>
        <v>1087.6707935319507</v>
      </c>
      <c r="P66" s="402">
        <f>Investment!P109</f>
        <v>1139.0498143963441</v>
      </c>
      <c r="Q66" s="402">
        <f>Investment!Q109</f>
        <v>1228.7179942588639</v>
      </c>
      <c r="R66" s="402">
        <f>Investment!R109</f>
        <v>1295.5940258654821</v>
      </c>
      <c r="S66" s="402">
        <f>Investment!S109</f>
        <v>1334.4624135991496</v>
      </c>
      <c r="T66" s="402">
        <f>Investment!T109</f>
        <v>1407.2758031902579</v>
      </c>
      <c r="U66" s="402">
        <f>Investment!U109</f>
        <v>1485.925363186004</v>
      </c>
      <c r="V66" s="402">
        <f>Investment!V109</f>
        <v>1586.0101466316487</v>
      </c>
      <c r="W66" s="402">
        <f>Investment!W109</f>
        <v>1692.3521232977059</v>
      </c>
      <c r="X66" s="402">
        <f>Investment!X109</f>
        <v>1804.1530108221323</v>
      </c>
      <c r="Y66" s="402">
        <f>Investment!Y109</f>
        <v>1921.2539859801986</v>
      </c>
      <c r="Z66" s="402">
        <f>Investment!Z109</f>
        <v>2046.88196671214</v>
      </c>
      <c r="AA66" s="402">
        <f>Investment!AA109</f>
        <v>2173.4502110101662</v>
      </c>
      <c r="AB66" s="402">
        <f>Investment!AB109</f>
        <v>2273.437441600021</v>
      </c>
      <c r="AC66" s="402">
        <f>Investment!AC109</f>
        <v>2423.5261104888223</v>
      </c>
      <c r="AD66" s="402">
        <f>Investment!AD109</f>
        <v>2574.295984662198</v>
      </c>
      <c r="AE66" s="402">
        <f>Investment!AE109</f>
        <v>2733.0886721675929</v>
      </c>
      <c r="AF66" s="402">
        <f>Investment!AF109</f>
        <v>2901.1736184391011</v>
      </c>
      <c r="AG66" s="402">
        <f>Investment!AG109</f>
        <v>2999.1825307012696</v>
      </c>
      <c r="AH66" s="402">
        <f>Investment!AH109</f>
        <v>3099.0331903519304</v>
      </c>
      <c r="AI66" s="402">
        <f>Investment!AI109</f>
        <v>3202.3654212149509</v>
      </c>
      <c r="AJ66" s="402">
        <f>Investment!AJ109</f>
        <v>3308.824770407803</v>
      </c>
      <c r="AK66" s="402">
        <f>Investment!AK109</f>
        <v>3417.842297417425</v>
      </c>
      <c r="AL66" s="402">
        <f>Investment!AL109</f>
        <v>3530.7893306400651</v>
      </c>
      <c r="AM66" s="402">
        <f>Investment!AM109</f>
        <v>3647.8815515370125</v>
      </c>
      <c r="AN66" s="402">
        <f>Investment!AN109</f>
        <v>3768.9955032597072</v>
      </c>
      <c r="AO66" s="402">
        <f>Investment!AO109</f>
        <v>3893.1876265829601</v>
      </c>
      <c r="AP66" s="402">
        <f>Investment!AP109</f>
        <v>4021.260942916701</v>
      </c>
      <c r="AQ66" s="402">
        <f>Investment!AQ109</f>
        <v>4153.3882107093432</v>
      </c>
      <c r="AR66" s="402">
        <f>Investment!AR109</f>
        <v>4289.8004869369352</v>
      </c>
      <c r="AS66" s="402">
        <f>Investment!AS109</f>
        <v>4431.5767523318618</v>
      </c>
      <c r="AT66" s="402">
        <f>Investment!AT109</f>
        <v>4579.3135276659004</v>
      </c>
      <c r="AU66" s="402">
        <f>Investment!AU109</f>
        <v>4728.4947285312628</v>
      </c>
      <c r="AV66" s="402">
        <f>Investment!AV109</f>
        <v>4884.6950374736089</v>
      </c>
      <c r="AW66" s="402">
        <f>Investment!AW109</f>
        <v>5044.0669785102691</v>
      </c>
      <c r="AX66" s="402">
        <f>Investment!AX109</f>
        <v>5207.6332505874543</v>
      </c>
      <c r="AY66" s="402">
        <f>Investment!AY109</f>
        <v>5376.1104042318302</v>
      </c>
      <c r="AZ66" s="402">
        <f>Investment!AZ109</f>
        <v>5548.1427676387902</v>
      </c>
      <c r="BA66" s="402">
        <f>Investment!BA109</f>
        <v>5726.2315594478605</v>
      </c>
      <c r="BB66" s="402">
        <f>Investment!BB109</f>
        <v>5911.3066799970011</v>
      </c>
      <c r="BC66" s="402">
        <f>Investment!BC109</f>
        <v>6101.4422757981774</v>
      </c>
      <c r="BD66" s="402">
        <f>Investment!BD109</f>
        <v>6297.4647961372821</v>
      </c>
      <c r="BE66" s="402">
        <f>Investment!BE109</f>
        <v>6500.5319415512267</v>
      </c>
      <c r="BF66" s="402">
        <f>Investment!BF109</f>
        <v>6708.5094959872313</v>
      </c>
      <c r="BG66" s="402">
        <f>Investment!BG109</f>
        <v>6920.6545735781292</v>
      </c>
      <c r="BH66" s="402">
        <f>Investment!BH109</f>
        <v>7140.4783838728345</v>
      </c>
      <c r="BI66" s="402">
        <f>Investment!BI109</f>
        <v>7374.0166118541301</v>
      </c>
      <c r="BJ66" s="402">
        <f>Investment!BJ109</f>
        <v>7616.3293526239859</v>
      </c>
      <c r="BK66" s="402">
        <f>Investment!BK109</f>
        <v>7863.1637235055405</v>
      </c>
      <c r="BL66" s="402">
        <f>Investment!BL109</f>
        <v>8119.5672403621393</v>
      </c>
      <c r="BM66" s="402">
        <f>Investment!BM109</f>
        <v>8384.0542702398925</v>
      </c>
      <c r="BN66" s="402">
        <f>Investment!BN109</f>
        <v>8656.8395253312665</v>
      </c>
      <c r="BO66" s="402">
        <f>Investment!BO109</f>
        <v>8938.1652296670982</v>
      </c>
      <c r="BP66" s="402">
        <f>Investment!BP109</f>
        <v>9228.3310598817407</v>
      </c>
      <c r="BQ66" s="402">
        <f>Investment!BQ109</f>
        <v>9527.561446378968</v>
      </c>
      <c r="BR66" s="402">
        <f>Investment!BR109</f>
        <v>9836.142797476381</v>
      </c>
      <c r="BS66" s="402">
        <f>Investment!BS109</f>
        <v>10154.343056779457</v>
      </c>
      <c r="BT66" s="402">
        <f>Investment!BT109</f>
        <v>10482.493968570623</v>
      </c>
      <c r="BU66" s="402">
        <f>Investment!BU109</f>
        <v>10820.853185583177</v>
      </c>
      <c r="BV66" s="402">
        <f>Investment!BV109</f>
        <v>11169.741277182073</v>
      </c>
      <c r="BW66" s="402">
        <f>Investment!BW109</f>
        <v>11529.461389801003</v>
      </c>
      <c r="BX66" s="402">
        <f>Investment!BX109</f>
        <v>11900.381564662142</v>
      </c>
      <c r="BY66" s="402">
        <f>Investment!BY109</f>
        <v>12282.796827366526</v>
      </c>
      <c r="BZ66" s="402">
        <f>Investment!BZ109</f>
        <v>12677.066162075365</v>
      </c>
      <c r="CA66" s="402">
        <f>Investment!CA109</f>
        <v>13083.532089831262</v>
      </c>
      <c r="CB66" s="402">
        <f>Investment!CB109</f>
        <v>13502.603315613474</v>
      </c>
      <c r="CC66" s="402">
        <f>Investment!CC109</f>
        <v>13934.617097654896</v>
      </c>
      <c r="CD66" s="402">
        <f>Investment!CD109</f>
        <v>14379.97550822741</v>
      </c>
      <c r="CE66" s="402">
        <f>Investment!CE109</f>
        <v>14839.065903494131</v>
      </c>
      <c r="CF66" s="402">
        <f>Investment!CF109</f>
        <v>15312.343032939427</v>
      </c>
      <c r="CG66" s="402">
        <f>Investment!CG109</f>
        <v>15800.191207932145</v>
      </c>
      <c r="CH66" s="402">
        <f>Investment!CH109</f>
        <v>16303.061499421239</v>
      </c>
      <c r="CI66" s="402">
        <f>Investment!CI109</f>
        <v>16821.405192630591</v>
      </c>
    </row>
    <row r="67" spans="1:87">
      <c r="A67" s="222"/>
      <c r="B67" s="222"/>
      <c r="C67" s="231" t="s">
        <v>503</v>
      </c>
      <c r="D67" s="69" t="s">
        <v>898</v>
      </c>
      <c r="E67" s="427" t="s">
        <v>58</v>
      </c>
      <c r="F67" s="69"/>
      <c r="G67" s="583"/>
      <c r="H67" s="583"/>
      <c r="I67" s="402">
        <f>SUM('Depreciation &amp; Book Value'!I107:I108)</f>
        <v>-21.628838569999999</v>
      </c>
      <c r="J67" s="402">
        <f>SUM('Depreciation &amp; Book Value'!J107:J108)</f>
        <v>-20.420886629347997</v>
      </c>
      <c r="K67" s="402">
        <f>SUM('Depreciation &amp; Book Value'!K107:K108)</f>
        <v>-21.5</v>
      </c>
      <c r="L67" s="402">
        <f>SUM('Depreciation &amp; Book Value'!L107:L108)</f>
        <v>-22.232999999999997</v>
      </c>
      <c r="M67" s="402">
        <f>SUM('Depreciation &amp; Book Value'!M107:M108)</f>
        <v>-20.048371014492755</v>
      </c>
      <c r="N67" s="402">
        <f>SUM('Depreciation &amp; Book Value'!N107:N108)</f>
        <v>-21.849286633782526</v>
      </c>
      <c r="O67" s="402">
        <f>SUM('Depreciation &amp; Book Value'!O107:O108)</f>
        <v>-22.165162916533717</v>
      </c>
      <c r="P67" s="402">
        <f>SUM('Depreciation &amp; Book Value'!P107:P108)</f>
        <v>-22.509206011573717</v>
      </c>
      <c r="Q67" s="402">
        <f>SUM('Depreciation &amp; Book Value'!Q107:Q108)</f>
        <v>-22.860129968514517</v>
      </c>
      <c r="R67" s="402">
        <f>SUM('Depreciation &amp; Book Value'!R107:R108)</f>
        <v>-23.218072404594132</v>
      </c>
      <c r="S67" s="402">
        <f>SUM('Depreciation &amp; Book Value'!S107:S108)</f>
        <v>-23.583173689395338</v>
      </c>
      <c r="T67" s="402">
        <f>SUM('Depreciation &amp; Book Value'!T107:T108)</f>
        <v>-23.955576999892575</v>
      </c>
      <c r="U67" s="402">
        <f>SUM('Depreciation &amp; Book Value'!U107:U108)</f>
        <v>-24.335428376599751</v>
      </c>
      <c r="V67" s="402">
        <f>SUM('Depreciation &amp; Book Value'!V107:V108)</f>
        <v>-24.722876780841069</v>
      </c>
      <c r="W67" s="402">
        <f>SUM('Depreciation &amp; Book Value'!W107:W108)</f>
        <v>-25.118074153167221</v>
      </c>
      <c r="X67" s="402">
        <f>SUM('Depreciation &amp; Book Value'!X107:X108)</f>
        <v>-25.521175472939891</v>
      </c>
      <c r="Y67" s="402">
        <f>SUM('Depreciation &amp; Book Value'!Y107:Y108)</f>
        <v>-25.932338819108015</v>
      </c>
      <c r="Z67" s="402">
        <f>SUM('Depreciation &amp; Book Value'!Z107:Z108)</f>
        <v>-26.351725432199501</v>
      </c>
      <c r="AA67" s="402">
        <f>SUM('Depreciation &amp; Book Value'!AA107:AA108)</f>
        <v>-26.779499777552818</v>
      </c>
      <c r="AB67" s="402">
        <f>SUM('Depreciation &amp; Book Value'!AB107:AB108)</f>
        <v>-27.215829609813202</v>
      </c>
      <c r="AC67" s="402">
        <f>SUM('Depreciation &amp; Book Value'!AC107:AC108)</f>
        <v>-27.660886038718793</v>
      </c>
      <c r="AD67" s="402">
        <f>SUM('Depreciation &amp; Book Value'!AD107:AD108)</f>
        <v>-28.114843596202494</v>
      </c>
      <c r="AE67" s="402">
        <f>SUM('Depreciation &amp; Book Value'!AE107:AE108)</f>
        <v>-28.577880304835869</v>
      </c>
      <c r="AF67" s="402">
        <f>SUM('Depreciation &amp; Book Value'!AF107:AF108)</f>
        <v>-29.050177747641911</v>
      </c>
      <c r="AG67" s="402">
        <f>SUM('Depreciation &amp; Book Value'!AG107:AG108)</f>
        <v>-29.531921139304075</v>
      </c>
      <c r="AH67" s="402">
        <f>SUM('Depreciation &amp; Book Value'!AH107:AH108)</f>
        <v>-30.023299398799484</v>
      </c>
      <c r="AI67" s="402">
        <f>SUM('Depreciation &amp; Book Value'!AI107:AI108)</f>
        <v>-30.524505223484795</v>
      </c>
      <c r="AJ67" s="402">
        <f>SUM('Depreciation &amp; Book Value'!AJ107:AJ108)</f>
        <v>-31.035735164663819</v>
      </c>
      <c r="AK67" s="402">
        <f>SUM('Depreciation &amp; Book Value'!AK107:AK108)</f>
        <v>-31.55718970466642</v>
      </c>
      <c r="AL67" s="402">
        <f>SUM('Depreciation &amp; Book Value'!AL107:AL108)</f>
        <v>-32.089073335469074</v>
      </c>
      <c r="AM67" s="402">
        <f>SUM('Depreciation &amp; Book Value'!AM107:AM108)</f>
        <v>-32.631594638887776</v>
      </c>
      <c r="AN67" s="402">
        <f>SUM('Depreciation &amp; Book Value'!AN107:AN108)</f>
        <v>-33.184966368374859</v>
      </c>
      <c r="AO67" s="402">
        <f>SUM('Depreciation &amp; Book Value'!AO107:AO108)</f>
        <v>-33.749405532451682</v>
      </c>
      <c r="AP67" s="402">
        <f>SUM('Depreciation &amp; Book Value'!AP107:AP108)</f>
        <v>-34.325133479810042</v>
      </c>
      <c r="AQ67" s="402">
        <f>SUM('Depreciation &amp; Book Value'!AQ107:AQ108)</f>
        <v>-34.91237598611557</v>
      </c>
      <c r="AR67" s="402">
        <f>SUM('Depreciation &amp; Book Value'!AR107:AR108)</f>
        <v>-35.511363342547206</v>
      </c>
      <c r="AS67" s="402">
        <f>SUM('Depreciation &amp; Book Value'!AS107:AS108)</f>
        <v>-36.122330446107476</v>
      </c>
      <c r="AT67" s="402">
        <f>SUM('Depreciation &amp; Book Value'!AT107:AT108)</f>
        <v>-36.745516891738951</v>
      </c>
      <c r="AU67" s="402">
        <f>SUM('Depreciation &amp; Book Value'!AU107:AU108)</f>
        <v>-37.381167066283062</v>
      </c>
      <c r="AV67" s="402">
        <f>SUM('Depreciation &amp; Book Value'!AV107:AV108)</f>
        <v>-38.029530244318053</v>
      </c>
      <c r="AW67" s="402">
        <f>SUM('Depreciation &amp; Book Value'!AW107:AW108)</f>
        <v>-38.690860685913741</v>
      </c>
      <c r="AX67" s="402">
        <f>SUM('Depreciation &amp; Book Value'!AX107:AX108)</f>
        <v>-39.365417736341342</v>
      </c>
      <c r="AY67" s="402">
        <f>SUM('Depreciation &amp; Book Value'!AY107:AY108)</f>
        <v>-40.053465927777495</v>
      </c>
      <c r="AZ67" s="402">
        <f>SUM('Depreciation &amp; Book Value'!AZ107:AZ108)</f>
        <v>-40.75527508304237</v>
      </c>
      <c r="BA67" s="402">
        <f>SUM('Depreciation &amp; Book Value'!BA107:BA108)</f>
        <v>-41.471120421412543</v>
      </c>
      <c r="BB67" s="402">
        <f>SUM('Depreciation &amp; Book Value'!BB107:BB108)</f>
        <v>-42.201282666550121</v>
      </c>
      <c r="BC67" s="402">
        <f>SUM('Depreciation &amp; Book Value'!BC107:BC108)</f>
        <v>-42.94604815659045</v>
      </c>
      <c r="BD67" s="402">
        <f>SUM('Depreciation &amp; Book Value'!BD107:BD108)</f>
        <v>-43.705708956431586</v>
      </c>
      <c r="BE67" s="402">
        <f>SUM('Depreciation &amp; Book Value'!BE107:BE108)</f>
        <v>-44.480562972269546</v>
      </c>
      <c r="BF67" s="402">
        <f>SUM('Depreciation &amp; Book Value'!BF107:BF108)</f>
        <v>-45.270914068424261</v>
      </c>
      <c r="BG67" s="402">
        <f>SUM('Depreciation &amp; Book Value'!BG107:BG108)</f>
        <v>-46.077072186502072</v>
      </c>
      <c r="BH67" s="402">
        <f>SUM('Depreciation &amp; Book Value'!BH107:BH108)</f>
        <v>-46.899353466941442</v>
      </c>
      <c r="BI67" s="402">
        <f>SUM('Depreciation &amp; Book Value'!BI107:BI108)</f>
        <v>-47.7380803729896</v>
      </c>
      <c r="BJ67" s="402">
        <f>SUM('Depreciation &amp; Book Value'!BJ107:BJ108)</f>
        <v>-48.593581817158721</v>
      </c>
      <c r="BK67" s="402">
        <f>SUM('Depreciation &amp; Book Value'!BK107:BK108)</f>
        <v>-49.466193290211223</v>
      </c>
      <c r="BL67" s="402">
        <f>SUM('Depreciation &amp; Book Value'!BL107:BL108)</f>
        <v>-50.356256992724774</v>
      </c>
      <c r="BM67" s="402">
        <f>SUM('Depreciation &amp; Book Value'!BM107:BM108)</f>
        <v>-51.264121969288595</v>
      </c>
      <c r="BN67" s="402">
        <f>SUM('Depreciation &amp; Book Value'!BN107:BN108)</f>
        <v>-52.190144245383692</v>
      </c>
      <c r="BO67" s="402">
        <f>SUM('Depreciation &amp; Book Value'!BO107:BO108)</f>
        <v>-53.13468696700069</v>
      </c>
      <c r="BP67" s="402">
        <f>SUM('Depreciation &amp; Book Value'!BP107:BP108)</f>
        <v>-54.09812054305003</v>
      </c>
      <c r="BQ67" s="402">
        <f>SUM('Depreciation &amp; Book Value'!BQ107:BQ108)</f>
        <v>-55.08082279062036</v>
      </c>
      <c r="BR67" s="402">
        <f>SUM('Depreciation &amp; Book Value'!BR107:BR108)</f>
        <v>-56.083179083142092</v>
      </c>
      <c r="BS67" s="402">
        <f>SUM('Depreciation &amp; Book Value'!BS107:BS108)</f>
        <v>-57.105582501514263</v>
      </c>
      <c r="BT67" s="402">
        <f>SUM('Depreciation &amp; Book Value'!BT107:BT108)</f>
        <v>-58.148433988253878</v>
      </c>
      <c r="BU67" s="402">
        <f>SUM('Depreciation &amp; Book Value'!BU107:BU108)</f>
        <v>-59.212142504728284</v>
      </c>
      <c r="BV67" s="402">
        <f>SUM('Depreciation &amp; Book Value'!BV107:BV108)</f>
        <v>-60.297125191532174</v>
      </c>
      <c r="BW67" s="402">
        <f>SUM('Depreciation &amp; Book Value'!BW107:BW108)</f>
        <v>-61.403807532072143</v>
      </c>
      <c r="BX67" s="402">
        <f>SUM('Depreciation &amp; Book Value'!BX107:BX108)</f>
        <v>-62.532623519422913</v>
      </c>
      <c r="BY67" s="402">
        <f>SUM('Depreciation &amp; Book Value'!BY107:BY108)</f>
        <v>-63.684015826520699</v>
      </c>
      <c r="BZ67" s="402">
        <f>SUM('Depreciation &amp; Book Value'!BZ107:BZ108)</f>
        <v>-64.858435979760444</v>
      </c>
      <c r="CA67" s="402">
        <f>SUM('Depreciation &amp; Book Value'!CA107:CA108)</f>
        <v>-66.056344536064969</v>
      </c>
      <c r="CB67" s="402">
        <f>SUM('Depreciation &amp; Book Value'!CB107:CB108)</f>
        <v>-67.278211263495592</v>
      </c>
      <c r="CC67" s="402">
        <f>SUM('Depreciation &amp; Book Value'!CC107:CC108)</f>
        <v>-68.524515325474837</v>
      </c>
      <c r="CD67" s="402">
        <f>SUM('Depreciation &amp; Book Value'!CD107:CD108)</f>
        <v>-69.795745468693667</v>
      </c>
      <c r="CE67" s="402">
        <f>SUM('Depreciation &amp; Book Value'!CE107:CE108)</f>
        <v>-71.092400214776873</v>
      </c>
      <c r="CF67" s="402">
        <f>SUM('Depreciation &amp; Book Value'!CF107:CF108)</f>
        <v>-72.414988055781734</v>
      </c>
      <c r="CG67" s="402">
        <f>SUM('Depreciation &amp; Book Value'!CG107:CG108)</f>
        <v>-73.764027653606689</v>
      </c>
      <c r="CH67" s="402">
        <f>SUM('Depreciation &amp; Book Value'!CH107:CH108)</f>
        <v>-75.140048043388148</v>
      </c>
      <c r="CI67" s="402">
        <f>SUM('Depreciation &amp; Book Value'!CI107:CI108)</f>
        <v>-76.543588840965242</v>
      </c>
    </row>
    <row r="68" spans="1:87">
      <c r="A68" s="222"/>
      <c r="B68" s="222"/>
      <c r="C68" s="224" t="s">
        <v>504</v>
      </c>
      <c r="D68" s="69" t="s">
        <v>898</v>
      </c>
      <c r="E68" s="427" t="s">
        <v>58</v>
      </c>
      <c r="F68" s="69"/>
      <c r="G68" s="583"/>
      <c r="H68" s="583"/>
      <c r="I68" s="567">
        <f>SUM(I66:I67)</f>
        <v>584.14937207850755</v>
      </c>
      <c r="J68" s="567">
        <f t="shared" ref="J68:BU68" si="8">SUM(J66:J67)</f>
        <v>651.06529277980326</v>
      </c>
      <c r="K68" s="567">
        <f t="shared" si="8"/>
        <v>695.92669576790422</v>
      </c>
      <c r="L68" s="567">
        <f t="shared" si="8"/>
        <v>774.76700000000017</v>
      </c>
      <c r="M68" s="567">
        <f t="shared" si="8"/>
        <v>756.40851953427534</v>
      </c>
      <c r="N68" s="567">
        <f t="shared" si="8"/>
        <v>839.67574548232471</v>
      </c>
      <c r="O68" s="567">
        <f t="shared" si="8"/>
        <v>1065.505630615417</v>
      </c>
      <c r="P68" s="567">
        <f t="shared" si="8"/>
        <v>1116.5406083847704</v>
      </c>
      <c r="Q68" s="567">
        <f t="shared" si="8"/>
        <v>1205.8578642903494</v>
      </c>
      <c r="R68" s="567">
        <f t="shared" si="8"/>
        <v>1272.375953460888</v>
      </c>
      <c r="S68" s="567">
        <f t="shared" si="8"/>
        <v>1310.8792399097542</v>
      </c>
      <c r="T68" s="567">
        <f t="shared" si="8"/>
        <v>1383.3202261903652</v>
      </c>
      <c r="U68" s="567">
        <f t="shared" si="8"/>
        <v>1461.5899348094042</v>
      </c>
      <c r="V68" s="567">
        <f t="shared" si="8"/>
        <v>1561.2872698508077</v>
      </c>
      <c r="W68" s="567">
        <f t="shared" si="8"/>
        <v>1667.2340491445386</v>
      </c>
      <c r="X68" s="567">
        <f t="shared" si="8"/>
        <v>1778.6318353491924</v>
      </c>
      <c r="Y68" s="567">
        <f t="shared" si="8"/>
        <v>1895.3216471610906</v>
      </c>
      <c r="Z68" s="567">
        <f t="shared" si="8"/>
        <v>2020.5302412799404</v>
      </c>
      <c r="AA68" s="567">
        <f t="shared" si="8"/>
        <v>2146.6707112326135</v>
      </c>
      <c r="AB68" s="567">
        <f t="shared" si="8"/>
        <v>2246.2216119902077</v>
      </c>
      <c r="AC68" s="567">
        <f t="shared" si="8"/>
        <v>2395.8652244501036</v>
      </c>
      <c r="AD68" s="567">
        <f t="shared" si="8"/>
        <v>2546.1811410659952</v>
      </c>
      <c r="AE68" s="567">
        <f t="shared" si="8"/>
        <v>2704.5107918627568</v>
      </c>
      <c r="AF68" s="567">
        <f t="shared" si="8"/>
        <v>2872.1234406914591</v>
      </c>
      <c r="AG68" s="567">
        <f t="shared" si="8"/>
        <v>2969.6506095619657</v>
      </c>
      <c r="AH68" s="567">
        <f t="shared" si="8"/>
        <v>3069.0098909531312</v>
      </c>
      <c r="AI68" s="567">
        <f t="shared" si="8"/>
        <v>3171.8409159914659</v>
      </c>
      <c r="AJ68" s="567">
        <f t="shared" si="8"/>
        <v>3277.7890352431391</v>
      </c>
      <c r="AK68" s="567">
        <f t="shared" si="8"/>
        <v>3386.2851077127584</v>
      </c>
      <c r="AL68" s="567">
        <f t="shared" si="8"/>
        <v>3498.7002573045961</v>
      </c>
      <c r="AM68" s="567">
        <f t="shared" si="8"/>
        <v>3615.2499568981248</v>
      </c>
      <c r="AN68" s="567">
        <f t="shared" si="8"/>
        <v>3735.8105368913325</v>
      </c>
      <c r="AO68" s="567">
        <f t="shared" si="8"/>
        <v>3859.4382210505082</v>
      </c>
      <c r="AP68" s="567">
        <f t="shared" si="8"/>
        <v>3986.9358094368908</v>
      </c>
      <c r="AQ68" s="567">
        <f t="shared" si="8"/>
        <v>4118.4758347232273</v>
      </c>
      <c r="AR68" s="567">
        <f t="shared" si="8"/>
        <v>4254.289123594388</v>
      </c>
      <c r="AS68" s="567">
        <f t="shared" si="8"/>
        <v>4395.4544218857545</v>
      </c>
      <c r="AT68" s="567">
        <f t="shared" si="8"/>
        <v>4542.5680107741618</v>
      </c>
      <c r="AU68" s="567">
        <f t="shared" si="8"/>
        <v>4691.1135614649802</v>
      </c>
      <c r="AV68" s="567">
        <f t="shared" si="8"/>
        <v>4846.6655072292906</v>
      </c>
      <c r="AW68" s="567">
        <f t="shared" si="8"/>
        <v>5005.3761178243558</v>
      </c>
      <c r="AX68" s="567">
        <f t="shared" si="8"/>
        <v>5168.2678328511129</v>
      </c>
      <c r="AY68" s="567">
        <f t="shared" si="8"/>
        <v>5336.0569383040529</v>
      </c>
      <c r="AZ68" s="567">
        <f t="shared" si="8"/>
        <v>5507.3874925557475</v>
      </c>
      <c r="BA68" s="567">
        <f t="shared" si="8"/>
        <v>5684.7604390264478</v>
      </c>
      <c r="BB68" s="567">
        <f t="shared" si="8"/>
        <v>5869.1053973304506</v>
      </c>
      <c r="BC68" s="567">
        <f t="shared" si="8"/>
        <v>6058.4962276415872</v>
      </c>
      <c r="BD68" s="567">
        <f t="shared" si="8"/>
        <v>6253.7590871808507</v>
      </c>
      <c r="BE68" s="567">
        <f t="shared" si="8"/>
        <v>6456.0513785789572</v>
      </c>
      <c r="BF68" s="567">
        <f t="shared" si="8"/>
        <v>6663.2385819188066</v>
      </c>
      <c r="BG68" s="567">
        <f t="shared" si="8"/>
        <v>6874.5775013916273</v>
      </c>
      <c r="BH68" s="567">
        <f t="shared" si="8"/>
        <v>7093.5790304058928</v>
      </c>
      <c r="BI68" s="567">
        <f t="shared" si="8"/>
        <v>7326.2785314811408</v>
      </c>
      <c r="BJ68" s="567">
        <f t="shared" si="8"/>
        <v>7567.7357708068275</v>
      </c>
      <c r="BK68" s="567">
        <f t="shared" si="8"/>
        <v>7813.6975302153296</v>
      </c>
      <c r="BL68" s="567">
        <f t="shared" si="8"/>
        <v>8069.2109833694149</v>
      </c>
      <c r="BM68" s="567">
        <f t="shared" si="8"/>
        <v>8332.7901482706038</v>
      </c>
      <c r="BN68" s="567">
        <f t="shared" si="8"/>
        <v>8604.6493810858829</v>
      </c>
      <c r="BO68" s="567">
        <f t="shared" si="8"/>
        <v>8885.0305427000967</v>
      </c>
      <c r="BP68" s="567">
        <f t="shared" si="8"/>
        <v>9174.2329393386899</v>
      </c>
      <c r="BQ68" s="567">
        <f t="shared" si="8"/>
        <v>9472.480623588348</v>
      </c>
      <c r="BR68" s="567">
        <f t="shared" si="8"/>
        <v>9780.0596183932394</v>
      </c>
      <c r="BS68" s="567">
        <f t="shared" si="8"/>
        <v>10097.237474277943</v>
      </c>
      <c r="BT68" s="567">
        <f t="shared" si="8"/>
        <v>10424.34553458237</v>
      </c>
      <c r="BU68" s="567">
        <f t="shared" si="8"/>
        <v>10761.641043078449</v>
      </c>
      <c r="BV68" s="567">
        <f t="shared" ref="BV68:CI68" si="9">SUM(BV66:BV67)</f>
        <v>11109.444151990541</v>
      </c>
      <c r="BW68" s="567">
        <f t="shared" si="9"/>
        <v>11468.057582268932</v>
      </c>
      <c r="BX68" s="567">
        <f t="shared" si="9"/>
        <v>11837.84894114272</v>
      </c>
      <c r="BY68" s="567">
        <f t="shared" si="9"/>
        <v>12219.112811540006</v>
      </c>
      <c r="BZ68" s="567">
        <f t="shared" si="9"/>
        <v>12612.207726095605</v>
      </c>
      <c r="CA68" s="567">
        <f t="shared" si="9"/>
        <v>13017.475745295196</v>
      </c>
      <c r="CB68" s="567">
        <f t="shared" si="9"/>
        <v>13435.325104349979</v>
      </c>
      <c r="CC68" s="567">
        <f t="shared" si="9"/>
        <v>13866.092582329422</v>
      </c>
      <c r="CD68" s="567">
        <f t="shared" si="9"/>
        <v>14310.179762758717</v>
      </c>
      <c r="CE68" s="567">
        <f t="shared" si="9"/>
        <v>14767.973503279354</v>
      </c>
      <c r="CF68" s="567">
        <f t="shared" si="9"/>
        <v>15239.928044883645</v>
      </c>
      <c r="CG68" s="567">
        <f t="shared" si="9"/>
        <v>15726.427180278539</v>
      </c>
      <c r="CH68" s="567">
        <f t="shared" si="9"/>
        <v>16227.921451377852</v>
      </c>
      <c r="CI68" s="567">
        <f t="shared" si="9"/>
        <v>16744.861603789624</v>
      </c>
    </row>
    <row r="69" spans="1:87">
      <c r="A69" s="222"/>
      <c r="B69" s="222"/>
      <c r="C69" s="222"/>
      <c r="D69" s="69"/>
      <c r="E69" s="69"/>
      <c r="F69" s="34"/>
      <c r="G69" s="222"/>
      <c r="H69" s="22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  <c r="AA69" s="222"/>
      <c r="AB69" s="222"/>
      <c r="AC69" s="222"/>
      <c r="AD69" s="222"/>
      <c r="AE69" s="222"/>
      <c r="AF69" s="222"/>
      <c r="AG69" s="222"/>
      <c r="AH69" s="222"/>
      <c r="AI69" s="222"/>
      <c r="AJ69" s="222"/>
      <c r="AK69" s="222"/>
      <c r="AL69" s="222"/>
      <c r="AM69" s="222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  <c r="BB69" s="222"/>
      <c r="BC69" s="222"/>
      <c r="BD69" s="222"/>
      <c r="BE69" s="222"/>
      <c r="BF69" s="222"/>
      <c r="BG69" s="222"/>
      <c r="BH69" s="222"/>
      <c r="BI69" s="222"/>
      <c r="BJ69" s="222"/>
      <c r="BK69" s="222"/>
      <c r="BL69" s="222"/>
      <c r="BM69" s="222"/>
      <c r="BN69" s="222"/>
      <c r="BO69" s="222"/>
      <c r="BP69" s="222"/>
      <c r="BQ69" s="222"/>
      <c r="BR69" s="222"/>
      <c r="BS69" s="222"/>
      <c r="BT69" s="222"/>
      <c r="BU69" s="222"/>
      <c r="BV69" s="222"/>
      <c r="BW69" s="222"/>
      <c r="BX69" s="222"/>
      <c r="BY69" s="222"/>
      <c r="BZ69" s="222"/>
      <c r="CA69" s="222"/>
      <c r="CB69" s="222"/>
      <c r="CC69" s="222"/>
      <c r="CD69" s="222"/>
      <c r="CE69" s="222"/>
      <c r="CF69" s="222"/>
      <c r="CG69" s="222"/>
      <c r="CH69" s="222"/>
      <c r="CI69" s="222"/>
    </row>
    <row r="70" spans="1:87">
      <c r="A70" s="365"/>
      <c r="B70" s="365"/>
      <c r="C70" s="366" t="s">
        <v>505</v>
      </c>
      <c r="D70" s="114"/>
      <c r="E70" s="114"/>
      <c r="F70" s="104"/>
      <c r="G70" s="367"/>
      <c r="H70" s="367"/>
      <c r="I70" s="375"/>
      <c r="J70" s="375"/>
      <c r="K70" s="375"/>
      <c r="L70" s="375"/>
      <c r="M70" s="375"/>
      <c r="N70" s="375"/>
      <c r="O70" s="375"/>
      <c r="P70" s="375"/>
      <c r="Q70" s="375"/>
      <c r="R70" s="375"/>
      <c r="S70" s="375"/>
      <c r="T70" s="375"/>
      <c r="U70" s="375"/>
      <c r="V70" s="375"/>
      <c r="W70" s="375"/>
      <c r="X70" s="375"/>
      <c r="Y70" s="375"/>
      <c r="Z70" s="375"/>
      <c r="AA70" s="375"/>
      <c r="AB70" s="375"/>
      <c r="AC70" s="375"/>
      <c r="AD70" s="375"/>
      <c r="AE70" s="375"/>
      <c r="AF70" s="375"/>
      <c r="AG70" s="365"/>
      <c r="AH70" s="367"/>
      <c r="AI70" s="365"/>
      <c r="AJ70" s="367"/>
      <c r="AK70" s="365"/>
      <c r="AL70" s="367"/>
      <c r="AM70" s="365"/>
      <c r="AN70" s="367"/>
      <c r="AO70" s="365"/>
      <c r="AP70" s="367"/>
      <c r="AQ70" s="365"/>
      <c r="AR70" s="367"/>
      <c r="AS70" s="365"/>
      <c r="AT70" s="367"/>
      <c r="AU70" s="365"/>
      <c r="AV70" s="367"/>
      <c r="AW70" s="365"/>
      <c r="AX70" s="367"/>
      <c r="AY70" s="365"/>
      <c r="AZ70" s="367"/>
      <c r="BA70" s="365"/>
      <c r="BB70" s="367"/>
      <c r="BC70" s="365"/>
      <c r="BD70" s="367"/>
      <c r="BE70" s="365"/>
      <c r="BF70" s="367"/>
      <c r="BG70" s="365"/>
      <c r="BH70" s="367"/>
      <c r="BI70" s="365"/>
      <c r="BJ70" s="367"/>
      <c r="BK70" s="365"/>
      <c r="BL70" s="367"/>
      <c r="BM70" s="365"/>
      <c r="BN70" s="367"/>
      <c r="BO70" s="365"/>
      <c r="BP70" s="367"/>
      <c r="BQ70" s="365"/>
      <c r="BR70" s="367"/>
      <c r="BS70" s="365"/>
      <c r="BT70" s="367"/>
      <c r="BU70" s="365"/>
      <c r="BV70" s="367"/>
      <c r="BW70" s="365"/>
      <c r="BX70" s="367"/>
      <c r="BY70" s="365"/>
      <c r="BZ70" s="367"/>
      <c r="CA70" s="365"/>
      <c r="CB70" s="367"/>
      <c r="CC70" s="365"/>
      <c r="CD70" s="367"/>
      <c r="CE70" s="365"/>
      <c r="CF70" s="367"/>
      <c r="CG70" s="365"/>
      <c r="CH70" s="367"/>
      <c r="CI70" s="365"/>
    </row>
    <row r="71" spans="1:87">
      <c r="A71" s="222"/>
      <c r="B71" s="222"/>
      <c r="C71" s="231" t="s">
        <v>252</v>
      </c>
      <c r="D71" s="69" t="s">
        <v>41</v>
      </c>
      <c r="E71" s="69" t="s">
        <v>42</v>
      </c>
      <c r="F71" s="69"/>
      <c r="G71" s="657"/>
      <c r="H71" s="657"/>
      <c r="I71" s="657"/>
      <c r="J71" s="376">
        <f>Inputs!J199</f>
        <v>1.5038356701968314E-3</v>
      </c>
      <c r="K71" s="376">
        <f>Inputs!K199</f>
        <v>0.27898481527014551</v>
      </c>
      <c r="L71" s="376">
        <f>Inputs!L199</f>
        <v>0.24483338835784901</v>
      </c>
      <c r="M71" s="376">
        <f>Inputs!M199</f>
        <v>0.37168572094754138</v>
      </c>
      <c r="N71" s="376">
        <f>Inputs!N199</f>
        <v>0.37168572094754138</v>
      </c>
      <c r="O71" s="376">
        <f>Inputs!O199</f>
        <v>0.37168572094754138</v>
      </c>
      <c r="P71" s="376">
        <f>Inputs!P199</f>
        <v>0.37168572094754138</v>
      </c>
      <c r="Q71" s="376">
        <f>Inputs!Q199</f>
        <v>0.37168572094754138</v>
      </c>
      <c r="R71" s="376">
        <f>Inputs!R199</f>
        <v>0.37168572094754138</v>
      </c>
      <c r="S71" s="376">
        <f>Inputs!S199</f>
        <v>0.37168572094754138</v>
      </c>
      <c r="T71" s="376">
        <f>Inputs!T199</f>
        <v>0.37168572094754138</v>
      </c>
      <c r="U71" s="376">
        <f>Inputs!U199</f>
        <v>0.37168572094754138</v>
      </c>
      <c r="V71" s="376">
        <f>Inputs!V199</f>
        <v>0.37168572094754138</v>
      </c>
      <c r="W71" s="376">
        <f>Inputs!W199</f>
        <v>0.37168572094754138</v>
      </c>
      <c r="X71" s="376">
        <f>Inputs!X199</f>
        <v>0.37168572094754138</v>
      </c>
      <c r="Y71" s="376">
        <f>Inputs!Y199</f>
        <v>0.37168572094754138</v>
      </c>
      <c r="Z71" s="376">
        <f>Inputs!Z199</f>
        <v>0.37168572094754138</v>
      </c>
      <c r="AA71" s="376">
        <f>Inputs!AA199</f>
        <v>0.37168572094754138</v>
      </c>
      <c r="AB71" s="376">
        <f>Inputs!AB199</f>
        <v>0.37168572094754138</v>
      </c>
      <c r="AC71" s="376">
        <f>Inputs!AC199</f>
        <v>0.37168572094754138</v>
      </c>
      <c r="AD71" s="376">
        <f>Inputs!AD199</f>
        <v>0.37168572094754138</v>
      </c>
      <c r="AE71" s="376">
        <f>Inputs!AE199</f>
        <v>0.37168572094754138</v>
      </c>
      <c r="AF71" s="376">
        <f>Inputs!AF199</f>
        <v>0.37168572094754138</v>
      </c>
      <c r="AG71" s="376">
        <f>Inputs!AG199</f>
        <v>0.37168572094754138</v>
      </c>
      <c r="AH71" s="376">
        <f>Inputs!AH199</f>
        <v>0.37168572094754138</v>
      </c>
      <c r="AI71" s="376">
        <f>Inputs!AI199</f>
        <v>0.37168572094754138</v>
      </c>
      <c r="AJ71" s="376">
        <f>Inputs!AJ199</f>
        <v>0.37168572094754138</v>
      </c>
      <c r="AK71" s="376">
        <f>Inputs!AK199</f>
        <v>0.37168572094754138</v>
      </c>
      <c r="AL71" s="376">
        <f>Inputs!AL199</f>
        <v>0.37168572094754138</v>
      </c>
      <c r="AM71" s="376">
        <f>Inputs!AM199</f>
        <v>0.37168572094754138</v>
      </c>
      <c r="AN71" s="376">
        <f>Inputs!AN199</f>
        <v>0.37168572094754138</v>
      </c>
      <c r="AO71" s="376">
        <f>Inputs!AO199</f>
        <v>0.37168572094754138</v>
      </c>
      <c r="AP71" s="376">
        <f>Inputs!AP199</f>
        <v>0.37168572094754138</v>
      </c>
      <c r="AQ71" s="376">
        <f>Inputs!AQ199</f>
        <v>0.37168572094754138</v>
      </c>
      <c r="AR71" s="376">
        <f>Inputs!AR199</f>
        <v>0.37168572094754138</v>
      </c>
      <c r="AS71" s="376">
        <f>Inputs!AS199</f>
        <v>0.37168572094754138</v>
      </c>
      <c r="AT71" s="376">
        <f>Inputs!AT199</f>
        <v>0.37168572094754138</v>
      </c>
      <c r="AU71" s="376">
        <f>Inputs!AU199</f>
        <v>0.37168572094754138</v>
      </c>
      <c r="AV71" s="376">
        <f>Inputs!AV199</f>
        <v>0.37168572094754138</v>
      </c>
      <c r="AW71" s="376">
        <f>Inputs!AW199</f>
        <v>0.37168572094754138</v>
      </c>
      <c r="AX71" s="376">
        <f>Inputs!AX199</f>
        <v>0.37168572094754138</v>
      </c>
      <c r="AY71" s="376">
        <f>Inputs!AY199</f>
        <v>0.37168572094754138</v>
      </c>
      <c r="AZ71" s="376">
        <f>Inputs!AZ199</f>
        <v>0.37168572094754138</v>
      </c>
      <c r="BA71" s="376">
        <f>Inputs!BA199</f>
        <v>0.37168572094754138</v>
      </c>
      <c r="BB71" s="376">
        <f>Inputs!BB199</f>
        <v>0.37168572094754138</v>
      </c>
      <c r="BC71" s="376">
        <f>Inputs!BC199</f>
        <v>0.37168572094754138</v>
      </c>
      <c r="BD71" s="376">
        <f>Inputs!BD199</f>
        <v>0.37168572094754138</v>
      </c>
      <c r="BE71" s="376">
        <f>Inputs!BE199</f>
        <v>0.37168572094754138</v>
      </c>
      <c r="BF71" s="376">
        <f>Inputs!BF199</f>
        <v>0.37168572094754138</v>
      </c>
      <c r="BG71" s="376">
        <f>Inputs!BG199</f>
        <v>0.37168572094754138</v>
      </c>
      <c r="BH71" s="376">
        <f>Inputs!BH199</f>
        <v>0.37168572094754138</v>
      </c>
      <c r="BI71" s="376">
        <f>Inputs!BI199</f>
        <v>0.37168572094754138</v>
      </c>
      <c r="BJ71" s="376">
        <f>Inputs!BJ199</f>
        <v>0.37168572094754138</v>
      </c>
      <c r="BK71" s="376">
        <f>Inputs!BK199</f>
        <v>0.37168572094754138</v>
      </c>
      <c r="BL71" s="376">
        <f>Inputs!BL199</f>
        <v>0.37168572094754138</v>
      </c>
      <c r="BM71" s="376">
        <f>Inputs!BM199</f>
        <v>0.37168572094754138</v>
      </c>
      <c r="BN71" s="376">
        <f>Inputs!BN199</f>
        <v>0.37168572094754138</v>
      </c>
      <c r="BO71" s="376">
        <f>Inputs!BO199</f>
        <v>0.37168572094754138</v>
      </c>
      <c r="BP71" s="376">
        <f>Inputs!BP199</f>
        <v>0.37168572094754138</v>
      </c>
      <c r="BQ71" s="376">
        <f>Inputs!BQ199</f>
        <v>0.37168572094754138</v>
      </c>
      <c r="BR71" s="376">
        <f>Inputs!BR199</f>
        <v>0.37168572094754138</v>
      </c>
      <c r="BS71" s="376">
        <f>Inputs!BS199</f>
        <v>0.37168572094754138</v>
      </c>
      <c r="BT71" s="376">
        <f>Inputs!BT199</f>
        <v>0.37168572094754138</v>
      </c>
      <c r="BU71" s="376">
        <f>Inputs!BU199</f>
        <v>0.37168572094754138</v>
      </c>
      <c r="BV71" s="376">
        <f>Inputs!BV199</f>
        <v>0.37168572094754138</v>
      </c>
      <c r="BW71" s="376">
        <f>Inputs!BW199</f>
        <v>0.37168572094754138</v>
      </c>
      <c r="BX71" s="376">
        <f>Inputs!BX199</f>
        <v>0.37168572094754138</v>
      </c>
      <c r="BY71" s="376">
        <f>Inputs!BY199</f>
        <v>0.37168572094754138</v>
      </c>
      <c r="BZ71" s="376">
        <f>Inputs!BZ199</f>
        <v>0.37168572094754138</v>
      </c>
      <c r="CA71" s="376">
        <f>Inputs!CA199</f>
        <v>0.37168572094754138</v>
      </c>
      <c r="CB71" s="376">
        <f>Inputs!CB199</f>
        <v>0.37168572094754138</v>
      </c>
      <c r="CC71" s="376">
        <f>Inputs!CC199</f>
        <v>0.37168572094754138</v>
      </c>
      <c r="CD71" s="376">
        <f>Inputs!CD199</f>
        <v>0.37168572094754138</v>
      </c>
      <c r="CE71" s="376">
        <f>Inputs!CE199</f>
        <v>0.37168572094754138</v>
      </c>
      <c r="CF71" s="376">
        <f>Inputs!CF199</f>
        <v>0.37168572094754138</v>
      </c>
      <c r="CG71" s="376">
        <f>Inputs!CG199</f>
        <v>0.37168572094754138</v>
      </c>
      <c r="CH71" s="376">
        <f>Inputs!CH199</f>
        <v>0.37168572094754138</v>
      </c>
      <c r="CI71" s="376">
        <f>Inputs!CI199</f>
        <v>0.37168572094754138</v>
      </c>
    </row>
    <row r="72" spans="1:87">
      <c r="A72" s="222"/>
      <c r="B72" s="222"/>
      <c r="C72" s="231" t="s">
        <v>253</v>
      </c>
      <c r="D72" s="69" t="s">
        <v>41</v>
      </c>
      <c r="E72" s="69" t="s">
        <v>42</v>
      </c>
      <c r="F72" s="69"/>
      <c r="G72" s="657"/>
      <c r="H72" s="657"/>
      <c r="I72" s="657"/>
      <c r="J72" s="376">
        <f>Inputs!J200</f>
        <v>0.1075559</v>
      </c>
      <c r="K72" s="376">
        <f>Inputs!K200</f>
        <v>0</v>
      </c>
      <c r="L72" s="376">
        <f>Inputs!L200</f>
        <v>0</v>
      </c>
      <c r="M72" s="376">
        <f>Inputs!M200</f>
        <v>0</v>
      </c>
      <c r="N72" s="376">
        <f>Inputs!N200</f>
        <v>0</v>
      </c>
      <c r="O72" s="376">
        <f>Inputs!O200</f>
        <v>0</v>
      </c>
      <c r="P72" s="376">
        <f>Inputs!P200</f>
        <v>0</v>
      </c>
      <c r="Q72" s="376">
        <f>Inputs!Q200</f>
        <v>0</v>
      </c>
      <c r="R72" s="376">
        <f>Inputs!R200</f>
        <v>0</v>
      </c>
      <c r="S72" s="376">
        <f>Inputs!S200</f>
        <v>0</v>
      </c>
      <c r="T72" s="376">
        <f>Inputs!T200</f>
        <v>0</v>
      </c>
      <c r="U72" s="376">
        <f>Inputs!U200</f>
        <v>0</v>
      </c>
      <c r="V72" s="376">
        <f>Inputs!V200</f>
        <v>0</v>
      </c>
      <c r="W72" s="376">
        <f>Inputs!W200</f>
        <v>0</v>
      </c>
      <c r="X72" s="376">
        <f>Inputs!X200</f>
        <v>0</v>
      </c>
      <c r="Y72" s="376">
        <f>Inputs!Y200</f>
        <v>0</v>
      </c>
      <c r="Z72" s="376">
        <f>Inputs!Z200</f>
        <v>0</v>
      </c>
      <c r="AA72" s="376">
        <f>Inputs!AA200</f>
        <v>0</v>
      </c>
      <c r="AB72" s="376">
        <f>Inputs!AB200</f>
        <v>0</v>
      </c>
      <c r="AC72" s="376">
        <f>Inputs!AC200</f>
        <v>0</v>
      </c>
      <c r="AD72" s="376">
        <f>Inputs!AD200</f>
        <v>0</v>
      </c>
      <c r="AE72" s="376">
        <f>Inputs!AE200</f>
        <v>0</v>
      </c>
      <c r="AF72" s="376">
        <f>Inputs!AF200</f>
        <v>0</v>
      </c>
      <c r="AG72" s="376">
        <f>Inputs!AG200</f>
        <v>0</v>
      </c>
      <c r="AH72" s="376">
        <f>Inputs!AH200</f>
        <v>0</v>
      </c>
      <c r="AI72" s="376">
        <f>Inputs!AI200</f>
        <v>0</v>
      </c>
      <c r="AJ72" s="376">
        <f>Inputs!AJ200</f>
        <v>0</v>
      </c>
      <c r="AK72" s="376">
        <f>Inputs!AK200</f>
        <v>0</v>
      </c>
      <c r="AL72" s="376">
        <f>Inputs!AL200</f>
        <v>0</v>
      </c>
      <c r="AM72" s="376">
        <f>Inputs!AM200</f>
        <v>0</v>
      </c>
      <c r="AN72" s="376">
        <f>Inputs!AN200</f>
        <v>0</v>
      </c>
      <c r="AO72" s="376">
        <f>Inputs!AO200</f>
        <v>0</v>
      </c>
      <c r="AP72" s="376">
        <f>Inputs!AP200</f>
        <v>0</v>
      </c>
      <c r="AQ72" s="376">
        <f>Inputs!AQ200</f>
        <v>0</v>
      </c>
      <c r="AR72" s="376">
        <f>Inputs!AR200</f>
        <v>0</v>
      </c>
      <c r="AS72" s="376">
        <f>Inputs!AS200</f>
        <v>0</v>
      </c>
      <c r="AT72" s="376">
        <f>Inputs!AT200</f>
        <v>0</v>
      </c>
      <c r="AU72" s="376">
        <f>Inputs!AU200</f>
        <v>0</v>
      </c>
      <c r="AV72" s="376">
        <f>Inputs!AV200</f>
        <v>0</v>
      </c>
      <c r="AW72" s="376">
        <f>Inputs!AW200</f>
        <v>0</v>
      </c>
      <c r="AX72" s="376">
        <f>Inputs!AX200</f>
        <v>0</v>
      </c>
      <c r="AY72" s="376">
        <f>Inputs!AY200</f>
        <v>0</v>
      </c>
      <c r="AZ72" s="376">
        <f>Inputs!AZ200</f>
        <v>0</v>
      </c>
      <c r="BA72" s="376">
        <f>Inputs!BA200</f>
        <v>0</v>
      </c>
      <c r="BB72" s="376">
        <f>Inputs!BB200</f>
        <v>0</v>
      </c>
      <c r="BC72" s="376">
        <f>Inputs!BC200</f>
        <v>0</v>
      </c>
      <c r="BD72" s="376">
        <f>Inputs!BD200</f>
        <v>0</v>
      </c>
      <c r="BE72" s="376">
        <f>Inputs!BE200</f>
        <v>0</v>
      </c>
      <c r="BF72" s="376">
        <f>Inputs!BF200</f>
        <v>0</v>
      </c>
      <c r="BG72" s="376">
        <f>Inputs!BG200</f>
        <v>0</v>
      </c>
      <c r="BH72" s="376">
        <f>Inputs!BH200</f>
        <v>0</v>
      </c>
      <c r="BI72" s="376">
        <f>Inputs!BI200</f>
        <v>0</v>
      </c>
      <c r="BJ72" s="376">
        <f>Inputs!BJ200</f>
        <v>0</v>
      </c>
      <c r="BK72" s="376">
        <f>Inputs!BK200</f>
        <v>0</v>
      </c>
      <c r="BL72" s="376">
        <f>Inputs!BL200</f>
        <v>0</v>
      </c>
      <c r="BM72" s="376">
        <f>Inputs!BM200</f>
        <v>0</v>
      </c>
      <c r="BN72" s="376">
        <f>Inputs!BN200</f>
        <v>0</v>
      </c>
      <c r="BO72" s="376">
        <f>Inputs!BO200</f>
        <v>0</v>
      </c>
      <c r="BP72" s="376">
        <f>Inputs!BP200</f>
        <v>0</v>
      </c>
      <c r="BQ72" s="376">
        <f>Inputs!BQ200</f>
        <v>0</v>
      </c>
      <c r="BR72" s="376">
        <f>Inputs!BR200</f>
        <v>0</v>
      </c>
      <c r="BS72" s="376">
        <f>Inputs!BS200</f>
        <v>0</v>
      </c>
      <c r="BT72" s="376">
        <f>Inputs!BT200</f>
        <v>0</v>
      </c>
      <c r="BU72" s="376">
        <f>Inputs!BU200</f>
        <v>0</v>
      </c>
      <c r="BV72" s="376">
        <f>Inputs!BV200</f>
        <v>0</v>
      </c>
      <c r="BW72" s="376">
        <f>Inputs!BW200</f>
        <v>0</v>
      </c>
      <c r="BX72" s="376">
        <f>Inputs!BX200</f>
        <v>0</v>
      </c>
      <c r="BY72" s="376">
        <f>Inputs!BY200</f>
        <v>0</v>
      </c>
      <c r="BZ72" s="376">
        <f>Inputs!BZ200</f>
        <v>0</v>
      </c>
      <c r="CA72" s="376">
        <f>Inputs!CA200</f>
        <v>0</v>
      </c>
      <c r="CB72" s="376">
        <f>Inputs!CB200</f>
        <v>0</v>
      </c>
      <c r="CC72" s="376">
        <f>Inputs!CC200</f>
        <v>0</v>
      </c>
      <c r="CD72" s="376">
        <f>Inputs!CD200</f>
        <v>0</v>
      </c>
      <c r="CE72" s="376">
        <f>Inputs!CE200</f>
        <v>0</v>
      </c>
      <c r="CF72" s="376">
        <f>Inputs!CF200</f>
        <v>0</v>
      </c>
      <c r="CG72" s="376">
        <f>Inputs!CG200</f>
        <v>0</v>
      </c>
      <c r="CH72" s="376">
        <f>Inputs!CH200</f>
        <v>0</v>
      </c>
      <c r="CI72" s="376">
        <f>Inputs!CI200</f>
        <v>0</v>
      </c>
    </row>
    <row r="73" spans="1:87">
      <c r="A73" s="222"/>
      <c r="B73" s="373"/>
      <c r="C73" s="231" t="s">
        <v>727</v>
      </c>
      <c r="D73" s="69" t="s">
        <v>41</v>
      </c>
      <c r="E73" s="69" t="s">
        <v>42</v>
      </c>
      <c r="F73" s="69"/>
      <c r="G73" s="657"/>
      <c r="H73" s="657"/>
      <c r="I73" s="657"/>
      <c r="J73" s="376">
        <f>Inputs!J201</f>
        <v>0</v>
      </c>
      <c r="K73" s="376">
        <f>Inputs!K201</f>
        <v>0</v>
      </c>
      <c r="L73" s="376">
        <f>Inputs!L201</f>
        <v>0</v>
      </c>
      <c r="M73" s="376">
        <f>Inputs!M201</f>
        <v>0</v>
      </c>
      <c r="N73" s="376">
        <f>Inputs!N201</f>
        <v>0</v>
      </c>
      <c r="O73" s="376">
        <f>Inputs!O201</f>
        <v>0</v>
      </c>
      <c r="P73" s="376">
        <f>Inputs!P201</f>
        <v>0</v>
      </c>
      <c r="Q73" s="376">
        <f>Inputs!Q201</f>
        <v>0</v>
      </c>
      <c r="R73" s="376">
        <f>Inputs!R201</f>
        <v>0</v>
      </c>
      <c r="S73" s="376">
        <f>Inputs!S201</f>
        <v>0</v>
      </c>
      <c r="T73" s="376">
        <f>Inputs!T201</f>
        <v>0</v>
      </c>
      <c r="U73" s="376">
        <f>Inputs!U201</f>
        <v>0</v>
      </c>
      <c r="V73" s="376">
        <f>Inputs!V201</f>
        <v>0</v>
      </c>
      <c r="W73" s="376">
        <f>Inputs!W201</f>
        <v>0</v>
      </c>
      <c r="X73" s="376">
        <f>Inputs!X201</f>
        <v>0</v>
      </c>
      <c r="Y73" s="376">
        <f>Inputs!Y201</f>
        <v>0</v>
      </c>
      <c r="Z73" s="376">
        <f>Inputs!Z201</f>
        <v>0</v>
      </c>
      <c r="AA73" s="376">
        <f>Inputs!AA201</f>
        <v>0</v>
      </c>
      <c r="AB73" s="376">
        <f>Inputs!AB201</f>
        <v>0</v>
      </c>
      <c r="AC73" s="376">
        <f>Inputs!AC201</f>
        <v>0</v>
      </c>
      <c r="AD73" s="376">
        <f>Inputs!AD201</f>
        <v>0</v>
      </c>
      <c r="AE73" s="376">
        <f>Inputs!AE201</f>
        <v>0</v>
      </c>
      <c r="AF73" s="376">
        <f>Inputs!AF201</f>
        <v>0</v>
      </c>
      <c r="AG73" s="376">
        <f>Inputs!AG201</f>
        <v>0</v>
      </c>
      <c r="AH73" s="376">
        <f>Inputs!AH201</f>
        <v>0</v>
      </c>
      <c r="AI73" s="376">
        <f>Inputs!AI201</f>
        <v>0</v>
      </c>
      <c r="AJ73" s="376">
        <f>Inputs!AJ201</f>
        <v>0</v>
      </c>
      <c r="AK73" s="376">
        <f>Inputs!AK201</f>
        <v>0</v>
      </c>
      <c r="AL73" s="376">
        <f>Inputs!AL201</f>
        <v>0</v>
      </c>
      <c r="AM73" s="376">
        <f>Inputs!AM201</f>
        <v>0</v>
      </c>
      <c r="AN73" s="376">
        <f>Inputs!AN201</f>
        <v>0</v>
      </c>
      <c r="AO73" s="376">
        <f>Inputs!AO201</f>
        <v>0</v>
      </c>
      <c r="AP73" s="376">
        <f>Inputs!AP201</f>
        <v>0</v>
      </c>
      <c r="AQ73" s="376">
        <f>Inputs!AQ201</f>
        <v>0</v>
      </c>
      <c r="AR73" s="376">
        <f>Inputs!AR201</f>
        <v>0</v>
      </c>
      <c r="AS73" s="376">
        <f>Inputs!AS201</f>
        <v>0</v>
      </c>
      <c r="AT73" s="376">
        <f>Inputs!AT201</f>
        <v>0</v>
      </c>
      <c r="AU73" s="376">
        <f>Inputs!AU201</f>
        <v>0</v>
      </c>
      <c r="AV73" s="376">
        <f>Inputs!AV201</f>
        <v>0</v>
      </c>
      <c r="AW73" s="376">
        <f>Inputs!AW201</f>
        <v>0</v>
      </c>
      <c r="AX73" s="376">
        <f>Inputs!AX201</f>
        <v>0</v>
      </c>
      <c r="AY73" s="376">
        <f>Inputs!AY201</f>
        <v>0</v>
      </c>
      <c r="AZ73" s="376">
        <f>Inputs!AZ201</f>
        <v>0</v>
      </c>
      <c r="BA73" s="376">
        <f>Inputs!BA201</f>
        <v>0</v>
      </c>
      <c r="BB73" s="376">
        <f>Inputs!BB201</f>
        <v>0</v>
      </c>
      <c r="BC73" s="376">
        <f>Inputs!BC201</f>
        <v>0</v>
      </c>
      <c r="BD73" s="376">
        <f>Inputs!BD201</f>
        <v>0</v>
      </c>
      <c r="BE73" s="376">
        <f>Inputs!BE201</f>
        <v>0</v>
      </c>
      <c r="BF73" s="376">
        <f>Inputs!BF201</f>
        <v>0</v>
      </c>
      <c r="BG73" s="376">
        <f>Inputs!BG201</f>
        <v>0</v>
      </c>
      <c r="BH73" s="376">
        <f>Inputs!BH201</f>
        <v>0</v>
      </c>
      <c r="BI73" s="376">
        <f>Inputs!BI201</f>
        <v>0</v>
      </c>
      <c r="BJ73" s="376">
        <f>Inputs!BJ201</f>
        <v>0</v>
      </c>
      <c r="BK73" s="376">
        <f>Inputs!BK201</f>
        <v>0</v>
      </c>
      <c r="BL73" s="376">
        <f>Inputs!BL201</f>
        <v>0</v>
      </c>
      <c r="BM73" s="376">
        <f>Inputs!BM201</f>
        <v>0</v>
      </c>
      <c r="BN73" s="376">
        <f>Inputs!BN201</f>
        <v>0</v>
      </c>
      <c r="BO73" s="376">
        <f>Inputs!BO201</f>
        <v>0</v>
      </c>
      <c r="BP73" s="376">
        <f>Inputs!BP201</f>
        <v>0</v>
      </c>
      <c r="BQ73" s="376">
        <f>Inputs!BQ201</f>
        <v>0</v>
      </c>
      <c r="BR73" s="376">
        <f>Inputs!BR201</f>
        <v>0</v>
      </c>
      <c r="BS73" s="376">
        <f>Inputs!BS201</f>
        <v>0</v>
      </c>
      <c r="BT73" s="376">
        <f>Inputs!BT201</f>
        <v>0</v>
      </c>
      <c r="BU73" s="376">
        <f>Inputs!BU201</f>
        <v>0</v>
      </c>
      <c r="BV73" s="376">
        <f>Inputs!BV201</f>
        <v>0</v>
      </c>
      <c r="BW73" s="376">
        <f>Inputs!BW201</f>
        <v>0</v>
      </c>
      <c r="BX73" s="376">
        <f>Inputs!BX201</f>
        <v>0</v>
      </c>
      <c r="BY73" s="376">
        <f>Inputs!BY201</f>
        <v>0</v>
      </c>
      <c r="BZ73" s="376">
        <f>Inputs!BZ201</f>
        <v>0</v>
      </c>
      <c r="CA73" s="376">
        <f>Inputs!CA201</f>
        <v>0</v>
      </c>
      <c r="CB73" s="376">
        <f>Inputs!CB201</f>
        <v>0</v>
      </c>
      <c r="CC73" s="376">
        <f>Inputs!CC201</f>
        <v>0</v>
      </c>
      <c r="CD73" s="376">
        <f>Inputs!CD201</f>
        <v>0</v>
      </c>
      <c r="CE73" s="376">
        <f>Inputs!CE201</f>
        <v>0</v>
      </c>
      <c r="CF73" s="376">
        <f>Inputs!CF201</f>
        <v>0</v>
      </c>
      <c r="CG73" s="376">
        <f>Inputs!CG201</f>
        <v>0</v>
      </c>
      <c r="CH73" s="376">
        <f>Inputs!CH201</f>
        <v>0</v>
      </c>
      <c r="CI73" s="376">
        <f>Inputs!CI201</f>
        <v>0</v>
      </c>
    </row>
    <row r="74" spans="1:87">
      <c r="A74" s="222"/>
      <c r="B74" s="222"/>
      <c r="C74" s="231" t="s">
        <v>733</v>
      </c>
      <c r="D74" s="69" t="s">
        <v>41</v>
      </c>
      <c r="E74" s="69" t="s">
        <v>42</v>
      </c>
      <c r="F74" s="69"/>
      <c r="G74" s="657"/>
      <c r="H74" s="657"/>
      <c r="I74" s="657"/>
      <c r="J74" s="376">
        <f>Inputs!J202</f>
        <v>0.23852799999999999</v>
      </c>
      <c r="K74" s="376">
        <f>Inputs!K202</f>
        <v>3.7480678097936058E-2</v>
      </c>
      <c r="L74" s="376">
        <f>Inputs!L202</f>
        <v>0.10326813971012595</v>
      </c>
      <c r="M74" s="376">
        <f>Inputs!M202</f>
        <v>0</v>
      </c>
      <c r="N74" s="376">
        <f>Inputs!N202</f>
        <v>0</v>
      </c>
      <c r="O74" s="376">
        <f>Inputs!O202</f>
        <v>0</v>
      </c>
      <c r="P74" s="376">
        <f>Inputs!P202</f>
        <v>0</v>
      </c>
      <c r="Q74" s="376">
        <f>Inputs!Q202</f>
        <v>0</v>
      </c>
      <c r="R74" s="376">
        <f>Inputs!R202</f>
        <v>0</v>
      </c>
      <c r="S74" s="376">
        <f>Inputs!S202</f>
        <v>0</v>
      </c>
      <c r="T74" s="376">
        <f>Inputs!T202</f>
        <v>0</v>
      </c>
      <c r="U74" s="376">
        <f>Inputs!U202</f>
        <v>0</v>
      </c>
      <c r="V74" s="376">
        <f>Inputs!V202</f>
        <v>0</v>
      </c>
      <c r="W74" s="376">
        <f>Inputs!W202</f>
        <v>0</v>
      </c>
      <c r="X74" s="376">
        <f>Inputs!X202</f>
        <v>0</v>
      </c>
      <c r="Y74" s="376">
        <f>Inputs!Y202</f>
        <v>0</v>
      </c>
      <c r="Z74" s="376">
        <f>Inputs!Z202</f>
        <v>0</v>
      </c>
      <c r="AA74" s="376">
        <f>Inputs!AA202</f>
        <v>0</v>
      </c>
      <c r="AB74" s="376">
        <f>Inputs!AB202</f>
        <v>0</v>
      </c>
      <c r="AC74" s="376">
        <f>Inputs!AC202</f>
        <v>0</v>
      </c>
      <c r="AD74" s="376">
        <f>Inputs!AD202</f>
        <v>0</v>
      </c>
      <c r="AE74" s="376">
        <f>Inputs!AE202</f>
        <v>0</v>
      </c>
      <c r="AF74" s="376">
        <f>Inputs!AF202</f>
        <v>0</v>
      </c>
      <c r="AG74" s="376">
        <f>Inputs!AG202</f>
        <v>0</v>
      </c>
      <c r="AH74" s="376">
        <f>Inputs!AH202</f>
        <v>0</v>
      </c>
      <c r="AI74" s="376">
        <f>Inputs!AI202</f>
        <v>0</v>
      </c>
      <c r="AJ74" s="376">
        <f>Inputs!AJ202</f>
        <v>0</v>
      </c>
      <c r="AK74" s="376">
        <f>Inputs!AK202</f>
        <v>0</v>
      </c>
      <c r="AL74" s="376">
        <f>Inputs!AL202</f>
        <v>0</v>
      </c>
      <c r="AM74" s="376">
        <f>Inputs!AM202</f>
        <v>0</v>
      </c>
      <c r="AN74" s="376">
        <f>Inputs!AN202</f>
        <v>0</v>
      </c>
      <c r="AO74" s="376">
        <f>Inputs!AO202</f>
        <v>0</v>
      </c>
      <c r="AP74" s="376">
        <f>Inputs!AP202</f>
        <v>0</v>
      </c>
      <c r="AQ74" s="376">
        <f>Inputs!AQ202</f>
        <v>0</v>
      </c>
      <c r="AR74" s="376">
        <f>Inputs!AR202</f>
        <v>0</v>
      </c>
      <c r="AS74" s="376">
        <f>Inputs!AS202</f>
        <v>0</v>
      </c>
      <c r="AT74" s="376">
        <f>Inputs!AT202</f>
        <v>0</v>
      </c>
      <c r="AU74" s="376">
        <f>Inputs!AU202</f>
        <v>0</v>
      </c>
      <c r="AV74" s="376">
        <f>Inputs!AV202</f>
        <v>0</v>
      </c>
      <c r="AW74" s="376">
        <f>Inputs!AW202</f>
        <v>0</v>
      </c>
      <c r="AX74" s="376">
        <f>Inputs!AX202</f>
        <v>0</v>
      </c>
      <c r="AY74" s="376">
        <f>Inputs!AY202</f>
        <v>0</v>
      </c>
      <c r="AZ74" s="376">
        <f>Inputs!AZ202</f>
        <v>0</v>
      </c>
      <c r="BA74" s="376">
        <f>Inputs!BA202</f>
        <v>0</v>
      </c>
      <c r="BB74" s="376">
        <f>Inputs!BB202</f>
        <v>0</v>
      </c>
      <c r="BC74" s="376">
        <f>Inputs!BC202</f>
        <v>0</v>
      </c>
      <c r="BD74" s="376">
        <f>Inputs!BD202</f>
        <v>0</v>
      </c>
      <c r="BE74" s="376">
        <f>Inputs!BE202</f>
        <v>0</v>
      </c>
      <c r="BF74" s="376">
        <f>Inputs!BF202</f>
        <v>0</v>
      </c>
      <c r="BG74" s="376">
        <f>Inputs!BG202</f>
        <v>0</v>
      </c>
      <c r="BH74" s="376">
        <f>Inputs!BH202</f>
        <v>0</v>
      </c>
      <c r="BI74" s="376">
        <f>Inputs!BI202</f>
        <v>0</v>
      </c>
      <c r="BJ74" s="376">
        <f>Inputs!BJ202</f>
        <v>0</v>
      </c>
      <c r="BK74" s="376">
        <f>Inputs!BK202</f>
        <v>0</v>
      </c>
      <c r="BL74" s="376">
        <f>Inputs!BL202</f>
        <v>0</v>
      </c>
      <c r="BM74" s="376">
        <f>Inputs!BM202</f>
        <v>0</v>
      </c>
      <c r="BN74" s="376">
        <f>Inputs!BN202</f>
        <v>0</v>
      </c>
      <c r="BO74" s="376">
        <f>Inputs!BO202</f>
        <v>0</v>
      </c>
      <c r="BP74" s="376">
        <f>Inputs!BP202</f>
        <v>0</v>
      </c>
      <c r="BQ74" s="376">
        <f>Inputs!BQ202</f>
        <v>0</v>
      </c>
      <c r="BR74" s="376">
        <f>Inputs!BR202</f>
        <v>0</v>
      </c>
      <c r="BS74" s="376">
        <f>Inputs!BS202</f>
        <v>0</v>
      </c>
      <c r="BT74" s="376">
        <f>Inputs!BT202</f>
        <v>0</v>
      </c>
      <c r="BU74" s="376">
        <f>Inputs!BU202</f>
        <v>0</v>
      </c>
      <c r="BV74" s="376">
        <f>Inputs!BV202</f>
        <v>0</v>
      </c>
      <c r="BW74" s="376">
        <f>Inputs!BW202</f>
        <v>0</v>
      </c>
      <c r="BX74" s="376">
        <f>Inputs!BX202</f>
        <v>0</v>
      </c>
      <c r="BY74" s="376">
        <f>Inputs!BY202</f>
        <v>0</v>
      </c>
      <c r="BZ74" s="376">
        <f>Inputs!BZ202</f>
        <v>0</v>
      </c>
      <c r="CA74" s="376">
        <f>Inputs!CA202</f>
        <v>0</v>
      </c>
      <c r="CB74" s="376">
        <f>Inputs!CB202</f>
        <v>0</v>
      </c>
      <c r="CC74" s="376">
        <f>Inputs!CC202</f>
        <v>0</v>
      </c>
      <c r="CD74" s="376">
        <f>Inputs!CD202</f>
        <v>0</v>
      </c>
      <c r="CE74" s="376">
        <f>Inputs!CE202</f>
        <v>0</v>
      </c>
      <c r="CF74" s="376">
        <f>Inputs!CF202</f>
        <v>0</v>
      </c>
      <c r="CG74" s="376">
        <f>Inputs!CG202</f>
        <v>0</v>
      </c>
      <c r="CH74" s="376">
        <f>Inputs!CH202</f>
        <v>0</v>
      </c>
      <c r="CI74" s="376">
        <f>Inputs!CI202</f>
        <v>0</v>
      </c>
    </row>
    <row r="75" spans="1:87">
      <c r="A75" s="222"/>
      <c r="B75" s="222"/>
      <c r="C75" s="231" t="s">
        <v>254</v>
      </c>
      <c r="D75" s="69" t="s">
        <v>41</v>
      </c>
      <c r="E75" s="69" t="s">
        <v>42</v>
      </c>
      <c r="F75" s="69"/>
      <c r="G75" s="657"/>
      <c r="H75" s="657"/>
      <c r="I75" s="657"/>
      <c r="J75" s="376">
        <f>Inputs!J203</f>
        <v>2.1444999999999999E-2</v>
      </c>
      <c r="K75" s="376">
        <f>Inputs!K203</f>
        <v>0.27938304108583517</v>
      </c>
      <c r="L75" s="376">
        <f>Inputs!L203</f>
        <v>0.34544268410208301</v>
      </c>
      <c r="M75" s="376">
        <f>Inputs!M203</f>
        <v>0.43359676700737898</v>
      </c>
      <c r="N75" s="376">
        <f>Inputs!N203</f>
        <v>0.43359676700737898</v>
      </c>
      <c r="O75" s="376">
        <f>Inputs!O203</f>
        <v>0.43359676700737898</v>
      </c>
      <c r="P75" s="376">
        <f>Inputs!P203</f>
        <v>0.43359676700737898</v>
      </c>
      <c r="Q75" s="376">
        <f>Inputs!Q203</f>
        <v>0.43359676700737898</v>
      </c>
      <c r="R75" s="376">
        <f>Inputs!R203</f>
        <v>0.43359676700737898</v>
      </c>
      <c r="S75" s="376">
        <f>Inputs!S203</f>
        <v>0.43359676700737898</v>
      </c>
      <c r="T75" s="376">
        <f>Inputs!T203</f>
        <v>0.43359676700737898</v>
      </c>
      <c r="U75" s="376">
        <f>Inputs!U203</f>
        <v>0.43359676700737898</v>
      </c>
      <c r="V75" s="376">
        <f>Inputs!V203</f>
        <v>0.43359676700737898</v>
      </c>
      <c r="W75" s="376">
        <f>Inputs!W203</f>
        <v>0.43359676700737898</v>
      </c>
      <c r="X75" s="376">
        <f>Inputs!X203</f>
        <v>0.43359676700737898</v>
      </c>
      <c r="Y75" s="376">
        <f>Inputs!Y203</f>
        <v>0.43359676700737898</v>
      </c>
      <c r="Z75" s="376">
        <f>Inputs!Z203</f>
        <v>0.43359676700737898</v>
      </c>
      <c r="AA75" s="376">
        <f>Inputs!AA203</f>
        <v>0.43359676700737898</v>
      </c>
      <c r="AB75" s="376">
        <f>Inputs!AB203</f>
        <v>0.43359676700737898</v>
      </c>
      <c r="AC75" s="376">
        <f>Inputs!AC203</f>
        <v>0.43359676700737898</v>
      </c>
      <c r="AD75" s="376">
        <f>Inputs!AD203</f>
        <v>0.43359676700737898</v>
      </c>
      <c r="AE75" s="376">
        <f>Inputs!AE203</f>
        <v>0.43359676700737898</v>
      </c>
      <c r="AF75" s="376">
        <f>Inputs!AF203</f>
        <v>0.43359676700737898</v>
      </c>
      <c r="AG75" s="376">
        <f>Inputs!AG203</f>
        <v>0.43359676700737898</v>
      </c>
      <c r="AH75" s="376">
        <f>Inputs!AH203</f>
        <v>0.43359676700737898</v>
      </c>
      <c r="AI75" s="376">
        <f>Inputs!AI203</f>
        <v>0.43359676700737898</v>
      </c>
      <c r="AJ75" s="376">
        <f>Inputs!AJ203</f>
        <v>0.43359676700737898</v>
      </c>
      <c r="AK75" s="376">
        <f>Inputs!AK203</f>
        <v>0.43359676700737898</v>
      </c>
      <c r="AL75" s="376">
        <f>Inputs!AL203</f>
        <v>0.43359676700737898</v>
      </c>
      <c r="AM75" s="376">
        <f>Inputs!AM203</f>
        <v>0.43359676700737898</v>
      </c>
      <c r="AN75" s="376">
        <f>Inputs!AN203</f>
        <v>0.43359676700737898</v>
      </c>
      <c r="AO75" s="376">
        <f>Inputs!AO203</f>
        <v>0.43359676700737898</v>
      </c>
      <c r="AP75" s="376">
        <f>Inputs!AP203</f>
        <v>0.43359676700737898</v>
      </c>
      <c r="AQ75" s="376">
        <f>Inputs!AQ203</f>
        <v>0.43359676700737898</v>
      </c>
      <c r="AR75" s="376">
        <f>Inputs!AR203</f>
        <v>0.43359676700737898</v>
      </c>
      <c r="AS75" s="376">
        <f>Inputs!AS203</f>
        <v>0.43359676700737898</v>
      </c>
      <c r="AT75" s="376">
        <f>Inputs!AT203</f>
        <v>0.43359676700737898</v>
      </c>
      <c r="AU75" s="376">
        <f>Inputs!AU203</f>
        <v>0.43359676700737898</v>
      </c>
      <c r="AV75" s="376">
        <f>Inputs!AV203</f>
        <v>0.43359676700737898</v>
      </c>
      <c r="AW75" s="376">
        <f>Inputs!AW203</f>
        <v>0.43359676700737898</v>
      </c>
      <c r="AX75" s="376">
        <f>Inputs!AX203</f>
        <v>0.43359676700737898</v>
      </c>
      <c r="AY75" s="376">
        <f>Inputs!AY203</f>
        <v>0.43359676700737898</v>
      </c>
      <c r="AZ75" s="376">
        <f>Inputs!AZ203</f>
        <v>0.43359676700737898</v>
      </c>
      <c r="BA75" s="376">
        <f>Inputs!BA203</f>
        <v>0.43359676700737898</v>
      </c>
      <c r="BB75" s="376">
        <f>Inputs!BB203</f>
        <v>0.43359676700737898</v>
      </c>
      <c r="BC75" s="376">
        <f>Inputs!BC203</f>
        <v>0.43359676700737898</v>
      </c>
      <c r="BD75" s="376">
        <f>Inputs!BD203</f>
        <v>0.43359676700737898</v>
      </c>
      <c r="BE75" s="376">
        <f>Inputs!BE203</f>
        <v>0.43359676700737898</v>
      </c>
      <c r="BF75" s="376">
        <f>Inputs!BF203</f>
        <v>0.43359676700737898</v>
      </c>
      <c r="BG75" s="376">
        <f>Inputs!BG203</f>
        <v>0.43359676700737898</v>
      </c>
      <c r="BH75" s="376">
        <f>Inputs!BH203</f>
        <v>0.43359676700737898</v>
      </c>
      <c r="BI75" s="376">
        <f>Inputs!BI203</f>
        <v>0.43359676700737898</v>
      </c>
      <c r="BJ75" s="376">
        <f>Inputs!BJ203</f>
        <v>0.43359676700737898</v>
      </c>
      <c r="BK75" s="376">
        <f>Inputs!BK203</f>
        <v>0.43359676700737898</v>
      </c>
      <c r="BL75" s="376">
        <f>Inputs!BL203</f>
        <v>0.43359676700737898</v>
      </c>
      <c r="BM75" s="376">
        <f>Inputs!BM203</f>
        <v>0.43359676700737898</v>
      </c>
      <c r="BN75" s="376">
        <f>Inputs!BN203</f>
        <v>0.43359676700737898</v>
      </c>
      <c r="BO75" s="376">
        <f>Inputs!BO203</f>
        <v>0.43359676700737898</v>
      </c>
      <c r="BP75" s="376">
        <f>Inputs!BP203</f>
        <v>0.43359676700737898</v>
      </c>
      <c r="BQ75" s="376">
        <f>Inputs!BQ203</f>
        <v>0.43359676700737898</v>
      </c>
      <c r="BR75" s="376">
        <f>Inputs!BR203</f>
        <v>0.43359676700737898</v>
      </c>
      <c r="BS75" s="376">
        <f>Inputs!BS203</f>
        <v>0.43359676700737898</v>
      </c>
      <c r="BT75" s="376">
        <f>Inputs!BT203</f>
        <v>0.43359676700737898</v>
      </c>
      <c r="BU75" s="376">
        <f>Inputs!BU203</f>
        <v>0.43359676700737898</v>
      </c>
      <c r="BV75" s="376">
        <f>Inputs!BV203</f>
        <v>0.43359676700737898</v>
      </c>
      <c r="BW75" s="376">
        <f>Inputs!BW203</f>
        <v>0.43359676700737898</v>
      </c>
      <c r="BX75" s="376">
        <f>Inputs!BX203</f>
        <v>0.43359676700737898</v>
      </c>
      <c r="BY75" s="376">
        <f>Inputs!BY203</f>
        <v>0.43359676700737898</v>
      </c>
      <c r="BZ75" s="376">
        <f>Inputs!BZ203</f>
        <v>0.43359676700737898</v>
      </c>
      <c r="CA75" s="376">
        <f>Inputs!CA203</f>
        <v>0.43359676700737898</v>
      </c>
      <c r="CB75" s="376">
        <f>Inputs!CB203</f>
        <v>0.43359676700737898</v>
      </c>
      <c r="CC75" s="376">
        <f>Inputs!CC203</f>
        <v>0.43359676700737898</v>
      </c>
      <c r="CD75" s="376">
        <f>Inputs!CD203</f>
        <v>0.43359676700737898</v>
      </c>
      <c r="CE75" s="376">
        <f>Inputs!CE203</f>
        <v>0.43359676700737898</v>
      </c>
      <c r="CF75" s="376">
        <f>Inputs!CF203</f>
        <v>0.43359676700737898</v>
      </c>
      <c r="CG75" s="376">
        <f>Inputs!CG203</f>
        <v>0.43359676700737898</v>
      </c>
      <c r="CH75" s="376">
        <f>Inputs!CH203</f>
        <v>0.43359676700737898</v>
      </c>
      <c r="CI75" s="376">
        <f>Inputs!CI203</f>
        <v>0.43359676700737898</v>
      </c>
    </row>
    <row r="76" spans="1:87">
      <c r="A76" s="222"/>
      <c r="B76" s="222"/>
      <c r="C76" s="231" t="s">
        <v>255</v>
      </c>
      <c r="D76" s="69" t="s">
        <v>41</v>
      </c>
      <c r="E76" s="69" t="s">
        <v>42</v>
      </c>
      <c r="F76" s="69"/>
      <c r="G76" s="657"/>
      <c r="H76" s="657"/>
      <c r="I76" s="657"/>
      <c r="J76" s="376">
        <f>Inputs!J204</f>
        <v>0.31497000000000003</v>
      </c>
      <c r="K76" s="376">
        <f>Inputs!K204</f>
        <v>0.15399481384483538</v>
      </c>
      <c r="L76" s="376">
        <f>Inputs!L204</f>
        <v>0.14611208211371199</v>
      </c>
      <c r="M76" s="376">
        <f>Inputs!M204</f>
        <v>0</v>
      </c>
      <c r="N76" s="376">
        <f>Inputs!N204</f>
        <v>0</v>
      </c>
      <c r="O76" s="376">
        <f>Inputs!O204</f>
        <v>0</v>
      </c>
      <c r="P76" s="376">
        <f>Inputs!P204</f>
        <v>0</v>
      </c>
      <c r="Q76" s="376">
        <f>Inputs!Q204</f>
        <v>0</v>
      </c>
      <c r="R76" s="376">
        <f>Inputs!R204</f>
        <v>0</v>
      </c>
      <c r="S76" s="376">
        <f>Inputs!S204</f>
        <v>0</v>
      </c>
      <c r="T76" s="376">
        <f>Inputs!T204</f>
        <v>0</v>
      </c>
      <c r="U76" s="376">
        <f>Inputs!U204</f>
        <v>0</v>
      </c>
      <c r="V76" s="376">
        <f>Inputs!V204</f>
        <v>0</v>
      </c>
      <c r="W76" s="376">
        <f>Inputs!W204</f>
        <v>0</v>
      </c>
      <c r="X76" s="376">
        <f>Inputs!X204</f>
        <v>0</v>
      </c>
      <c r="Y76" s="376">
        <f>Inputs!Y204</f>
        <v>0</v>
      </c>
      <c r="Z76" s="376">
        <f>Inputs!Z204</f>
        <v>0</v>
      </c>
      <c r="AA76" s="376">
        <f>Inputs!AA204</f>
        <v>0</v>
      </c>
      <c r="AB76" s="376">
        <f>Inputs!AB204</f>
        <v>0</v>
      </c>
      <c r="AC76" s="376">
        <f>Inputs!AC204</f>
        <v>0</v>
      </c>
      <c r="AD76" s="376">
        <f>Inputs!AD204</f>
        <v>0</v>
      </c>
      <c r="AE76" s="376">
        <f>Inputs!AE204</f>
        <v>0</v>
      </c>
      <c r="AF76" s="376">
        <f>Inputs!AF204</f>
        <v>0</v>
      </c>
      <c r="AG76" s="376">
        <f>Inputs!AG204</f>
        <v>0</v>
      </c>
      <c r="AH76" s="376">
        <f>Inputs!AH204</f>
        <v>0</v>
      </c>
      <c r="AI76" s="376">
        <f>Inputs!AI204</f>
        <v>0</v>
      </c>
      <c r="AJ76" s="376">
        <f>Inputs!AJ204</f>
        <v>0</v>
      </c>
      <c r="AK76" s="376">
        <f>Inputs!AK204</f>
        <v>0</v>
      </c>
      <c r="AL76" s="376">
        <f>Inputs!AL204</f>
        <v>0</v>
      </c>
      <c r="AM76" s="376">
        <f>Inputs!AM204</f>
        <v>0</v>
      </c>
      <c r="AN76" s="376">
        <f>Inputs!AN204</f>
        <v>0</v>
      </c>
      <c r="AO76" s="376">
        <f>Inputs!AO204</f>
        <v>0</v>
      </c>
      <c r="AP76" s="376">
        <f>Inputs!AP204</f>
        <v>0</v>
      </c>
      <c r="AQ76" s="376">
        <f>Inputs!AQ204</f>
        <v>0</v>
      </c>
      <c r="AR76" s="376">
        <f>Inputs!AR204</f>
        <v>0</v>
      </c>
      <c r="AS76" s="376">
        <f>Inputs!AS204</f>
        <v>0</v>
      </c>
      <c r="AT76" s="376">
        <f>Inputs!AT204</f>
        <v>0</v>
      </c>
      <c r="AU76" s="376">
        <f>Inputs!AU204</f>
        <v>0</v>
      </c>
      <c r="AV76" s="376">
        <f>Inputs!AV204</f>
        <v>0</v>
      </c>
      <c r="AW76" s="376">
        <f>Inputs!AW204</f>
        <v>0</v>
      </c>
      <c r="AX76" s="376">
        <f>Inputs!AX204</f>
        <v>0</v>
      </c>
      <c r="AY76" s="376">
        <f>Inputs!AY204</f>
        <v>0</v>
      </c>
      <c r="AZ76" s="376">
        <f>Inputs!AZ204</f>
        <v>0</v>
      </c>
      <c r="BA76" s="376">
        <f>Inputs!BA204</f>
        <v>0</v>
      </c>
      <c r="BB76" s="376">
        <f>Inputs!BB204</f>
        <v>0</v>
      </c>
      <c r="BC76" s="376">
        <f>Inputs!BC204</f>
        <v>0</v>
      </c>
      <c r="BD76" s="376">
        <f>Inputs!BD204</f>
        <v>0</v>
      </c>
      <c r="BE76" s="376">
        <f>Inputs!BE204</f>
        <v>0</v>
      </c>
      <c r="BF76" s="376">
        <f>Inputs!BF204</f>
        <v>0</v>
      </c>
      <c r="BG76" s="376">
        <f>Inputs!BG204</f>
        <v>0</v>
      </c>
      <c r="BH76" s="376">
        <f>Inputs!BH204</f>
        <v>0</v>
      </c>
      <c r="BI76" s="376">
        <f>Inputs!BI204</f>
        <v>0</v>
      </c>
      <c r="BJ76" s="376">
        <f>Inputs!BJ204</f>
        <v>0</v>
      </c>
      <c r="BK76" s="376">
        <f>Inputs!BK204</f>
        <v>0</v>
      </c>
      <c r="BL76" s="376">
        <f>Inputs!BL204</f>
        <v>0</v>
      </c>
      <c r="BM76" s="376">
        <f>Inputs!BM204</f>
        <v>0</v>
      </c>
      <c r="BN76" s="376">
        <f>Inputs!BN204</f>
        <v>0</v>
      </c>
      <c r="BO76" s="376">
        <f>Inputs!BO204</f>
        <v>0</v>
      </c>
      <c r="BP76" s="376">
        <f>Inputs!BP204</f>
        <v>0</v>
      </c>
      <c r="BQ76" s="376">
        <f>Inputs!BQ204</f>
        <v>0</v>
      </c>
      <c r="BR76" s="376">
        <f>Inputs!BR204</f>
        <v>0</v>
      </c>
      <c r="BS76" s="376">
        <f>Inputs!BS204</f>
        <v>0</v>
      </c>
      <c r="BT76" s="376">
        <f>Inputs!BT204</f>
        <v>0</v>
      </c>
      <c r="BU76" s="376">
        <f>Inputs!BU204</f>
        <v>0</v>
      </c>
      <c r="BV76" s="376">
        <f>Inputs!BV204</f>
        <v>0</v>
      </c>
      <c r="BW76" s="376">
        <f>Inputs!BW204</f>
        <v>0</v>
      </c>
      <c r="BX76" s="376">
        <f>Inputs!BX204</f>
        <v>0</v>
      </c>
      <c r="BY76" s="376">
        <f>Inputs!BY204</f>
        <v>0</v>
      </c>
      <c r="BZ76" s="376">
        <f>Inputs!BZ204</f>
        <v>0</v>
      </c>
      <c r="CA76" s="376">
        <f>Inputs!CA204</f>
        <v>0</v>
      </c>
      <c r="CB76" s="376">
        <f>Inputs!CB204</f>
        <v>0</v>
      </c>
      <c r="CC76" s="376">
        <f>Inputs!CC204</f>
        <v>0</v>
      </c>
      <c r="CD76" s="376">
        <f>Inputs!CD204</f>
        <v>0</v>
      </c>
      <c r="CE76" s="376">
        <f>Inputs!CE204</f>
        <v>0</v>
      </c>
      <c r="CF76" s="376">
        <f>Inputs!CF204</f>
        <v>0</v>
      </c>
      <c r="CG76" s="376">
        <f>Inputs!CG204</f>
        <v>0</v>
      </c>
      <c r="CH76" s="376">
        <f>Inputs!CH204</f>
        <v>0</v>
      </c>
      <c r="CI76" s="376">
        <f>Inputs!CI204</f>
        <v>0</v>
      </c>
    </row>
    <row r="77" spans="1:87">
      <c r="A77" s="222"/>
      <c r="B77" s="222"/>
      <c r="C77" s="231" t="s">
        <v>864</v>
      </c>
      <c r="D77" s="69" t="s">
        <v>41</v>
      </c>
      <c r="E77" s="69" t="s">
        <v>42</v>
      </c>
      <c r="F77" s="69"/>
      <c r="G77" s="657"/>
      <c r="H77" s="657"/>
      <c r="I77" s="657"/>
      <c r="J77" s="469">
        <f>Inputs!J205</f>
        <v>6.7076000000000002E-3</v>
      </c>
      <c r="K77" s="469">
        <f>Inputs!K205</f>
        <v>2.971285053382685E-2</v>
      </c>
      <c r="L77" s="469">
        <f>Inputs!L205</f>
        <v>0</v>
      </c>
      <c r="M77" s="469">
        <f>Inputs!M205</f>
        <v>1.2949269688937313E-2</v>
      </c>
      <c r="N77" s="469">
        <f>Inputs!N205</f>
        <v>1.2949269688937313E-2</v>
      </c>
      <c r="O77" s="469">
        <f>Inputs!O205</f>
        <v>1.2949269688937313E-2</v>
      </c>
      <c r="P77" s="469">
        <f>Inputs!P205</f>
        <v>1.2949269688937313E-2</v>
      </c>
      <c r="Q77" s="469">
        <f>Inputs!Q205</f>
        <v>1.2949269688937313E-2</v>
      </c>
      <c r="R77" s="469">
        <f>Inputs!R205</f>
        <v>1.2949269688937313E-2</v>
      </c>
      <c r="S77" s="469">
        <f>Inputs!S205</f>
        <v>1.2949269688937313E-2</v>
      </c>
      <c r="T77" s="469">
        <f>Inputs!T205</f>
        <v>1.2949269688937313E-2</v>
      </c>
      <c r="U77" s="469">
        <f>Inputs!U205</f>
        <v>1.2949269688937313E-2</v>
      </c>
      <c r="V77" s="469">
        <f>Inputs!V205</f>
        <v>1.2949269688937313E-2</v>
      </c>
      <c r="W77" s="469">
        <f>Inputs!W205</f>
        <v>1.2949269688937313E-2</v>
      </c>
      <c r="X77" s="469">
        <f>Inputs!X205</f>
        <v>1.2949269688937313E-2</v>
      </c>
      <c r="Y77" s="469">
        <f>Inputs!Y205</f>
        <v>1.2949269688937313E-2</v>
      </c>
      <c r="Z77" s="469">
        <f>Inputs!Z205</f>
        <v>1.2949269688937313E-2</v>
      </c>
      <c r="AA77" s="469">
        <f>Inputs!AA205</f>
        <v>1.2949269688937313E-2</v>
      </c>
      <c r="AB77" s="469">
        <f>Inputs!AB205</f>
        <v>1.2949269688937313E-2</v>
      </c>
      <c r="AC77" s="469">
        <f>Inputs!AC205</f>
        <v>1.2949269688937313E-2</v>
      </c>
      <c r="AD77" s="469">
        <f>Inputs!AD205</f>
        <v>1.2949269688937313E-2</v>
      </c>
      <c r="AE77" s="469">
        <f>Inputs!AE205</f>
        <v>1.2949269688937313E-2</v>
      </c>
      <c r="AF77" s="469">
        <f>Inputs!AF205</f>
        <v>1.2949269688937313E-2</v>
      </c>
      <c r="AG77" s="469">
        <f>Inputs!AG205</f>
        <v>1.2949269688937313E-2</v>
      </c>
      <c r="AH77" s="469">
        <f>Inputs!AH205</f>
        <v>1.2949269688937313E-2</v>
      </c>
      <c r="AI77" s="469">
        <f>Inputs!AI205</f>
        <v>1.2949269688937313E-2</v>
      </c>
      <c r="AJ77" s="469">
        <f>Inputs!AJ205</f>
        <v>1.2949269688937313E-2</v>
      </c>
      <c r="AK77" s="469">
        <f>Inputs!AK205</f>
        <v>1.2949269688937313E-2</v>
      </c>
      <c r="AL77" s="469">
        <f>Inputs!AL205</f>
        <v>1.2949269688937313E-2</v>
      </c>
      <c r="AM77" s="469">
        <f>Inputs!AM205</f>
        <v>1.2949269688937313E-2</v>
      </c>
      <c r="AN77" s="469">
        <f>Inputs!AN205</f>
        <v>1.2949269688937313E-2</v>
      </c>
      <c r="AO77" s="469">
        <f>Inputs!AO205</f>
        <v>1.2949269688937313E-2</v>
      </c>
      <c r="AP77" s="469">
        <f>Inputs!AP205</f>
        <v>1.2949269688937313E-2</v>
      </c>
      <c r="AQ77" s="469">
        <f>Inputs!AQ205</f>
        <v>1.2949269688937313E-2</v>
      </c>
      <c r="AR77" s="469">
        <f>Inputs!AR205</f>
        <v>1.2949269688937313E-2</v>
      </c>
      <c r="AS77" s="469">
        <f>Inputs!AS205</f>
        <v>1.2949269688937313E-2</v>
      </c>
      <c r="AT77" s="469">
        <f>Inputs!AT205</f>
        <v>1.2949269688937313E-2</v>
      </c>
      <c r="AU77" s="469">
        <f>Inputs!AU205</f>
        <v>1.2949269688937313E-2</v>
      </c>
      <c r="AV77" s="469">
        <f>Inputs!AV205</f>
        <v>1.2949269688937313E-2</v>
      </c>
      <c r="AW77" s="469">
        <f>Inputs!AW205</f>
        <v>1.2949269688937313E-2</v>
      </c>
      <c r="AX77" s="469">
        <f>Inputs!AX205</f>
        <v>1.2949269688937313E-2</v>
      </c>
      <c r="AY77" s="469">
        <f>Inputs!AY205</f>
        <v>1.2949269688937313E-2</v>
      </c>
      <c r="AZ77" s="469">
        <f>Inputs!AZ205</f>
        <v>1.2949269688937313E-2</v>
      </c>
      <c r="BA77" s="469">
        <f>Inputs!BA205</f>
        <v>1.2949269688937313E-2</v>
      </c>
      <c r="BB77" s="469">
        <f>Inputs!BB205</f>
        <v>1.2949269688937313E-2</v>
      </c>
      <c r="BC77" s="469">
        <f>Inputs!BC205</f>
        <v>1.2949269688937313E-2</v>
      </c>
      <c r="BD77" s="469">
        <f>Inputs!BD205</f>
        <v>1.2949269688937313E-2</v>
      </c>
      <c r="BE77" s="469">
        <f>Inputs!BE205</f>
        <v>1.2949269688937313E-2</v>
      </c>
      <c r="BF77" s="469">
        <f>Inputs!BF205</f>
        <v>1.2949269688937313E-2</v>
      </c>
      <c r="BG77" s="469">
        <f>Inputs!BG205</f>
        <v>1.2949269688937313E-2</v>
      </c>
      <c r="BH77" s="469">
        <f>Inputs!BH205</f>
        <v>1.2949269688937313E-2</v>
      </c>
      <c r="BI77" s="469">
        <f>Inputs!BI205</f>
        <v>1.2949269688937313E-2</v>
      </c>
      <c r="BJ77" s="469">
        <f>Inputs!BJ205</f>
        <v>1.2949269688937313E-2</v>
      </c>
      <c r="BK77" s="469">
        <f>Inputs!BK205</f>
        <v>1.2949269688937313E-2</v>
      </c>
      <c r="BL77" s="469">
        <f>Inputs!BL205</f>
        <v>1.2949269688937313E-2</v>
      </c>
      <c r="BM77" s="469">
        <f>Inputs!BM205</f>
        <v>1.2949269688937313E-2</v>
      </c>
      <c r="BN77" s="469">
        <f>Inputs!BN205</f>
        <v>1.2949269688937313E-2</v>
      </c>
      <c r="BO77" s="469">
        <f>Inputs!BO205</f>
        <v>1.2949269688937313E-2</v>
      </c>
      <c r="BP77" s="469">
        <f>Inputs!BP205</f>
        <v>1.2949269688937313E-2</v>
      </c>
      <c r="BQ77" s="469">
        <f>Inputs!BQ205</f>
        <v>1.2949269688937313E-2</v>
      </c>
      <c r="BR77" s="469">
        <f>Inputs!BR205</f>
        <v>1.2949269688937313E-2</v>
      </c>
      <c r="BS77" s="469">
        <f>Inputs!BS205</f>
        <v>1.2949269688937313E-2</v>
      </c>
      <c r="BT77" s="469">
        <f>Inputs!BT205</f>
        <v>1.2949269688937313E-2</v>
      </c>
      <c r="BU77" s="469">
        <f>Inputs!BU205</f>
        <v>1.2949269688937313E-2</v>
      </c>
      <c r="BV77" s="469">
        <f>Inputs!BV205</f>
        <v>1.2949269688937313E-2</v>
      </c>
      <c r="BW77" s="469">
        <f>Inputs!BW205</f>
        <v>1.2949269688937313E-2</v>
      </c>
      <c r="BX77" s="469">
        <f>Inputs!BX205</f>
        <v>1.2949269688937313E-2</v>
      </c>
      <c r="BY77" s="469">
        <f>Inputs!BY205</f>
        <v>1.2949269688937313E-2</v>
      </c>
      <c r="BZ77" s="469">
        <f>Inputs!BZ205</f>
        <v>1.2949269688937313E-2</v>
      </c>
      <c r="CA77" s="469">
        <f>Inputs!CA205</f>
        <v>1.2949269688937313E-2</v>
      </c>
      <c r="CB77" s="469">
        <f>Inputs!CB205</f>
        <v>1.2949269688937313E-2</v>
      </c>
      <c r="CC77" s="469">
        <f>Inputs!CC205</f>
        <v>1.2949269688937313E-2</v>
      </c>
      <c r="CD77" s="469">
        <f>Inputs!CD205</f>
        <v>1.2949269688937313E-2</v>
      </c>
      <c r="CE77" s="469">
        <f>Inputs!CE205</f>
        <v>1.2949269688937313E-2</v>
      </c>
      <c r="CF77" s="469">
        <f>Inputs!CF205</f>
        <v>1.2949269688937313E-2</v>
      </c>
      <c r="CG77" s="469">
        <f>Inputs!CG205</f>
        <v>1.2949269688937313E-2</v>
      </c>
      <c r="CH77" s="469">
        <f>Inputs!CH205</f>
        <v>1.2949269688937313E-2</v>
      </c>
      <c r="CI77" s="469">
        <f>Inputs!CI205</f>
        <v>1.2949269688937313E-2</v>
      </c>
    </row>
    <row r="78" spans="1:87">
      <c r="A78" s="222"/>
      <c r="B78" s="222"/>
      <c r="C78" s="231" t="s">
        <v>256</v>
      </c>
      <c r="D78" s="69" t="s">
        <v>41</v>
      </c>
      <c r="E78" s="69" t="s">
        <v>42</v>
      </c>
      <c r="F78" s="69"/>
      <c r="G78" s="657"/>
      <c r="H78" s="657"/>
      <c r="I78" s="376">
        <f>Inputs!I206</f>
        <v>5.931701462294376E-2</v>
      </c>
      <c r="J78" s="376">
        <f>Inputs!J206</f>
        <v>8.4629999999999997E-2</v>
      </c>
      <c r="K78" s="376">
        <f>Inputs!K206</f>
        <v>0.12137078502212077</v>
      </c>
      <c r="L78" s="376">
        <f>Inputs!L206</f>
        <v>7.9657253140063333E-2</v>
      </c>
      <c r="M78" s="376">
        <f>Inputs!M206</f>
        <v>8.4705431072482559E-2</v>
      </c>
      <c r="N78" s="376">
        <f>Inputs!N206</f>
        <v>8.4705431072482559E-2</v>
      </c>
      <c r="O78" s="376">
        <f>Inputs!O206</f>
        <v>8.4705431072482559E-2</v>
      </c>
      <c r="P78" s="376">
        <f>Inputs!P206</f>
        <v>8.4705431072482559E-2</v>
      </c>
      <c r="Q78" s="376">
        <f>Inputs!Q206</f>
        <v>8.4705431072482559E-2</v>
      </c>
      <c r="R78" s="376">
        <f>Inputs!R206</f>
        <v>8.4705431072482559E-2</v>
      </c>
      <c r="S78" s="376">
        <f>Inputs!S206</f>
        <v>8.4705431072482559E-2</v>
      </c>
      <c r="T78" s="376">
        <f>Inputs!T206</f>
        <v>8.4705431072482559E-2</v>
      </c>
      <c r="U78" s="376">
        <f>Inputs!U206</f>
        <v>8.4705431072482559E-2</v>
      </c>
      <c r="V78" s="376">
        <f>Inputs!V206</f>
        <v>8.4705431072482559E-2</v>
      </c>
      <c r="W78" s="376">
        <f>Inputs!W206</f>
        <v>8.4705431072482559E-2</v>
      </c>
      <c r="X78" s="376">
        <f>Inputs!X206</f>
        <v>8.4705431072482559E-2</v>
      </c>
      <c r="Y78" s="376">
        <f>Inputs!Y206</f>
        <v>8.4705431072482559E-2</v>
      </c>
      <c r="Z78" s="376">
        <f>Inputs!Z206</f>
        <v>8.4705431072482559E-2</v>
      </c>
      <c r="AA78" s="376">
        <f>Inputs!AA206</f>
        <v>8.4705431072482559E-2</v>
      </c>
      <c r="AB78" s="376">
        <f>Inputs!AB206</f>
        <v>8.4705431072482559E-2</v>
      </c>
      <c r="AC78" s="376">
        <f>Inputs!AC206</f>
        <v>8.4705431072482559E-2</v>
      </c>
      <c r="AD78" s="376">
        <f>Inputs!AD206</f>
        <v>8.4705431072482559E-2</v>
      </c>
      <c r="AE78" s="376">
        <f>Inputs!AE206</f>
        <v>8.4705431072482559E-2</v>
      </c>
      <c r="AF78" s="376">
        <f>Inputs!AF206</f>
        <v>8.4705431072482559E-2</v>
      </c>
      <c r="AG78" s="376">
        <f>Inputs!AG206</f>
        <v>8.4705431072482559E-2</v>
      </c>
      <c r="AH78" s="376">
        <f>Inputs!AH206</f>
        <v>8.4705431072482559E-2</v>
      </c>
      <c r="AI78" s="376">
        <f>Inputs!AI206</f>
        <v>8.4705431072482559E-2</v>
      </c>
      <c r="AJ78" s="376">
        <f>Inputs!AJ206</f>
        <v>8.4705431072482559E-2</v>
      </c>
      <c r="AK78" s="376">
        <f>Inputs!AK206</f>
        <v>8.4705431072482559E-2</v>
      </c>
      <c r="AL78" s="376">
        <f>Inputs!AL206</f>
        <v>8.4705431072482559E-2</v>
      </c>
      <c r="AM78" s="376">
        <f>Inputs!AM206</f>
        <v>8.4705431072482559E-2</v>
      </c>
      <c r="AN78" s="376">
        <f>Inputs!AN206</f>
        <v>8.4705431072482559E-2</v>
      </c>
      <c r="AO78" s="376">
        <f>Inputs!AO206</f>
        <v>8.4705431072482559E-2</v>
      </c>
      <c r="AP78" s="376">
        <f>Inputs!AP206</f>
        <v>8.4705431072482559E-2</v>
      </c>
      <c r="AQ78" s="376">
        <f>Inputs!AQ206</f>
        <v>8.4705431072482559E-2</v>
      </c>
      <c r="AR78" s="376">
        <f>Inputs!AR206</f>
        <v>8.4705431072482559E-2</v>
      </c>
      <c r="AS78" s="376">
        <f>Inputs!AS206</f>
        <v>8.4705431072482559E-2</v>
      </c>
      <c r="AT78" s="376">
        <f>Inputs!AT206</f>
        <v>8.4705431072482559E-2</v>
      </c>
      <c r="AU78" s="376">
        <f>Inputs!AU206</f>
        <v>8.4705431072482559E-2</v>
      </c>
      <c r="AV78" s="376">
        <f>Inputs!AV206</f>
        <v>8.4705431072482559E-2</v>
      </c>
      <c r="AW78" s="376">
        <f>Inputs!AW206</f>
        <v>8.4705431072482559E-2</v>
      </c>
      <c r="AX78" s="376">
        <f>Inputs!AX206</f>
        <v>8.4705431072482559E-2</v>
      </c>
      <c r="AY78" s="376">
        <f>Inputs!AY206</f>
        <v>8.4705431072482559E-2</v>
      </c>
      <c r="AZ78" s="376">
        <f>Inputs!AZ206</f>
        <v>8.4705431072482559E-2</v>
      </c>
      <c r="BA78" s="376">
        <f>Inputs!BA206</f>
        <v>8.4705431072482559E-2</v>
      </c>
      <c r="BB78" s="376">
        <f>Inputs!BB206</f>
        <v>8.4705431072482559E-2</v>
      </c>
      <c r="BC78" s="376">
        <f>Inputs!BC206</f>
        <v>8.4705431072482559E-2</v>
      </c>
      <c r="BD78" s="376">
        <f>Inputs!BD206</f>
        <v>8.4705431072482559E-2</v>
      </c>
      <c r="BE78" s="376">
        <f>Inputs!BE206</f>
        <v>8.4705431072482559E-2</v>
      </c>
      <c r="BF78" s="376">
        <f>Inputs!BF206</f>
        <v>8.4705431072482559E-2</v>
      </c>
      <c r="BG78" s="376">
        <f>Inputs!BG206</f>
        <v>8.4705431072482559E-2</v>
      </c>
      <c r="BH78" s="376">
        <f>Inputs!BH206</f>
        <v>8.4705431072482559E-2</v>
      </c>
      <c r="BI78" s="376">
        <f>Inputs!BI206</f>
        <v>8.4705431072482559E-2</v>
      </c>
      <c r="BJ78" s="376">
        <f>Inputs!BJ206</f>
        <v>8.4705431072482559E-2</v>
      </c>
      <c r="BK78" s="376">
        <f>Inputs!BK206</f>
        <v>8.4705431072482559E-2</v>
      </c>
      <c r="BL78" s="376">
        <f>Inputs!BL206</f>
        <v>8.4705431072482559E-2</v>
      </c>
      <c r="BM78" s="376">
        <f>Inputs!BM206</f>
        <v>8.4705431072482559E-2</v>
      </c>
      <c r="BN78" s="376">
        <f>Inputs!BN206</f>
        <v>8.4705431072482559E-2</v>
      </c>
      <c r="BO78" s="376">
        <f>Inputs!BO206</f>
        <v>8.4705431072482559E-2</v>
      </c>
      <c r="BP78" s="376">
        <f>Inputs!BP206</f>
        <v>8.4705431072482559E-2</v>
      </c>
      <c r="BQ78" s="376">
        <f>Inputs!BQ206</f>
        <v>8.4705431072482559E-2</v>
      </c>
      <c r="BR78" s="376">
        <f>Inputs!BR206</f>
        <v>8.4705431072482559E-2</v>
      </c>
      <c r="BS78" s="376">
        <f>Inputs!BS206</f>
        <v>8.4705431072482559E-2</v>
      </c>
      <c r="BT78" s="376">
        <f>Inputs!BT206</f>
        <v>8.4705431072482559E-2</v>
      </c>
      <c r="BU78" s="376">
        <f>Inputs!BU206</f>
        <v>8.4705431072482559E-2</v>
      </c>
      <c r="BV78" s="376">
        <f>Inputs!BV206</f>
        <v>8.4705431072482559E-2</v>
      </c>
      <c r="BW78" s="376">
        <f>Inputs!BW206</f>
        <v>8.4705431072482559E-2</v>
      </c>
      <c r="BX78" s="376">
        <f>Inputs!BX206</f>
        <v>8.4705431072482559E-2</v>
      </c>
      <c r="BY78" s="376">
        <f>Inputs!BY206</f>
        <v>8.4705431072482559E-2</v>
      </c>
      <c r="BZ78" s="376">
        <f>Inputs!BZ206</f>
        <v>8.4705431072482559E-2</v>
      </c>
      <c r="CA78" s="376">
        <f>Inputs!CA206</f>
        <v>8.4705431072482559E-2</v>
      </c>
      <c r="CB78" s="376">
        <f>Inputs!CB206</f>
        <v>8.4705431072482559E-2</v>
      </c>
      <c r="CC78" s="376">
        <f>Inputs!CC206</f>
        <v>8.4705431072482559E-2</v>
      </c>
      <c r="CD78" s="376">
        <f>Inputs!CD206</f>
        <v>8.4705431072482559E-2</v>
      </c>
      <c r="CE78" s="376">
        <f>Inputs!CE206</f>
        <v>8.4705431072482559E-2</v>
      </c>
      <c r="CF78" s="376">
        <f>Inputs!CF206</f>
        <v>8.4705431072482559E-2</v>
      </c>
      <c r="CG78" s="376">
        <f>Inputs!CG206</f>
        <v>8.4705431072482559E-2</v>
      </c>
      <c r="CH78" s="376">
        <f>Inputs!CH206</f>
        <v>8.4705431072482559E-2</v>
      </c>
      <c r="CI78" s="376">
        <f>Inputs!CI206</f>
        <v>8.4705431072482559E-2</v>
      </c>
    </row>
    <row r="79" spans="1:87">
      <c r="A79" s="222"/>
      <c r="B79" s="222"/>
      <c r="C79" s="231" t="s">
        <v>257</v>
      </c>
      <c r="D79" s="69" t="s">
        <v>41</v>
      </c>
      <c r="E79" s="69" t="s">
        <v>42</v>
      </c>
      <c r="F79" s="69"/>
      <c r="G79" s="657"/>
      <c r="H79" s="657"/>
      <c r="I79" s="657"/>
      <c r="J79" s="376">
        <f>Inputs!J207</f>
        <v>9.2480792972136749E-3</v>
      </c>
      <c r="K79" s="376">
        <f>Inputs!K207</f>
        <v>1.9579840682917449E-2</v>
      </c>
      <c r="L79" s="376">
        <f>Inputs!L207</f>
        <v>7.868100157319988E-3</v>
      </c>
      <c r="M79" s="376">
        <f>Inputs!M207</f>
        <v>1.3723971474740974E-2</v>
      </c>
      <c r="N79" s="376">
        <f>Inputs!N207</f>
        <v>1.3723971474740974E-2</v>
      </c>
      <c r="O79" s="376">
        <f>Inputs!O207</f>
        <v>1.3723971474740974E-2</v>
      </c>
      <c r="P79" s="376">
        <f>Inputs!P207</f>
        <v>1.3723971474740974E-2</v>
      </c>
      <c r="Q79" s="376">
        <f>Inputs!Q207</f>
        <v>1.3723971474740974E-2</v>
      </c>
      <c r="R79" s="376">
        <f>Inputs!R207</f>
        <v>1.3723971474740974E-2</v>
      </c>
      <c r="S79" s="376">
        <f>Inputs!S207</f>
        <v>1.3723971474740974E-2</v>
      </c>
      <c r="T79" s="376">
        <f>Inputs!T207</f>
        <v>1.3723971474740974E-2</v>
      </c>
      <c r="U79" s="376">
        <f>Inputs!U207</f>
        <v>1.3723971474740974E-2</v>
      </c>
      <c r="V79" s="376">
        <f>Inputs!V207</f>
        <v>1.3723971474740974E-2</v>
      </c>
      <c r="W79" s="376">
        <f>Inputs!W207</f>
        <v>1.3723971474740974E-2</v>
      </c>
      <c r="X79" s="376">
        <f>Inputs!X207</f>
        <v>1.3723971474740974E-2</v>
      </c>
      <c r="Y79" s="376">
        <f>Inputs!Y207</f>
        <v>1.3723971474740974E-2</v>
      </c>
      <c r="Z79" s="376">
        <f>Inputs!Z207</f>
        <v>1.3723971474740974E-2</v>
      </c>
      <c r="AA79" s="376">
        <f>Inputs!AA207</f>
        <v>1.3723971474740974E-2</v>
      </c>
      <c r="AB79" s="376">
        <f>Inputs!AB207</f>
        <v>1.3723971474740974E-2</v>
      </c>
      <c r="AC79" s="376">
        <f>Inputs!AC207</f>
        <v>1.3723971474740974E-2</v>
      </c>
      <c r="AD79" s="376">
        <f>Inputs!AD207</f>
        <v>1.3723971474740974E-2</v>
      </c>
      <c r="AE79" s="376">
        <f>Inputs!AE207</f>
        <v>1.3723971474740974E-2</v>
      </c>
      <c r="AF79" s="376">
        <f>Inputs!AF207</f>
        <v>1.3723971474740974E-2</v>
      </c>
      <c r="AG79" s="376">
        <f>Inputs!AG207</f>
        <v>1.3723971474740974E-2</v>
      </c>
      <c r="AH79" s="376">
        <f>Inputs!AH207</f>
        <v>1.3723971474740974E-2</v>
      </c>
      <c r="AI79" s="376">
        <f>Inputs!AI207</f>
        <v>1.3723971474740974E-2</v>
      </c>
      <c r="AJ79" s="376">
        <f>Inputs!AJ207</f>
        <v>1.3723971474740974E-2</v>
      </c>
      <c r="AK79" s="376">
        <f>Inputs!AK207</f>
        <v>1.3723971474740974E-2</v>
      </c>
      <c r="AL79" s="376">
        <f>Inputs!AL207</f>
        <v>1.3723971474740974E-2</v>
      </c>
      <c r="AM79" s="376">
        <f>Inputs!AM207</f>
        <v>1.3723971474740974E-2</v>
      </c>
      <c r="AN79" s="376">
        <f>Inputs!AN207</f>
        <v>1.3723971474740974E-2</v>
      </c>
      <c r="AO79" s="376">
        <f>Inputs!AO207</f>
        <v>1.3723971474740974E-2</v>
      </c>
      <c r="AP79" s="376">
        <f>Inputs!AP207</f>
        <v>1.3723971474740974E-2</v>
      </c>
      <c r="AQ79" s="376">
        <f>Inputs!AQ207</f>
        <v>1.3723971474740974E-2</v>
      </c>
      <c r="AR79" s="376">
        <f>Inputs!AR207</f>
        <v>1.3723971474740974E-2</v>
      </c>
      <c r="AS79" s="376">
        <f>Inputs!AS207</f>
        <v>1.3723971474740974E-2</v>
      </c>
      <c r="AT79" s="376">
        <f>Inputs!AT207</f>
        <v>1.3723971474740974E-2</v>
      </c>
      <c r="AU79" s="376">
        <f>Inputs!AU207</f>
        <v>1.3723971474740974E-2</v>
      </c>
      <c r="AV79" s="376">
        <f>Inputs!AV207</f>
        <v>1.3723971474740974E-2</v>
      </c>
      <c r="AW79" s="376">
        <f>Inputs!AW207</f>
        <v>1.3723971474740974E-2</v>
      </c>
      <c r="AX79" s="376">
        <f>Inputs!AX207</f>
        <v>1.3723971474740974E-2</v>
      </c>
      <c r="AY79" s="376">
        <f>Inputs!AY207</f>
        <v>1.3723971474740974E-2</v>
      </c>
      <c r="AZ79" s="376">
        <f>Inputs!AZ207</f>
        <v>1.3723971474740974E-2</v>
      </c>
      <c r="BA79" s="376">
        <f>Inputs!BA207</f>
        <v>1.3723971474740974E-2</v>
      </c>
      <c r="BB79" s="376">
        <f>Inputs!BB207</f>
        <v>1.3723971474740974E-2</v>
      </c>
      <c r="BC79" s="376">
        <f>Inputs!BC207</f>
        <v>1.3723971474740974E-2</v>
      </c>
      <c r="BD79" s="376">
        <f>Inputs!BD207</f>
        <v>1.3723971474740974E-2</v>
      </c>
      <c r="BE79" s="376">
        <f>Inputs!BE207</f>
        <v>1.3723971474740974E-2</v>
      </c>
      <c r="BF79" s="376">
        <f>Inputs!BF207</f>
        <v>1.3723971474740974E-2</v>
      </c>
      <c r="BG79" s="376">
        <f>Inputs!BG207</f>
        <v>1.3723971474740974E-2</v>
      </c>
      <c r="BH79" s="376">
        <f>Inputs!BH207</f>
        <v>1.3723971474740974E-2</v>
      </c>
      <c r="BI79" s="376">
        <f>Inputs!BI207</f>
        <v>1.3723971474740974E-2</v>
      </c>
      <c r="BJ79" s="376">
        <f>Inputs!BJ207</f>
        <v>1.3723971474740974E-2</v>
      </c>
      <c r="BK79" s="376">
        <f>Inputs!BK207</f>
        <v>1.3723971474740974E-2</v>
      </c>
      <c r="BL79" s="376">
        <f>Inputs!BL207</f>
        <v>1.3723971474740974E-2</v>
      </c>
      <c r="BM79" s="376">
        <f>Inputs!BM207</f>
        <v>1.3723971474740974E-2</v>
      </c>
      <c r="BN79" s="376">
        <f>Inputs!BN207</f>
        <v>1.3723971474740974E-2</v>
      </c>
      <c r="BO79" s="376">
        <f>Inputs!BO207</f>
        <v>1.3723971474740974E-2</v>
      </c>
      <c r="BP79" s="376">
        <f>Inputs!BP207</f>
        <v>1.3723971474740974E-2</v>
      </c>
      <c r="BQ79" s="376">
        <f>Inputs!BQ207</f>
        <v>1.3723971474740974E-2</v>
      </c>
      <c r="BR79" s="376">
        <f>Inputs!BR207</f>
        <v>1.3723971474740974E-2</v>
      </c>
      <c r="BS79" s="376">
        <f>Inputs!BS207</f>
        <v>1.3723971474740974E-2</v>
      </c>
      <c r="BT79" s="376">
        <f>Inputs!BT207</f>
        <v>1.3723971474740974E-2</v>
      </c>
      <c r="BU79" s="376">
        <f>Inputs!BU207</f>
        <v>1.3723971474740974E-2</v>
      </c>
      <c r="BV79" s="376">
        <f>Inputs!BV207</f>
        <v>1.3723971474740974E-2</v>
      </c>
      <c r="BW79" s="376">
        <f>Inputs!BW207</f>
        <v>1.3723971474740974E-2</v>
      </c>
      <c r="BX79" s="376">
        <f>Inputs!BX207</f>
        <v>1.3723971474740974E-2</v>
      </c>
      <c r="BY79" s="376">
        <f>Inputs!BY207</f>
        <v>1.3723971474740974E-2</v>
      </c>
      <c r="BZ79" s="376">
        <f>Inputs!BZ207</f>
        <v>1.3723971474740974E-2</v>
      </c>
      <c r="CA79" s="376">
        <f>Inputs!CA207</f>
        <v>1.3723971474740974E-2</v>
      </c>
      <c r="CB79" s="376">
        <f>Inputs!CB207</f>
        <v>1.3723971474740974E-2</v>
      </c>
      <c r="CC79" s="376">
        <f>Inputs!CC207</f>
        <v>1.3723971474740974E-2</v>
      </c>
      <c r="CD79" s="376">
        <f>Inputs!CD207</f>
        <v>1.3723971474740974E-2</v>
      </c>
      <c r="CE79" s="376">
        <f>Inputs!CE207</f>
        <v>1.3723971474740974E-2</v>
      </c>
      <c r="CF79" s="376">
        <f>Inputs!CF207</f>
        <v>1.3723971474740974E-2</v>
      </c>
      <c r="CG79" s="376">
        <f>Inputs!CG207</f>
        <v>1.3723971474740974E-2</v>
      </c>
      <c r="CH79" s="376">
        <f>Inputs!CH207</f>
        <v>1.3723971474740974E-2</v>
      </c>
      <c r="CI79" s="376">
        <f>Inputs!CI207</f>
        <v>1.3723971474740974E-2</v>
      </c>
    </row>
    <row r="80" spans="1:87">
      <c r="A80" s="222"/>
      <c r="B80" s="222"/>
      <c r="C80" s="231" t="s">
        <v>259</v>
      </c>
      <c r="D80" s="69" t="s">
        <v>41</v>
      </c>
      <c r="E80" s="69" t="s">
        <v>42</v>
      </c>
      <c r="F80" s="69"/>
      <c r="G80" s="657"/>
      <c r="H80" s="657"/>
      <c r="I80" s="657"/>
      <c r="J80" s="376">
        <f>Inputs!J208</f>
        <v>9.6362000000000003E-2</v>
      </c>
      <c r="K80" s="376">
        <f>Inputs!K208</f>
        <v>9.0116802162235235E-2</v>
      </c>
      <c r="L80" s="376">
        <f>Inputs!L208</f>
        <v>7.2818713701762142E-2</v>
      </c>
      <c r="M80" s="376">
        <f>Inputs!M208</f>
        <v>8.3338839808918791E-2</v>
      </c>
      <c r="N80" s="376">
        <f>Inputs!N208</f>
        <v>8.3338839808918791E-2</v>
      </c>
      <c r="O80" s="376">
        <f>Inputs!O208</f>
        <v>8.3338839808918791E-2</v>
      </c>
      <c r="P80" s="376">
        <f>Inputs!P208</f>
        <v>8.3338839808918791E-2</v>
      </c>
      <c r="Q80" s="376">
        <f>Inputs!Q208</f>
        <v>8.3338839808918791E-2</v>
      </c>
      <c r="R80" s="376">
        <f>Inputs!R208</f>
        <v>8.3338839808918791E-2</v>
      </c>
      <c r="S80" s="376">
        <f>Inputs!S208</f>
        <v>8.3338839808918791E-2</v>
      </c>
      <c r="T80" s="376">
        <f>Inputs!T208</f>
        <v>8.3338839808918791E-2</v>
      </c>
      <c r="U80" s="376">
        <f>Inputs!U208</f>
        <v>8.3338839808918791E-2</v>
      </c>
      <c r="V80" s="376">
        <f>Inputs!V208</f>
        <v>8.3338839808918791E-2</v>
      </c>
      <c r="W80" s="376">
        <f>Inputs!W208</f>
        <v>8.3338839808918791E-2</v>
      </c>
      <c r="X80" s="376">
        <f>Inputs!X208</f>
        <v>8.3338839808918791E-2</v>
      </c>
      <c r="Y80" s="376">
        <f>Inputs!Y208</f>
        <v>8.3338839808918791E-2</v>
      </c>
      <c r="Z80" s="376">
        <f>Inputs!Z208</f>
        <v>8.3338839808918791E-2</v>
      </c>
      <c r="AA80" s="376">
        <f>Inputs!AA208</f>
        <v>8.3338839808918791E-2</v>
      </c>
      <c r="AB80" s="376">
        <f>Inputs!AB208</f>
        <v>8.3338839808918791E-2</v>
      </c>
      <c r="AC80" s="376">
        <f>Inputs!AC208</f>
        <v>8.3338839808918791E-2</v>
      </c>
      <c r="AD80" s="376">
        <f>Inputs!AD208</f>
        <v>8.3338839808918791E-2</v>
      </c>
      <c r="AE80" s="376">
        <f>Inputs!AE208</f>
        <v>8.3338839808918791E-2</v>
      </c>
      <c r="AF80" s="376">
        <f>Inputs!AF208</f>
        <v>8.3338839808918791E-2</v>
      </c>
      <c r="AG80" s="376">
        <f>Inputs!AG208</f>
        <v>8.3338839808918791E-2</v>
      </c>
      <c r="AH80" s="376">
        <f>Inputs!AH208</f>
        <v>8.3338839808918791E-2</v>
      </c>
      <c r="AI80" s="376">
        <f>Inputs!AI208</f>
        <v>8.3338839808918791E-2</v>
      </c>
      <c r="AJ80" s="376">
        <f>Inputs!AJ208</f>
        <v>8.3338839808918791E-2</v>
      </c>
      <c r="AK80" s="376">
        <f>Inputs!AK208</f>
        <v>8.3338839808918791E-2</v>
      </c>
      <c r="AL80" s="376">
        <f>Inputs!AL208</f>
        <v>8.3338839808918791E-2</v>
      </c>
      <c r="AM80" s="376">
        <f>Inputs!AM208</f>
        <v>8.3338839808918791E-2</v>
      </c>
      <c r="AN80" s="376">
        <f>Inputs!AN208</f>
        <v>8.3338839808918791E-2</v>
      </c>
      <c r="AO80" s="376">
        <f>Inputs!AO208</f>
        <v>8.3338839808918791E-2</v>
      </c>
      <c r="AP80" s="376">
        <f>Inputs!AP208</f>
        <v>8.3338839808918791E-2</v>
      </c>
      <c r="AQ80" s="376">
        <f>Inputs!AQ208</f>
        <v>8.3338839808918791E-2</v>
      </c>
      <c r="AR80" s="376">
        <f>Inputs!AR208</f>
        <v>8.3338839808918791E-2</v>
      </c>
      <c r="AS80" s="376">
        <f>Inputs!AS208</f>
        <v>8.3338839808918791E-2</v>
      </c>
      <c r="AT80" s="376">
        <f>Inputs!AT208</f>
        <v>8.3338839808918791E-2</v>
      </c>
      <c r="AU80" s="376">
        <f>Inputs!AU208</f>
        <v>8.3338839808918791E-2</v>
      </c>
      <c r="AV80" s="376">
        <f>Inputs!AV208</f>
        <v>8.3338839808918791E-2</v>
      </c>
      <c r="AW80" s="376">
        <f>Inputs!AW208</f>
        <v>8.3338839808918791E-2</v>
      </c>
      <c r="AX80" s="376">
        <f>Inputs!AX208</f>
        <v>8.3338839808918791E-2</v>
      </c>
      <c r="AY80" s="376">
        <f>Inputs!AY208</f>
        <v>8.3338839808918791E-2</v>
      </c>
      <c r="AZ80" s="376">
        <f>Inputs!AZ208</f>
        <v>8.3338839808918791E-2</v>
      </c>
      <c r="BA80" s="376">
        <f>Inputs!BA208</f>
        <v>8.3338839808918791E-2</v>
      </c>
      <c r="BB80" s="376">
        <f>Inputs!BB208</f>
        <v>8.3338839808918791E-2</v>
      </c>
      <c r="BC80" s="376">
        <f>Inputs!BC208</f>
        <v>8.3338839808918791E-2</v>
      </c>
      <c r="BD80" s="376">
        <f>Inputs!BD208</f>
        <v>8.3338839808918791E-2</v>
      </c>
      <c r="BE80" s="376">
        <f>Inputs!BE208</f>
        <v>8.3338839808918791E-2</v>
      </c>
      <c r="BF80" s="376">
        <f>Inputs!BF208</f>
        <v>8.3338839808918791E-2</v>
      </c>
      <c r="BG80" s="376">
        <f>Inputs!BG208</f>
        <v>8.3338839808918791E-2</v>
      </c>
      <c r="BH80" s="376">
        <f>Inputs!BH208</f>
        <v>8.3338839808918791E-2</v>
      </c>
      <c r="BI80" s="376">
        <f>Inputs!BI208</f>
        <v>8.3338839808918791E-2</v>
      </c>
      <c r="BJ80" s="376">
        <f>Inputs!BJ208</f>
        <v>8.3338839808918791E-2</v>
      </c>
      <c r="BK80" s="376">
        <f>Inputs!BK208</f>
        <v>8.3338839808918791E-2</v>
      </c>
      <c r="BL80" s="376">
        <f>Inputs!BL208</f>
        <v>8.3338839808918791E-2</v>
      </c>
      <c r="BM80" s="376">
        <f>Inputs!BM208</f>
        <v>8.3338839808918791E-2</v>
      </c>
      <c r="BN80" s="376">
        <f>Inputs!BN208</f>
        <v>8.3338839808918791E-2</v>
      </c>
      <c r="BO80" s="376">
        <f>Inputs!BO208</f>
        <v>8.3338839808918791E-2</v>
      </c>
      <c r="BP80" s="376">
        <f>Inputs!BP208</f>
        <v>8.3338839808918791E-2</v>
      </c>
      <c r="BQ80" s="376">
        <f>Inputs!BQ208</f>
        <v>8.3338839808918791E-2</v>
      </c>
      <c r="BR80" s="376">
        <f>Inputs!BR208</f>
        <v>8.3338839808918791E-2</v>
      </c>
      <c r="BS80" s="376">
        <f>Inputs!BS208</f>
        <v>8.3338839808918791E-2</v>
      </c>
      <c r="BT80" s="376">
        <f>Inputs!BT208</f>
        <v>8.3338839808918791E-2</v>
      </c>
      <c r="BU80" s="376">
        <f>Inputs!BU208</f>
        <v>8.3338839808918791E-2</v>
      </c>
      <c r="BV80" s="376">
        <f>Inputs!BV208</f>
        <v>8.3338839808918791E-2</v>
      </c>
      <c r="BW80" s="376">
        <f>Inputs!BW208</f>
        <v>8.3338839808918791E-2</v>
      </c>
      <c r="BX80" s="376">
        <f>Inputs!BX208</f>
        <v>8.3338839808918791E-2</v>
      </c>
      <c r="BY80" s="376">
        <f>Inputs!BY208</f>
        <v>8.3338839808918791E-2</v>
      </c>
      <c r="BZ80" s="376">
        <f>Inputs!BZ208</f>
        <v>8.3338839808918791E-2</v>
      </c>
      <c r="CA80" s="376">
        <f>Inputs!CA208</f>
        <v>8.3338839808918791E-2</v>
      </c>
      <c r="CB80" s="376">
        <f>Inputs!CB208</f>
        <v>8.3338839808918791E-2</v>
      </c>
      <c r="CC80" s="376">
        <f>Inputs!CC208</f>
        <v>8.3338839808918791E-2</v>
      </c>
      <c r="CD80" s="376">
        <f>Inputs!CD208</f>
        <v>8.3338839808918791E-2</v>
      </c>
      <c r="CE80" s="376">
        <f>Inputs!CE208</f>
        <v>8.3338839808918791E-2</v>
      </c>
      <c r="CF80" s="376">
        <f>Inputs!CF208</f>
        <v>8.3338839808918791E-2</v>
      </c>
      <c r="CG80" s="376">
        <f>Inputs!CG208</f>
        <v>8.3338839808918791E-2</v>
      </c>
      <c r="CH80" s="376">
        <f>Inputs!CH208</f>
        <v>8.3338839808918791E-2</v>
      </c>
      <c r="CI80" s="376">
        <f>Inputs!CI208</f>
        <v>8.3338839808918791E-2</v>
      </c>
    </row>
    <row r="81" spans="1:87">
      <c r="A81" s="222"/>
      <c r="B81" s="222"/>
      <c r="C81" s="231" t="s">
        <v>260</v>
      </c>
      <c r="D81" s="69" t="s">
        <v>41</v>
      </c>
      <c r="E81" s="69" t="s">
        <v>42</v>
      </c>
      <c r="F81" s="69"/>
      <c r="G81" s="657"/>
      <c r="H81" s="657"/>
      <c r="I81" s="657"/>
      <c r="J81" s="376">
        <f>Inputs!J209</f>
        <v>0.11899999999999999</v>
      </c>
      <c r="K81" s="376">
        <f>Inputs!K209</f>
        <v>-1.0623879605505515E-2</v>
      </c>
      <c r="L81" s="376">
        <f>Inputs!L209</f>
        <v>0</v>
      </c>
      <c r="M81" s="376">
        <f>Inputs!M209</f>
        <v>0</v>
      </c>
      <c r="N81" s="376">
        <f>Inputs!N209</f>
        <v>0</v>
      </c>
      <c r="O81" s="376">
        <f>Inputs!O209</f>
        <v>0</v>
      </c>
      <c r="P81" s="376">
        <f>Inputs!P209</f>
        <v>0</v>
      </c>
      <c r="Q81" s="376">
        <f>Inputs!Q209</f>
        <v>0</v>
      </c>
      <c r="R81" s="376">
        <f>Inputs!R209</f>
        <v>0</v>
      </c>
      <c r="S81" s="376">
        <f>Inputs!S209</f>
        <v>0</v>
      </c>
      <c r="T81" s="376">
        <f>Inputs!T209</f>
        <v>0</v>
      </c>
      <c r="U81" s="376">
        <f>Inputs!U209</f>
        <v>0</v>
      </c>
      <c r="V81" s="376">
        <f>Inputs!V209</f>
        <v>0</v>
      </c>
      <c r="W81" s="376">
        <f>Inputs!W209</f>
        <v>0</v>
      </c>
      <c r="X81" s="376">
        <f>Inputs!X209</f>
        <v>0</v>
      </c>
      <c r="Y81" s="376">
        <f>Inputs!Y209</f>
        <v>0</v>
      </c>
      <c r="Z81" s="376">
        <f>Inputs!Z209</f>
        <v>0</v>
      </c>
      <c r="AA81" s="376">
        <f>Inputs!AA209</f>
        <v>0</v>
      </c>
      <c r="AB81" s="376">
        <f>Inputs!AB209</f>
        <v>0</v>
      </c>
      <c r="AC81" s="376">
        <f>Inputs!AC209</f>
        <v>0</v>
      </c>
      <c r="AD81" s="376">
        <f>Inputs!AD209</f>
        <v>0</v>
      </c>
      <c r="AE81" s="376">
        <f>Inputs!AE209</f>
        <v>0</v>
      </c>
      <c r="AF81" s="376">
        <f>Inputs!AF209</f>
        <v>0</v>
      </c>
      <c r="AG81" s="376">
        <f>Inputs!AG209</f>
        <v>0</v>
      </c>
      <c r="AH81" s="376">
        <f>Inputs!AH209</f>
        <v>0</v>
      </c>
      <c r="AI81" s="376">
        <f>Inputs!AI209</f>
        <v>0</v>
      </c>
      <c r="AJ81" s="376">
        <f>Inputs!AJ209</f>
        <v>0</v>
      </c>
      <c r="AK81" s="376">
        <f>Inputs!AK209</f>
        <v>0</v>
      </c>
      <c r="AL81" s="376">
        <f>Inputs!AL209</f>
        <v>0</v>
      </c>
      <c r="AM81" s="376">
        <f>Inputs!AM209</f>
        <v>0</v>
      </c>
      <c r="AN81" s="376">
        <f>Inputs!AN209</f>
        <v>0</v>
      </c>
      <c r="AO81" s="376">
        <f>Inputs!AO209</f>
        <v>0</v>
      </c>
      <c r="AP81" s="376">
        <f>Inputs!AP209</f>
        <v>0</v>
      </c>
      <c r="AQ81" s="376">
        <f>Inputs!AQ209</f>
        <v>0</v>
      </c>
      <c r="AR81" s="376">
        <f>Inputs!AR209</f>
        <v>0</v>
      </c>
      <c r="AS81" s="376">
        <f>Inputs!AS209</f>
        <v>0</v>
      </c>
      <c r="AT81" s="376">
        <f>Inputs!AT209</f>
        <v>0</v>
      </c>
      <c r="AU81" s="376">
        <f>Inputs!AU209</f>
        <v>0</v>
      </c>
      <c r="AV81" s="376">
        <f>Inputs!AV209</f>
        <v>0</v>
      </c>
      <c r="AW81" s="376">
        <f>Inputs!AW209</f>
        <v>0</v>
      </c>
      <c r="AX81" s="376">
        <f>Inputs!AX209</f>
        <v>0</v>
      </c>
      <c r="AY81" s="376">
        <f>Inputs!AY209</f>
        <v>0</v>
      </c>
      <c r="AZ81" s="376">
        <f>Inputs!AZ209</f>
        <v>0</v>
      </c>
      <c r="BA81" s="376">
        <f>Inputs!BA209</f>
        <v>0</v>
      </c>
      <c r="BB81" s="376">
        <f>Inputs!BB209</f>
        <v>0</v>
      </c>
      <c r="BC81" s="376">
        <f>Inputs!BC209</f>
        <v>0</v>
      </c>
      <c r="BD81" s="376">
        <f>Inputs!BD209</f>
        <v>0</v>
      </c>
      <c r="BE81" s="376">
        <f>Inputs!BE209</f>
        <v>0</v>
      </c>
      <c r="BF81" s="376">
        <f>Inputs!BF209</f>
        <v>0</v>
      </c>
      <c r="BG81" s="376">
        <f>Inputs!BG209</f>
        <v>0</v>
      </c>
      <c r="BH81" s="376">
        <f>Inputs!BH209</f>
        <v>0</v>
      </c>
      <c r="BI81" s="376">
        <f>Inputs!BI209</f>
        <v>0</v>
      </c>
      <c r="BJ81" s="376">
        <f>Inputs!BJ209</f>
        <v>0</v>
      </c>
      <c r="BK81" s="376">
        <f>Inputs!BK209</f>
        <v>0</v>
      </c>
      <c r="BL81" s="376">
        <f>Inputs!BL209</f>
        <v>0</v>
      </c>
      <c r="BM81" s="376">
        <f>Inputs!BM209</f>
        <v>0</v>
      </c>
      <c r="BN81" s="376">
        <f>Inputs!BN209</f>
        <v>0</v>
      </c>
      <c r="BO81" s="376">
        <f>Inputs!BO209</f>
        <v>0</v>
      </c>
      <c r="BP81" s="376">
        <f>Inputs!BP209</f>
        <v>0</v>
      </c>
      <c r="BQ81" s="376">
        <f>Inputs!BQ209</f>
        <v>0</v>
      </c>
      <c r="BR81" s="376">
        <f>Inputs!BR209</f>
        <v>0</v>
      </c>
      <c r="BS81" s="376">
        <f>Inputs!BS209</f>
        <v>0</v>
      </c>
      <c r="BT81" s="376">
        <f>Inputs!BT209</f>
        <v>0</v>
      </c>
      <c r="BU81" s="376">
        <f>Inputs!BU209</f>
        <v>0</v>
      </c>
      <c r="BV81" s="376">
        <f>Inputs!BV209</f>
        <v>0</v>
      </c>
      <c r="BW81" s="376">
        <f>Inputs!BW209</f>
        <v>0</v>
      </c>
      <c r="BX81" s="376">
        <f>Inputs!BX209</f>
        <v>0</v>
      </c>
      <c r="BY81" s="376">
        <f>Inputs!BY209</f>
        <v>0</v>
      </c>
      <c r="BZ81" s="376">
        <f>Inputs!BZ209</f>
        <v>0</v>
      </c>
      <c r="CA81" s="376">
        <f>Inputs!CA209</f>
        <v>0</v>
      </c>
      <c r="CB81" s="376">
        <f>Inputs!CB209</f>
        <v>0</v>
      </c>
      <c r="CC81" s="376">
        <f>Inputs!CC209</f>
        <v>0</v>
      </c>
      <c r="CD81" s="376">
        <f>Inputs!CD209</f>
        <v>0</v>
      </c>
      <c r="CE81" s="376">
        <f>Inputs!CE209</f>
        <v>0</v>
      </c>
      <c r="CF81" s="376">
        <f>Inputs!CF209</f>
        <v>0</v>
      </c>
      <c r="CG81" s="376">
        <f>Inputs!CG209</f>
        <v>0</v>
      </c>
      <c r="CH81" s="376">
        <f>Inputs!CH209</f>
        <v>0</v>
      </c>
      <c r="CI81" s="376">
        <f>Inputs!CI209</f>
        <v>0</v>
      </c>
    </row>
    <row r="82" spans="1:87">
      <c r="A82" s="222"/>
      <c r="B82" s="222"/>
      <c r="C82" s="39" t="s">
        <v>506</v>
      </c>
      <c r="D82" s="69" t="s">
        <v>41</v>
      </c>
      <c r="E82" s="69" t="s">
        <v>42</v>
      </c>
      <c r="F82" s="69"/>
      <c r="G82" s="657"/>
      <c r="H82" s="657"/>
      <c r="I82" s="657"/>
      <c r="J82" s="568">
        <f>SUM(J71:J81)</f>
        <v>0.99995041496741055</v>
      </c>
      <c r="K82" s="568">
        <f t="shared" ref="K82:BV82" si="10">SUM(K71:K81)</f>
        <v>0.9999997470943468</v>
      </c>
      <c r="L82" s="568">
        <f t="shared" si="10"/>
        <v>1.0000003612829154</v>
      </c>
      <c r="M82" s="568">
        <f t="shared" si="10"/>
        <v>0.99999999999999989</v>
      </c>
      <c r="N82" s="568">
        <f t="shared" si="10"/>
        <v>0.99999999999999989</v>
      </c>
      <c r="O82" s="568">
        <f t="shared" si="10"/>
        <v>0.99999999999999989</v>
      </c>
      <c r="P82" s="568">
        <f t="shared" si="10"/>
        <v>0.99999999999999989</v>
      </c>
      <c r="Q82" s="568">
        <f t="shared" si="10"/>
        <v>0.99999999999999989</v>
      </c>
      <c r="R82" s="568">
        <f t="shared" si="10"/>
        <v>0.99999999999999989</v>
      </c>
      <c r="S82" s="568">
        <f t="shared" si="10"/>
        <v>0.99999999999999989</v>
      </c>
      <c r="T82" s="568">
        <f t="shared" si="10"/>
        <v>0.99999999999999989</v>
      </c>
      <c r="U82" s="568">
        <f t="shared" si="10"/>
        <v>0.99999999999999989</v>
      </c>
      <c r="V82" s="568">
        <f t="shared" si="10"/>
        <v>0.99999999999999989</v>
      </c>
      <c r="W82" s="568">
        <f t="shared" si="10"/>
        <v>0.99999999999999989</v>
      </c>
      <c r="X82" s="568">
        <f t="shared" si="10"/>
        <v>0.99999999999999989</v>
      </c>
      <c r="Y82" s="568">
        <f t="shared" si="10"/>
        <v>0.99999999999999989</v>
      </c>
      <c r="Z82" s="568">
        <f t="shared" si="10"/>
        <v>0.99999999999999989</v>
      </c>
      <c r="AA82" s="568">
        <f t="shared" si="10"/>
        <v>0.99999999999999989</v>
      </c>
      <c r="AB82" s="568">
        <f t="shared" si="10"/>
        <v>0.99999999999999989</v>
      </c>
      <c r="AC82" s="568">
        <f t="shared" si="10"/>
        <v>0.99999999999999989</v>
      </c>
      <c r="AD82" s="568">
        <f t="shared" si="10"/>
        <v>0.99999999999999989</v>
      </c>
      <c r="AE82" s="568">
        <f t="shared" si="10"/>
        <v>0.99999999999999989</v>
      </c>
      <c r="AF82" s="568">
        <f t="shared" si="10"/>
        <v>0.99999999999999989</v>
      </c>
      <c r="AG82" s="568">
        <f t="shared" si="10"/>
        <v>0.99999999999999989</v>
      </c>
      <c r="AH82" s="568">
        <f t="shared" si="10"/>
        <v>0.99999999999999989</v>
      </c>
      <c r="AI82" s="568">
        <f t="shared" si="10"/>
        <v>0.99999999999999989</v>
      </c>
      <c r="AJ82" s="568">
        <f t="shared" si="10"/>
        <v>0.99999999999999989</v>
      </c>
      <c r="AK82" s="568">
        <f t="shared" si="10"/>
        <v>0.99999999999999989</v>
      </c>
      <c r="AL82" s="568">
        <f t="shared" si="10"/>
        <v>0.99999999999999989</v>
      </c>
      <c r="AM82" s="568">
        <f t="shared" si="10"/>
        <v>0.99999999999999989</v>
      </c>
      <c r="AN82" s="568">
        <f t="shared" si="10"/>
        <v>0.99999999999999989</v>
      </c>
      <c r="AO82" s="568">
        <f t="shared" si="10"/>
        <v>0.99999999999999989</v>
      </c>
      <c r="AP82" s="568">
        <f t="shared" si="10"/>
        <v>0.99999999999999989</v>
      </c>
      <c r="AQ82" s="568">
        <f t="shared" si="10"/>
        <v>0.99999999999999989</v>
      </c>
      <c r="AR82" s="568">
        <f t="shared" si="10"/>
        <v>0.99999999999999989</v>
      </c>
      <c r="AS82" s="568">
        <f t="shared" si="10"/>
        <v>0.99999999999999989</v>
      </c>
      <c r="AT82" s="568">
        <f t="shared" si="10"/>
        <v>0.99999999999999989</v>
      </c>
      <c r="AU82" s="568">
        <f t="shared" si="10"/>
        <v>0.99999999999999989</v>
      </c>
      <c r="AV82" s="568">
        <f t="shared" si="10"/>
        <v>0.99999999999999989</v>
      </c>
      <c r="AW82" s="568">
        <f t="shared" si="10"/>
        <v>0.99999999999999989</v>
      </c>
      <c r="AX82" s="568">
        <f t="shared" si="10"/>
        <v>0.99999999999999989</v>
      </c>
      <c r="AY82" s="568">
        <f t="shared" si="10"/>
        <v>0.99999999999999989</v>
      </c>
      <c r="AZ82" s="568">
        <f t="shared" si="10"/>
        <v>0.99999999999999989</v>
      </c>
      <c r="BA82" s="568">
        <f t="shared" si="10"/>
        <v>0.99999999999999989</v>
      </c>
      <c r="BB82" s="568">
        <f t="shared" si="10"/>
        <v>0.99999999999999989</v>
      </c>
      <c r="BC82" s="568">
        <f t="shared" si="10"/>
        <v>0.99999999999999989</v>
      </c>
      <c r="BD82" s="568">
        <f t="shared" si="10"/>
        <v>0.99999999999999989</v>
      </c>
      <c r="BE82" s="568">
        <f t="shared" si="10"/>
        <v>0.99999999999999989</v>
      </c>
      <c r="BF82" s="568">
        <f t="shared" si="10"/>
        <v>0.99999999999999989</v>
      </c>
      <c r="BG82" s="568">
        <f t="shared" si="10"/>
        <v>0.99999999999999989</v>
      </c>
      <c r="BH82" s="568">
        <f t="shared" si="10"/>
        <v>0.99999999999999989</v>
      </c>
      <c r="BI82" s="568">
        <f t="shared" si="10"/>
        <v>0.99999999999999989</v>
      </c>
      <c r="BJ82" s="568">
        <f t="shared" si="10"/>
        <v>0.99999999999999989</v>
      </c>
      <c r="BK82" s="568">
        <f t="shared" si="10"/>
        <v>0.99999999999999989</v>
      </c>
      <c r="BL82" s="568">
        <f t="shared" si="10"/>
        <v>0.99999999999999989</v>
      </c>
      <c r="BM82" s="568">
        <f t="shared" si="10"/>
        <v>0.99999999999999989</v>
      </c>
      <c r="BN82" s="568">
        <f t="shared" si="10"/>
        <v>0.99999999999999989</v>
      </c>
      <c r="BO82" s="568">
        <f t="shared" si="10"/>
        <v>0.99999999999999989</v>
      </c>
      <c r="BP82" s="568">
        <f t="shared" si="10"/>
        <v>0.99999999999999989</v>
      </c>
      <c r="BQ82" s="568">
        <f t="shared" si="10"/>
        <v>0.99999999999999989</v>
      </c>
      <c r="BR82" s="568">
        <f t="shared" si="10"/>
        <v>0.99999999999999989</v>
      </c>
      <c r="BS82" s="568">
        <f t="shared" si="10"/>
        <v>0.99999999999999989</v>
      </c>
      <c r="BT82" s="568">
        <f t="shared" si="10"/>
        <v>0.99999999999999989</v>
      </c>
      <c r="BU82" s="568">
        <f t="shared" si="10"/>
        <v>0.99999999999999989</v>
      </c>
      <c r="BV82" s="568">
        <f t="shared" si="10"/>
        <v>0.99999999999999989</v>
      </c>
      <c r="BW82" s="568">
        <f t="shared" ref="BW82:CI82" si="11">SUM(BW71:BW81)</f>
        <v>0.99999999999999989</v>
      </c>
      <c r="BX82" s="568">
        <f t="shared" si="11"/>
        <v>0.99999999999999989</v>
      </c>
      <c r="BY82" s="568">
        <f t="shared" si="11"/>
        <v>0.99999999999999989</v>
      </c>
      <c r="BZ82" s="568">
        <f t="shared" si="11"/>
        <v>0.99999999999999989</v>
      </c>
      <c r="CA82" s="568">
        <f t="shared" si="11"/>
        <v>0.99999999999999989</v>
      </c>
      <c r="CB82" s="568">
        <f t="shared" si="11"/>
        <v>0.99999999999999989</v>
      </c>
      <c r="CC82" s="568">
        <f t="shared" si="11"/>
        <v>0.99999999999999989</v>
      </c>
      <c r="CD82" s="568">
        <f t="shared" si="11"/>
        <v>0.99999999999999989</v>
      </c>
      <c r="CE82" s="568">
        <f t="shared" si="11"/>
        <v>0.99999999999999989</v>
      </c>
      <c r="CF82" s="568">
        <f t="shared" si="11"/>
        <v>0.99999999999999989</v>
      </c>
      <c r="CG82" s="568">
        <f t="shared" si="11"/>
        <v>0.99999999999999989</v>
      </c>
      <c r="CH82" s="568">
        <f t="shared" si="11"/>
        <v>0.99999999999999989</v>
      </c>
      <c r="CI82" s="568">
        <f t="shared" si="11"/>
        <v>0.99999999999999989</v>
      </c>
    </row>
    <row r="83" spans="1:87">
      <c r="A83" s="222"/>
      <c r="B83" s="222"/>
      <c r="C83" s="40"/>
      <c r="D83" s="69"/>
      <c r="E83" s="69"/>
      <c r="F83" s="34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222"/>
      <c r="AF83" s="222"/>
      <c r="AG83" s="222"/>
      <c r="AH83" s="222"/>
      <c r="AI83" s="222"/>
      <c r="AJ83" s="222"/>
      <c r="AK83" s="222"/>
      <c r="AL83" s="222"/>
      <c r="AM83" s="222"/>
      <c r="AN83" s="222"/>
      <c r="AO83" s="222"/>
      <c r="AP83" s="222"/>
      <c r="AQ83" s="222"/>
      <c r="AR83" s="222"/>
      <c r="AS83" s="222"/>
      <c r="AT83" s="222"/>
      <c r="AU83" s="222"/>
      <c r="AV83" s="222"/>
      <c r="AW83" s="222"/>
      <c r="AX83" s="222"/>
      <c r="AY83" s="222"/>
      <c r="AZ83" s="222"/>
      <c r="BA83" s="222"/>
      <c r="BB83" s="222"/>
      <c r="BC83" s="222"/>
      <c r="BD83" s="222"/>
      <c r="BE83" s="222"/>
      <c r="BF83" s="222"/>
      <c r="BG83" s="222"/>
      <c r="BH83" s="222"/>
      <c r="BI83" s="222"/>
      <c r="BJ83" s="222"/>
      <c r="BK83" s="222"/>
      <c r="BL83" s="222"/>
      <c r="BM83" s="222"/>
      <c r="BN83" s="222"/>
      <c r="BO83" s="222"/>
      <c r="BP83" s="222"/>
      <c r="BQ83" s="222"/>
      <c r="BR83" s="222"/>
      <c r="BS83" s="222"/>
      <c r="BT83" s="222"/>
      <c r="BU83" s="222"/>
      <c r="BV83" s="222"/>
      <c r="BW83" s="222"/>
      <c r="BX83" s="222"/>
      <c r="BY83" s="222"/>
      <c r="BZ83" s="222"/>
      <c r="CA83" s="222"/>
      <c r="CB83" s="222"/>
      <c r="CC83" s="222"/>
      <c r="CD83" s="222"/>
      <c r="CE83" s="222"/>
      <c r="CF83" s="222"/>
      <c r="CG83" s="222"/>
      <c r="CH83" s="222"/>
      <c r="CI83" s="222"/>
    </row>
    <row r="84" spans="1:87">
      <c r="A84" s="365"/>
      <c r="B84" s="365"/>
      <c r="C84" s="366" t="s">
        <v>507</v>
      </c>
      <c r="D84" s="114"/>
      <c r="E84" s="114"/>
      <c r="F84" s="104"/>
      <c r="G84" s="367"/>
      <c r="H84" s="367"/>
      <c r="I84" s="375"/>
      <c r="J84" s="375"/>
      <c r="K84" s="375"/>
      <c r="L84" s="375"/>
      <c r="M84" s="375"/>
      <c r="N84" s="375"/>
      <c r="O84" s="375"/>
      <c r="P84" s="375"/>
      <c r="Q84" s="375"/>
      <c r="R84" s="375"/>
      <c r="S84" s="375"/>
      <c r="T84" s="375"/>
      <c r="U84" s="375"/>
      <c r="V84" s="375"/>
      <c r="W84" s="375"/>
      <c r="X84" s="375"/>
      <c r="Y84" s="375"/>
      <c r="Z84" s="375"/>
      <c r="AA84" s="375"/>
      <c r="AB84" s="375"/>
      <c r="AC84" s="375"/>
      <c r="AD84" s="375"/>
      <c r="AE84" s="375"/>
      <c r="AF84" s="375"/>
      <c r="AG84" s="365"/>
      <c r="AH84" s="367"/>
      <c r="AI84" s="365"/>
      <c r="AJ84" s="367"/>
      <c r="AK84" s="365"/>
      <c r="AL84" s="367"/>
      <c r="AM84" s="365"/>
      <c r="AN84" s="367"/>
      <c r="AO84" s="365"/>
      <c r="AP84" s="367"/>
      <c r="AQ84" s="365"/>
      <c r="AR84" s="367"/>
      <c r="AS84" s="365"/>
      <c r="AT84" s="367"/>
      <c r="AU84" s="365"/>
      <c r="AV84" s="367"/>
      <c r="AW84" s="365"/>
      <c r="AX84" s="367"/>
      <c r="AY84" s="365"/>
      <c r="AZ84" s="367"/>
      <c r="BA84" s="365"/>
      <c r="BB84" s="367"/>
      <c r="BC84" s="365"/>
      <c r="BD84" s="367"/>
      <c r="BE84" s="365"/>
      <c r="BF84" s="367"/>
      <c r="BG84" s="365"/>
      <c r="BH84" s="367"/>
      <c r="BI84" s="365"/>
      <c r="BJ84" s="367"/>
      <c r="BK84" s="365"/>
      <c r="BL84" s="367"/>
      <c r="BM84" s="365"/>
      <c r="BN84" s="367"/>
      <c r="BO84" s="365"/>
      <c r="BP84" s="367"/>
      <c r="BQ84" s="365"/>
      <c r="BR84" s="367"/>
      <c r="BS84" s="365"/>
      <c r="BT84" s="367"/>
      <c r="BU84" s="365"/>
      <c r="BV84" s="367"/>
      <c r="BW84" s="365"/>
      <c r="BX84" s="367"/>
      <c r="BY84" s="365"/>
      <c r="BZ84" s="367"/>
      <c r="CA84" s="365"/>
      <c r="CB84" s="367"/>
      <c r="CC84" s="365"/>
      <c r="CD84" s="367"/>
      <c r="CE84" s="365"/>
      <c r="CF84" s="367"/>
      <c r="CG84" s="365"/>
      <c r="CH84" s="367"/>
      <c r="CI84" s="365"/>
    </row>
    <row r="85" spans="1:87">
      <c r="A85" s="222"/>
      <c r="B85" s="222"/>
      <c r="C85" s="231" t="s">
        <v>508</v>
      </c>
      <c r="D85" s="69" t="s">
        <v>898</v>
      </c>
      <c r="E85" s="427" t="s">
        <v>58</v>
      </c>
      <c r="F85" s="69"/>
      <c r="G85" s="654"/>
      <c r="H85" s="654"/>
      <c r="I85" s="583"/>
      <c r="J85" s="364">
        <f t="shared" ref="J85:J95" si="12">J$68*J71</f>
        <v>0.97909521090941176</v>
      </c>
      <c r="K85" s="364">
        <f t="shared" ref="K85:AL85" si="13">K$68*K71</f>
        <v>194.15298066037153</v>
      </c>
      <c r="L85" s="364">
        <f t="shared" si="13"/>
        <v>189.68882979784564</v>
      </c>
      <c r="M85" s="364">
        <f t="shared" si="13"/>
        <v>281.14624591395955</v>
      </c>
      <c r="N85" s="364">
        <f t="shared" si="13"/>
        <v>312.09548482176211</v>
      </c>
      <c r="O85" s="364">
        <f t="shared" si="13"/>
        <v>396.03322848895596</v>
      </c>
      <c r="P85" s="364">
        <f t="shared" si="13"/>
        <v>415.00220099469982</v>
      </c>
      <c r="Q85" s="364">
        <f t="shared" si="13"/>
        <v>448.20014964902106</v>
      </c>
      <c r="R85" s="364">
        <f t="shared" si="13"/>
        <v>472.92397357842549</v>
      </c>
      <c r="S85" s="364">
        <f t="shared" si="13"/>
        <v>487.23509536102205</v>
      </c>
      <c r="T85" s="364">
        <f t="shared" si="13"/>
        <v>514.16037557288189</v>
      </c>
      <c r="U85" s="364">
        <f t="shared" si="13"/>
        <v>543.25210864930341</v>
      </c>
      <c r="V85" s="364">
        <f t="shared" si="13"/>
        <v>580.30818450071604</v>
      </c>
      <c r="W85" s="364">
        <f t="shared" si="13"/>
        <v>619.68708954457645</v>
      </c>
      <c r="X85" s="364">
        <f t="shared" si="13"/>
        <v>661.09205602201325</v>
      </c>
      <c r="Y85" s="364">
        <f t="shared" si="13"/>
        <v>704.46399285255154</v>
      </c>
      <c r="Z85" s="364">
        <f t="shared" si="13"/>
        <v>751.00223942644436</v>
      </c>
      <c r="AA85" s="364">
        <f t="shared" si="13"/>
        <v>797.88685094146535</v>
      </c>
      <c r="AB85" s="364">
        <f t="shared" si="13"/>
        <v>834.88849926052887</v>
      </c>
      <c r="AC85" s="364">
        <f t="shared" si="13"/>
        <v>890.50889324287982</v>
      </c>
      <c r="AD85" s="364">
        <f t="shared" si="13"/>
        <v>946.37917308014801</v>
      </c>
      <c r="AE85" s="364">
        <f t="shared" si="13"/>
        <v>1005.2280434839148</v>
      </c>
      <c r="AF85" s="364">
        <f t="shared" si="13"/>
        <v>1067.5272717037381</v>
      </c>
      <c r="AG85" s="364">
        <f t="shared" si="13"/>
        <v>1103.7767277773448</v>
      </c>
      <c r="AH85" s="364">
        <f t="shared" si="13"/>
        <v>1140.70715391405</v>
      </c>
      <c r="AI85" s="364">
        <f t="shared" si="13"/>
        <v>1178.927977591198</v>
      </c>
      <c r="AJ85" s="364">
        <f t="shared" si="13"/>
        <v>1218.3073806782922</v>
      </c>
      <c r="AK85" s="364">
        <f t="shared" si="13"/>
        <v>1258.6338215941394</v>
      </c>
      <c r="AL85" s="364">
        <f t="shared" si="13"/>
        <v>1300.4169275156073</v>
      </c>
      <c r="AM85" s="364">
        <f t="shared" ref="AM85:CI85" si="14">AM$68*AM71</f>
        <v>1343.7367866352474</v>
      </c>
      <c r="AN85" s="364">
        <f t="shared" si="14"/>
        <v>1388.5474327278766</v>
      </c>
      <c r="AO85" s="364">
        <f t="shared" si="14"/>
        <v>1434.4980776436546</v>
      </c>
      <c r="AP85" s="364">
        <f t="shared" si="14"/>
        <v>1481.8871107021203</v>
      </c>
      <c r="AQ85" s="364">
        <f t="shared" si="14"/>
        <v>1530.7786598341299</v>
      </c>
      <c r="AR85" s="364">
        <f t="shared" si="14"/>
        <v>1581.2585200224642</v>
      </c>
      <c r="AS85" s="364">
        <f t="shared" si="14"/>
        <v>1633.7276456906654</v>
      </c>
      <c r="AT85" s="364">
        <f t="shared" si="14"/>
        <v>1688.4076660378332</v>
      </c>
      <c r="AU85" s="364">
        <f t="shared" si="14"/>
        <v>1743.6199261398997</v>
      </c>
      <c r="AV85" s="364">
        <f t="shared" si="14"/>
        <v>1801.4363632461002</v>
      </c>
      <c r="AW85" s="364">
        <f t="shared" si="14"/>
        <v>1860.4268309671515</v>
      </c>
      <c r="AX85" s="364">
        <f t="shared" si="14"/>
        <v>1920.9713555032531</v>
      </c>
      <c r="AY85" s="364">
        <f t="shared" si="14"/>
        <v>1983.3361701306721</v>
      </c>
      <c r="AZ85" s="364">
        <f t="shared" si="14"/>
        <v>2047.0172907080553</v>
      </c>
      <c r="BA85" s="364">
        <f t="shared" si="14"/>
        <v>2112.9442821936073</v>
      </c>
      <c r="BB85" s="364">
        <f t="shared" si="14"/>
        <v>2181.4626709238746</v>
      </c>
      <c r="BC85" s="364">
        <f t="shared" si="14"/>
        <v>2251.856538228923</v>
      </c>
      <c r="BD85" s="364">
        <f t="shared" si="14"/>
        <v>2324.4329549510526</v>
      </c>
      <c r="BE85" s="364">
        <f t="shared" si="14"/>
        <v>2399.6221111214882</v>
      </c>
      <c r="BF85" s="364">
        <f t="shared" si="14"/>
        <v>2476.6306361659649</v>
      </c>
      <c r="BG85" s="364">
        <f t="shared" si="14"/>
        <v>2555.1822948144945</v>
      </c>
      <c r="BH85" s="364">
        <f t="shared" si="14"/>
        <v>2636.5820360147759</v>
      </c>
      <c r="BI85" s="364">
        <f t="shared" si="14"/>
        <v>2723.0731178360625</v>
      </c>
      <c r="BJ85" s="364">
        <f t="shared" si="14"/>
        <v>2812.8193259128334</v>
      </c>
      <c r="BK85" s="364">
        <f t="shared" si="14"/>
        <v>2904.2397997841081</v>
      </c>
      <c r="BL85" s="364">
        <f t="shared" si="14"/>
        <v>2999.2105018314801</v>
      </c>
      <c r="BM85" s="364">
        <f t="shared" si="14"/>
        <v>3097.1791137645296</v>
      </c>
      <c r="BN85" s="364">
        <f t="shared" si="14"/>
        <v>3198.225308709722</v>
      </c>
      <c r="BO85" s="364">
        <f t="shared" si="14"/>
        <v>3302.4389829044103</v>
      </c>
      <c r="BP85" s="364">
        <f t="shared" si="14"/>
        <v>3409.9313841987828</v>
      </c>
      <c r="BQ85" s="364">
        <f t="shared" si="14"/>
        <v>3520.7857897400513</v>
      </c>
      <c r="BR85" s="364">
        <f t="shared" si="14"/>
        <v>3635.1085101724275</v>
      </c>
      <c r="BS85" s="364">
        <f t="shared" si="14"/>
        <v>3752.998990205529</v>
      </c>
      <c r="BT85" s="364">
        <f t="shared" si="14"/>
        <v>3874.5803854275318</v>
      </c>
      <c r="BU85" s="364">
        <f t="shared" si="14"/>
        <v>3999.9483096752647</v>
      </c>
      <c r="BV85" s="364">
        <f t="shared" si="14"/>
        <v>4129.2217589590518</v>
      </c>
      <c r="BW85" s="364">
        <f t="shared" si="14"/>
        <v>4262.5132503335462</v>
      </c>
      <c r="BX85" s="364">
        <f t="shared" si="14"/>
        <v>4399.9594181567209</v>
      </c>
      <c r="BY85" s="364">
        <f t="shared" si="14"/>
        <v>4541.6697546965861</v>
      </c>
      <c r="BZ85" s="364">
        <f t="shared" si="14"/>
        <v>4687.7775214139965</v>
      </c>
      <c r="CA85" s="364">
        <f t="shared" si="14"/>
        <v>4838.4098573071788</v>
      </c>
      <c r="CB85" s="364">
        <f t="shared" si="14"/>
        <v>4993.7184975749233</v>
      </c>
      <c r="CC85" s="364">
        <f t="shared" si="14"/>
        <v>5153.8286181884669</v>
      </c>
      <c r="CD85" s="364">
        <f t="shared" si="14"/>
        <v>5318.8894820098903</v>
      </c>
      <c r="CE85" s="364">
        <f t="shared" si="14"/>
        <v>5489.0448785005747</v>
      </c>
      <c r="CF85" s="364">
        <f t="shared" si="14"/>
        <v>5664.4636425512326</v>
      </c>
      <c r="CG85" s="364">
        <f t="shared" si="14"/>
        <v>5845.2884244308389</v>
      </c>
      <c r="CH85" s="364">
        <f t="shared" si="14"/>
        <v>6031.6866841354486</v>
      </c>
      <c r="CI85" s="364">
        <f t="shared" si="14"/>
        <v>6223.8259573713503</v>
      </c>
    </row>
    <row r="86" spans="1:87">
      <c r="A86" s="222"/>
      <c r="B86" s="222"/>
      <c r="C86" s="231" t="s">
        <v>253</v>
      </c>
      <c r="D86" s="69" t="s">
        <v>898</v>
      </c>
      <c r="E86" s="427" t="s">
        <v>58</v>
      </c>
      <c r="F86" s="69"/>
      <c r="G86" s="654"/>
      <c r="H86" s="654"/>
      <c r="I86" s="583"/>
      <c r="J86" s="364">
        <f t="shared" si="12"/>
        <v>70.025913523695237</v>
      </c>
      <c r="K86" s="364">
        <f t="shared" ref="K86:AL86" si="15">K$68*K72</f>
        <v>0</v>
      </c>
      <c r="L86" s="364">
        <f t="shared" si="15"/>
        <v>0</v>
      </c>
      <c r="M86" s="364">
        <f t="shared" si="15"/>
        <v>0</v>
      </c>
      <c r="N86" s="364">
        <f t="shared" si="15"/>
        <v>0</v>
      </c>
      <c r="O86" s="364">
        <f t="shared" si="15"/>
        <v>0</v>
      </c>
      <c r="P86" s="364">
        <f t="shared" si="15"/>
        <v>0</v>
      </c>
      <c r="Q86" s="364">
        <f t="shared" si="15"/>
        <v>0</v>
      </c>
      <c r="R86" s="364">
        <f t="shared" si="15"/>
        <v>0</v>
      </c>
      <c r="S86" s="364">
        <f t="shared" si="15"/>
        <v>0</v>
      </c>
      <c r="T86" s="364">
        <f t="shared" si="15"/>
        <v>0</v>
      </c>
      <c r="U86" s="364">
        <f t="shared" si="15"/>
        <v>0</v>
      </c>
      <c r="V86" s="364">
        <f t="shared" si="15"/>
        <v>0</v>
      </c>
      <c r="W86" s="364">
        <f t="shared" si="15"/>
        <v>0</v>
      </c>
      <c r="X86" s="364">
        <f t="shared" si="15"/>
        <v>0</v>
      </c>
      <c r="Y86" s="364">
        <f t="shared" si="15"/>
        <v>0</v>
      </c>
      <c r="Z86" s="364">
        <f t="shared" si="15"/>
        <v>0</v>
      </c>
      <c r="AA86" s="364">
        <f t="shared" si="15"/>
        <v>0</v>
      </c>
      <c r="AB86" s="364">
        <f t="shared" si="15"/>
        <v>0</v>
      </c>
      <c r="AC86" s="364">
        <f t="shared" si="15"/>
        <v>0</v>
      </c>
      <c r="AD86" s="364">
        <f t="shared" si="15"/>
        <v>0</v>
      </c>
      <c r="AE86" s="364">
        <f t="shared" si="15"/>
        <v>0</v>
      </c>
      <c r="AF86" s="364">
        <f t="shared" si="15"/>
        <v>0</v>
      </c>
      <c r="AG86" s="364">
        <f t="shared" si="15"/>
        <v>0</v>
      </c>
      <c r="AH86" s="364">
        <f t="shared" si="15"/>
        <v>0</v>
      </c>
      <c r="AI86" s="364">
        <f t="shared" si="15"/>
        <v>0</v>
      </c>
      <c r="AJ86" s="364">
        <f t="shared" si="15"/>
        <v>0</v>
      </c>
      <c r="AK86" s="364">
        <f t="shared" si="15"/>
        <v>0</v>
      </c>
      <c r="AL86" s="364">
        <f t="shared" si="15"/>
        <v>0</v>
      </c>
      <c r="AM86" s="364">
        <f t="shared" ref="AM86:CI86" si="16">AM$68*AM72</f>
        <v>0</v>
      </c>
      <c r="AN86" s="364">
        <f t="shared" si="16"/>
        <v>0</v>
      </c>
      <c r="AO86" s="364">
        <f t="shared" si="16"/>
        <v>0</v>
      </c>
      <c r="AP86" s="364">
        <f t="shared" si="16"/>
        <v>0</v>
      </c>
      <c r="AQ86" s="364">
        <f t="shared" si="16"/>
        <v>0</v>
      </c>
      <c r="AR86" s="364">
        <f t="shared" si="16"/>
        <v>0</v>
      </c>
      <c r="AS86" s="364">
        <f t="shared" si="16"/>
        <v>0</v>
      </c>
      <c r="AT86" s="364">
        <f t="shared" si="16"/>
        <v>0</v>
      </c>
      <c r="AU86" s="364">
        <f t="shared" si="16"/>
        <v>0</v>
      </c>
      <c r="AV86" s="364">
        <f t="shared" si="16"/>
        <v>0</v>
      </c>
      <c r="AW86" s="364">
        <f t="shared" si="16"/>
        <v>0</v>
      </c>
      <c r="AX86" s="364">
        <f t="shared" si="16"/>
        <v>0</v>
      </c>
      <c r="AY86" s="364">
        <f t="shared" si="16"/>
        <v>0</v>
      </c>
      <c r="AZ86" s="364">
        <f t="shared" si="16"/>
        <v>0</v>
      </c>
      <c r="BA86" s="364">
        <f t="shared" si="16"/>
        <v>0</v>
      </c>
      <c r="BB86" s="364">
        <f t="shared" si="16"/>
        <v>0</v>
      </c>
      <c r="BC86" s="364">
        <f t="shared" si="16"/>
        <v>0</v>
      </c>
      <c r="BD86" s="364">
        <f t="shared" si="16"/>
        <v>0</v>
      </c>
      <c r="BE86" s="364">
        <f t="shared" si="16"/>
        <v>0</v>
      </c>
      <c r="BF86" s="364">
        <f t="shared" si="16"/>
        <v>0</v>
      </c>
      <c r="BG86" s="364">
        <f t="shared" si="16"/>
        <v>0</v>
      </c>
      <c r="BH86" s="364">
        <f t="shared" si="16"/>
        <v>0</v>
      </c>
      <c r="BI86" s="364">
        <f t="shared" si="16"/>
        <v>0</v>
      </c>
      <c r="BJ86" s="364">
        <f t="shared" si="16"/>
        <v>0</v>
      </c>
      <c r="BK86" s="364">
        <f t="shared" si="16"/>
        <v>0</v>
      </c>
      <c r="BL86" s="364">
        <f t="shared" si="16"/>
        <v>0</v>
      </c>
      <c r="BM86" s="364">
        <f t="shared" si="16"/>
        <v>0</v>
      </c>
      <c r="BN86" s="364">
        <f t="shared" si="16"/>
        <v>0</v>
      </c>
      <c r="BO86" s="364">
        <f t="shared" si="16"/>
        <v>0</v>
      </c>
      <c r="BP86" s="364">
        <f t="shared" si="16"/>
        <v>0</v>
      </c>
      <c r="BQ86" s="364">
        <f t="shared" si="16"/>
        <v>0</v>
      </c>
      <c r="BR86" s="364">
        <f t="shared" si="16"/>
        <v>0</v>
      </c>
      <c r="BS86" s="364">
        <f t="shared" si="16"/>
        <v>0</v>
      </c>
      <c r="BT86" s="364">
        <f t="shared" si="16"/>
        <v>0</v>
      </c>
      <c r="BU86" s="364">
        <f t="shared" si="16"/>
        <v>0</v>
      </c>
      <c r="BV86" s="364">
        <f t="shared" si="16"/>
        <v>0</v>
      </c>
      <c r="BW86" s="364">
        <f t="shared" si="16"/>
        <v>0</v>
      </c>
      <c r="BX86" s="364">
        <f t="shared" si="16"/>
        <v>0</v>
      </c>
      <c r="BY86" s="364">
        <f t="shared" si="16"/>
        <v>0</v>
      </c>
      <c r="BZ86" s="364">
        <f t="shared" si="16"/>
        <v>0</v>
      </c>
      <c r="CA86" s="364">
        <f t="shared" si="16"/>
        <v>0</v>
      </c>
      <c r="CB86" s="364">
        <f t="shared" si="16"/>
        <v>0</v>
      </c>
      <c r="CC86" s="364">
        <f t="shared" si="16"/>
        <v>0</v>
      </c>
      <c r="CD86" s="364">
        <f t="shared" si="16"/>
        <v>0</v>
      </c>
      <c r="CE86" s="364">
        <f t="shared" si="16"/>
        <v>0</v>
      </c>
      <c r="CF86" s="364">
        <f t="shared" si="16"/>
        <v>0</v>
      </c>
      <c r="CG86" s="364">
        <f t="shared" si="16"/>
        <v>0</v>
      </c>
      <c r="CH86" s="364">
        <f t="shared" si="16"/>
        <v>0</v>
      </c>
      <c r="CI86" s="364">
        <f t="shared" si="16"/>
        <v>0</v>
      </c>
    </row>
    <row r="87" spans="1:87">
      <c r="A87" s="222"/>
      <c r="B87" s="373"/>
      <c r="C87" s="231" t="s">
        <v>727</v>
      </c>
      <c r="D87" s="69" t="s">
        <v>898</v>
      </c>
      <c r="E87" s="427" t="s">
        <v>58</v>
      </c>
      <c r="F87" s="69"/>
      <c r="G87" s="654"/>
      <c r="H87" s="654"/>
      <c r="I87" s="583"/>
      <c r="J87" s="364">
        <f t="shared" si="12"/>
        <v>0</v>
      </c>
      <c r="K87" s="364">
        <f t="shared" ref="K87:BV87" si="17">K$68*K73</f>
        <v>0</v>
      </c>
      <c r="L87" s="364">
        <f t="shared" si="17"/>
        <v>0</v>
      </c>
      <c r="M87" s="364">
        <f t="shared" si="17"/>
        <v>0</v>
      </c>
      <c r="N87" s="364">
        <f t="shared" si="17"/>
        <v>0</v>
      </c>
      <c r="O87" s="364">
        <f t="shared" si="17"/>
        <v>0</v>
      </c>
      <c r="P87" s="364">
        <f t="shared" si="17"/>
        <v>0</v>
      </c>
      <c r="Q87" s="364">
        <f t="shared" si="17"/>
        <v>0</v>
      </c>
      <c r="R87" s="364">
        <f t="shared" si="17"/>
        <v>0</v>
      </c>
      <c r="S87" s="364">
        <f t="shared" si="17"/>
        <v>0</v>
      </c>
      <c r="T87" s="364">
        <f t="shared" si="17"/>
        <v>0</v>
      </c>
      <c r="U87" s="364">
        <f t="shared" si="17"/>
        <v>0</v>
      </c>
      <c r="V87" s="364">
        <f t="shared" si="17"/>
        <v>0</v>
      </c>
      <c r="W87" s="364">
        <f t="shared" si="17"/>
        <v>0</v>
      </c>
      <c r="X87" s="364">
        <f t="shared" si="17"/>
        <v>0</v>
      </c>
      <c r="Y87" s="364">
        <f t="shared" si="17"/>
        <v>0</v>
      </c>
      <c r="Z87" s="364">
        <f t="shared" si="17"/>
        <v>0</v>
      </c>
      <c r="AA87" s="364">
        <f t="shared" si="17"/>
        <v>0</v>
      </c>
      <c r="AB87" s="364">
        <f t="shared" si="17"/>
        <v>0</v>
      </c>
      <c r="AC87" s="364">
        <f t="shared" si="17"/>
        <v>0</v>
      </c>
      <c r="AD87" s="364">
        <f t="shared" si="17"/>
        <v>0</v>
      </c>
      <c r="AE87" s="364">
        <f t="shared" si="17"/>
        <v>0</v>
      </c>
      <c r="AF87" s="364">
        <f t="shared" si="17"/>
        <v>0</v>
      </c>
      <c r="AG87" s="364">
        <f t="shared" si="17"/>
        <v>0</v>
      </c>
      <c r="AH87" s="364">
        <f t="shared" si="17"/>
        <v>0</v>
      </c>
      <c r="AI87" s="364">
        <f t="shared" si="17"/>
        <v>0</v>
      </c>
      <c r="AJ87" s="364">
        <f t="shared" si="17"/>
        <v>0</v>
      </c>
      <c r="AK87" s="364">
        <f t="shared" si="17"/>
        <v>0</v>
      </c>
      <c r="AL87" s="364">
        <f t="shared" si="17"/>
        <v>0</v>
      </c>
      <c r="AM87" s="364">
        <f t="shared" si="17"/>
        <v>0</v>
      </c>
      <c r="AN87" s="364">
        <f t="shared" si="17"/>
        <v>0</v>
      </c>
      <c r="AO87" s="364">
        <f t="shared" si="17"/>
        <v>0</v>
      </c>
      <c r="AP87" s="364">
        <f t="shared" si="17"/>
        <v>0</v>
      </c>
      <c r="AQ87" s="364">
        <f t="shared" si="17"/>
        <v>0</v>
      </c>
      <c r="AR87" s="364">
        <f t="shared" si="17"/>
        <v>0</v>
      </c>
      <c r="AS87" s="364">
        <f t="shared" si="17"/>
        <v>0</v>
      </c>
      <c r="AT87" s="364">
        <f t="shared" si="17"/>
        <v>0</v>
      </c>
      <c r="AU87" s="364">
        <f t="shared" si="17"/>
        <v>0</v>
      </c>
      <c r="AV87" s="364">
        <f t="shared" si="17"/>
        <v>0</v>
      </c>
      <c r="AW87" s="364">
        <f t="shared" si="17"/>
        <v>0</v>
      </c>
      <c r="AX87" s="364">
        <f t="shared" si="17"/>
        <v>0</v>
      </c>
      <c r="AY87" s="364">
        <f t="shared" si="17"/>
        <v>0</v>
      </c>
      <c r="AZ87" s="364">
        <f t="shared" si="17"/>
        <v>0</v>
      </c>
      <c r="BA87" s="364">
        <f t="shared" si="17"/>
        <v>0</v>
      </c>
      <c r="BB87" s="364">
        <f t="shared" si="17"/>
        <v>0</v>
      </c>
      <c r="BC87" s="364">
        <f t="shared" si="17"/>
        <v>0</v>
      </c>
      <c r="BD87" s="364">
        <f t="shared" si="17"/>
        <v>0</v>
      </c>
      <c r="BE87" s="364">
        <f t="shared" si="17"/>
        <v>0</v>
      </c>
      <c r="BF87" s="364">
        <f t="shared" si="17"/>
        <v>0</v>
      </c>
      <c r="BG87" s="364">
        <f t="shared" si="17"/>
        <v>0</v>
      </c>
      <c r="BH87" s="364">
        <f t="shared" si="17"/>
        <v>0</v>
      </c>
      <c r="BI87" s="364">
        <f t="shared" si="17"/>
        <v>0</v>
      </c>
      <c r="BJ87" s="364">
        <f t="shared" si="17"/>
        <v>0</v>
      </c>
      <c r="BK87" s="364">
        <f t="shared" si="17"/>
        <v>0</v>
      </c>
      <c r="BL87" s="364">
        <f t="shared" si="17"/>
        <v>0</v>
      </c>
      <c r="BM87" s="364">
        <f t="shared" si="17"/>
        <v>0</v>
      </c>
      <c r="BN87" s="364">
        <f t="shared" si="17"/>
        <v>0</v>
      </c>
      <c r="BO87" s="364">
        <f t="shared" si="17"/>
        <v>0</v>
      </c>
      <c r="BP87" s="364">
        <f t="shared" si="17"/>
        <v>0</v>
      </c>
      <c r="BQ87" s="364">
        <f t="shared" si="17"/>
        <v>0</v>
      </c>
      <c r="BR87" s="364">
        <f t="shared" si="17"/>
        <v>0</v>
      </c>
      <c r="BS87" s="364">
        <f t="shared" si="17"/>
        <v>0</v>
      </c>
      <c r="BT87" s="364">
        <f t="shared" si="17"/>
        <v>0</v>
      </c>
      <c r="BU87" s="364">
        <f t="shared" si="17"/>
        <v>0</v>
      </c>
      <c r="BV87" s="364">
        <f t="shared" si="17"/>
        <v>0</v>
      </c>
      <c r="BW87" s="364">
        <f t="shared" ref="BW87:CI87" si="18">BW$68*BW73</f>
        <v>0</v>
      </c>
      <c r="BX87" s="364">
        <f t="shared" si="18"/>
        <v>0</v>
      </c>
      <c r="BY87" s="364">
        <f t="shared" si="18"/>
        <v>0</v>
      </c>
      <c r="BZ87" s="364">
        <f t="shared" si="18"/>
        <v>0</v>
      </c>
      <c r="CA87" s="364">
        <f t="shared" si="18"/>
        <v>0</v>
      </c>
      <c r="CB87" s="364">
        <f t="shared" si="18"/>
        <v>0</v>
      </c>
      <c r="CC87" s="364">
        <f t="shared" si="18"/>
        <v>0</v>
      </c>
      <c r="CD87" s="364">
        <f t="shared" si="18"/>
        <v>0</v>
      </c>
      <c r="CE87" s="364">
        <f t="shared" si="18"/>
        <v>0</v>
      </c>
      <c r="CF87" s="364">
        <f t="shared" si="18"/>
        <v>0</v>
      </c>
      <c r="CG87" s="364">
        <f t="shared" si="18"/>
        <v>0</v>
      </c>
      <c r="CH87" s="364">
        <f t="shared" si="18"/>
        <v>0</v>
      </c>
      <c r="CI87" s="364">
        <f t="shared" si="18"/>
        <v>0</v>
      </c>
    </row>
    <row r="88" spans="1:87">
      <c r="A88" s="222"/>
      <c r="B88" s="222"/>
      <c r="C88" s="231" t="s">
        <v>733</v>
      </c>
      <c r="D88" s="69" t="s">
        <v>898</v>
      </c>
      <c r="E88" s="427" t="s">
        <v>58</v>
      </c>
      <c r="F88" s="69"/>
      <c r="G88" s="654"/>
      <c r="H88" s="654"/>
      <c r="I88" s="583"/>
      <c r="J88" s="364">
        <f t="shared" si="12"/>
        <v>155.2973021561809</v>
      </c>
      <c r="K88" s="364">
        <f t="shared" ref="K88:AL88" si="19">K$68*K74</f>
        <v>26.083804463837097</v>
      </c>
      <c r="L88" s="364">
        <f t="shared" si="19"/>
        <v>80.008746798795173</v>
      </c>
      <c r="M88" s="364">
        <f t="shared" si="19"/>
        <v>0</v>
      </c>
      <c r="N88" s="364">
        <f t="shared" si="19"/>
        <v>0</v>
      </c>
      <c r="O88" s="364">
        <f t="shared" si="19"/>
        <v>0</v>
      </c>
      <c r="P88" s="364">
        <f t="shared" si="19"/>
        <v>0</v>
      </c>
      <c r="Q88" s="364">
        <f t="shared" si="19"/>
        <v>0</v>
      </c>
      <c r="R88" s="364">
        <f t="shared" si="19"/>
        <v>0</v>
      </c>
      <c r="S88" s="364">
        <f t="shared" si="19"/>
        <v>0</v>
      </c>
      <c r="T88" s="364">
        <f t="shared" si="19"/>
        <v>0</v>
      </c>
      <c r="U88" s="364">
        <f t="shared" si="19"/>
        <v>0</v>
      </c>
      <c r="V88" s="364">
        <f t="shared" si="19"/>
        <v>0</v>
      </c>
      <c r="W88" s="364">
        <f t="shared" si="19"/>
        <v>0</v>
      </c>
      <c r="X88" s="364">
        <f t="shared" si="19"/>
        <v>0</v>
      </c>
      <c r="Y88" s="364">
        <f t="shared" si="19"/>
        <v>0</v>
      </c>
      <c r="Z88" s="364">
        <f t="shared" si="19"/>
        <v>0</v>
      </c>
      <c r="AA88" s="364">
        <f t="shared" si="19"/>
        <v>0</v>
      </c>
      <c r="AB88" s="364">
        <f t="shared" si="19"/>
        <v>0</v>
      </c>
      <c r="AC88" s="364">
        <f t="shared" si="19"/>
        <v>0</v>
      </c>
      <c r="AD88" s="364">
        <f t="shared" si="19"/>
        <v>0</v>
      </c>
      <c r="AE88" s="364">
        <f t="shared" si="19"/>
        <v>0</v>
      </c>
      <c r="AF88" s="364">
        <f t="shared" si="19"/>
        <v>0</v>
      </c>
      <c r="AG88" s="364">
        <f t="shared" si="19"/>
        <v>0</v>
      </c>
      <c r="AH88" s="364">
        <f t="shared" si="19"/>
        <v>0</v>
      </c>
      <c r="AI88" s="364">
        <f t="shared" si="19"/>
        <v>0</v>
      </c>
      <c r="AJ88" s="364">
        <f t="shared" si="19"/>
        <v>0</v>
      </c>
      <c r="AK88" s="364">
        <f t="shared" si="19"/>
        <v>0</v>
      </c>
      <c r="AL88" s="364">
        <f t="shared" si="19"/>
        <v>0</v>
      </c>
      <c r="AM88" s="364">
        <f t="shared" ref="AM88:CI88" si="20">AM$68*AM74</f>
        <v>0</v>
      </c>
      <c r="AN88" s="364">
        <f t="shared" si="20"/>
        <v>0</v>
      </c>
      <c r="AO88" s="364">
        <f t="shared" si="20"/>
        <v>0</v>
      </c>
      <c r="AP88" s="364">
        <f t="shared" si="20"/>
        <v>0</v>
      </c>
      <c r="AQ88" s="364">
        <f t="shared" si="20"/>
        <v>0</v>
      </c>
      <c r="AR88" s="364">
        <f t="shared" si="20"/>
        <v>0</v>
      </c>
      <c r="AS88" s="364">
        <f t="shared" si="20"/>
        <v>0</v>
      </c>
      <c r="AT88" s="364">
        <f t="shared" si="20"/>
        <v>0</v>
      </c>
      <c r="AU88" s="364">
        <f t="shared" si="20"/>
        <v>0</v>
      </c>
      <c r="AV88" s="364">
        <f t="shared" si="20"/>
        <v>0</v>
      </c>
      <c r="AW88" s="364">
        <f t="shared" si="20"/>
        <v>0</v>
      </c>
      <c r="AX88" s="364">
        <f t="shared" si="20"/>
        <v>0</v>
      </c>
      <c r="AY88" s="364">
        <f t="shared" si="20"/>
        <v>0</v>
      </c>
      <c r="AZ88" s="364">
        <f t="shared" si="20"/>
        <v>0</v>
      </c>
      <c r="BA88" s="364">
        <f t="shared" si="20"/>
        <v>0</v>
      </c>
      <c r="BB88" s="364">
        <f t="shared" si="20"/>
        <v>0</v>
      </c>
      <c r="BC88" s="364">
        <f t="shared" si="20"/>
        <v>0</v>
      </c>
      <c r="BD88" s="364">
        <f t="shared" si="20"/>
        <v>0</v>
      </c>
      <c r="BE88" s="364">
        <f t="shared" si="20"/>
        <v>0</v>
      </c>
      <c r="BF88" s="364">
        <f t="shared" si="20"/>
        <v>0</v>
      </c>
      <c r="BG88" s="364">
        <f t="shared" si="20"/>
        <v>0</v>
      </c>
      <c r="BH88" s="364">
        <f t="shared" si="20"/>
        <v>0</v>
      </c>
      <c r="BI88" s="364">
        <f t="shared" si="20"/>
        <v>0</v>
      </c>
      <c r="BJ88" s="364">
        <f t="shared" si="20"/>
        <v>0</v>
      </c>
      <c r="BK88" s="364">
        <f t="shared" si="20"/>
        <v>0</v>
      </c>
      <c r="BL88" s="364">
        <f t="shared" si="20"/>
        <v>0</v>
      </c>
      <c r="BM88" s="364">
        <f t="shared" si="20"/>
        <v>0</v>
      </c>
      <c r="BN88" s="364">
        <f t="shared" si="20"/>
        <v>0</v>
      </c>
      <c r="BO88" s="364">
        <f t="shared" si="20"/>
        <v>0</v>
      </c>
      <c r="BP88" s="364">
        <f t="shared" si="20"/>
        <v>0</v>
      </c>
      <c r="BQ88" s="364">
        <f t="shared" si="20"/>
        <v>0</v>
      </c>
      <c r="BR88" s="364">
        <f t="shared" si="20"/>
        <v>0</v>
      </c>
      <c r="BS88" s="364">
        <f t="shared" si="20"/>
        <v>0</v>
      </c>
      <c r="BT88" s="364">
        <f t="shared" si="20"/>
        <v>0</v>
      </c>
      <c r="BU88" s="364">
        <f t="shared" si="20"/>
        <v>0</v>
      </c>
      <c r="BV88" s="364">
        <f t="shared" si="20"/>
        <v>0</v>
      </c>
      <c r="BW88" s="364">
        <f t="shared" si="20"/>
        <v>0</v>
      </c>
      <c r="BX88" s="364">
        <f t="shared" si="20"/>
        <v>0</v>
      </c>
      <c r="BY88" s="364">
        <f t="shared" si="20"/>
        <v>0</v>
      </c>
      <c r="BZ88" s="364">
        <f t="shared" si="20"/>
        <v>0</v>
      </c>
      <c r="CA88" s="364">
        <f t="shared" si="20"/>
        <v>0</v>
      </c>
      <c r="CB88" s="364">
        <f t="shared" si="20"/>
        <v>0</v>
      </c>
      <c r="CC88" s="364">
        <f t="shared" si="20"/>
        <v>0</v>
      </c>
      <c r="CD88" s="364">
        <f t="shared" si="20"/>
        <v>0</v>
      </c>
      <c r="CE88" s="364">
        <f t="shared" si="20"/>
        <v>0</v>
      </c>
      <c r="CF88" s="364">
        <f t="shared" si="20"/>
        <v>0</v>
      </c>
      <c r="CG88" s="364">
        <f t="shared" si="20"/>
        <v>0</v>
      </c>
      <c r="CH88" s="364">
        <f t="shared" si="20"/>
        <v>0</v>
      </c>
      <c r="CI88" s="364">
        <f t="shared" si="20"/>
        <v>0</v>
      </c>
    </row>
    <row r="89" spans="1:87">
      <c r="A89" s="222"/>
      <c r="B89" s="222"/>
      <c r="C89" s="231" t="s">
        <v>254</v>
      </c>
      <c r="D89" s="69" t="s">
        <v>898</v>
      </c>
      <c r="E89" s="427" t="s">
        <v>58</v>
      </c>
      <c r="F89" s="69"/>
      <c r="G89" s="654"/>
      <c r="H89" s="654"/>
      <c r="I89" s="583"/>
      <c r="J89" s="364">
        <f t="shared" si="12"/>
        <v>13.96209520366288</v>
      </c>
      <c r="K89" s="364">
        <f>K$68*K75</f>
        <v>194.4301166364539</v>
      </c>
      <c r="L89" s="364">
        <f>L$68*L75</f>
        <v>267.63759203371859</v>
      </c>
      <c r="M89" s="364">
        <f t="shared" ref="M89:AL89" si="21">M$68*M75</f>
        <v>327.97628860689963</v>
      </c>
      <c r="N89" s="364">
        <f t="shared" si="21"/>
        <v>364.08068857564678</v>
      </c>
      <c r="O89" s="364">
        <f t="shared" si="21"/>
        <v>461.99979666300339</v>
      </c>
      <c r="P89" s="364">
        <f t="shared" si="21"/>
        <v>484.12839802808844</v>
      </c>
      <c r="Q89" s="364">
        <f t="shared" si="21"/>
        <v>522.85607142671824</v>
      </c>
      <c r="R89" s="364">
        <f t="shared" si="21"/>
        <v>551.69809983857238</v>
      </c>
      <c r="S89" s="364">
        <f t="shared" si="21"/>
        <v>568.39300036195971</v>
      </c>
      <c r="T89" s="364">
        <f t="shared" si="21"/>
        <v>599.80317781205861</v>
      </c>
      <c r="U89" s="364">
        <f t="shared" si="21"/>
        <v>633.74067042388344</v>
      </c>
      <c r="V89" s="364">
        <f t="shared" si="21"/>
        <v>676.96911257708746</v>
      </c>
      <c r="W89" s="364">
        <f t="shared" si="21"/>
        <v>722.90729355369353</v>
      </c>
      <c r="X89" s="364">
        <f t="shared" si="21"/>
        <v>771.20901350381064</v>
      </c>
      <c r="Y89" s="364">
        <f t="shared" si="21"/>
        <v>821.80533864814913</v>
      </c>
      <c r="Z89" s="364">
        <f t="shared" si="21"/>
        <v>876.09538025962149</v>
      </c>
      <c r="AA89" s="364">
        <f t="shared" si="21"/>
        <v>930.78948021989208</v>
      </c>
      <c r="AB89" s="364">
        <f t="shared" si="21"/>
        <v>973.95442894105736</v>
      </c>
      <c r="AC89" s="364">
        <f t="shared" si="21"/>
        <v>1038.8394155069734</v>
      </c>
      <c r="AD89" s="364">
        <f t="shared" si="21"/>
        <v>1104.0159109813746</v>
      </c>
      <c r="AE89" s="364">
        <f t="shared" si="21"/>
        <v>1172.6671356882578</v>
      </c>
      <c r="AF89" s="364">
        <f t="shared" si="21"/>
        <v>1245.3434383299264</v>
      </c>
      <c r="AG89" s="364">
        <f t="shared" si="21"/>
        <v>1287.6309034475605</v>
      </c>
      <c r="AH89" s="364">
        <f t="shared" si="21"/>
        <v>1330.7127666309464</v>
      </c>
      <c r="AI89" s="364">
        <f t="shared" si="21"/>
        <v>1375.2999666356232</v>
      </c>
      <c r="AJ89" s="364">
        <f t="shared" si="21"/>
        <v>1421.2387286136609</v>
      </c>
      <c r="AK89" s="364">
        <f t="shared" si="21"/>
        <v>1468.2822748694862</v>
      </c>
      <c r="AL89" s="364">
        <f t="shared" si="21"/>
        <v>1517.0251202951579</v>
      </c>
      <c r="AM89" s="364">
        <f t="shared" ref="AM89:CI89" si="22">AM$68*AM75</f>
        <v>1567.5606932345931</v>
      </c>
      <c r="AN89" s="364">
        <f t="shared" si="22"/>
        <v>1619.8353709481826</v>
      </c>
      <c r="AO89" s="364">
        <f t="shared" si="22"/>
        <v>1673.4399351122104</v>
      </c>
      <c r="AP89" s="364">
        <f t="shared" si="22"/>
        <v>1728.7224772377836</v>
      </c>
      <c r="AQ89" s="364">
        <f t="shared" si="22"/>
        <v>1785.7578069340079</v>
      </c>
      <c r="AR89" s="364">
        <f t="shared" si="22"/>
        <v>1844.6460099051824</v>
      </c>
      <c r="AS89" s="364">
        <f t="shared" si="22"/>
        <v>1905.8548268579511</v>
      </c>
      <c r="AT89" s="364">
        <f t="shared" si="22"/>
        <v>1969.6428033828172</v>
      </c>
      <c r="AU89" s="364">
        <f t="shared" si="22"/>
        <v>2034.0516739156869</v>
      </c>
      <c r="AV89" s="364">
        <f t="shared" si="22"/>
        <v>2101.4984947007988</v>
      </c>
      <c r="AW89" s="364">
        <f t="shared" si="22"/>
        <v>2170.3149023445862</v>
      </c>
      <c r="AX89" s="364">
        <f t="shared" si="22"/>
        <v>2240.9442233524755</v>
      </c>
      <c r="AY89" s="364">
        <f t="shared" si="22"/>
        <v>2313.6970370159306</v>
      </c>
      <c r="AZ89" s="364">
        <f t="shared" si="22"/>
        <v>2387.9854114290474</v>
      </c>
      <c r="BA89" s="364">
        <f t="shared" si="22"/>
        <v>2464.893747573316</v>
      </c>
      <c r="BB89" s="364">
        <f t="shared" si="22"/>
        <v>2544.8251255080418</v>
      </c>
      <c r="BC89" s="364">
        <f t="shared" si="22"/>
        <v>2626.9443772317936</v>
      </c>
      <c r="BD89" s="364">
        <f t="shared" si="22"/>
        <v>2711.6097218446344</v>
      </c>
      <c r="BE89" s="364">
        <f t="shared" si="22"/>
        <v>2799.3230053853681</v>
      </c>
      <c r="BF89" s="364">
        <f t="shared" si="22"/>
        <v>2889.1587069188272</v>
      </c>
      <c r="BG89" s="364">
        <f t="shared" si="22"/>
        <v>2980.7945791450747</v>
      </c>
      <c r="BH89" s="364">
        <f t="shared" si="22"/>
        <v>3075.7529340953333</v>
      </c>
      <c r="BI89" s="364">
        <f t="shared" si="22"/>
        <v>3176.6506854457907</v>
      </c>
      <c r="BJ89" s="364">
        <f t="shared" si="22"/>
        <v>3281.3457637879355</v>
      </c>
      <c r="BK89" s="364">
        <f t="shared" si="22"/>
        <v>3387.9939874749089</v>
      </c>
      <c r="BL89" s="364">
        <f t="shared" si="22"/>
        <v>3498.7837946894115</v>
      </c>
      <c r="BM89" s="364">
        <f t="shared" si="22"/>
        <v>3613.070868441072</v>
      </c>
      <c r="BN89" s="364">
        <f t="shared" si="22"/>
        <v>3730.9481528708834</v>
      </c>
      <c r="BO89" s="364">
        <f t="shared" si="22"/>
        <v>3852.5205180765797</v>
      </c>
      <c r="BP89" s="364">
        <f t="shared" si="22"/>
        <v>3977.9177422698594</v>
      </c>
      <c r="BQ89" s="364">
        <f t="shared" si="22"/>
        <v>4107.2369739279493</v>
      </c>
      <c r="BR89" s="364">
        <f t="shared" si="22"/>
        <v>4240.6022316747294</v>
      </c>
      <c r="BS89" s="364">
        <f t="shared" si="22"/>
        <v>4378.129524552669</v>
      </c>
      <c r="BT89" s="364">
        <f t="shared" si="22"/>
        <v>4519.9625219627233</v>
      </c>
      <c r="BU89" s="364">
        <f t="shared" si="22"/>
        <v>4666.2127639727332</v>
      </c>
      <c r="BV89" s="364">
        <f t="shared" si="22"/>
        <v>4817.0190675521317</v>
      </c>
      <c r="BW89" s="364">
        <f t="shared" si="22"/>
        <v>4972.5126915262681</v>
      </c>
      <c r="BX89" s="364">
        <f t="shared" si="22"/>
        <v>5132.8530292012083</v>
      </c>
      <c r="BY89" s="364">
        <f t="shared" si="22"/>
        <v>5298.1678107821917</v>
      </c>
      <c r="BZ89" s="364">
        <f t="shared" si="22"/>
        <v>5468.6124948605411</v>
      </c>
      <c r="CA89" s="364">
        <f t="shared" si="22"/>
        <v>5644.3353977569686</v>
      </c>
      <c r="CB89" s="364">
        <f t="shared" si="22"/>
        <v>5825.5135289392274</v>
      </c>
      <c r="CC89" s="364">
        <f t="shared" si="22"/>
        <v>6012.2929147230361</v>
      </c>
      <c r="CD89" s="364">
        <f t="shared" si="22"/>
        <v>6204.8476804266011</v>
      </c>
      <c r="CE89" s="364">
        <f t="shared" si="22"/>
        <v>6403.3455662725646</v>
      </c>
      <c r="CF89" s="364">
        <f t="shared" si="22"/>
        <v>6607.9835296866349</v>
      </c>
      <c r="CG89" s="364">
        <f t="shared" si="22"/>
        <v>6818.9279819457452</v>
      </c>
      <c r="CH89" s="364">
        <f t="shared" si="22"/>
        <v>7036.3742765671295</v>
      </c>
      <c r="CI89" s="364">
        <f t="shared" si="22"/>
        <v>7260.5178553891765</v>
      </c>
    </row>
    <row r="90" spans="1:87">
      <c r="A90" s="222"/>
      <c r="B90" s="222"/>
      <c r="C90" s="231" t="s">
        <v>255</v>
      </c>
      <c r="D90" s="69" t="s">
        <v>898</v>
      </c>
      <c r="E90" s="427" t="s">
        <v>58</v>
      </c>
      <c r="F90" s="69"/>
      <c r="G90" s="654"/>
      <c r="H90" s="654"/>
      <c r="I90" s="583"/>
      <c r="J90" s="364">
        <f t="shared" si="12"/>
        <v>205.06603526685464</v>
      </c>
      <c r="K90" s="364">
        <f t="shared" ref="K90:AL90" si="23">K$68*K76</f>
        <v>107.1691019644298</v>
      </c>
      <c r="L90" s="364">
        <f t="shared" si="23"/>
        <v>113.20281952299432</v>
      </c>
      <c r="M90" s="364">
        <f t="shared" si="23"/>
        <v>0</v>
      </c>
      <c r="N90" s="364">
        <f t="shared" si="23"/>
        <v>0</v>
      </c>
      <c r="O90" s="364">
        <f t="shared" si="23"/>
        <v>0</v>
      </c>
      <c r="P90" s="364">
        <f t="shared" si="23"/>
        <v>0</v>
      </c>
      <c r="Q90" s="364">
        <f t="shared" si="23"/>
        <v>0</v>
      </c>
      <c r="R90" s="364">
        <f t="shared" si="23"/>
        <v>0</v>
      </c>
      <c r="S90" s="364">
        <f t="shared" si="23"/>
        <v>0</v>
      </c>
      <c r="T90" s="364">
        <f t="shared" si="23"/>
        <v>0</v>
      </c>
      <c r="U90" s="364">
        <f t="shared" si="23"/>
        <v>0</v>
      </c>
      <c r="V90" s="364">
        <f t="shared" si="23"/>
        <v>0</v>
      </c>
      <c r="W90" s="364">
        <f t="shared" si="23"/>
        <v>0</v>
      </c>
      <c r="X90" s="364">
        <f t="shared" si="23"/>
        <v>0</v>
      </c>
      <c r="Y90" s="364">
        <f t="shared" si="23"/>
        <v>0</v>
      </c>
      <c r="Z90" s="364">
        <f t="shared" si="23"/>
        <v>0</v>
      </c>
      <c r="AA90" s="364">
        <f t="shared" si="23"/>
        <v>0</v>
      </c>
      <c r="AB90" s="364">
        <f t="shared" si="23"/>
        <v>0</v>
      </c>
      <c r="AC90" s="364">
        <f t="shared" si="23"/>
        <v>0</v>
      </c>
      <c r="AD90" s="364">
        <f t="shared" si="23"/>
        <v>0</v>
      </c>
      <c r="AE90" s="364">
        <f t="shared" si="23"/>
        <v>0</v>
      </c>
      <c r="AF90" s="364">
        <f t="shared" si="23"/>
        <v>0</v>
      </c>
      <c r="AG90" s="364">
        <f t="shared" si="23"/>
        <v>0</v>
      </c>
      <c r="AH90" s="364">
        <f t="shared" si="23"/>
        <v>0</v>
      </c>
      <c r="AI90" s="364">
        <f t="shared" si="23"/>
        <v>0</v>
      </c>
      <c r="AJ90" s="364">
        <f t="shared" si="23"/>
        <v>0</v>
      </c>
      <c r="AK90" s="364">
        <f t="shared" si="23"/>
        <v>0</v>
      </c>
      <c r="AL90" s="364">
        <f t="shared" si="23"/>
        <v>0</v>
      </c>
      <c r="AM90" s="364">
        <f t="shared" ref="AM90:CI90" si="24">AM$68*AM76</f>
        <v>0</v>
      </c>
      <c r="AN90" s="364">
        <f t="shared" si="24"/>
        <v>0</v>
      </c>
      <c r="AO90" s="364">
        <f t="shared" si="24"/>
        <v>0</v>
      </c>
      <c r="AP90" s="364">
        <f t="shared" si="24"/>
        <v>0</v>
      </c>
      <c r="AQ90" s="364">
        <f t="shared" si="24"/>
        <v>0</v>
      </c>
      <c r="AR90" s="364">
        <f t="shared" si="24"/>
        <v>0</v>
      </c>
      <c r="AS90" s="364">
        <f t="shared" si="24"/>
        <v>0</v>
      </c>
      <c r="AT90" s="364">
        <f t="shared" si="24"/>
        <v>0</v>
      </c>
      <c r="AU90" s="364">
        <f t="shared" si="24"/>
        <v>0</v>
      </c>
      <c r="AV90" s="364">
        <f t="shared" si="24"/>
        <v>0</v>
      </c>
      <c r="AW90" s="364">
        <f t="shared" si="24"/>
        <v>0</v>
      </c>
      <c r="AX90" s="364">
        <f t="shared" si="24"/>
        <v>0</v>
      </c>
      <c r="AY90" s="364">
        <f t="shared" si="24"/>
        <v>0</v>
      </c>
      <c r="AZ90" s="364">
        <f t="shared" si="24"/>
        <v>0</v>
      </c>
      <c r="BA90" s="364">
        <f t="shared" si="24"/>
        <v>0</v>
      </c>
      <c r="BB90" s="364">
        <f t="shared" si="24"/>
        <v>0</v>
      </c>
      <c r="BC90" s="364">
        <f t="shared" si="24"/>
        <v>0</v>
      </c>
      <c r="BD90" s="364">
        <f t="shared" si="24"/>
        <v>0</v>
      </c>
      <c r="BE90" s="364">
        <f t="shared" si="24"/>
        <v>0</v>
      </c>
      <c r="BF90" s="364">
        <f t="shared" si="24"/>
        <v>0</v>
      </c>
      <c r="BG90" s="364">
        <f t="shared" si="24"/>
        <v>0</v>
      </c>
      <c r="BH90" s="364">
        <f t="shared" si="24"/>
        <v>0</v>
      </c>
      <c r="BI90" s="364">
        <f t="shared" si="24"/>
        <v>0</v>
      </c>
      <c r="BJ90" s="364">
        <f t="shared" si="24"/>
        <v>0</v>
      </c>
      <c r="BK90" s="364">
        <f t="shared" si="24"/>
        <v>0</v>
      </c>
      <c r="BL90" s="364">
        <f t="shared" si="24"/>
        <v>0</v>
      </c>
      <c r="BM90" s="364">
        <f t="shared" si="24"/>
        <v>0</v>
      </c>
      <c r="BN90" s="364">
        <f t="shared" si="24"/>
        <v>0</v>
      </c>
      <c r="BO90" s="364">
        <f t="shared" si="24"/>
        <v>0</v>
      </c>
      <c r="BP90" s="364">
        <f t="shared" si="24"/>
        <v>0</v>
      </c>
      <c r="BQ90" s="364">
        <f t="shared" si="24"/>
        <v>0</v>
      </c>
      <c r="BR90" s="364">
        <f t="shared" si="24"/>
        <v>0</v>
      </c>
      <c r="BS90" s="364">
        <f t="shared" si="24"/>
        <v>0</v>
      </c>
      <c r="BT90" s="364">
        <f t="shared" si="24"/>
        <v>0</v>
      </c>
      <c r="BU90" s="364">
        <f t="shared" si="24"/>
        <v>0</v>
      </c>
      <c r="BV90" s="364">
        <f t="shared" si="24"/>
        <v>0</v>
      </c>
      <c r="BW90" s="364">
        <f t="shared" si="24"/>
        <v>0</v>
      </c>
      <c r="BX90" s="364">
        <f t="shared" si="24"/>
        <v>0</v>
      </c>
      <c r="BY90" s="364">
        <f t="shared" si="24"/>
        <v>0</v>
      </c>
      <c r="BZ90" s="364">
        <f t="shared" si="24"/>
        <v>0</v>
      </c>
      <c r="CA90" s="364">
        <f t="shared" si="24"/>
        <v>0</v>
      </c>
      <c r="CB90" s="364">
        <f t="shared" si="24"/>
        <v>0</v>
      </c>
      <c r="CC90" s="364">
        <f t="shared" si="24"/>
        <v>0</v>
      </c>
      <c r="CD90" s="364">
        <f t="shared" si="24"/>
        <v>0</v>
      </c>
      <c r="CE90" s="364">
        <f t="shared" si="24"/>
        <v>0</v>
      </c>
      <c r="CF90" s="364">
        <f t="shared" si="24"/>
        <v>0</v>
      </c>
      <c r="CG90" s="364">
        <f t="shared" si="24"/>
        <v>0</v>
      </c>
      <c r="CH90" s="364">
        <f t="shared" si="24"/>
        <v>0</v>
      </c>
      <c r="CI90" s="364">
        <f t="shared" si="24"/>
        <v>0</v>
      </c>
    </row>
    <row r="91" spans="1:87">
      <c r="A91" s="222"/>
      <c r="B91" s="222"/>
      <c r="C91" s="231" t="s">
        <v>864</v>
      </c>
      <c r="D91" s="69" t="s">
        <v>898</v>
      </c>
      <c r="E91" s="427" t="s">
        <v>58</v>
      </c>
      <c r="F91" s="69"/>
      <c r="G91" s="583"/>
      <c r="H91" s="583"/>
      <c r="I91" s="583"/>
      <c r="J91" s="364">
        <f t="shared" si="12"/>
        <v>4.3670855578498085</v>
      </c>
      <c r="K91" s="364">
        <f t="shared" ref="K91:AL91" si="25">K$68*K77</f>
        <v>20.677965893851727</v>
      </c>
      <c r="L91" s="364">
        <f t="shared" si="25"/>
        <v>0</v>
      </c>
      <c r="M91" s="364">
        <f t="shared" si="25"/>
        <v>9.7949379144591386</v>
      </c>
      <c r="N91" s="364">
        <f t="shared" si="25"/>
        <v>10.873187679510108</v>
      </c>
      <c r="O91" s="364">
        <f t="shared" si="25"/>
        <v>13.797519765920256</v>
      </c>
      <c r="P91" s="364">
        <f t="shared" si="25"/>
        <v>14.458385456624534</v>
      </c>
      <c r="Q91" s="364">
        <f t="shared" si="25"/>
        <v>15.614978691221706</v>
      </c>
      <c r="R91" s="364">
        <f t="shared" si="25"/>
        <v>16.476339367083789</v>
      </c>
      <c r="S91" s="364">
        <f t="shared" si="25"/>
        <v>16.974928807220564</v>
      </c>
      <c r="T91" s="364">
        <f t="shared" si="25"/>
        <v>17.912986675100804</v>
      </c>
      <c r="U91" s="364">
        <f t="shared" si="25"/>
        <v>18.92652224048328</v>
      </c>
      <c r="V91" s="364">
        <f t="shared" si="25"/>
        <v>20.217529919202754</v>
      </c>
      <c r="W91" s="364">
        <f t="shared" si="25"/>
        <v>21.589463336951596</v>
      </c>
      <c r="X91" s="364">
        <f t="shared" si="25"/>
        <v>23.031983313266238</v>
      </c>
      <c r="Y91" s="364">
        <f t="shared" si="25"/>
        <v>24.54303115636985</v>
      </c>
      <c r="Z91" s="364">
        <f t="shared" si="25"/>
        <v>26.164391008987526</v>
      </c>
      <c r="AA91" s="364">
        <f t="shared" si="25"/>
        <v>27.797817973093984</v>
      </c>
      <c r="AB91" s="364">
        <f t="shared" si="25"/>
        <v>29.086929434780707</v>
      </c>
      <c r="AC91" s="364">
        <f t="shared" si="25"/>
        <v>31.024704929750719</v>
      </c>
      <c r="AD91" s="364">
        <f t="shared" si="25"/>
        <v>32.971186272549716</v>
      </c>
      <c r="AE91" s="364">
        <f t="shared" si="25"/>
        <v>35.021439620472243</v>
      </c>
      <c r="AF91" s="364">
        <f t="shared" si="25"/>
        <v>37.191901013432258</v>
      </c>
      <c r="AG91" s="364">
        <f t="shared" si="25"/>
        <v>38.454806625134978</v>
      </c>
      <c r="AH91" s="364">
        <f t="shared" si="25"/>
        <v>39.741436755968188</v>
      </c>
      <c r="AI91" s="364">
        <f t="shared" si="25"/>
        <v>41.07302343157945</v>
      </c>
      <c r="AJ91" s="364">
        <f t="shared" si="25"/>
        <v>42.444974200805056</v>
      </c>
      <c r="AK91" s="364">
        <f t="shared" si="25"/>
        <v>43.849919103404645</v>
      </c>
      <c r="AL91" s="364">
        <f t="shared" si="25"/>
        <v>45.305613192591586</v>
      </c>
      <c r="AM91" s="364">
        <f t="shared" ref="AM91:CI91" si="26">AM$68*AM77</f>
        <v>46.814846684792812</v>
      </c>
      <c r="AN91" s="364">
        <f t="shared" si="26"/>
        <v>48.376018148979561</v>
      </c>
      <c r="AO91" s="364">
        <f t="shared" si="26"/>
        <v>49.976906372175492</v>
      </c>
      <c r="AP91" s="364">
        <f t="shared" si="26"/>
        <v>51.627907028879882</v>
      </c>
      <c r="AQ91" s="364">
        <f t="shared" si="26"/>
        <v>53.331254291202285</v>
      </c>
      <c r="AR91" s="364">
        <f t="shared" si="26"/>
        <v>55.089937196136496</v>
      </c>
      <c r="AS91" s="364">
        <f t="shared" si="26"/>
        <v>56.917924714430683</v>
      </c>
      <c r="AT91" s="364">
        <f t="shared" si="26"/>
        <v>58.822938251854119</v>
      </c>
      <c r="AU91" s="364">
        <f t="shared" si="26"/>
        <v>60.746494648841235</v>
      </c>
      <c r="AV91" s="364">
        <f t="shared" si="26"/>
        <v>62.760778745182236</v>
      </c>
      <c r="AW91" s="364">
        <f t="shared" si="26"/>
        <v>64.815965244273656</v>
      </c>
      <c r="AX91" s="364">
        <f t="shared" si="26"/>
        <v>66.925293992248655</v>
      </c>
      <c r="AY91" s="364">
        <f t="shared" si="26"/>
        <v>69.098040369624314</v>
      </c>
      <c r="AZ91" s="364">
        <f t="shared" si="26"/>
        <v>71.316645922584613</v>
      </c>
      <c r="BA91" s="364">
        <f t="shared" si="26"/>
        <v>73.613496041955145</v>
      </c>
      <c r="BB91" s="364">
        <f t="shared" si="26"/>
        <v>76.000628622829595</v>
      </c>
      <c r="BC91" s="364">
        <f t="shared" si="26"/>
        <v>78.453101561140258</v>
      </c>
      <c r="BD91" s="364">
        <f t="shared" si="26"/>
        <v>80.981612989547273</v>
      </c>
      <c r="BE91" s="364">
        <f t="shared" si="26"/>
        <v>83.601150426854446</v>
      </c>
      <c r="BF91" s="364">
        <f t="shared" si="26"/>
        <v>86.284073398998842</v>
      </c>
      <c r="BG91" s="364">
        <f t="shared" si="26"/>
        <v>89.020758063021006</v>
      </c>
      <c r="BH91" s="364">
        <f t="shared" si="26"/>
        <v>91.856667924516358</v>
      </c>
      <c r="BI91" s="364">
        <f t="shared" si="26"/>
        <v>94.869956520420899</v>
      </c>
      <c r="BJ91" s="364">
        <f t="shared" si="26"/>
        <v>97.996651430795509</v>
      </c>
      <c r="BK91" s="364">
        <f t="shared" si="26"/>
        <v>101.18167658654171</v>
      </c>
      <c r="BL91" s="364">
        <f t="shared" si="26"/>
        <v>104.49038920058561</v>
      </c>
      <c r="BM91" s="364">
        <f t="shared" si="26"/>
        <v>107.90354689127598</v>
      </c>
      <c r="BN91" s="364">
        <f t="shared" si="26"/>
        <v>111.42392541442864</v>
      </c>
      <c r="BO91" s="364">
        <f t="shared" si="26"/>
        <v>115.0546566918686</v>
      </c>
      <c r="BP91" s="364">
        <f t="shared" si="26"/>
        <v>118.79961652062876</v>
      </c>
      <c r="BQ91" s="364">
        <f t="shared" si="26"/>
        <v>122.66170621807861</v>
      </c>
      <c r="BR91" s="364">
        <f t="shared" si="26"/>
        <v>126.64462957245939</v>
      </c>
      <c r="BS91" s="364">
        <f t="shared" si="26"/>
        <v>130.75185116766932</v>
      </c>
      <c r="BT91" s="364">
        <f t="shared" si="26"/>
        <v>134.9876616579765</v>
      </c>
      <c r="BU91" s="364">
        <f t="shared" si="26"/>
        <v>139.35539216235949</v>
      </c>
      <c r="BV91" s="364">
        <f t="shared" si="26"/>
        <v>143.85918841831301</v>
      </c>
      <c r="BW91" s="364">
        <f t="shared" si="26"/>
        <v>148.50297044106279</v>
      </c>
      <c r="BX91" s="364">
        <f t="shared" si="26"/>
        <v>153.29149847575809</v>
      </c>
      <c r="BY91" s="364">
        <f t="shared" si="26"/>
        <v>158.22858715618059</v>
      </c>
      <c r="BZ91" s="364">
        <f t="shared" si="26"/>
        <v>163.31887921811079</v>
      </c>
      <c r="CA91" s="364">
        <f t="shared" si="26"/>
        <v>168.56680409502775</v>
      </c>
      <c r="CB91" s="364">
        <f t="shared" si="26"/>
        <v>173.97764813477772</v>
      </c>
      <c r="CC91" s="364">
        <f t="shared" si="26"/>
        <v>179.5557723803569</v>
      </c>
      <c r="CD91" s="364">
        <f t="shared" si="26"/>
        <v>185.3063770451356</v>
      </c>
      <c r="CE91" s="364">
        <f t="shared" si="26"/>
        <v>191.23447165304472</v>
      </c>
      <c r="CF91" s="364">
        <f t="shared" si="26"/>
        <v>197.34593829319746</v>
      </c>
      <c r="CG91" s="364">
        <f t="shared" si="26"/>
        <v>203.64574680086076</v>
      </c>
      <c r="CH91" s="364">
        <f t="shared" si="26"/>
        <v>210.13973136478282</v>
      </c>
      <c r="CI91" s="364">
        <f t="shared" si="26"/>
        <v>216.83372881140323</v>
      </c>
    </row>
    <row r="92" spans="1:87">
      <c r="A92" s="222"/>
      <c r="B92" s="222"/>
      <c r="C92" s="231" t="s">
        <v>256</v>
      </c>
      <c r="D92" s="69" t="s">
        <v>898</v>
      </c>
      <c r="E92" s="427" t="s">
        <v>58</v>
      </c>
      <c r="F92" s="69"/>
      <c r="G92" s="583"/>
      <c r="H92" s="583"/>
      <c r="I92" s="364">
        <f>I$68*I78</f>
        <v>34.649996845564246</v>
      </c>
      <c r="J92" s="364">
        <f t="shared" si="12"/>
        <v>55.099655727954747</v>
      </c>
      <c r="K92" s="364">
        <f t="shared" ref="K92:AL92" si="27">K$68*K78</f>
        <v>84.465169383201143</v>
      </c>
      <c r="L92" s="540">
        <f>L$68*L78</f>
        <v>61.715811043567463</v>
      </c>
      <c r="M92" s="364">
        <f t="shared" si="27"/>
        <v>64.071909714049141</v>
      </c>
      <c r="N92" s="364">
        <f t="shared" si="27"/>
        <v>71.125095982188469</v>
      </c>
      <c r="O92" s="364">
        <f t="shared" si="27"/>
        <v>90.254113751436265</v>
      </c>
      <c r="P92" s="364">
        <f t="shared" si="27"/>
        <v>94.577053543163913</v>
      </c>
      <c r="Q92" s="364">
        <f t="shared" si="27"/>
        <v>102.14271020685722</v>
      </c>
      <c r="R92" s="364">
        <f t="shared" si="27"/>
        <v>107.77715362416552</v>
      </c>
      <c r="S92" s="364">
        <f t="shared" si="27"/>
        <v>111.03859110052402</v>
      </c>
      <c r="T92" s="364">
        <f t="shared" si="27"/>
        <v>117.17473607073897</v>
      </c>
      <c r="U92" s="364">
        <f t="shared" si="27"/>
        <v>123.80460547923226</v>
      </c>
      <c r="V92" s="364">
        <f t="shared" si="27"/>
        <v>132.24951122069206</v>
      </c>
      <c r="W92" s="364">
        <f t="shared" si="27"/>
        <v>141.22377883150872</v>
      </c>
      <c r="X92" s="364">
        <f t="shared" si="27"/>
        <v>150.65977633249418</v>
      </c>
      <c r="Y92" s="364">
        <f t="shared" si="27"/>
        <v>160.54403714378788</v>
      </c>
      <c r="Z92" s="364">
        <f t="shared" si="27"/>
        <v>171.14988508260456</v>
      </c>
      <c r="AA92" s="364">
        <f t="shared" si="27"/>
        <v>181.83466796563124</v>
      </c>
      <c r="AB92" s="364">
        <f t="shared" si="27"/>
        <v>190.26716992795721</v>
      </c>
      <c r="AC92" s="364">
        <f t="shared" si="27"/>
        <v>202.94279662861621</v>
      </c>
      <c r="AD92" s="364">
        <f t="shared" si="27"/>
        <v>215.67537114262066</v>
      </c>
      <c r="AE92" s="364">
        <f t="shared" si="27"/>
        <v>229.08675246491597</v>
      </c>
      <c r="AF92" s="364">
        <f t="shared" si="27"/>
        <v>243.28445413715184</v>
      </c>
      <c r="AG92" s="364">
        <f t="shared" si="27"/>
        <v>251.54553501760691</v>
      </c>
      <c r="AH92" s="364">
        <f t="shared" si="27"/>
        <v>259.96180577889766</v>
      </c>
      <c r="AI92" s="364">
        <f t="shared" si="27"/>
        <v>268.67215208239503</v>
      </c>
      <c r="AJ92" s="364">
        <f t="shared" si="27"/>
        <v>277.6465331949268</v>
      </c>
      <c r="AK92" s="364">
        <f t="shared" si="27"/>
        <v>286.83673978313726</v>
      </c>
      <c r="AL92" s="364">
        <f t="shared" si="27"/>
        <v>296.35891348839147</v>
      </c>
      <c r="AM92" s="364">
        <f t="shared" ref="AM92:CI92" si="28">AM$68*AM78</f>
        <v>306.23130603382964</v>
      </c>
      <c r="AN92" s="364">
        <f t="shared" si="28"/>
        <v>316.44344193250282</v>
      </c>
      <c r="AO92" s="364">
        <f t="shared" si="28"/>
        <v>326.91537821169851</v>
      </c>
      <c r="AP92" s="364">
        <f t="shared" si="28"/>
        <v>337.71511639666903</v>
      </c>
      <c r="AQ92" s="364">
        <f t="shared" si="28"/>
        <v>348.85727094183341</v>
      </c>
      <c r="AR92" s="364">
        <f t="shared" si="28"/>
        <v>360.36139412103665</v>
      </c>
      <c r="AS92" s="364">
        <f t="shared" si="28"/>
        <v>372.31886156528248</v>
      </c>
      <c r="AT92" s="364">
        <f t="shared" si="28"/>
        <v>384.78018152869498</v>
      </c>
      <c r="AU92" s="364">
        <f t="shared" si="28"/>
        <v>397.36279643386007</v>
      </c>
      <c r="AV92" s="364">
        <f t="shared" si="28"/>
        <v>410.5388910539894</v>
      </c>
      <c r="AW92" s="364">
        <f t="shared" si="28"/>
        <v>423.98254174022134</v>
      </c>
      <c r="AX92" s="364">
        <f t="shared" si="28"/>
        <v>437.78035467969875</v>
      </c>
      <c r="AY92" s="364">
        <f t="shared" si="28"/>
        <v>451.99300318635625</v>
      </c>
      <c r="AZ92" s="364">
        <f t="shared" si="28"/>
        <v>466.5056316401334</v>
      </c>
      <c r="BA92" s="364">
        <f t="shared" si="28"/>
        <v>481.53008353153047</v>
      </c>
      <c r="BB92" s="364">
        <f t="shared" si="28"/>
        <v>497.14510269070985</v>
      </c>
      <c r="BC92" s="364">
        <f t="shared" si="28"/>
        <v>513.18753461339008</v>
      </c>
      <c r="BD92" s="364">
        <f t="shared" si="28"/>
        <v>529.72735930310898</v>
      </c>
      <c r="BE92" s="364">
        <f t="shared" si="28"/>
        <v>546.86261504862591</v>
      </c>
      <c r="BF92" s="364">
        <f t="shared" si="28"/>
        <v>564.4124964202299</v>
      </c>
      <c r="BG92" s="364">
        <f t="shared" si="28"/>
        <v>582.31405069656785</v>
      </c>
      <c r="BH92" s="364">
        <f t="shared" si="28"/>
        <v>600.86466961725398</v>
      </c>
      <c r="BI92" s="364">
        <f t="shared" si="28"/>
        <v>620.57558116618452</v>
      </c>
      <c r="BJ92" s="364">
        <f t="shared" si="28"/>
        <v>641.02832070883835</v>
      </c>
      <c r="BK92" s="364">
        <f t="shared" si="28"/>
        <v>661.8626175668818</v>
      </c>
      <c r="BL92" s="364">
        <f t="shared" si="28"/>
        <v>683.50599476111722</v>
      </c>
      <c r="BM92" s="364">
        <f t="shared" si="28"/>
        <v>705.83258154579732</v>
      </c>
      <c r="BN92" s="364">
        <f t="shared" si="28"/>
        <v>728.86053505245002</v>
      </c>
      <c r="BO92" s="364">
        <f t="shared" si="28"/>
        <v>752.61034221158536</v>
      </c>
      <c r="BP92" s="364">
        <f t="shared" si="28"/>
        <v>777.10735588605246</v>
      </c>
      <c r="BQ92" s="364">
        <f t="shared" si="28"/>
        <v>802.37055454678944</v>
      </c>
      <c r="BR92" s="364">
        <f t="shared" si="28"/>
        <v>828.42416589057859</v>
      </c>
      <c r="BS92" s="364">
        <f t="shared" si="28"/>
        <v>855.29085289993816</v>
      </c>
      <c r="BT92" s="364">
        <f t="shared" si="28"/>
        <v>882.9986821553083</v>
      </c>
      <c r="BU92" s="364">
        <f t="shared" si="28"/>
        <v>911.56944360128091</v>
      </c>
      <c r="BV92" s="364">
        <f t="shared" si="28"/>
        <v>941.03025587002924</v>
      </c>
      <c r="BW92" s="364">
        <f t="shared" si="28"/>
        <v>971.40676107014201</v>
      </c>
      <c r="BX92" s="364">
        <f t="shared" si="28"/>
        <v>1002.7300975304253</v>
      </c>
      <c r="BY92" s="364">
        <f t="shared" si="28"/>
        <v>1035.0252180247905</v>
      </c>
      <c r="BZ92" s="364">
        <f t="shared" si="28"/>
        <v>1068.3224922146233</v>
      </c>
      <c r="CA92" s="364">
        <f t="shared" si="28"/>
        <v>1102.6508944808159</v>
      </c>
      <c r="CB92" s="364">
        <f t="shared" si="28"/>
        <v>1138.0450045629116</v>
      </c>
      <c r="CC92" s="364">
        <f t="shared" si="28"/>
        <v>1174.5333494771664</v>
      </c>
      <c r="CD92" s="364">
        <f t="shared" si="28"/>
        <v>1212.1499455291932</v>
      </c>
      <c r="CE92" s="364">
        <f t="shared" si="28"/>
        <v>1250.9275616622781</v>
      </c>
      <c r="CF92" s="364">
        <f t="shared" si="28"/>
        <v>1290.9046745554856</v>
      </c>
      <c r="CG92" s="364">
        <f t="shared" si="28"/>
        <v>1332.1137935355</v>
      </c>
      <c r="CH92" s="364">
        <f t="shared" si="28"/>
        <v>1374.5930819493478</v>
      </c>
      <c r="CI92" s="364">
        <f t="shared" si="28"/>
        <v>1418.3807203980618</v>
      </c>
    </row>
    <row r="93" spans="1:87">
      <c r="A93" s="222"/>
      <c r="B93" s="222"/>
      <c r="C93" s="231" t="s">
        <v>257</v>
      </c>
      <c r="D93" s="69" t="s">
        <v>898</v>
      </c>
      <c r="E93" s="427" t="s">
        <v>58</v>
      </c>
      <c r="F93" s="69"/>
      <c r="G93" s="583"/>
      <c r="H93" s="583"/>
      <c r="I93" s="583"/>
      <c r="J93" s="364">
        <f t="shared" si="12"/>
        <v>6.0211034552912581</v>
      </c>
      <c r="K93" s="364">
        <f t="shared" ref="K93:AL93" si="29">K$68*K79</f>
        <v>13.626133830124726</v>
      </c>
      <c r="L93" s="364">
        <f t="shared" si="29"/>
        <v>6.0959443545863365</v>
      </c>
      <c r="M93" s="364">
        <f t="shared" si="29"/>
        <v>10.380928945339445</v>
      </c>
      <c r="N93" s="364">
        <f t="shared" si="29"/>
        <v>11.523685979031287</v>
      </c>
      <c r="O93" s="364">
        <f t="shared" si="29"/>
        <v>14.622968880741876</v>
      </c>
      <c r="P93" s="364">
        <f t="shared" si="29"/>
        <v>15.323371459862521</v>
      </c>
      <c r="Q93" s="364">
        <f t="shared" si="29"/>
        <v>16.549158932112828</v>
      </c>
      <c r="R93" s="364">
        <f t="shared" si="29"/>
        <v>17.462051290443576</v>
      </c>
      <c r="S93" s="364">
        <f t="shared" si="29"/>
        <v>17.990469295351595</v>
      </c>
      <c r="T93" s="364">
        <f t="shared" si="29"/>
        <v>18.984647324668803</v>
      </c>
      <c r="U93" s="364">
        <f t="shared" si="29"/>
        <v>20.058818573092783</v>
      </c>
      <c r="V93" s="364">
        <f t="shared" si="29"/>
        <v>21.427061955308698</v>
      </c>
      <c r="W93" s="364">
        <f t="shared" si="29"/>
        <v>22.881072532176539</v>
      </c>
      <c r="X93" s="364">
        <f t="shared" si="29"/>
        <v>24.409892572398501</v>
      </c>
      <c r="Y93" s="364">
        <f t="shared" si="29"/>
        <v>26.011340221097885</v>
      </c>
      <c r="Z93" s="364">
        <f t="shared" si="29"/>
        <v>27.729699395177398</v>
      </c>
      <c r="AA93" s="364">
        <f t="shared" si="29"/>
        <v>29.460847606618305</v>
      </c>
      <c r="AB93" s="364">
        <f t="shared" si="29"/>
        <v>30.827081328900299</v>
      </c>
      <c r="AC93" s="364">
        <f t="shared" si="29"/>
        <v>32.880785997677101</v>
      </c>
      <c r="AD93" s="364">
        <f t="shared" si="29"/>
        <v>34.943717349513143</v>
      </c>
      <c r="AE93" s="364">
        <f t="shared" si="29"/>
        <v>37.1166289606536</v>
      </c>
      <c r="AF93" s="364">
        <f t="shared" si="29"/>
        <v>39.416940171984486</v>
      </c>
      <c r="AG93" s="364">
        <f t="shared" si="29"/>
        <v>40.755400255575559</v>
      </c>
      <c r="AH93" s="364">
        <f t="shared" si="29"/>
        <v>42.119004199138679</v>
      </c>
      <c r="AI93" s="364">
        <f t="shared" si="29"/>
        <v>43.530254253483157</v>
      </c>
      <c r="AJ93" s="364">
        <f t="shared" si="29"/>
        <v>44.98428321989558</v>
      </c>
      <c r="AK93" s="364">
        <f t="shared" si="29"/>
        <v>46.473280223590059</v>
      </c>
      <c r="AL93" s="364">
        <f t="shared" si="29"/>
        <v>48.016062529917185</v>
      </c>
      <c r="AM93" s="364">
        <f t="shared" ref="AM93:CI93" si="30">AM$68*AM79</f>
        <v>49.615587282528402</v>
      </c>
      <c r="AN93" s="364">
        <f t="shared" si="30"/>
        <v>51.270157243333408</v>
      </c>
      <c r="AO93" s="364">
        <f t="shared" si="30"/>
        <v>52.966820054222225</v>
      </c>
      <c r="AP93" s="364">
        <f t="shared" si="30"/>
        <v>54.716593320335207</v>
      </c>
      <c r="AQ93" s="364">
        <f t="shared" si="30"/>
        <v>56.521844875151594</v>
      </c>
      <c r="AR93" s="364">
        <f t="shared" si="30"/>
        <v>58.385742577510158</v>
      </c>
      <c r="AS93" s="364">
        <f t="shared" si="30"/>
        <v>60.32309110448417</v>
      </c>
      <c r="AT93" s="364">
        <f t="shared" si="30"/>
        <v>62.342073801935449</v>
      </c>
      <c r="AU93" s="364">
        <f t="shared" si="30"/>
        <v>64.380708702315928</v>
      </c>
      <c r="AV93" s="364">
        <f t="shared" si="30"/>
        <v>66.51549916882577</v>
      </c>
      <c r="AW93" s="364">
        <f t="shared" si="30"/>
        <v>68.693639061371172</v>
      </c>
      <c r="AX93" s="364">
        <f t="shared" si="30"/>
        <v>70.929160311870021</v>
      </c>
      <c r="AY93" s="364">
        <f t="shared" si="30"/>
        <v>73.231893208878475</v>
      </c>
      <c r="AZ93" s="364">
        <f t="shared" si="30"/>
        <v>75.583228848180298</v>
      </c>
      <c r="BA93" s="364">
        <f t="shared" si="30"/>
        <v>78.017490105934939</v>
      </c>
      <c r="BB93" s="364">
        <f t="shared" si="30"/>
        <v>80.547435055211395</v>
      </c>
      <c r="BC93" s="364">
        <f t="shared" si="30"/>
        <v>83.146629407978935</v>
      </c>
      <c r="BD93" s="364">
        <f t="shared" si="30"/>
        <v>85.826411322372138</v>
      </c>
      <c r="BE93" s="364">
        <f t="shared" si="30"/>
        <v>88.602664959079746</v>
      </c>
      <c r="BF93" s="364">
        <f t="shared" si="30"/>
        <v>91.446096227647203</v>
      </c>
      <c r="BG93" s="364">
        <f t="shared" si="30"/>
        <v>94.346505529994772</v>
      </c>
      <c r="BH93" s="364">
        <f t="shared" si="30"/>
        <v>97.352076267111201</v>
      </c>
      <c r="BI93" s="364">
        <f t="shared" si="30"/>
        <v>100.54563758205437</v>
      </c>
      <c r="BJ93" s="364">
        <f t="shared" si="30"/>
        <v>103.8593898469298</v>
      </c>
      <c r="BK93" s="364">
        <f t="shared" si="30"/>
        <v>107.23496201692917</v>
      </c>
      <c r="BL93" s="364">
        <f t="shared" si="30"/>
        <v>110.74162135942841</v>
      </c>
      <c r="BM93" s="364">
        <f t="shared" si="30"/>
        <v>114.35897429986838</v>
      </c>
      <c r="BN93" s="364">
        <f t="shared" si="30"/>
        <v>118.08996265617023</v>
      </c>
      <c r="BO93" s="364">
        <f t="shared" si="30"/>
        <v>121.93790572021844</v>
      </c>
      <c r="BP93" s="364">
        <f t="shared" si="30"/>
        <v>125.90691116211322</v>
      </c>
      <c r="BQ93" s="364">
        <f t="shared" si="30"/>
        <v>130.00005387316307</v>
      </c>
      <c r="BR93" s="364">
        <f t="shared" si="30"/>
        <v>134.22125922409492</v>
      </c>
      <c r="BS93" s="364">
        <f t="shared" si="30"/>
        <v>138.57419907067609</v>
      </c>
      <c r="BT93" s="364">
        <f t="shared" si="30"/>
        <v>143.06342075945187</v>
      </c>
      <c r="BU93" s="364">
        <f t="shared" si="30"/>
        <v>147.69245469661033</v>
      </c>
      <c r="BV93" s="364">
        <f t="shared" si="30"/>
        <v>152.4656946421461</v>
      </c>
      <c r="BW93" s="364">
        <f t="shared" si="30"/>
        <v>157.38729512974575</v>
      </c>
      <c r="BX93" s="364">
        <f t="shared" si="30"/>
        <v>162.46230119053533</v>
      </c>
      <c r="BY93" s="364">
        <f t="shared" si="30"/>
        <v>167.69475567221701</v>
      </c>
      <c r="BZ93" s="364">
        <f t="shared" si="30"/>
        <v>173.0895790664438</v>
      </c>
      <c r="CA93" s="364">
        <f t="shared" si="30"/>
        <v>178.65146580156377</v>
      </c>
      <c r="CB93" s="364">
        <f t="shared" si="30"/>
        <v>184.3860184859704</v>
      </c>
      <c r="CC93" s="364">
        <f t="shared" si="30"/>
        <v>190.2978590660064</v>
      </c>
      <c r="CD93" s="364">
        <f t="shared" si="30"/>
        <v>196.39249886251619</v>
      </c>
      <c r="CE93" s="364">
        <f t="shared" si="30"/>
        <v>202.67524709873638</v>
      </c>
      <c r="CF93" s="364">
        <f t="shared" si="30"/>
        <v>209.15233776508813</v>
      </c>
      <c r="CG93" s="364">
        <f t="shared" si="30"/>
        <v>215.82903802173379</v>
      </c>
      <c r="CH93" s="364">
        <f t="shared" si="30"/>
        <v>222.71153109304677</v>
      </c>
      <c r="CI93" s="364">
        <f t="shared" si="30"/>
        <v>229.8060029988942</v>
      </c>
    </row>
    <row r="94" spans="1:87">
      <c r="A94" s="222"/>
      <c r="B94" s="222"/>
      <c r="C94" s="231" t="s">
        <v>259</v>
      </c>
      <c r="D94" s="69" t="s">
        <v>898</v>
      </c>
      <c r="E94" s="427" t="s">
        <v>58</v>
      </c>
      <c r="F94" s="69"/>
      <c r="G94" s="583"/>
      <c r="H94" s="583"/>
      <c r="I94" s="583"/>
      <c r="J94" s="364">
        <f t="shared" si="12"/>
        <v>62.737953742847402</v>
      </c>
      <c r="K94" s="364">
        <f t="shared" ref="K94:AL94" si="31">K$68*K80</f>
        <v>62.714688361934293</v>
      </c>
      <c r="L94" s="364">
        <f t="shared" si="31"/>
        <v>56.417536358573159</v>
      </c>
      <c r="M94" s="364">
        <f t="shared" si="31"/>
        <v>63.038208439568393</v>
      </c>
      <c r="N94" s="364">
        <f t="shared" si="31"/>
        <v>69.977602444185919</v>
      </c>
      <c r="O94" s="364">
        <f t="shared" si="31"/>
        <v>88.798003065359239</v>
      </c>
      <c r="P94" s="364">
        <f t="shared" si="31"/>
        <v>93.051198902331109</v>
      </c>
      <c r="Q94" s="364">
        <f t="shared" si="31"/>
        <v>100.49479538441837</v>
      </c>
      <c r="R94" s="364">
        <f t="shared" si="31"/>
        <v>106.03833576219726</v>
      </c>
      <c r="S94" s="364">
        <f t="shared" si="31"/>
        <v>109.24715498367624</v>
      </c>
      <c r="T94" s="364">
        <f t="shared" si="31"/>
        <v>115.28430273491615</v>
      </c>
      <c r="U94" s="364">
        <f t="shared" si="31"/>
        <v>121.80720944340899</v>
      </c>
      <c r="V94" s="364">
        <f t="shared" si="31"/>
        <v>130.11586967780062</v>
      </c>
      <c r="W94" s="364">
        <f t="shared" si="31"/>
        <v>138.94535134563174</v>
      </c>
      <c r="X94" s="364">
        <f t="shared" si="31"/>
        <v>148.22911360520956</v>
      </c>
      <c r="Y94" s="364">
        <f t="shared" si="31"/>
        <v>157.95390713913423</v>
      </c>
      <c r="Z94" s="364">
        <f t="shared" si="31"/>
        <v>168.38864610710499</v>
      </c>
      <c r="AA94" s="364">
        <f t="shared" si="31"/>
        <v>178.90104652591253</v>
      </c>
      <c r="AB94" s="364">
        <f t="shared" si="31"/>
        <v>187.19750309698327</v>
      </c>
      <c r="AC94" s="364">
        <f t="shared" si="31"/>
        <v>199.66862814420645</v>
      </c>
      <c r="AD94" s="364">
        <f t="shared" si="31"/>
        <v>212.19578223978903</v>
      </c>
      <c r="AE94" s="364">
        <f t="shared" si="31"/>
        <v>225.39079164454239</v>
      </c>
      <c r="AF94" s="364">
        <f t="shared" si="31"/>
        <v>239.35943533522618</v>
      </c>
      <c r="AG94" s="364">
        <f t="shared" si="31"/>
        <v>247.48723643874268</v>
      </c>
      <c r="AH94" s="364">
        <f t="shared" si="31"/>
        <v>255.76772367413034</v>
      </c>
      <c r="AI94" s="364">
        <f t="shared" si="31"/>
        <v>264.33754199718703</v>
      </c>
      <c r="AJ94" s="364">
        <f t="shared" si="31"/>
        <v>273.16713533555844</v>
      </c>
      <c r="AK94" s="364">
        <f t="shared" si="31"/>
        <v>282.20907213900091</v>
      </c>
      <c r="AL94" s="364">
        <f t="shared" si="31"/>
        <v>291.5776202829307</v>
      </c>
      <c r="AM94" s="364">
        <f t="shared" ref="AM94:CI94" si="32">AM$68*AM80</f>
        <v>301.29073702713339</v>
      </c>
      <c r="AN94" s="364">
        <f t="shared" si="32"/>
        <v>311.33811589045769</v>
      </c>
      <c r="AO94" s="364">
        <f t="shared" si="32"/>
        <v>321.64110365654682</v>
      </c>
      <c r="AP94" s="364">
        <f t="shared" si="32"/>
        <v>332.26660475110305</v>
      </c>
      <c r="AQ94" s="364">
        <f t="shared" si="32"/>
        <v>343.22899784690213</v>
      </c>
      <c r="AR94" s="364">
        <f t="shared" si="32"/>
        <v>354.54751977205819</v>
      </c>
      <c r="AS94" s="364">
        <f t="shared" si="32"/>
        <v>366.31207195294064</v>
      </c>
      <c r="AT94" s="364">
        <f t="shared" si="32"/>
        <v>378.57234777102678</v>
      </c>
      <c r="AU94" s="364">
        <f t="shared" si="32"/>
        <v>390.95196162437651</v>
      </c>
      <c r="AV94" s="364">
        <f t="shared" si="32"/>
        <v>403.91548031439396</v>
      </c>
      <c r="AW94" s="364">
        <f t="shared" si="32"/>
        <v>417.14223846675179</v>
      </c>
      <c r="AX94" s="364">
        <f t="shared" si="32"/>
        <v>430.71744501156678</v>
      </c>
      <c r="AY94" s="364">
        <f t="shared" si="32"/>
        <v>444.70079439259115</v>
      </c>
      <c r="AZ94" s="364">
        <f t="shared" si="32"/>
        <v>458.97928400774634</v>
      </c>
      <c r="BA94" s="364">
        <f t="shared" si="32"/>
        <v>473.76133958010399</v>
      </c>
      <c r="BB94" s="364">
        <f t="shared" si="32"/>
        <v>489.12443452978312</v>
      </c>
      <c r="BC94" s="364">
        <f t="shared" si="32"/>
        <v>504.90804659836101</v>
      </c>
      <c r="BD94" s="364">
        <f t="shared" si="32"/>
        <v>521.18102677013508</v>
      </c>
      <c r="BE94" s="364">
        <f t="shared" si="32"/>
        <v>538.03983163754106</v>
      </c>
      <c r="BF94" s="364">
        <f t="shared" si="32"/>
        <v>555.30657278713863</v>
      </c>
      <c r="BG94" s="364">
        <f t="shared" si="32"/>
        <v>572.91931314247404</v>
      </c>
      <c r="BH94" s="364">
        <f t="shared" si="32"/>
        <v>591.17064648690223</v>
      </c>
      <c r="BI94" s="364">
        <f t="shared" si="32"/>
        <v>610.56355293062757</v>
      </c>
      <c r="BJ94" s="364">
        <f t="shared" si="32"/>
        <v>630.68631911949478</v>
      </c>
      <c r="BK94" s="364">
        <f t="shared" si="32"/>
        <v>651.18448678595973</v>
      </c>
      <c r="BL94" s="364">
        <f t="shared" si="32"/>
        <v>672.4786815273917</v>
      </c>
      <c r="BM94" s="364">
        <f t="shared" si="32"/>
        <v>694.44506332806054</v>
      </c>
      <c r="BN94" s="364">
        <f t="shared" si="32"/>
        <v>717.10149638222856</v>
      </c>
      <c r="BO94" s="364">
        <f t="shared" si="32"/>
        <v>740.46813709543414</v>
      </c>
      <c r="BP94" s="364">
        <f t="shared" si="32"/>
        <v>764.5699293012533</v>
      </c>
      <c r="BQ94" s="364">
        <f t="shared" si="32"/>
        <v>789.42554528231653</v>
      </c>
      <c r="BR94" s="364">
        <f t="shared" si="32"/>
        <v>815.05882185894961</v>
      </c>
      <c r="BS94" s="364">
        <f t="shared" si="32"/>
        <v>841.49205638146123</v>
      </c>
      <c r="BT94" s="364">
        <f t="shared" si="32"/>
        <v>868.75286261937799</v>
      </c>
      <c r="BU94" s="364">
        <f t="shared" si="32"/>
        <v>896.86267897020059</v>
      </c>
      <c r="BV94" s="364">
        <f t="shared" si="32"/>
        <v>925.84818654886942</v>
      </c>
      <c r="BW94" s="364">
        <f t="shared" si="32"/>
        <v>955.73461376816704</v>
      </c>
      <c r="BX94" s="364">
        <f t="shared" si="32"/>
        <v>986.55259658807211</v>
      </c>
      <c r="BY94" s="364">
        <f t="shared" si="32"/>
        <v>1018.3266852080399</v>
      </c>
      <c r="BZ94" s="364">
        <f t="shared" si="32"/>
        <v>1051.0867593218895</v>
      </c>
      <c r="CA94" s="364">
        <f t="shared" si="32"/>
        <v>1084.861325853642</v>
      </c>
      <c r="CB94" s="364">
        <f t="shared" si="32"/>
        <v>1119.684406652168</v>
      </c>
      <c r="CC94" s="364">
        <f t="shared" si="32"/>
        <v>1155.5840684943887</v>
      </c>
      <c r="CD94" s="364">
        <f t="shared" si="32"/>
        <v>1192.5937788853803</v>
      </c>
      <c r="CE94" s="364">
        <f t="shared" si="32"/>
        <v>1230.7457780921554</v>
      </c>
      <c r="CF94" s="364">
        <f t="shared" si="32"/>
        <v>1270.0779220320071</v>
      </c>
      <c r="CG94" s="364">
        <f t="shared" si="32"/>
        <v>1310.6221955438596</v>
      </c>
      <c r="CH94" s="364">
        <f t="shared" si="32"/>
        <v>1352.4161462680956</v>
      </c>
      <c r="CI94" s="364">
        <f t="shared" si="32"/>
        <v>1395.4973388207386</v>
      </c>
    </row>
    <row r="95" spans="1:87">
      <c r="A95" s="222"/>
      <c r="B95" s="222"/>
      <c r="C95" s="231" t="s">
        <v>260</v>
      </c>
      <c r="D95" s="69" t="s">
        <v>898</v>
      </c>
      <c r="E95" s="427" t="s">
        <v>58</v>
      </c>
      <c r="F95" s="69"/>
      <c r="G95" s="583"/>
      <c r="H95" s="583"/>
      <c r="I95" s="583"/>
      <c r="J95" s="364">
        <f t="shared" si="12"/>
        <v>77.476769840796578</v>
      </c>
      <c r="K95" s="364">
        <f t="shared" ref="K95:AL95" si="33">K$68*K81</f>
        <v>-7.3934414300954785</v>
      </c>
      <c r="L95" s="364">
        <f t="shared" si="33"/>
        <v>0</v>
      </c>
      <c r="M95" s="364">
        <f t="shared" si="33"/>
        <v>0</v>
      </c>
      <c r="N95" s="364">
        <f t="shared" si="33"/>
        <v>0</v>
      </c>
      <c r="O95" s="364">
        <f t="shared" si="33"/>
        <v>0</v>
      </c>
      <c r="P95" s="364">
        <f t="shared" si="33"/>
        <v>0</v>
      </c>
      <c r="Q95" s="364">
        <f t="shared" si="33"/>
        <v>0</v>
      </c>
      <c r="R95" s="364">
        <f t="shared" si="33"/>
        <v>0</v>
      </c>
      <c r="S95" s="364">
        <f t="shared" si="33"/>
        <v>0</v>
      </c>
      <c r="T95" s="364">
        <f t="shared" si="33"/>
        <v>0</v>
      </c>
      <c r="U95" s="364">
        <f t="shared" si="33"/>
        <v>0</v>
      </c>
      <c r="V95" s="364">
        <f t="shared" si="33"/>
        <v>0</v>
      </c>
      <c r="W95" s="364">
        <f t="shared" si="33"/>
        <v>0</v>
      </c>
      <c r="X95" s="364">
        <f t="shared" si="33"/>
        <v>0</v>
      </c>
      <c r="Y95" s="364">
        <f t="shared" si="33"/>
        <v>0</v>
      </c>
      <c r="Z95" s="364">
        <f t="shared" si="33"/>
        <v>0</v>
      </c>
      <c r="AA95" s="364">
        <f t="shared" si="33"/>
        <v>0</v>
      </c>
      <c r="AB95" s="364">
        <f t="shared" si="33"/>
        <v>0</v>
      </c>
      <c r="AC95" s="364">
        <f t="shared" si="33"/>
        <v>0</v>
      </c>
      <c r="AD95" s="364">
        <f t="shared" si="33"/>
        <v>0</v>
      </c>
      <c r="AE95" s="364">
        <f t="shared" si="33"/>
        <v>0</v>
      </c>
      <c r="AF95" s="364">
        <f t="shared" si="33"/>
        <v>0</v>
      </c>
      <c r="AG95" s="364">
        <f t="shared" si="33"/>
        <v>0</v>
      </c>
      <c r="AH95" s="364">
        <f t="shared" si="33"/>
        <v>0</v>
      </c>
      <c r="AI95" s="364">
        <f t="shared" si="33"/>
        <v>0</v>
      </c>
      <c r="AJ95" s="364">
        <f t="shared" si="33"/>
        <v>0</v>
      </c>
      <c r="AK95" s="364">
        <f t="shared" si="33"/>
        <v>0</v>
      </c>
      <c r="AL95" s="364">
        <f t="shared" si="33"/>
        <v>0</v>
      </c>
      <c r="AM95" s="364">
        <f t="shared" ref="AM95:CI95" si="34">AM$68*AM81</f>
        <v>0</v>
      </c>
      <c r="AN95" s="364">
        <f t="shared" si="34"/>
        <v>0</v>
      </c>
      <c r="AO95" s="364">
        <f t="shared" si="34"/>
        <v>0</v>
      </c>
      <c r="AP95" s="364">
        <f t="shared" si="34"/>
        <v>0</v>
      </c>
      <c r="AQ95" s="364">
        <f t="shared" si="34"/>
        <v>0</v>
      </c>
      <c r="AR95" s="364">
        <f t="shared" si="34"/>
        <v>0</v>
      </c>
      <c r="AS95" s="364">
        <f t="shared" si="34"/>
        <v>0</v>
      </c>
      <c r="AT95" s="364">
        <f t="shared" si="34"/>
        <v>0</v>
      </c>
      <c r="AU95" s="364">
        <f t="shared" si="34"/>
        <v>0</v>
      </c>
      <c r="AV95" s="364">
        <f t="shared" si="34"/>
        <v>0</v>
      </c>
      <c r="AW95" s="364">
        <f t="shared" si="34"/>
        <v>0</v>
      </c>
      <c r="AX95" s="364">
        <f t="shared" si="34"/>
        <v>0</v>
      </c>
      <c r="AY95" s="364">
        <f t="shared" si="34"/>
        <v>0</v>
      </c>
      <c r="AZ95" s="364">
        <f t="shared" si="34"/>
        <v>0</v>
      </c>
      <c r="BA95" s="364">
        <f t="shared" si="34"/>
        <v>0</v>
      </c>
      <c r="BB95" s="364">
        <f t="shared" si="34"/>
        <v>0</v>
      </c>
      <c r="BC95" s="364">
        <f t="shared" si="34"/>
        <v>0</v>
      </c>
      <c r="BD95" s="364">
        <f t="shared" si="34"/>
        <v>0</v>
      </c>
      <c r="BE95" s="364">
        <f t="shared" si="34"/>
        <v>0</v>
      </c>
      <c r="BF95" s="364">
        <f t="shared" si="34"/>
        <v>0</v>
      </c>
      <c r="BG95" s="364">
        <f t="shared" si="34"/>
        <v>0</v>
      </c>
      <c r="BH95" s="364">
        <f t="shared" si="34"/>
        <v>0</v>
      </c>
      <c r="BI95" s="364">
        <f t="shared" si="34"/>
        <v>0</v>
      </c>
      <c r="BJ95" s="364">
        <f t="shared" si="34"/>
        <v>0</v>
      </c>
      <c r="BK95" s="364">
        <f t="shared" si="34"/>
        <v>0</v>
      </c>
      <c r="BL95" s="364">
        <f t="shared" si="34"/>
        <v>0</v>
      </c>
      <c r="BM95" s="364">
        <f t="shared" si="34"/>
        <v>0</v>
      </c>
      <c r="BN95" s="364">
        <f t="shared" si="34"/>
        <v>0</v>
      </c>
      <c r="BO95" s="364">
        <f t="shared" si="34"/>
        <v>0</v>
      </c>
      <c r="BP95" s="364">
        <f t="shared" si="34"/>
        <v>0</v>
      </c>
      <c r="BQ95" s="364">
        <f t="shared" si="34"/>
        <v>0</v>
      </c>
      <c r="BR95" s="364">
        <f t="shared" si="34"/>
        <v>0</v>
      </c>
      <c r="BS95" s="364">
        <f t="shared" si="34"/>
        <v>0</v>
      </c>
      <c r="BT95" s="364">
        <f t="shared" si="34"/>
        <v>0</v>
      </c>
      <c r="BU95" s="364">
        <f t="shared" si="34"/>
        <v>0</v>
      </c>
      <c r="BV95" s="364">
        <f t="shared" si="34"/>
        <v>0</v>
      </c>
      <c r="BW95" s="364">
        <f t="shared" si="34"/>
        <v>0</v>
      </c>
      <c r="BX95" s="364">
        <f t="shared" si="34"/>
        <v>0</v>
      </c>
      <c r="BY95" s="364">
        <f t="shared" si="34"/>
        <v>0</v>
      </c>
      <c r="BZ95" s="364">
        <f t="shared" si="34"/>
        <v>0</v>
      </c>
      <c r="CA95" s="364">
        <f t="shared" si="34"/>
        <v>0</v>
      </c>
      <c r="CB95" s="364">
        <f t="shared" si="34"/>
        <v>0</v>
      </c>
      <c r="CC95" s="364">
        <f t="shared" si="34"/>
        <v>0</v>
      </c>
      <c r="CD95" s="364">
        <f t="shared" si="34"/>
        <v>0</v>
      </c>
      <c r="CE95" s="364">
        <f t="shared" si="34"/>
        <v>0</v>
      </c>
      <c r="CF95" s="364">
        <f t="shared" si="34"/>
        <v>0</v>
      </c>
      <c r="CG95" s="364">
        <f t="shared" si="34"/>
        <v>0</v>
      </c>
      <c r="CH95" s="364">
        <f t="shared" si="34"/>
        <v>0</v>
      </c>
      <c r="CI95" s="364">
        <f t="shared" si="34"/>
        <v>0</v>
      </c>
    </row>
    <row r="96" spans="1:87">
      <c r="A96" s="222"/>
      <c r="B96" s="222"/>
      <c r="C96" s="39" t="s">
        <v>29</v>
      </c>
      <c r="D96" s="69" t="s">
        <v>898</v>
      </c>
      <c r="E96" s="427" t="s">
        <v>58</v>
      </c>
      <c r="F96" s="69"/>
      <c r="G96" s="654"/>
      <c r="H96" s="654"/>
      <c r="I96" s="583"/>
      <c r="J96" s="567">
        <f>SUM(J85:J95)</f>
        <v>651.03300968604287</v>
      </c>
      <c r="K96" s="567">
        <f t="shared" ref="K96:BV96" si="35">SUM(K85:K95)</f>
        <v>695.92651976410866</v>
      </c>
      <c r="L96" s="567">
        <f t="shared" si="35"/>
        <v>774.76727991008079</v>
      </c>
      <c r="M96" s="567">
        <f t="shared" si="35"/>
        <v>756.40851953427534</v>
      </c>
      <c r="N96" s="567">
        <f t="shared" si="35"/>
        <v>839.6757454823246</v>
      </c>
      <c r="O96" s="567">
        <f t="shared" si="35"/>
        <v>1065.505630615417</v>
      </c>
      <c r="P96" s="567">
        <f t="shared" si="35"/>
        <v>1116.5406083847704</v>
      </c>
      <c r="Q96" s="567">
        <f t="shared" si="35"/>
        <v>1205.8578642903494</v>
      </c>
      <c r="R96" s="567">
        <f t="shared" si="35"/>
        <v>1272.3759534608878</v>
      </c>
      <c r="S96" s="567">
        <f t="shared" si="35"/>
        <v>1310.879239909754</v>
      </c>
      <c r="T96" s="567">
        <f t="shared" si="35"/>
        <v>1383.3202261903655</v>
      </c>
      <c r="U96" s="567">
        <f t="shared" si="35"/>
        <v>1461.5899348094042</v>
      </c>
      <c r="V96" s="567">
        <f t="shared" si="35"/>
        <v>1561.2872698508077</v>
      </c>
      <c r="W96" s="567">
        <f t="shared" si="35"/>
        <v>1667.2340491445389</v>
      </c>
      <c r="X96" s="567">
        <f t="shared" si="35"/>
        <v>1778.6318353491924</v>
      </c>
      <c r="Y96" s="567">
        <f t="shared" si="35"/>
        <v>1895.3216471610904</v>
      </c>
      <c r="Z96" s="567">
        <f t="shared" si="35"/>
        <v>2020.5302412799401</v>
      </c>
      <c r="AA96" s="567">
        <f t="shared" si="35"/>
        <v>2146.6707112326135</v>
      </c>
      <c r="AB96" s="567">
        <f t="shared" si="35"/>
        <v>2246.2216119902082</v>
      </c>
      <c r="AC96" s="567">
        <f t="shared" si="35"/>
        <v>2395.8652244501041</v>
      </c>
      <c r="AD96" s="567">
        <f t="shared" si="35"/>
        <v>2546.1811410659952</v>
      </c>
      <c r="AE96" s="567">
        <f t="shared" si="35"/>
        <v>2704.5107918627568</v>
      </c>
      <c r="AF96" s="567">
        <f t="shared" si="35"/>
        <v>2872.1234406914591</v>
      </c>
      <c r="AG96" s="567">
        <f t="shared" si="35"/>
        <v>2969.6506095619661</v>
      </c>
      <c r="AH96" s="567">
        <f t="shared" si="35"/>
        <v>3069.0098909531307</v>
      </c>
      <c r="AI96" s="567">
        <f t="shared" si="35"/>
        <v>3171.8409159914654</v>
      </c>
      <c r="AJ96" s="567">
        <f t="shared" si="35"/>
        <v>3277.7890352431386</v>
      </c>
      <c r="AK96" s="567">
        <f t="shared" si="35"/>
        <v>3386.2851077127584</v>
      </c>
      <c r="AL96" s="567">
        <f t="shared" si="35"/>
        <v>3498.7002573045957</v>
      </c>
      <c r="AM96" s="567">
        <f t="shared" si="35"/>
        <v>3615.2499568981248</v>
      </c>
      <c r="AN96" s="567">
        <f t="shared" si="35"/>
        <v>3735.810536891333</v>
      </c>
      <c r="AO96" s="567">
        <f t="shared" si="35"/>
        <v>3859.4382210505087</v>
      </c>
      <c r="AP96" s="567">
        <f t="shared" si="35"/>
        <v>3986.9358094368904</v>
      </c>
      <c r="AQ96" s="567">
        <f t="shared" si="35"/>
        <v>4118.4758347232273</v>
      </c>
      <c r="AR96" s="567">
        <f t="shared" si="35"/>
        <v>4254.289123594388</v>
      </c>
      <c r="AS96" s="567">
        <f t="shared" si="35"/>
        <v>4395.4544218857545</v>
      </c>
      <c r="AT96" s="567">
        <f t="shared" si="35"/>
        <v>4542.5680107741628</v>
      </c>
      <c r="AU96" s="567">
        <f t="shared" si="35"/>
        <v>4691.1135614649811</v>
      </c>
      <c r="AV96" s="567">
        <f t="shared" si="35"/>
        <v>4846.6655072292897</v>
      </c>
      <c r="AW96" s="567">
        <f t="shared" si="35"/>
        <v>5005.3761178243558</v>
      </c>
      <c r="AX96" s="567">
        <f t="shared" si="35"/>
        <v>5168.2678328511138</v>
      </c>
      <c r="AY96" s="567">
        <f t="shared" si="35"/>
        <v>5336.056938304052</v>
      </c>
      <c r="AZ96" s="567">
        <f t="shared" si="35"/>
        <v>5507.3874925557475</v>
      </c>
      <c r="BA96" s="567">
        <f t="shared" si="35"/>
        <v>5684.760439026446</v>
      </c>
      <c r="BB96" s="567">
        <f t="shared" si="35"/>
        <v>5869.1053973304497</v>
      </c>
      <c r="BC96" s="567">
        <f t="shared" si="35"/>
        <v>6058.4962276415872</v>
      </c>
      <c r="BD96" s="567">
        <f t="shared" si="35"/>
        <v>6253.7590871808497</v>
      </c>
      <c r="BE96" s="567">
        <f t="shared" si="35"/>
        <v>6456.0513785789581</v>
      </c>
      <c r="BF96" s="567">
        <f t="shared" si="35"/>
        <v>6663.2385819188075</v>
      </c>
      <c r="BG96" s="567">
        <f t="shared" si="35"/>
        <v>6874.5775013916282</v>
      </c>
      <c r="BH96" s="567">
        <f t="shared" si="35"/>
        <v>7093.5790304058919</v>
      </c>
      <c r="BI96" s="567">
        <f t="shared" si="35"/>
        <v>7326.2785314811399</v>
      </c>
      <c r="BJ96" s="567">
        <f t="shared" si="35"/>
        <v>7567.7357708068284</v>
      </c>
      <c r="BK96" s="567">
        <f t="shared" si="35"/>
        <v>7813.6975302153287</v>
      </c>
      <c r="BL96" s="567">
        <f t="shared" si="35"/>
        <v>8069.2109833694158</v>
      </c>
      <c r="BM96" s="567">
        <f t="shared" si="35"/>
        <v>8332.7901482706038</v>
      </c>
      <c r="BN96" s="567">
        <f t="shared" si="35"/>
        <v>8604.6493810858829</v>
      </c>
      <c r="BO96" s="567">
        <f t="shared" si="35"/>
        <v>8885.0305427000967</v>
      </c>
      <c r="BP96" s="567">
        <f t="shared" si="35"/>
        <v>9174.2329393386899</v>
      </c>
      <c r="BQ96" s="567">
        <f t="shared" si="35"/>
        <v>9472.4806235883498</v>
      </c>
      <c r="BR96" s="567">
        <f t="shared" si="35"/>
        <v>9780.0596183932394</v>
      </c>
      <c r="BS96" s="567">
        <f t="shared" si="35"/>
        <v>10097.237474277943</v>
      </c>
      <c r="BT96" s="567">
        <f t="shared" si="35"/>
        <v>10424.345534582371</v>
      </c>
      <c r="BU96" s="567">
        <f t="shared" si="35"/>
        <v>10761.641043078451</v>
      </c>
      <c r="BV96" s="567">
        <f t="shared" si="35"/>
        <v>11109.444151990543</v>
      </c>
      <c r="BW96" s="567">
        <f t="shared" ref="BW96:CI96" si="36">SUM(BW85:BW95)</f>
        <v>11468.057582268932</v>
      </c>
      <c r="BX96" s="567">
        <f t="shared" si="36"/>
        <v>11837.848941142722</v>
      </c>
      <c r="BY96" s="567">
        <f t="shared" si="36"/>
        <v>12219.112811540004</v>
      </c>
      <c r="BZ96" s="567">
        <f t="shared" si="36"/>
        <v>12612.207726095605</v>
      </c>
      <c r="CA96" s="567">
        <f t="shared" si="36"/>
        <v>13017.475745295196</v>
      </c>
      <c r="CB96" s="567">
        <f t="shared" si="36"/>
        <v>13435.325104349977</v>
      </c>
      <c r="CC96" s="567">
        <f t="shared" si="36"/>
        <v>13866.092582329422</v>
      </c>
      <c r="CD96" s="567">
        <f t="shared" si="36"/>
        <v>14310.179762758717</v>
      </c>
      <c r="CE96" s="567">
        <f t="shared" si="36"/>
        <v>14767.973503279354</v>
      </c>
      <c r="CF96" s="567">
        <f t="shared" si="36"/>
        <v>15239.928044883647</v>
      </c>
      <c r="CG96" s="567">
        <f t="shared" si="36"/>
        <v>15726.427180278539</v>
      </c>
      <c r="CH96" s="567">
        <f t="shared" si="36"/>
        <v>16227.921451377852</v>
      </c>
      <c r="CI96" s="567">
        <f t="shared" si="36"/>
        <v>16744.861603789624</v>
      </c>
    </row>
    <row r="97" spans="1:87">
      <c r="A97" s="222"/>
      <c r="B97" s="222"/>
      <c r="C97" s="40"/>
      <c r="D97" s="69"/>
      <c r="E97" s="69"/>
      <c r="F97" s="34"/>
      <c r="G97" s="361"/>
      <c r="H97" s="361"/>
      <c r="I97" s="361"/>
      <c r="J97" s="361"/>
      <c r="K97" s="361"/>
      <c r="L97" s="361"/>
      <c r="M97" s="361"/>
      <c r="N97" s="361"/>
      <c r="O97" s="361"/>
      <c r="P97" s="361"/>
      <c r="Q97" s="361"/>
      <c r="R97" s="361"/>
      <c r="S97" s="361"/>
      <c r="T97" s="361"/>
      <c r="U97" s="361"/>
      <c r="V97" s="361"/>
      <c r="W97" s="361"/>
      <c r="X97" s="361"/>
      <c r="Y97" s="361"/>
      <c r="Z97" s="361"/>
      <c r="AA97" s="361"/>
      <c r="AB97" s="361"/>
      <c r="AC97" s="361"/>
      <c r="AD97" s="361"/>
      <c r="AE97" s="361"/>
      <c r="AF97" s="361"/>
      <c r="AG97" s="222"/>
      <c r="AH97" s="222"/>
      <c r="AI97" s="222"/>
      <c r="AJ97" s="222"/>
      <c r="AK97" s="222"/>
      <c r="AL97" s="222"/>
      <c r="AM97" s="222"/>
      <c r="AN97" s="222"/>
      <c r="AO97" s="222"/>
      <c r="AP97" s="222"/>
      <c r="AQ97" s="222"/>
      <c r="AR97" s="222"/>
      <c r="AS97" s="222"/>
      <c r="AT97" s="222"/>
      <c r="AU97" s="222"/>
      <c r="AV97" s="222"/>
      <c r="AW97" s="222"/>
      <c r="AX97" s="222"/>
      <c r="AY97" s="222"/>
      <c r="AZ97" s="222"/>
      <c r="BA97" s="222"/>
      <c r="BB97" s="222"/>
      <c r="BC97" s="222"/>
      <c r="BD97" s="222"/>
      <c r="BE97" s="222"/>
      <c r="BF97" s="222"/>
      <c r="BG97" s="222"/>
      <c r="BH97" s="222"/>
      <c r="BI97" s="222"/>
      <c r="BJ97" s="222"/>
      <c r="BK97" s="222"/>
      <c r="BL97" s="222"/>
      <c r="BM97" s="222"/>
      <c r="BN97" s="222"/>
      <c r="BO97" s="222"/>
      <c r="BP97" s="222"/>
      <c r="BQ97" s="222"/>
      <c r="BR97" s="222"/>
      <c r="BS97" s="222"/>
      <c r="BT97" s="222"/>
      <c r="BU97" s="222"/>
      <c r="BV97" s="222"/>
      <c r="BW97" s="222"/>
      <c r="BX97" s="222"/>
      <c r="BY97" s="222"/>
      <c r="BZ97" s="222"/>
      <c r="CA97" s="222"/>
      <c r="CB97" s="222"/>
      <c r="CC97" s="222"/>
      <c r="CD97" s="222"/>
      <c r="CE97" s="222"/>
      <c r="CF97" s="222"/>
      <c r="CG97" s="222"/>
      <c r="CH97" s="222"/>
      <c r="CI97" s="222"/>
    </row>
    <row r="98" spans="1:87">
      <c r="A98" s="365"/>
      <c r="B98" s="365"/>
      <c r="C98" s="366" t="s">
        <v>509</v>
      </c>
      <c r="D98" s="114"/>
      <c r="E98" s="114"/>
      <c r="F98" s="104"/>
      <c r="G98" s="368"/>
      <c r="H98" s="368"/>
      <c r="I98" s="369"/>
      <c r="J98" s="369"/>
      <c r="K98" s="369"/>
      <c r="L98" s="369"/>
      <c r="M98" s="369"/>
      <c r="N98" s="369"/>
      <c r="O98" s="369"/>
      <c r="P98" s="369"/>
      <c r="Q98" s="369"/>
      <c r="R98" s="369"/>
      <c r="S98" s="369"/>
      <c r="T98" s="369"/>
      <c r="U98" s="369"/>
      <c r="V98" s="369"/>
      <c r="W98" s="369"/>
      <c r="X98" s="369"/>
      <c r="Y98" s="369"/>
      <c r="Z98" s="369"/>
      <c r="AA98" s="369"/>
      <c r="AB98" s="369"/>
      <c r="AC98" s="369"/>
      <c r="AD98" s="369"/>
      <c r="AE98" s="369"/>
      <c r="AF98" s="369"/>
      <c r="AG98" s="365"/>
      <c r="AH98" s="367"/>
      <c r="AI98" s="365"/>
      <c r="AJ98" s="367"/>
      <c r="AK98" s="365"/>
      <c r="AL98" s="367"/>
      <c r="AM98" s="365"/>
      <c r="AN98" s="367"/>
      <c r="AO98" s="365"/>
      <c r="AP98" s="367"/>
      <c r="AQ98" s="365"/>
      <c r="AR98" s="367"/>
      <c r="AS98" s="365"/>
      <c r="AT98" s="367"/>
      <c r="AU98" s="365"/>
      <c r="AV98" s="367"/>
      <c r="AW98" s="365"/>
      <c r="AX98" s="367"/>
      <c r="AY98" s="365"/>
      <c r="AZ98" s="367"/>
      <c r="BA98" s="365"/>
      <c r="BB98" s="367"/>
      <c r="BC98" s="365"/>
      <c r="BD98" s="367"/>
      <c r="BE98" s="365"/>
      <c r="BF98" s="367"/>
      <c r="BG98" s="365"/>
      <c r="BH98" s="367"/>
      <c r="BI98" s="365"/>
      <c r="BJ98" s="367"/>
      <c r="BK98" s="365"/>
      <c r="BL98" s="367"/>
      <c r="BM98" s="365"/>
      <c r="BN98" s="367"/>
      <c r="BO98" s="365"/>
      <c r="BP98" s="367"/>
      <c r="BQ98" s="365"/>
      <c r="BR98" s="367"/>
      <c r="BS98" s="365"/>
      <c r="BT98" s="367"/>
      <c r="BU98" s="365"/>
      <c r="BV98" s="367"/>
      <c r="BW98" s="365"/>
      <c r="BX98" s="367"/>
      <c r="BY98" s="365"/>
      <c r="BZ98" s="367"/>
      <c r="CA98" s="365"/>
      <c r="CB98" s="367"/>
      <c r="CC98" s="365"/>
      <c r="CD98" s="367"/>
      <c r="CE98" s="365"/>
      <c r="CF98" s="367"/>
      <c r="CG98" s="365"/>
      <c r="CH98" s="367"/>
      <c r="CI98" s="365"/>
    </row>
    <row r="99" spans="1:87">
      <c r="A99" s="222"/>
      <c r="B99" s="222"/>
      <c r="C99" s="224" t="s">
        <v>858</v>
      </c>
      <c r="D99" s="69"/>
      <c r="E99" s="69"/>
      <c r="F99" s="34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  <c r="R99" s="361"/>
      <c r="S99" s="361"/>
      <c r="T99" s="361"/>
      <c r="U99" s="361"/>
      <c r="V99" s="361"/>
      <c r="W99" s="361"/>
      <c r="X99" s="361"/>
      <c r="Y99" s="361"/>
      <c r="Z99" s="361"/>
      <c r="AA99" s="361"/>
      <c r="AB99" s="361"/>
      <c r="AC99" s="361"/>
      <c r="AD99" s="361"/>
      <c r="AE99" s="361"/>
      <c r="AF99" s="361"/>
      <c r="AG99" s="222"/>
      <c r="AH99" s="222"/>
      <c r="AI99" s="222"/>
      <c r="AJ99" s="222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22"/>
      <c r="BC99" s="222"/>
      <c r="BD99" s="222"/>
      <c r="BE99" s="222"/>
      <c r="BF99" s="222"/>
      <c r="BG99" s="222"/>
      <c r="BH99" s="222"/>
      <c r="BI99" s="222"/>
      <c r="BJ99" s="222"/>
      <c r="BK99" s="222"/>
      <c r="BL99" s="222"/>
      <c r="BM99" s="222"/>
      <c r="BN99" s="222"/>
      <c r="BO99" s="222"/>
      <c r="BP99" s="222"/>
      <c r="BQ99" s="222"/>
      <c r="BR99" s="222"/>
      <c r="BS99" s="222"/>
      <c r="BT99" s="222"/>
      <c r="BU99" s="222"/>
      <c r="BV99" s="222"/>
      <c r="BW99" s="222"/>
      <c r="BX99" s="222"/>
      <c r="BY99" s="222"/>
      <c r="BZ99" s="222"/>
      <c r="CA99" s="222"/>
      <c r="CB99" s="222"/>
      <c r="CC99" s="222"/>
      <c r="CD99" s="222"/>
      <c r="CE99" s="222"/>
      <c r="CF99" s="222"/>
      <c r="CG99" s="222"/>
      <c r="CH99" s="222"/>
      <c r="CI99" s="222"/>
    </row>
    <row r="100" spans="1:87">
      <c r="A100" s="222"/>
      <c r="B100" s="222"/>
      <c r="C100" s="222" t="s">
        <v>510</v>
      </c>
      <c r="D100" s="69" t="s">
        <v>898</v>
      </c>
      <c r="E100" s="427" t="s">
        <v>58</v>
      </c>
      <c r="F100" s="69"/>
      <c r="G100" s="654"/>
      <c r="H100" s="654"/>
      <c r="I100" s="583"/>
      <c r="J100" s="364">
        <f t="shared" ref="J100:BV100" si="37">-J85</f>
        <v>-0.97909521090941176</v>
      </c>
      <c r="K100" s="364">
        <f t="shared" si="37"/>
        <v>-194.15298066037153</v>
      </c>
      <c r="L100" s="364">
        <f t="shared" si="37"/>
        <v>-189.68882979784564</v>
      </c>
      <c r="M100" s="364">
        <f t="shared" si="37"/>
        <v>-281.14624591395955</v>
      </c>
      <c r="N100" s="364">
        <f t="shared" si="37"/>
        <v>-312.09548482176211</v>
      </c>
      <c r="O100" s="364">
        <f t="shared" si="37"/>
        <v>-396.03322848895596</v>
      </c>
      <c r="P100" s="364">
        <f t="shared" si="37"/>
        <v>-415.00220099469982</v>
      </c>
      <c r="Q100" s="364">
        <f t="shared" si="37"/>
        <v>-448.20014964902106</v>
      </c>
      <c r="R100" s="364">
        <f t="shared" si="37"/>
        <v>-472.92397357842549</v>
      </c>
      <c r="S100" s="364">
        <f t="shared" si="37"/>
        <v>-487.23509536102205</v>
      </c>
      <c r="T100" s="364">
        <f t="shared" si="37"/>
        <v>-514.16037557288189</v>
      </c>
      <c r="U100" s="364">
        <f t="shared" si="37"/>
        <v>-543.25210864930341</v>
      </c>
      <c r="V100" s="364">
        <f t="shared" si="37"/>
        <v>-580.30818450071604</v>
      </c>
      <c r="W100" s="364">
        <f t="shared" si="37"/>
        <v>-619.68708954457645</v>
      </c>
      <c r="X100" s="364">
        <f t="shared" si="37"/>
        <v>-661.09205602201325</v>
      </c>
      <c r="Y100" s="364">
        <f t="shared" si="37"/>
        <v>-704.46399285255154</v>
      </c>
      <c r="Z100" s="364">
        <f t="shared" si="37"/>
        <v>-751.00223942644436</v>
      </c>
      <c r="AA100" s="364">
        <f t="shared" si="37"/>
        <v>-797.88685094146535</v>
      </c>
      <c r="AB100" s="364">
        <f t="shared" si="37"/>
        <v>-834.88849926052887</v>
      </c>
      <c r="AC100" s="364">
        <f t="shared" si="37"/>
        <v>-890.50889324287982</v>
      </c>
      <c r="AD100" s="364">
        <f t="shared" si="37"/>
        <v>-946.37917308014801</v>
      </c>
      <c r="AE100" s="364">
        <f t="shared" si="37"/>
        <v>-1005.2280434839148</v>
      </c>
      <c r="AF100" s="364">
        <f t="shared" si="37"/>
        <v>-1067.5272717037381</v>
      </c>
      <c r="AG100" s="364">
        <f t="shared" si="37"/>
        <v>-1103.7767277773448</v>
      </c>
      <c r="AH100" s="364">
        <f t="shared" si="37"/>
        <v>-1140.70715391405</v>
      </c>
      <c r="AI100" s="364">
        <f t="shared" si="37"/>
        <v>-1178.927977591198</v>
      </c>
      <c r="AJ100" s="364">
        <f t="shared" si="37"/>
        <v>-1218.3073806782922</v>
      </c>
      <c r="AK100" s="364">
        <f t="shared" si="37"/>
        <v>-1258.6338215941394</v>
      </c>
      <c r="AL100" s="364">
        <f t="shared" si="37"/>
        <v>-1300.4169275156073</v>
      </c>
      <c r="AM100" s="364">
        <f t="shared" si="37"/>
        <v>-1343.7367866352474</v>
      </c>
      <c r="AN100" s="364">
        <f t="shared" si="37"/>
        <v>-1388.5474327278766</v>
      </c>
      <c r="AO100" s="364">
        <f t="shared" si="37"/>
        <v>-1434.4980776436546</v>
      </c>
      <c r="AP100" s="364">
        <f t="shared" si="37"/>
        <v>-1481.8871107021203</v>
      </c>
      <c r="AQ100" s="364">
        <f t="shared" si="37"/>
        <v>-1530.7786598341299</v>
      </c>
      <c r="AR100" s="364">
        <f t="shared" si="37"/>
        <v>-1581.2585200224642</v>
      </c>
      <c r="AS100" s="364">
        <f t="shared" si="37"/>
        <v>-1633.7276456906654</v>
      </c>
      <c r="AT100" s="364">
        <f t="shared" si="37"/>
        <v>-1688.4076660378332</v>
      </c>
      <c r="AU100" s="364">
        <f t="shared" si="37"/>
        <v>-1743.6199261398997</v>
      </c>
      <c r="AV100" s="364">
        <f t="shared" si="37"/>
        <v>-1801.4363632461002</v>
      </c>
      <c r="AW100" s="364">
        <f t="shared" si="37"/>
        <v>-1860.4268309671515</v>
      </c>
      <c r="AX100" s="364">
        <f t="shared" si="37"/>
        <v>-1920.9713555032531</v>
      </c>
      <c r="AY100" s="364">
        <f t="shared" si="37"/>
        <v>-1983.3361701306721</v>
      </c>
      <c r="AZ100" s="364">
        <f t="shared" si="37"/>
        <v>-2047.0172907080553</v>
      </c>
      <c r="BA100" s="364">
        <f t="shared" si="37"/>
        <v>-2112.9442821936073</v>
      </c>
      <c r="BB100" s="364">
        <f t="shared" si="37"/>
        <v>-2181.4626709238746</v>
      </c>
      <c r="BC100" s="364">
        <f t="shared" si="37"/>
        <v>-2251.856538228923</v>
      </c>
      <c r="BD100" s="364">
        <f t="shared" si="37"/>
        <v>-2324.4329549510526</v>
      </c>
      <c r="BE100" s="364">
        <f t="shared" si="37"/>
        <v>-2399.6221111214882</v>
      </c>
      <c r="BF100" s="364">
        <f t="shared" si="37"/>
        <v>-2476.6306361659649</v>
      </c>
      <c r="BG100" s="364">
        <f t="shared" si="37"/>
        <v>-2555.1822948144945</v>
      </c>
      <c r="BH100" s="364">
        <f t="shared" si="37"/>
        <v>-2636.5820360147759</v>
      </c>
      <c r="BI100" s="364">
        <f t="shared" si="37"/>
        <v>-2723.0731178360625</v>
      </c>
      <c r="BJ100" s="364">
        <f t="shared" si="37"/>
        <v>-2812.8193259128334</v>
      </c>
      <c r="BK100" s="364">
        <f t="shared" si="37"/>
        <v>-2904.2397997841081</v>
      </c>
      <c r="BL100" s="364">
        <f t="shared" si="37"/>
        <v>-2999.2105018314801</v>
      </c>
      <c r="BM100" s="364">
        <f t="shared" si="37"/>
        <v>-3097.1791137645296</v>
      </c>
      <c r="BN100" s="364">
        <f t="shared" si="37"/>
        <v>-3198.225308709722</v>
      </c>
      <c r="BO100" s="364">
        <f t="shared" si="37"/>
        <v>-3302.4389829044103</v>
      </c>
      <c r="BP100" s="364">
        <f t="shared" si="37"/>
        <v>-3409.9313841987828</v>
      </c>
      <c r="BQ100" s="364">
        <f t="shared" si="37"/>
        <v>-3520.7857897400513</v>
      </c>
      <c r="BR100" s="364">
        <f t="shared" si="37"/>
        <v>-3635.1085101724275</v>
      </c>
      <c r="BS100" s="364">
        <f t="shared" si="37"/>
        <v>-3752.998990205529</v>
      </c>
      <c r="BT100" s="364">
        <f t="shared" si="37"/>
        <v>-3874.5803854275318</v>
      </c>
      <c r="BU100" s="364">
        <f t="shared" si="37"/>
        <v>-3999.9483096752647</v>
      </c>
      <c r="BV100" s="364">
        <f t="shared" si="37"/>
        <v>-4129.2217589590518</v>
      </c>
      <c r="BW100" s="364">
        <f t="shared" ref="BW100:CI100" si="38">-BW85</f>
        <v>-4262.5132503335462</v>
      </c>
      <c r="BX100" s="364">
        <f t="shared" si="38"/>
        <v>-4399.9594181567209</v>
      </c>
      <c r="BY100" s="364">
        <f t="shared" si="38"/>
        <v>-4541.6697546965861</v>
      </c>
      <c r="BZ100" s="364">
        <f t="shared" si="38"/>
        <v>-4687.7775214139965</v>
      </c>
      <c r="CA100" s="364">
        <f t="shared" si="38"/>
        <v>-4838.4098573071788</v>
      </c>
      <c r="CB100" s="364">
        <f t="shared" si="38"/>
        <v>-4993.7184975749233</v>
      </c>
      <c r="CC100" s="364">
        <f t="shared" si="38"/>
        <v>-5153.8286181884669</v>
      </c>
      <c r="CD100" s="364">
        <f t="shared" si="38"/>
        <v>-5318.8894820098903</v>
      </c>
      <c r="CE100" s="364">
        <f t="shared" si="38"/>
        <v>-5489.0448785005747</v>
      </c>
      <c r="CF100" s="364">
        <f t="shared" si="38"/>
        <v>-5664.4636425512326</v>
      </c>
      <c r="CG100" s="364">
        <f t="shared" si="38"/>
        <v>-5845.2884244308389</v>
      </c>
      <c r="CH100" s="364">
        <f t="shared" si="38"/>
        <v>-6031.6866841354486</v>
      </c>
      <c r="CI100" s="364">
        <f t="shared" si="38"/>
        <v>-6223.8259573713503</v>
      </c>
    </row>
    <row r="101" spans="1:87">
      <c r="A101" s="222"/>
      <c r="B101" s="222"/>
      <c r="C101" s="40"/>
      <c r="D101" s="69"/>
      <c r="E101" s="69"/>
      <c r="F101" s="34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222"/>
      <c r="AU101" s="222"/>
      <c r="AV101" s="222"/>
      <c r="AW101" s="222"/>
      <c r="AX101" s="222"/>
      <c r="AY101" s="222"/>
      <c r="AZ101" s="222"/>
      <c r="BA101" s="222"/>
      <c r="BB101" s="222"/>
      <c r="BC101" s="222"/>
      <c r="BD101" s="222"/>
      <c r="BE101" s="222"/>
      <c r="BF101" s="222"/>
      <c r="BG101" s="222"/>
      <c r="BH101" s="222"/>
      <c r="BI101" s="222"/>
      <c r="BJ101" s="222"/>
      <c r="BK101" s="222"/>
      <c r="BL101" s="222"/>
      <c r="BM101" s="222"/>
      <c r="BN101" s="222"/>
      <c r="BO101" s="222"/>
      <c r="BP101" s="222"/>
      <c r="BQ101" s="222"/>
      <c r="BR101" s="222"/>
      <c r="BS101" s="222"/>
      <c r="BT101" s="222"/>
      <c r="BU101" s="222"/>
      <c r="BV101" s="222"/>
      <c r="BW101" s="222"/>
      <c r="BX101" s="222"/>
      <c r="BY101" s="222"/>
      <c r="BZ101" s="222"/>
      <c r="CA101" s="222"/>
      <c r="CB101" s="222"/>
      <c r="CC101" s="222"/>
      <c r="CD101" s="222"/>
      <c r="CE101" s="222"/>
      <c r="CF101" s="222"/>
      <c r="CG101" s="222"/>
      <c r="CH101" s="222"/>
      <c r="CI101" s="222"/>
    </row>
    <row r="102" spans="1:87">
      <c r="A102" s="222"/>
      <c r="B102" s="222"/>
      <c r="C102" s="224" t="s">
        <v>859</v>
      </c>
      <c r="D102" s="69"/>
      <c r="E102" s="69"/>
      <c r="F102" s="34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2"/>
      <c r="AH102" s="222"/>
      <c r="AI102" s="222"/>
      <c r="AJ102" s="222"/>
      <c r="AK102" s="222"/>
      <c r="AL102" s="222"/>
      <c r="AM102" s="222"/>
      <c r="AN102" s="222"/>
      <c r="AO102" s="222"/>
      <c r="AP102" s="222"/>
      <c r="AQ102" s="222"/>
      <c r="AR102" s="222"/>
      <c r="AS102" s="222"/>
      <c r="AT102" s="222"/>
      <c r="AU102" s="222"/>
      <c r="AV102" s="222"/>
      <c r="AW102" s="222"/>
      <c r="AX102" s="222"/>
      <c r="AY102" s="222"/>
      <c r="AZ102" s="222"/>
      <c r="BA102" s="222"/>
      <c r="BB102" s="222"/>
      <c r="BC102" s="222"/>
      <c r="BD102" s="222"/>
      <c r="BE102" s="222"/>
      <c r="BF102" s="222"/>
      <c r="BG102" s="222"/>
      <c r="BH102" s="222"/>
      <c r="BI102" s="222"/>
      <c r="BJ102" s="222"/>
      <c r="BK102" s="222"/>
      <c r="BL102" s="222"/>
      <c r="BM102" s="222"/>
      <c r="BN102" s="222"/>
      <c r="BO102" s="222"/>
      <c r="BP102" s="222"/>
      <c r="BQ102" s="222"/>
      <c r="BR102" s="222"/>
      <c r="BS102" s="222"/>
      <c r="BT102" s="222"/>
      <c r="BU102" s="222"/>
      <c r="BV102" s="222"/>
      <c r="BW102" s="222"/>
      <c r="BX102" s="222"/>
      <c r="BY102" s="222"/>
      <c r="BZ102" s="222"/>
      <c r="CA102" s="222"/>
      <c r="CB102" s="222"/>
      <c r="CC102" s="222"/>
      <c r="CD102" s="222"/>
      <c r="CE102" s="222"/>
      <c r="CF102" s="222"/>
      <c r="CG102" s="222"/>
      <c r="CH102" s="222"/>
      <c r="CI102" s="222"/>
    </row>
    <row r="103" spans="1:87">
      <c r="A103" s="222"/>
      <c r="B103" s="222"/>
      <c r="C103" s="40" t="s">
        <v>511</v>
      </c>
      <c r="D103" s="69" t="s">
        <v>258</v>
      </c>
      <c r="E103" s="69" t="s">
        <v>42</v>
      </c>
      <c r="F103" s="34"/>
      <c r="G103" s="424"/>
      <c r="H103" s="424"/>
      <c r="I103" s="424"/>
      <c r="J103" s="377">
        <f>Inputs!J218</f>
        <v>1.3</v>
      </c>
      <c r="K103" s="658">
        <f>Inputs!K218</f>
        <v>0</v>
      </c>
      <c r="L103" s="658">
        <f>Inputs!L218</f>
        <v>0</v>
      </c>
      <c r="M103" s="658">
        <f>Inputs!M218</f>
        <v>0</v>
      </c>
      <c r="N103" s="658">
        <f>Inputs!N218</f>
        <v>0</v>
      </c>
      <c r="O103" s="658">
        <f>Inputs!O218</f>
        <v>0</v>
      </c>
      <c r="P103" s="658">
        <f>Inputs!P218</f>
        <v>0</v>
      </c>
      <c r="Q103" s="658">
        <f>Inputs!Q218</f>
        <v>0</v>
      </c>
      <c r="R103" s="658">
        <f>Inputs!R218</f>
        <v>0</v>
      </c>
      <c r="S103" s="658">
        <f>Inputs!S218</f>
        <v>0</v>
      </c>
      <c r="T103" s="658">
        <f>Inputs!T218</f>
        <v>0</v>
      </c>
      <c r="U103" s="658">
        <f>Inputs!U218</f>
        <v>0</v>
      </c>
      <c r="V103" s="658">
        <f>Inputs!V218</f>
        <v>0</v>
      </c>
      <c r="W103" s="658">
        <f>Inputs!W218</f>
        <v>0</v>
      </c>
      <c r="X103" s="658">
        <f>Inputs!X218</f>
        <v>0</v>
      </c>
      <c r="Y103" s="658">
        <f>Inputs!Y218</f>
        <v>0</v>
      </c>
      <c r="Z103" s="658">
        <f>Inputs!Z218</f>
        <v>0</v>
      </c>
      <c r="AA103" s="658">
        <f>Inputs!AA218</f>
        <v>0</v>
      </c>
      <c r="AB103" s="658">
        <f>Inputs!AB218</f>
        <v>0</v>
      </c>
      <c r="AC103" s="658">
        <f>Inputs!AC218</f>
        <v>0</v>
      </c>
      <c r="AD103" s="658">
        <f>Inputs!AD218</f>
        <v>0</v>
      </c>
      <c r="AE103" s="658">
        <f>Inputs!AE218</f>
        <v>0</v>
      </c>
      <c r="AF103" s="658">
        <f>Inputs!AF218</f>
        <v>0</v>
      </c>
      <c r="AG103" s="658">
        <f>Inputs!AG218</f>
        <v>0</v>
      </c>
      <c r="AH103" s="658">
        <f>Inputs!AH218</f>
        <v>0</v>
      </c>
      <c r="AI103" s="658">
        <f>Inputs!AI218</f>
        <v>0</v>
      </c>
      <c r="AJ103" s="658">
        <f>Inputs!AJ218</f>
        <v>0</v>
      </c>
      <c r="AK103" s="658">
        <f>Inputs!AK218</f>
        <v>0</v>
      </c>
      <c r="AL103" s="658">
        <f>Inputs!AL218</f>
        <v>0</v>
      </c>
      <c r="AM103" s="658">
        <f>Inputs!AM218</f>
        <v>0</v>
      </c>
      <c r="AN103" s="658">
        <f>Inputs!AN218</f>
        <v>0</v>
      </c>
      <c r="AO103" s="658">
        <f>Inputs!AO218</f>
        <v>0</v>
      </c>
      <c r="AP103" s="658">
        <f>Inputs!AP218</f>
        <v>0</v>
      </c>
      <c r="AQ103" s="658">
        <f>Inputs!AQ218</f>
        <v>0</v>
      </c>
      <c r="AR103" s="658">
        <f>Inputs!AR218</f>
        <v>0</v>
      </c>
      <c r="AS103" s="658">
        <f>Inputs!AS218</f>
        <v>0</v>
      </c>
      <c r="AT103" s="658">
        <f>Inputs!AT218</f>
        <v>0</v>
      </c>
      <c r="AU103" s="658">
        <f>Inputs!AU218</f>
        <v>0</v>
      </c>
      <c r="AV103" s="658">
        <f>Inputs!AV218</f>
        <v>0</v>
      </c>
      <c r="AW103" s="658">
        <f>Inputs!AW218</f>
        <v>0</v>
      </c>
      <c r="AX103" s="658">
        <f>Inputs!AX218</f>
        <v>0</v>
      </c>
      <c r="AY103" s="658">
        <f>Inputs!AY218</f>
        <v>0</v>
      </c>
      <c r="AZ103" s="658">
        <f>Inputs!AZ218</f>
        <v>0</v>
      </c>
      <c r="BA103" s="658">
        <f>Inputs!BA218</f>
        <v>0</v>
      </c>
      <c r="BB103" s="658">
        <f>Inputs!BB218</f>
        <v>0</v>
      </c>
      <c r="BC103" s="658">
        <f>Inputs!BC218</f>
        <v>0</v>
      </c>
      <c r="BD103" s="658">
        <f>Inputs!BD218</f>
        <v>0</v>
      </c>
      <c r="BE103" s="658">
        <f>Inputs!BE218</f>
        <v>0</v>
      </c>
      <c r="BF103" s="658">
        <f>Inputs!BF218</f>
        <v>0</v>
      </c>
      <c r="BG103" s="658">
        <f>Inputs!BG218</f>
        <v>0</v>
      </c>
      <c r="BH103" s="658">
        <f>Inputs!BH218</f>
        <v>0</v>
      </c>
      <c r="BI103" s="658">
        <f>Inputs!BI218</f>
        <v>0</v>
      </c>
      <c r="BJ103" s="658">
        <f>Inputs!BJ218</f>
        <v>0</v>
      </c>
      <c r="BK103" s="658">
        <f>Inputs!BK218</f>
        <v>0</v>
      </c>
      <c r="BL103" s="658">
        <f>Inputs!BL218</f>
        <v>0</v>
      </c>
      <c r="BM103" s="658">
        <f>Inputs!BM218</f>
        <v>0</v>
      </c>
      <c r="BN103" s="658">
        <f>Inputs!BN218</f>
        <v>0</v>
      </c>
      <c r="BO103" s="658">
        <f>Inputs!BO218</f>
        <v>0</v>
      </c>
      <c r="BP103" s="658">
        <f>Inputs!BP218</f>
        <v>0</v>
      </c>
      <c r="BQ103" s="658">
        <f>Inputs!BQ218</f>
        <v>0</v>
      </c>
      <c r="BR103" s="658">
        <f>Inputs!BR218</f>
        <v>0</v>
      </c>
      <c r="BS103" s="658">
        <f>Inputs!BS218</f>
        <v>0</v>
      </c>
      <c r="BT103" s="658">
        <f>Inputs!BT218</f>
        <v>0</v>
      </c>
      <c r="BU103" s="658">
        <f>Inputs!BU218</f>
        <v>0</v>
      </c>
      <c r="BV103" s="658">
        <f>Inputs!BV218</f>
        <v>0</v>
      </c>
      <c r="BW103" s="658">
        <f>Inputs!BW218</f>
        <v>0</v>
      </c>
      <c r="BX103" s="658">
        <f>Inputs!BX218</f>
        <v>0</v>
      </c>
      <c r="BY103" s="658">
        <f>Inputs!BY218</f>
        <v>0</v>
      </c>
      <c r="BZ103" s="658">
        <f>Inputs!BZ218</f>
        <v>0</v>
      </c>
      <c r="CA103" s="658">
        <f>Inputs!CA218</f>
        <v>0</v>
      </c>
      <c r="CB103" s="658">
        <f>Inputs!CB218</f>
        <v>0</v>
      </c>
      <c r="CC103" s="658">
        <f>Inputs!CC218</f>
        <v>0</v>
      </c>
      <c r="CD103" s="658">
        <f>Inputs!CD218</f>
        <v>0</v>
      </c>
      <c r="CE103" s="658">
        <f>Inputs!CE218</f>
        <v>0</v>
      </c>
      <c r="CF103" s="658">
        <f>Inputs!CF218</f>
        <v>0</v>
      </c>
      <c r="CG103" s="658">
        <f>Inputs!CG218</f>
        <v>0</v>
      </c>
      <c r="CH103" s="658">
        <f>Inputs!CH218</f>
        <v>0</v>
      </c>
      <c r="CI103" s="658">
        <f>Inputs!CI218</f>
        <v>0</v>
      </c>
    </row>
    <row r="104" spans="1:87">
      <c r="A104" s="222"/>
      <c r="B104" s="222"/>
      <c r="C104" s="39"/>
      <c r="D104" s="69"/>
      <c r="E104" s="69"/>
      <c r="F104" s="34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  <c r="BB104" s="222"/>
      <c r="BC104" s="222"/>
      <c r="BD104" s="222"/>
      <c r="BE104" s="222"/>
      <c r="BF104" s="222"/>
      <c r="BG104" s="222"/>
      <c r="BH104" s="222"/>
      <c r="BI104" s="222"/>
      <c r="BJ104" s="222"/>
      <c r="BK104" s="222"/>
      <c r="BL104" s="222"/>
      <c r="BM104" s="222"/>
      <c r="BN104" s="222"/>
      <c r="BO104" s="222"/>
      <c r="BP104" s="222"/>
      <c r="BQ104" s="222"/>
      <c r="BR104" s="222"/>
      <c r="BS104" s="222"/>
      <c r="BT104" s="222"/>
      <c r="BU104" s="222"/>
      <c r="BV104" s="222"/>
      <c r="BW104" s="222"/>
      <c r="BX104" s="222"/>
      <c r="BY104" s="222"/>
      <c r="BZ104" s="222"/>
      <c r="CA104" s="222"/>
      <c r="CB104" s="222"/>
      <c r="CC104" s="222"/>
      <c r="CD104" s="222"/>
      <c r="CE104" s="222"/>
      <c r="CF104" s="222"/>
      <c r="CG104" s="222"/>
      <c r="CH104" s="222"/>
      <c r="CI104" s="222"/>
    </row>
    <row r="105" spans="1:87">
      <c r="A105" s="222"/>
      <c r="B105" s="222"/>
      <c r="C105" s="40" t="s">
        <v>510</v>
      </c>
      <c r="D105" s="69" t="s">
        <v>898</v>
      </c>
      <c r="E105" s="427" t="s">
        <v>58</v>
      </c>
      <c r="F105" s="34"/>
      <c r="G105" s="424"/>
      <c r="H105" s="424"/>
      <c r="I105" s="424"/>
      <c r="J105" s="364">
        <f>-J86*J103</f>
        <v>-91.033687580803814</v>
      </c>
      <c r="K105" s="364">
        <f t="shared" ref="K105:AF105" si="39">-K86*K103</f>
        <v>0</v>
      </c>
      <c r="L105" s="364">
        <f t="shared" si="39"/>
        <v>0</v>
      </c>
      <c r="M105" s="364">
        <f t="shared" si="39"/>
        <v>0</v>
      </c>
      <c r="N105" s="364">
        <f t="shared" si="39"/>
        <v>0</v>
      </c>
      <c r="O105" s="364">
        <f t="shared" si="39"/>
        <v>0</v>
      </c>
      <c r="P105" s="364">
        <f t="shared" si="39"/>
        <v>0</v>
      </c>
      <c r="Q105" s="364">
        <f t="shared" si="39"/>
        <v>0</v>
      </c>
      <c r="R105" s="364">
        <f t="shared" si="39"/>
        <v>0</v>
      </c>
      <c r="S105" s="364">
        <f t="shared" si="39"/>
        <v>0</v>
      </c>
      <c r="T105" s="364">
        <f t="shared" si="39"/>
        <v>0</v>
      </c>
      <c r="U105" s="364">
        <f t="shared" si="39"/>
        <v>0</v>
      </c>
      <c r="V105" s="364">
        <f t="shared" si="39"/>
        <v>0</v>
      </c>
      <c r="W105" s="364">
        <f t="shared" si="39"/>
        <v>0</v>
      </c>
      <c r="X105" s="364">
        <f t="shared" si="39"/>
        <v>0</v>
      </c>
      <c r="Y105" s="364">
        <f t="shared" si="39"/>
        <v>0</v>
      </c>
      <c r="Z105" s="364">
        <f t="shared" si="39"/>
        <v>0</v>
      </c>
      <c r="AA105" s="364">
        <f t="shared" si="39"/>
        <v>0</v>
      </c>
      <c r="AB105" s="364">
        <f t="shared" si="39"/>
        <v>0</v>
      </c>
      <c r="AC105" s="364">
        <f t="shared" si="39"/>
        <v>0</v>
      </c>
      <c r="AD105" s="364">
        <f t="shared" si="39"/>
        <v>0</v>
      </c>
      <c r="AE105" s="364">
        <f t="shared" si="39"/>
        <v>0</v>
      </c>
      <c r="AF105" s="364">
        <f t="shared" si="39"/>
        <v>0</v>
      </c>
      <c r="AG105" s="364">
        <f t="shared" ref="AG105:AL105" si="40">-AG86*AG103</f>
        <v>0</v>
      </c>
      <c r="AH105" s="364">
        <f t="shared" si="40"/>
        <v>0</v>
      </c>
      <c r="AI105" s="364">
        <f t="shared" si="40"/>
        <v>0</v>
      </c>
      <c r="AJ105" s="364">
        <f t="shared" si="40"/>
        <v>0</v>
      </c>
      <c r="AK105" s="364">
        <f t="shared" si="40"/>
        <v>0</v>
      </c>
      <c r="AL105" s="364">
        <f t="shared" si="40"/>
        <v>0</v>
      </c>
      <c r="AM105" s="364">
        <f t="shared" ref="AM105:CI105" si="41">-AM86*AM103</f>
        <v>0</v>
      </c>
      <c r="AN105" s="364">
        <f t="shared" si="41"/>
        <v>0</v>
      </c>
      <c r="AO105" s="364">
        <f t="shared" si="41"/>
        <v>0</v>
      </c>
      <c r="AP105" s="364">
        <f t="shared" si="41"/>
        <v>0</v>
      </c>
      <c r="AQ105" s="364">
        <f t="shared" si="41"/>
        <v>0</v>
      </c>
      <c r="AR105" s="364">
        <f t="shared" si="41"/>
        <v>0</v>
      </c>
      <c r="AS105" s="364">
        <f t="shared" si="41"/>
        <v>0</v>
      </c>
      <c r="AT105" s="364">
        <f t="shared" si="41"/>
        <v>0</v>
      </c>
      <c r="AU105" s="364">
        <f t="shared" si="41"/>
        <v>0</v>
      </c>
      <c r="AV105" s="364">
        <f t="shared" si="41"/>
        <v>0</v>
      </c>
      <c r="AW105" s="364">
        <f t="shared" si="41"/>
        <v>0</v>
      </c>
      <c r="AX105" s="364">
        <f t="shared" si="41"/>
        <v>0</v>
      </c>
      <c r="AY105" s="364">
        <f t="shared" si="41"/>
        <v>0</v>
      </c>
      <c r="AZ105" s="364">
        <f t="shared" si="41"/>
        <v>0</v>
      </c>
      <c r="BA105" s="364">
        <f t="shared" si="41"/>
        <v>0</v>
      </c>
      <c r="BB105" s="364">
        <f t="shared" si="41"/>
        <v>0</v>
      </c>
      <c r="BC105" s="364">
        <f t="shared" si="41"/>
        <v>0</v>
      </c>
      <c r="BD105" s="364">
        <f t="shared" si="41"/>
        <v>0</v>
      </c>
      <c r="BE105" s="364">
        <f t="shared" si="41"/>
        <v>0</v>
      </c>
      <c r="BF105" s="364">
        <f t="shared" si="41"/>
        <v>0</v>
      </c>
      <c r="BG105" s="364">
        <f t="shared" si="41"/>
        <v>0</v>
      </c>
      <c r="BH105" s="364">
        <f t="shared" si="41"/>
        <v>0</v>
      </c>
      <c r="BI105" s="364">
        <f t="shared" si="41"/>
        <v>0</v>
      </c>
      <c r="BJ105" s="364">
        <f t="shared" si="41"/>
        <v>0</v>
      </c>
      <c r="BK105" s="364">
        <f t="shared" si="41"/>
        <v>0</v>
      </c>
      <c r="BL105" s="364">
        <f t="shared" si="41"/>
        <v>0</v>
      </c>
      <c r="BM105" s="364">
        <f t="shared" si="41"/>
        <v>0</v>
      </c>
      <c r="BN105" s="364">
        <f t="shared" si="41"/>
        <v>0</v>
      </c>
      <c r="BO105" s="364">
        <f t="shared" si="41"/>
        <v>0</v>
      </c>
      <c r="BP105" s="364">
        <f t="shared" si="41"/>
        <v>0</v>
      </c>
      <c r="BQ105" s="364">
        <f t="shared" si="41"/>
        <v>0</v>
      </c>
      <c r="BR105" s="364">
        <f t="shared" si="41"/>
        <v>0</v>
      </c>
      <c r="BS105" s="364">
        <f t="shared" si="41"/>
        <v>0</v>
      </c>
      <c r="BT105" s="364">
        <f t="shared" si="41"/>
        <v>0</v>
      </c>
      <c r="BU105" s="364">
        <f t="shared" si="41"/>
        <v>0</v>
      </c>
      <c r="BV105" s="364">
        <f t="shared" si="41"/>
        <v>0</v>
      </c>
      <c r="BW105" s="364">
        <f t="shared" si="41"/>
        <v>0</v>
      </c>
      <c r="BX105" s="364">
        <f t="shared" si="41"/>
        <v>0</v>
      </c>
      <c r="BY105" s="364">
        <f t="shared" si="41"/>
        <v>0</v>
      </c>
      <c r="BZ105" s="364">
        <f t="shared" si="41"/>
        <v>0</v>
      </c>
      <c r="CA105" s="364">
        <f t="shared" si="41"/>
        <v>0</v>
      </c>
      <c r="CB105" s="364">
        <f t="shared" si="41"/>
        <v>0</v>
      </c>
      <c r="CC105" s="364">
        <f t="shared" si="41"/>
        <v>0</v>
      </c>
      <c r="CD105" s="364">
        <f t="shared" si="41"/>
        <v>0</v>
      </c>
      <c r="CE105" s="364">
        <f t="shared" si="41"/>
        <v>0</v>
      </c>
      <c r="CF105" s="364">
        <f t="shared" si="41"/>
        <v>0</v>
      </c>
      <c r="CG105" s="364">
        <f t="shared" si="41"/>
        <v>0</v>
      </c>
      <c r="CH105" s="364">
        <f t="shared" si="41"/>
        <v>0</v>
      </c>
      <c r="CI105" s="364">
        <f t="shared" si="41"/>
        <v>0</v>
      </c>
    </row>
    <row r="106" spans="1:87">
      <c r="A106" s="222"/>
      <c r="B106" s="222"/>
      <c r="C106" s="40"/>
      <c r="D106" s="69"/>
      <c r="E106" s="69"/>
      <c r="F106" s="34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  <c r="BB106" s="222"/>
      <c r="BC106" s="222"/>
      <c r="BD106" s="222"/>
      <c r="BE106" s="222"/>
      <c r="BF106" s="222"/>
      <c r="BG106" s="222"/>
      <c r="BH106" s="222"/>
      <c r="BI106" s="222"/>
      <c r="BJ106" s="222"/>
      <c r="BK106" s="222"/>
      <c r="BL106" s="222"/>
      <c r="BM106" s="222"/>
      <c r="BN106" s="222"/>
      <c r="BO106" s="222"/>
      <c r="BP106" s="222"/>
      <c r="BQ106" s="222"/>
      <c r="BR106" s="222"/>
      <c r="BS106" s="222"/>
      <c r="BT106" s="222"/>
      <c r="BU106" s="222"/>
      <c r="BV106" s="222"/>
      <c r="BW106" s="222"/>
      <c r="BX106" s="222"/>
      <c r="BY106" s="222"/>
      <c r="BZ106" s="222"/>
      <c r="CA106" s="222"/>
      <c r="CB106" s="222"/>
      <c r="CC106" s="222"/>
      <c r="CD106" s="222"/>
      <c r="CE106" s="222"/>
      <c r="CF106" s="222"/>
      <c r="CG106" s="222"/>
      <c r="CH106" s="222"/>
      <c r="CI106" s="222"/>
    </row>
    <row r="107" spans="1:87">
      <c r="A107" s="222"/>
      <c r="B107" s="222"/>
      <c r="C107" s="224" t="s">
        <v>860</v>
      </c>
      <c r="D107" s="69"/>
      <c r="E107" s="69"/>
      <c r="F107" s="34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  <c r="BB107" s="222"/>
      <c r="BC107" s="222"/>
      <c r="BD107" s="222"/>
      <c r="BE107" s="222"/>
      <c r="BF107" s="222"/>
      <c r="BG107" s="222"/>
      <c r="BH107" s="222"/>
      <c r="BI107" s="222"/>
      <c r="BJ107" s="222"/>
      <c r="BK107" s="222"/>
      <c r="BL107" s="222"/>
      <c r="BM107" s="222"/>
      <c r="BN107" s="222"/>
      <c r="BO107" s="222"/>
      <c r="BP107" s="222"/>
      <c r="BQ107" s="222"/>
      <c r="BR107" s="222"/>
      <c r="BS107" s="222"/>
      <c r="BT107" s="222"/>
      <c r="BU107" s="222"/>
      <c r="BV107" s="222"/>
      <c r="BW107" s="222"/>
      <c r="BX107" s="222"/>
      <c r="BY107" s="222"/>
      <c r="BZ107" s="222"/>
      <c r="CA107" s="222"/>
      <c r="CB107" s="222"/>
      <c r="CC107" s="222"/>
      <c r="CD107" s="222"/>
      <c r="CE107" s="222"/>
      <c r="CF107" s="222"/>
      <c r="CG107" s="222"/>
      <c r="CH107" s="222"/>
      <c r="CI107" s="222"/>
    </row>
    <row r="108" spans="1:87">
      <c r="A108" s="222"/>
      <c r="B108" s="222"/>
      <c r="C108" s="40" t="s">
        <v>512</v>
      </c>
      <c r="D108" s="69" t="s">
        <v>258</v>
      </c>
      <c r="E108" s="69" t="s">
        <v>42</v>
      </c>
      <c r="F108" s="34"/>
      <c r="G108" s="424"/>
      <c r="H108" s="424"/>
      <c r="I108" s="658"/>
      <c r="J108" s="377">
        <f>Inputs!J212</f>
        <v>0.18</v>
      </c>
      <c r="K108" s="377">
        <f>Inputs!K212</f>
        <v>0.18</v>
      </c>
      <c r="L108" s="377">
        <f>Inputs!L212</f>
        <v>0.18</v>
      </c>
      <c r="M108" s="377">
        <f>Inputs!M212</f>
        <v>0.18</v>
      </c>
      <c r="N108" s="377">
        <f>Inputs!N212</f>
        <v>0.14000000000000001</v>
      </c>
      <c r="O108" s="377">
        <f>Inputs!O212</f>
        <v>0.14000000000000001</v>
      </c>
      <c r="P108" s="377">
        <f>Inputs!P212</f>
        <v>0.14000000000000001</v>
      </c>
      <c r="Q108" s="377">
        <f>Inputs!Q212</f>
        <v>0.14000000000000001</v>
      </c>
      <c r="R108" s="377">
        <f>Inputs!R212</f>
        <v>0.14000000000000001</v>
      </c>
      <c r="S108" s="377">
        <f>Inputs!S212</f>
        <v>0.14000000000000001</v>
      </c>
      <c r="T108" s="377">
        <f>Inputs!T212</f>
        <v>0.14000000000000001</v>
      </c>
      <c r="U108" s="377">
        <f>Inputs!U212</f>
        <v>0.14000000000000001</v>
      </c>
      <c r="V108" s="377">
        <f>Inputs!V212</f>
        <v>0.14000000000000001</v>
      </c>
      <c r="W108" s="377">
        <f>Inputs!W212</f>
        <v>0.14000000000000001</v>
      </c>
      <c r="X108" s="377">
        <f>Inputs!X212</f>
        <v>0.14000000000000001</v>
      </c>
      <c r="Y108" s="377">
        <f>Inputs!Y212</f>
        <v>0.14000000000000001</v>
      </c>
      <c r="Z108" s="377">
        <f>Inputs!Z212</f>
        <v>0.14000000000000001</v>
      </c>
      <c r="AA108" s="377">
        <f>Inputs!AA212</f>
        <v>0.14000000000000001</v>
      </c>
      <c r="AB108" s="377">
        <f>Inputs!AB212</f>
        <v>0.14000000000000001</v>
      </c>
      <c r="AC108" s="377">
        <f>Inputs!AC212</f>
        <v>0.14000000000000001</v>
      </c>
      <c r="AD108" s="377">
        <f>Inputs!AD212</f>
        <v>0.14000000000000001</v>
      </c>
      <c r="AE108" s="377">
        <f>Inputs!AE212</f>
        <v>0.14000000000000001</v>
      </c>
      <c r="AF108" s="377">
        <f>Inputs!AF212</f>
        <v>0.14000000000000001</v>
      </c>
      <c r="AG108" s="377">
        <f>Inputs!AG212</f>
        <v>0.14000000000000001</v>
      </c>
      <c r="AH108" s="377">
        <f>Inputs!AH212</f>
        <v>0.14000000000000001</v>
      </c>
      <c r="AI108" s="377">
        <f>Inputs!AI212</f>
        <v>0.14000000000000001</v>
      </c>
      <c r="AJ108" s="377">
        <f>Inputs!AJ212</f>
        <v>0.14000000000000001</v>
      </c>
      <c r="AK108" s="377">
        <f>Inputs!AK212</f>
        <v>0.14000000000000001</v>
      </c>
      <c r="AL108" s="377">
        <f>Inputs!AL212</f>
        <v>0.14000000000000001</v>
      </c>
      <c r="AM108" s="377">
        <f>Inputs!AM212</f>
        <v>0.14000000000000001</v>
      </c>
      <c r="AN108" s="377">
        <f>Inputs!AN212</f>
        <v>0.14000000000000001</v>
      </c>
      <c r="AO108" s="377">
        <f>Inputs!AO212</f>
        <v>0.14000000000000001</v>
      </c>
      <c r="AP108" s="377">
        <f>Inputs!AP212</f>
        <v>0.14000000000000001</v>
      </c>
      <c r="AQ108" s="377">
        <f>Inputs!AQ212</f>
        <v>0.14000000000000001</v>
      </c>
      <c r="AR108" s="377">
        <f>Inputs!AR212</f>
        <v>0.14000000000000001</v>
      </c>
      <c r="AS108" s="377">
        <f>Inputs!AS212</f>
        <v>0.14000000000000001</v>
      </c>
      <c r="AT108" s="377">
        <f>Inputs!AT212</f>
        <v>0.14000000000000001</v>
      </c>
      <c r="AU108" s="377">
        <f>Inputs!AU212</f>
        <v>0.14000000000000001</v>
      </c>
      <c r="AV108" s="377">
        <f>Inputs!AV212</f>
        <v>0.14000000000000001</v>
      </c>
      <c r="AW108" s="377">
        <f>Inputs!AW212</f>
        <v>0.14000000000000001</v>
      </c>
      <c r="AX108" s="377">
        <f>Inputs!AX212</f>
        <v>0.14000000000000001</v>
      </c>
      <c r="AY108" s="377">
        <f>Inputs!AY212</f>
        <v>0.14000000000000001</v>
      </c>
      <c r="AZ108" s="377">
        <f>Inputs!AZ212</f>
        <v>0.14000000000000001</v>
      </c>
      <c r="BA108" s="377">
        <f>Inputs!BA212</f>
        <v>0.14000000000000001</v>
      </c>
      <c r="BB108" s="377">
        <f>Inputs!BB212</f>
        <v>0.14000000000000001</v>
      </c>
      <c r="BC108" s="377">
        <f>Inputs!BC212</f>
        <v>0.14000000000000001</v>
      </c>
      <c r="BD108" s="377">
        <f>Inputs!BD212</f>
        <v>0.14000000000000001</v>
      </c>
      <c r="BE108" s="377">
        <f>Inputs!BE212</f>
        <v>0.14000000000000001</v>
      </c>
      <c r="BF108" s="377">
        <f>Inputs!BF212</f>
        <v>0.14000000000000001</v>
      </c>
      <c r="BG108" s="377">
        <f>Inputs!BG212</f>
        <v>0.14000000000000001</v>
      </c>
      <c r="BH108" s="377">
        <f>Inputs!BH212</f>
        <v>0.14000000000000001</v>
      </c>
      <c r="BI108" s="377">
        <f>Inputs!BI212</f>
        <v>0.14000000000000001</v>
      </c>
      <c r="BJ108" s="377">
        <f>Inputs!BJ212</f>
        <v>0.14000000000000001</v>
      </c>
      <c r="BK108" s="377">
        <f>Inputs!BK212</f>
        <v>0.14000000000000001</v>
      </c>
      <c r="BL108" s="377">
        <f>Inputs!BL212</f>
        <v>0.14000000000000001</v>
      </c>
      <c r="BM108" s="377">
        <f>Inputs!BM212</f>
        <v>0.14000000000000001</v>
      </c>
      <c r="BN108" s="377">
        <f>Inputs!BN212</f>
        <v>0.14000000000000001</v>
      </c>
      <c r="BO108" s="377">
        <f>Inputs!BO212</f>
        <v>0.14000000000000001</v>
      </c>
      <c r="BP108" s="377">
        <f>Inputs!BP212</f>
        <v>0.14000000000000001</v>
      </c>
      <c r="BQ108" s="377">
        <f>Inputs!BQ212</f>
        <v>0.14000000000000001</v>
      </c>
      <c r="BR108" s="377">
        <f>Inputs!BR212</f>
        <v>0.14000000000000001</v>
      </c>
      <c r="BS108" s="377">
        <f>Inputs!BS212</f>
        <v>0.14000000000000001</v>
      </c>
      <c r="BT108" s="377">
        <f>Inputs!BT212</f>
        <v>0.14000000000000001</v>
      </c>
      <c r="BU108" s="377">
        <f>Inputs!BU212</f>
        <v>0.14000000000000001</v>
      </c>
      <c r="BV108" s="377">
        <f>Inputs!BV212</f>
        <v>0.14000000000000001</v>
      </c>
      <c r="BW108" s="377">
        <f>Inputs!BW212</f>
        <v>0.14000000000000001</v>
      </c>
      <c r="BX108" s="377">
        <f>Inputs!BX212</f>
        <v>0.14000000000000001</v>
      </c>
      <c r="BY108" s="377">
        <f>Inputs!BY212</f>
        <v>0.14000000000000001</v>
      </c>
      <c r="BZ108" s="377">
        <f>Inputs!BZ212</f>
        <v>0.14000000000000001</v>
      </c>
      <c r="CA108" s="377">
        <f>Inputs!CA212</f>
        <v>0.14000000000000001</v>
      </c>
      <c r="CB108" s="377">
        <f>Inputs!CB212</f>
        <v>0.14000000000000001</v>
      </c>
      <c r="CC108" s="377">
        <f>Inputs!CC212</f>
        <v>0.14000000000000001</v>
      </c>
      <c r="CD108" s="377">
        <f>Inputs!CD212</f>
        <v>0.14000000000000001</v>
      </c>
      <c r="CE108" s="377">
        <f>Inputs!CE212</f>
        <v>0.14000000000000001</v>
      </c>
      <c r="CF108" s="377">
        <f>Inputs!CF212</f>
        <v>0.14000000000000001</v>
      </c>
      <c r="CG108" s="377">
        <f>Inputs!CG212</f>
        <v>0.14000000000000001</v>
      </c>
      <c r="CH108" s="377">
        <f>Inputs!CH212</f>
        <v>0.14000000000000001</v>
      </c>
      <c r="CI108" s="377">
        <f>Inputs!CI212</f>
        <v>0.14000000000000001</v>
      </c>
    </row>
    <row r="109" spans="1:87">
      <c r="A109" s="222"/>
      <c r="B109" s="222"/>
      <c r="C109" s="40" t="s">
        <v>732</v>
      </c>
      <c r="D109" s="69" t="s">
        <v>258</v>
      </c>
      <c r="E109" s="69" t="s">
        <v>42</v>
      </c>
      <c r="F109" s="34"/>
      <c r="G109" s="424"/>
      <c r="H109" s="424"/>
      <c r="I109" s="658"/>
      <c r="J109" s="658">
        <f>Inputs!J213</f>
        <v>0</v>
      </c>
      <c r="K109" s="658">
        <f>Inputs!K213</f>
        <v>0</v>
      </c>
      <c r="L109" s="658">
        <f>Inputs!L213</f>
        <v>0</v>
      </c>
      <c r="M109" s="377">
        <f>Inputs!M213</f>
        <v>0.4</v>
      </c>
      <c r="N109" s="377">
        <f>Inputs!N213</f>
        <v>0.4</v>
      </c>
      <c r="O109" s="377">
        <f>Inputs!O213</f>
        <v>0.4</v>
      </c>
      <c r="P109" s="377">
        <f>Inputs!P213</f>
        <v>0.4</v>
      </c>
      <c r="Q109" s="377">
        <f>Inputs!Q213</f>
        <v>0.4</v>
      </c>
      <c r="R109" s="377">
        <f>Inputs!R213</f>
        <v>0.4</v>
      </c>
      <c r="S109" s="377">
        <f>Inputs!S213</f>
        <v>0.4</v>
      </c>
      <c r="T109" s="377">
        <f>Inputs!T213</f>
        <v>0.4</v>
      </c>
      <c r="U109" s="377">
        <f>Inputs!U213</f>
        <v>0.4</v>
      </c>
      <c r="V109" s="377">
        <f>Inputs!V213</f>
        <v>0.4</v>
      </c>
      <c r="W109" s="377">
        <f>Inputs!W213</f>
        <v>0.4</v>
      </c>
      <c r="X109" s="377">
        <f>Inputs!X213</f>
        <v>0.4</v>
      </c>
      <c r="Y109" s="377">
        <f>Inputs!Y213</f>
        <v>0.4</v>
      </c>
      <c r="Z109" s="377">
        <f>Inputs!Z213</f>
        <v>0.4</v>
      </c>
      <c r="AA109" s="377">
        <f>Inputs!AA213</f>
        <v>0.4</v>
      </c>
      <c r="AB109" s="377">
        <f>Inputs!AB213</f>
        <v>0.4</v>
      </c>
      <c r="AC109" s="377">
        <f>Inputs!AC213</f>
        <v>0.4</v>
      </c>
      <c r="AD109" s="377">
        <f>Inputs!AD213</f>
        <v>0.4</v>
      </c>
      <c r="AE109" s="377">
        <f>Inputs!AE213</f>
        <v>0.4</v>
      </c>
      <c r="AF109" s="377">
        <f>Inputs!AF213</f>
        <v>0.4</v>
      </c>
      <c r="AG109" s="377">
        <f>Inputs!AG213</f>
        <v>0.4</v>
      </c>
      <c r="AH109" s="377">
        <f>Inputs!AH213</f>
        <v>0.4</v>
      </c>
      <c r="AI109" s="377">
        <f>Inputs!AI213</f>
        <v>0.4</v>
      </c>
      <c r="AJ109" s="377">
        <f>Inputs!AJ213</f>
        <v>0.4</v>
      </c>
      <c r="AK109" s="377">
        <f>Inputs!AK213</f>
        <v>0.4</v>
      </c>
      <c r="AL109" s="377">
        <f>Inputs!AL213</f>
        <v>0.4</v>
      </c>
      <c r="AM109" s="377">
        <f>Inputs!AM213</f>
        <v>0.4</v>
      </c>
      <c r="AN109" s="377">
        <f>Inputs!AN213</f>
        <v>0.4</v>
      </c>
      <c r="AO109" s="377">
        <f>Inputs!AO213</f>
        <v>0.4</v>
      </c>
      <c r="AP109" s="377">
        <f>Inputs!AP213</f>
        <v>0.4</v>
      </c>
      <c r="AQ109" s="377">
        <f>Inputs!AQ213</f>
        <v>0.4</v>
      </c>
      <c r="AR109" s="377">
        <f>Inputs!AR213</f>
        <v>0.4</v>
      </c>
      <c r="AS109" s="377">
        <f>Inputs!AS213</f>
        <v>0.4</v>
      </c>
      <c r="AT109" s="377">
        <f>Inputs!AT213</f>
        <v>0.4</v>
      </c>
      <c r="AU109" s="377">
        <f>Inputs!AU213</f>
        <v>0.4</v>
      </c>
      <c r="AV109" s="377">
        <f>Inputs!AV213</f>
        <v>0.4</v>
      </c>
      <c r="AW109" s="377">
        <f>Inputs!AW213</f>
        <v>0.4</v>
      </c>
      <c r="AX109" s="377">
        <f>Inputs!AX213</f>
        <v>0.4</v>
      </c>
      <c r="AY109" s="377">
        <f>Inputs!AY213</f>
        <v>0.4</v>
      </c>
      <c r="AZ109" s="377">
        <f>Inputs!AZ213</f>
        <v>0.4</v>
      </c>
      <c r="BA109" s="377">
        <f>Inputs!BA213</f>
        <v>0.4</v>
      </c>
      <c r="BB109" s="377">
        <f>Inputs!BB213</f>
        <v>0.4</v>
      </c>
      <c r="BC109" s="377">
        <f>Inputs!BC213</f>
        <v>0.4</v>
      </c>
      <c r="BD109" s="377">
        <f>Inputs!BD213</f>
        <v>0.4</v>
      </c>
      <c r="BE109" s="377">
        <f>Inputs!BE213</f>
        <v>0.4</v>
      </c>
      <c r="BF109" s="377">
        <f>Inputs!BF213</f>
        <v>0.4</v>
      </c>
      <c r="BG109" s="377">
        <f>Inputs!BG213</f>
        <v>0.4</v>
      </c>
      <c r="BH109" s="377">
        <f>Inputs!BH213</f>
        <v>0.4</v>
      </c>
      <c r="BI109" s="377">
        <f>Inputs!BI213</f>
        <v>0.4</v>
      </c>
      <c r="BJ109" s="377">
        <f>Inputs!BJ213</f>
        <v>0.4</v>
      </c>
      <c r="BK109" s="377">
        <f>Inputs!BK213</f>
        <v>0.4</v>
      </c>
      <c r="BL109" s="377">
        <f>Inputs!BL213</f>
        <v>0.4</v>
      </c>
      <c r="BM109" s="377">
        <f>Inputs!BM213</f>
        <v>0.4</v>
      </c>
      <c r="BN109" s="377">
        <f>Inputs!BN213</f>
        <v>0.4</v>
      </c>
      <c r="BO109" s="377">
        <f>Inputs!BO213</f>
        <v>0.4</v>
      </c>
      <c r="BP109" s="377">
        <f>Inputs!BP213</f>
        <v>0.4</v>
      </c>
      <c r="BQ109" s="377">
        <f>Inputs!BQ213</f>
        <v>0.4</v>
      </c>
      <c r="BR109" s="377">
        <f>Inputs!BR213</f>
        <v>0.4</v>
      </c>
      <c r="BS109" s="377">
        <f>Inputs!BS213</f>
        <v>0.4</v>
      </c>
      <c r="BT109" s="377">
        <f>Inputs!BT213</f>
        <v>0.4</v>
      </c>
      <c r="BU109" s="377">
        <f>Inputs!BU213</f>
        <v>0.4</v>
      </c>
      <c r="BV109" s="377">
        <f>Inputs!BV213</f>
        <v>0.4</v>
      </c>
      <c r="BW109" s="377">
        <f>Inputs!BW213</f>
        <v>0.4</v>
      </c>
      <c r="BX109" s="377">
        <f>Inputs!BX213</f>
        <v>0.4</v>
      </c>
      <c r="BY109" s="377">
        <f>Inputs!BY213</f>
        <v>0.4</v>
      </c>
      <c r="BZ109" s="377">
        <f>Inputs!BZ213</f>
        <v>0.4</v>
      </c>
      <c r="CA109" s="377">
        <f>Inputs!CA213</f>
        <v>0.4</v>
      </c>
      <c r="CB109" s="377">
        <f>Inputs!CB213</f>
        <v>0.4</v>
      </c>
      <c r="CC109" s="377">
        <f>Inputs!CC213</f>
        <v>0.4</v>
      </c>
      <c r="CD109" s="377">
        <f>Inputs!CD213</f>
        <v>0.4</v>
      </c>
      <c r="CE109" s="377">
        <f>Inputs!CE213</f>
        <v>0.4</v>
      </c>
      <c r="CF109" s="377">
        <f>Inputs!CF213</f>
        <v>0.4</v>
      </c>
      <c r="CG109" s="377">
        <f>Inputs!CG213</f>
        <v>0.4</v>
      </c>
      <c r="CH109" s="377">
        <f>Inputs!CH213</f>
        <v>0.4</v>
      </c>
      <c r="CI109" s="377">
        <f>Inputs!CI213</f>
        <v>0.4</v>
      </c>
    </row>
    <row r="110" spans="1:87">
      <c r="A110" s="222"/>
      <c r="B110" s="222"/>
      <c r="C110" s="40"/>
      <c r="D110" s="69"/>
      <c r="E110" s="427"/>
      <c r="F110" s="34"/>
      <c r="G110" s="377"/>
      <c r="H110" s="377"/>
      <c r="I110" s="377"/>
      <c r="J110" s="377"/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77"/>
      <c r="V110" s="377"/>
      <c r="W110" s="377"/>
      <c r="X110" s="377"/>
      <c r="Y110" s="377"/>
      <c r="Z110" s="377"/>
      <c r="AA110" s="377"/>
      <c r="AB110" s="377"/>
      <c r="AC110" s="377"/>
      <c r="AD110" s="377"/>
      <c r="AE110" s="377"/>
      <c r="AF110" s="377"/>
      <c r="AG110" s="377"/>
      <c r="AH110" s="377"/>
      <c r="AI110" s="377"/>
      <c r="AJ110" s="377"/>
      <c r="AK110" s="377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7"/>
      <c r="AV110" s="377"/>
      <c r="AW110" s="377"/>
      <c r="AX110" s="377"/>
      <c r="AY110" s="377"/>
      <c r="AZ110" s="377"/>
      <c r="BA110" s="377"/>
      <c r="BB110" s="377"/>
      <c r="BC110" s="377"/>
      <c r="BD110" s="377"/>
      <c r="BE110" s="377"/>
      <c r="BF110" s="377"/>
      <c r="BG110" s="377"/>
      <c r="BH110" s="377"/>
      <c r="BI110" s="377"/>
      <c r="BJ110" s="377"/>
      <c r="BK110" s="377"/>
      <c r="BL110" s="377"/>
      <c r="BM110" s="377"/>
      <c r="BN110" s="377"/>
      <c r="BO110" s="377"/>
      <c r="BP110" s="377"/>
      <c r="BQ110" s="377"/>
      <c r="BR110" s="377"/>
      <c r="BS110" s="377"/>
      <c r="BT110" s="377"/>
      <c r="BU110" s="377"/>
      <c r="BV110" s="377"/>
      <c r="BW110" s="377"/>
      <c r="BX110" s="377"/>
      <c r="BY110" s="377"/>
      <c r="BZ110" s="377"/>
      <c r="CA110" s="377"/>
      <c r="CB110" s="377"/>
      <c r="CC110" s="377"/>
      <c r="CD110" s="377"/>
      <c r="CE110" s="377"/>
      <c r="CF110" s="377"/>
      <c r="CG110" s="377"/>
      <c r="CH110" s="377"/>
      <c r="CI110" s="377"/>
    </row>
    <row r="111" spans="1:87">
      <c r="A111" s="222"/>
      <c r="B111" s="222"/>
      <c r="C111" s="222" t="s">
        <v>513</v>
      </c>
      <c r="D111" s="69" t="s">
        <v>898</v>
      </c>
      <c r="E111" s="427" t="s">
        <v>58</v>
      </c>
      <c r="F111" s="69"/>
      <c r="G111" s="659"/>
      <c r="H111" s="659"/>
      <c r="I111" s="583"/>
      <c r="J111" s="364">
        <f>IF(ISNUMBER(J15),J15,I116)</f>
        <v>740.3</v>
      </c>
      <c r="K111" s="364">
        <f t="shared" ref="K111:BV111" si="42">IF(ISNUMBER(K15),K15,J116)</f>
        <v>734.43799999999999</v>
      </c>
      <c r="L111" s="364">
        <f t="shared" si="42"/>
        <v>623.62800000000004</v>
      </c>
      <c r="M111" s="364">
        <f t="shared" si="42"/>
        <v>576.98213237501204</v>
      </c>
      <c r="N111" s="364">
        <f t="shared" si="42"/>
        <v>473.12534854750987</v>
      </c>
      <c r="O111" s="364">
        <f t="shared" si="42"/>
        <v>406.88779975085851</v>
      </c>
      <c r="P111" s="364">
        <f t="shared" si="42"/>
        <v>349.92350778573831</v>
      </c>
      <c r="Q111" s="364">
        <f t="shared" si="42"/>
        <v>300.93421669573496</v>
      </c>
      <c r="R111" s="364">
        <f t="shared" si="42"/>
        <v>258.80342635833205</v>
      </c>
      <c r="S111" s="364">
        <f t="shared" si="42"/>
        <v>222.57094666816556</v>
      </c>
      <c r="T111" s="364">
        <f t="shared" si="42"/>
        <v>191.41101413462238</v>
      </c>
      <c r="U111" s="364">
        <f t="shared" si="42"/>
        <v>164.61347215577524</v>
      </c>
      <c r="V111" s="364">
        <f t="shared" si="42"/>
        <v>141.56758605396669</v>
      </c>
      <c r="W111" s="364">
        <f t="shared" si="42"/>
        <v>121.74812400641136</v>
      </c>
      <c r="X111" s="364">
        <f t="shared" si="42"/>
        <v>104.70338664551377</v>
      </c>
      <c r="Y111" s="364">
        <f t="shared" si="42"/>
        <v>90.044912515141846</v>
      </c>
      <c r="Z111" s="364">
        <f t="shared" si="42"/>
        <v>77.438624763021991</v>
      </c>
      <c r="AA111" s="364">
        <f t="shared" si="42"/>
        <v>66.597217296198906</v>
      </c>
      <c r="AB111" s="364">
        <f t="shared" si="42"/>
        <v>57.273606874731058</v>
      </c>
      <c r="AC111" s="364">
        <f t="shared" si="42"/>
        <v>49.255301912268706</v>
      </c>
      <c r="AD111" s="364">
        <f t="shared" si="42"/>
        <v>42.359559644551084</v>
      </c>
      <c r="AE111" s="364">
        <f t="shared" si="42"/>
        <v>36.429221294313933</v>
      </c>
      <c r="AF111" s="364">
        <f t="shared" si="42"/>
        <v>31.329130313109982</v>
      </c>
      <c r="AG111" s="364">
        <f t="shared" si="42"/>
        <v>26.943052069274586</v>
      </c>
      <c r="AH111" s="364">
        <f t="shared" si="42"/>
        <v>23.171024779576143</v>
      </c>
      <c r="AI111" s="364">
        <f t="shared" si="42"/>
        <v>19.927081310435483</v>
      </c>
      <c r="AJ111" s="364">
        <f t="shared" si="42"/>
        <v>17.137289926974514</v>
      </c>
      <c r="AK111" s="364">
        <f t="shared" si="42"/>
        <v>14.738069337198082</v>
      </c>
      <c r="AL111" s="364">
        <f t="shared" si="42"/>
        <v>12.67473962999035</v>
      </c>
      <c r="AM111" s="364">
        <f t="shared" si="42"/>
        <v>10.9002760817917</v>
      </c>
      <c r="AN111" s="364">
        <f t="shared" si="42"/>
        <v>9.3742374303408624</v>
      </c>
      <c r="AO111" s="364">
        <f t="shared" si="42"/>
        <v>8.0618441900931419</v>
      </c>
      <c r="AP111" s="364">
        <f t="shared" si="42"/>
        <v>6.9331860034801016</v>
      </c>
      <c r="AQ111" s="364">
        <f t="shared" si="42"/>
        <v>5.9625399629928868</v>
      </c>
      <c r="AR111" s="364">
        <f t="shared" si="42"/>
        <v>5.1277843681738826</v>
      </c>
      <c r="AS111" s="364">
        <f t="shared" si="42"/>
        <v>4.4098945566295393</v>
      </c>
      <c r="AT111" s="364">
        <f t="shared" si="42"/>
        <v>3.7925093187014038</v>
      </c>
      <c r="AU111" s="364">
        <f t="shared" si="42"/>
        <v>3.2615580140832074</v>
      </c>
      <c r="AV111" s="364">
        <f t="shared" si="42"/>
        <v>2.8049398921115585</v>
      </c>
      <c r="AW111" s="364">
        <f t="shared" si="42"/>
        <v>2.4122483072159402</v>
      </c>
      <c r="AX111" s="364">
        <f t="shared" si="42"/>
        <v>2.0745335442057087</v>
      </c>
      <c r="AY111" s="364">
        <f t="shared" si="42"/>
        <v>1.7840988480169093</v>
      </c>
      <c r="AZ111" s="364">
        <f t="shared" si="42"/>
        <v>1.534325009294542</v>
      </c>
      <c r="BA111" s="364">
        <f t="shared" si="42"/>
        <v>1.319519507993306</v>
      </c>
      <c r="BB111" s="364">
        <f t="shared" si="42"/>
        <v>1.1347867768742432</v>
      </c>
      <c r="BC111" s="364">
        <f t="shared" si="42"/>
        <v>0.9759166281118492</v>
      </c>
      <c r="BD111" s="364">
        <f t="shared" si="42"/>
        <v>0.83928830017619027</v>
      </c>
      <c r="BE111" s="364">
        <f t="shared" si="42"/>
        <v>0.72178793815152364</v>
      </c>
      <c r="BF111" s="364">
        <f t="shared" si="42"/>
        <v>0.62073762681031031</v>
      </c>
      <c r="BG111" s="364">
        <f t="shared" si="42"/>
        <v>0.53383435905686683</v>
      </c>
      <c r="BH111" s="364">
        <f t="shared" si="42"/>
        <v>0.45909754878890546</v>
      </c>
      <c r="BI111" s="364">
        <f t="shared" si="42"/>
        <v>0.39482389195845868</v>
      </c>
      <c r="BJ111" s="364">
        <f t="shared" si="42"/>
        <v>0.33954854708427445</v>
      </c>
      <c r="BK111" s="364">
        <f t="shared" si="42"/>
        <v>0.29201175049247602</v>
      </c>
      <c r="BL111" s="364">
        <f t="shared" si="42"/>
        <v>0.25113010542352937</v>
      </c>
      <c r="BM111" s="364">
        <f t="shared" si="42"/>
        <v>0.21597189066423525</v>
      </c>
      <c r="BN111" s="364">
        <f t="shared" si="42"/>
        <v>0.1857358259712423</v>
      </c>
      <c r="BO111" s="364">
        <f t="shared" si="42"/>
        <v>0.15973281033526837</v>
      </c>
      <c r="BP111" s="364">
        <f t="shared" si="42"/>
        <v>0.13737021688833079</v>
      </c>
      <c r="BQ111" s="364">
        <f t="shared" si="42"/>
        <v>0.11813838652396447</v>
      </c>
      <c r="BR111" s="364">
        <f t="shared" si="42"/>
        <v>0.10159901241060944</v>
      </c>
      <c r="BS111" s="364">
        <f t="shared" si="42"/>
        <v>8.7375150673124111E-2</v>
      </c>
      <c r="BT111" s="364">
        <f t="shared" si="42"/>
        <v>7.5142629578886733E-2</v>
      </c>
      <c r="BU111" s="364">
        <f t="shared" si="42"/>
        <v>6.4622661437842593E-2</v>
      </c>
      <c r="BV111" s="364">
        <f t="shared" si="42"/>
        <v>5.5575488836544631E-2</v>
      </c>
      <c r="BW111" s="364">
        <f t="shared" ref="BW111:CI111" si="43">IF(ISNUMBER(BW15),BW15,BV116)</f>
        <v>4.7794920399428384E-2</v>
      </c>
      <c r="BX111" s="364">
        <f t="shared" si="43"/>
        <v>4.1103631543508407E-2</v>
      </c>
      <c r="BY111" s="364">
        <f t="shared" si="43"/>
        <v>3.5349123127417226E-2</v>
      </c>
      <c r="BZ111" s="364">
        <f t="shared" si="43"/>
        <v>3.0400245889578813E-2</v>
      </c>
      <c r="CA111" s="364">
        <f t="shared" si="43"/>
        <v>2.614421146503778E-2</v>
      </c>
      <c r="CB111" s="364">
        <f t="shared" si="43"/>
        <v>2.248402185993249E-2</v>
      </c>
      <c r="CC111" s="364">
        <f t="shared" si="43"/>
        <v>1.9336258799541942E-2</v>
      </c>
      <c r="CD111" s="364">
        <f t="shared" si="43"/>
        <v>1.6629182567606069E-2</v>
      </c>
      <c r="CE111" s="364">
        <f t="shared" si="43"/>
        <v>1.4301097008141219E-2</v>
      </c>
      <c r="CF111" s="364">
        <f t="shared" si="43"/>
        <v>1.2298943427001448E-2</v>
      </c>
      <c r="CG111" s="364">
        <f t="shared" si="43"/>
        <v>1.0577091347221245E-2</v>
      </c>
      <c r="CH111" s="364">
        <f t="shared" si="43"/>
        <v>9.0962985586102701E-3</v>
      </c>
      <c r="CI111" s="364">
        <f t="shared" si="43"/>
        <v>7.8228167604048326E-3</v>
      </c>
    </row>
    <row r="112" spans="1:87">
      <c r="A112" s="222"/>
      <c r="B112" s="222"/>
      <c r="C112" s="231" t="s">
        <v>728</v>
      </c>
      <c r="D112" s="69" t="s">
        <v>898</v>
      </c>
      <c r="E112" s="427" t="s">
        <v>58</v>
      </c>
      <c r="F112" s="69"/>
      <c r="G112" s="659"/>
      <c r="H112" s="659"/>
      <c r="I112" s="583"/>
      <c r="J112" s="364">
        <f t="shared" ref="J112:AO112" si="44">J88</f>
        <v>155.2973021561809</v>
      </c>
      <c r="K112" s="364">
        <f t="shared" si="44"/>
        <v>26.083804463837097</v>
      </c>
      <c r="L112" s="364">
        <f t="shared" si="44"/>
        <v>80.008746798795173</v>
      </c>
      <c r="M112" s="364">
        <f t="shared" si="44"/>
        <v>0</v>
      </c>
      <c r="N112" s="364">
        <f t="shared" si="44"/>
        <v>0</v>
      </c>
      <c r="O112" s="364">
        <f t="shared" si="44"/>
        <v>0</v>
      </c>
      <c r="P112" s="364">
        <f t="shared" si="44"/>
        <v>0</v>
      </c>
      <c r="Q112" s="364">
        <f t="shared" si="44"/>
        <v>0</v>
      </c>
      <c r="R112" s="364">
        <f t="shared" si="44"/>
        <v>0</v>
      </c>
      <c r="S112" s="364">
        <f t="shared" si="44"/>
        <v>0</v>
      </c>
      <c r="T112" s="364">
        <f t="shared" si="44"/>
        <v>0</v>
      </c>
      <c r="U112" s="364">
        <f t="shared" si="44"/>
        <v>0</v>
      </c>
      <c r="V112" s="364">
        <f t="shared" si="44"/>
        <v>0</v>
      </c>
      <c r="W112" s="364">
        <f t="shared" si="44"/>
        <v>0</v>
      </c>
      <c r="X112" s="364">
        <f t="shared" si="44"/>
        <v>0</v>
      </c>
      <c r="Y112" s="364">
        <f t="shared" si="44"/>
        <v>0</v>
      </c>
      <c r="Z112" s="364">
        <f t="shared" si="44"/>
        <v>0</v>
      </c>
      <c r="AA112" s="364">
        <f t="shared" si="44"/>
        <v>0</v>
      </c>
      <c r="AB112" s="364">
        <f t="shared" si="44"/>
        <v>0</v>
      </c>
      <c r="AC112" s="364">
        <f t="shared" si="44"/>
        <v>0</v>
      </c>
      <c r="AD112" s="364">
        <f t="shared" si="44"/>
        <v>0</v>
      </c>
      <c r="AE112" s="364">
        <f t="shared" si="44"/>
        <v>0</v>
      </c>
      <c r="AF112" s="364">
        <f t="shared" si="44"/>
        <v>0</v>
      </c>
      <c r="AG112" s="364">
        <f t="shared" si="44"/>
        <v>0</v>
      </c>
      <c r="AH112" s="364">
        <f t="shared" si="44"/>
        <v>0</v>
      </c>
      <c r="AI112" s="364">
        <f t="shared" si="44"/>
        <v>0</v>
      </c>
      <c r="AJ112" s="364">
        <f t="shared" si="44"/>
        <v>0</v>
      </c>
      <c r="AK112" s="364">
        <f t="shared" si="44"/>
        <v>0</v>
      </c>
      <c r="AL112" s="364">
        <f t="shared" si="44"/>
        <v>0</v>
      </c>
      <c r="AM112" s="364">
        <f t="shared" si="44"/>
        <v>0</v>
      </c>
      <c r="AN112" s="364">
        <f t="shared" si="44"/>
        <v>0</v>
      </c>
      <c r="AO112" s="364">
        <f t="shared" si="44"/>
        <v>0</v>
      </c>
      <c r="AP112" s="364">
        <f t="shared" ref="AP112:BU112" si="45">AP88</f>
        <v>0</v>
      </c>
      <c r="AQ112" s="364">
        <f t="shared" si="45"/>
        <v>0</v>
      </c>
      <c r="AR112" s="364">
        <f t="shared" si="45"/>
        <v>0</v>
      </c>
      <c r="AS112" s="364">
        <f t="shared" si="45"/>
        <v>0</v>
      </c>
      <c r="AT112" s="364">
        <f t="shared" si="45"/>
        <v>0</v>
      </c>
      <c r="AU112" s="364">
        <f t="shared" si="45"/>
        <v>0</v>
      </c>
      <c r="AV112" s="364">
        <f t="shared" si="45"/>
        <v>0</v>
      </c>
      <c r="AW112" s="364">
        <f t="shared" si="45"/>
        <v>0</v>
      </c>
      <c r="AX112" s="364">
        <f t="shared" si="45"/>
        <v>0</v>
      </c>
      <c r="AY112" s="364">
        <f t="shared" si="45"/>
        <v>0</v>
      </c>
      <c r="AZ112" s="364">
        <f t="shared" si="45"/>
        <v>0</v>
      </c>
      <c r="BA112" s="364">
        <f t="shared" si="45"/>
        <v>0</v>
      </c>
      <c r="BB112" s="364">
        <f t="shared" si="45"/>
        <v>0</v>
      </c>
      <c r="BC112" s="364">
        <f t="shared" si="45"/>
        <v>0</v>
      </c>
      <c r="BD112" s="364">
        <f t="shared" si="45"/>
        <v>0</v>
      </c>
      <c r="BE112" s="364">
        <f t="shared" si="45"/>
        <v>0</v>
      </c>
      <c r="BF112" s="364">
        <f t="shared" si="45"/>
        <v>0</v>
      </c>
      <c r="BG112" s="364">
        <f t="shared" si="45"/>
        <v>0</v>
      </c>
      <c r="BH112" s="364">
        <f t="shared" si="45"/>
        <v>0</v>
      </c>
      <c r="BI112" s="364">
        <f t="shared" si="45"/>
        <v>0</v>
      </c>
      <c r="BJ112" s="364">
        <f t="shared" si="45"/>
        <v>0</v>
      </c>
      <c r="BK112" s="364">
        <f t="shared" si="45"/>
        <v>0</v>
      </c>
      <c r="BL112" s="364">
        <f t="shared" si="45"/>
        <v>0</v>
      </c>
      <c r="BM112" s="364">
        <f t="shared" si="45"/>
        <v>0</v>
      </c>
      <c r="BN112" s="364">
        <f t="shared" si="45"/>
        <v>0</v>
      </c>
      <c r="BO112" s="364">
        <f t="shared" si="45"/>
        <v>0</v>
      </c>
      <c r="BP112" s="364">
        <f t="shared" si="45"/>
        <v>0</v>
      </c>
      <c r="BQ112" s="364">
        <f t="shared" si="45"/>
        <v>0</v>
      </c>
      <c r="BR112" s="364">
        <f t="shared" si="45"/>
        <v>0</v>
      </c>
      <c r="BS112" s="364">
        <f t="shared" si="45"/>
        <v>0</v>
      </c>
      <c r="BT112" s="364">
        <f t="shared" si="45"/>
        <v>0</v>
      </c>
      <c r="BU112" s="364">
        <f t="shared" si="45"/>
        <v>0</v>
      </c>
      <c r="BV112" s="364">
        <f t="shared" ref="BV112:CI112" si="46">BV88</f>
        <v>0</v>
      </c>
      <c r="BW112" s="364">
        <f t="shared" si="46"/>
        <v>0</v>
      </c>
      <c r="BX112" s="364">
        <f t="shared" si="46"/>
        <v>0</v>
      </c>
      <c r="BY112" s="364">
        <f t="shared" si="46"/>
        <v>0</v>
      </c>
      <c r="BZ112" s="364">
        <f t="shared" si="46"/>
        <v>0</v>
      </c>
      <c r="CA112" s="364">
        <f t="shared" si="46"/>
        <v>0</v>
      </c>
      <c r="CB112" s="364">
        <f t="shared" si="46"/>
        <v>0</v>
      </c>
      <c r="CC112" s="364">
        <f t="shared" si="46"/>
        <v>0</v>
      </c>
      <c r="CD112" s="364">
        <f t="shared" si="46"/>
        <v>0</v>
      </c>
      <c r="CE112" s="364">
        <f t="shared" si="46"/>
        <v>0</v>
      </c>
      <c r="CF112" s="364">
        <f t="shared" si="46"/>
        <v>0</v>
      </c>
      <c r="CG112" s="364">
        <f t="shared" si="46"/>
        <v>0</v>
      </c>
      <c r="CH112" s="364">
        <f t="shared" si="46"/>
        <v>0</v>
      </c>
      <c r="CI112" s="364">
        <f t="shared" si="46"/>
        <v>0</v>
      </c>
    </row>
    <row r="113" spans="1:87">
      <c r="A113" s="222"/>
      <c r="B113" s="222"/>
      <c r="C113" s="231" t="s">
        <v>731</v>
      </c>
      <c r="D113" s="69" t="s">
        <v>898</v>
      </c>
      <c r="E113" s="427" t="s">
        <v>58</v>
      </c>
      <c r="F113" s="69"/>
      <c r="G113" s="659"/>
      <c r="H113" s="659"/>
      <c r="I113" s="583"/>
      <c r="J113" s="583">
        <f>J87</f>
        <v>0</v>
      </c>
      <c r="K113" s="583">
        <f t="shared" ref="K113:BV113" si="47">K87</f>
        <v>0</v>
      </c>
      <c r="L113" s="583">
        <f t="shared" si="47"/>
        <v>0</v>
      </c>
      <c r="M113" s="364">
        <f>M87</f>
        <v>0</v>
      </c>
      <c r="N113" s="364">
        <f t="shared" si="47"/>
        <v>0</v>
      </c>
      <c r="O113" s="364">
        <f t="shared" si="47"/>
        <v>0</v>
      </c>
      <c r="P113" s="364">
        <f t="shared" si="47"/>
        <v>0</v>
      </c>
      <c r="Q113" s="364">
        <f t="shared" si="47"/>
        <v>0</v>
      </c>
      <c r="R113" s="364">
        <f t="shared" si="47"/>
        <v>0</v>
      </c>
      <c r="S113" s="364">
        <f t="shared" si="47"/>
        <v>0</v>
      </c>
      <c r="T113" s="364">
        <f t="shared" si="47"/>
        <v>0</v>
      </c>
      <c r="U113" s="364">
        <f t="shared" si="47"/>
        <v>0</v>
      </c>
      <c r="V113" s="364">
        <f t="shared" si="47"/>
        <v>0</v>
      </c>
      <c r="W113" s="364">
        <f t="shared" si="47"/>
        <v>0</v>
      </c>
      <c r="X113" s="364">
        <f t="shared" si="47"/>
        <v>0</v>
      </c>
      <c r="Y113" s="364">
        <f t="shared" si="47"/>
        <v>0</v>
      </c>
      <c r="Z113" s="364">
        <f t="shared" si="47"/>
        <v>0</v>
      </c>
      <c r="AA113" s="364">
        <f t="shared" si="47"/>
        <v>0</v>
      </c>
      <c r="AB113" s="364">
        <f t="shared" si="47"/>
        <v>0</v>
      </c>
      <c r="AC113" s="364">
        <f t="shared" si="47"/>
        <v>0</v>
      </c>
      <c r="AD113" s="364">
        <f t="shared" si="47"/>
        <v>0</v>
      </c>
      <c r="AE113" s="364">
        <f t="shared" si="47"/>
        <v>0</v>
      </c>
      <c r="AF113" s="364">
        <f t="shared" si="47"/>
        <v>0</v>
      </c>
      <c r="AG113" s="364">
        <f t="shared" si="47"/>
        <v>0</v>
      </c>
      <c r="AH113" s="364">
        <f t="shared" si="47"/>
        <v>0</v>
      </c>
      <c r="AI113" s="364">
        <f t="shared" si="47"/>
        <v>0</v>
      </c>
      <c r="AJ113" s="364">
        <f t="shared" si="47"/>
        <v>0</v>
      </c>
      <c r="AK113" s="364">
        <f t="shared" si="47"/>
        <v>0</v>
      </c>
      <c r="AL113" s="364">
        <f t="shared" si="47"/>
        <v>0</v>
      </c>
      <c r="AM113" s="364">
        <f t="shared" si="47"/>
        <v>0</v>
      </c>
      <c r="AN113" s="364">
        <f t="shared" si="47"/>
        <v>0</v>
      </c>
      <c r="AO113" s="364">
        <f t="shared" si="47"/>
        <v>0</v>
      </c>
      <c r="AP113" s="364">
        <f t="shared" si="47"/>
        <v>0</v>
      </c>
      <c r="AQ113" s="364">
        <f t="shared" si="47"/>
        <v>0</v>
      </c>
      <c r="AR113" s="364">
        <f t="shared" si="47"/>
        <v>0</v>
      </c>
      <c r="AS113" s="364">
        <f t="shared" si="47"/>
        <v>0</v>
      </c>
      <c r="AT113" s="364">
        <f t="shared" si="47"/>
        <v>0</v>
      </c>
      <c r="AU113" s="364">
        <f t="shared" si="47"/>
        <v>0</v>
      </c>
      <c r="AV113" s="364">
        <f t="shared" si="47"/>
        <v>0</v>
      </c>
      <c r="AW113" s="364">
        <f t="shared" si="47"/>
        <v>0</v>
      </c>
      <c r="AX113" s="364">
        <f t="shared" si="47"/>
        <v>0</v>
      </c>
      <c r="AY113" s="364">
        <f t="shared" si="47"/>
        <v>0</v>
      </c>
      <c r="AZ113" s="364">
        <f t="shared" si="47"/>
        <v>0</v>
      </c>
      <c r="BA113" s="364">
        <f t="shared" si="47"/>
        <v>0</v>
      </c>
      <c r="BB113" s="364">
        <f t="shared" si="47"/>
        <v>0</v>
      </c>
      <c r="BC113" s="364">
        <f t="shared" si="47"/>
        <v>0</v>
      </c>
      <c r="BD113" s="364">
        <f t="shared" si="47"/>
        <v>0</v>
      </c>
      <c r="BE113" s="364">
        <f t="shared" si="47"/>
        <v>0</v>
      </c>
      <c r="BF113" s="364">
        <f t="shared" si="47"/>
        <v>0</v>
      </c>
      <c r="BG113" s="364">
        <f t="shared" si="47"/>
        <v>0</v>
      </c>
      <c r="BH113" s="364">
        <f t="shared" si="47"/>
        <v>0</v>
      </c>
      <c r="BI113" s="364">
        <f t="shared" si="47"/>
        <v>0</v>
      </c>
      <c r="BJ113" s="364">
        <f t="shared" si="47"/>
        <v>0</v>
      </c>
      <c r="BK113" s="364">
        <f t="shared" si="47"/>
        <v>0</v>
      </c>
      <c r="BL113" s="364">
        <f t="shared" si="47"/>
        <v>0</v>
      </c>
      <c r="BM113" s="364">
        <f t="shared" si="47"/>
        <v>0</v>
      </c>
      <c r="BN113" s="364">
        <f t="shared" si="47"/>
        <v>0</v>
      </c>
      <c r="BO113" s="364">
        <f t="shared" si="47"/>
        <v>0</v>
      </c>
      <c r="BP113" s="364">
        <f t="shared" si="47"/>
        <v>0</v>
      </c>
      <c r="BQ113" s="364">
        <f t="shared" si="47"/>
        <v>0</v>
      </c>
      <c r="BR113" s="364">
        <f t="shared" si="47"/>
        <v>0</v>
      </c>
      <c r="BS113" s="364">
        <f t="shared" si="47"/>
        <v>0</v>
      </c>
      <c r="BT113" s="364">
        <f t="shared" si="47"/>
        <v>0</v>
      </c>
      <c r="BU113" s="364">
        <f t="shared" si="47"/>
        <v>0</v>
      </c>
      <c r="BV113" s="364">
        <f t="shared" si="47"/>
        <v>0</v>
      </c>
      <c r="BW113" s="364">
        <f t="shared" ref="BW113:CI113" si="48">BW87</f>
        <v>0</v>
      </c>
      <c r="BX113" s="364">
        <f t="shared" si="48"/>
        <v>0</v>
      </c>
      <c r="BY113" s="364">
        <f t="shared" si="48"/>
        <v>0</v>
      </c>
      <c r="BZ113" s="364">
        <f t="shared" si="48"/>
        <v>0</v>
      </c>
      <c r="CA113" s="364">
        <f t="shared" si="48"/>
        <v>0</v>
      </c>
      <c r="CB113" s="364">
        <f t="shared" si="48"/>
        <v>0</v>
      </c>
      <c r="CC113" s="364">
        <f t="shared" si="48"/>
        <v>0</v>
      </c>
      <c r="CD113" s="364">
        <f t="shared" si="48"/>
        <v>0</v>
      </c>
      <c r="CE113" s="364">
        <f t="shared" si="48"/>
        <v>0</v>
      </c>
      <c r="CF113" s="364">
        <f t="shared" si="48"/>
        <v>0</v>
      </c>
      <c r="CG113" s="364">
        <f t="shared" si="48"/>
        <v>0</v>
      </c>
      <c r="CH113" s="364">
        <f t="shared" si="48"/>
        <v>0</v>
      </c>
      <c r="CI113" s="364">
        <f t="shared" si="48"/>
        <v>0</v>
      </c>
    </row>
    <row r="114" spans="1:87">
      <c r="A114" s="222"/>
      <c r="B114" s="222"/>
      <c r="C114" s="231" t="s">
        <v>729</v>
      </c>
      <c r="D114" s="69" t="s">
        <v>898</v>
      </c>
      <c r="E114" s="427" t="s">
        <v>58</v>
      </c>
      <c r="F114" s="69"/>
      <c r="G114" s="659"/>
      <c r="H114" s="659"/>
      <c r="I114" s="583"/>
      <c r="J114" s="364">
        <f t="shared" ref="J114:L114" si="49">-(J111+J112)*J108</f>
        <v>-161.20751438811254</v>
      </c>
      <c r="K114" s="364">
        <f t="shared" si="49"/>
        <v>-136.89392480349068</v>
      </c>
      <c r="L114" s="364">
        <f t="shared" si="49"/>
        <v>-126.65461442378313</v>
      </c>
      <c r="M114" s="364">
        <f>-(M111+M112)*M108</f>
        <v>-103.85678382750217</v>
      </c>
      <c r="N114" s="364">
        <f t="shared" ref="N114:AO114" si="50">-(N111+N112)*N108</f>
        <v>-66.237548796651382</v>
      </c>
      <c r="O114" s="364">
        <f t="shared" si="50"/>
        <v>-56.964291965120196</v>
      </c>
      <c r="P114" s="364">
        <f t="shared" si="50"/>
        <v>-48.98929109000337</v>
      </c>
      <c r="Q114" s="364">
        <f t="shared" si="50"/>
        <v>-42.1307903374029</v>
      </c>
      <c r="R114" s="364">
        <f t="shared" si="50"/>
        <v>-36.232479690166493</v>
      </c>
      <c r="S114" s="364">
        <f t="shared" si="50"/>
        <v>-31.159932533543181</v>
      </c>
      <c r="T114" s="364">
        <f t="shared" si="50"/>
        <v>-26.797541978847136</v>
      </c>
      <c r="U114" s="364">
        <f t="shared" si="50"/>
        <v>-23.045886101808534</v>
      </c>
      <c r="V114" s="364">
        <f t="shared" si="50"/>
        <v>-19.819462047555337</v>
      </c>
      <c r="W114" s="364">
        <f t="shared" si="50"/>
        <v>-17.044737360897592</v>
      </c>
      <c r="X114" s="364">
        <f t="shared" si="50"/>
        <v>-14.65847413037193</v>
      </c>
      <c r="Y114" s="364">
        <f t="shared" si="50"/>
        <v>-12.60628775211986</v>
      </c>
      <c r="Z114" s="364">
        <f t="shared" si="50"/>
        <v>-10.84140746682308</v>
      </c>
      <c r="AA114" s="364">
        <f t="shared" si="50"/>
        <v>-9.3236104214678477</v>
      </c>
      <c r="AB114" s="364">
        <f t="shared" si="50"/>
        <v>-8.0183049624623486</v>
      </c>
      <c r="AC114" s="364">
        <f t="shared" si="50"/>
        <v>-6.8957422677176199</v>
      </c>
      <c r="AD114" s="364">
        <f t="shared" si="50"/>
        <v>-5.9303383502371521</v>
      </c>
      <c r="AE114" s="364">
        <f t="shared" si="50"/>
        <v>-5.1000909812039508</v>
      </c>
      <c r="AF114" s="364">
        <f t="shared" si="50"/>
        <v>-4.3860782438353976</v>
      </c>
      <c r="AG114" s="364">
        <f t="shared" si="50"/>
        <v>-3.7720272896984426</v>
      </c>
      <c r="AH114" s="364">
        <f t="shared" si="50"/>
        <v>-3.2439434691406603</v>
      </c>
      <c r="AI114" s="364">
        <f t="shared" si="50"/>
        <v>-2.789791383460968</v>
      </c>
      <c r="AJ114" s="364">
        <f t="shared" si="50"/>
        <v>-2.3992205897764323</v>
      </c>
      <c r="AK114" s="364">
        <f t="shared" si="50"/>
        <v>-2.0633297072077319</v>
      </c>
      <c r="AL114" s="364">
        <f t="shared" si="50"/>
        <v>-1.7744635481986493</v>
      </c>
      <c r="AM114" s="364">
        <f t="shared" si="50"/>
        <v>-1.5260386514508382</v>
      </c>
      <c r="AN114" s="364">
        <f t="shared" si="50"/>
        <v>-1.312393240247721</v>
      </c>
      <c r="AO114" s="364">
        <f t="shared" si="50"/>
        <v>-1.1286581866130401</v>
      </c>
      <c r="AP114" s="364">
        <f t="shared" ref="AP114:BU114" si="51">-(AP111+AP112)*AP108</f>
        <v>-0.97064604048721437</v>
      </c>
      <c r="AQ114" s="364">
        <f t="shared" si="51"/>
        <v>-0.83475559481900419</v>
      </c>
      <c r="AR114" s="364">
        <f t="shared" si="51"/>
        <v>-0.71788981154434361</v>
      </c>
      <c r="AS114" s="364">
        <f t="shared" si="51"/>
        <v>-0.6173852379281356</v>
      </c>
      <c r="AT114" s="364">
        <f t="shared" si="51"/>
        <v>-0.53095130461819662</v>
      </c>
      <c r="AU114" s="364">
        <f t="shared" si="51"/>
        <v>-0.45661812197164908</v>
      </c>
      <c r="AV114" s="364">
        <f t="shared" si="51"/>
        <v>-0.39269158489561823</v>
      </c>
      <c r="AW114" s="364">
        <f t="shared" si="51"/>
        <v>-0.33771476301023168</v>
      </c>
      <c r="AX114" s="364">
        <f t="shared" si="51"/>
        <v>-0.29043469618879925</v>
      </c>
      <c r="AY114" s="364">
        <f t="shared" si="51"/>
        <v>-0.24977383872236733</v>
      </c>
      <c r="AZ114" s="364">
        <f t="shared" si="51"/>
        <v>-0.21480550130123591</v>
      </c>
      <c r="BA114" s="364">
        <f t="shared" si="51"/>
        <v>-0.18473273111906285</v>
      </c>
      <c r="BB114" s="364">
        <f t="shared" si="51"/>
        <v>-0.15887014876239408</v>
      </c>
      <c r="BC114" s="364">
        <f t="shared" si="51"/>
        <v>-0.13662832793565891</v>
      </c>
      <c r="BD114" s="364">
        <f t="shared" si="51"/>
        <v>-0.11750036202466665</v>
      </c>
      <c r="BE114" s="364">
        <f t="shared" si="51"/>
        <v>-0.10105031134121333</v>
      </c>
      <c r="BF114" s="364">
        <f t="shared" si="51"/>
        <v>-8.6903267753443453E-2</v>
      </c>
      <c r="BG114" s="364">
        <f t="shared" si="51"/>
        <v>-7.4736810267961362E-2</v>
      </c>
      <c r="BH114" s="364">
        <f t="shared" si="51"/>
        <v>-6.4273656830446765E-2</v>
      </c>
      <c r="BI114" s="364">
        <f t="shared" si="51"/>
        <v>-5.5275344874184222E-2</v>
      </c>
      <c r="BJ114" s="364">
        <f t="shared" si="51"/>
        <v>-4.7536796591798429E-2</v>
      </c>
      <c r="BK114" s="364">
        <f t="shared" si="51"/>
        <v>-4.0881645068946648E-2</v>
      </c>
      <c r="BL114" s="364">
        <f t="shared" si="51"/>
        <v>-3.5158214759294114E-2</v>
      </c>
      <c r="BM114" s="364">
        <f t="shared" si="51"/>
        <v>-3.0236064692992937E-2</v>
      </c>
      <c r="BN114" s="364">
        <f t="shared" si="51"/>
        <v>-2.6003015635973924E-2</v>
      </c>
      <c r="BO114" s="364">
        <f t="shared" si="51"/>
        <v>-2.2362593446937574E-2</v>
      </c>
      <c r="BP114" s="364">
        <f t="shared" si="51"/>
        <v>-1.9231830364366313E-2</v>
      </c>
      <c r="BQ114" s="364">
        <f t="shared" si="51"/>
        <v>-1.6539374113355026E-2</v>
      </c>
      <c r="BR114" s="364">
        <f t="shared" si="51"/>
        <v>-1.4223861737485322E-2</v>
      </c>
      <c r="BS114" s="364">
        <f t="shared" si="51"/>
        <v>-1.2232521094237376E-2</v>
      </c>
      <c r="BT114" s="364">
        <f t="shared" si="51"/>
        <v>-1.0519968141044143E-2</v>
      </c>
      <c r="BU114" s="364">
        <f t="shared" si="51"/>
        <v>-9.0471726012979637E-3</v>
      </c>
      <c r="BV114" s="364">
        <f t="shared" ref="BV114:CI114" si="52">-(BV111+BV112)*BV108</f>
        <v>-7.7805684371162493E-3</v>
      </c>
      <c r="BW114" s="364">
        <f t="shared" si="52"/>
        <v>-6.6912888559199747E-3</v>
      </c>
      <c r="BX114" s="364">
        <f t="shared" si="52"/>
        <v>-5.7545084160911773E-3</v>
      </c>
      <c r="BY114" s="364">
        <f t="shared" si="52"/>
        <v>-4.9488772378384121E-3</v>
      </c>
      <c r="BZ114" s="364">
        <f t="shared" si="52"/>
        <v>-4.256034424541034E-3</v>
      </c>
      <c r="CA114" s="364">
        <f t="shared" si="52"/>
        <v>-3.6601896051052896E-3</v>
      </c>
      <c r="CB114" s="364">
        <f t="shared" si="52"/>
        <v>-3.1477630603905489E-3</v>
      </c>
      <c r="CC114" s="364">
        <f t="shared" si="52"/>
        <v>-2.7070762319358721E-3</v>
      </c>
      <c r="CD114" s="364">
        <f t="shared" si="52"/>
        <v>-2.32808555946485E-3</v>
      </c>
      <c r="CE114" s="364">
        <f t="shared" si="52"/>
        <v>-2.0021535811397709E-3</v>
      </c>
      <c r="CF114" s="364">
        <f t="shared" si="52"/>
        <v>-1.7218520797802029E-3</v>
      </c>
      <c r="CG114" s="364">
        <f t="shared" si="52"/>
        <v>-1.4807927886109744E-3</v>
      </c>
      <c r="CH114" s="364">
        <f t="shared" si="52"/>
        <v>-1.2734817982054379E-3</v>
      </c>
      <c r="CI114" s="364">
        <f t="shared" si="52"/>
        <v>-1.0951943464566766E-3</v>
      </c>
    </row>
    <row r="115" spans="1:87">
      <c r="A115" s="222"/>
      <c r="B115" s="222"/>
      <c r="C115" s="231" t="s">
        <v>730</v>
      </c>
      <c r="D115" s="69" t="s">
        <v>898</v>
      </c>
      <c r="E115" s="427" t="s">
        <v>58</v>
      </c>
      <c r="F115" s="69"/>
      <c r="G115" s="659"/>
      <c r="H115" s="659"/>
      <c r="I115" s="583"/>
      <c r="J115" s="583">
        <f>-J113*J109</f>
        <v>0</v>
      </c>
      <c r="K115" s="583">
        <f t="shared" ref="K115:BV115" si="53">-K113*K109</f>
        <v>0</v>
      </c>
      <c r="L115" s="583">
        <f t="shared" si="53"/>
        <v>0</v>
      </c>
      <c r="M115" s="364">
        <f>-M113*M109</f>
        <v>0</v>
      </c>
      <c r="N115" s="364">
        <f t="shared" si="53"/>
        <v>0</v>
      </c>
      <c r="O115" s="364">
        <f t="shared" si="53"/>
        <v>0</v>
      </c>
      <c r="P115" s="364">
        <f t="shared" si="53"/>
        <v>0</v>
      </c>
      <c r="Q115" s="364">
        <f t="shared" si="53"/>
        <v>0</v>
      </c>
      <c r="R115" s="364">
        <f t="shared" si="53"/>
        <v>0</v>
      </c>
      <c r="S115" s="364">
        <f t="shared" si="53"/>
        <v>0</v>
      </c>
      <c r="T115" s="364">
        <f t="shared" si="53"/>
        <v>0</v>
      </c>
      <c r="U115" s="364">
        <f t="shared" si="53"/>
        <v>0</v>
      </c>
      <c r="V115" s="364">
        <f t="shared" si="53"/>
        <v>0</v>
      </c>
      <c r="W115" s="364">
        <f t="shared" si="53"/>
        <v>0</v>
      </c>
      <c r="X115" s="364">
        <f t="shared" si="53"/>
        <v>0</v>
      </c>
      <c r="Y115" s="364">
        <f t="shared" si="53"/>
        <v>0</v>
      </c>
      <c r="Z115" s="364">
        <f t="shared" si="53"/>
        <v>0</v>
      </c>
      <c r="AA115" s="364">
        <f t="shared" si="53"/>
        <v>0</v>
      </c>
      <c r="AB115" s="364">
        <f t="shared" si="53"/>
        <v>0</v>
      </c>
      <c r="AC115" s="364">
        <f t="shared" si="53"/>
        <v>0</v>
      </c>
      <c r="AD115" s="364">
        <f t="shared" si="53"/>
        <v>0</v>
      </c>
      <c r="AE115" s="364">
        <f t="shared" si="53"/>
        <v>0</v>
      </c>
      <c r="AF115" s="364">
        <f t="shared" si="53"/>
        <v>0</v>
      </c>
      <c r="AG115" s="364">
        <f t="shared" si="53"/>
        <v>0</v>
      </c>
      <c r="AH115" s="364">
        <f t="shared" si="53"/>
        <v>0</v>
      </c>
      <c r="AI115" s="364">
        <f t="shared" si="53"/>
        <v>0</v>
      </c>
      <c r="AJ115" s="364">
        <f t="shared" si="53"/>
        <v>0</v>
      </c>
      <c r="AK115" s="364">
        <f t="shared" si="53"/>
        <v>0</v>
      </c>
      <c r="AL115" s="364">
        <f t="shared" si="53"/>
        <v>0</v>
      </c>
      <c r="AM115" s="364">
        <f t="shared" si="53"/>
        <v>0</v>
      </c>
      <c r="AN115" s="364">
        <f t="shared" si="53"/>
        <v>0</v>
      </c>
      <c r="AO115" s="364">
        <f t="shared" si="53"/>
        <v>0</v>
      </c>
      <c r="AP115" s="364">
        <f t="shared" si="53"/>
        <v>0</v>
      </c>
      <c r="AQ115" s="364">
        <f t="shared" si="53"/>
        <v>0</v>
      </c>
      <c r="AR115" s="364">
        <f t="shared" si="53"/>
        <v>0</v>
      </c>
      <c r="AS115" s="364">
        <f t="shared" si="53"/>
        <v>0</v>
      </c>
      <c r="AT115" s="364">
        <f t="shared" si="53"/>
        <v>0</v>
      </c>
      <c r="AU115" s="364">
        <f t="shared" si="53"/>
        <v>0</v>
      </c>
      <c r="AV115" s="364">
        <f t="shared" si="53"/>
        <v>0</v>
      </c>
      <c r="AW115" s="364">
        <f t="shared" si="53"/>
        <v>0</v>
      </c>
      <c r="AX115" s="364">
        <f t="shared" si="53"/>
        <v>0</v>
      </c>
      <c r="AY115" s="364">
        <f t="shared" si="53"/>
        <v>0</v>
      </c>
      <c r="AZ115" s="364">
        <f t="shared" si="53"/>
        <v>0</v>
      </c>
      <c r="BA115" s="364">
        <f t="shared" si="53"/>
        <v>0</v>
      </c>
      <c r="BB115" s="364">
        <f t="shared" si="53"/>
        <v>0</v>
      </c>
      <c r="BC115" s="364">
        <f t="shared" si="53"/>
        <v>0</v>
      </c>
      <c r="BD115" s="364">
        <f t="shared" si="53"/>
        <v>0</v>
      </c>
      <c r="BE115" s="364">
        <f t="shared" si="53"/>
        <v>0</v>
      </c>
      <c r="BF115" s="364">
        <f t="shared" si="53"/>
        <v>0</v>
      </c>
      <c r="BG115" s="364">
        <f t="shared" si="53"/>
        <v>0</v>
      </c>
      <c r="BH115" s="364">
        <f t="shared" si="53"/>
        <v>0</v>
      </c>
      <c r="BI115" s="364">
        <f t="shared" si="53"/>
        <v>0</v>
      </c>
      <c r="BJ115" s="364">
        <f t="shared" si="53"/>
        <v>0</v>
      </c>
      <c r="BK115" s="364">
        <f t="shared" si="53"/>
        <v>0</v>
      </c>
      <c r="BL115" s="364">
        <f t="shared" si="53"/>
        <v>0</v>
      </c>
      <c r="BM115" s="364">
        <f t="shared" si="53"/>
        <v>0</v>
      </c>
      <c r="BN115" s="364">
        <f t="shared" si="53"/>
        <v>0</v>
      </c>
      <c r="BO115" s="364">
        <f t="shared" si="53"/>
        <v>0</v>
      </c>
      <c r="BP115" s="364">
        <f t="shared" si="53"/>
        <v>0</v>
      </c>
      <c r="BQ115" s="364">
        <f t="shared" si="53"/>
        <v>0</v>
      </c>
      <c r="BR115" s="364">
        <f t="shared" si="53"/>
        <v>0</v>
      </c>
      <c r="BS115" s="364">
        <f t="shared" si="53"/>
        <v>0</v>
      </c>
      <c r="BT115" s="364">
        <f t="shared" si="53"/>
        <v>0</v>
      </c>
      <c r="BU115" s="364">
        <f t="shared" si="53"/>
        <v>0</v>
      </c>
      <c r="BV115" s="364">
        <f t="shared" si="53"/>
        <v>0</v>
      </c>
      <c r="BW115" s="364">
        <f t="shared" ref="BW115:CI115" si="54">-BW113*BW109</f>
        <v>0</v>
      </c>
      <c r="BX115" s="364">
        <f t="shared" si="54"/>
        <v>0</v>
      </c>
      <c r="BY115" s="364">
        <f t="shared" si="54"/>
        <v>0</v>
      </c>
      <c r="BZ115" s="364">
        <f t="shared" si="54"/>
        <v>0</v>
      </c>
      <c r="CA115" s="364">
        <f t="shared" si="54"/>
        <v>0</v>
      </c>
      <c r="CB115" s="364">
        <f t="shared" si="54"/>
        <v>0</v>
      </c>
      <c r="CC115" s="364">
        <f t="shared" si="54"/>
        <v>0</v>
      </c>
      <c r="CD115" s="364">
        <f t="shared" si="54"/>
        <v>0</v>
      </c>
      <c r="CE115" s="364">
        <f t="shared" si="54"/>
        <v>0</v>
      </c>
      <c r="CF115" s="364">
        <f t="shared" si="54"/>
        <v>0</v>
      </c>
      <c r="CG115" s="364">
        <f t="shared" si="54"/>
        <v>0</v>
      </c>
      <c r="CH115" s="364">
        <f t="shared" si="54"/>
        <v>0</v>
      </c>
      <c r="CI115" s="364">
        <f t="shared" si="54"/>
        <v>0</v>
      </c>
    </row>
    <row r="116" spans="1:87">
      <c r="A116" s="222"/>
      <c r="B116" s="222"/>
      <c r="C116" s="222" t="s">
        <v>515</v>
      </c>
      <c r="D116" s="69" t="s">
        <v>898</v>
      </c>
      <c r="E116" s="427" t="s">
        <v>58</v>
      </c>
      <c r="F116" s="34"/>
      <c r="G116" s="424"/>
      <c r="H116" s="424"/>
      <c r="I116" s="660"/>
      <c r="J116" s="401">
        <f>SUM(J111:J115)</f>
        <v>734.38978776806835</v>
      </c>
      <c r="K116" s="401">
        <f t="shared" ref="K116:BV116" si="55">SUM(K111:K115)</f>
        <v>623.62787966034637</v>
      </c>
      <c r="L116" s="401">
        <f t="shared" si="55"/>
        <v>576.98213237501204</v>
      </c>
      <c r="M116" s="401">
        <f>SUM(M111:M115)</f>
        <v>473.12534854750987</v>
      </c>
      <c r="N116" s="401">
        <f t="shared" si="55"/>
        <v>406.88779975085851</v>
      </c>
      <c r="O116" s="401">
        <f t="shared" si="55"/>
        <v>349.92350778573831</v>
      </c>
      <c r="P116" s="401">
        <f t="shared" si="55"/>
        <v>300.93421669573496</v>
      </c>
      <c r="Q116" s="401">
        <f t="shared" si="55"/>
        <v>258.80342635833205</v>
      </c>
      <c r="R116" s="401">
        <f t="shared" si="55"/>
        <v>222.57094666816556</v>
      </c>
      <c r="S116" s="401">
        <f t="shared" si="55"/>
        <v>191.41101413462238</v>
      </c>
      <c r="T116" s="401">
        <f t="shared" si="55"/>
        <v>164.61347215577524</v>
      </c>
      <c r="U116" s="401">
        <f t="shared" si="55"/>
        <v>141.56758605396669</v>
      </c>
      <c r="V116" s="401">
        <f t="shared" si="55"/>
        <v>121.74812400641136</v>
      </c>
      <c r="W116" s="401">
        <f t="shared" si="55"/>
        <v>104.70338664551377</v>
      </c>
      <c r="X116" s="401">
        <f t="shared" si="55"/>
        <v>90.044912515141846</v>
      </c>
      <c r="Y116" s="401">
        <f t="shared" si="55"/>
        <v>77.438624763021991</v>
      </c>
      <c r="Z116" s="401">
        <f t="shared" si="55"/>
        <v>66.597217296198906</v>
      </c>
      <c r="AA116" s="401">
        <f t="shared" si="55"/>
        <v>57.273606874731058</v>
      </c>
      <c r="AB116" s="401">
        <f t="shared" si="55"/>
        <v>49.255301912268706</v>
      </c>
      <c r="AC116" s="401">
        <f t="shared" si="55"/>
        <v>42.359559644551084</v>
      </c>
      <c r="AD116" s="401">
        <f t="shared" si="55"/>
        <v>36.429221294313933</v>
      </c>
      <c r="AE116" s="401">
        <f t="shared" si="55"/>
        <v>31.329130313109982</v>
      </c>
      <c r="AF116" s="401">
        <f t="shared" si="55"/>
        <v>26.943052069274586</v>
      </c>
      <c r="AG116" s="401">
        <f t="shared" si="55"/>
        <v>23.171024779576143</v>
      </c>
      <c r="AH116" s="401">
        <f t="shared" si="55"/>
        <v>19.927081310435483</v>
      </c>
      <c r="AI116" s="401">
        <f t="shared" si="55"/>
        <v>17.137289926974514</v>
      </c>
      <c r="AJ116" s="401">
        <f t="shared" si="55"/>
        <v>14.738069337198082</v>
      </c>
      <c r="AK116" s="401">
        <f t="shared" si="55"/>
        <v>12.67473962999035</v>
      </c>
      <c r="AL116" s="401">
        <f t="shared" si="55"/>
        <v>10.9002760817917</v>
      </c>
      <c r="AM116" s="401">
        <f t="shared" si="55"/>
        <v>9.3742374303408624</v>
      </c>
      <c r="AN116" s="401">
        <f t="shared" si="55"/>
        <v>8.0618441900931419</v>
      </c>
      <c r="AO116" s="401">
        <f t="shared" si="55"/>
        <v>6.9331860034801016</v>
      </c>
      <c r="AP116" s="401">
        <f t="shared" si="55"/>
        <v>5.9625399629928868</v>
      </c>
      <c r="AQ116" s="401">
        <f t="shared" si="55"/>
        <v>5.1277843681738826</v>
      </c>
      <c r="AR116" s="401">
        <f t="shared" si="55"/>
        <v>4.4098945566295393</v>
      </c>
      <c r="AS116" s="401">
        <f t="shared" si="55"/>
        <v>3.7925093187014038</v>
      </c>
      <c r="AT116" s="401">
        <f t="shared" si="55"/>
        <v>3.2615580140832074</v>
      </c>
      <c r="AU116" s="401">
        <f t="shared" si="55"/>
        <v>2.8049398921115585</v>
      </c>
      <c r="AV116" s="401">
        <f t="shared" si="55"/>
        <v>2.4122483072159402</v>
      </c>
      <c r="AW116" s="401">
        <f t="shared" si="55"/>
        <v>2.0745335442057087</v>
      </c>
      <c r="AX116" s="401">
        <f t="shared" si="55"/>
        <v>1.7840988480169093</v>
      </c>
      <c r="AY116" s="401">
        <f t="shared" si="55"/>
        <v>1.534325009294542</v>
      </c>
      <c r="AZ116" s="401">
        <f t="shared" si="55"/>
        <v>1.319519507993306</v>
      </c>
      <c r="BA116" s="401">
        <f t="shared" si="55"/>
        <v>1.1347867768742432</v>
      </c>
      <c r="BB116" s="401">
        <f t="shared" si="55"/>
        <v>0.9759166281118492</v>
      </c>
      <c r="BC116" s="401">
        <f t="shared" si="55"/>
        <v>0.83928830017619027</v>
      </c>
      <c r="BD116" s="401">
        <f t="shared" si="55"/>
        <v>0.72178793815152364</v>
      </c>
      <c r="BE116" s="401">
        <f t="shared" si="55"/>
        <v>0.62073762681031031</v>
      </c>
      <c r="BF116" s="401">
        <f t="shared" si="55"/>
        <v>0.53383435905686683</v>
      </c>
      <c r="BG116" s="401">
        <f t="shared" si="55"/>
        <v>0.45909754878890546</v>
      </c>
      <c r="BH116" s="401">
        <f t="shared" si="55"/>
        <v>0.39482389195845868</v>
      </c>
      <c r="BI116" s="401">
        <f t="shared" si="55"/>
        <v>0.33954854708427445</v>
      </c>
      <c r="BJ116" s="401">
        <f t="shared" si="55"/>
        <v>0.29201175049247602</v>
      </c>
      <c r="BK116" s="401">
        <f t="shared" si="55"/>
        <v>0.25113010542352937</v>
      </c>
      <c r="BL116" s="401">
        <f t="shared" si="55"/>
        <v>0.21597189066423525</v>
      </c>
      <c r="BM116" s="401">
        <f t="shared" si="55"/>
        <v>0.1857358259712423</v>
      </c>
      <c r="BN116" s="401">
        <f t="shared" si="55"/>
        <v>0.15973281033526837</v>
      </c>
      <c r="BO116" s="401">
        <f t="shared" si="55"/>
        <v>0.13737021688833079</v>
      </c>
      <c r="BP116" s="401">
        <f t="shared" si="55"/>
        <v>0.11813838652396447</v>
      </c>
      <c r="BQ116" s="401">
        <f t="shared" si="55"/>
        <v>0.10159901241060944</v>
      </c>
      <c r="BR116" s="401">
        <f t="shared" si="55"/>
        <v>8.7375150673124111E-2</v>
      </c>
      <c r="BS116" s="401">
        <f t="shared" si="55"/>
        <v>7.5142629578886733E-2</v>
      </c>
      <c r="BT116" s="401">
        <f t="shared" si="55"/>
        <v>6.4622661437842593E-2</v>
      </c>
      <c r="BU116" s="401">
        <f t="shared" si="55"/>
        <v>5.5575488836544631E-2</v>
      </c>
      <c r="BV116" s="401">
        <f t="shared" si="55"/>
        <v>4.7794920399428384E-2</v>
      </c>
      <c r="BW116" s="401">
        <f t="shared" ref="BW116:CI116" si="56">SUM(BW111:BW115)</f>
        <v>4.1103631543508407E-2</v>
      </c>
      <c r="BX116" s="401">
        <f t="shared" si="56"/>
        <v>3.5349123127417226E-2</v>
      </c>
      <c r="BY116" s="401">
        <f t="shared" si="56"/>
        <v>3.0400245889578813E-2</v>
      </c>
      <c r="BZ116" s="401">
        <f t="shared" si="56"/>
        <v>2.614421146503778E-2</v>
      </c>
      <c r="CA116" s="401">
        <f t="shared" si="56"/>
        <v>2.248402185993249E-2</v>
      </c>
      <c r="CB116" s="401">
        <f t="shared" si="56"/>
        <v>1.9336258799541942E-2</v>
      </c>
      <c r="CC116" s="401">
        <f t="shared" si="56"/>
        <v>1.6629182567606069E-2</v>
      </c>
      <c r="CD116" s="401">
        <f t="shared" si="56"/>
        <v>1.4301097008141219E-2</v>
      </c>
      <c r="CE116" s="401">
        <f t="shared" si="56"/>
        <v>1.2298943427001448E-2</v>
      </c>
      <c r="CF116" s="401">
        <f t="shared" si="56"/>
        <v>1.0577091347221245E-2</v>
      </c>
      <c r="CG116" s="401">
        <f t="shared" si="56"/>
        <v>9.0962985586102701E-3</v>
      </c>
      <c r="CH116" s="401">
        <f t="shared" si="56"/>
        <v>7.8228167604048326E-3</v>
      </c>
      <c r="CI116" s="401">
        <f t="shared" si="56"/>
        <v>6.7276224139481561E-3</v>
      </c>
    </row>
    <row r="117" spans="1:87">
      <c r="A117" s="222"/>
      <c r="B117" s="222"/>
      <c r="C117" s="222"/>
      <c r="D117" s="69"/>
      <c r="E117" s="427"/>
      <c r="F117" s="34"/>
      <c r="G117" s="378"/>
      <c r="H117" s="378"/>
      <c r="I117" s="378"/>
      <c r="J117" s="378"/>
      <c r="K117" s="378"/>
      <c r="L117" s="378"/>
      <c r="M117" s="378"/>
      <c r="N117" s="378"/>
      <c r="O117" s="378"/>
      <c r="P117" s="378"/>
      <c r="Q117" s="378"/>
      <c r="R117" s="378"/>
      <c r="S117" s="378"/>
      <c r="T117" s="378"/>
      <c r="U117" s="378"/>
      <c r="V117" s="378"/>
      <c r="W117" s="378"/>
      <c r="X117" s="378"/>
      <c r="Y117" s="378"/>
      <c r="Z117" s="378"/>
      <c r="AA117" s="378"/>
      <c r="AB117" s="378"/>
      <c r="AC117" s="378"/>
      <c r="AD117" s="378"/>
      <c r="AE117" s="378"/>
      <c r="AF117" s="378"/>
      <c r="AG117" s="378"/>
      <c r="AH117" s="378"/>
      <c r="AI117" s="378"/>
      <c r="AJ117" s="378"/>
      <c r="AK117" s="378"/>
      <c r="AL117" s="378"/>
      <c r="AM117" s="378"/>
      <c r="AN117" s="378"/>
      <c r="AO117" s="378"/>
      <c r="AP117" s="378"/>
      <c r="AQ117" s="378"/>
      <c r="AR117" s="378"/>
      <c r="AS117" s="378"/>
      <c r="AT117" s="378"/>
      <c r="AU117" s="378"/>
      <c r="AV117" s="378"/>
      <c r="AW117" s="378"/>
      <c r="AX117" s="378"/>
      <c r="AY117" s="378"/>
      <c r="AZ117" s="378"/>
      <c r="BA117" s="378"/>
      <c r="BB117" s="378"/>
      <c r="BC117" s="378"/>
      <c r="BD117" s="378"/>
      <c r="BE117" s="378"/>
      <c r="BF117" s="378"/>
      <c r="BG117" s="378"/>
      <c r="BH117" s="378"/>
      <c r="BI117" s="378"/>
      <c r="BJ117" s="378"/>
      <c r="BK117" s="378"/>
      <c r="BL117" s="378"/>
      <c r="BM117" s="378"/>
      <c r="BN117" s="378"/>
      <c r="BO117" s="378"/>
      <c r="BP117" s="378"/>
      <c r="BQ117" s="378"/>
      <c r="BR117" s="378"/>
      <c r="BS117" s="378"/>
      <c r="BT117" s="378"/>
      <c r="BU117" s="378"/>
      <c r="BV117" s="378"/>
      <c r="BW117" s="378"/>
      <c r="BX117" s="378"/>
      <c r="BY117" s="378"/>
      <c r="BZ117" s="378"/>
      <c r="CA117" s="378"/>
      <c r="CB117" s="378"/>
      <c r="CC117" s="378"/>
      <c r="CD117" s="378"/>
      <c r="CE117" s="378"/>
      <c r="CF117" s="378"/>
      <c r="CG117" s="378"/>
      <c r="CH117" s="378"/>
      <c r="CI117" s="378"/>
    </row>
    <row r="118" spans="1:87">
      <c r="A118" s="222"/>
      <c r="B118" s="222"/>
      <c r="C118" s="224" t="s">
        <v>861</v>
      </c>
      <c r="D118" s="69"/>
      <c r="E118" s="69"/>
      <c r="F118" s="34"/>
      <c r="G118" s="34"/>
      <c r="H118" s="34"/>
      <c r="I118" s="34"/>
      <c r="J118" s="34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  <c r="BB118" s="222"/>
      <c r="BC118" s="222"/>
      <c r="BD118" s="222"/>
      <c r="BE118" s="222"/>
      <c r="BF118" s="222"/>
      <c r="BG118" s="222"/>
      <c r="BH118" s="222"/>
      <c r="BI118" s="222"/>
      <c r="BJ118" s="222"/>
      <c r="BK118" s="222"/>
      <c r="BL118" s="222"/>
      <c r="BM118" s="222"/>
      <c r="BN118" s="222"/>
      <c r="BO118" s="222"/>
      <c r="BP118" s="222"/>
      <c r="BQ118" s="222"/>
      <c r="BR118" s="222"/>
      <c r="BS118" s="222"/>
      <c r="BT118" s="222"/>
      <c r="BU118" s="222"/>
      <c r="BV118" s="222"/>
      <c r="BW118" s="222"/>
      <c r="BX118" s="222"/>
      <c r="BY118" s="222"/>
      <c r="BZ118" s="222"/>
      <c r="CA118" s="222"/>
      <c r="CB118" s="222"/>
      <c r="CC118" s="222"/>
      <c r="CD118" s="222"/>
      <c r="CE118" s="222"/>
      <c r="CF118" s="222"/>
      <c r="CG118" s="222"/>
      <c r="CH118" s="222"/>
      <c r="CI118" s="222"/>
    </row>
    <row r="119" spans="1:87">
      <c r="A119" s="222"/>
      <c r="B119" s="222"/>
      <c r="C119" s="40" t="s">
        <v>516</v>
      </c>
      <c r="D119" s="69" t="s">
        <v>258</v>
      </c>
      <c r="E119" s="69" t="s">
        <v>42</v>
      </c>
      <c r="F119" s="34"/>
      <c r="G119" s="424"/>
      <c r="H119" s="424"/>
      <c r="I119" s="658"/>
      <c r="J119" s="377">
        <f>Inputs!J214</f>
        <v>0.06</v>
      </c>
      <c r="K119" s="377">
        <f>Inputs!K214</f>
        <v>0.06</v>
      </c>
      <c r="L119" s="377">
        <f>Inputs!L214</f>
        <v>0.06</v>
      </c>
      <c r="M119" s="377">
        <f>Inputs!M214</f>
        <v>0.06</v>
      </c>
      <c r="N119" s="377">
        <f>Inputs!N214</f>
        <v>0.06</v>
      </c>
      <c r="O119" s="377">
        <f>Inputs!O214</f>
        <v>0.06</v>
      </c>
      <c r="P119" s="377">
        <f>Inputs!P214</f>
        <v>0.06</v>
      </c>
      <c r="Q119" s="377">
        <f>Inputs!Q214</f>
        <v>0.06</v>
      </c>
      <c r="R119" s="377">
        <f>Inputs!R214</f>
        <v>0.06</v>
      </c>
      <c r="S119" s="377">
        <f>Inputs!S214</f>
        <v>0.06</v>
      </c>
      <c r="T119" s="377">
        <f>Inputs!T214</f>
        <v>0.06</v>
      </c>
      <c r="U119" s="377">
        <f>Inputs!U214</f>
        <v>0.06</v>
      </c>
      <c r="V119" s="377">
        <f>Inputs!V214</f>
        <v>0.06</v>
      </c>
      <c r="W119" s="377">
        <f>Inputs!W214</f>
        <v>0.06</v>
      </c>
      <c r="X119" s="377">
        <f>Inputs!X214</f>
        <v>0.06</v>
      </c>
      <c r="Y119" s="377">
        <f>Inputs!Y214</f>
        <v>0.06</v>
      </c>
      <c r="Z119" s="377">
        <f>Inputs!Z214</f>
        <v>0.06</v>
      </c>
      <c r="AA119" s="377">
        <f>Inputs!AA214</f>
        <v>0.06</v>
      </c>
      <c r="AB119" s="377">
        <f>Inputs!AB214</f>
        <v>0.06</v>
      </c>
      <c r="AC119" s="377">
        <f>Inputs!AC214</f>
        <v>0.06</v>
      </c>
      <c r="AD119" s="377">
        <f>Inputs!AD214</f>
        <v>0.06</v>
      </c>
      <c r="AE119" s="377">
        <f>Inputs!AE214</f>
        <v>0.06</v>
      </c>
      <c r="AF119" s="377">
        <f>Inputs!AF214</f>
        <v>0.06</v>
      </c>
      <c r="AG119" s="377">
        <f>Inputs!AG214</f>
        <v>0.06</v>
      </c>
      <c r="AH119" s="377">
        <f>Inputs!AH214</f>
        <v>0.06</v>
      </c>
      <c r="AI119" s="377">
        <f>Inputs!AI214</f>
        <v>0.06</v>
      </c>
      <c r="AJ119" s="377">
        <f>Inputs!AJ214</f>
        <v>0.06</v>
      </c>
      <c r="AK119" s="377">
        <f>Inputs!AK214</f>
        <v>0.06</v>
      </c>
      <c r="AL119" s="377">
        <f>Inputs!AL214</f>
        <v>0.06</v>
      </c>
      <c r="AM119" s="377">
        <f>Inputs!AM214</f>
        <v>0.06</v>
      </c>
      <c r="AN119" s="377">
        <f>Inputs!AN214</f>
        <v>0.06</v>
      </c>
      <c r="AO119" s="377">
        <f>Inputs!AO214</f>
        <v>0.06</v>
      </c>
      <c r="AP119" s="377">
        <f>Inputs!AP214</f>
        <v>0.06</v>
      </c>
      <c r="AQ119" s="377">
        <f>Inputs!AQ214</f>
        <v>0.06</v>
      </c>
      <c r="AR119" s="377">
        <f>Inputs!AR214</f>
        <v>0.06</v>
      </c>
      <c r="AS119" s="377">
        <f>Inputs!AS214</f>
        <v>0.06</v>
      </c>
      <c r="AT119" s="377">
        <f>Inputs!AT214</f>
        <v>0.06</v>
      </c>
      <c r="AU119" s="377">
        <f>Inputs!AU214</f>
        <v>0.06</v>
      </c>
      <c r="AV119" s="377">
        <f>Inputs!AV214</f>
        <v>0.06</v>
      </c>
      <c r="AW119" s="377">
        <f>Inputs!AW214</f>
        <v>0.06</v>
      </c>
      <c r="AX119" s="377">
        <f>Inputs!AX214</f>
        <v>0.06</v>
      </c>
      <c r="AY119" s="377">
        <f>Inputs!AY214</f>
        <v>0.06</v>
      </c>
      <c r="AZ119" s="377">
        <f>Inputs!AZ214</f>
        <v>0.06</v>
      </c>
      <c r="BA119" s="377">
        <f>Inputs!BA214</f>
        <v>0.06</v>
      </c>
      <c r="BB119" s="377">
        <f>Inputs!BB214</f>
        <v>0.06</v>
      </c>
      <c r="BC119" s="377">
        <f>Inputs!BC214</f>
        <v>0.06</v>
      </c>
      <c r="BD119" s="377">
        <f>Inputs!BD214</f>
        <v>0.06</v>
      </c>
      <c r="BE119" s="377">
        <f>Inputs!BE214</f>
        <v>0.06</v>
      </c>
      <c r="BF119" s="377">
        <f>Inputs!BF214</f>
        <v>0.06</v>
      </c>
      <c r="BG119" s="377">
        <f>Inputs!BG214</f>
        <v>0.06</v>
      </c>
      <c r="BH119" s="377">
        <f>Inputs!BH214</f>
        <v>0.06</v>
      </c>
      <c r="BI119" s="377">
        <f>Inputs!BI214</f>
        <v>0.06</v>
      </c>
      <c r="BJ119" s="377">
        <f>Inputs!BJ214</f>
        <v>0.06</v>
      </c>
      <c r="BK119" s="377">
        <f>Inputs!BK214</f>
        <v>0.06</v>
      </c>
      <c r="BL119" s="377">
        <f>Inputs!BL214</f>
        <v>0.06</v>
      </c>
      <c r="BM119" s="377">
        <f>Inputs!BM214</f>
        <v>0.06</v>
      </c>
      <c r="BN119" s="377">
        <f>Inputs!BN214</f>
        <v>0.06</v>
      </c>
      <c r="BO119" s="377">
        <f>Inputs!BO214</f>
        <v>0.06</v>
      </c>
      <c r="BP119" s="377">
        <f>Inputs!BP214</f>
        <v>0.06</v>
      </c>
      <c r="BQ119" s="377">
        <f>Inputs!BQ214</f>
        <v>0.06</v>
      </c>
      <c r="BR119" s="377">
        <f>Inputs!BR214</f>
        <v>0.06</v>
      </c>
      <c r="BS119" s="377">
        <f>Inputs!BS214</f>
        <v>0.06</v>
      </c>
      <c r="BT119" s="377">
        <f>Inputs!BT214</f>
        <v>0.06</v>
      </c>
      <c r="BU119" s="377">
        <f>Inputs!BU214</f>
        <v>0.06</v>
      </c>
      <c r="BV119" s="377">
        <f>Inputs!BV214</f>
        <v>0.06</v>
      </c>
      <c r="BW119" s="377">
        <f>Inputs!BW214</f>
        <v>0.06</v>
      </c>
      <c r="BX119" s="377">
        <f>Inputs!BX214</f>
        <v>0.06</v>
      </c>
      <c r="BY119" s="377">
        <f>Inputs!BY214</f>
        <v>0.06</v>
      </c>
      <c r="BZ119" s="377">
        <f>Inputs!BZ214</f>
        <v>0.06</v>
      </c>
      <c r="CA119" s="377">
        <f>Inputs!CA214</f>
        <v>0.06</v>
      </c>
      <c r="CB119" s="377">
        <f>Inputs!CB214</f>
        <v>0.06</v>
      </c>
      <c r="CC119" s="377">
        <f>Inputs!CC214</f>
        <v>0.06</v>
      </c>
      <c r="CD119" s="377">
        <f>Inputs!CD214</f>
        <v>0.06</v>
      </c>
      <c r="CE119" s="377">
        <f>Inputs!CE214</f>
        <v>0.06</v>
      </c>
      <c r="CF119" s="377">
        <f>Inputs!CF214</f>
        <v>0.06</v>
      </c>
      <c r="CG119" s="377">
        <f>Inputs!CG214</f>
        <v>0.06</v>
      </c>
      <c r="CH119" s="377">
        <f>Inputs!CH214</f>
        <v>0.06</v>
      </c>
      <c r="CI119" s="377">
        <f>Inputs!CI214</f>
        <v>0.06</v>
      </c>
    </row>
    <row r="120" spans="1:87">
      <c r="A120" s="222"/>
      <c r="B120" s="222"/>
      <c r="C120" s="40" t="s">
        <v>517</v>
      </c>
      <c r="D120" s="69" t="s">
        <v>258</v>
      </c>
      <c r="E120" s="69" t="s">
        <v>42</v>
      </c>
      <c r="F120" s="34"/>
      <c r="G120" s="424"/>
      <c r="H120" s="424"/>
      <c r="I120" s="658"/>
      <c r="J120" s="377">
        <f>Inputs!J215</f>
        <v>0.5</v>
      </c>
      <c r="K120" s="377">
        <f>Inputs!K215</f>
        <v>0.5</v>
      </c>
      <c r="L120" s="377">
        <f>Inputs!L215</f>
        <v>0.5</v>
      </c>
      <c r="M120" s="377">
        <f>Inputs!M215</f>
        <v>0.5</v>
      </c>
      <c r="N120" s="377">
        <f>Inputs!N215</f>
        <v>0.5</v>
      </c>
      <c r="O120" s="377">
        <f>Inputs!O215</f>
        <v>0.5</v>
      </c>
      <c r="P120" s="377">
        <f>Inputs!P215</f>
        <v>0.5</v>
      </c>
      <c r="Q120" s="377">
        <f>Inputs!Q215</f>
        <v>0.5</v>
      </c>
      <c r="R120" s="377">
        <f>Inputs!R215</f>
        <v>0.5</v>
      </c>
      <c r="S120" s="377">
        <f>Inputs!S215</f>
        <v>0.5</v>
      </c>
      <c r="T120" s="377">
        <f>Inputs!T215</f>
        <v>0.5</v>
      </c>
      <c r="U120" s="377">
        <f>Inputs!U215</f>
        <v>0.5</v>
      </c>
      <c r="V120" s="377">
        <f>Inputs!V215</f>
        <v>0.5</v>
      </c>
      <c r="W120" s="377">
        <f>Inputs!W215</f>
        <v>0.5</v>
      </c>
      <c r="X120" s="377">
        <f>Inputs!X215</f>
        <v>0.5</v>
      </c>
      <c r="Y120" s="377">
        <f>Inputs!Y215</f>
        <v>0.5</v>
      </c>
      <c r="Z120" s="377">
        <f>Inputs!Z215</f>
        <v>0.5</v>
      </c>
      <c r="AA120" s="377">
        <f>Inputs!AA215</f>
        <v>0.5</v>
      </c>
      <c r="AB120" s="377">
        <f>Inputs!AB215</f>
        <v>0.5</v>
      </c>
      <c r="AC120" s="377">
        <f>Inputs!AC215</f>
        <v>0.5</v>
      </c>
      <c r="AD120" s="377">
        <f>Inputs!AD215</f>
        <v>0.5</v>
      </c>
      <c r="AE120" s="377">
        <f>Inputs!AE215</f>
        <v>0.5</v>
      </c>
      <c r="AF120" s="377">
        <f>Inputs!AF215</f>
        <v>0.5</v>
      </c>
      <c r="AG120" s="377">
        <f>Inputs!AG215</f>
        <v>0.5</v>
      </c>
      <c r="AH120" s="377">
        <f>Inputs!AH215</f>
        <v>0.5</v>
      </c>
      <c r="AI120" s="377">
        <f>Inputs!AI215</f>
        <v>0.5</v>
      </c>
      <c r="AJ120" s="377">
        <f>Inputs!AJ215</f>
        <v>0.5</v>
      </c>
      <c r="AK120" s="377">
        <f>Inputs!AK215</f>
        <v>0.5</v>
      </c>
      <c r="AL120" s="377">
        <f>Inputs!AL215</f>
        <v>0.5</v>
      </c>
      <c r="AM120" s="377">
        <f>Inputs!AM215</f>
        <v>0.5</v>
      </c>
      <c r="AN120" s="377">
        <f>Inputs!AN215</f>
        <v>0.5</v>
      </c>
      <c r="AO120" s="377">
        <f>Inputs!AO215</f>
        <v>0.5</v>
      </c>
      <c r="AP120" s="377">
        <f>Inputs!AP215</f>
        <v>0.5</v>
      </c>
      <c r="AQ120" s="377">
        <f>Inputs!AQ215</f>
        <v>0.5</v>
      </c>
      <c r="AR120" s="377">
        <f>Inputs!AR215</f>
        <v>0.5</v>
      </c>
      <c r="AS120" s="377">
        <f>Inputs!AS215</f>
        <v>0.5</v>
      </c>
      <c r="AT120" s="377">
        <f>Inputs!AT215</f>
        <v>0.5</v>
      </c>
      <c r="AU120" s="377">
        <f>Inputs!AU215</f>
        <v>0.5</v>
      </c>
      <c r="AV120" s="377">
        <f>Inputs!AV215</f>
        <v>0.5</v>
      </c>
      <c r="AW120" s="377">
        <f>Inputs!AW215</f>
        <v>0.5</v>
      </c>
      <c r="AX120" s="377">
        <f>Inputs!AX215</f>
        <v>0.5</v>
      </c>
      <c r="AY120" s="377">
        <f>Inputs!AY215</f>
        <v>0.5</v>
      </c>
      <c r="AZ120" s="377">
        <f>Inputs!AZ215</f>
        <v>0.5</v>
      </c>
      <c r="BA120" s="377">
        <f>Inputs!BA215</f>
        <v>0.5</v>
      </c>
      <c r="BB120" s="377">
        <f>Inputs!BB215</f>
        <v>0.5</v>
      </c>
      <c r="BC120" s="377">
        <f>Inputs!BC215</f>
        <v>0.5</v>
      </c>
      <c r="BD120" s="377">
        <f>Inputs!BD215</f>
        <v>0.5</v>
      </c>
      <c r="BE120" s="377">
        <f>Inputs!BE215</f>
        <v>0.5</v>
      </c>
      <c r="BF120" s="377">
        <f>Inputs!BF215</f>
        <v>0.5</v>
      </c>
      <c r="BG120" s="377">
        <f>Inputs!BG215</f>
        <v>0.5</v>
      </c>
      <c r="BH120" s="377">
        <f>Inputs!BH215</f>
        <v>0.5</v>
      </c>
      <c r="BI120" s="377">
        <f>Inputs!BI215</f>
        <v>0.5</v>
      </c>
      <c r="BJ120" s="377">
        <f>Inputs!BJ215</f>
        <v>0.5</v>
      </c>
      <c r="BK120" s="377">
        <f>Inputs!BK215</f>
        <v>0.5</v>
      </c>
      <c r="BL120" s="377">
        <f>Inputs!BL215</f>
        <v>0.5</v>
      </c>
      <c r="BM120" s="377">
        <f>Inputs!BM215</f>
        <v>0.5</v>
      </c>
      <c r="BN120" s="377">
        <f>Inputs!BN215</f>
        <v>0.5</v>
      </c>
      <c r="BO120" s="377">
        <f>Inputs!BO215</f>
        <v>0.5</v>
      </c>
      <c r="BP120" s="377">
        <f>Inputs!BP215</f>
        <v>0.5</v>
      </c>
      <c r="BQ120" s="377">
        <f>Inputs!BQ215</f>
        <v>0.5</v>
      </c>
      <c r="BR120" s="377">
        <f>Inputs!BR215</f>
        <v>0.5</v>
      </c>
      <c r="BS120" s="377">
        <f>Inputs!BS215</f>
        <v>0.5</v>
      </c>
      <c r="BT120" s="377">
        <f>Inputs!BT215</f>
        <v>0.5</v>
      </c>
      <c r="BU120" s="377">
        <f>Inputs!BU215</f>
        <v>0.5</v>
      </c>
      <c r="BV120" s="377">
        <f>Inputs!BV215</f>
        <v>0.5</v>
      </c>
      <c r="BW120" s="377">
        <f>Inputs!BW215</f>
        <v>0.5</v>
      </c>
      <c r="BX120" s="377">
        <f>Inputs!BX215</f>
        <v>0.5</v>
      </c>
      <c r="BY120" s="377">
        <f>Inputs!BY215</f>
        <v>0.5</v>
      </c>
      <c r="BZ120" s="377">
        <f>Inputs!BZ215</f>
        <v>0.5</v>
      </c>
      <c r="CA120" s="377">
        <f>Inputs!CA215</f>
        <v>0.5</v>
      </c>
      <c r="CB120" s="377">
        <f>Inputs!CB215</f>
        <v>0.5</v>
      </c>
      <c r="CC120" s="377">
        <f>Inputs!CC215</f>
        <v>0.5</v>
      </c>
      <c r="CD120" s="377">
        <f>Inputs!CD215</f>
        <v>0.5</v>
      </c>
      <c r="CE120" s="377">
        <f>Inputs!CE215</f>
        <v>0.5</v>
      </c>
      <c r="CF120" s="377">
        <f>Inputs!CF215</f>
        <v>0.5</v>
      </c>
      <c r="CG120" s="377">
        <f>Inputs!CG215</f>
        <v>0.5</v>
      </c>
      <c r="CH120" s="377">
        <f>Inputs!CH215</f>
        <v>0.5</v>
      </c>
      <c r="CI120" s="377">
        <f>Inputs!CI215</f>
        <v>0.5</v>
      </c>
    </row>
    <row r="121" spans="1:87">
      <c r="A121" s="222"/>
      <c r="B121" s="222"/>
      <c r="C121" s="40"/>
      <c r="D121" s="69"/>
      <c r="E121" s="427"/>
      <c r="F121" s="34"/>
      <c r="G121" s="377"/>
      <c r="H121" s="377"/>
      <c r="I121" s="377"/>
      <c r="J121" s="377"/>
      <c r="K121" s="377"/>
      <c r="L121" s="377"/>
      <c r="M121" s="377"/>
      <c r="N121" s="377"/>
      <c r="O121" s="377"/>
      <c r="P121" s="377"/>
      <c r="Q121" s="377"/>
      <c r="R121" s="377"/>
      <c r="S121" s="377"/>
      <c r="T121" s="377"/>
      <c r="U121" s="377"/>
      <c r="V121" s="377"/>
      <c r="W121" s="377"/>
      <c r="X121" s="377"/>
      <c r="Y121" s="377"/>
      <c r="Z121" s="377"/>
      <c r="AA121" s="377"/>
      <c r="AB121" s="377"/>
      <c r="AC121" s="377"/>
      <c r="AD121" s="377"/>
      <c r="AE121" s="377"/>
      <c r="AF121" s="377"/>
      <c r="AG121" s="377"/>
      <c r="AH121" s="377"/>
      <c r="AI121" s="377"/>
      <c r="AJ121" s="377"/>
      <c r="AK121" s="377"/>
      <c r="AL121" s="377"/>
      <c r="AM121" s="377"/>
      <c r="AN121" s="377"/>
      <c r="AO121" s="377"/>
      <c r="AP121" s="377"/>
      <c r="AQ121" s="377"/>
      <c r="AR121" s="377"/>
      <c r="AS121" s="377"/>
      <c r="AT121" s="377"/>
      <c r="AU121" s="377"/>
      <c r="AV121" s="377"/>
      <c r="AW121" s="377"/>
      <c r="AX121" s="377"/>
      <c r="AY121" s="377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77"/>
      <c r="BL121" s="377"/>
      <c r="BM121" s="377"/>
      <c r="BN121" s="377"/>
      <c r="BO121" s="377"/>
      <c r="BP121" s="377"/>
      <c r="BQ121" s="377"/>
      <c r="BR121" s="377"/>
      <c r="BS121" s="377"/>
      <c r="BT121" s="377"/>
      <c r="BU121" s="377"/>
      <c r="BV121" s="377"/>
      <c r="BW121" s="377"/>
      <c r="BX121" s="377"/>
      <c r="BY121" s="377"/>
      <c r="BZ121" s="377"/>
      <c r="CA121" s="377"/>
      <c r="CB121" s="377"/>
      <c r="CC121" s="377"/>
      <c r="CD121" s="377"/>
      <c r="CE121" s="377"/>
      <c r="CF121" s="377"/>
      <c r="CG121" s="377"/>
      <c r="CH121" s="377"/>
      <c r="CI121" s="377"/>
    </row>
    <row r="122" spans="1:87">
      <c r="A122" s="222"/>
      <c r="B122" s="222"/>
      <c r="C122" s="222" t="s">
        <v>513</v>
      </c>
      <c r="D122" s="69" t="s">
        <v>898</v>
      </c>
      <c r="E122" s="427" t="s">
        <v>58</v>
      </c>
      <c r="F122" s="69"/>
      <c r="G122" s="659"/>
      <c r="H122" s="659"/>
      <c r="I122" s="583"/>
      <c r="J122" s="364">
        <f t="shared" ref="J122:AO122" si="57">IF(ISNUMBER(J16),J16,I127)</f>
        <v>1962.4</v>
      </c>
      <c r="K122" s="364">
        <f t="shared" ref="K122" si="58">IF(ISNUMBER(K16),K16,J127)</f>
        <v>2044.0809999999999</v>
      </c>
      <c r="L122" s="364">
        <f t="shared" ref="L122" si="59">IF(ISNUMBER(L16),L16,K127)</f>
        <v>2119.386</v>
      </c>
      <c r="M122" s="364">
        <f t="shared" si="57"/>
        <v>2232.4522863684738</v>
      </c>
      <c r="N122" s="364">
        <f t="shared" si="57"/>
        <v>2262.4932934898156</v>
      </c>
      <c r="O122" s="364">
        <f t="shared" si="57"/>
        <v>2308.7840401682506</v>
      </c>
      <c r="P122" s="364">
        <f t="shared" si="57"/>
        <v>2401.2568960896574</v>
      </c>
      <c r="Q122" s="364">
        <f t="shared" si="57"/>
        <v>2499.2456813383219</v>
      </c>
      <c r="R122" s="364">
        <f t="shared" si="57"/>
        <v>2610.7189761713817</v>
      </c>
      <c r="S122" s="364">
        <f t="shared" si="57"/>
        <v>2729.9248875203848</v>
      </c>
      <c r="T122" s="364">
        <f t="shared" si="57"/>
        <v>2850.3258944501417</v>
      </c>
      <c r="U122" s="364">
        <f t="shared" si="57"/>
        <v>2979.2079296891625</v>
      </c>
      <c r="V122" s="364">
        <f t="shared" si="57"/>
        <v>3117.3257891197541</v>
      </c>
      <c r="W122" s="364">
        <f t="shared" si="57"/>
        <v>3268.7707980611121</v>
      </c>
      <c r="X122" s="364">
        <f t="shared" si="57"/>
        <v>3434.0981969542922</v>
      </c>
      <c r="Y122" s="364">
        <f t="shared" si="57"/>
        <v>3613.6568118889395</v>
      </c>
      <c r="Z122" s="364">
        <f t="shared" si="57"/>
        <v>3807.7400724996783</v>
      </c>
      <c r="AA122" s="364">
        <f t="shared" si="57"/>
        <v>4017.3233582795083</v>
      </c>
      <c r="AB122" s="364">
        <f t="shared" si="57"/>
        <v>4241.6786968926845</v>
      </c>
      <c r="AC122" s="364">
        <f t="shared" si="57"/>
        <v>4474.1551895496523</v>
      </c>
      <c r="AD122" s="364">
        <f t="shared" si="57"/>
        <v>4725.12558593016</v>
      </c>
      <c r="AE122" s="364">
        <f t="shared" si="57"/>
        <v>4993.6260062650381</v>
      </c>
      <c r="AF122" s="364">
        <f t="shared" si="57"/>
        <v>5280.342013733265</v>
      </c>
      <c r="AG122" s="364">
        <f t="shared" si="57"/>
        <v>5586.1932120742322</v>
      </c>
      <c r="AH122" s="364">
        <f t="shared" si="57"/>
        <v>5894.8370710735589</v>
      </c>
      <c r="AI122" s="364">
        <f t="shared" si="57"/>
        <v>6206.5032301246183</v>
      </c>
      <c r="AJ122" s="364">
        <f t="shared" si="57"/>
        <v>6521.7630196349537</v>
      </c>
      <c r="AK122" s="364">
        <f t="shared" si="57"/>
        <v>6841.0766027636873</v>
      </c>
      <c r="AL122" s="364">
        <f t="shared" si="57"/>
        <v>7164.7531440326093</v>
      </c>
      <c r="AM122" s="364">
        <f t="shared" si="57"/>
        <v>7493.3805155382324</v>
      </c>
      <c r="AN122" s="364">
        <f t="shared" si="57"/>
        <v>7827.558031223235</v>
      </c>
      <c r="AO122" s="364">
        <f t="shared" si="57"/>
        <v>8167.8222348239324</v>
      </c>
      <c r="AP122" s="364">
        <f t="shared" ref="AP122:BU122" si="60">IF(ISNUMBER(AP16),AP16,AO127)</f>
        <v>8514.4728682906007</v>
      </c>
      <c r="AQ122" s="364">
        <f t="shared" si="60"/>
        <v>8867.9657348120545</v>
      </c>
      <c r="AR122" s="364">
        <f t="shared" si="60"/>
        <v>9228.7666941903335</v>
      </c>
      <c r="AS122" s="364">
        <f t="shared" si="60"/>
        <v>9597.3636974915044</v>
      </c>
      <c r="AT122" s="364">
        <f t="shared" si="60"/>
        <v>9974.4492890709898</v>
      </c>
      <c r="AU122" s="364">
        <f t="shared" si="60"/>
        <v>10360.803733418141</v>
      </c>
      <c r="AV122" s="364">
        <f t="shared" si="60"/>
        <v>10756.181346370895</v>
      </c>
      <c r="AW122" s="364">
        <f t="shared" si="60"/>
        <v>11161.559712939043</v>
      </c>
      <c r="AX122" s="364">
        <f t="shared" si="60"/>
        <v>11577.023581334992</v>
      </c>
      <c r="AY122" s="364">
        <f t="shared" si="60"/>
        <v>12002.87427813113</v>
      </c>
      <c r="AZ122" s="364">
        <f t="shared" si="60"/>
        <v>12439.550339951227</v>
      </c>
      <c r="BA122" s="364">
        <f t="shared" si="60"/>
        <v>12887.170025268677</v>
      </c>
      <c r="BB122" s="364">
        <f t="shared" si="60"/>
        <v>13346.386697539216</v>
      </c>
      <c r="BC122" s="364">
        <f t="shared" si="60"/>
        <v>13818.016058440882</v>
      </c>
      <c r="BD122" s="364">
        <f t="shared" si="60"/>
        <v>14302.407283550328</v>
      </c>
      <c r="BE122" s="364">
        <f t="shared" si="60"/>
        <v>14800.067707459626</v>
      </c>
      <c r="BF122" s="364">
        <f t="shared" si="60"/>
        <v>15311.725147704732</v>
      </c>
      <c r="BG122" s="364">
        <f t="shared" si="60"/>
        <v>15837.600992301863</v>
      </c>
      <c r="BH122" s="364">
        <f t="shared" si="60"/>
        <v>16377.742222336288</v>
      </c>
      <c r="BI122" s="364">
        <f t="shared" si="60"/>
        <v>16932.954156043779</v>
      </c>
      <c r="BJ122" s="364">
        <f t="shared" si="60"/>
        <v>17505.302249404049</v>
      </c>
      <c r="BK122" s="364">
        <f t="shared" si="60"/>
        <v>18095.656996333775</v>
      </c>
      <c r="BL122" s="364">
        <f t="shared" si="60"/>
        <v>18703.914570291203</v>
      </c>
      <c r="BM122" s="364">
        <f t="shared" si="60"/>
        <v>19331.071593418434</v>
      </c>
      <c r="BN122" s="364">
        <f t="shared" si="60"/>
        <v>19977.742732033865</v>
      </c>
      <c r="BO122" s="364">
        <f t="shared" si="60"/>
        <v>20644.552244547271</v>
      </c>
      <c r="BP122" s="364">
        <f t="shared" si="60"/>
        <v>21332.139368912725</v>
      </c>
      <c r="BQ122" s="364">
        <f t="shared" si="60"/>
        <v>22041.169877912893</v>
      </c>
      <c r="BR122" s="364">
        <f t="shared" si="60"/>
        <v>22772.318172202096</v>
      </c>
      <c r="BS122" s="364">
        <f t="shared" si="60"/>
        <v>23526.280197707332</v>
      </c>
      <c r="BT122" s="364">
        <f t="shared" si="60"/>
        <v>24303.768148121228</v>
      </c>
      <c r="BU122" s="364">
        <f t="shared" si="60"/>
        <v>25105.523320215318</v>
      </c>
      <c r="BV122" s="364">
        <f t="shared" ref="BV122:CI122" si="61">IF(ISNUMBER(BV16),BV16,BU127)</f>
        <v>25932.298302988765</v>
      </c>
      <c r="BW122" s="364">
        <f t="shared" si="61"/>
        <v>26784.869938585507</v>
      </c>
      <c r="BX122" s="364">
        <f t="shared" si="61"/>
        <v>27664.03408803351</v>
      </c>
      <c r="BY122" s="364">
        <f t="shared" si="61"/>
        <v>28570.618557352107</v>
      </c>
      <c r="BZ122" s="364">
        <f t="shared" si="61"/>
        <v>29505.465349302078</v>
      </c>
      <c r="CA122" s="364">
        <f t="shared" si="61"/>
        <v>30469.443675774222</v>
      </c>
      <c r="CB122" s="364">
        <f t="shared" si="61"/>
        <v>31463.444754106258</v>
      </c>
      <c r="CC122" s="364">
        <f t="shared" si="61"/>
        <v>32488.394833329501</v>
      </c>
      <c r="CD122" s="364">
        <f t="shared" si="61"/>
        <v>33545.237600691253</v>
      </c>
      <c r="CE122" s="364">
        <f t="shared" si="61"/>
        <v>34634.947184863086</v>
      </c>
      <c r="CF122" s="364">
        <f t="shared" si="61"/>
        <v>35758.523136907592</v>
      </c>
      <c r="CG122" s="364">
        <f t="shared" si="61"/>
        <v>36917.003513536452</v>
      </c>
      <c r="CH122" s="364">
        <f t="shared" si="61"/>
        <v>38111.447293697136</v>
      </c>
      <c r="CI122" s="364">
        <f t="shared" si="61"/>
        <v>39342.94759435887</v>
      </c>
    </row>
    <row r="123" spans="1:87">
      <c r="A123" s="222"/>
      <c r="B123" s="222"/>
      <c r="C123" s="231" t="s">
        <v>518</v>
      </c>
      <c r="D123" s="69" t="s">
        <v>898</v>
      </c>
      <c r="E123" s="427" t="s">
        <v>58</v>
      </c>
      <c r="F123" s="69"/>
      <c r="G123" s="659"/>
      <c r="H123" s="659"/>
      <c r="I123" s="583"/>
      <c r="J123" s="364">
        <f t="shared" ref="J123:AO123" si="62">J90</f>
        <v>205.06603526685464</v>
      </c>
      <c r="K123" s="364">
        <f t="shared" ref="K123:L123" si="63">K90</f>
        <v>107.1691019644298</v>
      </c>
      <c r="L123" s="364">
        <f t="shared" si="63"/>
        <v>113.20281952299432</v>
      </c>
      <c r="M123" s="364">
        <f t="shared" si="62"/>
        <v>0</v>
      </c>
      <c r="N123" s="364">
        <f t="shared" si="62"/>
        <v>0</v>
      </c>
      <c r="O123" s="364">
        <f t="shared" si="62"/>
        <v>0</v>
      </c>
      <c r="P123" s="364">
        <f t="shared" si="62"/>
        <v>0</v>
      </c>
      <c r="Q123" s="364">
        <f t="shared" si="62"/>
        <v>0</v>
      </c>
      <c r="R123" s="364">
        <f t="shared" si="62"/>
        <v>0</v>
      </c>
      <c r="S123" s="364">
        <f t="shared" si="62"/>
        <v>0</v>
      </c>
      <c r="T123" s="364">
        <f t="shared" si="62"/>
        <v>0</v>
      </c>
      <c r="U123" s="364">
        <f t="shared" si="62"/>
        <v>0</v>
      </c>
      <c r="V123" s="364">
        <f t="shared" si="62"/>
        <v>0</v>
      </c>
      <c r="W123" s="364">
        <f t="shared" si="62"/>
        <v>0</v>
      </c>
      <c r="X123" s="364">
        <f t="shared" si="62"/>
        <v>0</v>
      </c>
      <c r="Y123" s="364">
        <f t="shared" si="62"/>
        <v>0</v>
      </c>
      <c r="Z123" s="364">
        <f t="shared" si="62"/>
        <v>0</v>
      </c>
      <c r="AA123" s="364">
        <f t="shared" si="62"/>
        <v>0</v>
      </c>
      <c r="AB123" s="364">
        <f t="shared" si="62"/>
        <v>0</v>
      </c>
      <c r="AC123" s="364">
        <f t="shared" si="62"/>
        <v>0</v>
      </c>
      <c r="AD123" s="364">
        <f t="shared" si="62"/>
        <v>0</v>
      </c>
      <c r="AE123" s="364">
        <f t="shared" si="62"/>
        <v>0</v>
      </c>
      <c r="AF123" s="364">
        <f t="shared" si="62"/>
        <v>0</v>
      </c>
      <c r="AG123" s="364">
        <f t="shared" si="62"/>
        <v>0</v>
      </c>
      <c r="AH123" s="364">
        <f t="shared" si="62"/>
        <v>0</v>
      </c>
      <c r="AI123" s="364">
        <f t="shared" si="62"/>
        <v>0</v>
      </c>
      <c r="AJ123" s="364">
        <f t="shared" si="62"/>
        <v>0</v>
      </c>
      <c r="AK123" s="364">
        <f t="shared" si="62"/>
        <v>0</v>
      </c>
      <c r="AL123" s="364">
        <f t="shared" si="62"/>
        <v>0</v>
      </c>
      <c r="AM123" s="364">
        <f t="shared" si="62"/>
        <v>0</v>
      </c>
      <c r="AN123" s="364">
        <f t="shared" si="62"/>
        <v>0</v>
      </c>
      <c r="AO123" s="364">
        <f t="shared" si="62"/>
        <v>0</v>
      </c>
      <c r="AP123" s="364">
        <f t="shared" ref="AP123:BU123" si="64">AP90</f>
        <v>0</v>
      </c>
      <c r="AQ123" s="364">
        <f t="shared" si="64"/>
        <v>0</v>
      </c>
      <c r="AR123" s="364">
        <f t="shared" si="64"/>
        <v>0</v>
      </c>
      <c r="AS123" s="364">
        <f t="shared" si="64"/>
        <v>0</v>
      </c>
      <c r="AT123" s="364">
        <f t="shared" si="64"/>
        <v>0</v>
      </c>
      <c r="AU123" s="364">
        <f t="shared" si="64"/>
        <v>0</v>
      </c>
      <c r="AV123" s="364">
        <f t="shared" si="64"/>
        <v>0</v>
      </c>
      <c r="AW123" s="364">
        <f t="shared" si="64"/>
        <v>0</v>
      </c>
      <c r="AX123" s="364">
        <f t="shared" si="64"/>
        <v>0</v>
      </c>
      <c r="AY123" s="364">
        <f t="shared" si="64"/>
        <v>0</v>
      </c>
      <c r="AZ123" s="364">
        <f t="shared" si="64"/>
        <v>0</v>
      </c>
      <c r="BA123" s="364">
        <f t="shared" si="64"/>
        <v>0</v>
      </c>
      <c r="BB123" s="364">
        <f t="shared" si="64"/>
        <v>0</v>
      </c>
      <c r="BC123" s="364">
        <f t="shared" si="64"/>
        <v>0</v>
      </c>
      <c r="BD123" s="364">
        <f t="shared" si="64"/>
        <v>0</v>
      </c>
      <c r="BE123" s="364">
        <f t="shared" si="64"/>
        <v>0</v>
      </c>
      <c r="BF123" s="364">
        <f t="shared" si="64"/>
        <v>0</v>
      </c>
      <c r="BG123" s="364">
        <f t="shared" si="64"/>
        <v>0</v>
      </c>
      <c r="BH123" s="364">
        <f t="shared" si="64"/>
        <v>0</v>
      </c>
      <c r="BI123" s="364">
        <f t="shared" si="64"/>
        <v>0</v>
      </c>
      <c r="BJ123" s="364">
        <f t="shared" si="64"/>
        <v>0</v>
      </c>
      <c r="BK123" s="364">
        <f t="shared" si="64"/>
        <v>0</v>
      </c>
      <c r="BL123" s="364">
        <f t="shared" si="64"/>
        <v>0</v>
      </c>
      <c r="BM123" s="364">
        <f t="shared" si="64"/>
        <v>0</v>
      </c>
      <c r="BN123" s="364">
        <f t="shared" si="64"/>
        <v>0</v>
      </c>
      <c r="BO123" s="364">
        <f t="shared" si="64"/>
        <v>0</v>
      </c>
      <c r="BP123" s="364">
        <f t="shared" si="64"/>
        <v>0</v>
      </c>
      <c r="BQ123" s="364">
        <f t="shared" si="64"/>
        <v>0</v>
      </c>
      <c r="BR123" s="364">
        <f t="shared" si="64"/>
        <v>0</v>
      </c>
      <c r="BS123" s="364">
        <f t="shared" si="64"/>
        <v>0</v>
      </c>
      <c r="BT123" s="364">
        <f t="shared" si="64"/>
        <v>0</v>
      </c>
      <c r="BU123" s="364">
        <f t="shared" si="64"/>
        <v>0</v>
      </c>
      <c r="BV123" s="364">
        <f t="shared" ref="BV123:CI123" si="65">BV90</f>
        <v>0</v>
      </c>
      <c r="BW123" s="364">
        <f t="shared" si="65"/>
        <v>0</v>
      </c>
      <c r="BX123" s="364">
        <f t="shared" si="65"/>
        <v>0</v>
      </c>
      <c r="BY123" s="364">
        <f t="shared" si="65"/>
        <v>0</v>
      </c>
      <c r="BZ123" s="364">
        <f t="shared" si="65"/>
        <v>0</v>
      </c>
      <c r="CA123" s="364">
        <f t="shared" si="65"/>
        <v>0</v>
      </c>
      <c r="CB123" s="364">
        <f t="shared" si="65"/>
        <v>0</v>
      </c>
      <c r="CC123" s="364">
        <f t="shared" si="65"/>
        <v>0</v>
      </c>
      <c r="CD123" s="364">
        <f t="shared" si="65"/>
        <v>0</v>
      </c>
      <c r="CE123" s="364">
        <f t="shared" si="65"/>
        <v>0</v>
      </c>
      <c r="CF123" s="364">
        <f t="shared" si="65"/>
        <v>0</v>
      </c>
      <c r="CG123" s="364">
        <f t="shared" si="65"/>
        <v>0</v>
      </c>
      <c r="CH123" s="364">
        <f t="shared" si="65"/>
        <v>0</v>
      </c>
      <c r="CI123" s="364">
        <f t="shared" si="65"/>
        <v>0</v>
      </c>
    </row>
    <row r="124" spans="1:87">
      <c r="A124" s="222"/>
      <c r="B124" s="222"/>
      <c r="C124" s="231" t="s">
        <v>519</v>
      </c>
      <c r="D124" s="69" t="s">
        <v>898</v>
      </c>
      <c r="E124" s="427" t="s">
        <v>58</v>
      </c>
      <c r="F124" s="69"/>
      <c r="G124" s="659"/>
      <c r="H124" s="659"/>
      <c r="I124" s="583"/>
      <c r="J124" s="364">
        <f t="shared" ref="J124:AO124" si="66">J89</f>
        <v>13.96209520366288</v>
      </c>
      <c r="K124" s="364">
        <f t="shared" ref="K124:L124" si="67">K89</f>
        <v>194.4301166364539</v>
      </c>
      <c r="L124" s="364">
        <f t="shared" si="67"/>
        <v>267.63759203371859</v>
      </c>
      <c r="M124" s="364">
        <f t="shared" si="66"/>
        <v>327.97628860689963</v>
      </c>
      <c r="N124" s="364">
        <f t="shared" si="66"/>
        <v>364.08068857564678</v>
      </c>
      <c r="O124" s="364">
        <f t="shared" si="66"/>
        <v>461.99979666300339</v>
      </c>
      <c r="P124" s="364">
        <f t="shared" si="66"/>
        <v>484.12839802808844</v>
      </c>
      <c r="Q124" s="364">
        <f t="shared" si="66"/>
        <v>522.85607142671824</v>
      </c>
      <c r="R124" s="364">
        <f t="shared" si="66"/>
        <v>551.69809983857238</v>
      </c>
      <c r="S124" s="364">
        <f t="shared" si="66"/>
        <v>568.39300036195971</v>
      </c>
      <c r="T124" s="364">
        <f t="shared" si="66"/>
        <v>599.80317781205861</v>
      </c>
      <c r="U124" s="364">
        <f t="shared" si="66"/>
        <v>633.74067042388344</v>
      </c>
      <c r="V124" s="364">
        <f t="shared" si="66"/>
        <v>676.96911257708746</v>
      </c>
      <c r="W124" s="364">
        <f t="shared" si="66"/>
        <v>722.90729355369353</v>
      </c>
      <c r="X124" s="364">
        <f t="shared" si="66"/>
        <v>771.20901350381064</v>
      </c>
      <c r="Y124" s="364">
        <f t="shared" si="66"/>
        <v>821.80533864814913</v>
      </c>
      <c r="Z124" s="364">
        <f t="shared" si="66"/>
        <v>876.09538025962149</v>
      </c>
      <c r="AA124" s="364">
        <f t="shared" si="66"/>
        <v>930.78948021989208</v>
      </c>
      <c r="AB124" s="364">
        <f t="shared" si="66"/>
        <v>973.95442894105736</v>
      </c>
      <c r="AC124" s="364">
        <f t="shared" si="66"/>
        <v>1038.8394155069734</v>
      </c>
      <c r="AD124" s="364">
        <f t="shared" si="66"/>
        <v>1104.0159109813746</v>
      </c>
      <c r="AE124" s="364">
        <f t="shared" si="66"/>
        <v>1172.6671356882578</v>
      </c>
      <c r="AF124" s="364">
        <f t="shared" si="66"/>
        <v>1245.3434383299264</v>
      </c>
      <c r="AG124" s="364">
        <f t="shared" si="66"/>
        <v>1287.6309034475605</v>
      </c>
      <c r="AH124" s="364">
        <f t="shared" si="66"/>
        <v>1330.7127666309464</v>
      </c>
      <c r="AI124" s="364">
        <f t="shared" si="66"/>
        <v>1375.2999666356232</v>
      </c>
      <c r="AJ124" s="364">
        <f t="shared" si="66"/>
        <v>1421.2387286136609</v>
      </c>
      <c r="AK124" s="364">
        <f t="shared" si="66"/>
        <v>1468.2822748694862</v>
      </c>
      <c r="AL124" s="364">
        <f t="shared" si="66"/>
        <v>1517.0251202951579</v>
      </c>
      <c r="AM124" s="364">
        <f t="shared" si="66"/>
        <v>1567.5606932345931</v>
      </c>
      <c r="AN124" s="364">
        <f t="shared" si="66"/>
        <v>1619.8353709481826</v>
      </c>
      <c r="AO124" s="364">
        <f t="shared" si="66"/>
        <v>1673.4399351122104</v>
      </c>
      <c r="AP124" s="364">
        <f t="shared" ref="AP124:BU124" si="68">AP89</f>
        <v>1728.7224772377836</v>
      </c>
      <c r="AQ124" s="364">
        <f t="shared" si="68"/>
        <v>1785.7578069340079</v>
      </c>
      <c r="AR124" s="364">
        <f t="shared" si="68"/>
        <v>1844.6460099051824</v>
      </c>
      <c r="AS124" s="364">
        <f t="shared" si="68"/>
        <v>1905.8548268579511</v>
      </c>
      <c r="AT124" s="364">
        <f t="shared" si="68"/>
        <v>1969.6428033828172</v>
      </c>
      <c r="AU124" s="364">
        <f t="shared" si="68"/>
        <v>2034.0516739156869</v>
      </c>
      <c r="AV124" s="364">
        <f t="shared" si="68"/>
        <v>2101.4984947007988</v>
      </c>
      <c r="AW124" s="364">
        <f t="shared" si="68"/>
        <v>2170.3149023445862</v>
      </c>
      <c r="AX124" s="364">
        <f t="shared" si="68"/>
        <v>2240.9442233524755</v>
      </c>
      <c r="AY124" s="364">
        <f t="shared" si="68"/>
        <v>2313.6970370159306</v>
      </c>
      <c r="AZ124" s="364">
        <f t="shared" si="68"/>
        <v>2387.9854114290474</v>
      </c>
      <c r="BA124" s="364">
        <f t="shared" si="68"/>
        <v>2464.893747573316</v>
      </c>
      <c r="BB124" s="364">
        <f t="shared" si="68"/>
        <v>2544.8251255080418</v>
      </c>
      <c r="BC124" s="364">
        <f t="shared" si="68"/>
        <v>2626.9443772317936</v>
      </c>
      <c r="BD124" s="364">
        <f t="shared" si="68"/>
        <v>2711.6097218446344</v>
      </c>
      <c r="BE124" s="364">
        <f t="shared" si="68"/>
        <v>2799.3230053853681</v>
      </c>
      <c r="BF124" s="364">
        <f t="shared" si="68"/>
        <v>2889.1587069188272</v>
      </c>
      <c r="BG124" s="364">
        <f t="shared" si="68"/>
        <v>2980.7945791450747</v>
      </c>
      <c r="BH124" s="364">
        <f t="shared" si="68"/>
        <v>3075.7529340953333</v>
      </c>
      <c r="BI124" s="364">
        <f t="shared" si="68"/>
        <v>3176.6506854457907</v>
      </c>
      <c r="BJ124" s="364">
        <f t="shared" si="68"/>
        <v>3281.3457637879355</v>
      </c>
      <c r="BK124" s="364">
        <f t="shared" si="68"/>
        <v>3387.9939874749089</v>
      </c>
      <c r="BL124" s="364">
        <f t="shared" si="68"/>
        <v>3498.7837946894115</v>
      </c>
      <c r="BM124" s="364">
        <f t="shared" si="68"/>
        <v>3613.070868441072</v>
      </c>
      <c r="BN124" s="364">
        <f t="shared" si="68"/>
        <v>3730.9481528708834</v>
      </c>
      <c r="BO124" s="364">
        <f t="shared" si="68"/>
        <v>3852.5205180765797</v>
      </c>
      <c r="BP124" s="364">
        <f t="shared" si="68"/>
        <v>3977.9177422698594</v>
      </c>
      <c r="BQ124" s="364">
        <f t="shared" si="68"/>
        <v>4107.2369739279493</v>
      </c>
      <c r="BR124" s="364">
        <f t="shared" si="68"/>
        <v>4240.6022316747294</v>
      </c>
      <c r="BS124" s="364">
        <f t="shared" si="68"/>
        <v>4378.129524552669</v>
      </c>
      <c r="BT124" s="364">
        <f t="shared" si="68"/>
        <v>4519.9625219627233</v>
      </c>
      <c r="BU124" s="364">
        <f t="shared" si="68"/>
        <v>4666.2127639727332</v>
      </c>
      <c r="BV124" s="364">
        <f t="shared" ref="BV124:CI124" si="69">BV89</f>
        <v>4817.0190675521317</v>
      </c>
      <c r="BW124" s="364">
        <f t="shared" si="69"/>
        <v>4972.5126915262681</v>
      </c>
      <c r="BX124" s="364">
        <f t="shared" si="69"/>
        <v>5132.8530292012083</v>
      </c>
      <c r="BY124" s="364">
        <f t="shared" si="69"/>
        <v>5298.1678107821917</v>
      </c>
      <c r="BZ124" s="364">
        <f t="shared" si="69"/>
        <v>5468.6124948605411</v>
      </c>
      <c r="CA124" s="364">
        <f t="shared" si="69"/>
        <v>5644.3353977569686</v>
      </c>
      <c r="CB124" s="364">
        <f t="shared" si="69"/>
        <v>5825.5135289392274</v>
      </c>
      <c r="CC124" s="364">
        <f t="shared" si="69"/>
        <v>6012.2929147230361</v>
      </c>
      <c r="CD124" s="364">
        <f t="shared" si="69"/>
        <v>6204.8476804266011</v>
      </c>
      <c r="CE124" s="364">
        <f t="shared" si="69"/>
        <v>6403.3455662725646</v>
      </c>
      <c r="CF124" s="364">
        <f t="shared" si="69"/>
        <v>6607.9835296866349</v>
      </c>
      <c r="CG124" s="364">
        <f t="shared" si="69"/>
        <v>6818.9279819457452</v>
      </c>
      <c r="CH124" s="364">
        <f t="shared" si="69"/>
        <v>7036.3742765671295</v>
      </c>
      <c r="CI124" s="364">
        <f t="shared" si="69"/>
        <v>7260.5178553891765</v>
      </c>
    </row>
    <row r="125" spans="1:87">
      <c r="A125" s="222"/>
      <c r="B125" s="222"/>
      <c r="C125" s="231" t="s">
        <v>520</v>
      </c>
      <c r="D125" s="69" t="s">
        <v>898</v>
      </c>
      <c r="E125" s="427" t="s">
        <v>58</v>
      </c>
      <c r="F125" s="69"/>
      <c r="G125" s="659"/>
      <c r="H125" s="659"/>
      <c r="I125" s="583"/>
      <c r="J125" s="364">
        <f>-(J123+J122)*J119</f>
        <v>-130.04796211601129</v>
      </c>
      <c r="K125" s="364">
        <f t="shared" ref="K125:L125" si="70">-(K123+K122)*K119</f>
        <v>-129.07500611786577</v>
      </c>
      <c r="L125" s="364">
        <f t="shared" si="70"/>
        <v>-133.95532917137965</v>
      </c>
      <c r="M125" s="364">
        <f>-(M123+M122)*M119</f>
        <v>-133.94713718210843</v>
      </c>
      <c r="N125" s="364">
        <f>-(N123+N122)*N119</f>
        <v>-135.74959760938893</v>
      </c>
      <c r="O125" s="364">
        <f t="shared" ref="O125:AF125" si="71">-(O123+O122)*O119</f>
        <v>-138.52704241009502</v>
      </c>
      <c r="P125" s="364">
        <f t="shared" si="71"/>
        <v>-144.07541376537944</v>
      </c>
      <c r="Q125" s="364">
        <f t="shared" si="71"/>
        <v>-149.95474088029931</v>
      </c>
      <c r="R125" s="364">
        <f t="shared" si="71"/>
        <v>-156.6431385702829</v>
      </c>
      <c r="S125" s="364">
        <f t="shared" si="71"/>
        <v>-163.79549325122309</v>
      </c>
      <c r="T125" s="364">
        <f t="shared" si="71"/>
        <v>-171.01955366700849</v>
      </c>
      <c r="U125" s="364">
        <f t="shared" si="71"/>
        <v>-178.75247578134974</v>
      </c>
      <c r="V125" s="364">
        <f t="shared" si="71"/>
        <v>-187.03954734718525</v>
      </c>
      <c r="W125" s="364">
        <f t="shared" si="71"/>
        <v>-196.12624788366674</v>
      </c>
      <c r="X125" s="364">
        <f t="shared" si="71"/>
        <v>-206.04589181725751</v>
      </c>
      <c r="Y125" s="364">
        <f t="shared" si="71"/>
        <v>-216.81940871333637</v>
      </c>
      <c r="Z125" s="364">
        <f t="shared" si="71"/>
        <v>-228.4644043499807</v>
      </c>
      <c r="AA125" s="364">
        <f t="shared" si="71"/>
        <v>-241.03940149677049</v>
      </c>
      <c r="AB125" s="364">
        <f t="shared" si="71"/>
        <v>-254.50072181356106</v>
      </c>
      <c r="AC125" s="364">
        <f t="shared" si="71"/>
        <v>-268.44931137297914</v>
      </c>
      <c r="AD125" s="364">
        <f t="shared" si="71"/>
        <v>-283.50753515580959</v>
      </c>
      <c r="AE125" s="364">
        <f t="shared" si="71"/>
        <v>-299.61756037590226</v>
      </c>
      <c r="AF125" s="364">
        <f t="shared" si="71"/>
        <v>-316.82052082399588</v>
      </c>
      <c r="AG125" s="364">
        <f t="shared" ref="AG125:AL125" si="72">-(AG123+AG122)*AG119</f>
        <v>-335.17159272445394</v>
      </c>
      <c r="AH125" s="364">
        <f t="shared" si="72"/>
        <v>-353.69022426441353</v>
      </c>
      <c r="AI125" s="364">
        <f t="shared" si="72"/>
        <v>-372.39019380747709</v>
      </c>
      <c r="AJ125" s="364">
        <f t="shared" si="72"/>
        <v>-391.30578117809722</v>
      </c>
      <c r="AK125" s="364">
        <f t="shared" si="72"/>
        <v>-410.46459616582121</v>
      </c>
      <c r="AL125" s="364">
        <f t="shared" si="72"/>
        <v>-429.88518864195652</v>
      </c>
      <c r="AM125" s="364">
        <f t="shared" ref="AM125:CI125" si="73">-(AM123+AM122)*AM119</f>
        <v>-449.60283093229395</v>
      </c>
      <c r="AN125" s="364">
        <f t="shared" si="73"/>
        <v>-469.65348187339407</v>
      </c>
      <c r="AO125" s="364">
        <f t="shared" si="73"/>
        <v>-490.06933408943593</v>
      </c>
      <c r="AP125" s="364">
        <f t="shared" si="73"/>
        <v>-510.86837209743601</v>
      </c>
      <c r="AQ125" s="364">
        <f t="shared" si="73"/>
        <v>-532.07794408872326</v>
      </c>
      <c r="AR125" s="364">
        <f t="shared" si="73"/>
        <v>-553.72600165142001</v>
      </c>
      <c r="AS125" s="364">
        <f t="shared" si="73"/>
        <v>-575.8418218494902</v>
      </c>
      <c r="AT125" s="364">
        <f t="shared" si="73"/>
        <v>-598.46695734425941</v>
      </c>
      <c r="AU125" s="364">
        <f t="shared" si="73"/>
        <v>-621.64822400508842</v>
      </c>
      <c r="AV125" s="364">
        <f t="shared" si="73"/>
        <v>-645.37088078225372</v>
      </c>
      <c r="AW125" s="364">
        <f t="shared" si="73"/>
        <v>-669.69358277634251</v>
      </c>
      <c r="AX125" s="364">
        <f t="shared" si="73"/>
        <v>-694.62141488009945</v>
      </c>
      <c r="AY125" s="364">
        <f t="shared" si="73"/>
        <v>-720.17245668786779</v>
      </c>
      <c r="AZ125" s="364">
        <f t="shared" si="73"/>
        <v>-746.37302039707356</v>
      </c>
      <c r="BA125" s="364">
        <f t="shared" si="73"/>
        <v>-773.23020151612059</v>
      </c>
      <c r="BB125" s="364">
        <f t="shared" si="73"/>
        <v>-800.78320185235293</v>
      </c>
      <c r="BC125" s="364">
        <f t="shared" si="73"/>
        <v>-829.08096350645292</v>
      </c>
      <c r="BD125" s="364">
        <f t="shared" si="73"/>
        <v>-858.14443701301968</v>
      </c>
      <c r="BE125" s="364">
        <f t="shared" si="73"/>
        <v>-888.00406244757755</v>
      </c>
      <c r="BF125" s="364">
        <f t="shared" si="73"/>
        <v>-918.70350886228391</v>
      </c>
      <c r="BG125" s="364">
        <f t="shared" si="73"/>
        <v>-950.25605953811169</v>
      </c>
      <c r="BH125" s="364">
        <f t="shared" si="73"/>
        <v>-982.66453334017729</v>
      </c>
      <c r="BI125" s="364">
        <f t="shared" si="73"/>
        <v>-1015.9772493626267</v>
      </c>
      <c r="BJ125" s="364">
        <f t="shared" si="73"/>
        <v>-1050.318134964243</v>
      </c>
      <c r="BK125" s="364">
        <f t="shared" si="73"/>
        <v>-1085.7394197800265</v>
      </c>
      <c r="BL125" s="364">
        <f t="shared" si="73"/>
        <v>-1122.2348742174722</v>
      </c>
      <c r="BM125" s="364">
        <f t="shared" si="73"/>
        <v>-1159.864295605106</v>
      </c>
      <c r="BN125" s="364">
        <f t="shared" si="73"/>
        <v>-1198.6645639220319</v>
      </c>
      <c r="BO125" s="364">
        <f t="shared" si="73"/>
        <v>-1238.6731346728361</v>
      </c>
      <c r="BP125" s="364">
        <f t="shared" si="73"/>
        <v>-1279.9283621347636</v>
      </c>
      <c r="BQ125" s="364">
        <f t="shared" si="73"/>
        <v>-1322.4701926747734</v>
      </c>
      <c r="BR125" s="364">
        <f t="shared" si="73"/>
        <v>-1366.3390903321258</v>
      </c>
      <c r="BS125" s="364">
        <f t="shared" si="73"/>
        <v>-1411.5768118624399</v>
      </c>
      <c r="BT125" s="364">
        <f t="shared" si="73"/>
        <v>-1458.2260888872736</v>
      </c>
      <c r="BU125" s="364">
        <f t="shared" si="73"/>
        <v>-1506.331399212919</v>
      </c>
      <c r="BV125" s="364">
        <f t="shared" si="73"/>
        <v>-1555.9378981793259</v>
      </c>
      <c r="BW125" s="364">
        <f t="shared" si="73"/>
        <v>-1607.0921963151304</v>
      </c>
      <c r="BX125" s="364">
        <f t="shared" si="73"/>
        <v>-1659.8420452820105</v>
      </c>
      <c r="BY125" s="364">
        <f t="shared" si="73"/>
        <v>-1714.2371134411264</v>
      </c>
      <c r="BZ125" s="364">
        <f t="shared" si="73"/>
        <v>-1770.3279209581247</v>
      </c>
      <c r="CA125" s="364">
        <f t="shared" si="73"/>
        <v>-1828.1666205464533</v>
      </c>
      <c r="CB125" s="364">
        <f t="shared" si="73"/>
        <v>-1887.8066852463753</v>
      </c>
      <c r="CC125" s="364">
        <f t="shared" si="73"/>
        <v>-1949.3036899997701</v>
      </c>
      <c r="CD125" s="364">
        <f t="shared" si="73"/>
        <v>-2012.714256041475</v>
      </c>
      <c r="CE125" s="364">
        <f t="shared" si="73"/>
        <v>-2078.0968310917851</v>
      </c>
      <c r="CF125" s="364">
        <f t="shared" si="73"/>
        <v>-2145.5113882144556</v>
      </c>
      <c r="CG125" s="364">
        <f t="shared" si="73"/>
        <v>-2215.0202108121871</v>
      </c>
      <c r="CH125" s="364">
        <f t="shared" si="73"/>
        <v>-2286.6868376218281</v>
      </c>
      <c r="CI125" s="364">
        <f t="shared" si="73"/>
        <v>-2360.5768556615321</v>
      </c>
    </row>
    <row r="126" spans="1:87">
      <c r="A126" s="222"/>
      <c r="B126" s="222"/>
      <c r="C126" s="231" t="s">
        <v>521</v>
      </c>
      <c r="D126" s="69" t="s">
        <v>898</v>
      </c>
      <c r="E126" s="427" t="s">
        <v>58</v>
      </c>
      <c r="F126" s="69"/>
      <c r="G126" s="659"/>
      <c r="H126" s="659"/>
      <c r="I126" s="583"/>
      <c r="J126" s="364">
        <f>-J124*J120</f>
        <v>-6.98104760183144</v>
      </c>
      <c r="K126" s="364">
        <f t="shared" ref="K126:L126" si="74">-K124*K120</f>
        <v>-97.215058318226951</v>
      </c>
      <c r="L126" s="364">
        <f t="shared" si="74"/>
        <v>-133.8187960168593</v>
      </c>
      <c r="M126" s="364">
        <f>-M124*M120</f>
        <v>-163.98814430344981</v>
      </c>
      <c r="N126" s="364">
        <f>-N124*N120</f>
        <v>-182.04034428782339</v>
      </c>
      <c r="O126" s="364">
        <f t="shared" ref="O126:AF126" si="75">-O124*O120</f>
        <v>-230.9998983315017</v>
      </c>
      <c r="P126" s="364">
        <f t="shared" si="75"/>
        <v>-242.06419901404422</v>
      </c>
      <c r="Q126" s="364">
        <f t="shared" si="75"/>
        <v>-261.42803571335912</v>
      </c>
      <c r="R126" s="364">
        <f t="shared" si="75"/>
        <v>-275.84904991928619</v>
      </c>
      <c r="S126" s="364">
        <f t="shared" si="75"/>
        <v>-284.19650018097985</v>
      </c>
      <c r="T126" s="364">
        <f t="shared" si="75"/>
        <v>-299.9015889060293</v>
      </c>
      <c r="U126" s="364">
        <f t="shared" si="75"/>
        <v>-316.87033521194172</v>
      </c>
      <c r="V126" s="364">
        <f t="shared" si="75"/>
        <v>-338.48455628854373</v>
      </c>
      <c r="W126" s="364">
        <f t="shared" si="75"/>
        <v>-361.45364677684677</v>
      </c>
      <c r="X126" s="364">
        <f t="shared" si="75"/>
        <v>-385.60450675190532</v>
      </c>
      <c r="Y126" s="364">
        <f t="shared" si="75"/>
        <v>-410.90266932407457</v>
      </c>
      <c r="Z126" s="364">
        <f t="shared" si="75"/>
        <v>-438.04769012981075</v>
      </c>
      <c r="AA126" s="364">
        <f t="shared" si="75"/>
        <v>-465.39474010994604</v>
      </c>
      <c r="AB126" s="364">
        <f t="shared" si="75"/>
        <v>-486.97721447052868</v>
      </c>
      <c r="AC126" s="364">
        <f t="shared" si="75"/>
        <v>-519.4197077534867</v>
      </c>
      <c r="AD126" s="364">
        <f t="shared" si="75"/>
        <v>-552.00795549068732</v>
      </c>
      <c r="AE126" s="364">
        <f t="shared" si="75"/>
        <v>-586.33356784412888</v>
      </c>
      <c r="AF126" s="364">
        <f t="shared" si="75"/>
        <v>-622.67171916496318</v>
      </c>
      <c r="AG126" s="364">
        <f t="shared" ref="AG126:AL126" si="76">-AG124*AG120</f>
        <v>-643.81545172378026</v>
      </c>
      <c r="AH126" s="364">
        <f t="shared" si="76"/>
        <v>-665.35638331547318</v>
      </c>
      <c r="AI126" s="364">
        <f t="shared" si="76"/>
        <v>-687.64998331781158</v>
      </c>
      <c r="AJ126" s="364">
        <f t="shared" si="76"/>
        <v>-710.61936430683045</v>
      </c>
      <c r="AK126" s="364">
        <f t="shared" si="76"/>
        <v>-734.14113743474309</v>
      </c>
      <c r="AL126" s="364">
        <f t="shared" si="76"/>
        <v>-758.51256014757894</v>
      </c>
      <c r="AM126" s="364">
        <f t="shared" ref="AM126:CI126" si="77">-AM124*AM120</f>
        <v>-783.78034661729657</v>
      </c>
      <c r="AN126" s="364">
        <f t="shared" si="77"/>
        <v>-809.91768547409129</v>
      </c>
      <c r="AO126" s="364">
        <f t="shared" si="77"/>
        <v>-836.71996755610519</v>
      </c>
      <c r="AP126" s="364">
        <f t="shared" si="77"/>
        <v>-864.36123861889178</v>
      </c>
      <c r="AQ126" s="364">
        <f t="shared" si="77"/>
        <v>-892.87890346700397</v>
      </c>
      <c r="AR126" s="364">
        <f t="shared" si="77"/>
        <v>-922.32300495259119</v>
      </c>
      <c r="AS126" s="364">
        <f t="shared" si="77"/>
        <v>-952.92741342897557</v>
      </c>
      <c r="AT126" s="364">
        <f t="shared" si="77"/>
        <v>-984.8214016914086</v>
      </c>
      <c r="AU126" s="364">
        <f t="shared" si="77"/>
        <v>-1017.0258369578435</v>
      </c>
      <c r="AV126" s="364">
        <f t="shared" si="77"/>
        <v>-1050.7492473503994</v>
      </c>
      <c r="AW126" s="364">
        <f t="shared" si="77"/>
        <v>-1085.1574511722931</v>
      </c>
      <c r="AX126" s="364">
        <f t="shared" si="77"/>
        <v>-1120.4721116762378</v>
      </c>
      <c r="AY126" s="364">
        <f t="shared" si="77"/>
        <v>-1156.8485185079653</v>
      </c>
      <c r="AZ126" s="364">
        <f t="shared" si="77"/>
        <v>-1193.9927057145237</v>
      </c>
      <c r="BA126" s="364">
        <f t="shared" si="77"/>
        <v>-1232.446873786658</v>
      </c>
      <c r="BB126" s="364">
        <f t="shared" si="77"/>
        <v>-1272.4125627540209</v>
      </c>
      <c r="BC126" s="364">
        <f t="shared" si="77"/>
        <v>-1313.4721886158968</v>
      </c>
      <c r="BD126" s="364">
        <f t="shared" si="77"/>
        <v>-1355.8048609223172</v>
      </c>
      <c r="BE126" s="364">
        <f t="shared" si="77"/>
        <v>-1399.6615026926841</v>
      </c>
      <c r="BF126" s="364">
        <f t="shared" si="77"/>
        <v>-1444.5793534594136</v>
      </c>
      <c r="BG126" s="364">
        <f t="shared" si="77"/>
        <v>-1490.3972895725374</v>
      </c>
      <c r="BH126" s="364">
        <f t="shared" si="77"/>
        <v>-1537.8764670476667</v>
      </c>
      <c r="BI126" s="364">
        <f t="shared" si="77"/>
        <v>-1588.3253427228954</v>
      </c>
      <c r="BJ126" s="364">
        <f t="shared" si="77"/>
        <v>-1640.6728818939678</v>
      </c>
      <c r="BK126" s="364">
        <f t="shared" si="77"/>
        <v>-1693.9969937374544</v>
      </c>
      <c r="BL126" s="364">
        <f t="shared" si="77"/>
        <v>-1749.3918973447057</v>
      </c>
      <c r="BM126" s="364">
        <f t="shared" si="77"/>
        <v>-1806.535434220536</v>
      </c>
      <c r="BN126" s="364">
        <f t="shared" si="77"/>
        <v>-1865.4740764354417</v>
      </c>
      <c r="BO126" s="364">
        <f t="shared" si="77"/>
        <v>-1926.2602590382899</v>
      </c>
      <c r="BP126" s="364">
        <f t="shared" si="77"/>
        <v>-1988.9588711349297</v>
      </c>
      <c r="BQ126" s="364">
        <f t="shared" si="77"/>
        <v>-2053.6184869639746</v>
      </c>
      <c r="BR126" s="364">
        <f t="shared" si="77"/>
        <v>-2120.3011158373647</v>
      </c>
      <c r="BS126" s="364">
        <f t="shared" si="77"/>
        <v>-2189.0647622763345</v>
      </c>
      <c r="BT126" s="364">
        <f t="shared" si="77"/>
        <v>-2259.9812609813616</v>
      </c>
      <c r="BU126" s="364">
        <f t="shared" si="77"/>
        <v>-2333.1063819863666</v>
      </c>
      <c r="BV126" s="364">
        <f t="shared" si="77"/>
        <v>-2408.5095337760658</v>
      </c>
      <c r="BW126" s="364">
        <f t="shared" si="77"/>
        <v>-2486.256345763134</v>
      </c>
      <c r="BX126" s="364">
        <f t="shared" si="77"/>
        <v>-2566.4265146006042</v>
      </c>
      <c r="BY126" s="364">
        <f t="shared" si="77"/>
        <v>-2649.0839053910959</v>
      </c>
      <c r="BZ126" s="364">
        <f t="shared" si="77"/>
        <v>-2734.3062474302706</v>
      </c>
      <c r="CA126" s="364">
        <f t="shared" si="77"/>
        <v>-2822.1676988784843</v>
      </c>
      <c r="CB126" s="364">
        <f t="shared" si="77"/>
        <v>-2912.7567644696137</v>
      </c>
      <c r="CC126" s="364">
        <f t="shared" si="77"/>
        <v>-3006.1464573615181</v>
      </c>
      <c r="CD126" s="364">
        <f t="shared" si="77"/>
        <v>-3102.4238402133005</v>
      </c>
      <c r="CE126" s="364">
        <f t="shared" si="77"/>
        <v>-3201.6727831362823</v>
      </c>
      <c r="CF126" s="364">
        <f t="shared" si="77"/>
        <v>-3303.9917648433175</v>
      </c>
      <c r="CG126" s="364">
        <f t="shared" si="77"/>
        <v>-3409.4639909728726</v>
      </c>
      <c r="CH126" s="364">
        <f t="shared" si="77"/>
        <v>-3518.1871382835648</v>
      </c>
      <c r="CI126" s="364">
        <f t="shared" si="77"/>
        <v>-3630.2589276945882</v>
      </c>
    </row>
    <row r="127" spans="1:87">
      <c r="A127" s="222"/>
      <c r="B127" s="222"/>
      <c r="C127" s="222" t="s">
        <v>515</v>
      </c>
      <c r="D127" s="69" t="s">
        <v>898</v>
      </c>
      <c r="E127" s="427" t="s">
        <v>58</v>
      </c>
      <c r="F127" s="34"/>
      <c r="G127" s="655"/>
      <c r="H127" s="655"/>
      <c r="I127" s="583"/>
      <c r="J127" s="364">
        <f>SUM(J122:J126)</f>
        <v>2044.3991207526751</v>
      </c>
      <c r="K127" s="364">
        <f>SUM(K122:K126)</f>
        <v>2119.3901541647906</v>
      </c>
      <c r="L127" s="364">
        <f t="shared" ref="L127:AF127" si="78">SUM(L122:L126)</f>
        <v>2232.4522863684738</v>
      </c>
      <c r="M127" s="364">
        <f t="shared" si="78"/>
        <v>2262.4932934898156</v>
      </c>
      <c r="N127" s="364">
        <f t="shared" si="78"/>
        <v>2308.7840401682506</v>
      </c>
      <c r="O127" s="364">
        <f t="shared" si="78"/>
        <v>2401.2568960896574</v>
      </c>
      <c r="P127" s="364">
        <f t="shared" si="78"/>
        <v>2499.2456813383219</v>
      </c>
      <c r="Q127" s="364">
        <f t="shared" si="78"/>
        <v>2610.7189761713817</v>
      </c>
      <c r="R127" s="364">
        <f t="shared" si="78"/>
        <v>2729.9248875203848</v>
      </c>
      <c r="S127" s="364">
        <f t="shared" si="78"/>
        <v>2850.3258944501417</v>
      </c>
      <c r="T127" s="364">
        <f t="shared" si="78"/>
        <v>2979.2079296891625</v>
      </c>
      <c r="U127" s="364">
        <f t="shared" si="78"/>
        <v>3117.3257891197541</v>
      </c>
      <c r="V127" s="364">
        <f t="shared" si="78"/>
        <v>3268.7707980611121</v>
      </c>
      <c r="W127" s="364">
        <f t="shared" si="78"/>
        <v>3434.0981969542922</v>
      </c>
      <c r="X127" s="364">
        <f t="shared" si="78"/>
        <v>3613.6568118889395</v>
      </c>
      <c r="Y127" s="364">
        <f t="shared" si="78"/>
        <v>3807.7400724996783</v>
      </c>
      <c r="Z127" s="364">
        <f t="shared" si="78"/>
        <v>4017.3233582795083</v>
      </c>
      <c r="AA127" s="364">
        <f t="shared" si="78"/>
        <v>4241.6786968926845</v>
      </c>
      <c r="AB127" s="364">
        <f t="shared" si="78"/>
        <v>4474.1551895496523</v>
      </c>
      <c r="AC127" s="364">
        <f t="shared" si="78"/>
        <v>4725.12558593016</v>
      </c>
      <c r="AD127" s="364">
        <f t="shared" si="78"/>
        <v>4993.6260062650381</v>
      </c>
      <c r="AE127" s="364">
        <f t="shared" si="78"/>
        <v>5280.342013733265</v>
      </c>
      <c r="AF127" s="364">
        <f t="shared" si="78"/>
        <v>5586.1932120742322</v>
      </c>
      <c r="AG127" s="364">
        <f t="shared" ref="AG127:AL127" si="79">SUM(AG122:AG126)</f>
        <v>5894.8370710735589</v>
      </c>
      <c r="AH127" s="364">
        <f t="shared" si="79"/>
        <v>6206.5032301246183</v>
      </c>
      <c r="AI127" s="364">
        <f t="shared" si="79"/>
        <v>6521.7630196349537</v>
      </c>
      <c r="AJ127" s="364">
        <f t="shared" si="79"/>
        <v>6841.0766027636873</v>
      </c>
      <c r="AK127" s="364">
        <f t="shared" si="79"/>
        <v>7164.7531440326093</v>
      </c>
      <c r="AL127" s="364">
        <f t="shared" si="79"/>
        <v>7493.3805155382324</v>
      </c>
      <c r="AM127" s="364">
        <f t="shared" ref="AM127:CI127" si="80">SUM(AM122:AM126)</f>
        <v>7827.558031223235</v>
      </c>
      <c r="AN127" s="364">
        <f t="shared" si="80"/>
        <v>8167.8222348239324</v>
      </c>
      <c r="AO127" s="364">
        <f t="shared" si="80"/>
        <v>8514.4728682906007</v>
      </c>
      <c r="AP127" s="364">
        <f t="shared" si="80"/>
        <v>8867.9657348120545</v>
      </c>
      <c r="AQ127" s="364">
        <f t="shared" si="80"/>
        <v>9228.7666941903335</v>
      </c>
      <c r="AR127" s="364">
        <f t="shared" si="80"/>
        <v>9597.3636974915044</v>
      </c>
      <c r="AS127" s="364">
        <f t="shared" si="80"/>
        <v>9974.4492890709898</v>
      </c>
      <c r="AT127" s="364">
        <f t="shared" si="80"/>
        <v>10360.803733418141</v>
      </c>
      <c r="AU127" s="364">
        <f t="shared" si="80"/>
        <v>10756.181346370895</v>
      </c>
      <c r="AV127" s="364">
        <f t="shared" si="80"/>
        <v>11161.559712939043</v>
      </c>
      <c r="AW127" s="364">
        <f t="shared" si="80"/>
        <v>11577.023581334992</v>
      </c>
      <c r="AX127" s="364">
        <f t="shared" si="80"/>
        <v>12002.87427813113</v>
      </c>
      <c r="AY127" s="364">
        <f t="shared" si="80"/>
        <v>12439.550339951227</v>
      </c>
      <c r="AZ127" s="364">
        <f t="shared" si="80"/>
        <v>12887.170025268677</v>
      </c>
      <c r="BA127" s="364">
        <f t="shared" si="80"/>
        <v>13346.386697539216</v>
      </c>
      <c r="BB127" s="364">
        <f t="shared" si="80"/>
        <v>13818.016058440882</v>
      </c>
      <c r="BC127" s="364">
        <f t="shared" si="80"/>
        <v>14302.407283550328</v>
      </c>
      <c r="BD127" s="364">
        <f t="shared" si="80"/>
        <v>14800.067707459626</v>
      </c>
      <c r="BE127" s="364">
        <f t="shared" si="80"/>
        <v>15311.725147704732</v>
      </c>
      <c r="BF127" s="364">
        <f t="shared" si="80"/>
        <v>15837.600992301863</v>
      </c>
      <c r="BG127" s="364">
        <f t="shared" si="80"/>
        <v>16377.742222336288</v>
      </c>
      <c r="BH127" s="364">
        <f t="shared" si="80"/>
        <v>16932.954156043779</v>
      </c>
      <c r="BI127" s="364">
        <f t="shared" si="80"/>
        <v>17505.302249404049</v>
      </c>
      <c r="BJ127" s="364">
        <f t="shared" si="80"/>
        <v>18095.656996333775</v>
      </c>
      <c r="BK127" s="364">
        <f t="shared" si="80"/>
        <v>18703.914570291203</v>
      </c>
      <c r="BL127" s="364">
        <f t="shared" si="80"/>
        <v>19331.071593418434</v>
      </c>
      <c r="BM127" s="364">
        <f t="shared" si="80"/>
        <v>19977.742732033865</v>
      </c>
      <c r="BN127" s="364">
        <f t="shared" si="80"/>
        <v>20644.552244547271</v>
      </c>
      <c r="BO127" s="364">
        <f t="shared" si="80"/>
        <v>21332.139368912725</v>
      </c>
      <c r="BP127" s="364">
        <f t="shared" si="80"/>
        <v>22041.169877912893</v>
      </c>
      <c r="BQ127" s="364">
        <f t="shared" si="80"/>
        <v>22772.318172202096</v>
      </c>
      <c r="BR127" s="364">
        <f t="shared" si="80"/>
        <v>23526.280197707332</v>
      </c>
      <c r="BS127" s="364">
        <f t="shared" si="80"/>
        <v>24303.768148121228</v>
      </c>
      <c r="BT127" s="364">
        <f t="shared" si="80"/>
        <v>25105.523320215318</v>
      </c>
      <c r="BU127" s="364">
        <f t="shared" si="80"/>
        <v>25932.298302988765</v>
      </c>
      <c r="BV127" s="364">
        <f t="shared" si="80"/>
        <v>26784.869938585507</v>
      </c>
      <c r="BW127" s="364">
        <f t="shared" si="80"/>
        <v>27664.03408803351</v>
      </c>
      <c r="BX127" s="364">
        <f t="shared" si="80"/>
        <v>28570.618557352107</v>
      </c>
      <c r="BY127" s="364">
        <f t="shared" si="80"/>
        <v>29505.465349302078</v>
      </c>
      <c r="BZ127" s="364">
        <f t="shared" si="80"/>
        <v>30469.443675774222</v>
      </c>
      <c r="CA127" s="364">
        <f t="shared" si="80"/>
        <v>31463.444754106258</v>
      </c>
      <c r="CB127" s="364">
        <f t="shared" si="80"/>
        <v>32488.394833329501</v>
      </c>
      <c r="CC127" s="364">
        <f t="shared" si="80"/>
        <v>33545.237600691253</v>
      </c>
      <c r="CD127" s="364">
        <f t="shared" si="80"/>
        <v>34634.947184863086</v>
      </c>
      <c r="CE127" s="364">
        <f t="shared" si="80"/>
        <v>35758.523136907592</v>
      </c>
      <c r="CF127" s="364">
        <f t="shared" si="80"/>
        <v>36917.003513536452</v>
      </c>
      <c r="CG127" s="364">
        <f t="shared" si="80"/>
        <v>38111.447293697136</v>
      </c>
      <c r="CH127" s="364">
        <f t="shared" si="80"/>
        <v>39342.94759435887</v>
      </c>
      <c r="CI127" s="364">
        <f t="shared" si="80"/>
        <v>40612.629666391927</v>
      </c>
    </row>
    <row r="128" spans="1:87">
      <c r="A128" s="222"/>
      <c r="B128" s="222"/>
      <c r="C128" s="222"/>
      <c r="D128" s="69"/>
      <c r="E128" s="427"/>
      <c r="F128" s="34"/>
      <c r="G128" s="364"/>
      <c r="H128" s="364"/>
      <c r="I128" s="364"/>
      <c r="J128" s="364"/>
      <c r="K128" s="364"/>
      <c r="L128" s="364"/>
      <c r="M128" s="364"/>
      <c r="N128" s="364"/>
      <c r="O128" s="364"/>
      <c r="P128" s="364"/>
      <c r="Q128" s="364"/>
      <c r="R128" s="364"/>
      <c r="S128" s="364"/>
      <c r="T128" s="364"/>
      <c r="U128" s="364"/>
      <c r="V128" s="364"/>
      <c r="W128" s="364"/>
      <c r="X128" s="364"/>
      <c r="Y128" s="364"/>
      <c r="Z128" s="364"/>
      <c r="AA128" s="364"/>
      <c r="AB128" s="364"/>
      <c r="AC128" s="364"/>
      <c r="AD128" s="364"/>
      <c r="AE128" s="364"/>
      <c r="AF128" s="364"/>
      <c r="AG128" s="364"/>
      <c r="AH128" s="364"/>
      <c r="AI128" s="364"/>
      <c r="AJ128" s="364"/>
      <c r="AK128" s="364"/>
      <c r="AL128" s="364"/>
      <c r="AM128" s="364"/>
      <c r="AN128" s="364"/>
      <c r="AO128" s="364"/>
      <c r="AP128" s="364"/>
      <c r="AQ128" s="364"/>
      <c r="AR128" s="364"/>
      <c r="AS128" s="364"/>
      <c r="AT128" s="364"/>
      <c r="AU128" s="364"/>
      <c r="AV128" s="364"/>
      <c r="AW128" s="364"/>
      <c r="AX128" s="364"/>
      <c r="AY128" s="364"/>
      <c r="AZ128" s="364"/>
      <c r="BA128" s="364"/>
      <c r="BB128" s="364"/>
      <c r="BC128" s="364"/>
      <c r="BD128" s="364"/>
      <c r="BE128" s="364"/>
      <c r="BF128" s="364"/>
      <c r="BG128" s="364"/>
      <c r="BH128" s="364"/>
      <c r="BI128" s="364"/>
      <c r="BJ128" s="364"/>
      <c r="BK128" s="364"/>
      <c r="BL128" s="364"/>
      <c r="BM128" s="364"/>
      <c r="BN128" s="364"/>
      <c r="BO128" s="364"/>
      <c r="BP128" s="364"/>
      <c r="BQ128" s="364"/>
      <c r="BR128" s="364"/>
      <c r="BS128" s="364"/>
      <c r="BT128" s="364"/>
      <c r="BU128" s="364"/>
      <c r="BV128" s="364"/>
      <c r="BW128" s="364"/>
      <c r="BX128" s="364"/>
      <c r="BY128" s="364"/>
      <c r="BZ128" s="364"/>
      <c r="CA128" s="364"/>
      <c r="CB128" s="364"/>
      <c r="CC128" s="364"/>
      <c r="CD128" s="364"/>
      <c r="CE128" s="364"/>
      <c r="CF128" s="364"/>
      <c r="CG128" s="364"/>
      <c r="CH128" s="364"/>
      <c r="CI128" s="364"/>
    </row>
    <row r="129" spans="1:87">
      <c r="A129" s="222"/>
      <c r="B129" s="222"/>
      <c r="C129" s="224" t="s">
        <v>867</v>
      </c>
      <c r="D129" s="69"/>
      <c r="E129" s="427"/>
      <c r="F129" s="34"/>
      <c r="G129" s="364"/>
      <c r="H129" s="364"/>
      <c r="I129" s="364"/>
      <c r="J129" s="364"/>
      <c r="K129" s="364"/>
      <c r="L129" s="364"/>
      <c r="M129" s="364"/>
      <c r="N129" s="364"/>
      <c r="O129" s="364"/>
      <c r="P129" s="364"/>
      <c r="Q129" s="364"/>
      <c r="R129" s="364"/>
      <c r="S129" s="364"/>
      <c r="T129" s="364"/>
      <c r="U129" s="364"/>
      <c r="V129" s="364"/>
      <c r="W129" s="364"/>
      <c r="X129" s="364"/>
      <c r="Y129" s="364"/>
      <c r="Z129" s="364"/>
      <c r="AA129" s="364"/>
      <c r="AB129" s="364"/>
      <c r="AC129" s="364"/>
      <c r="AD129" s="364"/>
      <c r="AE129" s="364"/>
      <c r="AF129" s="364"/>
      <c r="AG129" s="364"/>
      <c r="AH129" s="364"/>
      <c r="AI129" s="364"/>
      <c r="AJ129" s="364"/>
      <c r="AK129" s="364"/>
      <c r="AL129" s="364"/>
      <c r="AM129" s="364"/>
      <c r="AN129" s="364"/>
      <c r="AO129" s="364"/>
      <c r="AP129" s="364"/>
      <c r="AQ129" s="364"/>
      <c r="AR129" s="364"/>
      <c r="AS129" s="364"/>
      <c r="AT129" s="364"/>
      <c r="AU129" s="364"/>
      <c r="AV129" s="364"/>
      <c r="AW129" s="364"/>
      <c r="AX129" s="364"/>
      <c r="AY129" s="364"/>
      <c r="AZ129" s="364"/>
      <c r="BA129" s="364"/>
      <c r="BB129" s="364"/>
      <c r="BC129" s="364"/>
      <c r="BD129" s="364"/>
      <c r="BE129" s="364"/>
      <c r="BF129" s="364"/>
      <c r="BG129" s="364"/>
      <c r="BH129" s="364"/>
      <c r="BI129" s="364"/>
      <c r="BJ129" s="364"/>
      <c r="BK129" s="364"/>
      <c r="BL129" s="364"/>
      <c r="BM129" s="364"/>
      <c r="BN129" s="364"/>
      <c r="BO129" s="364"/>
      <c r="BP129" s="364"/>
      <c r="BQ129" s="364"/>
      <c r="BR129" s="364"/>
      <c r="BS129" s="364"/>
      <c r="BT129" s="364"/>
      <c r="BU129" s="364"/>
      <c r="BV129" s="364"/>
      <c r="BW129" s="364"/>
      <c r="BX129" s="364"/>
      <c r="BY129" s="364"/>
      <c r="BZ129" s="364"/>
      <c r="CA129" s="364"/>
      <c r="CB129" s="364"/>
      <c r="CC129" s="364"/>
      <c r="CD129" s="364"/>
      <c r="CE129" s="364"/>
      <c r="CF129" s="364"/>
      <c r="CG129" s="364"/>
      <c r="CH129" s="364"/>
      <c r="CI129" s="364"/>
    </row>
    <row r="130" spans="1:87">
      <c r="A130" s="222"/>
      <c r="B130" s="222"/>
      <c r="C130" s="222" t="s">
        <v>723</v>
      </c>
      <c r="D130" s="69" t="s">
        <v>898</v>
      </c>
      <c r="E130" s="427" t="s">
        <v>58</v>
      </c>
      <c r="F130" s="34"/>
      <c r="G130" s="655"/>
      <c r="H130" s="655"/>
      <c r="I130" s="583"/>
      <c r="J130" s="402">
        <f>-Inputs!J222</f>
        <v>-0.521756</v>
      </c>
      <c r="K130" s="402">
        <f>-Inputs!K222</f>
        <v>-1.0879700000000001</v>
      </c>
      <c r="L130" s="402">
        <f>-Inputs!L222</f>
        <v>-1.1949179999999999</v>
      </c>
      <c r="M130" s="402">
        <f>-Inputs!M222</f>
        <v>-1.1949179999999999</v>
      </c>
      <c r="N130" s="402">
        <f>-Inputs!N222</f>
        <v>-1.1949179999999999</v>
      </c>
      <c r="O130" s="402">
        <f>-Inputs!O222</f>
        <v>-1.1949179999999999</v>
      </c>
      <c r="P130" s="402">
        <f>-Inputs!P222</f>
        <v>-1.1949179999999999</v>
      </c>
      <c r="Q130" s="402">
        <f>-Inputs!Q222</f>
        <v>-1.1949179999999999</v>
      </c>
      <c r="R130" s="402">
        <f>-Inputs!R222</f>
        <v>-1.1949179999999999</v>
      </c>
      <c r="S130" s="402">
        <f>-Inputs!S222</f>
        <v>-1.1949179999999999</v>
      </c>
      <c r="T130" s="402">
        <f>-Inputs!T222</f>
        <v>-1.1949179999999999</v>
      </c>
      <c r="U130" s="402">
        <f>-Inputs!U222</f>
        <v>-1.1949179999999999</v>
      </c>
      <c r="V130" s="402">
        <f>-Inputs!V222</f>
        <v>-1.1949179999999999</v>
      </c>
      <c r="W130" s="402">
        <f>-Inputs!W222</f>
        <v>-1.1949179999999999</v>
      </c>
      <c r="X130" s="402">
        <f>-Inputs!X222</f>
        <v>-1.1949179999999999</v>
      </c>
      <c r="Y130" s="402">
        <f>-Inputs!Y222</f>
        <v>-1.1949179999999999</v>
      </c>
      <c r="Z130" s="402">
        <f>-Inputs!Z222</f>
        <v>-1.1949179999999999</v>
      </c>
      <c r="AA130" s="402">
        <f>-Inputs!AA222</f>
        <v>-1.1949179999999999</v>
      </c>
      <c r="AB130" s="402">
        <f>-Inputs!AB222</f>
        <v>-1.1949179999999999</v>
      </c>
      <c r="AC130" s="402">
        <f>-Inputs!AC222</f>
        <v>-1.1949179999999999</v>
      </c>
      <c r="AD130" s="402">
        <f>-Inputs!AD222</f>
        <v>-1.1949179999999999</v>
      </c>
      <c r="AE130" s="402">
        <f>-Inputs!AE222</f>
        <v>-1.1949179999999999</v>
      </c>
      <c r="AF130" s="402">
        <f>-Inputs!AF222</f>
        <v>-1.1949179999999999</v>
      </c>
      <c r="AG130" s="402">
        <f>-Inputs!AG222</f>
        <v>-1.1949179999999999</v>
      </c>
      <c r="AH130" s="402">
        <f>-Inputs!AH222</f>
        <v>-1.1949179999999999</v>
      </c>
      <c r="AI130" s="402">
        <f>-Inputs!AI222</f>
        <v>-1.1949179999999999</v>
      </c>
      <c r="AJ130" s="402">
        <f>-Inputs!AJ222</f>
        <v>-1.1949179999999999</v>
      </c>
      <c r="AK130" s="402">
        <f>-Inputs!AK222</f>
        <v>-1.1949179999999999</v>
      </c>
      <c r="AL130" s="402">
        <f>-Inputs!AL222</f>
        <v>-1.1949179999999999</v>
      </c>
      <c r="AM130" s="402">
        <f>-Inputs!AM222</f>
        <v>-1.1949179999999999</v>
      </c>
      <c r="AN130" s="402">
        <f>-Inputs!AN222</f>
        <v>-1.1949179999999999</v>
      </c>
      <c r="AO130" s="402">
        <f>-Inputs!AO222</f>
        <v>-1.1949179999999999</v>
      </c>
      <c r="AP130" s="402">
        <f>-Inputs!AP222</f>
        <v>-1.0048630000000001</v>
      </c>
      <c r="AQ130" s="402">
        <f>-Inputs!AQ222</f>
        <v>-0.67428999999999994</v>
      </c>
      <c r="AR130" s="402">
        <f>-Inputs!AR222</f>
        <v>-0.19556000000000001</v>
      </c>
      <c r="AS130" s="402">
        <f>-Inputs!AS222</f>
        <v>-1.3873999999999999E-2</v>
      </c>
      <c r="AT130" s="402">
        <f>-Inputs!AT222</f>
        <v>0</v>
      </c>
      <c r="AU130" s="402">
        <f>-Inputs!AU222</f>
        <v>0</v>
      </c>
      <c r="AV130" s="402">
        <f>-Inputs!AV222</f>
        <v>0</v>
      </c>
      <c r="AW130" s="402">
        <f>-Inputs!AW222</f>
        <v>0</v>
      </c>
      <c r="AX130" s="402">
        <f>-Inputs!AX222</f>
        <v>0</v>
      </c>
      <c r="AY130" s="402">
        <f>-Inputs!AY222</f>
        <v>0</v>
      </c>
      <c r="AZ130" s="402">
        <f>-Inputs!AZ222</f>
        <v>0</v>
      </c>
      <c r="BA130" s="402">
        <f>-Inputs!BA222</f>
        <v>0</v>
      </c>
      <c r="BB130" s="402">
        <f>-Inputs!BB222</f>
        <v>0</v>
      </c>
      <c r="BC130" s="402">
        <f>-Inputs!BC222</f>
        <v>0</v>
      </c>
      <c r="BD130" s="402">
        <f>-Inputs!BD222</f>
        <v>0</v>
      </c>
      <c r="BE130" s="402">
        <f>-Inputs!BE222</f>
        <v>0</v>
      </c>
      <c r="BF130" s="402">
        <f>-Inputs!BF222</f>
        <v>0</v>
      </c>
      <c r="BG130" s="402">
        <f>-Inputs!BG222</f>
        <v>0</v>
      </c>
      <c r="BH130" s="402">
        <f>-Inputs!BH222</f>
        <v>0</v>
      </c>
      <c r="BI130" s="402">
        <f>-Inputs!BI222</f>
        <v>0</v>
      </c>
      <c r="BJ130" s="402">
        <f>-Inputs!BJ222</f>
        <v>0</v>
      </c>
      <c r="BK130" s="402">
        <f>-Inputs!BK222</f>
        <v>0</v>
      </c>
      <c r="BL130" s="402">
        <f>-Inputs!BL222</f>
        <v>0</v>
      </c>
      <c r="BM130" s="402">
        <f>-Inputs!BM222</f>
        <v>0</v>
      </c>
      <c r="BN130" s="402">
        <f>-Inputs!BN222</f>
        <v>0</v>
      </c>
      <c r="BO130" s="402">
        <f>-Inputs!BO222</f>
        <v>0</v>
      </c>
      <c r="BP130" s="402">
        <f>-Inputs!BP222</f>
        <v>0</v>
      </c>
      <c r="BQ130" s="402">
        <f>-Inputs!BQ222</f>
        <v>0</v>
      </c>
      <c r="BR130" s="402">
        <f>-Inputs!BR222</f>
        <v>0</v>
      </c>
      <c r="BS130" s="402">
        <f>-Inputs!BS222</f>
        <v>0</v>
      </c>
      <c r="BT130" s="402">
        <f>-Inputs!BT222</f>
        <v>0</v>
      </c>
      <c r="BU130" s="402">
        <f>-Inputs!BU222</f>
        <v>0</v>
      </c>
      <c r="BV130" s="402">
        <f>-Inputs!BV222</f>
        <v>0</v>
      </c>
      <c r="BW130" s="402">
        <f>-Inputs!BW222</f>
        <v>0</v>
      </c>
      <c r="BX130" s="402">
        <f>-Inputs!BX222</f>
        <v>0</v>
      </c>
      <c r="BY130" s="402">
        <f>-Inputs!BY222</f>
        <v>0</v>
      </c>
      <c r="BZ130" s="402">
        <f>-Inputs!BZ222</f>
        <v>0</v>
      </c>
      <c r="CA130" s="402">
        <f>-Inputs!CA222</f>
        <v>0</v>
      </c>
      <c r="CB130" s="402">
        <f>-Inputs!CB222</f>
        <v>0</v>
      </c>
      <c r="CC130" s="402">
        <f>-Inputs!CC222</f>
        <v>0</v>
      </c>
      <c r="CD130" s="402">
        <f>-Inputs!CD222</f>
        <v>0</v>
      </c>
      <c r="CE130" s="402">
        <f>-Inputs!CE222</f>
        <v>0</v>
      </c>
      <c r="CF130" s="402">
        <f>-Inputs!CF222</f>
        <v>0</v>
      </c>
      <c r="CG130" s="402">
        <f>-Inputs!CG222</f>
        <v>0</v>
      </c>
      <c r="CH130" s="402">
        <f>-Inputs!CH222</f>
        <v>0</v>
      </c>
      <c r="CI130" s="402">
        <f>-Inputs!CI222</f>
        <v>0</v>
      </c>
    </row>
    <row r="131" spans="1:87">
      <c r="A131" s="222"/>
      <c r="B131" s="222"/>
      <c r="C131" s="222"/>
      <c r="D131" s="69"/>
      <c r="E131" s="427"/>
      <c r="F131" s="34"/>
      <c r="G131" s="364"/>
      <c r="H131" s="364"/>
      <c r="I131" s="364"/>
      <c r="J131" s="364"/>
      <c r="K131" s="364"/>
      <c r="L131" s="364"/>
      <c r="M131" s="364"/>
      <c r="N131" s="364"/>
      <c r="O131" s="364"/>
      <c r="P131" s="364"/>
      <c r="Q131" s="364"/>
      <c r="R131" s="364"/>
      <c r="S131" s="364"/>
      <c r="T131" s="364"/>
      <c r="U131" s="364"/>
      <c r="V131" s="364"/>
      <c r="W131" s="364"/>
      <c r="X131" s="364"/>
      <c r="Y131" s="364"/>
      <c r="Z131" s="364"/>
      <c r="AA131" s="364"/>
      <c r="AB131" s="364"/>
      <c r="AC131" s="364"/>
      <c r="AD131" s="364"/>
      <c r="AE131" s="364"/>
      <c r="AF131" s="364"/>
      <c r="AG131" s="364"/>
      <c r="AH131" s="364"/>
      <c r="AI131" s="364"/>
      <c r="AJ131" s="364"/>
      <c r="AK131" s="364"/>
      <c r="AL131" s="364"/>
      <c r="AM131" s="364"/>
      <c r="AN131" s="364"/>
      <c r="AO131" s="364"/>
      <c r="AP131" s="364"/>
      <c r="AQ131" s="364"/>
      <c r="AR131" s="364"/>
      <c r="AS131" s="364"/>
      <c r="AT131" s="364"/>
      <c r="AU131" s="364"/>
      <c r="AV131" s="364"/>
      <c r="AW131" s="364"/>
      <c r="AX131" s="364"/>
      <c r="AY131" s="364"/>
      <c r="AZ131" s="364"/>
      <c r="BA131" s="364"/>
      <c r="BB131" s="364"/>
      <c r="BC131" s="364"/>
      <c r="BD131" s="364"/>
      <c r="BE131" s="364"/>
      <c r="BF131" s="364"/>
      <c r="BG131" s="364"/>
      <c r="BH131" s="364"/>
      <c r="BI131" s="364"/>
      <c r="BJ131" s="364"/>
      <c r="BK131" s="364"/>
      <c r="BL131" s="364"/>
      <c r="BM131" s="364"/>
      <c r="BN131" s="364"/>
      <c r="BO131" s="364"/>
      <c r="BP131" s="364"/>
      <c r="BQ131" s="364"/>
      <c r="BR131" s="364"/>
      <c r="BS131" s="364"/>
      <c r="BT131" s="364"/>
      <c r="BU131" s="364"/>
      <c r="BV131" s="364"/>
      <c r="BW131" s="364"/>
      <c r="BX131" s="364"/>
      <c r="BY131" s="364"/>
      <c r="BZ131" s="364"/>
      <c r="CA131" s="364"/>
      <c r="CB131" s="364"/>
      <c r="CC131" s="364"/>
      <c r="CD131" s="364"/>
      <c r="CE131" s="364"/>
      <c r="CF131" s="364"/>
      <c r="CG131" s="364"/>
      <c r="CH131" s="364"/>
      <c r="CI131" s="364"/>
    </row>
    <row r="132" spans="1:87">
      <c r="A132" s="222"/>
      <c r="B132" s="222"/>
      <c r="C132" s="222" t="s">
        <v>721</v>
      </c>
      <c r="D132" s="69" t="s">
        <v>258</v>
      </c>
      <c r="E132" s="69" t="s">
        <v>42</v>
      </c>
      <c r="F132" s="34"/>
      <c r="G132" s="655"/>
      <c r="H132" s="655"/>
      <c r="I132" s="583"/>
      <c r="J132" s="377">
        <f>Inputs!J216</f>
        <v>0.03</v>
      </c>
      <c r="K132" s="377">
        <f>Inputs!K216</f>
        <v>0.03</v>
      </c>
      <c r="L132" s="377">
        <f>Inputs!L216</f>
        <v>0.03</v>
      </c>
      <c r="M132" s="377">
        <f>Inputs!M216</f>
        <v>0.03</v>
      </c>
      <c r="N132" s="377">
        <f>Inputs!N216</f>
        <v>0.03</v>
      </c>
      <c r="O132" s="377">
        <f>Inputs!O216</f>
        <v>0.03</v>
      </c>
      <c r="P132" s="377">
        <f>Inputs!P216</f>
        <v>0.03</v>
      </c>
      <c r="Q132" s="377">
        <f>Inputs!Q216</f>
        <v>0.03</v>
      </c>
      <c r="R132" s="377">
        <f>Inputs!R216</f>
        <v>0.03</v>
      </c>
      <c r="S132" s="377">
        <f>Inputs!S216</f>
        <v>0.03</v>
      </c>
      <c r="T132" s="377">
        <f>Inputs!T216</f>
        <v>0.03</v>
      </c>
      <c r="U132" s="377">
        <f>Inputs!U216</f>
        <v>0.03</v>
      </c>
      <c r="V132" s="377">
        <f>Inputs!V216</f>
        <v>0.03</v>
      </c>
      <c r="W132" s="377">
        <f>Inputs!W216</f>
        <v>0.03</v>
      </c>
      <c r="X132" s="377">
        <f>Inputs!X216</f>
        <v>0.03</v>
      </c>
      <c r="Y132" s="377">
        <f>Inputs!Y216</f>
        <v>0.03</v>
      </c>
      <c r="Z132" s="377">
        <f>Inputs!Z216</f>
        <v>0.03</v>
      </c>
      <c r="AA132" s="377">
        <f>Inputs!AA216</f>
        <v>0.03</v>
      </c>
      <c r="AB132" s="377">
        <f>Inputs!AB216</f>
        <v>0.03</v>
      </c>
      <c r="AC132" s="377">
        <f>Inputs!AC216</f>
        <v>0.03</v>
      </c>
      <c r="AD132" s="377">
        <f>Inputs!AD216</f>
        <v>0.03</v>
      </c>
      <c r="AE132" s="377">
        <f>Inputs!AE216</f>
        <v>0.03</v>
      </c>
      <c r="AF132" s="377">
        <f>Inputs!AF216</f>
        <v>0.03</v>
      </c>
      <c r="AG132" s="377">
        <f>Inputs!AG216</f>
        <v>0.03</v>
      </c>
      <c r="AH132" s="377">
        <f>Inputs!AH216</f>
        <v>0.03</v>
      </c>
      <c r="AI132" s="377">
        <f>Inputs!AI216</f>
        <v>0.03</v>
      </c>
      <c r="AJ132" s="377">
        <f>Inputs!AJ216</f>
        <v>0.03</v>
      </c>
      <c r="AK132" s="377">
        <f>Inputs!AK216</f>
        <v>0.03</v>
      </c>
      <c r="AL132" s="377">
        <f>Inputs!AL216</f>
        <v>0.03</v>
      </c>
      <c r="AM132" s="377">
        <f>Inputs!AM216</f>
        <v>0.03</v>
      </c>
      <c r="AN132" s="377">
        <f>Inputs!AN216</f>
        <v>0.03</v>
      </c>
      <c r="AO132" s="377">
        <f>Inputs!AO216</f>
        <v>0.03</v>
      </c>
      <c r="AP132" s="377">
        <f>Inputs!AP216</f>
        <v>0.03</v>
      </c>
      <c r="AQ132" s="377">
        <f>Inputs!AQ216</f>
        <v>0.03</v>
      </c>
      <c r="AR132" s="377">
        <f>Inputs!AR216</f>
        <v>0.03</v>
      </c>
      <c r="AS132" s="377">
        <f>Inputs!AS216</f>
        <v>0.03</v>
      </c>
      <c r="AT132" s="377">
        <f>Inputs!AT216</f>
        <v>0.03</v>
      </c>
      <c r="AU132" s="377">
        <f>Inputs!AU216</f>
        <v>0.03</v>
      </c>
      <c r="AV132" s="377">
        <f>Inputs!AV216</f>
        <v>0.03</v>
      </c>
      <c r="AW132" s="377">
        <f>Inputs!AW216</f>
        <v>0.03</v>
      </c>
      <c r="AX132" s="377">
        <f>Inputs!AX216</f>
        <v>0.03</v>
      </c>
      <c r="AY132" s="377">
        <f>Inputs!AY216</f>
        <v>0.03</v>
      </c>
      <c r="AZ132" s="377">
        <f>Inputs!AZ216</f>
        <v>0.03</v>
      </c>
      <c r="BA132" s="377">
        <f>Inputs!BA216</f>
        <v>0.03</v>
      </c>
      <c r="BB132" s="377">
        <f>Inputs!BB216</f>
        <v>0.03</v>
      </c>
      <c r="BC132" s="377">
        <f>Inputs!BC216</f>
        <v>0.03</v>
      </c>
      <c r="BD132" s="377">
        <f>Inputs!BD216</f>
        <v>0.03</v>
      </c>
      <c r="BE132" s="377">
        <f>Inputs!BE216</f>
        <v>0.03</v>
      </c>
      <c r="BF132" s="377">
        <f>Inputs!BF216</f>
        <v>0.03</v>
      </c>
      <c r="BG132" s="377">
        <f>Inputs!BG216</f>
        <v>0.03</v>
      </c>
      <c r="BH132" s="377">
        <f>Inputs!BH216</f>
        <v>0.03</v>
      </c>
      <c r="BI132" s="377">
        <f>Inputs!BI216</f>
        <v>0.03</v>
      </c>
      <c r="BJ132" s="377">
        <f>Inputs!BJ216</f>
        <v>0.03</v>
      </c>
      <c r="BK132" s="377">
        <f>Inputs!BK216</f>
        <v>0.03</v>
      </c>
      <c r="BL132" s="377">
        <f>Inputs!BL216</f>
        <v>0.03</v>
      </c>
      <c r="BM132" s="377">
        <f>Inputs!BM216</f>
        <v>0.03</v>
      </c>
      <c r="BN132" s="377">
        <f>Inputs!BN216</f>
        <v>0.03</v>
      </c>
      <c r="BO132" s="377">
        <f>Inputs!BO216</f>
        <v>0.03</v>
      </c>
      <c r="BP132" s="377">
        <f>Inputs!BP216</f>
        <v>0.03</v>
      </c>
      <c r="BQ132" s="377">
        <f>Inputs!BQ216</f>
        <v>0.03</v>
      </c>
      <c r="BR132" s="377">
        <f>Inputs!BR216</f>
        <v>0.03</v>
      </c>
      <c r="BS132" s="377">
        <f>Inputs!BS216</f>
        <v>0.03</v>
      </c>
      <c r="BT132" s="377">
        <f>Inputs!BT216</f>
        <v>0.03</v>
      </c>
      <c r="BU132" s="377">
        <f>Inputs!BU216</f>
        <v>0.03</v>
      </c>
      <c r="BV132" s="377">
        <f>Inputs!BV216</f>
        <v>0.03</v>
      </c>
      <c r="BW132" s="377">
        <f>Inputs!BW216</f>
        <v>0.03</v>
      </c>
      <c r="BX132" s="377">
        <f>Inputs!BX216</f>
        <v>0.03</v>
      </c>
      <c r="BY132" s="377">
        <f>Inputs!BY216</f>
        <v>0.03</v>
      </c>
      <c r="BZ132" s="377">
        <f>Inputs!BZ216</f>
        <v>0.03</v>
      </c>
      <c r="CA132" s="377">
        <f>Inputs!CA216</f>
        <v>0.03</v>
      </c>
      <c r="CB132" s="377">
        <f>Inputs!CB216</f>
        <v>0.03</v>
      </c>
      <c r="CC132" s="377">
        <f>Inputs!CC216</f>
        <v>0.03</v>
      </c>
      <c r="CD132" s="377">
        <f>Inputs!CD216</f>
        <v>0.03</v>
      </c>
      <c r="CE132" s="377">
        <f>Inputs!CE216</f>
        <v>0.03</v>
      </c>
      <c r="CF132" s="377">
        <f>Inputs!CF216</f>
        <v>0.03</v>
      </c>
      <c r="CG132" s="377">
        <f>Inputs!CG216</f>
        <v>0.03</v>
      </c>
      <c r="CH132" s="377">
        <f>Inputs!CH216</f>
        <v>0.03</v>
      </c>
      <c r="CI132" s="377">
        <f>Inputs!CI216</f>
        <v>0.03</v>
      </c>
    </row>
    <row r="133" spans="1:87">
      <c r="A133" s="222"/>
      <c r="B133" s="222"/>
      <c r="C133" s="222"/>
      <c r="D133" s="69"/>
      <c r="E133" s="427"/>
      <c r="F133" s="34"/>
      <c r="G133" s="364"/>
      <c r="H133" s="364"/>
      <c r="I133" s="364"/>
      <c r="J133" s="364"/>
      <c r="K133" s="364"/>
      <c r="L133" s="364"/>
      <c r="M133" s="364"/>
      <c r="N133" s="364"/>
      <c r="O133" s="364"/>
      <c r="P133" s="364"/>
      <c r="Q133" s="364"/>
      <c r="R133" s="364"/>
      <c r="S133" s="364"/>
      <c r="T133" s="364"/>
      <c r="U133" s="364"/>
      <c r="V133" s="364"/>
      <c r="W133" s="364"/>
      <c r="X133" s="364"/>
      <c r="Y133" s="364"/>
      <c r="Z133" s="364"/>
      <c r="AA133" s="364"/>
      <c r="AB133" s="364"/>
      <c r="AC133" s="364"/>
      <c r="AD133" s="364"/>
      <c r="AE133" s="364"/>
      <c r="AF133" s="364"/>
      <c r="AG133" s="364"/>
      <c r="AH133" s="364"/>
      <c r="AI133" s="364"/>
      <c r="AJ133" s="364"/>
      <c r="AK133" s="364"/>
      <c r="AL133" s="364"/>
      <c r="AM133" s="364"/>
      <c r="AN133" s="364"/>
      <c r="AO133" s="364"/>
      <c r="AP133" s="364"/>
      <c r="AQ133" s="364"/>
      <c r="AR133" s="364"/>
      <c r="AS133" s="364"/>
      <c r="AT133" s="364"/>
      <c r="AU133" s="364"/>
      <c r="AV133" s="364"/>
      <c r="AW133" s="364"/>
      <c r="AX133" s="364"/>
      <c r="AY133" s="364"/>
      <c r="AZ133" s="364"/>
      <c r="BA133" s="364"/>
      <c r="BB133" s="364"/>
      <c r="BC133" s="364"/>
      <c r="BD133" s="364"/>
      <c r="BE133" s="364"/>
      <c r="BF133" s="364"/>
      <c r="BG133" s="364"/>
      <c r="BH133" s="364"/>
      <c r="BI133" s="364"/>
      <c r="BJ133" s="364"/>
      <c r="BK133" s="364"/>
      <c r="BL133" s="364"/>
      <c r="BM133" s="364"/>
      <c r="BN133" s="364"/>
      <c r="BO133" s="364"/>
      <c r="BP133" s="364"/>
      <c r="BQ133" s="364"/>
      <c r="BR133" s="364"/>
      <c r="BS133" s="364"/>
      <c r="BT133" s="364"/>
      <c r="BU133" s="364"/>
      <c r="BV133" s="364"/>
      <c r="BW133" s="364"/>
      <c r="BX133" s="364"/>
      <c r="BY133" s="364"/>
      <c r="BZ133" s="364"/>
      <c r="CA133" s="364"/>
      <c r="CB133" s="364"/>
      <c r="CC133" s="364"/>
      <c r="CD133" s="364"/>
      <c r="CE133" s="364"/>
      <c r="CF133" s="364"/>
      <c r="CG133" s="364"/>
      <c r="CH133" s="364"/>
      <c r="CI133" s="364"/>
    </row>
    <row r="134" spans="1:87">
      <c r="A134" s="222"/>
      <c r="B134" s="222"/>
      <c r="C134" s="222" t="s">
        <v>514</v>
      </c>
      <c r="D134" s="69" t="s">
        <v>898</v>
      </c>
      <c r="E134" s="427" t="s">
        <v>58</v>
      </c>
      <c r="F134" s="34"/>
      <c r="G134" s="655"/>
      <c r="H134" s="655"/>
      <c r="I134" s="583"/>
      <c r="J134" s="583"/>
      <c r="K134" s="583"/>
      <c r="L134" s="583"/>
      <c r="M134" s="364">
        <f>M91</f>
        <v>9.7949379144591386</v>
      </c>
      <c r="N134" s="364">
        <f t="shared" ref="N134:BY134" si="81">N91</f>
        <v>10.873187679510108</v>
      </c>
      <c r="O134" s="364">
        <f t="shared" si="81"/>
        <v>13.797519765920256</v>
      </c>
      <c r="P134" s="364">
        <f t="shared" si="81"/>
        <v>14.458385456624534</v>
      </c>
      <c r="Q134" s="364">
        <f t="shared" si="81"/>
        <v>15.614978691221706</v>
      </c>
      <c r="R134" s="364">
        <f t="shared" si="81"/>
        <v>16.476339367083789</v>
      </c>
      <c r="S134" s="364">
        <f t="shared" si="81"/>
        <v>16.974928807220564</v>
      </c>
      <c r="T134" s="364">
        <f t="shared" si="81"/>
        <v>17.912986675100804</v>
      </c>
      <c r="U134" s="364">
        <f t="shared" si="81"/>
        <v>18.92652224048328</v>
      </c>
      <c r="V134" s="364">
        <f t="shared" si="81"/>
        <v>20.217529919202754</v>
      </c>
      <c r="W134" s="364">
        <f t="shared" si="81"/>
        <v>21.589463336951596</v>
      </c>
      <c r="X134" s="364">
        <f t="shared" si="81"/>
        <v>23.031983313266238</v>
      </c>
      <c r="Y134" s="364">
        <f t="shared" si="81"/>
        <v>24.54303115636985</v>
      </c>
      <c r="Z134" s="364">
        <f t="shared" si="81"/>
        <v>26.164391008987526</v>
      </c>
      <c r="AA134" s="364">
        <f t="shared" si="81"/>
        <v>27.797817973093984</v>
      </c>
      <c r="AB134" s="364">
        <f t="shared" si="81"/>
        <v>29.086929434780707</v>
      </c>
      <c r="AC134" s="364">
        <f t="shared" si="81"/>
        <v>31.024704929750719</v>
      </c>
      <c r="AD134" s="364">
        <f t="shared" si="81"/>
        <v>32.971186272549716</v>
      </c>
      <c r="AE134" s="364">
        <f t="shared" si="81"/>
        <v>35.021439620472243</v>
      </c>
      <c r="AF134" s="364">
        <f t="shared" si="81"/>
        <v>37.191901013432258</v>
      </c>
      <c r="AG134" s="364">
        <f t="shared" si="81"/>
        <v>38.454806625134978</v>
      </c>
      <c r="AH134" s="364">
        <f t="shared" si="81"/>
        <v>39.741436755968188</v>
      </c>
      <c r="AI134" s="364">
        <f t="shared" si="81"/>
        <v>41.07302343157945</v>
      </c>
      <c r="AJ134" s="364">
        <f t="shared" si="81"/>
        <v>42.444974200805056</v>
      </c>
      <c r="AK134" s="364">
        <f t="shared" si="81"/>
        <v>43.849919103404645</v>
      </c>
      <c r="AL134" s="364">
        <f t="shared" si="81"/>
        <v>45.305613192591586</v>
      </c>
      <c r="AM134" s="364">
        <f t="shared" si="81"/>
        <v>46.814846684792812</v>
      </c>
      <c r="AN134" s="364">
        <f t="shared" si="81"/>
        <v>48.376018148979561</v>
      </c>
      <c r="AO134" s="364">
        <f t="shared" si="81"/>
        <v>49.976906372175492</v>
      </c>
      <c r="AP134" s="364">
        <f t="shared" si="81"/>
        <v>51.627907028879882</v>
      </c>
      <c r="AQ134" s="364">
        <f t="shared" si="81"/>
        <v>53.331254291202285</v>
      </c>
      <c r="AR134" s="364">
        <f t="shared" si="81"/>
        <v>55.089937196136496</v>
      </c>
      <c r="AS134" s="364">
        <f t="shared" si="81"/>
        <v>56.917924714430683</v>
      </c>
      <c r="AT134" s="364">
        <f t="shared" si="81"/>
        <v>58.822938251854119</v>
      </c>
      <c r="AU134" s="364">
        <f t="shared" si="81"/>
        <v>60.746494648841235</v>
      </c>
      <c r="AV134" s="364">
        <f t="shared" si="81"/>
        <v>62.760778745182236</v>
      </c>
      <c r="AW134" s="364">
        <f t="shared" si="81"/>
        <v>64.815965244273656</v>
      </c>
      <c r="AX134" s="364">
        <f t="shared" si="81"/>
        <v>66.925293992248655</v>
      </c>
      <c r="AY134" s="364">
        <f t="shared" si="81"/>
        <v>69.098040369624314</v>
      </c>
      <c r="AZ134" s="364">
        <f t="shared" si="81"/>
        <v>71.316645922584613</v>
      </c>
      <c r="BA134" s="364">
        <f t="shared" si="81"/>
        <v>73.613496041955145</v>
      </c>
      <c r="BB134" s="364">
        <f t="shared" si="81"/>
        <v>76.000628622829595</v>
      </c>
      <c r="BC134" s="364">
        <f t="shared" si="81"/>
        <v>78.453101561140258</v>
      </c>
      <c r="BD134" s="364">
        <f t="shared" si="81"/>
        <v>80.981612989547273</v>
      </c>
      <c r="BE134" s="364">
        <f t="shared" si="81"/>
        <v>83.601150426854446</v>
      </c>
      <c r="BF134" s="364">
        <f t="shared" si="81"/>
        <v>86.284073398998842</v>
      </c>
      <c r="BG134" s="364">
        <f t="shared" si="81"/>
        <v>89.020758063021006</v>
      </c>
      <c r="BH134" s="364">
        <f t="shared" si="81"/>
        <v>91.856667924516358</v>
      </c>
      <c r="BI134" s="364">
        <f t="shared" si="81"/>
        <v>94.869956520420899</v>
      </c>
      <c r="BJ134" s="364">
        <f t="shared" si="81"/>
        <v>97.996651430795509</v>
      </c>
      <c r="BK134" s="364">
        <f t="shared" si="81"/>
        <v>101.18167658654171</v>
      </c>
      <c r="BL134" s="364">
        <f t="shared" si="81"/>
        <v>104.49038920058561</v>
      </c>
      <c r="BM134" s="364">
        <f t="shared" si="81"/>
        <v>107.90354689127598</v>
      </c>
      <c r="BN134" s="364">
        <f t="shared" si="81"/>
        <v>111.42392541442864</v>
      </c>
      <c r="BO134" s="364">
        <f t="shared" si="81"/>
        <v>115.0546566918686</v>
      </c>
      <c r="BP134" s="364">
        <f t="shared" si="81"/>
        <v>118.79961652062876</v>
      </c>
      <c r="BQ134" s="364">
        <f t="shared" si="81"/>
        <v>122.66170621807861</v>
      </c>
      <c r="BR134" s="364">
        <f t="shared" si="81"/>
        <v>126.64462957245939</v>
      </c>
      <c r="BS134" s="364">
        <f t="shared" si="81"/>
        <v>130.75185116766932</v>
      </c>
      <c r="BT134" s="364">
        <f t="shared" si="81"/>
        <v>134.9876616579765</v>
      </c>
      <c r="BU134" s="364">
        <f t="shared" si="81"/>
        <v>139.35539216235949</v>
      </c>
      <c r="BV134" s="364">
        <f t="shared" si="81"/>
        <v>143.85918841831301</v>
      </c>
      <c r="BW134" s="364">
        <f t="shared" si="81"/>
        <v>148.50297044106279</v>
      </c>
      <c r="BX134" s="364">
        <f t="shared" si="81"/>
        <v>153.29149847575809</v>
      </c>
      <c r="BY134" s="364">
        <f t="shared" si="81"/>
        <v>158.22858715618059</v>
      </c>
      <c r="BZ134" s="364">
        <f t="shared" ref="BZ134:CI134" si="82">BZ91</f>
        <v>163.31887921811079</v>
      </c>
      <c r="CA134" s="364">
        <f t="shared" si="82"/>
        <v>168.56680409502775</v>
      </c>
      <c r="CB134" s="364">
        <f t="shared" si="82"/>
        <v>173.97764813477772</v>
      </c>
      <c r="CC134" s="364">
        <f t="shared" si="82"/>
        <v>179.5557723803569</v>
      </c>
      <c r="CD134" s="364">
        <f t="shared" si="82"/>
        <v>185.3063770451356</v>
      </c>
      <c r="CE134" s="364">
        <f t="shared" si="82"/>
        <v>191.23447165304472</v>
      </c>
      <c r="CF134" s="364">
        <f t="shared" si="82"/>
        <v>197.34593829319746</v>
      </c>
      <c r="CG134" s="364">
        <f t="shared" si="82"/>
        <v>203.64574680086076</v>
      </c>
      <c r="CH134" s="364">
        <f t="shared" si="82"/>
        <v>210.13973136478282</v>
      </c>
      <c r="CI134" s="364">
        <f t="shared" si="82"/>
        <v>216.83372881140323</v>
      </c>
    </row>
    <row r="135" spans="1:87">
      <c r="A135" s="222"/>
      <c r="B135" s="222"/>
      <c r="C135" s="222"/>
      <c r="D135" s="69"/>
      <c r="E135" s="427"/>
      <c r="F135" s="34"/>
      <c r="G135" s="364"/>
      <c r="H135" s="364"/>
      <c r="I135" s="364"/>
      <c r="J135" s="364"/>
      <c r="K135" s="364"/>
      <c r="L135" s="364"/>
      <c r="M135" s="364"/>
      <c r="N135" s="364"/>
      <c r="O135" s="364"/>
      <c r="P135" s="364"/>
      <c r="Q135" s="364"/>
      <c r="R135" s="364"/>
      <c r="S135" s="364"/>
      <c r="T135" s="364"/>
      <c r="U135" s="364"/>
      <c r="V135" s="364"/>
      <c r="W135" s="364"/>
      <c r="X135" s="364"/>
      <c r="Y135" s="364"/>
      <c r="Z135" s="364"/>
      <c r="AA135" s="364"/>
      <c r="AB135" s="364"/>
      <c r="AC135" s="364"/>
      <c r="AD135" s="364"/>
      <c r="AE135" s="364"/>
      <c r="AF135" s="364"/>
      <c r="AG135" s="364"/>
      <c r="AH135" s="364"/>
      <c r="AI135" s="364"/>
      <c r="AJ135" s="364"/>
      <c r="AK135" s="364"/>
      <c r="AL135" s="364"/>
      <c r="AM135" s="364"/>
      <c r="AN135" s="364"/>
      <c r="AO135" s="364"/>
      <c r="AP135" s="364"/>
      <c r="AQ135" s="364"/>
      <c r="AR135" s="364"/>
      <c r="AS135" s="364"/>
      <c r="AT135" s="364"/>
      <c r="AU135" s="364"/>
      <c r="AV135" s="364"/>
      <c r="AW135" s="364"/>
      <c r="AX135" s="364"/>
      <c r="AY135" s="364"/>
      <c r="AZ135" s="364"/>
      <c r="BA135" s="364"/>
      <c r="BB135" s="364"/>
      <c r="BC135" s="364"/>
      <c r="BD135" s="364"/>
      <c r="BE135" s="364"/>
      <c r="BF135" s="364"/>
      <c r="BG135" s="364"/>
      <c r="BH135" s="364"/>
      <c r="BI135" s="364"/>
      <c r="BJ135" s="364"/>
      <c r="BK135" s="364"/>
      <c r="BL135" s="364"/>
      <c r="BM135" s="364"/>
      <c r="BN135" s="364"/>
      <c r="BO135" s="364"/>
      <c r="BP135" s="364"/>
      <c r="BQ135" s="364"/>
      <c r="BR135" s="364"/>
      <c r="BS135" s="364"/>
      <c r="BT135" s="364"/>
      <c r="BU135" s="364"/>
      <c r="BV135" s="364"/>
      <c r="BW135" s="364"/>
      <c r="BX135" s="364"/>
      <c r="BY135" s="364"/>
      <c r="BZ135" s="364"/>
      <c r="CA135" s="364"/>
      <c r="CB135" s="364"/>
      <c r="CC135" s="364"/>
      <c r="CD135" s="364"/>
      <c r="CE135" s="364"/>
      <c r="CF135" s="364"/>
      <c r="CG135" s="364"/>
      <c r="CH135" s="364"/>
      <c r="CI135" s="364"/>
    </row>
    <row r="136" spans="1:87">
      <c r="A136" s="222"/>
      <c r="B136" s="222"/>
      <c r="C136" s="222" t="s">
        <v>722</v>
      </c>
      <c r="D136" s="69" t="s">
        <v>898</v>
      </c>
      <c r="E136" s="427" t="s">
        <v>58</v>
      </c>
      <c r="F136" s="34"/>
      <c r="G136" s="655"/>
      <c r="H136" s="655"/>
      <c r="I136" s="583"/>
      <c r="J136" s="583"/>
      <c r="K136" s="583"/>
      <c r="L136" s="583"/>
      <c r="M136" s="364">
        <f>-M134*M132</f>
        <v>-0.29384813743377414</v>
      </c>
      <c r="N136" s="364">
        <f t="shared" ref="N136:BY136" si="83">-N134*N132</f>
        <v>-0.32619563038530325</v>
      </c>
      <c r="O136" s="364">
        <f t="shared" si="83"/>
        <v>-0.41392559297760767</v>
      </c>
      <c r="P136" s="364">
        <f t="shared" si="83"/>
        <v>-0.43375156369873596</v>
      </c>
      <c r="Q136" s="364">
        <f t="shared" si="83"/>
        <v>-0.46844936073665117</v>
      </c>
      <c r="R136" s="364">
        <f t="shared" si="83"/>
        <v>-0.49429018101251365</v>
      </c>
      <c r="S136" s="364">
        <f t="shared" si="83"/>
        <v>-0.50924786421661694</v>
      </c>
      <c r="T136" s="364">
        <f t="shared" si="83"/>
        <v>-0.53738960025302407</v>
      </c>
      <c r="U136" s="364">
        <f t="shared" si="83"/>
        <v>-0.56779566721449837</v>
      </c>
      <c r="V136" s="364">
        <f t="shared" si="83"/>
        <v>-0.60652589757608255</v>
      </c>
      <c r="W136" s="364">
        <f t="shared" si="83"/>
        <v>-0.64768390010854782</v>
      </c>
      <c r="X136" s="364">
        <f t="shared" si="83"/>
        <v>-0.69095949939798706</v>
      </c>
      <c r="Y136" s="364">
        <f t="shared" si="83"/>
        <v>-0.73629093469109541</v>
      </c>
      <c r="Z136" s="364">
        <f t="shared" si="83"/>
        <v>-0.7849317302696257</v>
      </c>
      <c r="AA136" s="364">
        <f t="shared" si="83"/>
        <v>-0.83393453919281946</v>
      </c>
      <c r="AB136" s="364">
        <f t="shared" si="83"/>
        <v>-0.87260788304342118</v>
      </c>
      <c r="AC136" s="364">
        <f t="shared" si="83"/>
        <v>-0.93074114789252149</v>
      </c>
      <c r="AD136" s="364">
        <f t="shared" si="83"/>
        <v>-0.98913558817649139</v>
      </c>
      <c r="AE136" s="364">
        <f t="shared" si="83"/>
        <v>-1.0506431886141672</v>
      </c>
      <c r="AF136" s="364">
        <f t="shared" si="83"/>
        <v>-1.1157570304029676</v>
      </c>
      <c r="AG136" s="364">
        <f t="shared" si="83"/>
        <v>-1.1536441987540493</v>
      </c>
      <c r="AH136" s="364">
        <f t="shared" si="83"/>
        <v>-1.1922431026790457</v>
      </c>
      <c r="AI136" s="364">
        <f t="shared" si="83"/>
        <v>-1.2321907029473835</v>
      </c>
      <c r="AJ136" s="364">
        <f t="shared" si="83"/>
        <v>-1.2733492260241517</v>
      </c>
      <c r="AK136" s="364">
        <f t="shared" si="83"/>
        <v>-1.3154975731021392</v>
      </c>
      <c r="AL136" s="364">
        <f t="shared" si="83"/>
        <v>-1.3591683957777476</v>
      </c>
      <c r="AM136" s="364">
        <f t="shared" si="83"/>
        <v>-1.4044454005437843</v>
      </c>
      <c r="AN136" s="364">
        <f t="shared" si="83"/>
        <v>-1.4512805444693868</v>
      </c>
      <c r="AO136" s="364">
        <f t="shared" si="83"/>
        <v>-1.4993071911652647</v>
      </c>
      <c r="AP136" s="364">
        <f t="shared" si="83"/>
        <v>-1.5488372108663964</v>
      </c>
      <c r="AQ136" s="364">
        <f t="shared" si="83"/>
        <v>-1.5999376287360685</v>
      </c>
      <c r="AR136" s="364">
        <f t="shared" si="83"/>
        <v>-1.6526981158840948</v>
      </c>
      <c r="AS136" s="364">
        <f t="shared" si="83"/>
        <v>-1.7075377414329205</v>
      </c>
      <c r="AT136" s="364">
        <f t="shared" si="83"/>
        <v>-1.7646881475556235</v>
      </c>
      <c r="AU136" s="364">
        <f t="shared" si="83"/>
        <v>-1.8223948394652369</v>
      </c>
      <c r="AV136" s="364">
        <f t="shared" si="83"/>
        <v>-1.8828233623554671</v>
      </c>
      <c r="AW136" s="364">
        <f t="shared" si="83"/>
        <v>-1.9444789573282095</v>
      </c>
      <c r="AX136" s="364">
        <f t="shared" si="83"/>
        <v>-2.0077588197674596</v>
      </c>
      <c r="AY136" s="364">
        <f t="shared" si="83"/>
        <v>-2.0729412110887293</v>
      </c>
      <c r="AZ136" s="364">
        <f t="shared" si="83"/>
        <v>-2.1394993776775384</v>
      </c>
      <c r="BA136" s="364">
        <f t="shared" si="83"/>
        <v>-2.2084048812586543</v>
      </c>
      <c r="BB136" s="364">
        <f t="shared" si="83"/>
        <v>-2.2800188586848877</v>
      </c>
      <c r="BC136" s="364">
        <f t="shared" si="83"/>
        <v>-2.3535930468342077</v>
      </c>
      <c r="BD136" s="364">
        <f t="shared" si="83"/>
        <v>-2.4294483896864181</v>
      </c>
      <c r="BE136" s="364">
        <f t="shared" si="83"/>
        <v>-2.5080345128056334</v>
      </c>
      <c r="BF136" s="364">
        <f t="shared" si="83"/>
        <v>-2.588522201969965</v>
      </c>
      <c r="BG136" s="364">
        <f t="shared" si="83"/>
        <v>-2.6706227418906301</v>
      </c>
      <c r="BH136" s="364">
        <f t="shared" si="83"/>
        <v>-2.7557000377354908</v>
      </c>
      <c r="BI136" s="364">
        <f t="shared" si="83"/>
        <v>-2.8460986956126271</v>
      </c>
      <c r="BJ136" s="364">
        <f t="shared" si="83"/>
        <v>-2.939899542923865</v>
      </c>
      <c r="BK136" s="364">
        <f t="shared" si="83"/>
        <v>-3.0354502975962512</v>
      </c>
      <c r="BL136" s="364">
        <f t="shared" si="83"/>
        <v>-3.1347116760175684</v>
      </c>
      <c r="BM136" s="364">
        <f t="shared" si="83"/>
        <v>-3.2371064067382793</v>
      </c>
      <c r="BN136" s="364">
        <f t="shared" si="83"/>
        <v>-3.342717762432859</v>
      </c>
      <c r="BO136" s="364">
        <f t="shared" si="83"/>
        <v>-3.4516397007560577</v>
      </c>
      <c r="BP136" s="364">
        <f t="shared" si="83"/>
        <v>-3.5639884956188626</v>
      </c>
      <c r="BQ136" s="364">
        <f t="shared" si="83"/>
        <v>-3.6798511865423582</v>
      </c>
      <c r="BR136" s="364">
        <f t="shared" si="83"/>
        <v>-3.7993388871737817</v>
      </c>
      <c r="BS136" s="364">
        <f t="shared" si="83"/>
        <v>-3.9225555350300794</v>
      </c>
      <c r="BT136" s="364">
        <f t="shared" si="83"/>
        <v>-4.0496298497392953</v>
      </c>
      <c r="BU136" s="364">
        <f t="shared" si="83"/>
        <v>-4.1806617648707842</v>
      </c>
      <c r="BV136" s="364">
        <f t="shared" si="83"/>
        <v>-4.31577565254939</v>
      </c>
      <c r="BW136" s="364">
        <f t="shared" si="83"/>
        <v>-4.4550891132318835</v>
      </c>
      <c r="BX136" s="364">
        <f t="shared" si="83"/>
        <v>-4.5987449542727425</v>
      </c>
      <c r="BY136" s="364">
        <f t="shared" si="83"/>
        <v>-4.7468576146854176</v>
      </c>
      <c r="BZ136" s="364">
        <f t="shared" ref="BZ136:CI136" si="84">-BZ134*BZ132</f>
        <v>-4.8995663765433237</v>
      </c>
      <c r="CA136" s="364">
        <f t="shared" si="84"/>
        <v>-5.0570041228508327</v>
      </c>
      <c r="CB136" s="364">
        <f t="shared" si="84"/>
        <v>-5.2193294440433311</v>
      </c>
      <c r="CC136" s="364">
        <f t="shared" si="84"/>
        <v>-5.386673171410707</v>
      </c>
      <c r="CD136" s="364">
        <f t="shared" si="84"/>
        <v>-5.5591913113540681</v>
      </c>
      <c r="CE136" s="364">
        <f t="shared" si="84"/>
        <v>-5.7370341495913415</v>
      </c>
      <c r="CF136" s="364">
        <f t="shared" si="84"/>
        <v>-5.9203781487959235</v>
      </c>
      <c r="CG136" s="364">
        <f t="shared" si="84"/>
        <v>-6.109372404025823</v>
      </c>
      <c r="CH136" s="364">
        <f t="shared" si="84"/>
        <v>-6.3041919409434843</v>
      </c>
      <c r="CI136" s="364">
        <f t="shared" si="84"/>
        <v>-6.5050118643420971</v>
      </c>
    </row>
    <row r="137" spans="1:87">
      <c r="A137" s="222"/>
      <c r="B137" s="222"/>
      <c r="C137" s="222"/>
      <c r="D137" s="69"/>
      <c r="E137" s="427"/>
      <c r="F137" s="34"/>
      <c r="G137" s="364"/>
      <c r="H137" s="364"/>
      <c r="I137" s="364"/>
      <c r="J137" s="364"/>
      <c r="K137" s="364"/>
      <c r="L137" s="364"/>
      <c r="M137" s="364"/>
      <c r="N137" s="364"/>
      <c r="O137" s="364"/>
      <c r="P137" s="364"/>
      <c r="Q137" s="364"/>
      <c r="R137" s="364"/>
      <c r="S137" s="364"/>
      <c r="T137" s="364"/>
      <c r="U137" s="364"/>
      <c r="V137" s="364"/>
      <c r="W137" s="364"/>
      <c r="X137" s="364"/>
      <c r="Y137" s="364"/>
      <c r="Z137" s="364"/>
      <c r="AA137" s="364"/>
      <c r="AB137" s="364"/>
      <c r="AC137" s="364"/>
      <c r="AD137" s="364"/>
      <c r="AE137" s="364"/>
      <c r="AF137" s="364"/>
      <c r="AG137" s="364"/>
      <c r="AH137" s="364"/>
      <c r="AI137" s="364"/>
      <c r="AJ137" s="364"/>
      <c r="AK137" s="364"/>
      <c r="AL137" s="364"/>
      <c r="AM137" s="364"/>
      <c r="AN137" s="364"/>
      <c r="AO137" s="364"/>
      <c r="AP137" s="364"/>
      <c r="AQ137" s="364"/>
      <c r="AR137" s="364"/>
      <c r="AS137" s="364"/>
      <c r="AT137" s="364"/>
      <c r="AU137" s="364"/>
      <c r="AV137" s="364"/>
      <c r="AW137" s="364"/>
      <c r="AX137" s="364"/>
      <c r="AY137" s="364"/>
      <c r="AZ137" s="364"/>
      <c r="BA137" s="364"/>
      <c r="BB137" s="364"/>
      <c r="BC137" s="364"/>
      <c r="BD137" s="364"/>
      <c r="BE137" s="364"/>
      <c r="BF137" s="364"/>
      <c r="BG137" s="364"/>
      <c r="BH137" s="364"/>
      <c r="BI137" s="364"/>
      <c r="BJ137" s="364"/>
      <c r="BK137" s="364"/>
      <c r="BL137" s="364"/>
      <c r="BM137" s="364"/>
      <c r="BN137" s="364"/>
      <c r="BO137" s="364"/>
      <c r="BP137" s="364"/>
      <c r="BQ137" s="364"/>
      <c r="BR137" s="364"/>
      <c r="BS137" s="364"/>
      <c r="BT137" s="364"/>
      <c r="BU137" s="364"/>
      <c r="BV137" s="364"/>
      <c r="BW137" s="364"/>
      <c r="BX137" s="364"/>
      <c r="BY137" s="364"/>
      <c r="BZ137" s="364"/>
      <c r="CA137" s="364"/>
      <c r="CB137" s="364"/>
      <c r="CC137" s="364"/>
      <c r="CD137" s="364"/>
      <c r="CE137" s="364"/>
      <c r="CF137" s="364"/>
      <c r="CG137" s="364"/>
      <c r="CH137" s="364"/>
      <c r="CI137" s="364"/>
    </row>
    <row r="138" spans="1:87">
      <c r="A138" s="222"/>
      <c r="B138" s="222"/>
      <c r="C138" s="1" t="s">
        <v>840</v>
      </c>
      <c r="D138" s="69" t="s">
        <v>258</v>
      </c>
      <c r="E138" s="69" t="s">
        <v>42</v>
      </c>
      <c r="F138" s="34"/>
      <c r="G138" s="655"/>
      <c r="H138" s="655"/>
      <c r="I138" s="655"/>
      <c r="J138" s="377">
        <f>Inputs!J220</f>
        <v>0.5</v>
      </c>
      <c r="K138" s="377">
        <f>Inputs!K220</f>
        <v>0.5</v>
      </c>
      <c r="L138" s="377">
        <f>Inputs!L220</f>
        <v>0.5</v>
      </c>
      <c r="M138" s="377">
        <f>Inputs!M220</f>
        <v>0.5</v>
      </c>
      <c r="N138" s="377">
        <f>Inputs!N220</f>
        <v>0.5</v>
      </c>
      <c r="O138" s="377">
        <f>Inputs!O220</f>
        <v>0.5</v>
      </c>
      <c r="P138" s="377">
        <f>Inputs!P220</f>
        <v>0.5</v>
      </c>
      <c r="Q138" s="377">
        <f>Inputs!Q220</f>
        <v>0.5</v>
      </c>
      <c r="R138" s="377">
        <f>Inputs!R220</f>
        <v>0.5</v>
      </c>
      <c r="S138" s="377">
        <f>Inputs!S220</f>
        <v>0.5</v>
      </c>
      <c r="T138" s="377">
        <f>Inputs!T220</f>
        <v>0.5</v>
      </c>
      <c r="U138" s="377">
        <f>Inputs!U220</f>
        <v>0.5</v>
      </c>
      <c r="V138" s="377">
        <f>Inputs!V220</f>
        <v>0.5</v>
      </c>
      <c r="W138" s="377">
        <f>Inputs!W220</f>
        <v>0.5</v>
      </c>
      <c r="X138" s="377">
        <f>Inputs!X220</f>
        <v>0.5</v>
      </c>
      <c r="Y138" s="377">
        <f>Inputs!Y220</f>
        <v>0.5</v>
      </c>
      <c r="Z138" s="377">
        <f>Inputs!Z220</f>
        <v>0.5</v>
      </c>
      <c r="AA138" s="377">
        <f>Inputs!AA220</f>
        <v>0.5</v>
      </c>
      <c r="AB138" s="377">
        <f>Inputs!AB220</f>
        <v>0.5</v>
      </c>
      <c r="AC138" s="377">
        <f>Inputs!AC220</f>
        <v>0.5</v>
      </c>
      <c r="AD138" s="377">
        <f>Inputs!AD220</f>
        <v>0.5</v>
      </c>
      <c r="AE138" s="377">
        <f>Inputs!AE220</f>
        <v>0.5</v>
      </c>
      <c r="AF138" s="377">
        <f>Inputs!AF220</f>
        <v>0.5</v>
      </c>
      <c r="AG138" s="377">
        <f>Inputs!AG220</f>
        <v>0.5</v>
      </c>
      <c r="AH138" s="377">
        <f>Inputs!AH220</f>
        <v>0.5</v>
      </c>
      <c r="AI138" s="377">
        <f>Inputs!AI220</f>
        <v>0.5</v>
      </c>
      <c r="AJ138" s="377">
        <f>Inputs!AJ220</f>
        <v>0.5</v>
      </c>
      <c r="AK138" s="377">
        <f>Inputs!AK220</f>
        <v>0.5</v>
      </c>
      <c r="AL138" s="377">
        <f>Inputs!AL220</f>
        <v>0.5</v>
      </c>
      <c r="AM138" s="377">
        <f>Inputs!AM220</f>
        <v>0.5</v>
      </c>
      <c r="AN138" s="377">
        <f>Inputs!AN220</f>
        <v>0.5</v>
      </c>
      <c r="AO138" s="377">
        <f>Inputs!AO220</f>
        <v>0.5</v>
      </c>
      <c r="AP138" s="377">
        <f>Inputs!AP220</f>
        <v>0.5</v>
      </c>
      <c r="AQ138" s="377">
        <f>Inputs!AQ220</f>
        <v>0.5</v>
      </c>
      <c r="AR138" s="377">
        <f>Inputs!AR220</f>
        <v>0.5</v>
      </c>
      <c r="AS138" s="377">
        <f>Inputs!AS220</f>
        <v>0.5</v>
      </c>
      <c r="AT138" s="377">
        <f>Inputs!AT220</f>
        <v>0.5</v>
      </c>
      <c r="AU138" s="377">
        <f>Inputs!AU220</f>
        <v>0.5</v>
      </c>
      <c r="AV138" s="377">
        <f>Inputs!AV220</f>
        <v>0.5</v>
      </c>
      <c r="AW138" s="377">
        <f>Inputs!AW220</f>
        <v>0.5</v>
      </c>
      <c r="AX138" s="377">
        <f>Inputs!AX220</f>
        <v>0.5</v>
      </c>
      <c r="AY138" s="377">
        <f>Inputs!AY220</f>
        <v>0.5</v>
      </c>
      <c r="AZ138" s="377">
        <f>Inputs!AZ220</f>
        <v>0.5</v>
      </c>
      <c r="BA138" s="377">
        <f>Inputs!BA220</f>
        <v>0.5</v>
      </c>
      <c r="BB138" s="377">
        <f>Inputs!BB220</f>
        <v>0.5</v>
      </c>
      <c r="BC138" s="377">
        <f>Inputs!BC220</f>
        <v>0.5</v>
      </c>
      <c r="BD138" s="377">
        <f>Inputs!BD220</f>
        <v>0.5</v>
      </c>
      <c r="BE138" s="377">
        <f>Inputs!BE220</f>
        <v>0.5</v>
      </c>
      <c r="BF138" s="377">
        <f>Inputs!BF220</f>
        <v>0.5</v>
      </c>
      <c r="BG138" s="377">
        <f>Inputs!BG220</f>
        <v>0.5</v>
      </c>
      <c r="BH138" s="377">
        <f>Inputs!BH220</f>
        <v>0.5</v>
      </c>
      <c r="BI138" s="377">
        <f>Inputs!BI220</f>
        <v>0.5</v>
      </c>
      <c r="BJ138" s="377">
        <f>Inputs!BJ220</f>
        <v>0.5</v>
      </c>
      <c r="BK138" s="377">
        <f>Inputs!BK220</f>
        <v>0.5</v>
      </c>
      <c r="BL138" s="377">
        <f>Inputs!BL220</f>
        <v>0.5</v>
      </c>
      <c r="BM138" s="377">
        <f>Inputs!BM220</f>
        <v>0.5</v>
      </c>
      <c r="BN138" s="377">
        <f>Inputs!BN220</f>
        <v>0.5</v>
      </c>
      <c r="BO138" s="377">
        <f>Inputs!BO220</f>
        <v>0.5</v>
      </c>
      <c r="BP138" s="377">
        <f>Inputs!BP220</f>
        <v>0.5</v>
      </c>
      <c r="BQ138" s="377">
        <f>Inputs!BQ220</f>
        <v>0.5</v>
      </c>
      <c r="BR138" s="377">
        <f>Inputs!BR220</f>
        <v>0.5</v>
      </c>
      <c r="BS138" s="377">
        <f>Inputs!BS220</f>
        <v>0.5</v>
      </c>
      <c r="BT138" s="377">
        <f>Inputs!BT220</f>
        <v>0.5</v>
      </c>
      <c r="BU138" s="377">
        <f>Inputs!BU220</f>
        <v>0.5</v>
      </c>
      <c r="BV138" s="377">
        <f>Inputs!BV220</f>
        <v>0.5</v>
      </c>
      <c r="BW138" s="377">
        <f>Inputs!BW220</f>
        <v>0.5</v>
      </c>
      <c r="BX138" s="377">
        <f>Inputs!BX220</f>
        <v>0.5</v>
      </c>
      <c r="BY138" s="377">
        <f>Inputs!BY220</f>
        <v>0.5</v>
      </c>
      <c r="BZ138" s="377">
        <f>Inputs!BZ220</f>
        <v>0.5</v>
      </c>
      <c r="CA138" s="377">
        <f>Inputs!CA220</f>
        <v>0.5</v>
      </c>
      <c r="CB138" s="377">
        <f>Inputs!CB220</f>
        <v>0.5</v>
      </c>
      <c r="CC138" s="377">
        <f>Inputs!CC220</f>
        <v>0.5</v>
      </c>
      <c r="CD138" s="377">
        <f>Inputs!CD220</f>
        <v>0.5</v>
      </c>
      <c r="CE138" s="377">
        <f>Inputs!CE220</f>
        <v>0.5</v>
      </c>
      <c r="CF138" s="377">
        <f>Inputs!CF220</f>
        <v>0.5</v>
      </c>
      <c r="CG138" s="377">
        <f>Inputs!CG220</f>
        <v>0.5</v>
      </c>
      <c r="CH138" s="377">
        <f>Inputs!CH220</f>
        <v>0.5</v>
      </c>
      <c r="CI138" s="377">
        <f>Inputs!CI220</f>
        <v>0.5</v>
      </c>
    </row>
    <row r="139" spans="1:87">
      <c r="A139" s="222"/>
      <c r="B139" s="222"/>
      <c r="C139" s="222"/>
      <c r="D139" s="69"/>
      <c r="E139" s="427"/>
      <c r="F139" s="34"/>
      <c r="G139" s="364"/>
      <c r="H139" s="364"/>
      <c r="I139" s="364"/>
      <c r="J139" s="364"/>
      <c r="K139" s="364"/>
      <c r="L139" s="364"/>
      <c r="M139" s="364"/>
      <c r="N139" s="364"/>
      <c r="O139" s="364"/>
      <c r="P139" s="364"/>
      <c r="Q139" s="364"/>
      <c r="R139" s="364"/>
      <c r="S139" s="364"/>
      <c r="T139" s="364"/>
      <c r="U139" s="364"/>
      <c r="V139" s="364"/>
      <c r="W139" s="364"/>
      <c r="X139" s="364"/>
      <c r="Y139" s="364"/>
      <c r="Z139" s="364"/>
      <c r="AA139" s="364"/>
      <c r="AB139" s="364"/>
      <c r="AC139" s="364"/>
      <c r="AD139" s="364"/>
      <c r="AE139" s="364"/>
      <c r="AF139" s="364"/>
      <c r="AG139" s="364"/>
      <c r="AH139" s="364"/>
      <c r="AI139" s="364"/>
      <c r="AJ139" s="364"/>
      <c r="AK139" s="364"/>
      <c r="AL139" s="364"/>
      <c r="AM139" s="364"/>
      <c r="AN139" s="364"/>
      <c r="AO139" s="364"/>
      <c r="AP139" s="364"/>
      <c r="AQ139" s="364"/>
      <c r="AR139" s="364"/>
      <c r="AS139" s="364"/>
      <c r="AT139" s="364"/>
      <c r="AU139" s="364"/>
      <c r="AV139" s="364"/>
      <c r="AW139" s="364"/>
      <c r="AX139" s="364"/>
      <c r="AY139" s="364"/>
      <c r="AZ139" s="364"/>
      <c r="BA139" s="364"/>
      <c r="BB139" s="364"/>
      <c r="BC139" s="364"/>
      <c r="BD139" s="364"/>
      <c r="BE139" s="364"/>
      <c r="BF139" s="364"/>
      <c r="BG139" s="364"/>
      <c r="BH139" s="364"/>
      <c r="BI139" s="364"/>
      <c r="BJ139" s="364"/>
      <c r="BK139" s="364"/>
      <c r="BL139" s="364"/>
      <c r="BM139" s="364"/>
      <c r="BN139" s="364"/>
      <c r="BO139" s="364"/>
      <c r="BP139" s="364"/>
      <c r="BQ139" s="364"/>
      <c r="BR139" s="364"/>
      <c r="BS139" s="364"/>
      <c r="BT139" s="364"/>
      <c r="BU139" s="364"/>
      <c r="BV139" s="364"/>
      <c r="BW139" s="364"/>
      <c r="BX139" s="364"/>
      <c r="BY139" s="364"/>
      <c r="BZ139" s="364"/>
      <c r="CA139" s="364"/>
      <c r="CB139" s="364"/>
      <c r="CC139" s="364"/>
      <c r="CD139" s="364"/>
      <c r="CE139" s="364"/>
      <c r="CF139" s="364"/>
      <c r="CG139" s="364"/>
      <c r="CH139" s="364"/>
      <c r="CI139" s="364"/>
    </row>
    <row r="140" spans="1:87">
      <c r="A140" s="222"/>
      <c r="B140" s="222"/>
      <c r="C140" s="222" t="s">
        <v>839</v>
      </c>
      <c r="D140" s="69" t="s">
        <v>258</v>
      </c>
      <c r="E140" s="427" t="s">
        <v>584</v>
      </c>
      <c r="F140" s="34"/>
      <c r="G140" s="583"/>
      <c r="H140" s="583"/>
      <c r="I140" s="583"/>
      <c r="J140" s="230">
        <f>1/J132</f>
        <v>33.333333333333336</v>
      </c>
      <c r="K140" s="230">
        <f t="shared" ref="K140:BV140" si="85">1/K132</f>
        <v>33.333333333333336</v>
      </c>
      <c r="L140" s="230">
        <f t="shared" si="85"/>
        <v>33.333333333333336</v>
      </c>
      <c r="M140" s="230">
        <f t="shared" si="85"/>
        <v>33.333333333333336</v>
      </c>
      <c r="N140" s="230">
        <f t="shared" si="85"/>
        <v>33.333333333333336</v>
      </c>
      <c r="O140" s="230">
        <f t="shared" si="85"/>
        <v>33.333333333333336</v>
      </c>
      <c r="P140" s="230">
        <f t="shared" si="85"/>
        <v>33.333333333333336</v>
      </c>
      <c r="Q140" s="230">
        <f t="shared" si="85"/>
        <v>33.333333333333336</v>
      </c>
      <c r="R140" s="230">
        <f t="shared" si="85"/>
        <v>33.333333333333336</v>
      </c>
      <c r="S140" s="230">
        <f t="shared" si="85"/>
        <v>33.333333333333336</v>
      </c>
      <c r="T140" s="230">
        <f t="shared" si="85"/>
        <v>33.333333333333336</v>
      </c>
      <c r="U140" s="230">
        <f t="shared" si="85"/>
        <v>33.333333333333336</v>
      </c>
      <c r="V140" s="230">
        <f t="shared" si="85"/>
        <v>33.333333333333336</v>
      </c>
      <c r="W140" s="230">
        <f t="shared" si="85"/>
        <v>33.333333333333336</v>
      </c>
      <c r="X140" s="230">
        <f t="shared" si="85"/>
        <v>33.333333333333336</v>
      </c>
      <c r="Y140" s="230">
        <f t="shared" si="85"/>
        <v>33.333333333333336</v>
      </c>
      <c r="Z140" s="230">
        <f t="shared" si="85"/>
        <v>33.333333333333336</v>
      </c>
      <c r="AA140" s="230">
        <f t="shared" si="85"/>
        <v>33.333333333333336</v>
      </c>
      <c r="AB140" s="230">
        <f t="shared" si="85"/>
        <v>33.333333333333336</v>
      </c>
      <c r="AC140" s="230">
        <f t="shared" si="85"/>
        <v>33.333333333333336</v>
      </c>
      <c r="AD140" s="230">
        <f t="shared" si="85"/>
        <v>33.333333333333336</v>
      </c>
      <c r="AE140" s="230">
        <f t="shared" si="85"/>
        <v>33.333333333333336</v>
      </c>
      <c r="AF140" s="230">
        <f t="shared" si="85"/>
        <v>33.333333333333336</v>
      </c>
      <c r="AG140" s="230">
        <f t="shared" si="85"/>
        <v>33.333333333333336</v>
      </c>
      <c r="AH140" s="230">
        <f t="shared" si="85"/>
        <v>33.333333333333336</v>
      </c>
      <c r="AI140" s="230">
        <f t="shared" si="85"/>
        <v>33.333333333333336</v>
      </c>
      <c r="AJ140" s="230">
        <f t="shared" si="85"/>
        <v>33.333333333333336</v>
      </c>
      <c r="AK140" s="230">
        <f t="shared" si="85"/>
        <v>33.333333333333336</v>
      </c>
      <c r="AL140" s="230">
        <f t="shared" si="85"/>
        <v>33.333333333333336</v>
      </c>
      <c r="AM140" s="230">
        <f t="shared" si="85"/>
        <v>33.333333333333336</v>
      </c>
      <c r="AN140" s="230">
        <f t="shared" si="85"/>
        <v>33.333333333333336</v>
      </c>
      <c r="AO140" s="230">
        <f t="shared" si="85"/>
        <v>33.333333333333336</v>
      </c>
      <c r="AP140" s="230">
        <f t="shared" si="85"/>
        <v>33.333333333333336</v>
      </c>
      <c r="AQ140" s="230">
        <f t="shared" si="85"/>
        <v>33.333333333333336</v>
      </c>
      <c r="AR140" s="230">
        <f t="shared" si="85"/>
        <v>33.333333333333336</v>
      </c>
      <c r="AS140" s="230">
        <f t="shared" si="85"/>
        <v>33.333333333333336</v>
      </c>
      <c r="AT140" s="230">
        <f t="shared" si="85"/>
        <v>33.333333333333336</v>
      </c>
      <c r="AU140" s="230">
        <f t="shared" si="85"/>
        <v>33.333333333333336</v>
      </c>
      <c r="AV140" s="230">
        <f t="shared" si="85"/>
        <v>33.333333333333336</v>
      </c>
      <c r="AW140" s="230">
        <f t="shared" si="85"/>
        <v>33.333333333333336</v>
      </c>
      <c r="AX140" s="230">
        <f t="shared" si="85"/>
        <v>33.333333333333336</v>
      </c>
      <c r="AY140" s="230">
        <f t="shared" si="85"/>
        <v>33.333333333333336</v>
      </c>
      <c r="AZ140" s="230">
        <f t="shared" si="85"/>
        <v>33.333333333333336</v>
      </c>
      <c r="BA140" s="230">
        <f t="shared" si="85"/>
        <v>33.333333333333336</v>
      </c>
      <c r="BB140" s="230">
        <f t="shared" si="85"/>
        <v>33.333333333333336</v>
      </c>
      <c r="BC140" s="230">
        <f t="shared" si="85"/>
        <v>33.333333333333336</v>
      </c>
      <c r="BD140" s="230">
        <f t="shared" si="85"/>
        <v>33.333333333333336</v>
      </c>
      <c r="BE140" s="230">
        <f t="shared" si="85"/>
        <v>33.333333333333336</v>
      </c>
      <c r="BF140" s="230">
        <f t="shared" si="85"/>
        <v>33.333333333333336</v>
      </c>
      <c r="BG140" s="230">
        <f t="shared" si="85"/>
        <v>33.333333333333336</v>
      </c>
      <c r="BH140" s="230">
        <f t="shared" si="85"/>
        <v>33.333333333333336</v>
      </c>
      <c r="BI140" s="230">
        <f t="shared" si="85"/>
        <v>33.333333333333336</v>
      </c>
      <c r="BJ140" s="230">
        <f t="shared" si="85"/>
        <v>33.333333333333336</v>
      </c>
      <c r="BK140" s="230">
        <f t="shared" si="85"/>
        <v>33.333333333333336</v>
      </c>
      <c r="BL140" s="230">
        <f t="shared" si="85"/>
        <v>33.333333333333336</v>
      </c>
      <c r="BM140" s="230">
        <f t="shared" si="85"/>
        <v>33.333333333333336</v>
      </c>
      <c r="BN140" s="230">
        <f t="shared" si="85"/>
        <v>33.333333333333336</v>
      </c>
      <c r="BO140" s="230">
        <f t="shared" si="85"/>
        <v>33.333333333333336</v>
      </c>
      <c r="BP140" s="230">
        <f t="shared" si="85"/>
        <v>33.333333333333336</v>
      </c>
      <c r="BQ140" s="230">
        <f t="shared" si="85"/>
        <v>33.333333333333336</v>
      </c>
      <c r="BR140" s="230">
        <f t="shared" si="85"/>
        <v>33.333333333333336</v>
      </c>
      <c r="BS140" s="230">
        <f t="shared" si="85"/>
        <v>33.333333333333336</v>
      </c>
      <c r="BT140" s="230">
        <f t="shared" si="85"/>
        <v>33.333333333333336</v>
      </c>
      <c r="BU140" s="230">
        <f t="shared" si="85"/>
        <v>33.333333333333336</v>
      </c>
      <c r="BV140" s="230">
        <f t="shared" si="85"/>
        <v>33.333333333333336</v>
      </c>
      <c r="BW140" s="230">
        <f t="shared" ref="BW140:CI140" si="86">1/BW132</f>
        <v>33.333333333333336</v>
      </c>
      <c r="BX140" s="230">
        <f t="shared" si="86"/>
        <v>33.333333333333336</v>
      </c>
      <c r="BY140" s="230">
        <f t="shared" si="86"/>
        <v>33.333333333333336</v>
      </c>
      <c r="BZ140" s="230">
        <f t="shared" si="86"/>
        <v>33.333333333333336</v>
      </c>
      <c r="CA140" s="230">
        <f t="shared" si="86"/>
        <v>33.333333333333336</v>
      </c>
      <c r="CB140" s="230">
        <f t="shared" si="86"/>
        <v>33.333333333333336</v>
      </c>
      <c r="CC140" s="230">
        <f t="shared" si="86"/>
        <v>33.333333333333336</v>
      </c>
      <c r="CD140" s="230">
        <f t="shared" si="86"/>
        <v>33.333333333333336</v>
      </c>
      <c r="CE140" s="230">
        <f t="shared" si="86"/>
        <v>33.333333333333336</v>
      </c>
      <c r="CF140" s="230">
        <f t="shared" si="86"/>
        <v>33.333333333333336</v>
      </c>
      <c r="CG140" s="230">
        <f t="shared" si="86"/>
        <v>33.333333333333336</v>
      </c>
      <c r="CH140" s="230">
        <f t="shared" si="86"/>
        <v>33.333333333333336</v>
      </c>
      <c r="CI140" s="230">
        <f t="shared" si="86"/>
        <v>33.333333333333336</v>
      </c>
    </row>
    <row r="141" spans="1:87">
      <c r="A141" s="222"/>
      <c r="B141" s="222"/>
      <c r="C141" s="222" t="s">
        <v>841</v>
      </c>
      <c r="D141" s="69" t="s">
        <v>258</v>
      </c>
      <c r="E141" s="427" t="s">
        <v>584</v>
      </c>
      <c r="F141" s="34"/>
      <c r="G141" s="583"/>
      <c r="H141" s="583"/>
      <c r="I141" s="583"/>
      <c r="J141" s="230">
        <f>ROUNDDOWN(J140,0)</f>
        <v>33</v>
      </c>
      <c r="K141" s="230">
        <f t="shared" ref="K141:BV141" si="87">ROUNDDOWN(K140,0)</f>
        <v>33</v>
      </c>
      <c r="L141" s="230">
        <f t="shared" si="87"/>
        <v>33</v>
      </c>
      <c r="M141" s="230">
        <f t="shared" si="87"/>
        <v>33</v>
      </c>
      <c r="N141" s="230">
        <f t="shared" si="87"/>
        <v>33</v>
      </c>
      <c r="O141" s="230">
        <f t="shared" si="87"/>
        <v>33</v>
      </c>
      <c r="P141" s="230">
        <f t="shared" si="87"/>
        <v>33</v>
      </c>
      <c r="Q141" s="230">
        <f t="shared" si="87"/>
        <v>33</v>
      </c>
      <c r="R141" s="230">
        <f t="shared" si="87"/>
        <v>33</v>
      </c>
      <c r="S141" s="230">
        <f t="shared" si="87"/>
        <v>33</v>
      </c>
      <c r="T141" s="230">
        <f t="shared" si="87"/>
        <v>33</v>
      </c>
      <c r="U141" s="230">
        <f t="shared" si="87"/>
        <v>33</v>
      </c>
      <c r="V141" s="230">
        <f t="shared" si="87"/>
        <v>33</v>
      </c>
      <c r="W141" s="230">
        <f t="shared" si="87"/>
        <v>33</v>
      </c>
      <c r="X141" s="230">
        <f t="shared" si="87"/>
        <v>33</v>
      </c>
      <c r="Y141" s="230">
        <f t="shared" si="87"/>
        <v>33</v>
      </c>
      <c r="Z141" s="230">
        <f t="shared" si="87"/>
        <v>33</v>
      </c>
      <c r="AA141" s="230">
        <f t="shared" si="87"/>
        <v>33</v>
      </c>
      <c r="AB141" s="230">
        <f t="shared" si="87"/>
        <v>33</v>
      </c>
      <c r="AC141" s="230">
        <f t="shared" si="87"/>
        <v>33</v>
      </c>
      <c r="AD141" s="230">
        <f t="shared" si="87"/>
        <v>33</v>
      </c>
      <c r="AE141" s="230">
        <f t="shared" si="87"/>
        <v>33</v>
      </c>
      <c r="AF141" s="230">
        <f t="shared" si="87"/>
        <v>33</v>
      </c>
      <c r="AG141" s="230">
        <f t="shared" si="87"/>
        <v>33</v>
      </c>
      <c r="AH141" s="230">
        <f t="shared" si="87"/>
        <v>33</v>
      </c>
      <c r="AI141" s="230">
        <f t="shared" si="87"/>
        <v>33</v>
      </c>
      <c r="AJ141" s="230">
        <f t="shared" si="87"/>
        <v>33</v>
      </c>
      <c r="AK141" s="230">
        <f t="shared" si="87"/>
        <v>33</v>
      </c>
      <c r="AL141" s="230">
        <f t="shared" si="87"/>
        <v>33</v>
      </c>
      <c r="AM141" s="230">
        <f t="shared" si="87"/>
        <v>33</v>
      </c>
      <c r="AN141" s="230">
        <f t="shared" si="87"/>
        <v>33</v>
      </c>
      <c r="AO141" s="230">
        <f t="shared" si="87"/>
        <v>33</v>
      </c>
      <c r="AP141" s="230">
        <f t="shared" si="87"/>
        <v>33</v>
      </c>
      <c r="AQ141" s="230">
        <f t="shared" si="87"/>
        <v>33</v>
      </c>
      <c r="AR141" s="230">
        <f t="shared" si="87"/>
        <v>33</v>
      </c>
      <c r="AS141" s="230">
        <f t="shared" si="87"/>
        <v>33</v>
      </c>
      <c r="AT141" s="230">
        <f t="shared" si="87"/>
        <v>33</v>
      </c>
      <c r="AU141" s="230">
        <f t="shared" si="87"/>
        <v>33</v>
      </c>
      <c r="AV141" s="230">
        <f t="shared" si="87"/>
        <v>33</v>
      </c>
      <c r="AW141" s="230">
        <f t="shared" si="87"/>
        <v>33</v>
      </c>
      <c r="AX141" s="230">
        <f t="shared" si="87"/>
        <v>33</v>
      </c>
      <c r="AY141" s="230">
        <f t="shared" si="87"/>
        <v>33</v>
      </c>
      <c r="AZ141" s="230">
        <f t="shared" si="87"/>
        <v>33</v>
      </c>
      <c r="BA141" s="230">
        <f t="shared" si="87"/>
        <v>33</v>
      </c>
      <c r="BB141" s="230">
        <f t="shared" si="87"/>
        <v>33</v>
      </c>
      <c r="BC141" s="230">
        <f t="shared" si="87"/>
        <v>33</v>
      </c>
      <c r="BD141" s="230">
        <f t="shared" si="87"/>
        <v>33</v>
      </c>
      <c r="BE141" s="230">
        <f t="shared" si="87"/>
        <v>33</v>
      </c>
      <c r="BF141" s="230">
        <f t="shared" si="87"/>
        <v>33</v>
      </c>
      <c r="BG141" s="230">
        <f t="shared" si="87"/>
        <v>33</v>
      </c>
      <c r="BH141" s="230">
        <f t="shared" si="87"/>
        <v>33</v>
      </c>
      <c r="BI141" s="230">
        <f t="shared" si="87"/>
        <v>33</v>
      </c>
      <c r="BJ141" s="230">
        <f t="shared" si="87"/>
        <v>33</v>
      </c>
      <c r="BK141" s="230">
        <f t="shared" si="87"/>
        <v>33</v>
      </c>
      <c r="BL141" s="230">
        <f t="shared" si="87"/>
        <v>33</v>
      </c>
      <c r="BM141" s="230">
        <f t="shared" si="87"/>
        <v>33</v>
      </c>
      <c r="BN141" s="230">
        <f t="shared" si="87"/>
        <v>33</v>
      </c>
      <c r="BO141" s="230">
        <f t="shared" si="87"/>
        <v>33</v>
      </c>
      <c r="BP141" s="230">
        <f t="shared" si="87"/>
        <v>33</v>
      </c>
      <c r="BQ141" s="230">
        <f t="shared" si="87"/>
        <v>33</v>
      </c>
      <c r="BR141" s="230">
        <f t="shared" si="87"/>
        <v>33</v>
      </c>
      <c r="BS141" s="230">
        <f t="shared" si="87"/>
        <v>33</v>
      </c>
      <c r="BT141" s="230">
        <f t="shared" si="87"/>
        <v>33</v>
      </c>
      <c r="BU141" s="230">
        <f t="shared" si="87"/>
        <v>33</v>
      </c>
      <c r="BV141" s="230">
        <f t="shared" si="87"/>
        <v>33</v>
      </c>
      <c r="BW141" s="230">
        <f t="shared" ref="BW141:CI141" si="88">ROUNDDOWN(BW140,0)</f>
        <v>33</v>
      </c>
      <c r="BX141" s="230">
        <f t="shared" si="88"/>
        <v>33</v>
      </c>
      <c r="BY141" s="230">
        <f t="shared" si="88"/>
        <v>33</v>
      </c>
      <c r="BZ141" s="230">
        <f t="shared" si="88"/>
        <v>33</v>
      </c>
      <c r="CA141" s="230">
        <f t="shared" si="88"/>
        <v>33</v>
      </c>
      <c r="CB141" s="230">
        <f t="shared" si="88"/>
        <v>33</v>
      </c>
      <c r="CC141" s="230">
        <f t="shared" si="88"/>
        <v>33</v>
      </c>
      <c r="CD141" s="230">
        <f t="shared" si="88"/>
        <v>33</v>
      </c>
      <c r="CE141" s="230">
        <f t="shared" si="88"/>
        <v>33</v>
      </c>
      <c r="CF141" s="230">
        <f t="shared" si="88"/>
        <v>33</v>
      </c>
      <c r="CG141" s="230">
        <f t="shared" si="88"/>
        <v>33</v>
      </c>
      <c r="CH141" s="230">
        <f t="shared" si="88"/>
        <v>33</v>
      </c>
      <c r="CI141" s="230">
        <f t="shared" si="88"/>
        <v>33</v>
      </c>
    </row>
    <row r="142" spans="1:87">
      <c r="A142" s="222"/>
      <c r="B142" s="222"/>
      <c r="C142" s="222" t="s">
        <v>842</v>
      </c>
      <c r="D142" s="69" t="s">
        <v>258</v>
      </c>
      <c r="E142" s="427" t="s">
        <v>584</v>
      </c>
      <c r="F142" s="34"/>
      <c r="G142" s="583"/>
      <c r="H142" s="583"/>
      <c r="I142" s="583"/>
      <c r="J142" s="230">
        <f>J140-J138-J141+1</f>
        <v>0.8333333333333357</v>
      </c>
      <c r="K142" s="230">
        <f t="shared" ref="K142:O142" si="89">K140-K138-K141+1</f>
        <v>0.8333333333333357</v>
      </c>
      <c r="L142" s="230">
        <f t="shared" si="89"/>
        <v>0.8333333333333357</v>
      </c>
      <c r="M142" s="230">
        <f t="shared" si="89"/>
        <v>0.8333333333333357</v>
      </c>
      <c r="N142" s="230">
        <f t="shared" si="89"/>
        <v>0.8333333333333357</v>
      </c>
      <c r="O142" s="230">
        <f t="shared" si="89"/>
        <v>0.8333333333333357</v>
      </c>
      <c r="P142" s="230">
        <f t="shared" ref="P142:CA142" si="90">P140-P138-P141+1</f>
        <v>0.8333333333333357</v>
      </c>
      <c r="Q142" s="230">
        <f t="shared" si="90"/>
        <v>0.8333333333333357</v>
      </c>
      <c r="R142" s="230">
        <f t="shared" si="90"/>
        <v>0.8333333333333357</v>
      </c>
      <c r="S142" s="230">
        <f t="shared" si="90"/>
        <v>0.8333333333333357</v>
      </c>
      <c r="T142" s="230">
        <f t="shared" si="90"/>
        <v>0.8333333333333357</v>
      </c>
      <c r="U142" s="230">
        <f t="shared" si="90"/>
        <v>0.8333333333333357</v>
      </c>
      <c r="V142" s="230">
        <f t="shared" si="90"/>
        <v>0.8333333333333357</v>
      </c>
      <c r="W142" s="230">
        <f t="shared" si="90"/>
        <v>0.8333333333333357</v>
      </c>
      <c r="X142" s="230">
        <f t="shared" si="90"/>
        <v>0.8333333333333357</v>
      </c>
      <c r="Y142" s="230">
        <f t="shared" si="90"/>
        <v>0.8333333333333357</v>
      </c>
      <c r="Z142" s="230">
        <f t="shared" si="90"/>
        <v>0.8333333333333357</v>
      </c>
      <c r="AA142" s="230">
        <f t="shared" si="90"/>
        <v>0.8333333333333357</v>
      </c>
      <c r="AB142" s="230">
        <f t="shared" si="90"/>
        <v>0.8333333333333357</v>
      </c>
      <c r="AC142" s="230">
        <f t="shared" si="90"/>
        <v>0.8333333333333357</v>
      </c>
      <c r="AD142" s="230">
        <f t="shared" si="90"/>
        <v>0.8333333333333357</v>
      </c>
      <c r="AE142" s="230">
        <f t="shared" si="90"/>
        <v>0.8333333333333357</v>
      </c>
      <c r="AF142" s="230">
        <f t="shared" si="90"/>
        <v>0.8333333333333357</v>
      </c>
      <c r="AG142" s="230">
        <f t="shared" si="90"/>
        <v>0.8333333333333357</v>
      </c>
      <c r="AH142" s="230">
        <f t="shared" si="90"/>
        <v>0.8333333333333357</v>
      </c>
      <c r="AI142" s="230">
        <f t="shared" si="90"/>
        <v>0.8333333333333357</v>
      </c>
      <c r="AJ142" s="230">
        <f t="shared" si="90"/>
        <v>0.8333333333333357</v>
      </c>
      <c r="AK142" s="230">
        <f t="shared" si="90"/>
        <v>0.8333333333333357</v>
      </c>
      <c r="AL142" s="230">
        <f t="shared" si="90"/>
        <v>0.8333333333333357</v>
      </c>
      <c r="AM142" s="230">
        <f t="shared" si="90"/>
        <v>0.8333333333333357</v>
      </c>
      <c r="AN142" s="230">
        <f t="shared" si="90"/>
        <v>0.8333333333333357</v>
      </c>
      <c r="AO142" s="230">
        <f t="shared" si="90"/>
        <v>0.8333333333333357</v>
      </c>
      <c r="AP142" s="230">
        <f t="shared" si="90"/>
        <v>0.8333333333333357</v>
      </c>
      <c r="AQ142" s="230">
        <f t="shared" si="90"/>
        <v>0.8333333333333357</v>
      </c>
      <c r="AR142" s="230">
        <f t="shared" si="90"/>
        <v>0.8333333333333357</v>
      </c>
      <c r="AS142" s="230">
        <f t="shared" si="90"/>
        <v>0.8333333333333357</v>
      </c>
      <c r="AT142" s="230">
        <f t="shared" si="90"/>
        <v>0.8333333333333357</v>
      </c>
      <c r="AU142" s="230">
        <f t="shared" si="90"/>
        <v>0.8333333333333357</v>
      </c>
      <c r="AV142" s="230">
        <f t="shared" si="90"/>
        <v>0.8333333333333357</v>
      </c>
      <c r="AW142" s="230">
        <f t="shared" si="90"/>
        <v>0.8333333333333357</v>
      </c>
      <c r="AX142" s="230">
        <f t="shared" si="90"/>
        <v>0.8333333333333357</v>
      </c>
      <c r="AY142" s="230">
        <f t="shared" si="90"/>
        <v>0.8333333333333357</v>
      </c>
      <c r="AZ142" s="230">
        <f t="shared" si="90"/>
        <v>0.8333333333333357</v>
      </c>
      <c r="BA142" s="230">
        <f t="shared" si="90"/>
        <v>0.8333333333333357</v>
      </c>
      <c r="BB142" s="230">
        <f t="shared" si="90"/>
        <v>0.8333333333333357</v>
      </c>
      <c r="BC142" s="230">
        <f t="shared" si="90"/>
        <v>0.8333333333333357</v>
      </c>
      <c r="BD142" s="230">
        <f t="shared" si="90"/>
        <v>0.8333333333333357</v>
      </c>
      <c r="BE142" s="230">
        <f t="shared" si="90"/>
        <v>0.8333333333333357</v>
      </c>
      <c r="BF142" s="230">
        <f t="shared" si="90"/>
        <v>0.8333333333333357</v>
      </c>
      <c r="BG142" s="230">
        <f t="shared" si="90"/>
        <v>0.8333333333333357</v>
      </c>
      <c r="BH142" s="230">
        <f t="shared" si="90"/>
        <v>0.8333333333333357</v>
      </c>
      <c r="BI142" s="230">
        <f t="shared" si="90"/>
        <v>0.8333333333333357</v>
      </c>
      <c r="BJ142" s="230">
        <f t="shared" si="90"/>
        <v>0.8333333333333357</v>
      </c>
      <c r="BK142" s="230">
        <f t="shared" si="90"/>
        <v>0.8333333333333357</v>
      </c>
      <c r="BL142" s="230">
        <f t="shared" si="90"/>
        <v>0.8333333333333357</v>
      </c>
      <c r="BM142" s="230">
        <f t="shared" si="90"/>
        <v>0.8333333333333357</v>
      </c>
      <c r="BN142" s="230">
        <f t="shared" si="90"/>
        <v>0.8333333333333357</v>
      </c>
      <c r="BO142" s="230">
        <f t="shared" si="90"/>
        <v>0.8333333333333357</v>
      </c>
      <c r="BP142" s="230">
        <f t="shared" si="90"/>
        <v>0.8333333333333357</v>
      </c>
      <c r="BQ142" s="230">
        <f t="shared" si="90"/>
        <v>0.8333333333333357</v>
      </c>
      <c r="BR142" s="230">
        <f t="shared" si="90"/>
        <v>0.8333333333333357</v>
      </c>
      <c r="BS142" s="230">
        <f t="shared" si="90"/>
        <v>0.8333333333333357</v>
      </c>
      <c r="BT142" s="230">
        <f t="shared" si="90"/>
        <v>0.8333333333333357</v>
      </c>
      <c r="BU142" s="230">
        <f t="shared" si="90"/>
        <v>0.8333333333333357</v>
      </c>
      <c r="BV142" s="230">
        <f t="shared" si="90"/>
        <v>0.8333333333333357</v>
      </c>
      <c r="BW142" s="230">
        <f t="shared" si="90"/>
        <v>0.8333333333333357</v>
      </c>
      <c r="BX142" s="230">
        <f t="shared" si="90"/>
        <v>0.8333333333333357</v>
      </c>
      <c r="BY142" s="230">
        <f t="shared" si="90"/>
        <v>0.8333333333333357</v>
      </c>
      <c r="BZ142" s="230">
        <f t="shared" si="90"/>
        <v>0.8333333333333357</v>
      </c>
      <c r="CA142" s="230">
        <f t="shared" si="90"/>
        <v>0.8333333333333357</v>
      </c>
      <c r="CB142" s="230">
        <f t="shared" ref="CB142:CI142" si="91">CB140-CB138-CB141+1</f>
        <v>0.8333333333333357</v>
      </c>
      <c r="CC142" s="230">
        <f t="shared" si="91"/>
        <v>0.8333333333333357</v>
      </c>
      <c r="CD142" s="230">
        <f t="shared" si="91"/>
        <v>0.8333333333333357</v>
      </c>
      <c r="CE142" s="230">
        <f t="shared" si="91"/>
        <v>0.8333333333333357</v>
      </c>
      <c r="CF142" s="230">
        <f t="shared" si="91"/>
        <v>0.8333333333333357</v>
      </c>
      <c r="CG142" s="230">
        <f t="shared" si="91"/>
        <v>0.8333333333333357</v>
      </c>
      <c r="CH142" s="230">
        <f t="shared" si="91"/>
        <v>0.8333333333333357</v>
      </c>
      <c r="CI142" s="230">
        <f t="shared" si="91"/>
        <v>0.8333333333333357</v>
      </c>
    </row>
    <row r="143" spans="1:87">
      <c r="C143" s="449" t="s">
        <v>47</v>
      </c>
      <c r="D143" s="450" t="s">
        <v>258</v>
      </c>
      <c r="E143" s="450" t="s">
        <v>584</v>
      </c>
      <c r="F143" s="450"/>
      <c r="G143" s="656"/>
      <c r="H143" s="656"/>
      <c r="I143" s="656"/>
      <c r="J143" s="546">
        <f t="shared" ref="J143:AO143" si="92">SUM(J138,J141,J142)-1-J140</f>
        <v>0</v>
      </c>
      <c r="K143" s="546">
        <f t="shared" si="92"/>
        <v>0</v>
      </c>
      <c r="L143" s="546">
        <f t="shared" si="92"/>
        <v>0</v>
      </c>
      <c r="M143" s="546">
        <f t="shared" si="92"/>
        <v>0</v>
      </c>
      <c r="N143" s="546">
        <f t="shared" si="92"/>
        <v>0</v>
      </c>
      <c r="O143" s="546">
        <f t="shared" si="92"/>
        <v>0</v>
      </c>
      <c r="P143" s="546">
        <f t="shared" si="92"/>
        <v>0</v>
      </c>
      <c r="Q143" s="546">
        <f t="shared" si="92"/>
        <v>0</v>
      </c>
      <c r="R143" s="546">
        <f t="shared" si="92"/>
        <v>0</v>
      </c>
      <c r="S143" s="546">
        <f t="shared" si="92"/>
        <v>0</v>
      </c>
      <c r="T143" s="546">
        <f t="shared" si="92"/>
        <v>0</v>
      </c>
      <c r="U143" s="546">
        <f t="shared" si="92"/>
        <v>0</v>
      </c>
      <c r="V143" s="546">
        <f t="shared" si="92"/>
        <v>0</v>
      </c>
      <c r="W143" s="546">
        <f t="shared" si="92"/>
        <v>0</v>
      </c>
      <c r="X143" s="546">
        <f t="shared" si="92"/>
        <v>0</v>
      </c>
      <c r="Y143" s="546">
        <f t="shared" si="92"/>
        <v>0</v>
      </c>
      <c r="Z143" s="546">
        <f t="shared" si="92"/>
        <v>0</v>
      </c>
      <c r="AA143" s="546">
        <f t="shared" si="92"/>
        <v>0</v>
      </c>
      <c r="AB143" s="546">
        <f t="shared" si="92"/>
        <v>0</v>
      </c>
      <c r="AC143" s="546">
        <f t="shared" si="92"/>
        <v>0</v>
      </c>
      <c r="AD143" s="546">
        <f t="shared" si="92"/>
        <v>0</v>
      </c>
      <c r="AE143" s="546">
        <f t="shared" si="92"/>
        <v>0</v>
      </c>
      <c r="AF143" s="546">
        <f t="shared" si="92"/>
        <v>0</v>
      </c>
      <c r="AG143" s="546">
        <f t="shared" si="92"/>
        <v>0</v>
      </c>
      <c r="AH143" s="546">
        <f t="shared" si="92"/>
        <v>0</v>
      </c>
      <c r="AI143" s="546">
        <f t="shared" si="92"/>
        <v>0</v>
      </c>
      <c r="AJ143" s="546">
        <f t="shared" si="92"/>
        <v>0</v>
      </c>
      <c r="AK143" s="546">
        <f t="shared" si="92"/>
        <v>0</v>
      </c>
      <c r="AL143" s="546">
        <f t="shared" si="92"/>
        <v>0</v>
      </c>
      <c r="AM143" s="546">
        <f t="shared" si="92"/>
        <v>0</v>
      </c>
      <c r="AN143" s="546">
        <f t="shared" si="92"/>
        <v>0</v>
      </c>
      <c r="AO143" s="546">
        <f t="shared" si="92"/>
        <v>0</v>
      </c>
      <c r="AP143" s="546">
        <f t="shared" ref="AP143:BU143" si="93">SUM(AP138,AP141,AP142)-1-AP140</f>
        <v>0</v>
      </c>
      <c r="AQ143" s="546">
        <f t="shared" si="93"/>
        <v>0</v>
      </c>
      <c r="AR143" s="546">
        <f t="shared" si="93"/>
        <v>0</v>
      </c>
      <c r="AS143" s="546">
        <f t="shared" si="93"/>
        <v>0</v>
      </c>
      <c r="AT143" s="546">
        <f t="shared" si="93"/>
        <v>0</v>
      </c>
      <c r="AU143" s="546">
        <f t="shared" si="93"/>
        <v>0</v>
      </c>
      <c r="AV143" s="546">
        <f t="shared" si="93"/>
        <v>0</v>
      </c>
      <c r="AW143" s="546">
        <f t="shared" si="93"/>
        <v>0</v>
      </c>
      <c r="AX143" s="546">
        <f t="shared" si="93"/>
        <v>0</v>
      </c>
      <c r="AY143" s="546">
        <f t="shared" si="93"/>
        <v>0</v>
      </c>
      <c r="AZ143" s="546">
        <f t="shared" si="93"/>
        <v>0</v>
      </c>
      <c r="BA143" s="546">
        <f t="shared" si="93"/>
        <v>0</v>
      </c>
      <c r="BB143" s="546">
        <f t="shared" si="93"/>
        <v>0</v>
      </c>
      <c r="BC143" s="546">
        <f t="shared" si="93"/>
        <v>0</v>
      </c>
      <c r="BD143" s="546">
        <f t="shared" si="93"/>
        <v>0</v>
      </c>
      <c r="BE143" s="546">
        <f t="shared" si="93"/>
        <v>0</v>
      </c>
      <c r="BF143" s="546">
        <f t="shared" si="93"/>
        <v>0</v>
      </c>
      <c r="BG143" s="546">
        <f t="shared" si="93"/>
        <v>0</v>
      </c>
      <c r="BH143" s="546">
        <f t="shared" si="93"/>
        <v>0</v>
      </c>
      <c r="BI143" s="546">
        <f t="shared" si="93"/>
        <v>0</v>
      </c>
      <c r="BJ143" s="546">
        <f t="shared" si="93"/>
        <v>0</v>
      </c>
      <c r="BK143" s="546">
        <f t="shared" si="93"/>
        <v>0</v>
      </c>
      <c r="BL143" s="546">
        <f t="shared" si="93"/>
        <v>0</v>
      </c>
      <c r="BM143" s="546">
        <f t="shared" si="93"/>
        <v>0</v>
      </c>
      <c r="BN143" s="546">
        <f t="shared" si="93"/>
        <v>0</v>
      </c>
      <c r="BO143" s="546">
        <f t="shared" si="93"/>
        <v>0</v>
      </c>
      <c r="BP143" s="546">
        <f t="shared" si="93"/>
        <v>0</v>
      </c>
      <c r="BQ143" s="546">
        <f t="shared" si="93"/>
        <v>0</v>
      </c>
      <c r="BR143" s="546">
        <f t="shared" si="93"/>
        <v>0</v>
      </c>
      <c r="BS143" s="546">
        <f t="shared" si="93"/>
        <v>0</v>
      </c>
      <c r="BT143" s="546">
        <f t="shared" si="93"/>
        <v>0</v>
      </c>
      <c r="BU143" s="546">
        <f t="shared" si="93"/>
        <v>0</v>
      </c>
      <c r="BV143" s="546">
        <f t="shared" ref="BV143:CI143" si="94">SUM(BV138,BV141,BV142)-1-BV140</f>
        <v>0</v>
      </c>
      <c r="BW143" s="546">
        <f t="shared" si="94"/>
        <v>0</v>
      </c>
      <c r="BX143" s="546">
        <f t="shared" si="94"/>
        <v>0</v>
      </c>
      <c r="BY143" s="546">
        <f t="shared" si="94"/>
        <v>0</v>
      </c>
      <c r="BZ143" s="546">
        <f t="shared" si="94"/>
        <v>0</v>
      </c>
      <c r="CA143" s="546">
        <f t="shared" si="94"/>
        <v>0</v>
      </c>
      <c r="CB143" s="546">
        <f t="shared" si="94"/>
        <v>0</v>
      </c>
      <c r="CC143" s="546">
        <f t="shared" si="94"/>
        <v>0</v>
      </c>
      <c r="CD143" s="546">
        <f t="shared" si="94"/>
        <v>0</v>
      </c>
      <c r="CE143" s="546">
        <f t="shared" si="94"/>
        <v>0</v>
      </c>
      <c r="CF143" s="546">
        <f t="shared" si="94"/>
        <v>0</v>
      </c>
      <c r="CG143" s="546">
        <f t="shared" si="94"/>
        <v>0</v>
      </c>
      <c r="CH143" s="546">
        <f t="shared" si="94"/>
        <v>0</v>
      </c>
      <c r="CI143" s="546">
        <f t="shared" si="94"/>
        <v>0</v>
      </c>
    </row>
    <row r="144" spans="1:87">
      <c r="A144" s="222"/>
      <c r="B144" s="222"/>
      <c r="C144" s="222"/>
      <c r="D144" s="69"/>
      <c r="E144" s="427"/>
      <c r="F144" s="34"/>
      <c r="G144" s="364"/>
      <c r="H144" s="364"/>
      <c r="I144" s="364"/>
      <c r="J144" s="364"/>
      <c r="K144" s="364"/>
      <c r="L144" s="364"/>
      <c r="M144" s="364"/>
      <c r="N144" s="364"/>
      <c r="O144" s="364"/>
      <c r="P144" s="364"/>
      <c r="Q144" s="364"/>
      <c r="R144" s="364"/>
      <c r="S144" s="364"/>
      <c r="T144" s="364"/>
      <c r="U144" s="364"/>
      <c r="V144" s="364"/>
      <c r="W144" s="364"/>
      <c r="X144" s="364"/>
      <c r="Y144" s="364"/>
      <c r="Z144" s="364"/>
      <c r="AA144" s="364"/>
      <c r="AB144" s="364"/>
      <c r="AC144" s="364"/>
      <c r="AD144" s="364"/>
      <c r="AE144" s="364"/>
      <c r="AF144" s="364"/>
      <c r="AG144" s="364"/>
      <c r="AH144" s="364"/>
      <c r="AI144" s="364"/>
      <c r="AJ144" s="364"/>
      <c r="AK144" s="364"/>
      <c r="AL144" s="364"/>
      <c r="AM144" s="364"/>
      <c r="AN144" s="364"/>
      <c r="AO144" s="364"/>
      <c r="AP144" s="364"/>
      <c r="AQ144" s="364"/>
      <c r="AR144" s="364"/>
      <c r="AS144" s="364"/>
      <c r="AT144" s="364"/>
      <c r="AU144" s="364"/>
      <c r="AV144" s="364"/>
      <c r="AW144" s="364"/>
      <c r="AX144" s="364"/>
      <c r="AY144" s="364"/>
      <c r="AZ144" s="364"/>
      <c r="BA144" s="364"/>
      <c r="BB144" s="364"/>
      <c r="BC144" s="364"/>
      <c r="BD144" s="364"/>
      <c r="BE144" s="364"/>
      <c r="BF144" s="364"/>
      <c r="BG144" s="364"/>
      <c r="BH144" s="364"/>
      <c r="BI144" s="364"/>
      <c r="BJ144" s="364"/>
      <c r="BK144" s="364"/>
      <c r="BL144" s="364"/>
      <c r="BM144" s="364"/>
      <c r="BN144" s="364"/>
      <c r="BO144" s="364"/>
      <c r="BP144" s="364"/>
      <c r="BQ144" s="364"/>
      <c r="BR144" s="364"/>
      <c r="BS144" s="364"/>
      <c r="BT144" s="364"/>
      <c r="BU144" s="364"/>
      <c r="BV144" s="364"/>
      <c r="BW144" s="364"/>
      <c r="BX144" s="364"/>
      <c r="BY144" s="364"/>
      <c r="BZ144" s="364"/>
      <c r="CA144" s="364"/>
      <c r="CB144" s="364"/>
      <c r="CC144" s="364"/>
      <c r="CD144" s="364"/>
      <c r="CE144" s="364"/>
      <c r="CF144" s="364"/>
      <c r="CG144" s="364"/>
      <c r="CH144" s="364"/>
      <c r="CI144" s="364"/>
    </row>
    <row r="145" spans="1:87">
      <c r="A145" s="222"/>
      <c r="B145" s="222"/>
      <c r="C145" s="222"/>
      <c r="D145" s="69"/>
      <c r="E145" s="427"/>
      <c r="F145" s="34"/>
      <c r="G145" s="655"/>
      <c r="H145" s="655"/>
      <c r="I145" s="583"/>
      <c r="J145" s="583"/>
      <c r="K145" s="583"/>
      <c r="L145" s="583"/>
      <c r="M145" s="539">
        <v>1</v>
      </c>
      <c r="N145" s="539">
        <f>M145+1</f>
        <v>2</v>
      </c>
      <c r="O145" s="539">
        <f t="shared" ref="O145:BZ145" si="95">N145+1</f>
        <v>3</v>
      </c>
      <c r="P145" s="539">
        <f t="shared" si="95"/>
        <v>4</v>
      </c>
      <c r="Q145" s="539">
        <f t="shared" si="95"/>
        <v>5</v>
      </c>
      <c r="R145" s="539">
        <f t="shared" si="95"/>
        <v>6</v>
      </c>
      <c r="S145" s="539">
        <f t="shared" si="95"/>
        <v>7</v>
      </c>
      <c r="T145" s="539">
        <f t="shared" si="95"/>
        <v>8</v>
      </c>
      <c r="U145" s="539">
        <f t="shared" si="95"/>
        <v>9</v>
      </c>
      <c r="V145" s="539">
        <f t="shared" si="95"/>
        <v>10</v>
      </c>
      <c r="W145" s="539">
        <f t="shared" si="95"/>
        <v>11</v>
      </c>
      <c r="X145" s="539">
        <f t="shared" si="95"/>
        <v>12</v>
      </c>
      <c r="Y145" s="539">
        <f t="shared" si="95"/>
        <v>13</v>
      </c>
      <c r="Z145" s="539">
        <f t="shared" si="95"/>
        <v>14</v>
      </c>
      <c r="AA145" s="539">
        <f t="shared" si="95"/>
        <v>15</v>
      </c>
      <c r="AB145" s="539">
        <f t="shared" si="95"/>
        <v>16</v>
      </c>
      <c r="AC145" s="539">
        <f t="shared" si="95"/>
        <v>17</v>
      </c>
      <c r="AD145" s="539">
        <f t="shared" si="95"/>
        <v>18</v>
      </c>
      <c r="AE145" s="539">
        <f t="shared" si="95"/>
        <v>19</v>
      </c>
      <c r="AF145" s="539">
        <f t="shared" si="95"/>
        <v>20</v>
      </c>
      <c r="AG145" s="539">
        <f t="shared" si="95"/>
        <v>21</v>
      </c>
      <c r="AH145" s="539">
        <f t="shared" si="95"/>
        <v>22</v>
      </c>
      <c r="AI145" s="539">
        <f t="shared" si="95"/>
        <v>23</v>
      </c>
      <c r="AJ145" s="539">
        <f t="shared" si="95"/>
        <v>24</v>
      </c>
      <c r="AK145" s="539">
        <f t="shared" si="95"/>
        <v>25</v>
      </c>
      <c r="AL145" s="539">
        <f t="shared" si="95"/>
        <v>26</v>
      </c>
      <c r="AM145" s="539">
        <f t="shared" si="95"/>
        <v>27</v>
      </c>
      <c r="AN145" s="539">
        <f t="shared" si="95"/>
        <v>28</v>
      </c>
      <c r="AO145" s="539">
        <f t="shared" si="95"/>
        <v>29</v>
      </c>
      <c r="AP145" s="539">
        <f t="shared" si="95"/>
        <v>30</v>
      </c>
      <c r="AQ145" s="539">
        <f t="shared" si="95"/>
        <v>31</v>
      </c>
      <c r="AR145" s="539">
        <f t="shared" si="95"/>
        <v>32</v>
      </c>
      <c r="AS145" s="539">
        <f t="shared" si="95"/>
        <v>33</v>
      </c>
      <c r="AT145" s="539">
        <f t="shared" si="95"/>
        <v>34</v>
      </c>
      <c r="AU145" s="539">
        <f t="shared" si="95"/>
        <v>35</v>
      </c>
      <c r="AV145" s="539">
        <f t="shared" si="95"/>
        <v>36</v>
      </c>
      <c r="AW145" s="539">
        <f t="shared" si="95"/>
        <v>37</v>
      </c>
      <c r="AX145" s="539">
        <f t="shared" si="95"/>
        <v>38</v>
      </c>
      <c r="AY145" s="539">
        <f t="shared" si="95"/>
        <v>39</v>
      </c>
      <c r="AZ145" s="539">
        <f t="shared" si="95"/>
        <v>40</v>
      </c>
      <c r="BA145" s="539">
        <f t="shared" si="95"/>
        <v>41</v>
      </c>
      <c r="BB145" s="539">
        <f t="shared" si="95"/>
        <v>42</v>
      </c>
      <c r="BC145" s="539">
        <f t="shared" si="95"/>
        <v>43</v>
      </c>
      <c r="BD145" s="539">
        <f t="shared" si="95"/>
        <v>44</v>
      </c>
      <c r="BE145" s="539">
        <f t="shared" si="95"/>
        <v>45</v>
      </c>
      <c r="BF145" s="539">
        <f t="shared" si="95"/>
        <v>46</v>
      </c>
      <c r="BG145" s="539">
        <f t="shared" si="95"/>
        <v>47</v>
      </c>
      <c r="BH145" s="539">
        <f t="shared" si="95"/>
        <v>48</v>
      </c>
      <c r="BI145" s="539">
        <f t="shared" si="95"/>
        <v>49</v>
      </c>
      <c r="BJ145" s="539">
        <f t="shared" si="95"/>
        <v>50</v>
      </c>
      <c r="BK145" s="539">
        <f t="shared" si="95"/>
        <v>51</v>
      </c>
      <c r="BL145" s="539">
        <f t="shared" si="95"/>
        <v>52</v>
      </c>
      <c r="BM145" s="539">
        <f t="shared" si="95"/>
        <v>53</v>
      </c>
      <c r="BN145" s="539">
        <f t="shared" si="95"/>
        <v>54</v>
      </c>
      <c r="BO145" s="539">
        <f t="shared" si="95"/>
        <v>55</v>
      </c>
      <c r="BP145" s="539">
        <f t="shared" si="95"/>
        <v>56</v>
      </c>
      <c r="BQ145" s="539">
        <f t="shared" si="95"/>
        <v>57</v>
      </c>
      <c r="BR145" s="539">
        <f t="shared" si="95"/>
        <v>58</v>
      </c>
      <c r="BS145" s="539">
        <f t="shared" si="95"/>
        <v>59</v>
      </c>
      <c r="BT145" s="539">
        <f t="shared" si="95"/>
        <v>60</v>
      </c>
      <c r="BU145" s="539">
        <f t="shared" si="95"/>
        <v>61</v>
      </c>
      <c r="BV145" s="539">
        <f t="shared" si="95"/>
        <v>62</v>
      </c>
      <c r="BW145" s="539">
        <f t="shared" si="95"/>
        <v>63</v>
      </c>
      <c r="BX145" s="539">
        <f t="shared" si="95"/>
        <v>64</v>
      </c>
      <c r="BY145" s="539">
        <f t="shared" si="95"/>
        <v>65</v>
      </c>
      <c r="BZ145" s="539">
        <f t="shared" si="95"/>
        <v>66</v>
      </c>
      <c r="CA145" s="539">
        <f t="shared" ref="CA145:CI145" si="96">BZ145+1</f>
        <v>67</v>
      </c>
      <c r="CB145" s="539">
        <f t="shared" si="96"/>
        <v>68</v>
      </c>
      <c r="CC145" s="539">
        <f t="shared" si="96"/>
        <v>69</v>
      </c>
      <c r="CD145" s="539">
        <f t="shared" si="96"/>
        <v>70</v>
      </c>
      <c r="CE145" s="539">
        <f t="shared" si="96"/>
        <v>71</v>
      </c>
      <c r="CF145" s="539">
        <f t="shared" si="96"/>
        <v>72</v>
      </c>
      <c r="CG145" s="539">
        <f t="shared" si="96"/>
        <v>73</v>
      </c>
      <c r="CH145" s="539">
        <f t="shared" si="96"/>
        <v>74</v>
      </c>
      <c r="CI145" s="539">
        <f t="shared" si="96"/>
        <v>75</v>
      </c>
    </row>
    <row r="146" spans="1:87">
      <c r="A146" s="222"/>
      <c r="B146" s="222"/>
      <c r="C146" s="231" t="s">
        <v>800</v>
      </c>
      <c r="D146" s="69" t="s">
        <v>898</v>
      </c>
      <c r="E146" s="427" t="s">
        <v>58</v>
      </c>
      <c r="F146" s="34"/>
      <c r="G146" s="655"/>
      <c r="H146" s="655"/>
      <c r="I146" s="583"/>
      <c r="J146" s="583"/>
      <c r="K146" s="583"/>
      <c r="L146" s="583"/>
      <c r="M146" s="364">
        <f>M136*M138</f>
        <v>-0.14692406871688707</v>
      </c>
      <c r="N146" s="364">
        <f t="shared" ref="N146:BY146" si="97">N136*N138</f>
        <v>-0.16309781519265162</v>
      </c>
      <c r="O146" s="364">
        <f t="shared" si="97"/>
        <v>-0.20696279648880384</v>
      </c>
      <c r="P146" s="364">
        <f t="shared" si="97"/>
        <v>-0.21687578184936798</v>
      </c>
      <c r="Q146" s="364">
        <f t="shared" si="97"/>
        <v>-0.23422468036832558</v>
      </c>
      <c r="R146" s="364">
        <f t="shared" si="97"/>
        <v>-0.24714509050625683</v>
      </c>
      <c r="S146" s="364">
        <f t="shared" si="97"/>
        <v>-0.25462393210830847</v>
      </c>
      <c r="T146" s="364">
        <f t="shared" si="97"/>
        <v>-0.26869480012651203</v>
      </c>
      <c r="U146" s="364">
        <f t="shared" si="97"/>
        <v>-0.28389783360724918</v>
      </c>
      <c r="V146" s="364">
        <f t="shared" si="97"/>
        <v>-0.30326294878804128</v>
      </c>
      <c r="W146" s="364">
        <f t="shared" si="97"/>
        <v>-0.32384195005427391</v>
      </c>
      <c r="X146" s="364">
        <f t="shared" si="97"/>
        <v>-0.34547974969899353</v>
      </c>
      <c r="Y146" s="364">
        <f t="shared" si="97"/>
        <v>-0.36814546734554771</v>
      </c>
      <c r="Z146" s="364">
        <f t="shared" si="97"/>
        <v>-0.39246586513481285</v>
      </c>
      <c r="AA146" s="364">
        <f t="shared" si="97"/>
        <v>-0.41696726959640973</v>
      </c>
      <c r="AB146" s="364">
        <f t="shared" si="97"/>
        <v>-0.43630394152171059</v>
      </c>
      <c r="AC146" s="364">
        <f t="shared" si="97"/>
        <v>-0.46537057394626075</v>
      </c>
      <c r="AD146" s="364">
        <f t="shared" si="97"/>
        <v>-0.49456779408824569</v>
      </c>
      <c r="AE146" s="364">
        <f t="shared" si="97"/>
        <v>-0.52532159430708358</v>
      </c>
      <c r="AF146" s="364">
        <f t="shared" si="97"/>
        <v>-0.55787851520148379</v>
      </c>
      <c r="AG146" s="364">
        <f t="shared" si="97"/>
        <v>-0.57682209937702467</v>
      </c>
      <c r="AH146" s="364">
        <f t="shared" si="97"/>
        <v>-0.59612155133952283</v>
      </c>
      <c r="AI146" s="364">
        <f t="shared" si="97"/>
        <v>-0.61609535147369177</v>
      </c>
      <c r="AJ146" s="364">
        <f t="shared" si="97"/>
        <v>-0.63667461301207584</v>
      </c>
      <c r="AK146" s="364">
        <f t="shared" si="97"/>
        <v>-0.65774878655106961</v>
      </c>
      <c r="AL146" s="364">
        <f t="shared" si="97"/>
        <v>-0.67958419788887381</v>
      </c>
      <c r="AM146" s="364">
        <f t="shared" si="97"/>
        <v>-0.70222270027189215</v>
      </c>
      <c r="AN146" s="364">
        <f t="shared" si="97"/>
        <v>-0.72564027223469341</v>
      </c>
      <c r="AO146" s="364">
        <f t="shared" si="97"/>
        <v>-0.74965359558263234</v>
      </c>
      <c r="AP146" s="364">
        <f t="shared" si="97"/>
        <v>-0.77441860543319818</v>
      </c>
      <c r="AQ146" s="364">
        <f t="shared" si="97"/>
        <v>-0.79996881436803424</v>
      </c>
      <c r="AR146" s="364">
        <f t="shared" si="97"/>
        <v>-0.82634905794204738</v>
      </c>
      <c r="AS146" s="364">
        <f t="shared" si="97"/>
        <v>-0.85376887071646024</v>
      </c>
      <c r="AT146" s="364">
        <f t="shared" si="97"/>
        <v>-0.88234407377781177</v>
      </c>
      <c r="AU146" s="364">
        <f t="shared" si="97"/>
        <v>-0.91119741973261847</v>
      </c>
      <c r="AV146" s="364">
        <f t="shared" si="97"/>
        <v>-0.94141168117773355</v>
      </c>
      <c r="AW146" s="364">
        <f t="shared" si="97"/>
        <v>-0.97223947866410476</v>
      </c>
      <c r="AX146" s="364">
        <f t="shared" si="97"/>
        <v>-1.0038794098837298</v>
      </c>
      <c r="AY146" s="364">
        <f t="shared" si="97"/>
        <v>-1.0364706055443647</v>
      </c>
      <c r="AZ146" s="364">
        <f t="shared" si="97"/>
        <v>-1.0697496888387692</v>
      </c>
      <c r="BA146" s="364">
        <f t="shared" si="97"/>
        <v>-1.1042024406293272</v>
      </c>
      <c r="BB146" s="364">
        <f t="shared" si="97"/>
        <v>-1.1400094293424439</v>
      </c>
      <c r="BC146" s="364">
        <f t="shared" si="97"/>
        <v>-1.1767965234171038</v>
      </c>
      <c r="BD146" s="364">
        <f t="shared" si="97"/>
        <v>-1.214724194843209</v>
      </c>
      <c r="BE146" s="364">
        <f t="shared" si="97"/>
        <v>-1.2540172564028167</v>
      </c>
      <c r="BF146" s="364">
        <f t="shared" si="97"/>
        <v>-1.2942611009849825</v>
      </c>
      <c r="BG146" s="364">
        <f t="shared" si="97"/>
        <v>-1.335311370945315</v>
      </c>
      <c r="BH146" s="364">
        <f t="shared" si="97"/>
        <v>-1.3778500188677454</v>
      </c>
      <c r="BI146" s="364">
        <f t="shared" si="97"/>
        <v>-1.4230493478063135</v>
      </c>
      <c r="BJ146" s="364">
        <f t="shared" si="97"/>
        <v>-1.4699497714619325</v>
      </c>
      <c r="BK146" s="364">
        <f t="shared" si="97"/>
        <v>-1.5177251487981256</v>
      </c>
      <c r="BL146" s="364">
        <f t="shared" si="97"/>
        <v>-1.5673558380087842</v>
      </c>
      <c r="BM146" s="364">
        <f t="shared" si="97"/>
        <v>-1.6185532033691397</v>
      </c>
      <c r="BN146" s="364">
        <f t="shared" si="97"/>
        <v>-1.6713588812164295</v>
      </c>
      <c r="BO146" s="364">
        <f t="shared" si="97"/>
        <v>-1.7258198503780289</v>
      </c>
      <c r="BP146" s="364">
        <f t="shared" si="97"/>
        <v>-1.7819942478094313</v>
      </c>
      <c r="BQ146" s="364">
        <f t="shared" si="97"/>
        <v>-1.8399255932711791</v>
      </c>
      <c r="BR146" s="364">
        <f t="shared" si="97"/>
        <v>-1.8996694435868908</v>
      </c>
      <c r="BS146" s="364">
        <f t="shared" si="97"/>
        <v>-1.9612777675150397</v>
      </c>
      <c r="BT146" s="364">
        <f t="shared" si="97"/>
        <v>-2.0248149248696476</v>
      </c>
      <c r="BU146" s="364">
        <f t="shared" si="97"/>
        <v>-2.0903308824353921</v>
      </c>
      <c r="BV146" s="364">
        <f t="shared" si="97"/>
        <v>-2.157887826274695</v>
      </c>
      <c r="BW146" s="364">
        <f t="shared" si="97"/>
        <v>-2.2275445566159418</v>
      </c>
      <c r="BX146" s="364">
        <f t="shared" si="97"/>
        <v>-2.2993724771363713</v>
      </c>
      <c r="BY146" s="364">
        <f t="shared" si="97"/>
        <v>-2.3734288073427088</v>
      </c>
      <c r="BZ146" s="364">
        <f t="shared" ref="BZ146:CI146" si="98">BZ136*BZ138</f>
        <v>-2.4497831882716619</v>
      </c>
      <c r="CA146" s="364">
        <f t="shared" si="98"/>
        <v>-2.5285020614254163</v>
      </c>
      <c r="CB146" s="364">
        <f t="shared" si="98"/>
        <v>-2.6096647220216656</v>
      </c>
      <c r="CC146" s="364">
        <f t="shared" si="98"/>
        <v>-2.6933365857053535</v>
      </c>
      <c r="CD146" s="364">
        <f t="shared" si="98"/>
        <v>-2.779595655677034</v>
      </c>
      <c r="CE146" s="364">
        <f t="shared" si="98"/>
        <v>-2.8685170747956708</v>
      </c>
      <c r="CF146" s="364">
        <f t="shared" si="98"/>
        <v>-2.9601890743979618</v>
      </c>
      <c r="CG146" s="364">
        <f t="shared" si="98"/>
        <v>-3.0546862020129115</v>
      </c>
      <c r="CH146" s="364">
        <f t="shared" si="98"/>
        <v>-3.1520959704717422</v>
      </c>
      <c r="CI146" s="364">
        <f t="shared" si="98"/>
        <v>-3.2525059321710486</v>
      </c>
    </row>
    <row r="147" spans="1:87">
      <c r="A147" s="222"/>
      <c r="B147" s="222"/>
      <c r="C147" s="231" t="s">
        <v>801</v>
      </c>
      <c r="D147" s="69" t="s">
        <v>898</v>
      </c>
      <c r="E147" s="427" t="s">
        <v>58</v>
      </c>
      <c r="F147" s="34"/>
      <c r="G147" s="655"/>
      <c r="H147" s="655"/>
      <c r="I147" s="583"/>
      <c r="J147" s="583"/>
      <c r="K147" s="583"/>
      <c r="L147" s="583"/>
      <c r="M147" s="364">
        <f>_xlfn.XLOOKUP(M145-M141,$M$145:$CI$145,$M$136:$CI$136,0,0)*M142</f>
        <v>0</v>
      </c>
      <c r="N147" s="364">
        <f t="shared" ref="N147:BY147" si="99">_xlfn.XLOOKUP(N145-N141,$M$145:$CI$145,$M$136:$CI$136,0,0)*N142</f>
        <v>0</v>
      </c>
      <c r="O147" s="364">
        <f t="shared" si="99"/>
        <v>0</v>
      </c>
      <c r="P147" s="364">
        <f t="shared" si="99"/>
        <v>0</v>
      </c>
      <c r="Q147" s="364">
        <f t="shared" si="99"/>
        <v>0</v>
      </c>
      <c r="R147" s="364">
        <f t="shared" si="99"/>
        <v>0</v>
      </c>
      <c r="S147" s="364">
        <f t="shared" si="99"/>
        <v>0</v>
      </c>
      <c r="T147" s="364">
        <f t="shared" si="99"/>
        <v>0</v>
      </c>
      <c r="U147" s="364">
        <f t="shared" si="99"/>
        <v>0</v>
      </c>
      <c r="V147" s="364">
        <f t="shared" si="99"/>
        <v>0</v>
      </c>
      <c r="W147" s="364">
        <f t="shared" si="99"/>
        <v>0</v>
      </c>
      <c r="X147" s="364">
        <f t="shared" si="99"/>
        <v>0</v>
      </c>
      <c r="Y147" s="364">
        <f t="shared" si="99"/>
        <v>0</v>
      </c>
      <c r="Z147" s="364">
        <f t="shared" si="99"/>
        <v>0</v>
      </c>
      <c r="AA147" s="364">
        <f t="shared" si="99"/>
        <v>0</v>
      </c>
      <c r="AB147" s="364">
        <f t="shared" si="99"/>
        <v>0</v>
      </c>
      <c r="AC147" s="364">
        <f t="shared" si="99"/>
        <v>0</v>
      </c>
      <c r="AD147" s="364">
        <f t="shared" si="99"/>
        <v>0</v>
      </c>
      <c r="AE147" s="364">
        <f t="shared" si="99"/>
        <v>0</v>
      </c>
      <c r="AF147" s="364">
        <f t="shared" si="99"/>
        <v>0</v>
      </c>
      <c r="AG147" s="364">
        <f t="shared" si="99"/>
        <v>0</v>
      </c>
      <c r="AH147" s="364">
        <f t="shared" si="99"/>
        <v>0</v>
      </c>
      <c r="AI147" s="364">
        <f t="shared" si="99"/>
        <v>0</v>
      </c>
      <c r="AJ147" s="364">
        <f t="shared" si="99"/>
        <v>0</v>
      </c>
      <c r="AK147" s="364">
        <f t="shared" si="99"/>
        <v>0</v>
      </c>
      <c r="AL147" s="364">
        <f t="shared" si="99"/>
        <v>0</v>
      </c>
      <c r="AM147" s="364">
        <f t="shared" si="99"/>
        <v>0</v>
      </c>
      <c r="AN147" s="364">
        <f t="shared" si="99"/>
        <v>0</v>
      </c>
      <c r="AO147" s="364">
        <f t="shared" si="99"/>
        <v>0</v>
      </c>
      <c r="AP147" s="364">
        <f t="shared" si="99"/>
        <v>0</v>
      </c>
      <c r="AQ147" s="364">
        <f t="shared" si="99"/>
        <v>0</v>
      </c>
      <c r="AR147" s="364">
        <f t="shared" si="99"/>
        <v>0</v>
      </c>
      <c r="AS147" s="364">
        <f t="shared" si="99"/>
        <v>0</v>
      </c>
      <c r="AT147" s="364">
        <f t="shared" si="99"/>
        <v>-0.24487344786147913</v>
      </c>
      <c r="AU147" s="364">
        <f t="shared" si="99"/>
        <v>-0.27182969198775347</v>
      </c>
      <c r="AV147" s="364">
        <f t="shared" si="99"/>
        <v>-0.34493799414800735</v>
      </c>
      <c r="AW147" s="364">
        <f t="shared" si="99"/>
        <v>-0.36145963641561435</v>
      </c>
      <c r="AX147" s="364">
        <f t="shared" si="99"/>
        <v>-0.39037446728054376</v>
      </c>
      <c r="AY147" s="364">
        <f t="shared" si="99"/>
        <v>-0.41190848417709586</v>
      </c>
      <c r="AZ147" s="364">
        <f t="shared" si="99"/>
        <v>-0.42437322018051532</v>
      </c>
      <c r="BA147" s="364">
        <f t="shared" si="99"/>
        <v>-0.44782466687752132</v>
      </c>
      <c r="BB147" s="364">
        <f t="shared" si="99"/>
        <v>-0.47316305601208331</v>
      </c>
      <c r="BC147" s="364">
        <f t="shared" si="99"/>
        <v>-0.5054382479800702</v>
      </c>
      <c r="BD147" s="364">
        <f t="shared" si="99"/>
        <v>-0.53973658342379138</v>
      </c>
      <c r="BE147" s="364">
        <f t="shared" si="99"/>
        <v>-0.57579958283165755</v>
      </c>
      <c r="BF147" s="364">
        <f t="shared" si="99"/>
        <v>-0.61357577890924797</v>
      </c>
      <c r="BG147" s="364">
        <f t="shared" si="99"/>
        <v>-0.65410977522468994</v>
      </c>
      <c r="BH147" s="364">
        <f t="shared" si="99"/>
        <v>-0.69494544932735147</v>
      </c>
      <c r="BI147" s="364">
        <f t="shared" si="99"/>
        <v>-0.72717323586951976</v>
      </c>
      <c r="BJ147" s="364">
        <f t="shared" si="99"/>
        <v>-0.77561762324377015</v>
      </c>
      <c r="BK147" s="364">
        <f t="shared" si="99"/>
        <v>-0.82427965681374515</v>
      </c>
      <c r="BL147" s="364">
        <f t="shared" si="99"/>
        <v>-0.87553599051180842</v>
      </c>
      <c r="BM147" s="364">
        <f t="shared" si="99"/>
        <v>-0.92979752533580895</v>
      </c>
      <c r="BN147" s="364">
        <f t="shared" si="99"/>
        <v>-0.96137016562837718</v>
      </c>
      <c r="BO147" s="364">
        <f t="shared" si="99"/>
        <v>-0.99353591889920756</v>
      </c>
      <c r="BP147" s="364">
        <f t="shared" si="99"/>
        <v>-1.0268255857894892</v>
      </c>
      <c r="BQ147" s="364">
        <f t="shared" si="99"/>
        <v>-1.0611243550201295</v>
      </c>
      <c r="BR147" s="364">
        <f t="shared" si="99"/>
        <v>-1.096247977585119</v>
      </c>
      <c r="BS147" s="364">
        <f t="shared" si="99"/>
        <v>-1.1326403298147929</v>
      </c>
      <c r="BT147" s="364">
        <f t="shared" si="99"/>
        <v>-1.1703711671198236</v>
      </c>
      <c r="BU147" s="364">
        <f t="shared" si="99"/>
        <v>-1.2094004537244925</v>
      </c>
      <c r="BV147" s="364">
        <f t="shared" si="99"/>
        <v>-1.2494226593043907</v>
      </c>
      <c r="BW147" s="364">
        <f t="shared" si="99"/>
        <v>-1.2906976757220006</v>
      </c>
      <c r="BX147" s="364">
        <f t="shared" si="99"/>
        <v>-1.3332813572800608</v>
      </c>
      <c r="BY147" s="364">
        <f t="shared" si="99"/>
        <v>-1.3772484299034162</v>
      </c>
      <c r="BZ147" s="364">
        <f t="shared" ref="BZ147:CI147" si="100">_xlfn.XLOOKUP(BZ145-BZ141,$M$145:$CI$145,$M$136:$CI$136,0,0)*BZ142</f>
        <v>-1.422948117860771</v>
      </c>
      <c r="CA147" s="364">
        <f t="shared" si="100"/>
        <v>-1.4705734562963571</v>
      </c>
      <c r="CB147" s="364">
        <f t="shared" si="100"/>
        <v>-1.518662366221035</v>
      </c>
      <c r="CC147" s="364">
        <f t="shared" si="100"/>
        <v>-1.5690194686295604</v>
      </c>
      <c r="CD147" s="364">
        <f t="shared" si="100"/>
        <v>-1.620399131106846</v>
      </c>
      <c r="CE147" s="364">
        <f t="shared" si="100"/>
        <v>-1.6731323498062212</v>
      </c>
      <c r="CF147" s="364">
        <f t="shared" si="100"/>
        <v>-1.7274510092406126</v>
      </c>
      <c r="CG147" s="364">
        <f t="shared" si="100"/>
        <v>-1.7829161480646203</v>
      </c>
      <c r="CH147" s="364">
        <f t="shared" si="100"/>
        <v>-1.8403374010488838</v>
      </c>
      <c r="CI147" s="364">
        <f t="shared" si="100"/>
        <v>-1.9000157155707451</v>
      </c>
    </row>
    <row r="148" spans="1:87">
      <c r="A148" s="222"/>
      <c r="B148" s="222"/>
      <c r="C148" s="231" t="s">
        <v>802</v>
      </c>
      <c r="D148" s="69" t="s">
        <v>898</v>
      </c>
      <c r="E148" s="427" t="s">
        <v>58</v>
      </c>
      <c r="F148" s="34"/>
      <c r="G148" s="655"/>
      <c r="H148" s="655"/>
      <c r="I148" s="583"/>
      <c r="J148" s="583"/>
      <c r="K148" s="583"/>
      <c r="L148" s="583"/>
      <c r="M148" s="364">
        <f>SUMIFS($M$136:$CI$136,$M$145:$CI$145,"&lt;"&amp;M145,$M$145:$CI$145,"&gt;="&amp;M145-M141+1)</f>
        <v>0</v>
      </c>
      <c r="N148" s="364">
        <f t="shared" ref="N148:BY148" si="101">SUMIFS($M$136:$CI$136,$M$145:$CI$145,"&lt;"&amp;N145,$M$145:$CI$145,"&gt;="&amp;N145-N141+1)</f>
        <v>-0.29384813743377414</v>
      </c>
      <c r="O148" s="364">
        <f t="shared" si="101"/>
        <v>-0.62004376781907733</v>
      </c>
      <c r="P148" s="364">
        <f t="shared" si="101"/>
        <v>-1.0339693607966849</v>
      </c>
      <c r="Q148" s="364">
        <f t="shared" si="101"/>
        <v>-1.4677209244954208</v>
      </c>
      <c r="R148" s="364">
        <f t="shared" si="101"/>
        <v>-1.9361702852320719</v>
      </c>
      <c r="S148" s="364">
        <f t="shared" si="101"/>
        <v>-2.4304604662445857</v>
      </c>
      <c r="T148" s="364">
        <f t="shared" si="101"/>
        <v>-2.9397083304612028</v>
      </c>
      <c r="U148" s="364">
        <f t="shared" si="101"/>
        <v>-3.4770979307142271</v>
      </c>
      <c r="V148" s="364">
        <f t="shared" si="101"/>
        <v>-4.0448935979287253</v>
      </c>
      <c r="W148" s="364">
        <f t="shared" si="101"/>
        <v>-4.6514194955048076</v>
      </c>
      <c r="X148" s="364">
        <f t="shared" si="101"/>
        <v>-5.2991033956133551</v>
      </c>
      <c r="Y148" s="364">
        <f t="shared" si="101"/>
        <v>-5.9900628950113424</v>
      </c>
      <c r="Z148" s="364">
        <f t="shared" si="101"/>
        <v>-6.7263538297024379</v>
      </c>
      <c r="AA148" s="364">
        <f t="shared" si="101"/>
        <v>-7.5112855599720634</v>
      </c>
      <c r="AB148" s="364">
        <f t="shared" si="101"/>
        <v>-8.3452200991648837</v>
      </c>
      <c r="AC148" s="364">
        <f t="shared" si="101"/>
        <v>-9.2178279822083056</v>
      </c>
      <c r="AD148" s="364">
        <f t="shared" si="101"/>
        <v>-10.148569130100826</v>
      </c>
      <c r="AE148" s="364">
        <f t="shared" si="101"/>
        <v>-11.137704718277318</v>
      </c>
      <c r="AF148" s="364">
        <f t="shared" si="101"/>
        <v>-12.188347906891485</v>
      </c>
      <c r="AG148" s="364">
        <f t="shared" si="101"/>
        <v>-13.304104937294452</v>
      </c>
      <c r="AH148" s="364">
        <f t="shared" si="101"/>
        <v>-14.457749136048502</v>
      </c>
      <c r="AI148" s="364">
        <f t="shared" si="101"/>
        <v>-15.649992238727547</v>
      </c>
      <c r="AJ148" s="364">
        <f t="shared" si="101"/>
        <v>-16.88218294167493</v>
      </c>
      <c r="AK148" s="364">
        <f t="shared" si="101"/>
        <v>-18.155532167699082</v>
      </c>
      <c r="AL148" s="364">
        <f t="shared" si="101"/>
        <v>-19.471029740801221</v>
      </c>
      <c r="AM148" s="364">
        <f t="shared" si="101"/>
        <v>-20.830198136578968</v>
      </c>
      <c r="AN148" s="364">
        <f t="shared" si="101"/>
        <v>-22.234643537122754</v>
      </c>
      <c r="AO148" s="364">
        <f t="shared" si="101"/>
        <v>-23.685924081592141</v>
      </c>
      <c r="AP148" s="364">
        <f t="shared" si="101"/>
        <v>-25.185231272757406</v>
      </c>
      <c r="AQ148" s="364">
        <f t="shared" si="101"/>
        <v>-26.734068483623801</v>
      </c>
      <c r="AR148" s="364">
        <f t="shared" si="101"/>
        <v>-28.334006112359869</v>
      </c>
      <c r="AS148" s="364">
        <f t="shared" si="101"/>
        <v>-29.986704228243966</v>
      </c>
      <c r="AT148" s="364">
        <f t="shared" si="101"/>
        <v>-31.400393832243111</v>
      </c>
      <c r="AU148" s="364">
        <f t="shared" si="101"/>
        <v>-32.838886349413428</v>
      </c>
      <c r="AV148" s="364">
        <f t="shared" si="101"/>
        <v>-34.247355595901062</v>
      </c>
      <c r="AW148" s="364">
        <f t="shared" si="101"/>
        <v>-35.696427394557787</v>
      </c>
      <c r="AX148" s="364">
        <f t="shared" si="101"/>
        <v>-37.172456991149346</v>
      </c>
      <c r="AY148" s="364">
        <f t="shared" si="101"/>
        <v>-38.685925629904297</v>
      </c>
      <c r="AZ148" s="364">
        <f t="shared" si="101"/>
        <v>-40.249618976776411</v>
      </c>
      <c r="BA148" s="364">
        <f t="shared" si="101"/>
        <v>-41.851728754200927</v>
      </c>
      <c r="BB148" s="364">
        <f t="shared" si="101"/>
        <v>-43.492337968245081</v>
      </c>
      <c r="BC148" s="364">
        <f t="shared" si="101"/>
        <v>-45.165830929353888</v>
      </c>
      <c r="BD148" s="364">
        <f t="shared" si="101"/>
        <v>-46.87174007607954</v>
      </c>
      <c r="BE148" s="364">
        <f t="shared" si="101"/>
        <v>-48.610228966367977</v>
      </c>
      <c r="BF148" s="364">
        <f t="shared" si="101"/>
        <v>-50.381972544482515</v>
      </c>
      <c r="BG148" s="364">
        <f t="shared" si="101"/>
        <v>-52.185563016182854</v>
      </c>
      <c r="BH148" s="364">
        <f t="shared" si="101"/>
        <v>-54.022251218880662</v>
      </c>
      <c r="BI148" s="364">
        <f t="shared" si="101"/>
        <v>-55.905343373572741</v>
      </c>
      <c r="BJ148" s="364">
        <f t="shared" si="101"/>
        <v>-57.82070092129284</v>
      </c>
      <c r="BK148" s="364">
        <f t="shared" si="101"/>
        <v>-59.77146487604022</v>
      </c>
      <c r="BL148" s="364">
        <f t="shared" si="101"/>
        <v>-61.756271985022302</v>
      </c>
      <c r="BM148" s="364">
        <f t="shared" si="101"/>
        <v>-63.775226630636901</v>
      </c>
      <c r="BN148" s="364">
        <f t="shared" si="101"/>
        <v>-65.858688838621134</v>
      </c>
      <c r="BO148" s="364">
        <f t="shared" si="101"/>
        <v>-68.009163498374946</v>
      </c>
      <c r="BP148" s="364">
        <f t="shared" si="101"/>
        <v>-70.228612496183615</v>
      </c>
      <c r="BQ148" s="364">
        <f t="shared" si="101"/>
        <v>-72.519251765778321</v>
      </c>
      <c r="BR148" s="364">
        <f t="shared" si="101"/>
        <v>-74.883605379218551</v>
      </c>
      <c r="BS148" s="364">
        <f t="shared" si="101"/>
        <v>-77.323775870614583</v>
      </c>
      <c r="BT148" s="364">
        <f t="shared" si="101"/>
        <v>-79.841886005100875</v>
      </c>
      <c r="BU148" s="364">
        <f t="shared" si="101"/>
        <v>-82.440235310370781</v>
      </c>
      <c r="BV148" s="364">
        <f t="shared" si="101"/>
        <v>-85.121589884076315</v>
      </c>
      <c r="BW148" s="364">
        <f t="shared" si="101"/>
        <v>-87.888528325759282</v>
      </c>
      <c r="BX148" s="364">
        <f t="shared" si="101"/>
        <v>-90.743679810255102</v>
      </c>
      <c r="BY148" s="364">
        <f t="shared" si="101"/>
        <v>-93.689726648643742</v>
      </c>
      <c r="BZ148" s="364">
        <f t="shared" ref="BZ148:CI148" si="102">SUMIFS($M$136:$CI$136,$M$145:$CI$145,"&lt;"&amp;BZ145,$M$145:$CI$145,"&gt;="&amp;BZ145-BZ141+1)</f>
        <v>-96.729046521896237</v>
      </c>
      <c r="CA148" s="364">
        <f t="shared" si="102"/>
        <v>-99.863924750883953</v>
      </c>
      <c r="CB148" s="364">
        <f t="shared" si="102"/>
        <v>-103.09853403426955</v>
      </c>
      <c r="CC148" s="364">
        <f t="shared" si="102"/>
        <v>-106.43504011595739</v>
      </c>
      <c r="CD148" s="364">
        <f t="shared" si="102"/>
        <v>-109.87723433003988</v>
      </c>
      <c r="CE148" s="364">
        <f t="shared" si="102"/>
        <v>-113.42866682162651</v>
      </c>
      <c r="CF148" s="364">
        <f t="shared" si="102"/>
        <v>-117.09275976012911</v>
      </c>
      <c r="CG148" s="364">
        <f t="shared" si="102"/>
        <v>-120.87363853124749</v>
      </c>
      <c r="CH148" s="364">
        <f t="shared" si="102"/>
        <v>-124.77460605401467</v>
      </c>
      <c r="CI148" s="364">
        <f t="shared" si="102"/>
        <v>-128.79877913627328</v>
      </c>
    </row>
    <row r="149" spans="1:87">
      <c r="A149" s="222"/>
      <c r="B149" s="222"/>
      <c r="C149" s="40" t="s">
        <v>724</v>
      </c>
      <c r="D149" s="69" t="s">
        <v>898</v>
      </c>
      <c r="E149" s="427" t="s">
        <v>58</v>
      </c>
      <c r="F149" s="34"/>
      <c r="G149" s="655"/>
      <c r="H149" s="655"/>
      <c r="I149" s="583"/>
      <c r="J149" s="583"/>
      <c r="K149" s="583"/>
      <c r="L149" s="583"/>
      <c r="M149" s="364">
        <f>SUM(M146:M148)</f>
        <v>-0.14692406871688707</v>
      </c>
      <c r="N149" s="364">
        <f>SUM(N146:N148)</f>
        <v>-0.45694595262642579</v>
      </c>
      <c r="O149" s="364">
        <f t="shared" ref="O149:BY149" si="103">SUM(O146:O148)</f>
        <v>-0.82700656430788122</v>
      </c>
      <c r="P149" s="364">
        <f t="shared" si="103"/>
        <v>-1.250845142646053</v>
      </c>
      <c r="Q149" s="364">
        <f t="shared" si="103"/>
        <v>-1.7019456048637465</v>
      </c>
      <c r="R149" s="364">
        <f t="shared" si="103"/>
        <v>-2.1833153757383288</v>
      </c>
      <c r="S149" s="364">
        <f t="shared" si="103"/>
        <v>-2.685084398352894</v>
      </c>
      <c r="T149" s="364">
        <f t="shared" si="103"/>
        <v>-3.208403130587715</v>
      </c>
      <c r="U149" s="364">
        <f t="shared" si="103"/>
        <v>-3.7609957643214762</v>
      </c>
      <c r="V149" s="364">
        <f t="shared" si="103"/>
        <v>-4.3481565467167664</v>
      </c>
      <c r="W149" s="364">
        <f t="shared" si="103"/>
        <v>-4.9752614455590818</v>
      </c>
      <c r="X149" s="364">
        <f t="shared" si="103"/>
        <v>-5.6445831453123487</v>
      </c>
      <c r="Y149" s="364">
        <f t="shared" si="103"/>
        <v>-6.3582083623568897</v>
      </c>
      <c r="Z149" s="364">
        <f t="shared" si="103"/>
        <v>-7.1188196948372511</v>
      </c>
      <c r="AA149" s="364">
        <f t="shared" si="103"/>
        <v>-7.9282528295684731</v>
      </c>
      <c r="AB149" s="364">
        <f t="shared" si="103"/>
        <v>-8.7815240406865946</v>
      </c>
      <c r="AC149" s="364">
        <f t="shared" si="103"/>
        <v>-9.6831985561545668</v>
      </c>
      <c r="AD149" s="364">
        <f t="shared" si="103"/>
        <v>-10.643136924189072</v>
      </c>
      <c r="AE149" s="364">
        <f t="shared" si="103"/>
        <v>-11.663026312584401</v>
      </c>
      <c r="AF149" s="364">
        <f t="shared" si="103"/>
        <v>-12.746226422092969</v>
      </c>
      <c r="AG149" s="364">
        <f t="shared" si="103"/>
        <v>-13.880927036671476</v>
      </c>
      <c r="AH149" s="364">
        <f t="shared" si="103"/>
        <v>-15.053870687388025</v>
      </c>
      <c r="AI149" s="364">
        <f t="shared" si="103"/>
        <v>-16.266087590201238</v>
      </c>
      <c r="AJ149" s="364">
        <f t="shared" si="103"/>
        <v>-17.518857554687006</v>
      </c>
      <c r="AK149" s="364">
        <f t="shared" si="103"/>
        <v>-18.813280954250153</v>
      </c>
      <c r="AL149" s="364">
        <f t="shared" si="103"/>
        <v>-20.150613938690096</v>
      </c>
      <c r="AM149" s="364">
        <f t="shared" si="103"/>
        <v>-21.532420836850861</v>
      </c>
      <c r="AN149" s="364">
        <f t="shared" si="103"/>
        <v>-22.960283809357446</v>
      </c>
      <c r="AO149" s="364">
        <f t="shared" si="103"/>
        <v>-24.435577677174773</v>
      </c>
      <c r="AP149" s="364">
        <f t="shared" si="103"/>
        <v>-25.959649878190604</v>
      </c>
      <c r="AQ149" s="364">
        <f t="shared" si="103"/>
        <v>-27.534037297991837</v>
      </c>
      <c r="AR149" s="364">
        <f t="shared" si="103"/>
        <v>-29.160355170301916</v>
      </c>
      <c r="AS149" s="364">
        <f t="shared" si="103"/>
        <v>-30.840473098960427</v>
      </c>
      <c r="AT149" s="364">
        <f t="shared" si="103"/>
        <v>-32.527611353882399</v>
      </c>
      <c r="AU149" s="364">
        <f t="shared" si="103"/>
        <v>-34.021913461133799</v>
      </c>
      <c r="AV149" s="364">
        <f t="shared" si="103"/>
        <v>-35.5337052712268</v>
      </c>
      <c r="AW149" s="364">
        <f t="shared" si="103"/>
        <v>-37.030126509637505</v>
      </c>
      <c r="AX149" s="364">
        <f t="shared" si="103"/>
        <v>-38.566710868313621</v>
      </c>
      <c r="AY149" s="364">
        <f t="shared" si="103"/>
        <v>-40.13430471962576</v>
      </c>
      <c r="AZ149" s="364">
        <f t="shared" si="103"/>
        <v>-41.743741885795693</v>
      </c>
      <c r="BA149" s="364">
        <f t="shared" si="103"/>
        <v>-43.403755861707779</v>
      </c>
      <c r="BB149" s="364">
        <f t="shared" si="103"/>
        <v>-45.105510453599607</v>
      </c>
      <c r="BC149" s="364">
        <f t="shared" si="103"/>
        <v>-46.848065700751064</v>
      </c>
      <c r="BD149" s="364">
        <f t="shared" si="103"/>
        <v>-48.626200854346543</v>
      </c>
      <c r="BE149" s="364">
        <f t="shared" si="103"/>
        <v>-50.440045805602452</v>
      </c>
      <c r="BF149" s="364">
        <f t="shared" si="103"/>
        <v>-52.289809424376749</v>
      </c>
      <c r="BG149" s="364">
        <f t="shared" si="103"/>
        <v>-54.174984162352857</v>
      </c>
      <c r="BH149" s="364">
        <f t="shared" si="103"/>
        <v>-56.095046687075758</v>
      </c>
      <c r="BI149" s="364">
        <f t="shared" si="103"/>
        <v>-58.055565957248575</v>
      </c>
      <c r="BJ149" s="364">
        <f t="shared" si="103"/>
        <v>-60.066268315998542</v>
      </c>
      <c r="BK149" s="364">
        <f t="shared" si="103"/>
        <v>-62.113469681652091</v>
      </c>
      <c r="BL149" s="364">
        <f t="shared" si="103"/>
        <v>-64.199163813542896</v>
      </c>
      <c r="BM149" s="364">
        <f t="shared" si="103"/>
        <v>-66.323577359341854</v>
      </c>
      <c r="BN149" s="364">
        <f t="shared" si="103"/>
        <v>-68.491417885465935</v>
      </c>
      <c r="BO149" s="364">
        <f t="shared" si="103"/>
        <v>-70.728519267652189</v>
      </c>
      <c r="BP149" s="364">
        <f t="shared" si="103"/>
        <v>-73.037432329782533</v>
      </c>
      <c r="BQ149" s="364">
        <f t="shared" si="103"/>
        <v>-75.420301714069623</v>
      </c>
      <c r="BR149" s="364">
        <f t="shared" si="103"/>
        <v>-77.879522800390561</v>
      </c>
      <c r="BS149" s="364">
        <f t="shared" si="103"/>
        <v>-80.417693967944416</v>
      </c>
      <c r="BT149" s="364">
        <f t="shared" si="103"/>
        <v>-83.037072097090345</v>
      </c>
      <c r="BU149" s="364">
        <f t="shared" si="103"/>
        <v>-85.739966646530661</v>
      </c>
      <c r="BV149" s="364">
        <f t="shared" si="103"/>
        <v>-88.528900369655403</v>
      </c>
      <c r="BW149" s="364">
        <f t="shared" si="103"/>
        <v>-91.406770558097222</v>
      </c>
      <c r="BX149" s="364">
        <f t="shared" si="103"/>
        <v>-94.376333644671533</v>
      </c>
      <c r="BY149" s="364">
        <f t="shared" si="103"/>
        <v>-97.440403885889864</v>
      </c>
      <c r="BZ149" s="364">
        <f t="shared" ref="BZ149:CI149" si="104">SUM(BZ146:BZ148)</f>
        <v>-100.60177782802867</v>
      </c>
      <c r="CA149" s="364">
        <f t="shared" si="104"/>
        <v>-103.86300026860573</v>
      </c>
      <c r="CB149" s="364">
        <f t="shared" si="104"/>
        <v>-107.22686112251225</v>
      </c>
      <c r="CC149" s="364">
        <f t="shared" si="104"/>
        <v>-110.69739617029231</v>
      </c>
      <c r="CD149" s="364">
        <f t="shared" si="104"/>
        <v>-114.27722911682376</v>
      </c>
      <c r="CE149" s="364">
        <f t="shared" si="104"/>
        <v>-117.97031624622839</v>
      </c>
      <c r="CF149" s="364">
        <f t="shared" si="104"/>
        <v>-121.78039984376768</v>
      </c>
      <c r="CG149" s="364">
        <f t="shared" si="104"/>
        <v>-125.71124088132503</v>
      </c>
      <c r="CH149" s="364">
        <f t="shared" si="104"/>
        <v>-129.7670394255353</v>
      </c>
      <c r="CI149" s="364">
        <f t="shared" si="104"/>
        <v>-133.95130078401507</v>
      </c>
    </row>
    <row r="150" spans="1:87">
      <c r="A150" s="222"/>
      <c r="B150" s="222"/>
      <c r="C150" s="222"/>
      <c r="D150" s="69"/>
      <c r="E150" s="427"/>
      <c r="F150" s="34"/>
      <c r="G150" s="364"/>
      <c r="H150" s="364"/>
      <c r="I150" s="364"/>
      <c r="J150" s="364"/>
      <c r="K150" s="364"/>
      <c r="L150" s="364"/>
      <c r="M150" s="364"/>
      <c r="N150" s="364"/>
      <c r="O150" s="364"/>
      <c r="P150" s="364"/>
      <c r="Q150" s="364"/>
      <c r="R150" s="364"/>
      <c r="S150" s="364"/>
      <c r="T150" s="364"/>
      <c r="U150" s="364"/>
      <c r="V150" s="364"/>
      <c r="W150" s="364"/>
      <c r="X150" s="364"/>
      <c r="Y150" s="364"/>
      <c r="Z150" s="364"/>
      <c r="AA150" s="364"/>
      <c r="AB150" s="364"/>
      <c r="AC150" s="364"/>
      <c r="AD150" s="364"/>
      <c r="AE150" s="364"/>
      <c r="AF150" s="364"/>
      <c r="AG150" s="364"/>
      <c r="AH150" s="364"/>
      <c r="AI150" s="364"/>
      <c r="AJ150" s="364"/>
      <c r="AK150" s="364"/>
      <c r="AL150" s="364"/>
      <c r="AM150" s="364"/>
      <c r="AN150" s="364"/>
      <c r="AO150" s="364"/>
      <c r="AP150" s="364"/>
      <c r="AQ150" s="364"/>
      <c r="AR150" s="364"/>
      <c r="AS150" s="364"/>
      <c r="AT150" s="364"/>
      <c r="AU150" s="364"/>
      <c r="AV150" s="364"/>
      <c r="AW150" s="364"/>
      <c r="AX150" s="364"/>
      <c r="AY150" s="364"/>
      <c r="AZ150" s="364"/>
      <c r="BA150" s="364"/>
      <c r="BB150" s="364"/>
      <c r="BC150" s="364"/>
      <c r="BD150" s="364"/>
      <c r="BE150" s="364"/>
      <c r="BF150" s="364"/>
      <c r="BG150" s="364"/>
      <c r="BH150" s="364"/>
      <c r="BI150" s="364"/>
      <c r="BJ150" s="364"/>
      <c r="BK150" s="364"/>
      <c r="BL150" s="364"/>
      <c r="BM150" s="364"/>
      <c r="BN150" s="364"/>
      <c r="BO150" s="364"/>
      <c r="BP150" s="364"/>
      <c r="BQ150" s="364"/>
      <c r="BR150" s="364"/>
      <c r="BS150" s="364"/>
      <c r="BT150" s="364"/>
      <c r="BU150" s="364"/>
      <c r="BV150" s="364"/>
      <c r="BW150" s="364"/>
      <c r="BX150" s="364"/>
      <c r="BY150" s="364"/>
      <c r="BZ150" s="364"/>
      <c r="CA150" s="364"/>
      <c r="CB150" s="364"/>
      <c r="CC150" s="364"/>
      <c r="CD150" s="364"/>
      <c r="CE150" s="364"/>
      <c r="CF150" s="364"/>
      <c r="CG150" s="364"/>
      <c r="CH150" s="364"/>
      <c r="CI150" s="364"/>
    </row>
    <row r="151" spans="1:87">
      <c r="A151" s="222"/>
      <c r="B151" s="222"/>
      <c r="C151" s="222" t="s">
        <v>725</v>
      </c>
      <c r="D151" s="69" t="s">
        <v>898</v>
      </c>
      <c r="E151" s="427" t="s">
        <v>58</v>
      </c>
      <c r="F151" s="34"/>
      <c r="G151" s="655"/>
      <c r="H151" s="655"/>
      <c r="I151" s="583"/>
      <c r="J151" s="402">
        <f t="shared" ref="J151:AO151" si="105">J130+J149</f>
        <v>-0.521756</v>
      </c>
      <c r="K151" s="402">
        <f t="shared" si="105"/>
        <v>-1.0879700000000001</v>
      </c>
      <c r="L151" s="402">
        <f t="shared" si="105"/>
        <v>-1.1949179999999999</v>
      </c>
      <c r="M151" s="402">
        <f t="shared" si="105"/>
        <v>-1.341842068716887</v>
      </c>
      <c r="N151" s="402">
        <f t="shared" si="105"/>
        <v>-1.6518639526264258</v>
      </c>
      <c r="O151" s="402">
        <f t="shared" si="105"/>
        <v>-2.0219245643078811</v>
      </c>
      <c r="P151" s="402">
        <f t="shared" si="105"/>
        <v>-2.4457631426460527</v>
      </c>
      <c r="Q151" s="402">
        <f t="shared" si="105"/>
        <v>-2.8968636048637464</v>
      </c>
      <c r="R151" s="402">
        <f t="shared" si="105"/>
        <v>-3.3782333757383287</v>
      </c>
      <c r="S151" s="402">
        <f t="shared" si="105"/>
        <v>-3.880002398352894</v>
      </c>
      <c r="T151" s="402">
        <f t="shared" si="105"/>
        <v>-4.4033211305877149</v>
      </c>
      <c r="U151" s="402">
        <f t="shared" si="105"/>
        <v>-4.9559137643214761</v>
      </c>
      <c r="V151" s="402">
        <f t="shared" si="105"/>
        <v>-5.5430745467167668</v>
      </c>
      <c r="W151" s="402">
        <f t="shared" si="105"/>
        <v>-6.1701794455590822</v>
      </c>
      <c r="X151" s="402">
        <f t="shared" si="105"/>
        <v>-6.8395011453123491</v>
      </c>
      <c r="Y151" s="402">
        <f t="shared" si="105"/>
        <v>-7.5531263623568901</v>
      </c>
      <c r="Z151" s="402">
        <f t="shared" si="105"/>
        <v>-8.3137376948372506</v>
      </c>
      <c r="AA151" s="402">
        <f t="shared" si="105"/>
        <v>-9.1231708295684726</v>
      </c>
      <c r="AB151" s="402">
        <f t="shared" si="105"/>
        <v>-9.9764420406865941</v>
      </c>
      <c r="AC151" s="402">
        <f t="shared" si="105"/>
        <v>-10.878116556154566</v>
      </c>
      <c r="AD151" s="402">
        <f t="shared" si="105"/>
        <v>-11.838054924189072</v>
      </c>
      <c r="AE151" s="402">
        <f t="shared" si="105"/>
        <v>-12.857944312584401</v>
      </c>
      <c r="AF151" s="402">
        <f t="shared" si="105"/>
        <v>-13.941144422092968</v>
      </c>
      <c r="AG151" s="402">
        <f t="shared" si="105"/>
        <v>-15.075845036671476</v>
      </c>
      <c r="AH151" s="402">
        <f t="shared" si="105"/>
        <v>-16.248788687388025</v>
      </c>
      <c r="AI151" s="402">
        <f t="shared" si="105"/>
        <v>-17.461005590201239</v>
      </c>
      <c r="AJ151" s="402">
        <f t="shared" si="105"/>
        <v>-18.713775554687007</v>
      </c>
      <c r="AK151" s="402">
        <f t="shared" si="105"/>
        <v>-20.008198954250155</v>
      </c>
      <c r="AL151" s="402">
        <f t="shared" si="105"/>
        <v>-21.345531938690097</v>
      </c>
      <c r="AM151" s="402">
        <f t="shared" si="105"/>
        <v>-22.727338836850862</v>
      </c>
      <c r="AN151" s="402">
        <f t="shared" si="105"/>
        <v>-24.155201809357447</v>
      </c>
      <c r="AO151" s="402">
        <f t="shared" si="105"/>
        <v>-25.630495677174775</v>
      </c>
      <c r="AP151" s="402">
        <f t="shared" ref="AP151:BU151" si="106">AP130+AP149</f>
        <v>-26.964512878190604</v>
      </c>
      <c r="AQ151" s="402">
        <f t="shared" si="106"/>
        <v>-28.208327297991836</v>
      </c>
      <c r="AR151" s="402">
        <f t="shared" si="106"/>
        <v>-29.355915170301916</v>
      </c>
      <c r="AS151" s="402">
        <f t="shared" si="106"/>
        <v>-30.854347098960428</v>
      </c>
      <c r="AT151" s="402">
        <f t="shared" si="106"/>
        <v>-32.527611353882399</v>
      </c>
      <c r="AU151" s="402">
        <f t="shared" si="106"/>
        <v>-34.021913461133799</v>
      </c>
      <c r="AV151" s="402">
        <f t="shared" si="106"/>
        <v>-35.5337052712268</v>
      </c>
      <c r="AW151" s="402">
        <f t="shared" si="106"/>
        <v>-37.030126509637505</v>
      </c>
      <c r="AX151" s="402">
        <f t="shared" si="106"/>
        <v>-38.566710868313621</v>
      </c>
      <c r="AY151" s="402">
        <f t="shared" si="106"/>
        <v>-40.13430471962576</v>
      </c>
      <c r="AZ151" s="402">
        <f t="shared" si="106"/>
        <v>-41.743741885795693</v>
      </c>
      <c r="BA151" s="402">
        <f t="shared" si="106"/>
        <v>-43.403755861707779</v>
      </c>
      <c r="BB151" s="402">
        <f t="shared" si="106"/>
        <v>-45.105510453599607</v>
      </c>
      <c r="BC151" s="402">
        <f t="shared" si="106"/>
        <v>-46.848065700751064</v>
      </c>
      <c r="BD151" s="402">
        <f t="shared" si="106"/>
        <v>-48.626200854346543</v>
      </c>
      <c r="BE151" s="402">
        <f t="shared" si="106"/>
        <v>-50.440045805602452</v>
      </c>
      <c r="BF151" s="402">
        <f t="shared" si="106"/>
        <v>-52.289809424376749</v>
      </c>
      <c r="BG151" s="402">
        <f t="shared" si="106"/>
        <v>-54.174984162352857</v>
      </c>
      <c r="BH151" s="402">
        <f t="shared" si="106"/>
        <v>-56.095046687075758</v>
      </c>
      <c r="BI151" s="402">
        <f t="shared" si="106"/>
        <v>-58.055565957248575</v>
      </c>
      <c r="BJ151" s="402">
        <f t="shared" si="106"/>
        <v>-60.066268315998542</v>
      </c>
      <c r="BK151" s="402">
        <f t="shared" si="106"/>
        <v>-62.113469681652091</v>
      </c>
      <c r="BL151" s="402">
        <f t="shared" si="106"/>
        <v>-64.199163813542896</v>
      </c>
      <c r="BM151" s="402">
        <f t="shared" si="106"/>
        <v>-66.323577359341854</v>
      </c>
      <c r="BN151" s="402">
        <f t="shared" si="106"/>
        <v>-68.491417885465935</v>
      </c>
      <c r="BO151" s="402">
        <f t="shared" si="106"/>
        <v>-70.728519267652189</v>
      </c>
      <c r="BP151" s="402">
        <f t="shared" si="106"/>
        <v>-73.037432329782533</v>
      </c>
      <c r="BQ151" s="402">
        <f t="shared" si="106"/>
        <v>-75.420301714069623</v>
      </c>
      <c r="BR151" s="402">
        <f t="shared" si="106"/>
        <v>-77.879522800390561</v>
      </c>
      <c r="BS151" s="402">
        <f t="shared" si="106"/>
        <v>-80.417693967944416</v>
      </c>
      <c r="BT151" s="402">
        <f t="shared" si="106"/>
        <v>-83.037072097090345</v>
      </c>
      <c r="BU151" s="402">
        <f t="shared" si="106"/>
        <v>-85.739966646530661</v>
      </c>
      <c r="BV151" s="402">
        <f t="shared" ref="BV151:CI151" si="107">BV130+BV149</f>
        <v>-88.528900369655403</v>
      </c>
      <c r="BW151" s="402">
        <f t="shared" si="107"/>
        <v>-91.406770558097222</v>
      </c>
      <c r="BX151" s="402">
        <f t="shared" si="107"/>
        <v>-94.376333644671533</v>
      </c>
      <c r="BY151" s="402">
        <f t="shared" si="107"/>
        <v>-97.440403885889864</v>
      </c>
      <c r="BZ151" s="402">
        <f t="shared" si="107"/>
        <v>-100.60177782802867</v>
      </c>
      <c r="CA151" s="402">
        <f t="shared" si="107"/>
        <v>-103.86300026860573</v>
      </c>
      <c r="CB151" s="402">
        <f t="shared" si="107"/>
        <v>-107.22686112251225</v>
      </c>
      <c r="CC151" s="402">
        <f t="shared" si="107"/>
        <v>-110.69739617029231</v>
      </c>
      <c r="CD151" s="402">
        <f t="shared" si="107"/>
        <v>-114.27722911682376</v>
      </c>
      <c r="CE151" s="402">
        <f t="shared" si="107"/>
        <v>-117.97031624622839</v>
      </c>
      <c r="CF151" s="402">
        <f t="shared" si="107"/>
        <v>-121.78039984376768</v>
      </c>
      <c r="CG151" s="402">
        <f t="shared" si="107"/>
        <v>-125.71124088132503</v>
      </c>
      <c r="CH151" s="402">
        <f t="shared" si="107"/>
        <v>-129.7670394255353</v>
      </c>
      <c r="CI151" s="402">
        <f t="shared" si="107"/>
        <v>-133.95130078401507</v>
      </c>
    </row>
    <row r="152" spans="1:87">
      <c r="A152" s="222"/>
      <c r="B152" s="222"/>
      <c r="C152" s="222"/>
      <c r="D152" s="69"/>
      <c r="E152" s="427"/>
      <c r="F152" s="380"/>
      <c r="G152" s="401"/>
      <c r="H152" s="401"/>
      <c r="I152" s="401"/>
      <c r="J152" s="401"/>
      <c r="K152" s="401"/>
      <c r="L152" s="401"/>
      <c r="M152" s="401"/>
      <c r="N152" s="401"/>
      <c r="O152" s="401"/>
      <c r="P152" s="401"/>
      <c r="Q152" s="401"/>
      <c r="R152" s="401"/>
      <c r="S152" s="401"/>
      <c r="T152" s="401"/>
      <c r="U152" s="401"/>
      <c r="V152" s="401"/>
      <c r="W152" s="401"/>
      <c r="X152" s="401"/>
      <c r="Y152" s="401"/>
      <c r="Z152" s="401"/>
      <c r="AA152" s="401"/>
      <c r="AB152" s="401"/>
      <c r="AC152" s="401"/>
      <c r="AD152" s="401"/>
      <c r="AE152" s="401"/>
      <c r="AF152" s="401"/>
      <c r="AG152" s="401"/>
      <c r="AH152" s="401"/>
      <c r="AI152" s="401"/>
      <c r="AJ152" s="401"/>
      <c r="AK152" s="401"/>
      <c r="AL152" s="401"/>
      <c r="AM152" s="401"/>
      <c r="AN152" s="401"/>
      <c r="AO152" s="401"/>
      <c r="AP152" s="401"/>
      <c r="AQ152" s="401"/>
      <c r="AR152" s="401"/>
      <c r="AS152" s="401"/>
      <c r="AT152" s="401"/>
      <c r="AU152" s="401"/>
      <c r="AV152" s="401"/>
      <c r="AW152" s="401"/>
      <c r="AX152" s="401"/>
      <c r="AY152" s="401"/>
      <c r="AZ152" s="401"/>
      <c r="BA152" s="401"/>
      <c r="BB152" s="401"/>
      <c r="BC152" s="401"/>
      <c r="BD152" s="401"/>
      <c r="BE152" s="401"/>
      <c r="BF152" s="401"/>
      <c r="BG152" s="401"/>
      <c r="BH152" s="401"/>
      <c r="BI152" s="401"/>
      <c r="BJ152" s="401"/>
      <c r="BK152" s="401"/>
      <c r="BL152" s="401"/>
      <c r="BM152" s="401"/>
      <c r="BN152" s="401"/>
      <c r="BO152" s="401"/>
      <c r="BP152" s="401"/>
      <c r="BQ152" s="401"/>
      <c r="BR152" s="401"/>
      <c r="BS152" s="401"/>
      <c r="BT152" s="401"/>
      <c r="BU152" s="401"/>
      <c r="BV152" s="401"/>
      <c r="BW152" s="401"/>
      <c r="BX152" s="401"/>
      <c r="BY152" s="401"/>
      <c r="BZ152" s="401"/>
      <c r="CA152" s="401"/>
      <c r="CB152" s="401"/>
      <c r="CC152" s="401"/>
      <c r="CD152" s="401"/>
      <c r="CE152" s="401"/>
      <c r="CF152" s="401"/>
      <c r="CG152" s="401"/>
      <c r="CH152" s="401"/>
      <c r="CI152" s="401"/>
    </row>
    <row r="153" spans="1:87">
      <c r="A153" s="222"/>
      <c r="B153" s="222"/>
      <c r="C153" s="224" t="s">
        <v>257</v>
      </c>
      <c r="D153" s="379"/>
      <c r="E153" s="460"/>
      <c r="F153" s="380"/>
      <c r="G153" s="401"/>
      <c r="H153" s="401"/>
      <c r="I153" s="401"/>
      <c r="J153" s="401"/>
      <c r="K153" s="401"/>
      <c r="L153" s="401"/>
      <c r="M153" s="401"/>
      <c r="N153" s="401"/>
      <c r="O153" s="401"/>
      <c r="P153" s="401"/>
      <c r="Q153" s="401"/>
      <c r="R153" s="401"/>
      <c r="S153" s="401"/>
      <c r="T153" s="401"/>
      <c r="U153" s="401"/>
      <c r="V153" s="401"/>
      <c r="W153" s="401"/>
      <c r="X153" s="401"/>
      <c r="Y153" s="401"/>
      <c r="Z153" s="401"/>
      <c r="AA153" s="401"/>
      <c r="AB153" s="401"/>
      <c r="AC153" s="401"/>
      <c r="AD153" s="401"/>
      <c r="AE153" s="401"/>
      <c r="AF153" s="401"/>
      <c r="AG153" s="222"/>
      <c r="AH153" s="222"/>
      <c r="AI153" s="222"/>
      <c r="AJ153" s="222"/>
      <c r="AK153" s="222"/>
      <c r="AL153" s="222"/>
      <c r="AM153" s="222"/>
      <c r="AN153" s="222"/>
      <c r="AO153" s="222"/>
      <c r="AP153" s="222"/>
      <c r="AQ153" s="222"/>
      <c r="AR153" s="222"/>
      <c r="AS153" s="222"/>
      <c r="AT153" s="222"/>
      <c r="AU153" s="222"/>
      <c r="AV153" s="222"/>
      <c r="AW153" s="222"/>
      <c r="AX153" s="222"/>
      <c r="AY153" s="222"/>
      <c r="AZ153" s="222"/>
      <c r="BA153" s="222"/>
      <c r="BB153" s="222"/>
      <c r="BC153" s="222"/>
      <c r="BD153" s="222"/>
      <c r="BE153" s="222"/>
      <c r="BF153" s="222"/>
      <c r="BG153" s="222"/>
      <c r="BH153" s="222"/>
      <c r="BI153" s="222"/>
      <c r="BJ153" s="222"/>
      <c r="BK153" s="222"/>
      <c r="BL153" s="222"/>
      <c r="BM153" s="222"/>
      <c r="BN153" s="222"/>
      <c r="BO153" s="222"/>
      <c r="BP153" s="222"/>
      <c r="BQ153" s="222"/>
      <c r="BR153" s="222"/>
      <c r="BS153" s="222"/>
      <c r="BT153" s="222"/>
      <c r="BU153" s="222"/>
      <c r="BV153" s="222"/>
      <c r="BW153" s="222"/>
      <c r="BX153" s="222"/>
      <c r="BY153" s="222"/>
      <c r="BZ153" s="222"/>
      <c r="CA153" s="222"/>
      <c r="CB153" s="222"/>
      <c r="CC153" s="222"/>
      <c r="CD153" s="222"/>
      <c r="CE153" s="222"/>
      <c r="CF153" s="222"/>
      <c r="CG153" s="222"/>
      <c r="CH153" s="222"/>
      <c r="CI153" s="222"/>
    </row>
    <row r="154" spans="1:87">
      <c r="A154" s="222"/>
      <c r="B154" s="222"/>
      <c r="C154" s="222" t="s">
        <v>522</v>
      </c>
      <c r="D154" s="69" t="s">
        <v>258</v>
      </c>
      <c r="E154" s="69" t="s">
        <v>42</v>
      </c>
      <c r="F154" s="380"/>
      <c r="G154" s="661"/>
      <c r="H154" s="661"/>
      <c r="I154" s="662"/>
      <c r="J154" s="377">
        <f>Inputs!J217</f>
        <v>0.38</v>
      </c>
      <c r="K154" s="377">
        <f>Inputs!K217</f>
        <v>0.40975600000000001</v>
      </c>
      <c r="L154" s="377">
        <f>Inputs!L217</f>
        <v>0.46403713116893575</v>
      </c>
      <c r="M154" s="377">
        <f>Inputs!M217</f>
        <v>0.38</v>
      </c>
      <c r="N154" s="377">
        <f>Inputs!N217</f>
        <v>0.38</v>
      </c>
      <c r="O154" s="377">
        <f>Inputs!O217</f>
        <v>0.38</v>
      </c>
      <c r="P154" s="377">
        <f>Inputs!P217</f>
        <v>0.38</v>
      </c>
      <c r="Q154" s="377">
        <f>Inputs!Q217</f>
        <v>0.38</v>
      </c>
      <c r="R154" s="377">
        <f>Inputs!R217</f>
        <v>0.38</v>
      </c>
      <c r="S154" s="377">
        <f>Inputs!S217</f>
        <v>0.38</v>
      </c>
      <c r="T154" s="377">
        <f>Inputs!T217</f>
        <v>0.38</v>
      </c>
      <c r="U154" s="377">
        <f>Inputs!U217</f>
        <v>0.38</v>
      </c>
      <c r="V154" s="377">
        <f>Inputs!V217</f>
        <v>0.38</v>
      </c>
      <c r="W154" s="377">
        <f>Inputs!W217</f>
        <v>0.38</v>
      </c>
      <c r="X154" s="377">
        <f>Inputs!X217</f>
        <v>0.38</v>
      </c>
      <c r="Y154" s="377">
        <f>Inputs!Y217</f>
        <v>0.38</v>
      </c>
      <c r="Z154" s="377">
        <f>Inputs!Z217</f>
        <v>0.38</v>
      </c>
      <c r="AA154" s="377">
        <f>Inputs!AA217</f>
        <v>0.38</v>
      </c>
      <c r="AB154" s="377">
        <f>Inputs!AB217</f>
        <v>0.38</v>
      </c>
      <c r="AC154" s="377">
        <f>Inputs!AC217</f>
        <v>0.38</v>
      </c>
      <c r="AD154" s="377">
        <f>Inputs!AD217</f>
        <v>0.38</v>
      </c>
      <c r="AE154" s="377">
        <f>Inputs!AE217</f>
        <v>0.38</v>
      </c>
      <c r="AF154" s="377">
        <f>Inputs!AF217</f>
        <v>0.38</v>
      </c>
      <c r="AG154" s="377">
        <f>Inputs!AG217</f>
        <v>0.38</v>
      </c>
      <c r="AH154" s="377">
        <f>Inputs!AH217</f>
        <v>0.38</v>
      </c>
      <c r="AI154" s="377">
        <f>Inputs!AI217</f>
        <v>0.38</v>
      </c>
      <c r="AJ154" s="377">
        <f>Inputs!AJ217</f>
        <v>0.38</v>
      </c>
      <c r="AK154" s="377">
        <f>Inputs!AK217</f>
        <v>0.38</v>
      </c>
      <c r="AL154" s="377">
        <f>Inputs!AL217</f>
        <v>0.38</v>
      </c>
      <c r="AM154" s="377">
        <f>Inputs!AM217</f>
        <v>0.38</v>
      </c>
      <c r="AN154" s="377">
        <f>Inputs!AN217</f>
        <v>0.38</v>
      </c>
      <c r="AO154" s="377">
        <f>Inputs!AO217</f>
        <v>0.38</v>
      </c>
      <c r="AP154" s="377">
        <f>Inputs!AP217</f>
        <v>0.38</v>
      </c>
      <c r="AQ154" s="377">
        <f>Inputs!AQ217</f>
        <v>0.38</v>
      </c>
      <c r="AR154" s="377">
        <f>Inputs!AR217</f>
        <v>0.38</v>
      </c>
      <c r="AS154" s="377">
        <f>Inputs!AS217</f>
        <v>0.38</v>
      </c>
      <c r="AT154" s="377">
        <f>Inputs!AT217</f>
        <v>0.38</v>
      </c>
      <c r="AU154" s="377">
        <f>Inputs!AU217</f>
        <v>0.38</v>
      </c>
      <c r="AV154" s="377">
        <f>Inputs!AV217</f>
        <v>0.38</v>
      </c>
      <c r="AW154" s="377">
        <f>Inputs!AW217</f>
        <v>0.38</v>
      </c>
      <c r="AX154" s="377">
        <f>Inputs!AX217</f>
        <v>0.38</v>
      </c>
      <c r="AY154" s="377">
        <f>Inputs!AY217</f>
        <v>0.38</v>
      </c>
      <c r="AZ154" s="377">
        <f>Inputs!AZ217</f>
        <v>0.38</v>
      </c>
      <c r="BA154" s="377">
        <f>Inputs!BA217</f>
        <v>0.38</v>
      </c>
      <c r="BB154" s="377">
        <f>Inputs!BB217</f>
        <v>0.38</v>
      </c>
      <c r="BC154" s="377">
        <f>Inputs!BC217</f>
        <v>0.38</v>
      </c>
      <c r="BD154" s="377">
        <f>Inputs!BD217</f>
        <v>0.38</v>
      </c>
      <c r="BE154" s="377">
        <f>Inputs!BE217</f>
        <v>0.38</v>
      </c>
      <c r="BF154" s="377">
        <f>Inputs!BF217</f>
        <v>0.38</v>
      </c>
      <c r="BG154" s="377">
        <f>Inputs!BG217</f>
        <v>0.38</v>
      </c>
      <c r="BH154" s="377">
        <f>Inputs!BH217</f>
        <v>0.38</v>
      </c>
      <c r="BI154" s="377">
        <f>Inputs!BI217</f>
        <v>0.38</v>
      </c>
      <c r="BJ154" s="377">
        <f>Inputs!BJ217</f>
        <v>0.38</v>
      </c>
      <c r="BK154" s="377">
        <f>Inputs!BK217</f>
        <v>0.38</v>
      </c>
      <c r="BL154" s="377">
        <f>Inputs!BL217</f>
        <v>0.38</v>
      </c>
      <c r="BM154" s="377">
        <f>Inputs!BM217</f>
        <v>0.38</v>
      </c>
      <c r="BN154" s="377">
        <f>Inputs!BN217</f>
        <v>0.38</v>
      </c>
      <c r="BO154" s="377">
        <f>Inputs!BO217</f>
        <v>0.38</v>
      </c>
      <c r="BP154" s="377">
        <f>Inputs!BP217</f>
        <v>0.38</v>
      </c>
      <c r="BQ154" s="377">
        <f>Inputs!BQ217</f>
        <v>0.38</v>
      </c>
      <c r="BR154" s="377">
        <f>Inputs!BR217</f>
        <v>0.38</v>
      </c>
      <c r="BS154" s="377">
        <f>Inputs!BS217</f>
        <v>0.38</v>
      </c>
      <c r="BT154" s="377">
        <f>Inputs!BT217</f>
        <v>0.38</v>
      </c>
      <c r="BU154" s="377">
        <f>Inputs!BU217</f>
        <v>0.38</v>
      </c>
      <c r="BV154" s="377">
        <f>Inputs!BV217</f>
        <v>0.38</v>
      </c>
      <c r="BW154" s="377">
        <f>Inputs!BW217</f>
        <v>0.38</v>
      </c>
      <c r="BX154" s="377">
        <f>Inputs!BX217</f>
        <v>0.38</v>
      </c>
      <c r="BY154" s="377">
        <f>Inputs!BY217</f>
        <v>0.38</v>
      </c>
      <c r="BZ154" s="377">
        <f>Inputs!BZ217</f>
        <v>0.38</v>
      </c>
      <c r="CA154" s="377">
        <f>Inputs!CA217</f>
        <v>0.38</v>
      </c>
      <c r="CB154" s="377">
        <f>Inputs!CB217</f>
        <v>0.38</v>
      </c>
      <c r="CC154" s="377">
        <f>Inputs!CC217</f>
        <v>0.38</v>
      </c>
      <c r="CD154" s="377">
        <f>Inputs!CD217</f>
        <v>0.38</v>
      </c>
      <c r="CE154" s="377">
        <f>Inputs!CE217</f>
        <v>0.38</v>
      </c>
      <c r="CF154" s="377">
        <f>Inputs!CF217</f>
        <v>0.38</v>
      </c>
      <c r="CG154" s="377">
        <f>Inputs!CG217</f>
        <v>0.38</v>
      </c>
      <c r="CH154" s="377">
        <f>Inputs!CH217</f>
        <v>0.38</v>
      </c>
      <c r="CI154" s="377">
        <f>Inputs!CI217</f>
        <v>0.38</v>
      </c>
    </row>
    <row r="155" spans="1:87">
      <c r="A155" s="222"/>
      <c r="B155" s="222"/>
      <c r="C155" s="222"/>
      <c r="D155" s="69"/>
      <c r="E155" s="427"/>
      <c r="F155" s="380"/>
      <c r="G155" s="401"/>
      <c r="H155" s="401"/>
      <c r="I155" s="401"/>
      <c r="J155" s="401"/>
      <c r="K155" s="401"/>
      <c r="L155" s="401"/>
      <c r="M155" s="401"/>
      <c r="N155" s="401"/>
      <c r="O155" s="401"/>
      <c r="P155" s="401"/>
      <c r="Q155" s="401"/>
      <c r="R155" s="401"/>
      <c r="S155" s="401"/>
      <c r="T155" s="401"/>
      <c r="U155" s="401"/>
      <c r="V155" s="401"/>
      <c r="W155" s="401"/>
      <c r="X155" s="401"/>
      <c r="Y155" s="401"/>
      <c r="Z155" s="401"/>
      <c r="AA155" s="401"/>
      <c r="AB155" s="401"/>
      <c r="AC155" s="401"/>
      <c r="AD155" s="401"/>
      <c r="AE155" s="401"/>
      <c r="AF155" s="401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  <c r="BB155" s="222"/>
      <c r="BC155" s="222"/>
      <c r="BD155" s="222"/>
      <c r="BE155" s="222"/>
      <c r="BF155" s="222"/>
      <c r="BG155" s="222"/>
      <c r="BH155" s="222"/>
      <c r="BI155" s="222"/>
      <c r="BJ155" s="222"/>
      <c r="BK155" s="222"/>
      <c r="BL155" s="222"/>
      <c r="BM155" s="222"/>
      <c r="BN155" s="222"/>
      <c r="BO155" s="222"/>
      <c r="BP155" s="222"/>
      <c r="BQ155" s="222"/>
      <c r="BR155" s="222"/>
      <c r="BS155" s="222"/>
      <c r="BT155" s="222"/>
      <c r="BU155" s="222"/>
      <c r="BV155" s="222"/>
      <c r="BW155" s="222"/>
      <c r="BX155" s="222"/>
      <c r="BY155" s="222"/>
      <c r="BZ155" s="222"/>
      <c r="CA155" s="222"/>
      <c r="CB155" s="222"/>
      <c r="CC155" s="222"/>
      <c r="CD155" s="222"/>
      <c r="CE155" s="222"/>
      <c r="CF155" s="222"/>
      <c r="CG155" s="222"/>
      <c r="CH155" s="222"/>
      <c r="CI155" s="222"/>
    </row>
    <row r="156" spans="1:87">
      <c r="A156" s="222"/>
      <c r="B156" s="222"/>
      <c r="C156" s="222" t="s">
        <v>523</v>
      </c>
      <c r="D156" s="69" t="s">
        <v>898</v>
      </c>
      <c r="E156" s="427" t="s">
        <v>58</v>
      </c>
      <c r="F156" s="380"/>
      <c r="G156" s="661"/>
      <c r="H156" s="661"/>
      <c r="I156" s="662"/>
      <c r="J156" s="401">
        <f t="shared" ref="J156:AO156" si="108">IF(ISNUMBER(J18),J18,I159)</f>
        <v>5.0999999999999996</v>
      </c>
      <c r="K156" s="401">
        <f t="shared" si="108"/>
        <v>6.7930000000000001</v>
      </c>
      <c r="L156" s="401">
        <f t="shared" si="108"/>
        <v>12.015000000000001</v>
      </c>
      <c r="M156" s="401">
        <f t="shared" si="108"/>
        <v>9.7067936935238599</v>
      </c>
      <c r="N156" s="401">
        <f t="shared" si="108"/>
        <v>12.454388036095249</v>
      </c>
      <c r="O156" s="401">
        <f t="shared" si="108"/>
        <v>14.866405889378454</v>
      </c>
      <c r="P156" s="401">
        <f t="shared" si="108"/>
        <v>18.283412357474603</v>
      </c>
      <c r="Q156" s="401">
        <f t="shared" si="108"/>
        <v>20.836205966749016</v>
      </c>
      <c r="R156" s="401">
        <f t="shared" si="108"/>
        <v>23.178926237294341</v>
      </c>
      <c r="S156" s="401">
        <f t="shared" si="108"/>
        <v>25.197406067197509</v>
      </c>
      <c r="T156" s="401">
        <f t="shared" si="108"/>
        <v>26.776482724780447</v>
      </c>
      <c r="U156" s="401">
        <f t="shared" si="108"/>
        <v>28.371900630658534</v>
      </c>
      <c r="V156" s="401">
        <f t="shared" si="108"/>
        <v>30.027045906325817</v>
      </c>
      <c r="W156" s="401">
        <f t="shared" si="108"/>
        <v>31.901546874213398</v>
      </c>
      <c r="X156" s="401">
        <f t="shared" si="108"/>
        <v>33.965224031961768</v>
      </c>
      <c r="Y156" s="401">
        <f t="shared" si="108"/>
        <v>36.192572294703368</v>
      </c>
      <c r="Z156" s="401">
        <f t="shared" si="108"/>
        <v>38.566425759796772</v>
      </c>
      <c r="AA156" s="401">
        <f t="shared" si="108"/>
        <v>41.103597596083979</v>
      </c>
      <c r="AB156" s="401">
        <f t="shared" si="108"/>
        <v>43.749956025675417</v>
      </c>
      <c r="AC156" s="401">
        <f t="shared" si="108"/>
        <v>46.237763159836938</v>
      </c>
      <c r="AD156" s="401">
        <f t="shared" si="108"/>
        <v>49.053500477658702</v>
      </c>
      <c r="AE156" s="401">
        <f t="shared" si="108"/>
        <v>52.07827505284655</v>
      </c>
      <c r="AF156" s="401">
        <f t="shared" si="108"/>
        <v>55.300840488370092</v>
      </c>
      <c r="AG156" s="401">
        <f t="shared" si="108"/>
        <v>58.72502400941984</v>
      </c>
      <c r="AH156" s="401">
        <f t="shared" si="108"/>
        <v>61.677863044297155</v>
      </c>
      <c r="AI156" s="401">
        <f t="shared" si="108"/>
        <v>64.354057690930205</v>
      </c>
      <c r="AJ156" s="401">
        <f t="shared" si="108"/>
        <v>66.888273405536282</v>
      </c>
      <c r="AK156" s="401">
        <f t="shared" si="108"/>
        <v>69.360985107767746</v>
      </c>
      <c r="AL156" s="401">
        <f t="shared" si="108"/>
        <v>71.817244505441835</v>
      </c>
      <c r="AM156" s="401">
        <f t="shared" si="108"/>
        <v>74.296650361922588</v>
      </c>
      <c r="AN156" s="401">
        <f t="shared" si="108"/>
        <v>76.825587339559604</v>
      </c>
      <c r="AO156" s="401">
        <f t="shared" si="108"/>
        <v>79.419361641393664</v>
      </c>
      <c r="AP156" s="401">
        <f t="shared" ref="AP156:BU156" si="109">IF(ISNUMBER(AP18),AP18,AO159)</f>
        <v>82.079432651281863</v>
      </c>
      <c r="AQ156" s="401">
        <f t="shared" si="109"/>
        <v>84.81353610240258</v>
      </c>
      <c r="AR156" s="401">
        <f t="shared" si="109"/>
        <v>87.627936206083575</v>
      </c>
      <c r="AS156" s="401">
        <f t="shared" si="109"/>
        <v>90.528480845828113</v>
      </c>
      <c r="AT156" s="401">
        <f t="shared" si="109"/>
        <v>93.52797460919362</v>
      </c>
      <c r="AU156" s="401">
        <f t="shared" si="109"/>
        <v>96.639430014900014</v>
      </c>
      <c r="AV156" s="401">
        <f t="shared" si="109"/>
        <v>99.832486004673882</v>
      </c>
      <c r="AW156" s="401">
        <f t="shared" si="109"/>
        <v>103.13575080756976</v>
      </c>
      <c r="AX156" s="401">
        <f t="shared" si="109"/>
        <v>106.53422171874338</v>
      </c>
      <c r="AY156" s="401">
        <f t="shared" si="109"/>
        <v>110.02729685898031</v>
      </c>
      <c r="AZ156" s="401">
        <f t="shared" si="109"/>
        <v>113.62069784207245</v>
      </c>
      <c r="BA156" s="401">
        <f t="shared" si="109"/>
        <v>117.3064345479567</v>
      </c>
      <c r="BB156" s="401">
        <f t="shared" si="109"/>
        <v>121.10083328541282</v>
      </c>
      <c r="BC156" s="401">
        <f t="shared" si="109"/>
        <v>125.02192637118701</v>
      </c>
      <c r="BD156" s="401">
        <f t="shared" si="109"/>
        <v>129.06450458308291</v>
      </c>
      <c r="BE156" s="401">
        <f t="shared" si="109"/>
        <v>133.23236786138213</v>
      </c>
      <c r="BF156" s="401">
        <f t="shared" si="109"/>
        <v>137.53772034868638</v>
      </c>
      <c r="BG156" s="401">
        <f t="shared" si="109"/>
        <v>141.96996627732682</v>
      </c>
      <c r="BH156" s="401">
        <f t="shared" si="109"/>
        <v>146.5162125205394</v>
      </c>
      <c r="BI156" s="401">
        <f t="shared" si="109"/>
        <v>151.19833904834337</v>
      </c>
      <c r="BJ156" s="401">
        <f t="shared" si="109"/>
        <v>156.08126551084661</v>
      </c>
      <c r="BK156" s="401">
        <f t="shared" si="109"/>
        <v>161.16320632182135</v>
      </c>
      <c r="BL156" s="401">
        <f t="shared" si="109"/>
        <v>166.40686437002532</v>
      </c>
      <c r="BM156" s="401">
        <f t="shared" si="109"/>
        <v>171.8320611522613</v>
      </c>
      <c r="BN156" s="401">
        <f t="shared" si="109"/>
        <v>177.43844198032039</v>
      </c>
      <c r="BO156" s="401">
        <f t="shared" si="109"/>
        <v>183.22761087462419</v>
      </c>
      <c r="BP156" s="401">
        <f t="shared" si="109"/>
        <v>189.20262028880245</v>
      </c>
      <c r="BQ156" s="401">
        <f t="shared" si="109"/>
        <v>195.3679094995677</v>
      </c>
      <c r="BR156" s="401">
        <f t="shared" si="109"/>
        <v>201.72813729109305</v>
      </c>
      <c r="BS156" s="401">
        <f t="shared" si="109"/>
        <v>208.28862583941654</v>
      </c>
      <c r="BT156" s="401">
        <f t="shared" si="109"/>
        <v>215.05495144425743</v>
      </c>
      <c r="BU156" s="401">
        <f t="shared" si="109"/>
        <v>222.03339076629979</v>
      </c>
      <c r="BV156" s="401">
        <f t="shared" ref="BV156:CI156" si="110">IF(ISNUMBER(BV18),BV18,BU159)</f>
        <v>229.23002418700426</v>
      </c>
      <c r="BW156" s="401">
        <f t="shared" si="110"/>
        <v>236.65134567407321</v>
      </c>
      <c r="BX156" s="401">
        <f t="shared" si="110"/>
        <v>244.30395729836775</v>
      </c>
      <c r="BY156" s="401">
        <f t="shared" si="110"/>
        <v>252.19508026311991</v>
      </c>
      <c r="BZ156" s="401">
        <f t="shared" si="110"/>
        <v>260.33169827990889</v>
      </c>
      <c r="CA156" s="401">
        <f t="shared" si="110"/>
        <v>268.72119195473863</v>
      </c>
      <c r="CB156" s="401">
        <f t="shared" si="110"/>
        <v>277.37104780890746</v>
      </c>
      <c r="CC156" s="401">
        <f t="shared" si="110"/>
        <v>286.28938110282428</v>
      </c>
      <c r="CD156" s="401">
        <f t="shared" si="110"/>
        <v>295.48408890467505</v>
      </c>
      <c r="CE156" s="401">
        <f t="shared" si="110"/>
        <v>304.96348441565857</v>
      </c>
      <c r="CF156" s="401">
        <f t="shared" si="110"/>
        <v>314.73601353892491</v>
      </c>
      <c r="CG156" s="401">
        <f t="shared" si="110"/>
        <v>324.81077780848807</v>
      </c>
      <c r="CH156" s="401">
        <f t="shared" si="110"/>
        <v>335.19668581473758</v>
      </c>
      <c r="CI156" s="401">
        <f t="shared" si="110"/>
        <v>345.9030944828263</v>
      </c>
    </row>
    <row r="157" spans="1:87">
      <c r="A157" s="222"/>
      <c r="B157" s="222"/>
      <c r="C157" s="231" t="s">
        <v>514</v>
      </c>
      <c r="D157" s="69" t="s">
        <v>898</v>
      </c>
      <c r="E157" s="427" t="s">
        <v>58</v>
      </c>
      <c r="F157" s="380"/>
      <c r="G157" s="661"/>
      <c r="H157" s="661"/>
      <c r="I157" s="662"/>
      <c r="J157" s="401">
        <f t="shared" ref="J157:AO157" si="111">J93</f>
        <v>6.0211034552912581</v>
      </c>
      <c r="K157" s="401">
        <f t="shared" si="111"/>
        <v>13.626133830124726</v>
      </c>
      <c r="L157" s="401">
        <f t="shared" si="111"/>
        <v>6.0959443545863365</v>
      </c>
      <c r="M157" s="401">
        <f t="shared" si="111"/>
        <v>10.380928945339445</v>
      </c>
      <c r="N157" s="401">
        <f t="shared" si="111"/>
        <v>11.523685979031287</v>
      </c>
      <c r="O157" s="401">
        <f t="shared" si="111"/>
        <v>14.622968880741876</v>
      </c>
      <c r="P157" s="401">
        <f t="shared" si="111"/>
        <v>15.323371459862521</v>
      </c>
      <c r="Q157" s="401">
        <f t="shared" si="111"/>
        <v>16.549158932112828</v>
      </c>
      <c r="R157" s="401">
        <f t="shared" si="111"/>
        <v>17.462051290443576</v>
      </c>
      <c r="S157" s="401">
        <f t="shared" si="111"/>
        <v>17.990469295351595</v>
      </c>
      <c r="T157" s="401">
        <f t="shared" si="111"/>
        <v>18.984647324668803</v>
      </c>
      <c r="U157" s="401">
        <f t="shared" si="111"/>
        <v>20.058818573092783</v>
      </c>
      <c r="V157" s="401">
        <f t="shared" si="111"/>
        <v>21.427061955308698</v>
      </c>
      <c r="W157" s="401">
        <f t="shared" si="111"/>
        <v>22.881072532176539</v>
      </c>
      <c r="X157" s="401">
        <f t="shared" si="111"/>
        <v>24.409892572398501</v>
      </c>
      <c r="Y157" s="401">
        <f t="shared" si="111"/>
        <v>26.011340221097885</v>
      </c>
      <c r="Z157" s="401">
        <f t="shared" si="111"/>
        <v>27.729699395177398</v>
      </c>
      <c r="AA157" s="401">
        <f t="shared" si="111"/>
        <v>29.460847606618305</v>
      </c>
      <c r="AB157" s="401">
        <f t="shared" si="111"/>
        <v>30.827081328900299</v>
      </c>
      <c r="AC157" s="401">
        <f t="shared" si="111"/>
        <v>32.880785997677101</v>
      </c>
      <c r="AD157" s="401">
        <f t="shared" si="111"/>
        <v>34.943717349513143</v>
      </c>
      <c r="AE157" s="401">
        <f t="shared" si="111"/>
        <v>37.1166289606536</v>
      </c>
      <c r="AF157" s="401">
        <f t="shared" si="111"/>
        <v>39.416940171984486</v>
      </c>
      <c r="AG157" s="401">
        <f t="shared" si="111"/>
        <v>40.755400255575559</v>
      </c>
      <c r="AH157" s="401">
        <f t="shared" si="111"/>
        <v>42.119004199138679</v>
      </c>
      <c r="AI157" s="401">
        <f t="shared" si="111"/>
        <v>43.530254253483157</v>
      </c>
      <c r="AJ157" s="401">
        <f t="shared" si="111"/>
        <v>44.98428321989558</v>
      </c>
      <c r="AK157" s="401">
        <f t="shared" si="111"/>
        <v>46.473280223590059</v>
      </c>
      <c r="AL157" s="401">
        <f t="shared" si="111"/>
        <v>48.016062529917185</v>
      </c>
      <c r="AM157" s="401">
        <f t="shared" si="111"/>
        <v>49.615587282528402</v>
      </c>
      <c r="AN157" s="401">
        <f t="shared" si="111"/>
        <v>51.270157243333408</v>
      </c>
      <c r="AO157" s="401">
        <f t="shared" si="111"/>
        <v>52.966820054222225</v>
      </c>
      <c r="AP157" s="401">
        <f t="shared" ref="AP157:BU157" si="112">AP93</f>
        <v>54.716593320335207</v>
      </c>
      <c r="AQ157" s="401">
        <f t="shared" si="112"/>
        <v>56.521844875151594</v>
      </c>
      <c r="AR157" s="401">
        <f t="shared" si="112"/>
        <v>58.385742577510158</v>
      </c>
      <c r="AS157" s="401">
        <f t="shared" si="112"/>
        <v>60.32309110448417</v>
      </c>
      <c r="AT157" s="401">
        <f t="shared" si="112"/>
        <v>62.342073801935449</v>
      </c>
      <c r="AU157" s="401">
        <f t="shared" si="112"/>
        <v>64.380708702315928</v>
      </c>
      <c r="AV157" s="401">
        <f t="shared" si="112"/>
        <v>66.51549916882577</v>
      </c>
      <c r="AW157" s="401">
        <f t="shared" si="112"/>
        <v>68.693639061371172</v>
      </c>
      <c r="AX157" s="401">
        <f t="shared" si="112"/>
        <v>70.929160311870021</v>
      </c>
      <c r="AY157" s="401">
        <f t="shared" si="112"/>
        <v>73.231893208878475</v>
      </c>
      <c r="AZ157" s="401">
        <f t="shared" si="112"/>
        <v>75.583228848180298</v>
      </c>
      <c r="BA157" s="401">
        <f t="shared" si="112"/>
        <v>78.017490105934939</v>
      </c>
      <c r="BB157" s="401">
        <f t="shared" si="112"/>
        <v>80.547435055211395</v>
      </c>
      <c r="BC157" s="401">
        <f t="shared" si="112"/>
        <v>83.146629407978935</v>
      </c>
      <c r="BD157" s="401">
        <f t="shared" si="112"/>
        <v>85.826411322372138</v>
      </c>
      <c r="BE157" s="401">
        <f t="shared" si="112"/>
        <v>88.602664959079746</v>
      </c>
      <c r="BF157" s="401">
        <f t="shared" si="112"/>
        <v>91.446096227647203</v>
      </c>
      <c r="BG157" s="401">
        <f t="shared" si="112"/>
        <v>94.346505529994772</v>
      </c>
      <c r="BH157" s="401">
        <f t="shared" si="112"/>
        <v>97.352076267111201</v>
      </c>
      <c r="BI157" s="401">
        <f t="shared" si="112"/>
        <v>100.54563758205437</v>
      </c>
      <c r="BJ157" s="401">
        <f t="shared" si="112"/>
        <v>103.8593898469298</v>
      </c>
      <c r="BK157" s="401">
        <f t="shared" si="112"/>
        <v>107.23496201692917</v>
      </c>
      <c r="BL157" s="401">
        <f t="shared" si="112"/>
        <v>110.74162135942841</v>
      </c>
      <c r="BM157" s="401">
        <f t="shared" si="112"/>
        <v>114.35897429986838</v>
      </c>
      <c r="BN157" s="401">
        <f t="shared" si="112"/>
        <v>118.08996265617023</v>
      </c>
      <c r="BO157" s="401">
        <f t="shared" si="112"/>
        <v>121.93790572021844</v>
      </c>
      <c r="BP157" s="401">
        <f t="shared" si="112"/>
        <v>125.90691116211322</v>
      </c>
      <c r="BQ157" s="401">
        <f t="shared" si="112"/>
        <v>130.00005387316307</v>
      </c>
      <c r="BR157" s="401">
        <f t="shared" si="112"/>
        <v>134.22125922409492</v>
      </c>
      <c r="BS157" s="401">
        <f t="shared" si="112"/>
        <v>138.57419907067609</v>
      </c>
      <c r="BT157" s="401">
        <f t="shared" si="112"/>
        <v>143.06342075945187</v>
      </c>
      <c r="BU157" s="401">
        <f t="shared" si="112"/>
        <v>147.69245469661033</v>
      </c>
      <c r="BV157" s="401">
        <f t="shared" ref="BV157:CI157" si="113">BV93</f>
        <v>152.4656946421461</v>
      </c>
      <c r="BW157" s="401">
        <f t="shared" si="113"/>
        <v>157.38729512974575</v>
      </c>
      <c r="BX157" s="401">
        <f t="shared" si="113"/>
        <v>162.46230119053533</v>
      </c>
      <c r="BY157" s="401">
        <f t="shared" si="113"/>
        <v>167.69475567221701</v>
      </c>
      <c r="BZ157" s="401">
        <f t="shared" si="113"/>
        <v>173.0895790664438</v>
      </c>
      <c r="CA157" s="401">
        <f t="shared" si="113"/>
        <v>178.65146580156377</v>
      </c>
      <c r="CB157" s="401">
        <f t="shared" si="113"/>
        <v>184.3860184859704</v>
      </c>
      <c r="CC157" s="401">
        <f t="shared" si="113"/>
        <v>190.2978590660064</v>
      </c>
      <c r="CD157" s="401">
        <f t="shared" si="113"/>
        <v>196.39249886251619</v>
      </c>
      <c r="CE157" s="401">
        <f t="shared" si="113"/>
        <v>202.67524709873638</v>
      </c>
      <c r="CF157" s="401">
        <f t="shared" si="113"/>
        <v>209.15233776508813</v>
      </c>
      <c r="CG157" s="401">
        <f t="shared" si="113"/>
        <v>215.82903802173379</v>
      </c>
      <c r="CH157" s="401">
        <f t="shared" si="113"/>
        <v>222.71153109304677</v>
      </c>
      <c r="CI157" s="401">
        <f t="shared" si="113"/>
        <v>229.8060029988942</v>
      </c>
    </row>
    <row r="158" spans="1:87">
      <c r="A158" s="222"/>
      <c r="B158" s="222"/>
      <c r="C158" s="231" t="s">
        <v>803</v>
      </c>
      <c r="D158" s="69" t="s">
        <v>898</v>
      </c>
      <c r="E158" s="427" t="s">
        <v>58</v>
      </c>
      <c r="F158" s="380"/>
      <c r="G158" s="661"/>
      <c r="H158" s="661"/>
      <c r="I158" s="662"/>
      <c r="J158" s="401">
        <f>-SUM(J156:J157)*J154</f>
        <v>-4.2260193130106787</v>
      </c>
      <c r="K158" s="401">
        <f t="shared" ref="K158:AF158" si="114">-SUM(K156:K157)*K154</f>
        <v>-8.366862601696587</v>
      </c>
      <c r="L158" s="401">
        <f t="shared" si="114"/>
        <v>-8.4041506610624772</v>
      </c>
      <c r="M158" s="401">
        <f t="shared" si="114"/>
        <v>-7.6333346027680555</v>
      </c>
      <c r="N158" s="401">
        <f t="shared" si="114"/>
        <v>-9.1116681257480838</v>
      </c>
      <c r="O158" s="401">
        <f t="shared" si="114"/>
        <v>-11.205962412645725</v>
      </c>
      <c r="P158" s="401">
        <f t="shared" si="114"/>
        <v>-12.770577850588108</v>
      </c>
      <c r="Q158" s="401">
        <f t="shared" si="114"/>
        <v>-14.206438661567502</v>
      </c>
      <c r="R158" s="401">
        <f t="shared" si="114"/>
        <v>-15.443571460540408</v>
      </c>
      <c r="S158" s="401">
        <f t="shared" si="114"/>
        <v>-16.41139263776866</v>
      </c>
      <c r="T158" s="401">
        <f t="shared" si="114"/>
        <v>-17.389229418790716</v>
      </c>
      <c r="U158" s="401">
        <f t="shared" si="114"/>
        <v>-18.403673297425499</v>
      </c>
      <c r="V158" s="401">
        <f t="shared" si="114"/>
        <v>-19.552560987421113</v>
      </c>
      <c r="W158" s="401">
        <f t="shared" si="114"/>
        <v>-20.817395374428177</v>
      </c>
      <c r="X158" s="401">
        <f t="shared" si="114"/>
        <v>-22.182544309656905</v>
      </c>
      <c r="Y158" s="401">
        <f t="shared" si="114"/>
        <v>-23.637486756004474</v>
      </c>
      <c r="Z158" s="401">
        <f t="shared" si="114"/>
        <v>-25.192527558890184</v>
      </c>
      <c r="AA158" s="401">
        <f t="shared" si="114"/>
        <v>-26.814489177026871</v>
      </c>
      <c r="AB158" s="401">
        <f t="shared" si="114"/>
        <v>-28.339274194738771</v>
      </c>
      <c r="AC158" s="401">
        <f t="shared" si="114"/>
        <v>-30.065048679855334</v>
      </c>
      <c r="AD158" s="401">
        <f t="shared" si="114"/>
        <v>-31.918942774325306</v>
      </c>
      <c r="AE158" s="401">
        <f t="shared" si="114"/>
        <v>-33.894063525130058</v>
      </c>
      <c r="AF158" s="401">
        <f t="shared" si="114"/>
        <v>-35.992756650934737</v>
      </c>
      <c r="AG158" s="401">
        <f t="shared" ref="AG158:AL158" si="115">-SUM(AG156:AG157)*AG154</f>
        <v>-37.802561220698252</v>
      </c>
      <c r="AH158" s="401">
        <f t="shared" si="115"/>
        <v>-39.442809552505615</v>
      </c>
      <c r="AI158" s="401">
        <f t="shared" si="115"/>
        <v>-40.996038538877073</v>
      </c>
      <c r="AJ158" s="401">
        <f t="shared" si="115"/>
        <v>-42.511571517664109</v>
      </c>
      <c r="AK158" s="401">
        <f t="shared" si="115"/>
        <v>-44.017020825915971</v>
      </c>
      <c r="AL158" s="401">
        <f t="shared" si="115"/>
        <v>-45.536656673436426</v>
      </c>
      <c r="AM158" s="401">
        <f t="shared" ref="AM158:CI158" si="116">-SUM(AM156:AM157)*AM154</f>
        <v>-47.086650304891371</v>
      </c>
      <c r="AN158" s="401">
        <f t="shared" si="116"/>
        <v>-48.676382941499348</v>
      </c>
      <c r="AO158" s="401">
        <f t="shared" si="116"/>
        <v>-50.30674904433404</v>
      </c>
      <c r="AP158" s="401">
        <f t="shared" si="116"/>
        <v>-51.98248986921449</v>
      </c>
      <c r="AQ158" s="401">
        <f t="shared" si="116"/>
        <v>-53.707444771470584</v>
      </c>
      <c r="AR158" s="401">
        <f t="shared" si="116"/>
        <v>-55.485197937765612</v>
      </c>
      <c r="AS158" s="401">
        <f t="shared" si="116"/>
        <v>-57.323597341118671</v>
      </c>
      <c r="AT158" s="401">
        <f t="shared" si="116"/>
        <v>-59.230618396229048</v>
      </c>
      <c r="AU158" s="401">
        <f t="shared" si="116"/>
        <v>-61.187652712542068</v>
      </c>
      <c r="AV158" s="401">
        <f t="shared" si="116"/>
        <v>-63.212234365929866</v>
      </c>
      <c r="AW158" s="401">
        <f t="shared" si="116"/>
        <v>-65.295168150197568</v>
      </c>
      <c r="AX158" s="401">
        <f t="shared" si="116"/>
        <v>-67.436085171633081</v>
      </c>
      <c r="AY158" s="401">
        <f t="shared" si="116"/>
        <v>-69.638492225786337</v>
      </c>
      <c r="AZ158" s="401">
        <f t="shared" si="116"/>
        <v>-71.897492142296031</v>
      </c>
      <c r="BA158" s="401">
        <f t="shared" si="116"/>
        <v>-74.223091368478833</v>
      </c>
      <c r="BB158" s="401">
        <f t="shared" si="116"/>
        <v>-76.626341969437206</v>
      </c>
      <c r="BC158" s="401">
        <f t="shared" si="116"/>
        <v>-79.104051196083063</v>
      </c>
      <c r="BD158" s="401">
        <f t="shared" si="116"/>
        <v>-81.658548044072916</v>
      </c>
      <c r="BE158" s="401">
        <f t="shared" si="116"/>
        <v>-84.297312471775513</v>
      </c>
      <c r="BF158" s="401">
        <f t="shared" si="116"/>
        <v>-87.013850299006762</v>
      </c>
      <c r="BG158" s="401">
        <f t="shared" si="116"/>
        <v>-89.800259286782207</v>
      </c>
      <c r="BH158" s="401">
        <f t="shared" si="116"/>
        <v>-92.669949739307228</v>
      </c>
      <c r="BI158" s="401">
        <f t="shared" si="116"/>
        <v>-95.662711119551147</v>
      </c>
      <c r="BJ158" s="401">
        <f t="shared" si="116"/>
        <v>-98.77744903595503</v>
      </c>
      <c r="BK158" s="401">
        <f t="shared" si="116"/>
        <v>-101.99130396872519</v>
      </c>
      <c r="BL158" s="401">
        <f t="shared" si="116"/>
        <v>-105.31642457719242</v>
      </c>
      <c r="BM158" s="401">
        <f t="shared" si="116"/>
        <v>-108.75259347180926</v>
      </c>
      <c r="BN158" s="401">
        <f t="shared" si="116"/>
        <v>-112.30079376186643</v>
      </c>
      <c r="BO158" s="401">
        <f t="shared" si="116"/>
        <v>-115.96289630604021</v>
      </c>
      <c r="BP158" s="401">
        <f t="shared" si="116"/>
        <v>-119.74162195134795</v>
      </c>
      <c r="BQ158" s="401">
        <f t="shared" si="116"/>
        <v>-123.63982608163768</v>
      </c>
      <c r="BR158" s="401">
        <f t="shared" si="116"/>
        <v>-127.66077067577143</v>
      </c>
      <c r="BS158" s="401">
        <f t="shared" si="116"/>
        <v>-131.8078734658352</v>
      </c>
      <c r="BT158" s="401">
        <f t="shared" si="116"/>
        <v>-136.08498143740954</v>
      </c>
      <c r="BU158" s="401">
        <f t="shared" si="116"/>
        <v>-140.49582127590585</v>
      </c>
      <c r="BV158" s="401">
        <f t="shared" si="116"/>
        <v>-145.04437315507712</v>
      </c>
      <c r="BW158" s="401">
        <f t="shared" si="116"/>
        <v>-149.73468350545122</v>
      </c>
      <c r="BX158" s="401">
        <f t="shared" si="116"/>
        <v>-154.57117822578317</v>
      </c>
      <c r="BY158" s="401">
        <f t="shared" si="116"/>
        <v>-159.55813765542803</v>
      </c>
      <c r="BZ158" s="401">
        <f t="shared" si="116"/>
        <v>-164.70008539161401</v>
      </c>
      <c r="CA158" s="401">
        <f t="shared" si="116"/>
        <v>-170.00160994739491</v>
      </c>
      <c r="CB158" s="401">
        <f t="shared" si="116"/>
        <v>-175.46768519205358</v>
      </c>
      <c r="CC158" s="401">
        <f t="shared" si="116"/>
        <v>-181.10315126415566</v>
      </c>
      <c r="CD158" s="401">
        <f t="shared" si="116"/>
        <v>-186.9131033515327</v>
      </c>
      <c r="CE158" s="401">
        <f t="shared" si="116"/>
        <v>-192.9027179754701</v>
      </c>
      <c r="CF158" s="401">
        <f t="shared" si="116"/>
        <v>-199.07757349552494</v>
      </c>
      <c r="CG158" s="401">
        <f t="shared" si="116"/>
        <v>-205.44313001548431</v>
      </c>
      <c r="CH158" s="401">
        <f t="shared" si="116"/>
        <v>-212.00512242495805</v>
      </c>
      <c r="CI158" s="401">
        <f t="shared" si="116"/>
        <v>-218.76945704305379</v>
      </c>
    </row>
    <row r="159" spans="1:87">
      <c r="A159" s="222"/>
      <c r="B159" s="222"/>
      <c r="C159" s="222" t="s">
        <v>524</v>
      </c>
      <c r="D159" s="69" t="s">
        <v>898</v>
      </c>
      <c r="E159" s="427" t="s">
        <v>58</v>
      </c>
      <c r="F159" s="380"/>
      <c r="G159" s="661"/>
      <c r="H159" s="661"/>
      <c r="I159" s="662"/>
      <c r="J159" s="401">
        <f>SUM(J156:J158)</f>
        <v>6.89508414228058</v>
      </c>
      <c r="K159" s="401">
        <f t="shared" ref="K159:AF159" si="117">SUM(K156:K158)</f>
        <v>12.052271228428138</v>
      </c>
      <c r="L159" s="401">
        <f t="shared" si="117"/>
        <v>9.7067936935238599</v>
      </c>
      <c r="M159" s="401">
        <f t="shared" si="117"/>
        <v>12.454388036095249</v>
      </c>
      <c r="N159" s="401">
        <f t="shared" si="117"/>
        <v>14.866405889378454</v>
      </c>
      <c r="O159" s="401">
        <f t="shared" si="117"/>
        <v>18.283412357474603</v>
      </c>
      <c r="P159" s="401">
        <f t="shared" si="117"/>
        <v>20.836205966749016</v>
      </c>
      <c r="Q159" s="401">
        <f t="shared" si="117"/>
        <v>23.178926237294341</v>
      </c>
      <c r="R159" s="401">
        <f t="shared" si="117"/>
        <v>25.197406067197509</v>
      </c>
      <c r="S159" s="401">
        <f t="shared" si="117"/>
        <v>26.776482724780447</v>
      </c>
      <c r="T159" s="401">
        <f t="shared" si="117"/>
        <v>28.371900630658534</v>
      </c>
      <c r="U159" s="401">
        <f t="shared" si="117"/>
        <v>30.027045906325817</v>
      </c>
      <c r="V159" s="401">
        <f t="shared" si="117"/>
        <v>31.901546874213398</v>
      </c>
      <c r="W159" s="401">
        <f t="shared" si="117"/>
        <v>33.965224031961768</v>
      </c>
      <c r="X159" s="401">
        <f t="shared" si="117"/>
        <v>36.192572294703368</v>
      </c>
      <c r="Y159" s="401">
        <f t="shared" si="117"/>
        <v>38.566425759796772</v>
      </c>
      <c r="Z159" s="401">
        <f t="shared" si="117"/>
        <v>41.103597596083979</v>
      </c>
      <c r="AA159" s="401">
        <f t="shared" si="117"/>
        <v>43.749956025675417</v>
      </c>
      <c r="AB159" s="401">
        <f t="shared" si="117"/>
        <v>46.237763159836938</v>
      </c>
      <c r="AC159" s="401">
        <f t="shared" si="117"/>
        <v>49.053500477658702</v>
      </c>
      <c r="AD159" s="401">
        <f t="shared" si="117"/>
        <v>52.07827505284655</v>
      </c>
      <c r="AE159" s="401">
        <f t="shared" si="117"/>
        <v>55.300840488370092</v>
      </c>
      <c r="AF159" s="401">
        <f t="shared" si="117"/>
        <v>58.72502400941984</v>
      </c>
      <c r="AG159" s="401">
        <f t="shared" ref="AG159:AL159" si="118">SUM(AG156:AG158)</f>
        <v>61.677863044297155</v>
      </c>
      <c r="AH159" s="401">
        <f t="shared" si="118"/>
        <v>64.354057690930205</v>
      </c>
      <c r="AI159" s="401">
        <f t="shared" si="118"/>
        <v>66.888273405536282</v>
      </c>
      <c r="AJ159" s="401">
        <f t="shared" si="118"/>
        <v>69.360985107767746</v>
      </c>
      <c r="AK159" s="401">
        <f t="shared" si="118"/>
        <v>71.817244505441835</v>
      </c>
      <c r="AL159" s="401">
        <f t="shared" si="118"/>
        <v>74.296650361922588</v>
      </c>
      <c r="AM159" s="401">
        <f t="shared" ref="AM159:CI159" si="119">SUM(AM156:AM158)</f>
        <v>76.825587339559604</v>
      </c>
      <c r="AN159" s="401">
        <f t="shared" si="119"/>
        <v>79.419361641393664</v>
      </c>
      <c r="AO159" s="401">
        <f t="shared" si="119"/>
        <v>82.079432651281863</v>
      </c>
      <c r="AP159" s="401">
        <f t="shared" si="119"/>
        <v>84.81353610240258</v>
      </c>
      <c r="AQ159" s="401">
        <f t="shared" si="119"/>
        <v>87.627936206083575</v>
      </c>
      <c r="AR159" s="401">
        <f t="shared" si="119"/>
        <v>90.528480845828113</v>
      </c>
      <c r="AS159" s="401">
        <f t="shared" si="119"/>
        <v>93.52797460919362</v>
      </c>
      <c r="AT159" s="401">
        <f t="shared" si="119"/>
        <v>96.639430014900014</v>
      </c>
      <c r="AU159" s="401">
        <f t="shared" si="119"/>
        <v>99.832486004673882</v>
      </c>
      <c r="AV159" s="401">
        <f t="shared" si="119"/>
        <v>103.13575080756976</v>
      </c>
      <c r="AW159" s="401">
        <f t="shared" si="119"/>
        <v>106.53422171874338</v>
      </c>
      <c r="AX159" s="401">
        <f t="shared" si="119"/>
        <v>110.02729685898031</v>
      </c>
      <c r="AY159" s="401">
        <f t="shared" si="119"/>
        <v>113.62069784207245</v>
      </c>
      <c r="AZ159" s="401">
        <f t="shared" si="119"/>
        <v>117.3064345479567</v>
      </c>
      <c r="BA159" s="401">
        <f t="shared" si="119"/>
        <v>121.10083328541282</v>
      </c>
      <c r="BB159" s="401">
        <f t="shared" si="119"/>
        <v>125.02192637118701</v>
      </c>
      <c r="BC159" s="401">
        <f t="shared" si="119"/>
        <v>129.06450458308291</v>
      </c>
      <c r="BD159" s="401">
        <f t="shared" si="119"/>
        <v>133.23236786138213</v>
      </c>
      <c r="BE159" s="401">
        <f t="shared" si="119"/>
        <v>137.53772034868638</v>
      </c>
      <c r="BF159" s="401">
        <f t="shared" si="119"/>
        <v>141.96996627732682</v>
      </c>
      <c r="BG159" s="401">
        <f t="shared" si="119"/>
        <v>146.5162125205394</v>
      </c>
      <c r="BH159" s="401">
        <f t="shared" si="119"/>
        <v>151.19833904834337</v>
      </c>
      <c r="BI159" s="401">
        <f t="shared" si="119"/>
        <v>156.08126551084661</v>
      </c>
      <c r="BJ159" s="401">
        <f t="shared" si="119"/>
        <v>161.16320632182135</v>
      </c>
      <c r="BK159" s="401">
        <f t="shared" si="119"/>
        <v>166.40686437002532</v>
      </c>
      <c r="BL159" s="401">
        <f t="shared" si="119"/>
        <v>171.8320611522613</v>
      </c>
      <c r="BM159" s="401">
        <f t="shared" si="119"/>
        <v>177.43844198032039</v>
      </c>
      <c r="BN159" s="401">
        <f t="shared" si="119"/>
        <v>183.22761087462419</v>
      </c>
      <c r="BO159" s="401">
        <f t="shared" si="119"/>
        <v>189.20262028880245</v>
      </c>
      <c r="BP159" s="401">
        <f t="shared" si="119"/>
        <v>195.3679094995677</v>
      </c>
      <c r="BQ159" s="401">
        <f t="shared" si="119"/>
        <v>201.72813729109305</v>
      </c>
      <c r="BR159" s="401">
        <f t="shared" si="119"/>
        <v>208.28862583941654</v>
      </c>
      <c r="BS159" s="401">
        <f t="shared" si="119"/>
        <v>215.05495144425743</v>
      </c>
      <c r="BT159" s="401">
        <f t="shared" si="119"/>
        <v>222.03339076629979</v>
      </c>
      <c r="BU159" s="401">
        <f t="shared" si="119"/>
        <v>229.23002418700426</v>
      </c>
      <c r="BV159" s="401">
        <f t="shared" si="119"/>
        <v>236.65134567407321</v>
      </c>
      <c r="BW159" s="401">
        <f t="shared" si="119"/>
        <v>244.30395729836775</v>
      </c>
      <c r="BX159" s="401">
        <f t="shared" si="119"/>
        <v>252.19508026311991</v>
      </c>
      <c r="BY159" s="401">
        <f t="shared" si="119"/>
        <v>260.33169827990889</v>
      </c>
      <c r="BZ159" s="401">
        <f t="shared" si="119"/>
        <v>268.72119195473863</v>
      </c>
      <c r="CA159" s="401">
        <f t="shared" si="119"/>
        <v>277.37104780890746</v>
      </c>
      <c r="CB159" s="401">
        <f t="shared" si="119"/>
        <v>286.28938110282428</v>
      </c>
      <c r="CC159" s="401">
        <f t="shared" si="119"/>
        <v>295.48408890467505</v>
      </c>
      <c r="CD159" s="401">
        <f t="shared" si="119"/>
        <v>304.96348441565857</v>
      </c>
      <c r="CE159" s="401">
        <f t="shared" si="119"/>
        <v>314.73601353892491</v>
      </c>
      <c r="CF159" s="401">
        <f t="shared" si="119"/>
        <v>324.81077780848807</v>
      </c>
      <c r="CG159" s="401">
        <f t="shared" si="119"/>
        <v>335.19668581473758</v>
      </c>
      <c r="CH159" s="401">
        <f t="shared" si="119"/>
        <v>345.9030944828263</v>
      </c>
      <c r="CI159" s="401">
        <f t="shared" si="119"/>
        <v>356.93964043866674</v>
      </c>
    </row>
    <row r="160" spans="1:87">
      <c r="A160" s="222"/>
      <c r="B160" s="222"/>
      <c r="C160" s="222"/>
      <c r="D160" s="69"/>
      <c r="E160" s="427"/>
      <c r="F160" s="380"/>
      <c r="G160" s="380"/>
      <c r="H160" s="380"/>
      <c r="I160" s="381"/>
      <c r="J160" s="381"/>
      <c r="K160" s="381"/>
      <c r="L160" s="381"/>
      <c r="M160" s="381"/>
      <c r="N160" s="381"/>
      <c r="O160" s="381"/>
      <c r="P160" s="381"/>
      <c r="Q160" s="381"/>
      <c r="R160" s="381"/>
      <c r="S160" s="381"/>
      <c r="T160" s="381"/>
      <c r="U160" s="381"/>
      <c r="V160" s="381"/>
      <c r="W160" s="381"/>
      <c r="X160" s="381"/>
      <c r="Y160" s="381"/>
      <c r="Z160" s="381"/>
      <c r="AA160" s="381"/>
      <c r="AB160" s="381"/>
      <c r="AC160" s="381"/>
      <c r="AD160" s="381"/>
      <c r="AE160" s="381"/>
      <c r="AF160" s="381"/>
      <c r="AG160" s="222"/>
      <c r="AH160" s="222"/>
      <c r="AI160" s="222"/>
      <c r="AJ160" s="222"/>
      <c r="AK160" s="222"/>
      <c r="AL160" s="222"/>
      <c r="AM160" s="222"/>
      <c r="AN160" s="222"/>
      <c r="AO160" s="222"/>
      <c r="AP160" s="222"/>
      <c r="AQ160" s="222"/>
      <c r="AR160" s="222"/>
      <c r="AS160" s="222"/>
      <c r="AT160" s="222"/>
      <c r="AU160" s="222"/>
      <c r="AV160" s="222"/>
      <c r="AW160" s="222"/>
      <c r="AX160" s="222"/>
      <c r="AY160" s="222"/>
      <c r="AZ160" s="222"/>
      <c r="BA160" s="222"/>
      <c r="BB160" s="222"/>
      <c r="BC160" s="222"/>
      <c r="BD160" s="222"/>
      <c r="BE160" s="222"/>
      <c r="BF160" s="222"/>
      <c r="BG160" s="222"/>
      <c r="BH160" s="222"/>
      <c r="BI160" s="222"/>
      <c r="BJ160" s="222"/>
      <c r="BK160" s="222"/>
      <c r="BL160" s="222"/>
      <c r="BM160" s="222"/>
      <c r="BN160" s="222"/>
      <c r="BO160" s="222"/>
      <c r="BP160" s="222"/>
      <c r="BQ160" s="222"/>
      <c r="BR160" s="222"/>
      <c r="BS160" s="222"/>
      <c r="BT160" s="222"/>
      <c r="BU160" s="222"/>
      <c r="BV160" s="222"/>
      <c r="BW160" s="222"/>
      <c r="BX160" s="222"/>
      <c r="BY160" s="222"/>
      <c r="BZ160" s="222"/>
      <c r="CA160" s="222"/>
      <c r="CB160" s="222"/>
      <c r="CC160" s="222"/>
      <c r="CD160" s="222"/>
      <c r="CE160" s="222"/>
      <c r="CF160" s="222"/>
      <c r="CG160" s="222"/>
      <c r="CH160" s="222"/>
      <c r="CI160" s="222"/>
    </row>
    <row r="161" spans="1:87">
      <c r="A161" s="365"/>
      <c r="B161" s="365"/>
      <c r="C161" s="366" t="s">
        <v>804</v>
      </c>
      <c r="D161" s="114"/>
      <c r="E161" s="114"/>
      <c r="F161" s="104"/>
      <c r="G161" s="367"/>
      <c r="H161" s="367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65"/>
      <c r="AH161" s="367"/>
      <c r="AI161" s="365"/>
      <c r="AJ161" s="367"/>
      <c r="AK161" s="365"/>
      <c r="AL161" s="367"/>
      <c r="AM161" s="365"/>
      <c r="AN161" s="367"/>
      <c r="AO161" s="365"/>
      <c r="AP161" s="367"/>
      <c r="AQ161" s="365"/>
      <c r="AR161" s="367"/>
      <c r="AS161" s="365"/>
      <c r="AT161" s="367"/>
      <c r="AU161" s="365"/>
      <c r="AV161" s="367"/>
      <c r="AW161" s="365"/>
      <c r="AX161" s="367"/>
      <c r="AY161" s="365"/>
      <c r="AZ161" s="367"/>
      <c r="BA161" s="365"/>
      <c r="BB161" s="367"/>
      <c r="BC161" s="365"/>
      <c r="BD161" s="367"/>
      <c r="BE161" s="365"/>
      <c r="BF161" s="367"/>
      <c r="BG161" s="365"/>
      <c r="BH161" s="367"/>
      <c r="BI161" s="365"/>
      <c r="BJ161" s="367"/>
      <c r="BK161" s="365"/>
      <c r="BL161" s="367"/>
      <c r="BM161" s="365"/>
      <c r="BN161" s="367"/>
      <c r="BO161" s="365"/>
      <c r="BP161" s="367"/>
      <c r="BQ161" s="365"/>
      <c r="BR161" s="367"/>
      <c r="BS161" s="365"/>
      <c r="BT161" s="367"/>
      <c r="BU161" s="365"/>
      <c r="BV161" s="367"/>
      <c r="BW161" s="365"/>
      <c r="BX161" s="367"/>
      <c r="BY161" s="365"/>
      <c r="BZ161" s="367"/>
      <c r="CA161" s="365"/>
      <c r="CB161" s="367"/>
      <c r="CC161" s="365"/>
      <c r="CD161" s="367"/>
      <c r="CE161" s="365"/>
      <c r="CF161" s="367"/>
      <c r="CG161" s="365"/>
      <c r="CH161" s="367"/>
      <c r="CI161" s="365"/>
    </row>
    <row r="162" spans="1:87">
      <c r="A162" s="222"/>
      <c r="B162" s="222"/>
      <c r="C162" s="40" t="s">
        <v>804</v>
      </c>
      <c r="D162" s="69" t="s">
        <v>898</v>
      </c>
      <c r="E162" s="427" t="s">
        <v>58</v>
      </c>
      <c r="F162" s="380"/>
      <c r="G162" s="661"/>
      <c r="H162" s="661"/>
      <c r="I162" s="583"/>
      <c r="J162" s="364">
        <f t="shared" ref="J162:AO162" si="120">-I92</f>
        <v>-34.649996845564246</v>
      </c>
      <c r="K162" s="364">
        <f t="shared" si="120"/>
        <v>-55.099655727954747</v>
      </c>
      <c r="L162" s="540">
        <f t="shared" si="120"/>
        <v>-84.465169383201143</v>
      </c>
      <c r="M162" s="364">
        <f t="shared" si="120"/>
        <v>-61.715811043567463</v>
      </c>
      <c r="N162" s="364">
        <f t="shared" si="120"/>
        <v>-64.071909714049141</v>
      </c>
      <c r="O162" s="364">
        <f t="shared" si="120"/>
        <v>-71.125095982188469</v>
      </c>
      <c r="P162" s="364">
        <f t="shared" si="120"/>
        <v>-90.254113751436265</v>
      </c>
      <c r="Q162" s="364">
        <f t="shared" si="120"/>
        <v>-94.577053543163913</v>
      </c>
      <c r="R162" s="364">
        <f t="shared" si="120"/>
        <v>-102.14271020685722</v>
      </c>
      <c r="S162" s="364">
        <f t="shared" si="120"/>
        <v>-107.77715362416552</v>
      </c>
      <c r="T162" s="364">
        <f t="shared" si="120"/>
        <v>-111.03859110052402</v>
      </c>
      <c r="U162" s="364">
        <f t="shared" si="120"/>
        <v>-117.17473607073897</v>
      </c>
      <c r="V162" s="364">
        <f t="shared" si="120"/>
        <v>-123.80460547923226</v>
      </c>
      <c r="W162" s="364">
        <f t="shared" si="120"/>
        <v>-132.24951122069206</v>
      </c>
      <c r="X162" s="364">
        <f t="shared" si="120"/>
        <v>-141.22377883150872</v>
      </c>
      <c r="Y162" s="364">
        <f t="shared" si="120"/>
        <v>-150.65977633249418</v>
      </c>
      <c r="Z162" s="364">
        <f t="shared" si="120"/>
        <v>-160.54403714378788</v>
      </c>
      <c r="AA162" s="364">
        <f t="shared" si="120"/>
        <v>-171.14988508260456</v>
      </c>
      <c r="AB162" s="364">
        <f t="shared" si="120"/>
        <v>-181.83466796563124</v>
      </c>
      <c r="AC162" s="364">
        <f t="shared" si="120"/>
        <v>-190.26716992795721</v>
      </c>
      <c r="AD162" s="364">
        <f t="shared" si="120"/>
        <v>-202.94279662861621</v>
      </c>
      <c r="AE162" s="364">
        <f t="shared" si="120"/>
        <v>-215.67537114262066</v>
      </c>
      <c r="AF162" s="364">
        <f t="shared" si="120"/>
        <v>-229.08675246491597</v>
      </c>
      <c r="AG162" s="364">
        <f t="shared" si="120"/>
        <v>-243.28445413715184</v>
      </c>
      <c r="AH162" s="364">
        <f t="shared" si="120"/>
        <v>-251.54553501760691</v>
      </c>
      <c r="AI162" s="364">
        <f t="shared" si="120"/>
        <v>-259.96180577889766</v>
      </c>
      <c r="AJ162" s="364">
        <f t="shared" si="120"/>
        <v>-268.67215208239503</v>
      </c>
      <c r="AK162" s="364">
        <f t="shared" si="120"/>
        <v>-277.6465331949268</v>
      </c>
      <c r="AL162" s="364">
        <f t="shared" si="120"/>
        <v>-286.83673978313726</v>
      </c>
      <c r="AM162" s="364">
        <f t="shared" si="120"/>
        <v>-296.35891348839147</v>
      </c>
      <c r="AN162" s="364">
        <f t="shared" si="120"/>
        <v>-306.23130603382964</v>
      </c>
      <c r="AO162" s="364">
        <f t="shared" si="120"/>
        <v>-316.44344193250282</v>
      </c>
      <c r="AP162" s="364">
        <f t="shared" ref="AP162:BU162" si="121">-AO92</f>
        <v>-326.91537821169851</v>
      </c>
      <c r="AQ162" s="364">
        <f t="shared" si="121"/>
        <v>-337.71511639666903</v>
      </c>
      <c r="AR162" s="364">
        <f t="shared" si="121"/>
        <v>-348.85727094183341</v>
      </c>
      <c r="AS162" s="364">
        <f t="shared" si="121"/>
        <v>-360.36139412103665</v>
      </c>
      <c r="AT162" s="364">
        <f t="shared" si="121"/>
        <v>-372.31886156528248</v>
      </c>
      <c r="AU162" s="364">
        <f t="shared" si="121"/>
        <v>-384.78018152869498</v>
      </c>
      <c r="AV162" s="364">
        <f t="shared" si="121"/>
        <v>-397.36279643386007</v>
      </c>
      <c r="AW162" s="364">
        <f t="shared" si="121"/>
        <v>-410.5388910539894</v>
      </c>
      <c r="AX162" s="364">
        <f t="shared" si="121"/>
        <v>-423.98254174022134</v>
      </c>
      <c r="AY162" s="364">
        <f t="shared" si="121"/>
        <v>-437.78035467969875</v>
      </c>
      <c r="AZ162" s="364">
        <f t="shared" si="121"/>
        <v>-451.99300318635625</v>
      </c>
      <c r="BA162" s="364">
        <f t="shared" si="121"/>
        <v>-466.5056316401334</v>
      </c>
      <c r="BB162" s="364">
        <f t="shared" si="121"/>
        <v>-481.53008353153047</v>
      </c>
      <c r="BC162" s="364">
        <f t="shared" si="121"/>
        <v>-497.14510269070985</v>
      </c>
      <c r="BD162" s="364">
        <f t="shared" si="121"/>
        <v>-513.18753461339008</v>
      </c>
      <c r="BE162" s="364">
        <f t="shared" si="121"/>
        <v>-529.72735930310898</v>
      </c>
      <c r="BF162" s="364">
        <f t="shared" si="121"/>
        <v>-546.86261504862591</v>
      </c>
      <c r="BG162" s="364">
        <f t="shared" si="121"/>
        <v>-564.4124964202299</v>
      </c>
      <c r="BH162" s="364">
        <f t="shared" si="121"/>
        <v>-582.31405069656785</v>
      </c>
      <c r="BI162" s="364">
        <f t="shared" si="121"/>
        <v>-600.86466961725398</v>
      </c>
      <c r="BJ162" s="364">
        <f t="shared" si="121"/>
        <v>-620.57558116618452</v>
      </c>
      <c r="BK162" s="364">
        <f t="shared" si="121"/>
        <v>-641.02832070883835</v>
      </c>
      <c r="BL162" s="364">
        <f t="shared" si="121"/>
        <v>-661.8626175668818</v>
      </c>
      <c r="BM162" s="364">
        <f t="shared" si="121"/>
        <v>-683.50599476111722</v>
      </c>
      <c r="BN162" s="364">
        <f t="shared" si="121"/>
        <v>-705.83258154579732</v>
      </c>
      <c r="BO162" s="364">
        <f t="shared" si="121"/>
        <v>-728.86053505245002</v>
      </c>
      <c r="BP162" s="364">
        <f t="shared" si="121"/>
        <v>-752.61034221158536</v>
      </c>
      <c r="BQ162" s="364">
        <f t="shared" si="121"/>
        <v>-777.10735588605246</v>
      </c>
      <c r="BR162" s="364">
        <f t="shared" si="121"/>
        <v>-802.37055454678944</v>
      </c>
      <c r="BS162" s="364">
        <f t="shared" si="121"/>
        <v>-828.42416589057859</v>
      </c>
      <c r="BT162" s="364">
        <f t="shared" si="121"/>
        <v>-855.29085289993816</v>
      </c>
      <c r="BU162" s="364">
        <f t="shared" si="121"/>
        <v>-882.9986821553083</v>
      </c>
      <c r="BV162" s="364">
        <f t="shared" ref="BV162:CI162" si="122">-BU92</f>
        <v>-911.56944360128091</v>
      </c>
      <c r="BW162" s="364">
        <f t="shared" si="122"/>
        <v>-941.03025587002924</v>
      </c>
      <c r="BX162" s="364">
        <f t="shared" si="122"/>
        <v>-971.40676107014201</v>
      </c>
      <c r="BY162" s="364">
        <f t="shared" si="122"/>
        <v>-1002.7300975304253</v>
      </c>
      <c r="BZ162" s="364">
        <f t="shared" si="122"/>
        <v>-1035.0252180247905</v>
      </c>
      <c r="CA162" s="364">
        <f t="shared" si="122"/>
        <v>-1068.3224922146233</v>
      </c>
      <c r="CB162" s="364">
        <f t="shared" si="122"/>
        <v>-1102.6508944808159</v>
      </c>
      <c r="CC162" s="364">
        <f t="shared" si="122"/>
        <v>-1138.0450045629116</v>
      </c>
      <c r="CD162" s="364">
        <f t="shared" si="122"/>
        <v>-1174.5333494771664</v>
      </c>
      <c r="CE162" s="364">
        <f t="shared" si="122"/>
        <v>-1212.1499455291932</v>
      </c>
      <c r="CF162" s="364">
        <f t="shared" si="122"/>
        <v>-1250.9275616622781</v>
      </c>
      <c r="CG162" s="364">
        <f t="shared" si="122"/>
        <v>-1290.9046745554856</v>
      </c>
      <c r="CH162" s="364">
        <f t="shared" si="122"/>
        <v>-1332.1137935355</v>
      </c>
      <c r="CI162" s="364">
        <f t="shared" si="122"/>
        <v>-1374.5930819493478</v>
      </c>
    </row>
    <row r="163" spans="1:87">
      <c r="A163" s="222"/>
      <c r="B163" s="222"/>
      <c r="C163" s="222"/>
      <c r="D163" s="69"/>
      <c r="E163" s="69"/>
      <c r="F163" s="34"/>
      <c r="G163" s="361"/>
      <c r="H163" s="361"/>
      <c r="I163" s="361"/>
      <c r="J163" s="361"/>
      <c r="K163" s="361"/>
      <c r="L163" s="361"/>
      <c r="M163" s="361"/>
      <c r="N163" s="361"/>
      <c r="O163" s="361"/>
      <c r="P163" s="361"/>
      <c r="Q163" s="361"/>
      <c r="R163" s="361"/>
      <c r="S163" s="361"/>
      <c r="T163" s="361"/>
      <c r="U163" s="361"/>
      <c r="V163" s="361"/>
      <c r="W163" s="361"/>
      <c r="X163" s="361"/>
      <c r="Y163" s="361"/>
      <c r="Z163" s="361"/>
      <c r="AA163" s="361"/>
      <c r="AB163" s="361"/>
      <c r="AC163" s="361"/>
      <c r="AD163" s="361"/>
      <c r="AE163" s="361"/>
      <c r="AF163" s="361"/>
      <c r="AG163" s="222"/>
      <c r="AH163" s="222"/>
      <c r="AI163" s="222"/>
      <c r="AJ163" s="222"/>
      <c r="AK163" s="222"/>
      <c r="AL163" s="222"/>
      <c r="AM163" s="222"/>
      <c r="AN163" s="222"/>
      <c r="AO163" s="222"/>
      <c r="AP163" s="222"/>
      <c r="AQ163" s="222"/>
      <c r="AR163" s="222"/>
      <c r="AS163" s="222"/>
      <c r="AT163" s="222"/>
      <c r="AU163" s="222"/>
      <c r="AV163" s="222"/>
      <c r="AW163" s="222"/>
      <c r="AX163" s="222"/>
      <c r="AY163" s="222"/>
      <c r="AZ163" s="222"/>
      <c r="BA163" s="222"/>
      <c r="BB163" s="222"/>
      <c r="BC163" s="222"/>
      <c r="BD163" s="222"/>
      <c r="BE163" s="222"/>
      <c r="BF163" s="222"/>
      <c r="BG163" s="222"/>
      <c r="BH163" s="222"/>
      <c r="BI163" s="222"/>
      <c r="BJ163" s="222"/>
      <c r="BK163" s="222"/>
      <c r="BL163" s="222"/>
      <c r="BM163" s="222"/>
      <c r="BN163" s="222"/>
      <c r="BO163" s="222"/>
      <c r="BP163" s="222"/>
      <c r="BQ163" s="222"/>
      <c r="BR163" s="222"/>
      <c r="BS163" s="222"/>
      <c r="BT163" s="222"/>
      <c r="BU163" s="222"/>
      <c r="BV163" s="222"/>
      <c r="BW163" s="222"/>
      <c r="BX163" s="222"/>
      <c r="BY163" s="222"/>
      <c r="BZ163" s="222"/>
      <c r="CA163" s="222"/>
      <c r="CB163" s="222"/>
      <c r="CC163" s="222"/>
      <c r="CD163" s="222"/>
      <c r="CE163" s="222"/>
      <c r="CF163" s="222"/>
      <c r="CG163" s="222"/>
      <c r="CH163" s="222"/>
      <c r="CI163" s="222"/>
    </row>
    <row r="164" spans="1:87">
      <c r="A164" s="355"/>
      <c r="B164" s="355"/>
      <c r="C164" s="356" t="s">
        <v>525</v>
      </c>
      <c r="D164" s="428"/>
      <c r="E164" s="428"/>
      <c r="F164" s="99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  <c r="AQ164" s="355"/>
      <c r="AR164" s="355"/>
      <c r="AS164" s="355"/>
      <c r="AT164" s="355"/>
      <c r="AU164" s="355"/>
      <c r="AV164" s="355"/>
      <c r="AW164" s="355"/>
      <c r="AX164" s="355"/>
      <c r="AY164" s="355"/>
      <c r="AZ164" s="355"/>
      <c r="BA164" s="355"/>
      <c r="BB164" s="355"/>
      <c r="BC164" s="355"/>
      <c r="BD164" s="355"/>
      <c r="BE164" s="355"/>
      <c r="BF164" s="355"/>
      <c r="BG164" s="355"/>
      <c r="BH164" s="355"/>
      <c r="BI164" s="355"/>
      <c r="BJ164" s="355"/>
      <c r="BK164" s="355"/>
      <c r="BL164" s="355"/>
      <c r="BM164" s="355"/>
      <c r="BN164" s="355"/>
      <c r="BO164" s="355"/>
      <c r="BP164" s="355"/>
      <c r="BQ164" s="355"/>
      <c r="BR164" s="355"/>
      <c r="BS164" s="355"/>
      <c r="BT164" s="355"/>
      <c r="BU164" s="355"/>
      <c r="BV164" s="355"/>
      <c r="BW164" s="355"/>
      <c r="BX164" s="355"/>
      <c r="BY164" s="355"/>
      <c r="BZ164" s="355"/>
      <c r="CA164" s="355"/>
      <c r="CB164" s="355"/>
      <c r="CC164" s="355"/>
      <c r="CD164" s="355"/>
      <c r="CE164" s="355"/>
      <c r="CF164" s="355"/>
      <c r="CG164" s="355"/>
      <c r="CH164" s="355"/>
      <c r="CI164" s="355"/>
    </row>
    <row r="165" spans="1:87">
      <c r="A165" s="365"/>
      <c r="B165" s="365"/>
      <c r="C165" s="366" t="s">
        <v>526</v>
      </c>
      <c r="D165" s="114"/>
      <c r="E165" s="114"/>
      <c r="F165" s="104"/>
      <c r="G165" s="368"/>
      <c r="H165" s="368"/>
      <c r="I165" s="369"/>
      <c r="J165" s="369"/>
      <c r="K165" s="369"/>
      <c r="L165" s="369"/>
      <c r="M165" s="369"/>
      <c r="N165" s="369"/>
      <c r="O165" s="369"/>
      <c r="P165" s="369"/>
      <c r="Q165" s="369"/>
      <c r="R165" s="369"/>
      <c r="S165" s="369"/>
      <c r="T165" s="369"/>
      <c r="U165" s="369"/>
      <c r="V165" s="369"/>
      <c r="W165" s="369"/>
      <c r="X165" s="369"/>
      <c r="Y165" s="369"/>
      <c r="Z165" s="369"/>
      <c r="AA165" s="369"/>
      <c r="AB165" s="369"/>
      <c r="AC165" s="369"/>
      <c r="AD165" s="369"/>
      <c r="AE165" s="369"/>
      <c r="AF165" s="369"/>
      <c r="AG165" s="365"/>
      <c r="AH165" s="367"/>
      <c r="AI165" s="365"/>
      <c r="AJ165" s="367"/>
      <c r="AK165" s="365"/>
      <c r="AL165" s="367"/>
      <c r="AM165" s="365"/>
      <c r="AN165" s="367"/>
      <c r="AO165" s="365"/>
      <c r="AP165" s="367"/>
      <c r="AQ165" s="365"/>
      <c r="AR165" s="367"/>
      <c r="AS165" s="365"/>
      <c r="AT165" s="367"/>
      <c r="AU165" s="365"/>
      <c r="AV165" s="367"/>
      <c r="AW165" s="365"/>
      <c r="AX165" s="367"/>
      <c r="AY165" s="365"/>
      <c r="AZ165" s="367"/>
      <c r="BA165" s="365"/>
      <c r="BB165" s="367"/>
      <c r="BC165" s="365"/>
      <c r="BD165" s="367"/>
      <c r="BE165" s="365"/>
      <c r="BF165" s="367"/>
      <c r="BG165" s="365"/>
      <c r="BH165" s="367"/>
      <c r="BI165" s="365"/>
      <c r="BJ165" s="367"/>
      <c r="BK165" s="365"/>
      <c r="BL165" s="367"/>
      <c r="BM165" s="365"/>
      <c r="BN165" s="367"/>
      <c r="BO165" s="365"/>
      <c r="BP165" s="367"/>
      <c r="BQ165" s="365"/>
      <c r="BR165" s="367"/>
      <c r="BS165" s="365"/>
      <c r="BT165" s="367"/>
      <c r="BU165" s="365"/>
      <c r="BV165" s="367"/>
      <c r="BW165" s="365"/>
      <c r="BX165" s="367"/>
      <c r="BY165" s="365"/>
      <c r="BZ165" s="367"/>
      <c r="CA165" s="365"/>
      <c r="CB165" s="367"/>
      <c r="CC165" s="365"/>
      <c r="CD165" s="367"/>
      <c r="CE165" s="365"/>
      <c r="CF165" s="367"/>
      <c r="CG165" s="365"/>
      <c r="CH165" s="367"/>
      <c r="CI165" s="365"/>
    </row>
    <row r="166" spans="1:87">
      <c r="A166" s="222"/>
      <c r="B166" s="222"/>
      <c r="C166" s="222" t="s">
        <v>493</v>
      </c>
      <c r="D166" s="69" t="s">
        <v>898</v>
      </c>
      <c r="E166" s="427" t="s">
        <v>58</v>
      </c>
      <c r="F166" s="69"/>
      <c r="G166" s="654"/>
      <c r="H166" s="654"/>
      <c r="I166" s="583"/>
      <c r="J166" s="364">
        <f t="shared" ref="J166:AO166" si="123">J61</f>
        <v>371.65697314559515</v>
      </c>
      <c r="K166" s="364">
        <f t="shared" si="123"/>
        <v>407.26529739100073</v>
      </c>
      <c r="L166" s="364">
        <f t="shared" si="123"/>
        <v>445.47199999999981</v>
      </c>
      <c r="M166" s="364">
        <f t="shared" si="123"/>
        <v>539.30074073970172</v>
      </c>
      <c r="N166" s="364">
        <f t="shared" si="123"/>
        <v>663.5091122829009</v>
      </c>
      <c r="O166" s="364">
        <f t="shared" si="123"/>
        <v>886.53190061140481</v>
      </c>
      <c r="P166" s="364">
        <f t="shared" si="123"/>
        <v>952.42336354616828</v>
      </c>
      <c r="Q166" s="364">
        <f t="shared" si="123"/>
        <v>1047.3925267414691</v>
      </c>
      <c r="R166" s="364">
        <f t="shared" si="123"/>
        <v>1116.519622231589</v>
      </c>
      <c r="S166" s="364">
        <f t="shared" si="123"/>
        <v>1156.064757585415</v>
      </c>
      <c r="T166" s="364">
        <f t="shared" si="123"/>
        <v>1231.7146657457547</v>
      </c>
      <c r="U166" s="364">
        <f t="shared" si="123"/>
        <v>1312.8866471123492</v>
      </c>
      <c r="V166" s="364">
        <f t="shared" si="123"/>
        <v>1416.4929740096675</v>
      </c>
      <c r="W166" s="364">
        <f t="shared" si="123"/>
        <v>1526.2551365262862</v>
      </c>
      <c r="X166" s="364">
        <f t="shared" si="123"/>
        <v>1641.5175962841815</v>
      </c>
      <c r="Y166" s="364">
        <f t="shared" si="123"/>
        <v>1762.1276578500385</v>
      </c>
      <c r="Z166" s="364">
        <f t="shared" si="123"/>
        <v>1891.5059932007414</v>
      </c>
      <c r="AA166" s="364">
        <f t="shared" si="123"/>
        <v>2027.0525818118656</v>
      </c>
      <c r="AB166" s="364">
        <f t="shared" si="123"/>
        <v>2177.3131605630288</v>
      </c>
      <c r="AC166" s="364">
        <f t="shared" si="123"/>
        <v>2339.4762143072412</v>
      </c>
      <c r="AD166" s="364">
        <f t="shared" si="123"/>
        <v>2500.5041169525889</v>
      </c>
      <c r="AE166" s="364">
        <f t="shared" si="123"/>
        <v>2670.1690579024412</v>
      </c>
      <c r="AF166" s="364">
        <f t="shared" si="123"/>
        <v>2849.6977978529103</v>
      </c>
      <c r="AG166" s="364">
        <f t="shared" si="123"/>
        <v>2948.9273278128921</v>
      </c>
      <c r="AH166" s="364">
        <f t="shared" si="123"/>
        <v>3052.1774360167046</v>
      </c>
      <c r="AI166" s="364">
        <f t="shared" si="123"/>
        <v>3159.253605152483</v>
      </c>
      <c r="AJ166" s="364">
        <f t="shared" si="123"/>
        <v>3269.6813782973682</v>
      </c>
      <c r="AK166" s="364">
        <f t="shared" si="123"/>
        <v>3382.8077302604283</v>
      </c>
      <c r="AL166" s="364">
        <f t="shared" si="123"/>
        <v>3500.1957734136536</v>
      </c>
      <c r="AM166" s="364">
        <f t="shared" si="123"/>
        <v>3622.0363272677732</v>
      </c>
      <c r="AN166" s="364">
        <f t="shared" si="123"/>
        <v>3748.1688992340419</v>
      </c>
      <c r="AO166" s="364">
        <f t="shared" si="123"/>
        <v>3877.5138587767774</v>
      </c>
      <c r="AP166" s="364">
        <f t="shared" ref="AP166:BU166" si="124">AP61</f>
        <v>4011.0674757496672</v>
      </c>
      <c r="AQ166" s="364">
        <f t="shared" si="124"/>
        <v>4148.977039145323</v>
      </c>
      <c r="AR166" s="364">
        <f t="shared" si="124"/>
        <v>4291.4926719473278</v>
      </c>
      <c r="AS166" s="364">
        <f t="shared" si="124"/>
        <v>4439.6740414936239</v>
      </c>
      <c r="AT166" s="364">
        <f t="shared" si="124"/>
        <v>4594.2116637514928</v>
      </c>
      <c r="AU166" s="364">
        <f t="shared" si="124"/>
        <v>4750.0620208431928</v>
      </c>
      <c r="AV166" s="364">
        <f t="shared" si="124"/>
        <v>4913.6258453529899</v>
      </c>
      <c r="AW166" s="364">
        <f t="shared" si="124"/>
        <v>5080.3651380201945</v>
      </c>
      <c r="AX166" s="364">
        <f t="shared" si="124"/>
        <v>5251.5315374888778</v>
      </c>
      <c r="AY166" s="364">
        <f t="shared" si="124"/>
        <v>5427.906903360019</v>
      </c>
      <c r="AZ166" s="364">
        <f t="shared" si="124"/>
        <v>5607.918604073021</v>
      </c>
      <c r="BA166" s="364">
        <f t="shared" si="124"/>
        <v>5794.4405533061845</v>
      </c>
      <c r="BB166" s="364">
        <f t="shared" si="124"/>
        <v>5988.445667793465</v>
      </c>
      <c r="BC166" s="364">
        <f t="shared" si="124"/>
        <v>6187.7025781467228</v>
      </c>
      <c r="BD166" s="364">
        <f t="shared" si="124"/>
        <v>6393.1992715611896</v>
      </c>
      <c r="BE166" s="364">
        <f t="shared" si="124"/>
        <v>6606.2160187554155</v>
      </c>
      <c r="BF166" s="364">
        <f t="shared" si="124"/>
        <v>6824.2804567694957</v>
      </c>
      <c r="BG166" s="364">
        <f t="shared" si="124"/>
        <v>7046.6061639469954</v>
      </c>
      <c r="BH166" s="364">
        <f t="shared" si="124"/>
        <v>7277.2014389296492</v>
      </c>
      <c r="BI166" s="364">
        <f t="shared" si="124"/>
        <v>7522.7992168973269</v>
      </c>
      <c r="BJ166" s="364">
        <f t="shared" si="124"/>
        <v>7777.5670414465076</v>
      </c>
      <c r="BK166" s="364">
        <f t="shared" si="124"/>
        <v>8036.8025561562281</v>
      </c>
      <c r="BL166" s="364">
        <f t="shared" si="124"/>
        <v>8306.3627336330046</v>
      </c>
      <c r="BM166" s="364">
        <f t="shared" si="124"/>
        <v>8584.395321416765</v>
      </c>
      <c r="BN166" s="364">
        <f t="shared" si="124"/>
        <v>8871.171847050111</v>
      </c>
      <c r="BO166" s="364">
        <f t="shared" si="124"/>
        <v>9166.9395705410589</v>
      </c>
      <c r="BP166" s="364">
        <f t="shared" si="124"/>
        <v>9472.0174733862714</v>
      </c>
      <c r="BQ166" s="364">
        <f t="shared" si="124"/>
        <v>9786.6368940102548</v>
      </c>
      <c r="BR166" s="364">
        <f t="shared" si="124"/>
        <v>10111.101370795745</v>
      </c>
      <c r="BS166" s="364">
        <f t="shared" si="124"/>
        <v>10445.691131946272</v>
      </c>
      <c r="BT166" s="364">
        <f t="shared" si="124"/>
        <v>10790.759113153079</v>
      </c>
      <c r="BU166" s="364">
        <f t="shared" si="124"/>
        <v>11146.571622535779</v>
      </c>
      <c r="BV166" s="364">
        <f t="shared" ref="BV166:CI166" si="125">BV61</f>
        <v>11513.468214057752</v>
      </c>
      <c r="BW166" s="364">
        <f t="shared" si="125"/>
        <v>11891.766208683775</v>
      </c>
      <c r="BX166" s="364">
        <f t="shared" si="125"/>
        <v>12281.856744279256</v>
      </c>
      <c r="BY166" s="364">
        <f t="shared" si="125"/>
        <v>12684.045473748689</v>
      </c>
      <c r="BZ166" s="364">
        <f t="shared" si="125"/>
        <v>13098.712472643158</v>
      </c>
      <c r="CA166" s="364">
        <f t="shared" si="125"/>
        <v>13526.216795534256</v>
      </c>
      <c r="CB166" s="364">
        <f t="shared" si="125"/>
        <v>13966.99256218453</v>
      </c>
      <c r="CC166" s="364">
        <f t="shared" si="125"/>
        <v>14421.389693043619</v>
      </c>
      <c r="CD166" s="364">
        <f t="shared" si="125"/>
        <v>14889.833855332543</v>
      </c>
      <c r="CE166" s="364">
        <f t="shared" si="125"/>
        <v>15372.731059047133</v>
      </c>
      <c r="CF166" s="364">
        <f t="shared" si="125"/>
        <v>15870.563783945121</v>
      </c>
      <c r="CG166" s="364">
        <f t="shared" si="125"/>
        <v>16383.731757081783</v>
      </c>
      <c r="CH166" s="364">
        <f t="shared" si="125"/>
        <v>16912.711942193338</v>
      </c>
      <c r="CI166" s="364">
        <f t="shared" si="125"/>
        <v>17457.979140323503</v>
      </c>
    </row>
    <row r="167" spans="1:87">
      <c r="A167" s="222"/>
      <c r="B167" s="222"/>
      <c r="C167" s="370"/>
      <c r="D167" s="69"/>
      <c r="E167" s="427"/>
      <c r="F167" s="69"/>
      <c r="G167" s="362"/>
      <c r="H167" s="362"/>
      <c r="I167" s="364"/>
      <c r="J167" s="408"/>
      <c r="K167" s="408"/>
      <c r="L167" s="408"/>
      <c r="M167" s="408"/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  <c r="AA167" s="408"/>
      <c r="AB167" s="408"/>
      <c r="AC167" s="408"/>
      <c r="AD167" s="408"/>
      <c r="AE167" s="408"/>
      <c r="AF167" s="408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  <c r="BB167" s="222"/>
      <c r="BC167" s="222"/>
      <c r="BD167" s="222"/>
      <c r="BE167" s="222"/>
      <c r="BF167" s="222"/>
      <c r="BG167" s="222"/>
      <c r="BH167" s="222"/>
      <c r="BI167" s="222"/>
      <c r="BJ167" s="222"/>
      <c r="BK167" s="222"/>
      <c r="BL167" s="222"/>
      <c r="BM167" s="222"/>
      <c r="BN167" s="222"/>
      <c r="BO167" s="222"/>
      <c r="BP167" s="222"/>
      <c r="BQ167" s="222"/>
      <c r="BR167" s="222"/>
      <c r="BS167" s="222"/>
      <c r="BT167" s="222"/>
      <c r="BU167" s="222"/>
      <c r="BV167" s="222"/>
      <c r="BW167" s="222"/>
      <c r="BX167" s="222"/>
      <c r="BY167" s="222"/>
      <c r="BZ167" s="222"/>
      <c r="CA167" s="222"/>
      <c r="CB167" s="222"/>
      <c r="CC167" s="222"/>
      <c r="CD167" s="222"/>
      <c r="CE167" s="222"/>
      <c r="CF167" s="222"/>
      <c r="CG167" s="222"/>
      <c r="CH167" s="222"/>
      <c r="CI167" s="222"/>
    </row>
    <row r="168" spans="1:87">
      <c r="A168" s="222"/>
      <c r="B168" s="222"/>
      <c r="C168" s="224" t="s">
        <v>862</v>
      </c>
      <c r="D168" s="69"/>
      <c r="E168" s="69"/>
      <c r="F168" s="34"/>
      <c r="G168" s="361"/>
      <c r="H168" s="361"/>
      <c r="I168" s="361"/>
      <c r="J168" s="361"/>
      <c r="K168" s="361"/>
      <c r="L168" s="361"/>
      <c r="M168" s="361"/>
      <c r="N168" s="361"/>
      <c r="O168" s="361"/>
      <c r="P168" s="361"/>
      <c r="Q168" s="361"/>
      <c r="R168" s="361"/>
      <c r="S168" s="361"/>
      <c r="T168" s="361"/>
      <c r="U168" s="361"/>
      <c r="V168" s="361"/>
      <c r="W168" s="361"/>
      <c r="X168" s="361"/>
      <c r="Y168" s="361"/>
      <c r="Z168" s="361"/>
      <c r="AA168" s="361"/>
      <c r="AB168" s="361"/>
      <c r="AC168" s="361"/>
      <c r="AD168" s="361"/>
      <c r="AE168" s="361"/>
      <c r="AF168" s="361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  <c r="AV168" s="222"/>
      <c r="AW168" s="222"/>
      <c r="AX168" s="222"/>
      <c r="AY168" s="222"/>
      <c r="AZ168" s="222"/>
      <c r="BA168" s="222"/>
      <c r="BB168" s="222"/>
      <c r="BC168" s="222"/>
      <c r="BD168" s="222"/>
      <c r="BE168" s="222"/>
      <c r="BF168" s="222"/>
      <c r="BG168" s="222"/>
      <c r="BH168" s="222"/>
      <c r="BI168" s="222"/>
      <c r="BJ168" s="222"/>
      <c r="BK168" s="222"/>
      <c r="BL168" s="222"/>
      <c r="BM168" s="222"/>
      <c r="BN168" s="222"/>
      <c r="BO168" s="222"/>
      <c r="BP168" s="222"/>
      <c r="BQ168" s="222"/>
      <c r="BR168" s="222"/>
      <c r="BS168" s="222"/>
      <c r="BT168" s="222"/>
      <c r="BU168" s="222"/>
      <c r="BV168" s="222"/>
      <c r="BW168" s="222"/>
      <c r="BX168" s="222"/>
      <c r="BY168" s="222"/>
      <c r="BZ168" s="222"/>
      <c r="CA168" s="222"/>
      <c r="CB168" s="222"/>
      <c r="CC168" s="222"/>
      <c r="CD168" s="222"/>
      <c r="CE168" s="222"/>
      <c r="CF168" s="222"/>
      <c r="CG168" s="222"/>
      <c r="CH168" s="222"/>
      <c r="CI168" s="222"/>
    </row>
    <row r="169" spans="1:87">
      <c r="A169" s="222"/>
      <c r="B169" s="373"/>
      <c r="C169" s="222" t="s">
        <v>527</v>
      </c>
      <c r="D169" s="69" t="s">
        <v>898</v>
      </c>
      <c r="E169" s="427" t="s">
        <v>58</v>
      </c>
      <c r="F169" s="69"/>
      <c r="G169" s="654"/>
      <c r="H169" s="654"/>
      <c r="I169" s="583"/>
      <c r="J169" s="364">
        <f t="shared" ref="J169:AL169" si="126">J162</f>
        <v>-34.649996845564246</v>
      </c>
      <c r="K169" s="364">
        <f>K162</f>
        <v>-55.099655727954747</v>
      </c>
      <c r="L169" s="364">
        <f t="shared" si="126"/>
        <v>-84.465169383201143</v>
      </c>
      <c r="M169" s="364">
        <f t="shared" si="126"/>
        <v>-61.715811043567463</v>
      </c>
      <c r="N169" s="364">
        <f t="shared" si="126"/>
        <v>-64.071909714049141</v>
      </c>
      <c r="O169" s="364">
        <f t="shared" si="126"/>
        <v>-71.125095982188469</v>
      </c>
      <c r="P169" s="364">
        <f t="shared" si="126"/>
        <v>-90.254113751436265</v>
      </c>
      <c r="Q169" s="364">
        <f t="shared" si="126"/>
        <v>-94.577053543163913</v>
      </c>
      <c r="R169" s="364">
        <f t="shared" si="126"/>
        <v>-102.14271020685722</v>
      </c>
      <c r="S169" s="364">
        <f t="shared" si="126"/>
        <v>-107.77715362416552</v>
      </c>
      <c r="T169" s="364">
        <f t="shared" si="126"/>
        <v>-111.03859110052402</v>
      </c>
      <c r="U169" s="364">
        <f t="shared" si="126"/>
        <v>-117.17473607073897</v>
      </c>
      <c r="V169" s="364">
        <f t="shared" si="126"/>
        <v>-123.80460547923226</v>
      </c>
      <c r="W169" s="364">
        <f t="shared" si="126"/>
        <v>-132.24951122069206</v>
      </c>
      <c r="X169" s="364">
        <f t="shared" si="126"/>
        <v>-141.22377883150872</v>
      </c>
      <c r="Y169" s="364">
        <f t="shared" si="126"/>
        <v>-150.65977633249418</v>
      </c>
      <c r="Z169" s="364">
        <f t="shared" si="126"/>
        <v>-160.54403714378788</v>
      </c>
      <c r="AA169" s="364">
        <f t="shared" si="126"/>
        <v>-171.14988508260456</v>
      </c>
      <c r="AB169" s="364">
        <f t="shared" si="126"/>
        <v>-181.83466796563124</v>
      </c>
      <c r="AC169" s="364">
        <f t="shared" si="126"/>
        <v>-190.26716992795721</v>
      </c>
      <c r="AD169" s="364">
        <f t="shared" si="126"/>
        <v>-202.94279662861621</v>
      </c>
      <c r="AE169" s="364">
        <f t="shared" si="126"/>
        <v>-215.67537114262066</v>
      </c>
      <c r="AF169" s="364">
        <f t="shared" si="126"/>
        <v>-229.08675246491597</v>
      </c>
      <c r="AG169" s="364">
        <f t="shared" si="126"/>
        <v>-243.28445413715184</v>
      </c>
      <c r="AH169" s="364">
        <f t="shared" si="126"/>
        <v>-251.54553501760691</v>
      </c>
      <c r="AI169" s="364">
        <f t="shared" si="126"/>
        <v>-259.96180577889766</v>
      </c>
      <c r="AJ169" s="364">
        <f t="shared" si="126"/>
        <v>-268.67215208239503</v>
      </c>
      <c r="AK169" s="364">
        <f t="shared" si="126"/>
        <v>-277.6465331949268</v>
      </c>
      <c r="AL169" s="364">
        <f t="shared" si="126"/>
        <v>-286.83673978313726</v>
      </c>
      <c r="AM169" s="364">
        <f t="shared" ref="AM169:CI169" si="127">AM162</f>
        <v>-296.35891348839147</v>
      </c>
      <c r="AN169" s="364">
        <f t="shared" si="127"/>
        <v>-306.23130603382964</v>
      </c>
      <c r="AO169" s="364">
        <f t="shared" si="127"/>
        <v>-316.44344193250282</v>
      </c>
      <c r="AP169" s="364">
        <f t="shared" si="127"/>
        <v>-326.91537821169851</v>
      </c>
      <c r="AQ169" s="364">
        <f t="shared" si="127"/>
        <v>-337.71511639666903</v>
      </c>
      <c r="AR169" s="364">
        <f t="shared" si="127"/>
        <v>-348.85727094183341</v>
      </c>
      <c r="AS169" s="364">
        <f t="shared" si="127"/>
        <v>-360.36139412103665</v>
      </c>
      <c r="AT169" s="364">
        <f t="shared" si="127"/>
        <v>-372.31886156528248</v>
      </c>
      <c r="AU169" s="364">
        <f t="shared" si="127"/>
        <v>-384.78018152869498</v>
      </c>
      <c r="AV169" s="364">
        <f t="shared" si="127"/>
        <v>-397.36279643386007</v>
      </c>
      <c r="AW169" s="364">
        <f t="shared" si="127"/>
        <v>-410.5388910539894</v>
      </c>
      <c r="AX169" s="364">
        <f t="shared" si="127"/>
        <v>-423.98254174022134</v>
      </c>
      <c r="AY169" s="364">
        <f t="shared" si="127"/>
        <v>-437.78035467969875</v>
      </c>
      <c r="AZ169" s="364">
        <f t="shared" si="127"/>
        <v>-451.99300318635625</v>
      </c>
      <c r="BA169" s="364">
        <f t="shared" si="127"/>
        <v>-466.5056316401334</v>
      </c>
      <c r="BB169" s="364">
        <f t="shared" si="127"/>
        <v>-481.53008353153047</v>
      </c>
      <c r="BC169" s="364">
        <f t="shared" si="127"/>
        <v>-497.14510269070985</v>
      </c>
      <c r="BD169" s="364">
        <f t="shared" si="127"/>
        <v>-513.18753461339008</v>
      </c>
      <c r="BE169" s="364">
        <f t="shared" si="127"/>
        <v>-529.72735930310898</v>
      </c>
      <c r="BF169" s="364">
        <f t="shared" si="127"/>
        <v>-546.86261504862591</v>
      </c>
      <c r="BG169" s="364">
        <f t="shared" si="127"/>
        <v>-564.4124964202299</v>
      </c>
      <c r="BH169" s="364">
        <f t="shared" si="127"/>
        <v>-582.31405069656785</v>
      </c>
      <c r="BI169" s="364">
        <f t="shared" si="127"/>
        <v>-600.86466961725398</v>
      </c>
      <c r="BJ169" s="364">
        <f t="shared" si="127"/>
        <v>-620.57558116618452</v>
      </c>
      <c r="BK169" s="364">
        <f t="shared" si="127"/>
        <v>-641.02832070883835</v>
      </c>
      <c r="BL169" s="364">
        <f t="shared" si="127"/>
        <v>-661.8626175668818</v>
      </c>
      <c r="BM169" s="364">
        <f t="shared" si="127"/>
        <v>-683.50599476111722</v>
      </c>
      <c r="BN169" s="364">
        <f t="shared" si="127"/>
        <v>-705.83258154579732</v>
      </c>
      <c r="BO169" s="364">
        <f t="shared" si="127"/>
        <v>-728.86053505245002</v>
      </c>
      <c r="BP169" s="364">
        <f t="shared" si="127"/>
        <v>-752.61034221158536</v>
      </c>
      <c r="BQ169" s="364">
        <f t="shared" si="127"/>
        <v>-777.10735588605246</v>
      </c>
      <c r="BR169" s="364">
        <f t="shared" si="127"/>
        <v>-802.37055454678944</v>
      </c>
      <c r="BS169" s="364">
        <f t="shared" si="127"/>
        <v>-828.42416589057859</v>
      </c>
      <c r="BT169" s="364">
        <f t="shared" si="127"/>
        <v>-855.29085289993816</v>
      </c>
      <c r="BU169" s="364">
        <f t="shared" si="127"/>
        <v>-882.9986821553083</v>
      </c>
      <c r="BV169" s="364">
        <f t="shared" si="127"/>
        <v>-911.56944360128091</v>
      </c>
      <c r="BW169" s="364">
        <f t="shared" si="127"/>
        <v>-941.03025587002924</v>
      </c>
      <c r="BX169" s="364">
        <f t="shared" si="127"/>
        <v>-971.40676107014201</v>
      </c>
      <c r="BY169" s="364">
        <f t="shared" si="127"/>
        <v>-1002.7300975304253</v>
      </c>
      <c r="BZ169" s="364">
        <f t="shared" si="127"/>
        <v>-1035.0252180247905</v>
      </c>
      <c r="CA169" s="364">
        <f t="shared" si="127"/>
        <v>-1068.3224922146233</v>
      </c>
      <c r="CB169" s="364">
        <f t="shared" si="127"/>
        <v>-1102.6508944808159</v>
      </c>
      <c r="CC169" s="364">
        <f t="shared" si="127"/>
        <v>-1138.0450045629116</v>
      </c>
      <c r="CD169" s="364">
        <f t="shared" si="127"/>
        <v>-1174.5333494771664</v>
      </c>
      <c r="CE169" s="364">
        <f t="shared" si="127"/>
        <v>-1212.1499455291932</v>
      </c>
      <c r="CF169" s="364">
        <f t="shared" si="127"/>
        <v>-1250.9275616622781</v>
      </c>
      <c r="CG169" s="364">
        <f t="shared" si="127"/>
        <v>-1290.9046745554856</v>
      </c>
      <c r="CH169" s="364">
        <f t="shared" si="127"/>
        <v>-1332.1137935355</v>
      </c>
      <c r="CI169" s="364">
        <f t="shared" si="127"/>
        <v>-1374.5930819493478</v>
      </c>
    </row>
    <row r="170" spans="1:87">
      <c r="A170" s="222"/>
      <c r="B170" s="373"/>
      <c r="C170" s="222" t="s">
        <v>528</v>
      </c>
      <c r="D170" s="69" t="s">
        <v>898</v>
      </c>
      <c r="E170" s="427" t="s">
        <v>58</v>
      </c>
      <c r="F170" s="69"/>
      <c r="G170" s="654"/>
      <c r="H170" s="654"/>
      <c r="I170" s="583"/>
      <c r="J170" s="364">
        <f t="shared" ref="J170:AO170" si="128">SUM(J100,J105,J114,J115,J125,J126,J151,J158)</f>
        <v>-394.9970822106792</v>
      </c>
      <c r="K170" s="364">
        <f t="shared" si="128"/>
        <v>-566.79180250165155</v>
      </c>
      <c r="L170" s="364">
        <f t="shared" si="128"/>
        <v>-593.71663807093023</v>
      </c>
      <c r="M170" s="364">
        <f t="shared" si="128"/>
        <v>-691.91348789850497</v>
      </c>
      <c r="N170" s="364">
        <f t="shared" si="128"/>
        <v>-706.88650759400025</v>
      </c>
      <c r="O170" s="364">
        <f t="shared" si="128"/>
        <v>-835.75234817262663</v>
      </c>
      <c r="P170" s="364">
        <f t="shared" si="128"/>
        <v>-865.34744585736087</v>
      </c>
      <c r="Q170" s="364">
        <f t="shared" si="128"/>
        <v>-918.81701884651363</v>
      </c>
      <c r="R170" s="364">
        <f t="shared" si="128"/>
        <v>-960.47044659443986</v>
      </c>
      <c r="S170" s="364">
        <f t="shared" si="128"/>
        <v>-986.67841636288983</v>
      </c>
      <c r="T170" s="364">
        <f t="shared" si="128"/>
        <v>-1033.6716106741453</v>
      </c>
      <c r="U170" s="364">
        <f t="shared" si="128"/>
        <v>-1085.2803928061503</v>
      </c>
      <c r="V170" s="364">
        <f t="shared" si="128"/>
        <v>-1150.7473857181383</v>
      </c>
      <c r="W170" s="364">
        <f t="shared" si="128"/>
        <v>-1221.2992963859749</v>
      </c>
      <c r="X170" s="364">
        <f t="shared" si="128"/>
        <v>-1296.4229741765173</v>
      </c>
      <c r="Y170" s="364">
        <f t="shared" si="128"/>
        <v>-1375.9829717604437</v>
      </c>
      <c r="Z170" s="364">
        <f t="shared" si="128"/>
        <v>-1461.8620066267863</v>
      </c>
      <c r="AA170" s="364">
        <f t="shared" si="128"/>
        <v>-1549.5822629762449</v>
      </c>
      <c r="AB170" s="364">
        <f t="shared" si="128"/>
        <v>-1622.7004567425063</v>
      </c>
      <c r="AC170" s="364">
        <f t="shared" si="128"/>
        <v>-1726.2168198730733</v>
      </c>
      <c r="AD170" s="364">
        <f t="shared" si="128"/>
        <v>-1831.5819997753968</v>
      </c>
      <c r="AE170" s="364">
        <f t="shared" si="128"/>
        <v>-1943.0312705228646</v>
      </c>
      <c r="AF170" s="364">
        <f t="shared" si="128"/>
        <v>-2061.3394910095599</v>
      </c>
      <c r="AG170" s="364">
        <f t="shared" si="128"/>
        <v>-2139.4142057726476</v>
      </c>
      <c r="AH170" s="364">
        <f t="shared" si="128"/>
        <v>-2218.6893032029711</v>
      </c>
      <c r="AI170" s="364">
        <f t="shared" si="128"/>
        <v>-2300.2149902290262</v>
      </c>
      <c r="AJ170" s="364">
        <f t="shared" si="128"/>
        <v>-2383.857093825347</v>
      </c>
      <c r="AK170" s="364">
        <f t="shared" si="128"/>
        <v>-2469.3281046820771</v>
      </c>
      <c r="AL170" s="364">
        <f t="shared" si="128"/>
        <v>-2557.4713284654676</v>
      </c>
      <c r="AM170" s="364">
        <f t="shared" si="128"/>
        <v>-2648.4599919780312</v>
      </c>
      <c r="AN170" s="364">
        <f t="shared" si="128"/>
        <v>-2742.2625780664666</v>
      </c>
      <c r="AO170" s="364">
        <f t="shared" si="128"/>
        <v>-2838.3532821973172</v>
      </c>
      <c r="AP170" s="364">
        <f t="shared" ref="AP170:BU170" si="129">SUM(AP100,AP105,AP114,AP115,AP125,AP126,AP151,AP158)</f>
        <v>-2937.034370206341</v>
      </c>
      <c r="AQ170" s="364">
        <f t="shared" si="129"/>
        <v>-3038.486035054138</v>
      </c>
      <c r="AR170" s="364">
        <f t="shared" si="129"/>
        <v>-3142.8665295460869</v>
      </c>
      <c r="AS170" s="364">
        <f t="shared" si="129"/>
        <v>-3251.2922106471387</v>
      </c>
      <c r="AT170" s="364">
        <f t="shared" si="129"/>
        <v>-3363.9852061282309</v>
      </c>
      <c r="AU170" s="364">
        <f t="shared" si="129"/>
        <v>-3477.9601713984785</v>
      </c>
      <c r="AV170" s="364">
        <f t="shared" si="129"/>
        <v>-3596.6951226008055</v>
      </c>
      <c r="AW170" s="364">
        <f t="shared" si="129"/>
        <v>-3717.9408743386321</v>
      </c>
      <c r="AX170" s="364">
        <f t="shared" si="129"/>
        <v>-3842.3581127957264</v>
      </c>
      <c r="AY170" s="364">
        <f t="shared" si="129"/>
        <v>-3970.3797161106395</v>
      </c>
      <c r="AZ170" s="364">
        <f t="shared" si="129"/>
        <v>-4101.2390563490453</v>
      </c>
      <c r="BA170" s="364">
        <f t="shared" si="129"/>
        <v>-4236.432937457691</v>
      </c>
      <c r="BB170" s="364">
        <f t="shared" si="129"/>
        <v>-4376.5491581020478</v>
      </c>
      <c r="BC170" s="364">
        <f t="shared" si="129"/>
        <v>-4520.4984355760425</v>
      </c>
      <c r="BD170" s="364">
        <f t="shared" si="129"/>
        <v>-4668.7845021468329</v>
      </c>
      <c r="BE170" s="364">
        <f t="shared" si="129"/>
        <v>-4822.1260848504689</v>
      </c>
      <c r="BF170" s="364">
        <f t="shared" si="129"/>
        <v>-4979.3040614787988</v>
      </c>
      <c r="BG170" s="364">
        <f t="shared" si="129"/>
        <v>-5139.8856241845469</v>
      </c>
      <c r="BH170" s="364">
        <f t="shared" si="129"/>
        <v>-5305.9523064858331</v>
      </c>
      <c r="BI170" s="364">
        <f t="shared" si="129"/>
        <v>-5481.1492623432587</v>
      </c>
      <c r="BJ170" s="364">
        <f t="shared" si="129"/>
        <v>-5662.7015969195909</v>
      </c>
      <c r="BK170" s="364">
        <f t="shared" si="129"/>
        <v>-5848.1218685970362</v>
      </c>
      <c r="BL170" s="364">
        <f t="shared" si="129"/>
        <v>-6040.3880199991527</v>
      </c>
      <c r="BM170" s="364">
        <f t="shared" si="129"/>
        <v>-6238.6852504860162</v>
      </c>
      <c r="BN170" s="364">
        <f t="shared" si="129"/>
        <v>-6443.1821637301646</v>
      </c>
      <c r="BO170" s="364">
        <f t="shared" si="129"/>
        <v>-6654.0861547826753</v>
      </c>
      <c r="BP170" s="364">
        <f t="shared" si="129"/>
        <v>-6871.6169035799712</v>
      </c>
      <c r="BQ170" s="364">
        <f t="shared" si="129"/>
        <v>-7095.9511365486205</v>
      </c>
      <c r="BR170" s="364">
        <f t="shared" si="129"/>
        <v>-7327.3032336798178</v>
      </c>
      <c r="BS170" s="364">
        <f t="shared" si="129"/>
        <v>-7565.8783642991766</v>
      </c>
      <c r="BT170" s="364">
        <f t="shared" si="129"/>
        <v>-7811.920308798808</v>
      </c>
      <c r="BU170" s="364">
        <f t="shared" si="129"/>
        <v>-8065.6309259695881</v>
      </c>
      <c r="BV170" s="364">
        <f t="shared" ref="BV170:CI170" si="130">SUM(BV100,BV105,BV114,BV115,BV125,BV126,BV151,BV158)</f>
        <v>-8327.2502450076136</v>
      </c>
      <c r="BW170" s="364">
        <f t="shared" si="130"/>
        <v>-8597.0099377642127</v>
      </c>
      <c r="BX170" s="364">
        <f t="shared" si="130"/>
        <v>-8875.1812444182069</v>
      </c>
      <c r="BY170" s="364">
        <f t="shared" si="130"/>
        <v>-9161.9942639473629</v>
      </c>
      <c r="BZ170" s="364">
        <f t="shared" si="130"/>
        <v>-9457.7178090564594</v>
      </c>
      <c r="CA170" s="364">
        <f t="shared" si="130"/>
        <v>-9762.6124471377225</v>
      </c>
      <c r="CB170" s="364">
        <f t="shared" si="130"/>
        <v>-10076.979641368538</v>
      </c>
      <c r="CC170" s="364">
        <f t="shared" si="130"/>
        <v>-10401.082020060432</v>
      </c>
      <c r="CD170" s="364">
        <f t="shared" si="130"/>
        <v>-10735.220238818581</v>
      </c>
      <c r="CE170" s="364">
        <f t="shared" si="130"/>
        <v>-11079.689529103922</v>
      </c>
      <c r="CF170" s="364">
        <f t="shared" si="130"/>
        <v>-11434.826490800378</v>
      </c>
      <c r="CG170" s="364">
        <f t="shared" si="130"/>
        <v>-11800.928477905496</v>
      </c>
      <c r="CH170" s="364">
        <f t="shared" si="130"/>
        <v>-12178.334095373133</v>
      </c>
      <c r="CI170" s="364">
        <f t="shared" si="130"/>
        <v>-12567.383593748884</v>
      </c>
    </row>
    <row r="171" spans="1:87">
      <c r="A171" s="222"/>
      <c r="B171" s="222"/>
      <c r="C171" s="222"/>
      <c r="D171" s="69"/>
      <c r="E171" s="69"/>
      <c r="F171" s="34"/>
      <c r="G171" s="361"/>
      <c r="H171" s="361"/>
      <c r="I171" s="361"/>
      <c r="J171" s="361"/>
      <c r="K171" s="361"/>
      <c r="L171" s="361"/>
      <c r="M171" s="361"/>
      <c r="N171" s="361"/>
      <c r="O171" s="361"/>
      <c r="P171" s="361"/>
      <c r="Q171" s="361"/>
      <c r="R171" s="361"/>
      <c r="S171" s="361"/>
      <c r="T171" s="361"/>
      <c r="U171" s="361"/>
      <c r="V171" s="361"/>
      <c r="W171" s="361"/>
      <c r="X171" s="361"/>
      <c r="Y171" s="361"/>
      <c r="Z171" s="361"/>
      <c r="AA171" s="361"/>
      <c r="AB171" s="361"/>
      <c r="AC171" s="361"/>
      <c r="AD171" s="361"/>
      <c r="AE171" s="361"/>
      <c r="AF171" s="361"/>
      <c r="AG171" s="361"/>
      <c r="AH171" s="361"/>
      <c r="AI171" s="361"/>
      <c r="AJ171" s="361"/>
      <c r="AK171" s="361"/>
      <c r="AL171" s="361"/>
      <c r="AM171" s="361"/>
      <c r="AN171" s="361"/>
      <c r="AO171" s="361"/>
      <c r="AP171" s="361"/>
      <c r="AQ171" s="361"/>
      <c r="AR171" s="361"/>
      <c r="AS171" s="361"/>
      <c r="AT171" s="361"/>
      <c r="AU171" s="361"/>
      <c r="AV171" s="361"/>
      <c r="AW171" s="361"/>
      <c r="AX171" s="361"/>
      <c r="AY171" s="361"/>
      <c r="AZ171" s="361"/>
      <c r="BA171" s="361"/>
      <c r="BB171" s="361"/>
      <c r="BC171" s="361"/>
      <c r="BD171" s="361"/>
      <c r="BE171" s="361"/>
      <c r="BF171" s="361"/>
      <c r="BG171" s="361"/>
      <c r="BH171" s="361"/>
      <c r="BI171" s="361"/>
      <c r="BJ171" s="361"/>
      <c r="BK171" s="361"/>
      <c r="BL171" s="361"/>
      <c r="BM171" s="361"/>
      <c r="BN171" s="361"/>
      <c r="BO171" s="361"/>
      <c r="BP171" s="361"/>
      <c r="BQ171" s="361"/>
      <c r="BR171" s="361"/>
      <c r="BS171" s="361"/>
      <c r="BT171" s="361"/>
      <c r="BU171" s="361"/>
      <c r="BV171" s="361"/>
      <c r="BW171" s="361"/>
      <c r="BX171" s="361"/>
      <c r="BY171" s="361"/>
      <c r="BZ171" s="361"/>
      <c r="CA171" s="361"/>
      <c r="CB171" s="361"/>
      <c r="CC171" s="361"/>
      <c r="CD171" s="361"/>
      <c r="CE171" s="361"/>
      <c r="CF171" s="361"/>
      <c r="CG171" s="361"/>
      <c r="CH171" s="361"/>
      <c r="CI171" s="361"/>
    </row>
    <row r="172" spans="1:87">
      <c r="A172" s="222"/>
      <c r="B172" s="222"/>
      <c r="C172" s="222" t="s">
        <v>529</v>
      </c>
      <c r="D172" s="69" t="s">
        <v>898</v>
      </c>
      <c r="E172" s="427" t="s">
        <v>58</v>
      </c>
      <c r="F172" s="69"/>
      <c r="G172" s="654"/>
      <c r="H172" s="654"/>
      <c r="I172" s="583"/>
      <c r="J172" s="364">
        <f t="shared" ref="J172:AL172" si="131">SUM(J166:J170)</f>
        <v>-57.99010591064831</v>
      </c>
      <c r="K172" s="364">
        <f>SUM(K166:K170)</f>
        <v>-214.62616083860559</v>
      </c>
      <c r="L172" s="364">
        <f t="shared" si="131"/>
        <v>-232.70980745413158</v>
      </c>
      <c r="M172" s="364">
        <f t="shared" si="131"/>
        <v>-214.32855820237069</v>
      </c>
      <c r="N172" s="364">
        <f t="shared" si="131"/>
        <v>-107.44930502514853</v>
      </c>
      <c r="O172" s="364">
        <f t="shared" si="131"/>
        <v>-20.345543543410258</v>
      </c>
      <c r="P172" s="364">
        <f t="shared" si="131"/>
        <v>-3.1781960626288992</v>
      </c>
      <c r="Q172" s="364">
        <f>SUM(Q166:Q170)</f>
        <v>33.998454351791565</v>
      </c>
      <c r="R172" s="364">
        <f t="shared" si="131"/>
        <v>53.90646543029186</v>
      </c>
      <c r="S172" s="364">
        <f t="shared" si="131"/>
        <v>61.609187598359654</v>
      </c>
      <c r="T172" s="364">
        <f t="shared" si="131"/>
        <v>87.004463971085443</v>
      </c>
      <c r="U172" s="364">
        <f t="shared" si="131"/>
        <v>110.43151823545986</v>
      </c>
      <c r="V172" s="364">
        <f t="shared" si="131"/>
        <v>141.94098281229685</v>
      </c>
      <c r="W172" s="364">
        <f t="shared" si="131"/>
        <v>172.70632891961918</v>
      </c>
      <c r="X172" s="364">
        <f t="shared" si="131"/>
        <v>203.87084327615548</v>
      </c>
      <c r="Y172" s="364">
        <f t="shared" si="131"/>
        <v>235.4849097571007</v>
      </c>
      <c r="Z172" s="364">
        <f t="shared" si="131"/>
        <v>269.09994943016727</v>
      </c>
      <c r="AA172" s="364">
        <f t="shared" si="131"/>
        <v>306.32043375301623</v>
      </c>
      <c r="AB172" s="364">
        <f t="shared" si="131"/>
        <v>372.77803585489119</v>
      </c>
      <c r="AC172" s="364">
        <f t="shared" si="131"/>
        <v>422.99222450621073</v>
      </c>
      <c r="AD172" s="364">
        <f t="shared" si="131"/>
        <v>465.97932054857597</v>
      </c>
      <c r="AE172" s="364">
        <f t="shared" si="131"/>
        <v>511.46241623695573</v>
      </c>
      <c r="AF172" s="364">
        <f t="shared" si="131"/>
        <v>559.2715543784343</v>
      </c>
      <c r="AG172" s="364">
        <f t="shared" si="131"/>
        <v>566.22866790309263</v>
      </c>
      <c r="AH172" s="364">
        <f t="shared" si="131"/>
        <v>581.94259779612639</v>
      </c>
      <c r="AI172" s="364">
        <f t="shared" si="131"/>
        <v>599.07680914455932</v>
      </c>
      <c r="AJ172" s="364">
        <f t="shared" si="131"/>
        <v>617.15213238962633</v>
      </c>
      <c r="AK172" s="364">
        <f t="shared" si="131"/>
        <v>635.83309238342463</v>
      </c>
      <c r="AL172" s="364">
        <f t="shared" si="131"/>
        <v>655.88770516504883</v>
      </c>
      <c r="AM172" s="364">
        <f t="shared" ref="AM172:CI172" si="132">SUM(AM166:AM170)</f>
        <v>677.21742180135061</v>
      </c>
      <c r="AN172" s="364">
        <f t="shared" si="132"/>
        <v>699.67501513374555</v>
      </c>
      <c r="AO172" s="364">
        <f t="shared" si="132"/>
        <v>722.71713464695722</v>
      </c>
      <c r="AP172" s="364">
        <f t="shared" si="132"/>
        <v>747.11772733162752</v>
      </c>
      <c r="AQ172" s="364">
        <f t="shared" si="132"/>
        <v>772.77588769451586</v>
      </c>
      <c r="AR172" s="364">
        <f t="shared" si="132"/>
        <v>799.76887145940736</v>
      </c>
      <c r="AS172" s="364">
        <f t="shared" si="132"/>
        <v>828.02043672544869</v>
      </c>
      <c r="AT172" s="364">
        <f t="shared" si="132"/>
        <v>857.90759605797939</v>
      </c>
      <c r="AU172" s="364">
        <f t="shared" si="132"/>
        <v>887.32166791601958</v>
      </c>
      <c r="AV172" s="364">
        <f t="shared" si="132"/>
        <v>919.56792631832423</v>
      </c>
      <c r="AW172" s="364">
        <f t="shared" si="132"/>
        <v>951.88537262757291</v>
      </c>
      <c r="AX172" s="364">
        <f t="shared" si="132"/>
        <v>985.19088295292977</v>
      </c>
      <c r="AY172" s="364">
        <f t="shared" si="132"/>
        <v>1019.7468325696809</v>
      </c>
      <c r="AZ172" s="364">
        <f t="shared" si="132"/>
        <v>1054.6865445376197</v>
      </c>
      <c r="BA172" s="364">
        <f t="shared" si="132"/>
        <v>1091.5019842083602</v>
      </c>
      <c r="BB172" s="364">
        <f t="shared" si="132"/>
        <v>1130.3664261598869</v>
      </c>
      <c r="BC172" s="364">
        <f t="shared" si="132"/>
        <v>1170.0590398799704</v>
      </c>
      <c r="BD172" s="364">
        <f t="shared" si="132"/>
        <v>1211.2272348009665</v>
      </c>
      <c r="BE172" s="364">
        <f t="shared" si="132"/>
        <v>1254.3625746018379</v>
      </c>
      <c r="BF172" s="364">
        <f t="shared" si="132"/>
        <v>1298.1137802420708</v>
      </c>
      <c r="BG172" s="364">
        <f t="shared" si="132"/>
        <v>1342.3080433422183</v>
      </c>
      <c r="BH172" s="364">
        <f t="shared" si="132"/>
        <v>1388.9350817472478</v>
      </c>
      <c r="BI172" s="364">
        <f t="shared" si="132"/>
        <v>1440.7852849368146</v>
      </c>
      <c r="BJ172" s="364">
        <f t="shared" si="132"/>
        <v>1494.2898633607319</v>
      </c>
      <c r="BK172" s="364">
        <f t="shared" si="132"/>
        <v>1547.6523668503532</v>
      </c>
      <c r="BL172" s="364">
        <f t="shared" si="132"/>
        <v>1604.1120960669705</v>
      </c>
      <c r="BM172" s="364">
        <f t="shared" si="132"/>
        <v>1662.2040761696317</v>
      </c>
      <c r="BN172" s="364">
        <f t="shared" si="132"/>
        <v>1722.1571017741489</v>
      </c>
      <c r="BO172" s="364">
        <f t="shared" si="132"/>
        <v>1783.9928807059332</v>
      </c>
      <c r="BP172" s="364">
        <f t="shared" si="132"/>
        <v>1847.7902275947154</v>
      </c>
      <c r="BQ172" s="364">
        <f t="shared" si="132"/>
        <v>1913.5784015755826</v>
      </c>
      <c r="BR172" s="364">
        <f t="shared" si="132"/>
        <v>1981.4275825691375</v>
      </c>
      <c r="BS172" s="364">
        <f t="shared" si="132"/>
        <v>2051.3886017565164</v>
      </c>
      <c r="BT172" s="364">
        <f t="shared" si="132"/>
        <v>2123.5479514543331</v>
      </c>
      <c r="BU172" s="364">
        <f t="shared" si="132"/>
        <v>2197.9420144108826</v>
      </c>
      <c r="BV172" s="364">
        <f t="shared" si="132"/>
        <v>2274.648525448858</v>
      </c>
      <c r="BW172" s="364">
        <f t="shared" si="132"/>
        <v>2353.7260150495331</v>
      </c>
      <c r="BX172" s="364">
        <f t="shared" si="132"/>
        <v>2435.2687387909064</v>
      </c>
      <c r="BY172" s="364">
        <f t="shared" si="132"/>
        <v>2519.3211122708999</v>
      </c>
      <c r="BZ172" s="364">
        <f t="shared" si="132"/>
        <v>2605.9694455619083</v>
      </c>
      <c r="CA172" s="364">
        <f t="shared" si="132"/>
        <v>2695.2818561819095</v>
      </c>
      <c r="CB172" s="364">
        <f t="shared" si="132"/>
        <v>2787.3620263351768</v>
      </c>
      <c r="CC172" s="364">
        <f t="shared" si="132"/>
        <v>2882.2626684202751</v>
      </c>
      <c r="CD172" s="364">
        <f t="shared" si="132"/>
        <v>2980.0802670367957</v>
      </c>
      <c r="CE172" s="364">
        <f t="shared" si="132"/>
        <v>3080.8915844140174</v>
      </c>
      <c r="CF172" s="364">
        <f t="shared" si="132"/>
        <v>3184.8097314824645</v>
      </c>
      <c r="CG172" s="364">
        <f t="shared" si="132"/>
        <v>3291.8986046208011</v>
      </c>
      <c r="CH172" s="364">
        <f t="shared" si="132"/>
        <v>3402.2640532847054</v>
      </c>
      <c r="CI172" s="364">
        <f t="shared" si="132"/>
        <v>3516.0024646252714</v>
      </c>
    </row>
    <row r="173" spans="1:87">
      <c r="A173" s="222"/>
      <c r="B173" s="222"/>
      <c r="C173" s="222"/>
      <c r="D173" s="69"/>
      <c r="E173" s="69"/>
      <c r="F173" s="34"/>
      <c r="G173" s="361"/>
      <c r="H173" s="361"/>
      <c r="I173" s="361"/>
      <c r="J173" s="361"/>
      <c r="K173" s="361"/>
      <c r="L173" s="361"/>
      <c r="M173" s="361"/>
      <c r="N173" s="361"/>
      <c r="O173" s="361"/>
      <c r="P173" s="361"/>
      <c r="Q173" s="361"/>
      <c r="R173" s="361"/>
      <c r="S173" s="361"/>
      <c r="T173" s="361"/>
      <c r="U173" s="361"/>
      <c r="V173" s="361"/>
      <c r="W173" s="361"/>
      <c r="X173" s="361"/>
      <c r="Y173" s="361"/>
      <c r="Z173" s="361"/>
      <c r="AA173" s="361"/>
      <c r="AB173" s="361"/>
      <c r="AC173" s="361"/>
      <c r="AD173" s="361"/>
      <c r="AE173" s="361"/>
      <c r="AF173" s="361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  <c r="BB173" s="222"/>
      <c r="BC173" s="222"/>
      <c r="BD173" s="222"/>
      <c r="BE173" s="222"/>
      <c r="BF173" s="222"/>
      <c r="BG173" s="222"/>
      <c r="BH173" s="222"/>
      <c r="BI173" s="222"/>
      <c r="BJ173" s="222"/>
      <c r="BK173" s="222"/>
      <c r="BL173" s="222"/>
      <c r="BM173" s="222"/>
      <c r="BN173" s="222"/>
      <c r="BO173" s="222"/>
      <c r="BP173" s="222"/>
      <c r="BQ173" s="222"/>
      <c r="BR173" s="222"/>
      <c r="BS173" s="222"/>
      <c r="BT173" s="222"/>
      <c r="BU173" s="222"/>
      <c r="BV173" s="222"/>
      <c r="BW173" s="222"/>
      <c r="BX173" s="222"/>
      <c r="BY173" s="222"/>
      <c r="BZ173" s="222"/>
      <c r="CA173" s="222"/>
      <c r="CB173" s="222"/>
      <c r="CC173" s="222"/>
      <c r="CD173" s="222"/>
      <c r="CE173" s="222"/>
      <c r="CF173" s="222"/>
      <c r="CG173" s="222"/>
      <c r="CH173" s="222"/>
      <c r="CI173" s="222"/>
    </row>
    <row r="174" spans="1:87">
      <c r="A174" s="365"/>
      <c r="B174" s="365"/>
      <c r="C174" s="366" t="s">
        <v>530</v>
      </c>
      <c r="D174" s="114"/>
      <c r="E174" s="114"/>
      <c r="F174" s="104"/>
      <c r="G174" s="368"/>
      <c r="H174" s="368"/>
      <c r="I174" s="369"/>
      <c r="J174" s="369"/>
      <c r="K174" s="369"/>
      <c r="L174" s="369"/>
      <c r="M174" s="369"/>
      <c r="N174" s="369"/>
      <c r="O174" s="369"/>
      <c r="P174" s="369"/>
      <c r="Q174" s="369"/>
      <c r="R174" s="369"/>
      <c r="S174" s="369"/>
      <c r="T174" s="369"/>
      <c r="U174" s="369"/>
      <c r="V174" s="369"/>
      <c r="W174" s="369"/>
      <c r="X174" s="369"/>
      <c r="Y174" s="369"/>
      <c r="Z174" s="369"/>
      <c r="AA174" s="369"/>
      <c r="AB174" s="369"/>
      <c r="AC174" s="369"/>
      <c r="AD174" s="369"/>
      <c r="AE174" s="369"/>
      <c r="AF174" s="369"/>
      <c r="AG174" s="365"/>
      <c r="AH174" s="367"/>
      <c r="AI174" s="365"/>
      <c r="AJ174" s="367"/>
      <c r="AK174" s="365"/>
      <c r="AL174" s="367"/>
      <c r="AM174" s="365"/>
      <c r="AN174" s="367"/>
      <c r="AO174" s="365"/>
      <c r="AP174" s="367"/>
      <c r="AQ174" s="365"/>
      <c r="AR174" s="367"/>
      <c r="AS174" s="365"/>
      <c r="AT174" s="367"/>
      <c r="AU174" s="365"/>
      <c r="AV174" s="367"/>
      <c r="AW174" s="365"/>
      <c r="AX174" s="367"/>
      <c r="AY174" s="365"/>
      <c r="AZ174" s="367"/>
      <c r="BA174" s="365"/>
      <c r="BB174" s="367"/>
      <c r="BC174" s="365"/>
      <c r="BD174" s="367"/>
      <c r="BE174" s="365"/>
      <c r="BF174" s="367"/>
      <c r="BG174" s="365"/>
      <c r="BH174" s="367"/>
      <c r="BI174" s="365"/>
      <c r="BJ174" s="367"/>
      <c r="BK174" s="365"/>
      <c r="BL174" s="367"/>
      <c r="BM174" s="365"/>
      <c r="BN174" s="367"/>
      <c r="BO174" s="365"/>
      <c r="BP174" s="367"/>
      <c r="BQ174" s="365"/>
      <c r="BR174" s="367"/>
      <c r="BS174" s="365"/>
      <c r="BT174" s="367"/>
      <c r="BU174" s="365"/>
      <c r="BV174" s="367"/>
      <c r="BW174" s="365"/>
      <c r="BX174" s="367"/>
      <c r="BY174" s="365"/>
      <c r="BZ174" s="367"/>
      <c r="CA174" s="365"/>
      <c r="CB174" s="367"/>
      <c r="CC174" s="365"/>
      <c r="CD174" s="367"/>
      <c r="CE174" s="365"/>
      <c r="CF174" s="367"/>
      <c r="CG174" s="365"/>
      <c r="CH174" s="367"/>
      <c r="CI174" s="365"/>
    </row>
    <row r="175" spans="1:87">
      <c r="A175" s="225"/>
      <c r="B175" s="225"/>
      <c r="C175" s="222" t="s">
        <v>489</v>
      </c>
      <c r="D175" s="69" t="s">
        <v>898</v>
      </c>
      <c r="E175" s="427" t="s">
        <v>58</v>
      </c>
      <c r="F175" s="69"/>
      <c r="G175" s="654"/>
      <c r="H175" s="654"/>
      <c r="I175" s="583"/>
      <c r="J175" s="364">
        <f t="shared" ref="J175:AO175" si="133">IF(ISNUMBER(J20),J20,I179)</f>
        <v>21.2</v>
      </c>
      <c r="K175" s="364">
        <f t="shared" si="133"/>
        <v>53.692596000000002</v>
      </c>
      <c r="L175" s="364">
        <f t="shared" si="133"/>
        <v>268.52999999999997</v>
      </c>
      <c r="M175" s="364">
        <f t="shared" si="133"/>
        <v>501.23980745413155</v>
      </c>
      <c r="N175" s="364">
        <f t="shared" si="133"/>
        <v>715.56836565650224</v>
      </c>
      <c r="O175" s="364">
        <f t="shared" si="133"/>
        <v>823.01767068165077</v>
      </c>
      <c r="P175" s="364">
        <f t="shared" si="133"/>
        <v>843.36321422506103</v>
      </c>
      <c r="Q175" s="364">
        <f t="shared" si="133"/>
        <v>846.54141028768993</v>
      </c>
      <c r="R175" s="364">
        <f t="shared" si="133"/>
        <v>827.0421831117942</v>
      </c>
      <c r="S175" s="364">
        <f t="shared" si="133"/>
        <v>797.58895039664822</v>
      </c>
      <c r="T175" s="364">
        <f t="shared" si="133"/>
        <v>764.28435659746833</v>
      </c>
      <c r="U175" s="364">
        <f t="shared" si="133"/>
        <v>718.28212461192561</v>
      </c>
      <c r="V175" s="364">
        <f t="shared" si="133"/>
        <v>660.56636549419568</v>
      </c>
      <c r="W175" s="364">
        <f t="shared" si="133"/>
        <v>587.09587408804725</v>
      </c>
      <c r="X175" s="364">
        <f t="shared" si="133"/>
        <v>498.24270962823766</v>
      </c>
      <c r="Y175" s="364">
        <f t="shared" si="133"/>
        <v>393.80728799015992</v>
      </c>
      <c r="Z175" s="364">
        <f t="shared" si="133"/>
        <v>273.56483311160957</v>
      </c>
      <c r="AA175" s="364">
        <f t="shared" si="133"/>
        <v>136.51485839652594</v>
      </c>
      <c r="AB175" s="364">
        <f t="shared" si="133"/>
        <v>0</v>
      </c>
      <c r="AC175" s="364">
        <f t="shared" si="133"/>
        <v>0</v>
      </c>
      <c r="AD175" s="364">
        <f t="shared" si="133"/>
        <v>0</v>
      </c>
      <c r="AE175" s="364">
        <f t="shared" si="133"/>
        <v>0</v>
      </c>
      <c r="AF175" s="364">
        <f t="shared" si="133"/>
        <v>0</v>
      </c>
      <c r="AG175" s="364">
        <f t="shared" si="133"/>
        <v>0</v>
      </c>
      <c r="AH175" s="364">
        <f t="shared" si="133"/>
        <v>0</v>
      </c>
      <c r="AI175" s="364">
        <f t="shared" si="133"/>
        <v>0</v>
      </c>
      <c r="AJ175" s="364">
        <f t="shared" si="133"/>
        <v>0</v>
      </c>
      <c r="AK175" s="364">
        <f t="shared" si="133"/>
        <v>0</v>
      </c>
      <c r="AL175" s="364">
        <f t="shared" si="133"/>
        <v>0</v>
      </c>
      <c r="AM175" s="364">
        <f t="shared" si="133"/>
        <v>0</v>
      </c>
      <c r="AN175" s="364">
        <f t="shared" si="133"/>
        <v>0</v>
      </c>
      <c r="AO175" s="364">
        <f t="shared" si="133"/>
        <v>0</v>
      </c>
      <c r="AP175" s="364">
        <f t="shared" ref="AP175:BU175" si="134">IF(ISNUMBER(AP20),AP20,AO179)</f>
        <v>0</v>
      </c>
      <c r="AQ175" s="364">
        <f t="shared" si="134"/>
        <v>0</v>
      </c>
      <c r="AR175" s="364">
        <f t="shared" si="134"/>
        <v>0</v>
      </c>
      <c r="AS175" s="364">
        <f t="shared" si="134"/>
        <v>0</v>
      </c>
      <c r="AT175" s="364">
        <f t="shared" si="134"/>
        <v>0</v>
      </c>
      <c r="AU175" s="364">
        <f t="shared" si="134"/>
        <v>0</v>
      </c>
      <c r="AV175" s="364">
        <f t="shared" si="134"/>
        <v>0</v>
      </c>
      <c r="AW175" s="364">
        <f t="shared" si="134"/>
        <v>0</v>
      </c>
      <c r="AX175" s="364">
        <f t="shared" si="134"/>
        <v>0</v>
      </c>
      <c r="AY175" s="364">
        <f t="shared" si="134"/>
        <v>0</v>
      </c>
      <c r="AZ175" s="364">
        <f t="shared" si="134"/>
        <v>0</v>
      </c>
      <c r="BA175" s="364">
        <f t="shared" si="134"/>
        <v>0</v>
      </c>
      <c r="BB175" s="364">
        <f t="shared" si="134"/>
        <v>0</v>
      </c>
      <c r="BC175" s="364">
        <f t="shared" si="134"/>
        <v>0</v>
      </c>
      <c r="BD175" s="364">
        <f t="shared" si="134"/>
        <v>0</v>
      </c>
      <c r="BE175" s="364">
        <f t="shared" si="134"/>
        <v>0</v>
      </c>
      <c r="BF175" s="364">
        <f t="shared" si="134"/>
        <v>0</v>
      </c>
      <c r="BG175" s="364">
        <f t="shared" si="134"/>
        <v>0</v>
      </c>
      <c r="BH175" s="364">
        <f t="shared" si="134"/>
        <v>0</v>
      </c>
      <c r="BI175" s="364">
        <f t="shared" si="134"/>
        <v>0</v>
      </c>
      <c r="BJ175" s="364">
        <f t="shared" si="134"/>
        <v>0</v>
      </c>
      <c r="BK175" s="364">
        <f t="shared" si="134"/>
        <v>0</v>
      </c>
      <c r="BL175" s="364">
        <f t="shared" si="134"/>
        <v>0</v>
      </c>
      <c r="BM175" s="364">
        <f t="shared" si="134"/>
        <v>0</v>
      </c>
      <c r="BN175" s="364">
        <f t="shared" si="134"/>
        <v>0</v>
      </c>
      <c r="BO175" s="364">
        <f t="shared" si="134"/>
        <v>0</v>
      </c>
      <c r="BP175" s="364">
        <f t="shared" si="134"/>
        <v>0</v>
      </c>
      <c r="BQ175" s="364">
        <f t="shared" si="134"/>
        <v>0</v>
      </c>
      <c r="BR175" s="364">
        <f t="shared" si="134"/>
        <v>0</v>
      </c>
      <c r="BS175" s="364">
        <f t="shared" si="134"/>
        <v>0</v>
      </c>
      <c r="BT175" s="364">
        <f t="shared" si="134"/>
        <v>0</v>
      </c>
      <c r="BU175" s="364">
        <f t="shared" si="134"/>
        <v>0</v>
      </c>
      <c r="BV175" s="364">
        <f t="shared" ref="BV175:CI175" si="135">IF(ISNUMBER(BV20),BV20,BU179)</f>
        <v>0</v>
      </c>
      <c r="BW175" s="364">
        <f t="shared" si="135"/>
        <v>0</v>
      </c>
      <c r="BX175" s="364">
        <f t="shared" si="135"/>
        <v>0</v>
      </c>
      <c r="BY175" s="364">
        <f t="shared" si="135"/>
        <v>0</v>
      </c>
      <c r="BZ175" s="364">
        <f t="shared" si="135"/>
        <v>0</v>
      </c>
      <c r="CA175" s="364">
        <f t="shared" si="135"/>
        <v>0</v>
      </c>
      <c r="CB175" s="364">
        <f t="shared" si="135"/>
        <v>0</v>
      </c>
      <c r="CC175" s="364">
        <f t="shared" si="135"/>
        <v>0</v>
      </c>
      <c r="CD175" s="364">
        <f t="shared" si="135"/>
        <v>0</v>
      </c>
      <c r="CE175" s="364">
        <f t="shared" si="135"/>
        <v>0</v>
      </c>
      <c r="CF175" s="364">
        <f t="shared" si="135"/>
        <v>0</v>
      </c>
      <c r="CG175" s="364">
        <f t="shared" si="135"/>
        <v>0</v>
      </c>
      <c r="CH175" s="364">
        <f t="shared" si="135"/>
        <v>0</v>
      </c>
      <c r="CI175" s="364">
        <f t="shared" si="135"/>
        <v>0</v>
      </c>
    </row>
    <row r="176" spans="1:87">
      <c r="A176" s="225"/>
      <c r="B176" s="225"/>
      <c r="C176" s="222" t="s">
        <v>280</v>
      </c>
      <c r="D176" s="69" t="s">
        <v>898</v>
      </c>
      <c r="E176" s="427" t="s">
        <v>58</v>
      </c>
      <c r="F176" s="69"/>
      <c r="G176" s="654"/>
      <c r="H176" s="654"/>
      <c r="I176" s="583"/>
      <c r="J176" s="364">
        <f>Inputs!J242</f>
        <v>-5</v>
      </c>
      <c r="K176" s="364">
        <f>Inputs!K242</f>
        <v>-5</v>
      </c>
      <c r="L176" s="364">
        <f>Inputs!L242</f>
        <v>-5</v>
      </c>
      <c r="M176" s="364">
        <f>Inputs!M242</f>
        <v>-5</v>
      </c>
      <c r="N176" s="364">
        <f>Inputs!N242</f>
        <v>-5</v>
      </c>
      <c r="O176" s="364">
        <f>Inputs!O242</f>
        <v>-5</v>
      </c>
      <c r="P176" s="364">
        <f>Inputs!P242</f>
        <v>-5</v>
      </c>
      <c r="Q176" s="364">
        <f>Inputs!Q242</f>
        <v>-5</v>
      </c>
      <c r="R176" s="364">
        <f>Inputs!R242</f>
        <v>-5</v>
      </c>
      <c r="S176" s="364">
        <f>Inputs!S242</f>
        <v>-5</v>
      </c>
      <c r="T176" s="364">
        <f>Inputs!T242</f>
        <v>-5</v>
      </c>
      <c r="U176" s="364">
        <f>Inputs!U242</f>
        <v>-5</v>
      </c>
      <c r="V176" s="364">
        <f>Inputs!V242</f>
        <v>-5</v>
      </c>
      <c r="W176" s="364">
        <f>Inputs!W242</f>
        <v>-5</v>
      </c>
      <c r="X176" s="364">
        <f>Inputs!X242</f>
        <v>-5</v>
      </c>
      <c r="Y176" s="364">
        <f>Inputs!Y242</f>
        <v>-5</v>
      </c>
      <c r="Z176" s="364">
        <f>Inputs!Z242</f>
        <v>-5</v>
      </c>
      <c r="AA176" s="364">
        <f>Inputs!AA242</f>
        <v>-5</v>
      </c>
      <c r="AB176" s="364">
        <f>Inputs!AB242</f>
        <v>-5</v>
      </c>
      <c r="AC176" s="364">
        <f>Inputs!AC242</f>
        <v>-5</v>
      </c>
      <c r="AD176" s="364">
        <f>Inputs!AD242</f>
        <v>-5</v>
      </c>
      <c r="AE176" s="364">
        <f>Inputs!AE242</f>
        <v>-5</v>
      </c>
      <c r="AF176" s="364">
        <f>Inputs!AF242</f>
        <v>-5</v>
      </c>
      <c r="AG176" s="364">
        <f>Inputs!AG242</f>
        <v>-5</v>
      </c>
      <c r="AH176" s="364">
        <f>Inputs!AH242</f>
        <v>-5</v>
      </c>
      <c r="AI176" s="364">
        <f>Inputs!AI242</f>
        <v>-5</v>
      </c>
      <c r="AJ176" s="364">
        <f>Inputs!AJ242</f>
        <v>-5</v>
      </c>
      <c r="AK176" s="364">
        <f>Inputs!AK242</f>
        <v>-5</v>
      </c>
      <c r="AL176" s="364">
        <f>Inputs!AL242</f>
        <v>-5</v>
      </c>
      <c r="AM176" s="364">
        <f>Inputs!AM242</f>
        <v>-5</v>
      </c>
      <c r="AN176" s="364">
        <f>Inputs!AN242</f>
        <v>-5</v>
      </c>
      <c r="AO176" s="364">
        <f>Inputs!AO242</f>
        <v>-5</v>
      </c>
      <c r="AP176" s="364">
        <f>Inputs!AP242</f>
        <v>-5</v>
      </c>
      <c r="AQ176" s="364">
        <f>Inputs!AQ242</f>
        <v>-5</v>
      </c>
      <c r="AR176" s="364">
        <f>Inputs!AR242</f>
        <v>-5</v>
      </c>
      <c r="AS176" s="364">
        <f>Inputs!AS242</f>
        <v>-5</v>
      </c>
      <c r="AT176" s="364">
        <f>Inputs!AT242</f>
        <v>-5</v>
      </c>
      <c r="AU176" s="364">
        <f>Inputs!AU242</f>
        <v>-5</v>
      </c>
      <c r="AV176" s="364">
        <f>Inputs!AV242</f>
        <v>-5</v>
      </c>
      <c r="AW176" s="364">
        <f>Inputs!AW242</f>
        <v>-5</v>
      </c>
      <c r="AX176" s="364">
        <f>Inputs!AX242</f>
        <v>-5</v>
      </c>
      <c r="AY176" s="364">
        <f>Inputs!AY242</f>
        <v>-5</v>
      </c>
      <c r="AZ176" s="364">
        <f>Inputs!AZ242</f>
        <v>-5</v>
      </c>
      <c r="BA176" s="364">
        <f>Inputs!BA242</f>
        <v>-5</v>
      </c>
      <c r="BB176" s="364">
        <f>Inputs!BB242</f>
        <v>-5</v>
      </c>
      <c r="BC176" s="364">
        <f>Inputs!BC242</f>
        <v>-5</v>
      </c>
      <c r="BD176" s="364">
        <f>Inputs!BD242</f>
        <v>-5</v>
      </c>
      <c r="BE176" s="364">
        <f>Inputs!BE242</f>
        <v>-5</v>
      </c>
      <c r="BF176" s="364">
        <f>Inputs!BF242</f>
        <v>-5</v>
      </c>
      <c r="BG176" s="364">
        <f>Inputs!BG242</f>
        <v>-5</v>
      </c>
      <c r="BH176" s="364">
        <f>Inputs!BH242</f>
        <v>-5</v>
      </c>
      <c r="BI176" s="364">
        <f>Inputs!BI242</f>
        <v>-5</v>
      </c>
      <c r="BJ176" s="364">
        <f>Inputs!BJ242</f>
        <v>-5</v>
      </c>
      <c r="BK176" s="364">
        <f>Inputs!BK242</f>
        <v>-5</v>
      </c>
      <c r="BL176" s="364">
        <f>Inputs!BL242</f>
        <v>-5</v>
      </c>
      <c r="BM176" s="364">
        <f>Inputs!BM242</f>
        <v>-5</v>
      </c>
      <c r="BN176" s="364">
        <f>Inputs!BN242</f>
        <v>-5</v>
      </c>
      <c r="BO176" s="364">
        <f>Inputs!BO242</f>
        <v>-5</v>
      </c>
      <c r="BP176" s="364">
        <f>Inputs!BP242</f>
        <v>-5</v>
      </c>
      <c r="BQ176" s="364">
        <f>Inputs!BQ242</f>
        <v>-5</v>
      </c>
      <c r="BR176" s="364">
        <f>Inputs!BR242</f>
        <v>-5</v>
      </c>
      <c r="BS176" s="364">
        <f>Inputs!BS242</f>
        <v>-5</v>
      </c>
      <c r="BT176" s="364">
        <f>Inputs!BT242</f>
        <v>-5</v>
      </c>
      <c r="BU176" s="364">
        <f>Inputs!BU242</f>
        <v>-5</v>
      </c>
      <c r="BV176" s="364">
        <f>Inputs!BV242</f>
        <v>-5</v>
      </c>
      <c r="BW176" s="364">
        <f>Inputs!BW242</f>
        <v>-5</v>
      </c>
      <c r="BX176" s="364">
        <f>Inputs!BX242</f>
        <v>-5</v>
      </c>
      <c r="BY176" s="364">
        <f>Inputs!BY242</f>
        <v>-5</v>
      </c>
      <c r="BZ176" s="364">
        <f>Inputs!BZ242</f>
        <v>-5</v>
      </c>
      <c r="CA176" s="364">
        <f>Inputs!CA242</f>
        <v>-5</v>
      </c>
      <c r="CB176" s="364">
        <f>Inputs!CB242</f>
        <v>-5</v>
      </c>
      <c r="CC176" s="364">
        <f>Inputs!CC242</f>
        <v>-5</v>
      </c>
      <c r="CD176" s="364">
        <f>Inputs!CD242</f>
        <v>-5</v>
      </c>
      <c r="CE176" s="364">
        <f>Inputs!CE242</f>
        <v>-5</v>
      </c>
      <c r="CF176" s="364">
        <f>Inputs!CF242</f>
        <v>-5</v>
      </c>
      <c r="CG176" s="364">
        <f>Inputs!CG242</f>
        <v>-5</v>
      </c>
      <c r="CH176" s="364">
        <f>Inputs!CH242</f>
        <v>-5</v>
      </c>
      <c r="CI176" s="364">
        <f>Inputs!CI242</f>
        <v>-5</v>
      </c>
    </row>
    <row r="177" spans="1:87">
      <c r="A177" s="225"/>
      <c r="B177" s="225"/>
      <c r="C177" s="222" t="s">
        <v>531</v>
      </c>
      <c r="D177" s="69" t="s">
        <v>898</v>
      </c>
      <c r="E177" s="427" t="s">
        <v>58</v>
      </c>
      <c r="F177" s="69"/>
      <c r="G177" s="654"/>
      <c r="H177" s="654"/>
      <c r="I177" s="583"/>
      <c r="J177" s="364">
        <f>IF(J172&lt;0,J172,IF(AND(J172&gt;=0,J172&lt;-J176),0,J172+J176))</f>
        <v>-57.99010591064831</v>
      </c>
      <c r="K177" s="364">
        <f t="shared" ref="K177:BV177" si="136">IF(K172&lt;0,K172,IF(AND(K172&gt;=0,K172&lt;-K176),0,K172+K176))</f>
        <v>-214.62616083860559</v>
      </c>
      <c r="L177" s="364">
        <f t="shared" si="136"/>
        <v>-232.70980745413158</v>
      </c>
      <c r="M177" s="364">
        <f t="shared" si="136"/>
        <v>-214.32855820237069</v>
      </c>
      <c r="N177" s="364">
        <f t="shared" si="136"/>
        <v>-107.44930502514853</v>
      </c>
      <c r="O177" s="364">
        <f t="shared" si="136"/>
        <v>-20.345543543410258</v>
      </c>
      <c r="P177" s="364">
        <f t="shared" si="136"/>
        <v>-3.1781960626288992</v>
      </c>
      <c r="Q177" s="364">
        <f t="shared" si="136"/>
        <v>28.998454351791565</v>
      </c>
      <c r="R177" s="364">
        <f t="shared" si="136"/>
        <v>48.90646543029186</v>
      </c>
      <c r="S177" s="364">
        <f t="shared" si="136"/>
        <v>56.609187598359654</v>
      </c>
      <c r="T177" s="364">
        <f t="shared" si="136"/>
        <v>82.004463971085443</v>
      </c>
      <c r="U177" s="364">
        <f t="shared" si="136"/>
        <v>105.43151823545986</v>
      </c>
      <c r="V177" s="364">
        <f t="shared" si="136"/>
        <v>136.94098281229685</v>
      </c>
      <c r="W177" s="364">
        <f t="shared" si="136"/>
        <v>167.70632891961918</v>
      </c>
      <c r="X177" s="364">
        <f t="shared" si="136"/>
        <v>198.87084327615548</v>
      </c>
      <c r="Y177" s="364">
        <f t="shared" si="136"/>
        <v>230.4849097571007</v>
      </c>
      <c r="Z177" s="364">
        <f t="shared" si="136"/>
        <v>264.09994943016727</v>
      </c>
      <c r="AA177" s="364">
        <f t="shared" si="136"/>
        <v>301.32043375301623</v>
      </c>
      <c r="AB177" s="364">
        <f t="shared" si="136"/>
        <v>367.77803585489119</v>
      </c>
      <c r="AC177" s="364">
        <f t="shared" si="136"/>
        <v>417.99222450621073</v>
      </c>
      <c r="AD177" s="364">
        <f t="shared" si="136"/>
        <v>460.97932054857597</v>
      </c>
      <c r="AE177" s="364">
        <f t="shared" si="136"/>
        <v>506.46241623695573</v>
      </c>
      <c r="AF177" s="364">
        <f t="shared" si="136"/>
        <v>554.2715543784343</v>
      </c>
      <c r="AG177" s="364">
        <f t="shared" si="136"/>
        <v>561.22866790309263</v>
      </c>
      <c r="AH177" s="364">
        <f t="shared" si="136"/>
        <v>576.94259779612639</v>
      </c>
      <c r="AI177" s="364">
        <f t="shared" si="136"/>
        <v>594.07680914455932</v>
      </c>
      <c r="AJ177" s="364">
        <f t="shared" si="136"/>
        <v>612.15213238962633</v>
      </c>
      <c r="AK177" s="364">
        <f t="shared" si="136"/>
        <v>630.83309238342463</v>
      </c>
      <c r="AL177" s="364">
        <f t="shared" si="136"/>
        <v>650.88770516504883</v>
      </c>
      <c r="AM177" s="364">
        <f t="shared" si="136"/>
        <v>672.21742180135061</v>
      </c>
      <c r="AN177" s="364">
        <f t="shared" si="136"/>
        <v>694.67501513374555</v>
      </c>
      <c r="AO177" s="364">
        <f t="shared" si="136"/>
        <v>717.71713464695722</v>
      </c>
      <c r="AP177" s="364">
        <f t="shared" si="136"/>
        <v>742.11772733162752</v>
      </c>
      <c r="AQ177" s="364">
        <f t="shared" si="136"/>
        <v>767.77588769451586</v>
      </c>
      <c r="AR177" s="364">
        <f t="shared" si="136"/>
        <v>794.76887145940736</v>
      </c>
      <c r="AS177" s="364">
        <f t="shared" si="136"/>
        <v>823.02043672544869</v>
      </c>
      <c r="AT177" s="364">
        <f t="shared" si="136"/>
        <v>852.90759605797939</v>
      </c>
      <c r="AU177" s="364">
        <f t="shared" si="136"/>
        <v>882.32166791601958</v>
      </c>
      <c r="AV177" s="364">
        <f t="shared" si="136"/>
        <v>914.56792631832423</v>
      </c>
      <c r="AW177" s="364">
        <f t="shared" si="136"/>
        <v>946.88537262757291</v>
      </c>
      <c r="AX177" s="364">
        <f t="shared" si="136"/>
        <v>980.19088295292977</v>
      </c>
      <c r="AY177" s="364">
        <f t="shared" si="136"/>
        <v>1014.7468325696809</v>
      </c>
      <c r="AZ177" s="364">
        <f t="shared" si="136"/>
        <v>1049.6865445376197</v>
      </c>
      <c r="BA177" s="364">
        <f t="shared" si="136"/>
        <v>1086.5019842083602</v>
      </c>
      <c r="BB177" s="364">
        <f t="shared" si="136"/>
        <v>1125.3664261598869</v>
      </c>
      <c r="BC177" s="364">
        <f t="shared" si="136"/>
        <v>1165.0590398799704</v>
      </c>
      <c r="BD177" s="364">
        <f t="shared" si="136"/>
        <v>1206.2272348009665</v>
      </c>
      <c r="BE177" s="364">
        <f t="shared" si="136"/>
        <v>1249.3625746018379</v>
      </c>
      <c r="BF177" s="364">
        <f t="shared" si="136"/>
        <v>1293.1137802420708</v>
      </c>
      <c r="BG177" s="364">
        <f t="shared" si="136"/>
        <v>1337.3080433422183</v>
      </c>
      <c r="BH177" s="364">
        <f t="shared" si="136"/>
        <v>1383.9350817472478</v>
      </c>
      <c r="BI177" s="364">
        <f t="shared" si="136"/>
        <v>1435.7852849368146</v>
      </c>
      <c r="BJ177" s="364">
        <f t="shared" si="136"/>
        <v>1489.2898633607319</v>
      </c>
      <c r="BK177" s="364">
        <f t="shared" si="136"/>
        <v>1542.6523668503532</v>
      </c>
      <c r="BL177" s="364">
        <f t="shared" si="136"/>
        <v>1599.1120960669705</v>
      </c>
      <c r="BM177" s="364">
        <f t="shared" si="136"/>
        <v>1657.2040761696317</v>
      </c>
      <c r="BN177" s="364">
        <f t="shared" si="136"/>
        <v>1717.1571017741489</v>
      </c>
      <c r="BO177" s="364">
        <f t="shared" si="136"/>
        <v>1778.9928807059332</v>
      </c>
      <c r="BP177" s="364">
        <f t="shared" si="136"/>
        <v>1842.7902275947154</v>
      </c>
      <c r="BQ177" s="364">
        <f t="shared" si="136"/>
        <v>1908.5784015755826</v>
      </c>
      <c r="BR177" s="364">
        <f t="shared" si="136"/>
        <v>1976.4275825691375</v>
      </c>
      <c r="BS177" s="364">
        <f t="shared" si="136"/>
        <v>2046.3886017565164</v>
      </c>
      <c r="BT177" s="364">
        <f t="shared" si="136"/>
        <v>2118.5479514543331</v>
      </c>
      <c r="BU177" s="364">
        <f t="shared" si="136"/>
        <v>2192.9420144108826</v>
      </c>
      <c r="BV177" s="364">
        <f t="shared" si="136"/>
        <v>2269.648525448858</v>
      </c>
      <c r="BW177" s="364">
        <f t="shared" ref="BW177:CI177" si="137">IF(BW172&lt;0,BW172,IF(AND(BW172&gt;=0,BW172&lt;-BW176),0,BW172+BW176))</f>
        <v>2348.7260150495331</v>
      </c>
      <c r="BX177" s="364">
        <f t="shared" si="137"/>
        <v>2430.2687387909064</v>
      </c>
      <c r="BY177" s="364">
        <f t="shared" si="137"/>
        <v>2514.3211122708999</v>
      </c>
      <c r="BZ177" s="364">
        <f t="shared" si="137"/>
        <v>2600.9694455619083</v>
      </c>
      <c r="CA177" s="364">
        <f t="shared" si="137"/>
        <v>2690.2818561819095</v>
      </c>
      <c r="CB177" s="364">
        <f t="shared" si="137"/>
        <v>2782.3620263351768</v>
      </c>
      <c r="CC177" s="364">
        <f t="shared" si="137"/>
        <v>2877.2626684202751</v>
      </c>
      <c r="CD177" s="364">
        <f t="shared" si="137"/>
        <v>2975.0802670367957</v>
      </c>
      <c r="CE177" s="364">
        <f t="shared" si="137"/>
        <v>3075.8915844140174</v>
      </c>
      <c r="CF177" s="364">
        <f t="shared" si="137"/>
        <v>3179.8097314824645</v>
      </c>
      <c r="CG177" s="364">
        <f t="shared" si="137"/>
        <v>3286.8986046208011</v>
      </c>
      <c r="CH177" s="364">
        <f t="shared" si="137"/>
        <v>3397.2640532847054</v>
      </c>
      <c r="CI177" s="364">
        <f t="shared" si="137"/>
        <v>3511.0024646252714</v>
      </c>
    </row>
    <row r="178" spans="1:87" ht="15.75" customHeight="1">
      <c r="A178" s="225"/>
      <c r="B178" s="225"/>
      <c r="C178" s="222" t="s">
        <v>281</v>
      </c>
      <c r="D178" s="69" t="s">
        <v>898</v>
      </c>
      <c r="E178" s="427" t="s">
        <v>58</v>
      </c>
      <c r="F178" s="666">
        <f>Inputs!F243</f>
        <v>0.5</v>
      </c>
      <c r="G178" s="654"/>
      <c r="H178" s="654"/>
      <c r="I178" s="583"/>
      <c r="J178" s="364">
        <f>IF(J177&lt;0,0,J177*$F$178)</f>
        <v>0</v>
      </c>
      <c r="K178" s="364">
        <f t="shared" ref="K178:AF178" si="138">IF(K177&lt;0,0,K177*$F$178)</f>
        <v>0</v>
      </c>
      <c r="L178" s="364">
        <f t="shared" si="138"/>
        <v>0</v>
      </c>
      <c r="M178" s="364">
        <f>IF(M177&lt;0,0,M177*$F$178)</f>
        <v>0</v>
      </c>
      <c r="N178" s="364">
        <f t="shared" si="138"/>
        <v>0</v>
      </c>
      <c r="O178" s="364">
        <f t="shared" si="138"/>
        <v>0</v>
      </c>
      <c r="P178" s="364">
        <f>IF(P177&lt;0,0,P177*$F$178)</f>
        <v>0</v>
      </c>
      <c r="Q178" s="364">
        <f t="shared" si="138"/>
        <v>14.499227175895783</v>
      </c>
      <c r="R178" s="364">
        <f t="shared" si="138"/>
        <v>24.45323271514593</v>
      </c>
      <c r="S178" s="364">
        <f t="shared" si="138"/>
        <v>28.304593799179827</v>
      </c>
      <c r="T178" s="364">
        <f t="shared" si="138"/>
        <v>41.002231985542721</v>
      </c>
      <c r="U178" s="364">
        <f t="shared" si="138"/>
        <v>52.715759117729931</v>
      </c>
      <c r="V178" s="364">
        <f t="shared" si="138"/>
        <v>68.470491406148426</v>
      </c>
      <c r="W178" s="364">
        <f t="shared" si="138"/>
        <v>83.853164459809591</v>
      </c>
      <c r="X178" s="364">
        <f t="shared" si="138"/>
        <v>99.435421638077742</v>
      </c>
      <c r="Y178" s="364">
        <f t="shared" si="138"/>
        <v>115.24245487855035</v>
      </c>
      <c r="Z178" s="364">
        <f t="shared" si="138"/>
        <v>132.04997471508364</v>
      </c>
      <c r="AA178" s="364">
        <f t="shared" si="138"/>
        <v>150.66021687650812</v>
      </c>
      <c r="AB178" s="364">
        <f t="shared" si="138"/>
        <v>183.88901792744559</v>
      </c>
      <c r="AC178" s="364">
        <f t="shared" si="138"/>
        <v>208.99611225310537</v>
      </c>
      <c r="AD178" s="364">
        <f t="shared" si="138"/>
        <v>230.48966027428798</v>
      </c>
      <c r="AE178" s="364">
        <f t="shared" si="138"/>
        <v>253.23120811847787</v>
      </c>
      <c r="AF178" s="364">
        <f t="shared" si="138"/>
        <v>277.13577718921715</v>
      </c>
      <c r="AG178" s="364">
        <f t="shared" ref="AG178:AL178" si="139">IF(AG177&lt;0,0,AG177*$F$178)</f>
        <v>280.61433395154631</v>
      </c>
      <c r="AH178" s="364">
        <f t="shared" si="139"/>
        <v>288.4712988980632</v>
      </c>
      <c r="AI178" s="364">
        <f t="shared" si="139"/>
        <v>297.03840457227966</v>
      </c>
      <c r="AJ178" s="364">
        <f t="shared" si="139"/>
        <v>306.07606619481317</v>
      </c>
      <c r="AK178" s="364">
        <f t="shared" si="139"/>
        <v>315.41654619171231</v>
      </c>
      <c r="AL178" s="364">
        <f t="shared" si="139"/>
        <v>325.44385258252441</v>
      </c>
      <c r="AM178" s="364">
        <f t="shared" ref="AM178:CI178" si="140">IF(AM177&lt;0,0,AM177*$F$178)</f>
        <v>336.10871090067531</v>
      </c>
      <c r="AN178" s="364">
        <f t="shared" si="140"/>
        <v>347.33750756687277</v>
      </c>
      <c r="AO178" s="364">
        <f t="shared" si="140"/>
        <v>358.85856732347861</v>
      </c>
      <c r="AP178" s="364">
        <f t="shared" si="140"/>
        <v>371.05886366581376</v>
      </c>
      <c r="AQ178" s="364">
        <f t="shared" si="140"/>
        <v>383.88794384725793</v>
      </c>
      <c r="AR178" s="364">
        <f t="shared" si="140"/>
        <v>397.38443572970368</v>
      </c>
      <c r="AS178" s="364">
        <f t="shared" si="140"/>
        <v>411.51021836272434</v>
      </c>
      <c r="AT178" s="364">
        <f t="shared" si="140"/>
        <v>426.4537980289897</v>
      </c>
      <c r="AU178" s="364">
        <f t="shared" si="140"/>
        <v>441.16083395800979</v>
      </c>
      <c r="AV178" s="364">
        <f t="shared" si="140"/>
        <v>457.28396315916211</v>
      </c>
      <c r="AW178" s="364">
        <f t="shared" si="140"/>
        <v>473.44268631378645</v>
      </c>
      <c r="AX178" s="364">
        <f t="shared" si="140"/>
        <v>490.09544147646488</v>
      </c>
      <c r="AY178" s="364">
        <f t="shared" si="140"/>
        <v>507.37341628484046</v>
      </c>
      <c r="AZ178" s="364">
        <f t="shared" si="140"/>
        <v>524.84327226880987</v>
      </c>
      <c r="BA178" s="364">
        <f t="shared" si="140"/>
        <v>543.25099210418011</v>
      </c>
      <c r="BB178" s="364">
        <f t="shared" si="140"/>
        <v>562.68321307994347</v>
      </c>
      <c r="BC178" s="364">
        <f t="shared" si="140"/>
        <v>582.52951993998522</v>
      </c>
      <c r="BD178" s="364">
        <f t="shared" si="140"/>
        <v>603.11361740048324</v>
      </c>
      <c r="BE178" s="364">
        <f t="shared" si="140"/>
        <v>624.68128730091894</v>
      </c>
      <c r="BF178" s="364">
        <f t="shared" si="140"/>
        <v>646.55689012103539</v>
      </c>
      <c r="BG178" s="364">
        <f t="shared" si="140"/>
        <v>668.65402167110915</v>
      </c>
      <c r="BH178" s="364">
        <f t="shared" si="140"/>
        <v>691.96754087362388</v>
      </c>
      <c r="BI178" s="364">
        <f t="shared" si="140"/>
        <v>717.8926424684073</v>
      </c>
      <c r="BJ178" s="364">
        <f t="shared" si="140"/>
        <v>744.64493168036597</v>
      </c>
      <c r="BK178" s="364">
        <f t="shared" si="140"/>
        <v>771.32618342517662</v>
      </c>
      <c r="BL178" s="364">
        <f t="shared" si="140"/>
        <v>799.55604803348524</v>
      </c>
      <c r="BM178" s="364">
        <f t="shared" si="140"/>
        <v>828.60203808481583</v>
      </c>
      <c r="BN178" s="364">
        <f t="shared" si="140"/>
        <v>858.57855088707447</v>
      </c>
      <c r="BO178" s="364">
        <f t="shared" si="140"/>
        <v>889.4964403529666</v>
      </c>
      <c r="BP178" s="364">
        <f t="shared" si="140"/>
        <v>921.39511379735768</v>
      </c>
      <c r="BQ178" s="364">
        <f t="shared" si="140"/>
        <v>954.28920078779129</v>
      </c>
      <c r="BR178" s="364">
        <f t="shared" si="140"/>
        <v>988.21379128456874</v>
      </c>
      <c r="BS178" s="364">
        <f t="shared" si="140"/>
        <v>1023.1943008782582</v>
      </c>
      <c r="BT178" s="364">
        <f t="shared" si="140"/>
        <v>1059.2739757271665</v>
      </c>
      <c r="BU178" s="364">
        <f t="shared" si="140"/>
        <v>1096.4710072054413</v>
      </c>
      <c r="BV178" s="364">
        <f t="shared" si="140"/>
        <v>1134.824262724429</v>
      </c>
      <c r="BW178" s="364">
        <f t="shared" si="140"/>
        <v>1174.3630075247665</v>
      </c>
      <c r="BX178" s="364">
        <f t="shared" si="140"/>
        <v>1215.1343693954532</v>
      </c>
      <c r="BY178" s="364">
        <f t="shared" si="140"/>
        <v>1257.16055613545</v>
      </c>
      <c r="BZ178" s="364">
        <f t="shared" si="140"/>
        <v>1300.4847227809541</v>
      </c>
      <c r="CA178" s="364">
        <f t="shared" si="140"/>
        <v>1345.1409280909547</v>
      </c>
      <c r="CB178" s="364">
        <f t="shared" si="140"/>
        <v>1391.1810131675884</v>
      </c>
      <c r="CC178" s="364">
        <f t="shared" si="140"/>
        <v>1438.6313342101375</v>
      </c>
      <c r="CD178" s="364">
        <f t="shared" si="140"/>
        <v>1487.5401335183979</v>
      </c>
      <c r="CE178" s="364">
        <f t="shared" si="140"/>
        <v>1537.9457922070087</v>
      </c>
      <c r="CF178" s="364">
        <f t="shared" si="140"/>
        <v>1589.9048657412322</v>
      </c>
      <c r="CG178" s="364">
        <f t="shared" si="140"/>
        <v>1643.4493023104005</v>
      </c>
      <c r="CH178" s="364">
        <f t="shared" si="140"/>
        <v>1698.6320266423527</v>
      </c>
      <c r="CI178" s="364">
        <f t="shared" si="140"/>
        <v>1755.5012323126357</v>
      </c>
    </row>
    <row r="179" spans="1:87">
      <c r="A179" s="225"/>
      <c r="B179" s="225"/>
      <c r="C179" s="222" t="s">
        <v>532</v>
      </c>
      <c r="D179" s="69" t="s">
        <v>898</v>
      </c>
      <c r="E179" s="427" t="s">
        <v>58</v>
      </c>
      <c r="F179" s="69"/>
      <c r="G179" s="654"/>
      <c r="H179" s="654"/>
      <c r="I179" s="663"/>
      <c r="J179" s="371">
        <f t="shared" ref="J179:AF179" si="141">IF(J172&lt;-J176,J175-J172,IF(J175+J176-J178&lt;0,0,J175+J176-J178))</f>
        <v>79.190105910648313</v>
      </c>
      <c r="K179" s="371">
        <f t="shared" si="141"/>
        <v>268.31875683860557</v>
      </c>
      <c r="L179" s="371">
        <f t="shared" si="141"/>
        <v>501.23980745413155</v>
      </c>
      <c r="M179" s="371">
        <f t="shared" si="141"/>
        <v>715.56836565650224</v>
      </c>
      <c r="N179" s="371">
        <f t="shared" si="141"/>
        <v>823.01767068165077</v>
      </c>
      <c r="O179" s="371">
        <f t="shared" si="141"/>
        <v>843.36321422506103</v>
      </c>
      <c r="P179" s="371">
        <f t="shared" si="141"/>
        <v>846.54141028768993</v>
      </c>
      <c r="Q179" s="371">
        <f t="shared" si="141"/>
        <v>827.0421831117942</v>
      </c>
      <c r="R179" s="371">
        <f t="shared" si="141"/>
        <v>797.58895039664822</v>
      </c>
      <c r="S179" s="371">
        <f t="shared" si="141"/>
        <v>764.28435659746833</v>
      </c>
      <c r="T179" s="371">
        <f t="shared" si="141"/>
        <v>718.28212461192561</v>
      </c>
      <c r="U179" s="371">
        <f t="shared" si="141"/>
        <v>660.56636549419568</v>
      </c>
      <c r="V179" s="371">
        <f t="shared" si="141"/>
        <v>587.09587408804725</v>
      </c>
      <c r="W179" s="371">
        <f t="shared" si="141"/>
        <v>498.24270962823766</v>
      </c>
      <c r="X179" s="371">
        <f t="shared" si="141"/>
        <v>393.80728799015992</v>
      </c>
      <c r="Y179" s="371">
        <f t="shared" si="141"/>
        <v>273.56483311160957</v>
      </c>
      <c r="Z179" s="371">
        <f t="shared" si="141"/>
        <v>136.51485839652594</v>
      </c>
      <c r="AA179" s="371">
        <f t="shared" si="141"/>
        <v>0</v>
      </c>
      <c r="AB179" s="371">
        <f t="shared" si="141"/>
        <v>0</v>
      </c>
      <c r="AC179" s="371">
        <f t="shared" si="141"/>
        <v>0</v>
      </c>
      <c r="AD179" s="371">
        <f t="shared" si="141"/>
        <v>0</v>
      </c>
      <c r="AE179" s="371">
        <f t="shared" si="141"/>
        <v>0</v>
      </c>
      <c r="AF179" s="371">
        <f t="shared" si="141"/>
        <v>0</v>
      </c>
      <c r="AG179" s="371">
        <f t="shared" ref="AG179:AL179" si="142">IF(AG172&lt;-AG176,AG175-AG172,IF(AG175+AG176-AG178&lt;0,0,AG175+AG176-AG178))</f>
        <v>0</v>
      </c>
      <c r="AH179" s="371">
        <f t="shared" si="142"/>
        <v>0</v>
      </c>
      <c r="AI179" s="371">
        <f t="shared" si="142"/>
        <v>0</v>
      </c>
      <c r="AJ179" s="371">
        <f t="shared" si="142"/>
        <v>0</v>
      </c>
      <c r="AK179" s="371">
        <f t="shared" si="142"/>
        <v>0</v>
      </c>
      <c r="AL179" s="371">
        <f t="shared" si="142"/>
        <v>0</v>
      </c>
      <c r="AM179" s="371">
        <f t="shared" ref="AM179:CI179" si="143">IF(AM172&lt;-AM176,AM175-AM172,IF(AM175+AM176-AM178&lt;0,0,AM175+AM176-AM178))</f>
        <v>0</v>
      </c>
      <c r="AN179" s="371">
        <f t="shared" si="143"/>
        <v>0</v>
      </c>
      <c r="AO179" s="371">
        <f t="shared" si="143"/>
        <v>0</v>
      </c>
      <c r="AP179" s="371">
        <f t="shared" si="143"/>
        <v>0</v>
      </c>
      <c r="AQ179" s="371">
        <f t="shared" si="143"/>
        <v>0</v>
      </c>
      <c r="AR179" s="371">
        <f t="shared" si="143"/>
        <v>0</v>
      </c>
      <c r="AS179" s="371">
        <f t="shared" si="143"/>
        <v>0</v>
      </c>
      <c r="AT179" s="371">
        <f t="shared" si="143"/>
        <v>0</v>
      </c>
      <c r="AU179" s="371">
        <f t="shared" si="143"/>
        <v>0</v>
      </c>
      <c r="AV179" s="371">
        <f t="shared" si="143"/>
        <v>0</v>
      </c>
      <c r="AW179" s="371">
        <f t="shared" si="143"/>
        <v>0</v>
      </c>
      <c r="AX179" s="371">
        <f t="shared" si="143"/>
        <v>0</v>
      </c>
      <c r="AY179" s="371">
        <f t="shared" si="143"/>
        <v>0</v>
      </c>
      <c r="AZ179" s="371">
        <f t="shared" si="143"/>
        <v>0</v>
      </c>
      <c r="BA179" s="371">
        <f t="shared" si="143"/>
        <v>0</v>
      </c>
      <c r="BB179" s="371">
        <f t="shared" si="143"/>
        <v>0</v>
      </c>
      <c r="BC179" s="371">
        <f t="shared" si="143"/>
        <v>0</v>
      </c>
      <c r="BD179" s="371">
        <f t="shared" si="143"/>
        <v>0</v>
      </c>
      <c r="BE179" s="371">
        <f t="shared" si="143"/>
        <v>0</v>
      </c>
      <c r="BF179" s="371">
        <f t="shared" si="143"/>
        <v>0</v>
      </c>
      <c r="BG179" s="371">
        <f t="shared" si="143"/>
        <v>0</v>
      </c>
      <c r="BH179" s="371">
        <f t="shared" si="143"/>
        <v>0</v>
      </c>
      <c r="BI179" s="371">
        <f t="shared" si="143"/>
        <v>0</v>
      </c>
      <c r="BJ179" s="371">
        <f t="shared" si="143"/>
        <v>0</v>
      </c>
      <c r="BK179" s="371">
        <f t="shared" si="143"/>
        <v>0</v>
      </c>
      <c r="BL179" s="371">
        <f t="shared" si="143"/>
        <v>0</v>
      </c>
      <c r="BM179" s="371">
        <f t="shared" si="143"/>
        <v>0</v>
      </c>
      <c r="BN179" s="371">
        <f t="shared" si="143"/>
        <v>0</v>
      </c>
      <c r="BO179" s="371">
        <f t="shared" si="143"/>
        <v>0</v>
      </c>
      <c r="BP179" s="371">
        <f t="shared" si="143"/>
        <v>0</v>
      </c>
      <c r="BQ179" s="371">
        <f t="shared" si="143"/>
        <v>0</v>
      </c>
      <c r="BR179" s="371">
        <f t="shared" si="143"/>
        <v>0</v>
      </c>
      <c r="BS179" s="371">
        <f t="shared" si="143"/>
        <v>0</v>
      </c>
      <c r="BT179" s="371">
        <f t="shared" si="143"/>
        <v>0</v>
      </c>
      <c r="BU179" s="371">
        <f t="shared" si="143"/>
        <v>0</v>
      </c>
      <c r="BV179" s="371">
        <f t="shared" si="143"/>
        <v>0</v>
      </c>
      <c r="BW179" s="371">
        <f t="shared" si="143"/>
        <v>0</v>
      </c>
      <c r="BX179" s="371">
        <f t="shared" si="143"/>
        <v>0</v>
      </c>
      <c r="BY179" s="371">
        <f t="shared" si="143"/>
        <v>0</v>
      </c>
      <c r="BZ179" s="371">
        <f t="shared" si="143"/>
        <v>0</v>
      </c>
      <c r="CA179" s="371">
        <f t="shared" si="143"/>
        <v>0</v>
      </c>
      <c r="CB179" s="371">
        <f t="shared" si="143"/>
        <v>0</v>
      </c>
      <c r="CC179" s="371">
        <f t="shared" si="143"/>
        <v>0</v>
      </c>
      <c r="CD179" s="371">
        <f t="shared" si="143"/>
        <v>0</v>
      </c>
      <c r="CE179" s="371">
        <f t="shared" si="143"/>
        <v>0</v>
      </c>
      <c r="CF179" s="371">
        <f t="shared" si="143"/>
        <v>0</v>
      </c>
      <c r="CG179" s="371">
        <f t="shared" si="143"/>
        <v>0</v>
      </c>
      <c r="CH179" s="371">
        <f t="shared" si="143"/>
        <v>0</v>
      </c>
      <c r="CI179" s="371">
        <f t="shared" si="143"/>
        <v>0</v>
      </c>
    </row>
    <row r="180" spans="1:87">
      <c r="A180" s="225"/>
      <c r="B180" s="225"/>
      <c r="C180" s="222"/>
      <c r="D180" s="69"/>
      <c r="E180" s="69"/>
      <c r="F180" s="34"/>
      <c r="G180" s="361"/>
      <c r="H180" s="361"/>
      <c r="I180" s="361"/>
      <c r="J180" s="361"/>
      <c r="K180" s="361"/>
      <c r="L180" s="361"/>
      <c r="M180" s="361"/>
      <c r="N180" s="361"/>
      <c r="O180" s="361"/>
      <c r="P180" s="361"/>
      <c r="Q180" s="361"/>
      <c r="R180" s="361"/>
      <c r="S180" s="361"/>
      <c r="T180" s="361"/>
      <c r="U180" s="361"/>
      <c r="V180" s="361"/>
      <c r="W180" s="361"/>
      <c r="X180" s="361"/>
      <c r="Y180" s="361"/>
      <c r="Z180" s="361"/>
      <c r="AA180" s="361"/>
      <c r="AB180" s="361"/>
      <c r="AC180" s="361"/>
      <c r="AD180" s="361"/>
      <c r="AE180" s="361"/>
      <c r="AF180" s="361"/>
      <c r="AG180" s="361"/>
      <c r="AH180" s="361"/>
      <c r="AI180" s="361"/>
      <c r="AJ180" s="361"/>
      <c r="AK180" s="361"/>
      <c r="AL180" s="361"/>
      <c r="AM180" s="361"/>
      <c r="AN180" s="361"/>
      <c r="AO180" s="361"/>
      <c r="AP180" s="361"/>
      <c r="AQ180" s="361"/>
      <c r="AR180" s="361"/>
      <c r="AS180" s="361"/>
      <c r="AT180" s="361"/>
      <c r="AU180" s="361"/>
      <c r="AV180" s="361"/>
      <c r="AW180" s="361"/>
      <c r="AX180" s="361"/>
      <c r="AY180" s="361"/>
      <c r="AZ180" s="361"/>
      <c r="BA180" s="361"/>
      <c r="BB180" s="361"/>
      <c r="BC180" s="361"/>
      <c r="BD180" s="361"/>
      <c r="BE180" s="361"/>
      <c r="BF180" s="361"/>
      <c r="BG180" s="361"/>
      <c r="BH180" s="361"/>
      <c r="BI180" s="361"/>
      <c r="BJ180" s="361"/>
      <c r="BK180" s="361"/>
      <c r="BL180" s="361"/>
      <c r="BM180" s="361"/>
      <c r="BN180" s="361"/>
      <c r="BO180" s="361"/>
      <c r="BP180" s="361"/>
      <c r="BQ180" s="361"/>
      <c r="BR180" s="361"/>
      <c r="BS180" s="361"/>
      <c r="BT180" s="361"/>
      <c r="BU180" s="361"/>
      <c r="BV180" s="361"/>
      <c r="BW180" s="361"/>
      <c r="BX180" s="361"/>
      <c r="BY180" s="361"/>
      <c r="BZ180" s="361"/>
      <c r="CA180" s="361"/>
      <c r="CB180" s="361"/>
      <c r="CC180" s="361"/>
      <c r="CD180" s="361"/>
      <c r="CE180" s="361"/>
      <c r="CF180" s="361"/>
      <c r="CG180" s="361"/>
      <c r="CH180" s="361"/>
      <c r="CI180" s="361"/>
    </row>
    <row r="181" spans="1:87">
      <c r="A181" s="225"/>
      <c r="B181" s="225"/>
      <c r="C181" s="222" t="s">
        <v>533</v>
      </c>
      <c r="D181" s="69" t="s">
        <v>898</v>
      </c>
      <c r="E181" s="427" t="s">
        <v>58</v>
      </c>
      <c r="F181" s="69"/>
      <c r="G181" s="654"/>
      <c r="H181" s="654"/>
      <c r="I181" s="583"/>
      <c r="J181" s="364">
        <f t="shared" ref="J181:AF181" si="144">IF(AND(J175=0,J172&gt;0),J172,IF(AND(J172&lt;-J176,J175&gt;J172),0,IF(J172&lt;-J176,0,IF(J175&lt;J178-J176,J172-J175,J172-J178+J176))))</f>
        <v>0</v>
      </c>
      <c r="K181" s="364">
        <f t="shared" si="144"/>
        <v>0</v>
      </c>
      <c r="L181" s="364">
        <f t="shared" si="144"/>
        <v>0</v>
      </c>
      <c r="M181" s="364">
        <f t="shared" si="144"/>
        <v>0</v>
      </c>
      <c r="N181" s="364">
        <f t="shared" si="144"/>
        <v>0</v>
      </c>
      <c r="O181" s="364">
        <f t="shared" si="144"/>
        <v>0</v>
      </c>
      <c r="P181" s="364">
        <f t="shared" si="144"/>
        <v>0</v>
      </c>
      <c r="Q181" s="364">
        <f t="shared" si="144"/>
        <v>14.499227175895783</v>
      </c>
      <c r="R181" s="364">
        <f t="shared" si="144"/>
        <v>24.45323271514593</v>
      </c>
      <c r="S181" s="364">
        <f t="shared" si="144"/>
        <v>28.304593799179827</v>
      </c>
      <c r="T181" s="364">
        <f t="shared" si="144"/>
        <v>41.002231985542721</v>
      </c>
      <c r="U181" s="364">
        <f t="shared" si="144"/>
        <v>52.715759117729931</v>
      </c>
      <c r="V181" s="364">
        <f t="shared" si="144"/>
        <v>68.470491406148426</v>
      </c>
      <c r="W181" s="364">
        <f t="shared" si="144"/>
        <v>83.853164459809591</v>
      </c>
      <c r="X181" s="364">
        <f t="shared" si="144"/>
        <v>99.435421638077742</v>
      </c>
      <c r="Y181" s="364">
        <f t="shared" si="144"/>
        <v>115.24245487855035</v>
      </c>
      <c r="Z181" s="364">
        <f t="shared" si="144"/>
        <v>132.04997471508364</v>
      </c>
      <c r="AA181" s="364">
        <f t="shared" si="144"/>
        <v>169.80557535649029</v>
      </c>
      <c r="AB181" s="364">
        <f t="shared" si="144"/>
        <v>372.77803585489119</v>
      </c>
      <c r="AC181" s="364">
        <f t="shared" si="144"/>
        <v>422.99222450621073</v>
      </c>
      <c r="AD181" s="364">
        <f t="shared" si="144"/>
        <v>465.97932054857597</v>
      </c>
      <c r="AE181" s="364">
        <f t="shared" si="144"/>
        <v>511.46241623695573</v>
      </c>
      <c r="AF181" s="364">
        <f t="shared" si="144"/>
        <v>559.2715543784343</v>
      </c>
      <c r="AG181" s="364">
        <f t="shared" ref="AG181:AL181" si="145">IF(AND(AG175=0,AG172&gt;0),AG172,IF(AND(AG172&lt;-AG176,AG175&gt;AG172),0,IF(AG172&lt;-AG176,0,IF(AG175&lt;AG178-AG176,AG172-AG175,AG172-AG178+AG176))))</f>
        <v>566.22866790309263</v>
      </c>
      <c r="AH181" s="364">
        <f t="shared" si="145"/>
        <v>581.94259779612639</v>
      </c>
      <c r="AI181" s="364">
        <f t="shared" si="145"/>
        <v>599.07680914455932</v>
      </c>
      <c r="AJ181" s="364">
        <f t="shared" si="145"/>
        <v>617.15213238962633</v>
      </c>
      <c r="AK181" s="364">
        <f t="shared" si="145"/>
        <v>635.83309238342463</v>
      </c>
      <c r="AL181" s="364">
        <f t="shared" si="145"/>
        <v>655.88770516504883</v>
      </c>
      <c r="AM181" s="364">
        <f t="shared" ref="AM181:CI181" si="146">IF(AND(AM175=0,AM172&gt;0),AM172,IF(AND(AM172&lt;-AM176,AM175&gt;AM172),0,IF(AM172&lt;-AM176,0,IF(AM175&lt;AM178-AM176,AM172-AM175,AM172-AM178+AM176))))</f>
        <v>677.21742180135061</v>
      </c>
      <c r="AN181" s="364">
        <f t="shared" si="146"/>
        <v>699.67501513374555</v>
      </c>
      <c r="AO181" s="364">
        <f t="shared" si="146"/>
        <v>722.71713464695722</v>
      </c>
      <c r="AP181" s="364">
        <f t="shared" si="146"/>
        <v>747.11772733162752</v>
      </c>
      <c r="AQ181" s="364">
        <f t="shared" si="146"/>
        <v>772.77588769451586</v>
      </c>
      <c r="AR181" s="364">
        <f t="shared" si="146"/>
        <v>799.76887145940736</v>
      </c>
      <c r="AS181" s="364">
        <f t="shared" si="146"/>
        <v>828.02043672544869</v>
      </c>
      <c r="AT181" s="364">
        <f t="shared" si="146"/>
        <v>857.90759605797939</v>
      </c>
      <c r="AU181" s="364">
        <f t="shared" si="146"/>
        <v>887.32166791601958</v>
      </c>
      <c r="AV181" s="364">
        <f t="shared" si="146"/>
        <v>919.56792631832423</v>
      </c>
      <c r="AW181" s="364">
        <f t="shared" si="146"/>
        <v>951.88537262757291</v>
      </c>
      <c r="AX181" s="364">
        <f t="shared" si="146"/>
        <v>985.19088295292977</v>
      </c>
      <c r="AY181" s="364">
        <f t="shared" si="146"/>
        <v>1019.7468325696809</v>
      </c>
      <c r="AZ181" s="364">
        <f t="shared" si="146"/>
        <v>1054.6865445376197</v>
      </c>
      <c r="BA181" s="364">
        <f t="shared" si="146"/>
        <v>1091.5019842083602</v>
      </c>
      <c r="BB181" s="364">
        <f t="shared" si="146"/>
        <v>1130.3664261598869</v>
      </c>
      <c r="BC181" s="364">
        <f t="shared" si="146"/>
        <v>1170.0590398799704</v>
      </c>
      <c r="BD181" s="364">
        <f t="shared" si="146"/>
        <v>1211.2272348009665</v>
      </c>
      <c r="BE181" s="364">
        <f t="shared" si="146"/>
        <v>1254.3625746018379</v>
      </c>
      <c r="BF181" s="364">
        <f t="shared" si="146"/>
        <v>1298.1137802420708</v>
      </c>
      <c r="BG181" s="364">
        <f t="shared" si="146"/>
        <v>1342.3080433422183</v>
      </c>
      <c r="BH181" s="364">
        <f t="shared" si="146"/>
        <v>1388.9350817472478</v>
      </c>
      <c r="BI181" s="364">
        <f t="shared" si="146"/>
        <v>1440.7852849368146</v>
      </c>
      <c r="BJ181" s="364">
        <f t="shared" si="146"/>
        <v>1494.2898633607319</v>
      </c>
      <c r="BK181" s="364">
        <f t="shared" si="146"/>
        <v>1547.6523668503532</v>
      </c>
      <c r="BL181" s="364">
        <f t="shared" si="146"/>
        <v>1604.1120960669705</v>
      </c>
      <c r="BM181" s="364">
        <f t="shared" si="146"/>
        <v>1662.2040761696317</v>
      </c>
      <c r="BN181" s="364">
        <f t="shared" si="146"/>
        <v>1722.1571017741489</v>
      </c>
      <c r="BO181" s="364">
        <f t="shared" si="146"/>
        <v>1783.9928807059332</v>
      </c>
      <c r="BP181" s="364">
        <f t="shared" si="146"/>
        <v>1847.7902275947154</v>
      </c>
      <c r="BQ181" s="364">
        <f t="shared" si="146"/>
        <v>1913.5784015755826</v>
      </c>
      <c r="BR181" s="364">
        <f t="shared" si="146"/>
        <v>1981.4275825691375</v>
      </c>
      <c r="BS181" s="364">
        <f t="shared" si="146"/>
        <v>2051.3886017565164</v>
      </c>
      <c r="BT181" s="364">
        <f t="shared" si="146"/>
        <v>2123.5479514543331</v>
      </c>
      <c r="BU181" s="364">
        <f t="shared" si="146"/>
        <v>2197.9420144108826</v>
      </c>
      <c r="BV181" s="364">
        <f t="shared" si="146"/>
        <v>2274.648525448858</v>
      </c>
      <c r="BW181" s="364">
        <f t="shared" si="146"/>
        <v>2353.7260150495331</v>
      </c>
      <c r="BX181" s="364">
        <f t="shared" si="146"/>
        <v>2435.2687387909064</v>
      </c>
      <c r="BY181" s="364">
        <f t="shared" si="146"/>
        <v>2519.3211122708999</v>
      </c>
      <c r="BZ181" s="364">
        <f t="shared" si="146"/>
        <v>2605.9694455619083</v>
      </c>
      <c r="CA181" s="364">
        <f t="shared" si="146"/>
        <v>2695.2818561819095</v>
      </c>
      <c r="CB181" s="364">
        <f t="shared" si="146"/>
        <v>2787.3620263351768</v>
      </c>
      <c r="CC181" s="364">
        <f t="shared" si="146"/>
        <v>2882.2626684202751</v>
      </c>
      <c r="CD181" s="364">
        <f t="shared" si="146"/>
        <v>2980.0802670367957</v>
      </c>
      <c r="CE181" s="364">
        <f t="shared" si="146"/>
        <v>3080.8915844140174</v>
      </c>
      <c r="CF181" s="364">
        <f t="shared" si="146"/>
        <v>3184.8097314824645</v>
      </c>
      <c r="CG181" s="364">
        <f t="shared" si="146"/>
        <v>3291.8986046208011</v>
      </c>
      <c r="CH181" s="364">
        <f t="shared" si="146"/>
        <v>3402.2640532847054</v>
      </c>
      <c r="CI181" s="364">
        <f t="shared" si="146"/>
        <v>3516.0024646252714</v>
      </c>
    </row>
    <row r="182" spans="1:87">
      <c r="A182" s="225"/>
      <c r="B182" s="225"/>
      <c r="C182" s="222"/>
      <c r="D182" s="69"/>
      <c r="E182" s="69"/>
      <c r="F182" s="34"/>
      <c r="G182" s="664"/>
      <c r="H182" s="664"/>
      <c r="I182" s="664"/>
      <c r="J182" s="361"/>
      <c r="K182" s="361"/>
      <c r="L182" s="361"/>
      <c r="M182" s="361"/>
      <c r="N182" s="361"/>
      <c r="O182" s="361"/>
      <c r="P182" s="361"/>
      <c r="Q182" s="361"/>
      <c r="R182" s="361"/>
      <c r="S182" s="361"/>
      <c r="T182" s="361"/>
      <c r="U182" s="361"/>
      <c r="V182" s="361"/>
      <c r="W182" s="361"/>
      <c r="X182" s="361"/>
      <c r="Y182" s="361"/>
      <c r="Z182" s="361"/>
      <c r="AA182" s="361"/>
      <c r="AB182" s="361"/>
      <c r="AC182" s="361"/>
      <c r="AD182" s="361"/>
      <c r="AE182" s="361"/>
      <c r="AF182" s="361"/>
      <c r="AG182" s="361"/>
      <c r="AH182" s="361"/>
      <c r="AI182" s="361"/>
      <c r="AJ182" s="361"/>
      <c r="AK182" s="361"/>
      <c r="AL182" s="361"/>
      <c r="AM182" s="361"/>
      <c r="AN182" s="361"/>
      <c r="AO182" s="361"/>
      <c r="AP182" s="361"/>
      <c r="AQ182" s="361"/>
      <c r="AR182" s="361"/>
      <c r="AS182" s="361"/>
      <c r="AT182" s="361"/>
      <c r="AU182" s="361"/>
      <c r="AV182" s="361"/>
      <c r="AW182" s="361"/>
      <c r="AX182" s="361"/>
      <c r="AY182" s="361"/>
      <c r="AZ182" s="361"/>
      <c r="BA182" s="361"/>
      <c r="BB182" s="361"/>
      <c r="BC182" s="361"/>
      <c r="BD182" s="361"/>
      <c r="BE182" s="361"/>
      <c r="BF182" s="361"/>
      <c r="BG182" s="361"/>
      <c r="BH182" s="361"/>
      <c r="BI182" s="361"/>
      <c r="BJ182" s="361"/>
      <c r="BK182" s="361"/>
      <c r="BL182" s="361"/>
      <c r="BM182" s="361"/>
      <c r="BN182" s="361"/>
      <c r="BO182" s="361"/>
      <c r="BP182" s="361"/>
      <c r="BQ182" s="361"/>
      <c r="BR182" s="361"/>
      <c r="BS182" s="361"/>
      <c r="BT182" s="361"/>
      <c r="BU182" s="361"/>
      <c r="BV182" s="361"/>
      <c r="BW182" s="361"/>
      <c r="BX182" s="361"/>
      <c r="BY182" s="361"/>
      <c r="BZ182" s="361"/>
      <c r="CA182" s="361"/>
      <c r="CB182" s="361"/>
      <c r="CC182" s="361"/>
      <c r="CD182" s="361"/>
      <c r="CE182" s="361"/>
      <c r="CF182" s="361"/>
      <c r="CG182" s="361"/>
      <c r="CH182" s="361"/>
      <c r="CI182" s="361"/>
    </row>
    <row r="183" spans="1:87">
      <c r="A183" s="365"/>
      <c r="B183" s="365"/>
      <c r="C183" s="366" t="s">
        <v>534</v>
      </c>
      <c r="D183" s="114"/>
      <c r="E183" s="114"/>
      <c r="F183" s="104"/>
      <c r="G183" s="368"/>
      <c r="H183" s="368"/>
      <c r="I183" s="369"/>
      <c r="J183" s="369"/>
      <c r="K183" s="369"/>
      <c r="L183" s="369"/>
      <c r="M183" s="369"/>
      <c r="N183" s="369"/>
      <c r="O183" s="369"/>
      <c r="P183" s="369"/>
      <c r="Q183" s="369"/>
      <c r="R183" s="369"/>
      <c r="S183" s="369"/>
      <c r="T183" s="369"/>
      <c r="U183" s="369"/>
      <c r="V183" s="369"/>
      <c r="W183" s="369"/>
      <c r="X183" s="369"/>
      <c r="Y183" s="369"/>
      <c r="Z183" s="369"/>
      <c r="AA183" s="369"/>
      <c r="AB183" s="369"/>
      <c r="AC183" s="369"/>
      <c r="AD183" s="369"/>
      <c r="AE183" s="369"/>
      <c r="AF183" s="369"/>
      <c r="AG183" s="369"/>
      <c r="AH183" s="369"/>
      <c r="AI183" s="369"/>
      <c r="AJ183" s="369"/>
      <c r="AK183" s="369"/>
      <c r="AL183" s="369"/>
      <c r="AM183" s="365"/>
      <c r="AN183" s="367"/>
      <c r="AO183" s="365"/>
      <c r="AP183" s="367"/>
      <c r="AQ183" s="365"/>
      <c r="AR183" s="367"/>
      <c r="AS183" s="365"/>
      <c r="AT183" s="367"/>
      <c r="AU183" s="365"/>
      <c r="AV183" s="367"/>
      <c r="AW183" s="365"/>
      <c r="AX183" s="367"/>
      <c r="AY183" s="365"/>
      <c r="AZ183" s="367"/>
      <c r="BA183" s="365"/>
      <c r="BB183" s="367"/>
      <c r="BC183" s="365"/>
      <c r="BD183" s="367"/>
      <c r="BE183" s="365"/>
      <c r="BF183" s="367"/>
      <c r="BG183" s="365"/>
      <c r="BH183" s="367"/>
      <c r="BI183" s="365"/>
      <c r="BJ183" s="367"/>
      <c r="BK183" s="365"/>
      <c r="BL183" s="367"/>
      <c r="BM183" s="365"/>
      <c r="BN183" s="367"/>
      <c r="BO183" s="365"/>
      <c r="BP183" s="367"/>
      <c r="BQ183" s="365"/>
      <c r="BR183" s="367"/>
      <c r="BS183" s="365"/>
      <c r="BT183" s="367"/>
      <c r="BU183" s="365"/>
      <c r="BV183" s="367"/>
      <c r="BW183" s="365"/>
      <c r="BX183" s="367"/>
      <c r="BY183" s="365"/>
      <c r="BZ183" s="367"/>
      <c r="CA183" s="365"/>
      <c r="CB183" s="367"/>
      <c r="CC183" s="365"/>
      <c r="CD183" s="367"/>
      <c r="CE183" s="365"/>
      <c r="CF183" s="367"/>
      <c r="CG183" s="365"/>
      <c r="CH183" s="367"/>
      <c r="CI183" s="365"/>
    </row>
    <row r="184" spans="1:87">
      <c r="A184" s="225"/>
      <c r="B184" s="225"/>
      <c r="C184" s="222" t="s">
        <v>283</v>
      </c>
      <c r="D184" s="69" t="s">
        <v>41</v>
      </c>
      <c r="E184" s="69" t="s">
        <v>42</v>
      </c>
      <c r="F184" s="69"/>
      <c r="G184" s="654"/>
      <c r="H184" s="654"/>
      <c r="I184" s="665"/>
      <c r="J184" s="400">
        <f>Inputs!J246</f>
        <v>0.19</v>
      </c>
      <c r="K184" s="400">
        <f>Inputs!K246</f>
        <v>0.25</v>
      </c>
      <c r="L184" s="400">
        <f>Inputs!L246</f>
        <v>0.25</v>
      </c>
      <c r="M184" s="400">
        <f>Inputs!M246</f>
        <v>0.25</v>
      </c>
      <c r="N184" s="400">
        <f>Inputs!N246</f>
        <v>0.25</v>
      </c>
      <c r="O184" s="400">
        <f>Inputs!O246</f>
        <v>0.25</v>
      </c>
      <c r="P184" s="400">
        <f>Inputs!P246</f>
        <v>0.25</v>
      </c>
      <c r="Q184" s="400">
        <f>Inputs!Q246</f>
        <v>0.25</v>
      </c>
      <c r="R184" s="400">
        <f>Inputs!R246</f>
        <v>0.25</v>
      </c>
      <c r="S184" s="400">
        <f>Inputs!S246</f>
        <v>0.25</v>
      </c>
      <c r="T184" s="400">
        <f>Inputs!T246</f>
        <v>0.25</v>
      </c>
      <c r="U184" s="400">
        <f>Inputs!U246</f>
        <v>0.25</v>
      </c>
      <c r="V184" s="400">
        <f>Inputs!V246</f>
        <v>0.25</v>
      </c>
      <c r="W184" s="400">
        <f>Inputs!W246</f>
        <v>0.25</v>
      </c>
      <c r="X184" s="400">
        <f>Inputs!X246</f>
        <v>0.25</v>
      </c>
      <c r="Y184" s="400">
        <f>Inputs!Y246</f>
        <v>0.25</v>
      </c>
      <c r="Z184" s="400">
        <f>Inputs!Z246</f>
        <v>0.25</v>
      </c>
      <c r="AA184" s="400">
        <f>Inputs!AA246</f>
        <v>0.25</v>
      </c>
      <c r="AB184" s="400">
        <f>Inputs!AB246</f>
        <v>0.25</v>
      </c>
      <c r="AC184" s="400">
        <f>Inputs!AC246</f>
        <v>0.25</v>
      </c>
      <c r="AD184" s="400">
        <f>Inputs!AD246</f>
        <v>0.25</v>
      </c>
      <c r="AE184" s="400">
        <f>Inputs!AE246</f>
        <v>0.25</v>
      </c>
      <c r="AF184" s="400">
        <f>Inputs!AF246</f>
        <v>0.25</v>
      </c>
      <c r="AG184" s="400">
        <f>Inputs!AG246</f>
        <v>0.25</v>
      </c>
      <c r="AH184" s="400">
        <f>Inputs!AH246</f>
        <v>0.25</v>
      </c>
      <c r="AI184" s="400">
        <f>Inputs!AI246</f>
        <v>0.25</v>
      </c>
      <c r="AJ184" s="400">
        <f>Inputs!AJ246</f>
        <v>0.25</v>
      </c>
      <c r="AK184" s="400">
        <f>Inputs!AK246</f>
        <v>0.25</v>
      </c>
      <c r="AL184" s="400">
        <f>Inputs!AL246</f>
        <v>0.25</v>
      </c>
      <c r="AM184" s="400">
        <f>Inputs!AM246</f>
        <v>0.25</v>
      </c>
      <c r="AN184" s="400">
        <f>Inputs!AN246</f>
        <v>0.25</v>
      </c>
      <c r="AO184" s="400">
        <f>Inputs!AO246</f>
        <v>0.25</v>
      </c>
      <c r="AP184" s="400">
        <f>Inputs!AP246</f>
        <v>0.25</v>
      </c>
      <c r="AQ184" s="400">
        <f>Inputs!AQ246</f>
        <v>0.25</v>
      </c>
      <c r="AR184" s="400">
        <f>Inputs!AR246</f>
        <v>0.25</v>
      </c>
      <c r="AS184" s="400">
        <f>Inputs!AS246</f>
        <v>0.25</v>
      </c>
      <c r="AT184" s="400">
        <f>Inputs!AT246</f>
        <v>0.25</v>
      </c>
      <c r="AU184" s="400">
        <f>Inputs!AU246</f>
        <v>0.25</v>
      </c>
      <c r="AV184" s="400">
        <f>Inputs!AV246</f>
        <v>0.25</v>
      </c>
      <c r="AW184" s="400">
        <f>Inputs!AW246</f>
        <v>0.25</v>
      </c>
      <c r="AX184" s="400">
        <f>Inputs!AX246</f>
        <v>0.25</v>
      </c>
      <c r="AY184" s="400">
        <f>Inputs!AY246</f>
        <v>0.25</v>
      </c>
      <c r="AZ184" s="400">
        <f>Inputs!AZ246</f>
        <v>0.25</v>
      </c>
      <c r="BA184" s="400">
        <f>Inputs!BA246</f>
        <v>0.25</v>
      </c>
      <c r="BB184" s="400">
        <f>Inputs!BB246</f>
        <v>0.25</v>
      </c>
      <c r="BC184" s="400">
        <f>Inputs!BC246</f>
        <v>0.25</v>
      </c>
      <c r="BD184" s="400">
        <f>Inputs!BD246</f>
        <v>0.25</v>
      </c>
      <c r="BE184" s="400">
        <f>Inputs!BE246</f>
        <v>0.25</v>
      </c>
      <c r="BF184" s="400">
        <f>Inputs!BF246</f>
        <v>0.25</v>
      </c>
      <c r="BG184" s="400">
        <f>Inputs!BG246</f>
        <v>0.25</v>
      </c>
      <c r="BH184" s="400">
        <f>Inputs!BH246</f>
        <v>0.25</v>
      </c>
      <c r="BI184" s="400">
        <f>Inputs!BI246</f>
        <v>0.25</v>
      </c>
      <c r="BJ184" s="400">
        <f>Inputs!BJ246</f>
        <v>0.25</v>
      </c>
      <c r="BK184" s="400">
        <f>Inputs!BK246</f>
        <v>0.25</v>
      </c>
      <c r="BL184" s="400">
        <f>Inputs!BL246</f>
        <v>0.25</v>
      </c>
      <c r="BM184" s="400">
        <f>Inputs!BM246</f>
        <v>0.25</v>
      </c>
      <c r="BN184" s="400">
        <f>Inputs!BN246</f>
        <v>0.25</v>
      </c>
      <c r="BO184" s="400">
        <f>Inputs!BO246</f>
        <v>0.25</v>
      </c>
      <c r="BP184" s="400">
        <f>Inputs!BP246</f>
        <v>0.25</v>
      </c>
      <c r="BQ184" s="400">
        <f>Inputs!BQ246</f>
        <v>0.25</v>
      </c>
      <c r="BR184" s="400">
        <f>Inputs!BR246</f>
        <v>0.25</v>
      </c>
      <c r="BS184" s="400">
        <f>Inputs!BS246</f>
        <v>0.25</v>
      </c>
      <c r="BT184" s="400">
        <f>Inputs!BT246</f>
        <v>0.25</v>
      </c>
      <c r="BU184" s="400">
        <f>Inputs!BU246</f>
        <v>0.25</v>
      </c>
      <c r="BV184" s="400">
        <f>Inputs!BV246</f>
        <v>0.25</v>
      </c>
      <c r="BW184" s="400">
        <f>Inputs!BW246</f>
        <v>0.25</v>
      </c>
      <c r="BX184" s="400">
        <f>Inputs!BX246</f>
        <v>0.25</v>
      </c>
      <c r="BY184" s="400">
        <f>Inputs!BY246</f>
        <v>0.25</v>
      </c>
      <c r="BZ184" s="400">
        <f>Inputs!BZ246</f>
        <v>0.25</v>
      </c>
      <c r="CA184" s="400">
        <f>Inputs!CA246</f>
        <v>0.25</v>
      </c>
      <c r="CB184" s="400">
        <f>Inputs!CB246</f>
        <v>0.25</v>
      </c>
      <c r="CC184" s="400">
        <f>Inputs!CC246</f>
        <v>0.25</v>
      </c>
      <c r="CD184" s="400">
        <f>Inputs!CD246</f>
        <v>0.25</v>
      </c>
      <c r="CE184" s="400">
        <f>Inputs!CE246</f>
        <v>0.25</v>
      </c>
      <c r="CF184" s="400">
        <f>Inputs!CF246</f>
        <v>0.25</v>
      </c>
      <c r="CG184" s="400">
        <f>Inputs!CG246</f>
        <v>0.25</v>
      </c>
      <c r="CH184" s="400">
        <f>Inputs!CH246</f>
        <v>0.25</v>
      </c>
      <c r="CI184" s="400">
        <f>Inputs!CI246</f>
        <v>0.25</v>
      </c>
    </row>
    <row r="185" spans="1:87">
      <c r="A185" s="225"/>
      <c r="B185" s="225"/>
      <c r="C185" s="222"/>
      <c r="D185" s="69"/>
      <c r="E185" s="69"/>
      <c r="F185" s="34"/>
      <c r="G185" s="361"/>
      <c r="H185" s="361"/>
      <c r="I185" s="361"/>
      <c r="J185" s="361"/>
      <c r="K185" s="361"/>
      <c r="L185" s="361"/>
      <c r="M185" s="361"/>
      <c r="N185" s="361"/>
      <c r="O185" s="361"/>
      <c r="P185" s="361"/>
      <c r="Q185" s="361"/>
      <c r="R185" s="361"/>
      <c r="S185" s="361"/>
      <c r="T185" s="361"/>
      <c r="U185" s="361"/>
      <c r="V185" s="361"/>
      <c r="W185" s="361"/>
      <c r="X185" s="361"/>
      <c r="Y185" s="361"/>
      <c r="Z185" s="361"/>
      <c r="AA185" s="361"/>
      <c r="AB185" s="361"/>
      <c r="AC185" s="361"/>
      <c r="AD185" s="361"/>
      <c r="AE185" s="361"/>
      <c r="AF185" s="361"/>
      <c r="AG185" s="361"/>
      <c r="AH185" s="361"/>
      <c r="AI185" s="361"/>
      <c r="AJ185" s="361"/>
      <c r="AK185" s="361"/>
      <c r="AL185" s="361"/>
      <c r="AM185" s="361"/>
      <c r="AN185" s="361"/>
      <c r="AO185" s="361"/>
      <c r="AP185" s="361"/>
      <c r="AQ185" s="361"/>
      <c r="AR185" s="361"/>
      <c r="AS185" s="361"/>
      <c r="AT185" s="361"/>
      <c r="AU185" s="361"/>
      <c r="AV185" s="361"/>
      <c r="AW185" s="361"/>
      <c r="AX185" s="361"/>
      <c r="AY185" s="361"/>
      <c r="AZ185" s="361"/>
      <c r="BA185" s="361"/>
      <c r="BB185" s="361"/>
      <c r="BC185" s="361"/>
      <c r="BD185" s="361"/>
      <c r="BE185" s="361"/>
      <c r="BF185" s="361"/>
      <c r="BG185" s="361"/>
      <c r="BH185" s="361"/>
      <c r="BI185" s="361"/>
      <c r="BJ185" s="361"/>
      <c r="BK185" s="361"/>
      <c r="BL185" s="361"/>
      <c r="BM185" s="361"/>
      <c r="BN185" s="361"/>
      <c r="BO185" s="361"/>
      <c r="BP185" s="361"/>
      <c r="BQ185" s="361"/>
      <c r="BR185" s="361"/>
      <c r="BS185" s="361"/>
      <c r="BT185" s="361"/>
      <c r="BU185" s="361"/>
      <c r="BV185" s="361"/>
      <c r="BW185" s="361"/>
      <c r="BX185" s="361"/>
      <c r="BY185" s="361"/>
      <c r="BZ185" s="361"/>
      <c r="CA185" s="361"/>
      <c r="CB185" s="361"/>
      <c r="CC185" s="361"/>
      <c r="CD185" s="361"/>
      <c r="CE185" s="361"/>
      <c r="CF185" s="361"/>
      <c r="CG185" s="361"/>
      <c r="CH185" s="361"/>
      <c r="CI185" s="361"/>
    </row>
    <row r="186" spans="1:87">
      <c r="A186" s="225"/>
      <c r="B186" s="225"/>
      <c r="C186" s="222" t="s">
        <v>535</v>
      </c>
      <c r="D186" s="69" t="s">
        <v>898</v>
      </c>
      <c r="E186" s="427" t="s">
        <v>58</v>
      </c>
      <c r="F186" s="69"/>
      <c r="G186" s="654"/>
      <c r="H186" s="654"/>
      <c r="I186" s="583"/>
      <c r="J186" s="364">
        <f t="shared" ref="J186:BU186" si="147">J$181*J$184</f>
        <v>0</v>
      </c>
      <c r="K186" s="364">
        <f>K$181*K$184</f>
        <v>0</v>
      </c>
      <c r="L186" s="364">
        <f t="shared" si="147"/>
        <v>0</v>
      </c>
      <c r="M186" s="364">
        <f t="shared" si="147"/>
        <v>0</v>
      </c>
      <c r="N186" s="364">
        <f t="shared" si="147"/>
        <v>0</v>
      </c>
      <c r="O186" s="364">
        <f t="shared" si="147"/>
        <v>0</v>
      </c>
      <c r="P186" s="364">
        <f>P$181*P$184</f>
        <v>0</v>
      </c>
      <c r="Q186" s="364">
        <f t="shared" si="147"/>
        <v>3.6248067939739457</v>
      </c>
      <c r="R186" s="364">
        <f t="shared" si="147"/>
        <v>6.1133081787864825</v>
      </c>
      <c r="S186" s="364">
        <f t="shared" si="147"/>
        <v>7.0761484497949567</v>
      </c>
      <c r="T186" s="364">
        <f t="shared" si="147"/>
        <v>10.25055799638568</v>
      </c>
      <c r="U186" s="364">
        <f t="shared" si="147"/>
        <v>13.178939779432483</v>
      </c>
      <c r="V186" s="364">
        <f t="shared" si="147"/>
        <v>17.117622851537106</v>
      </c>
      <c r="W186" s="364">
        <f t="shared" si="147"/>
        <v>20.963291114952398</v>
      </c>
      <c r="X186" s="364">
        <f t="shared" si="147"/>
        <v>24.858855409519435</v>
      </c>
      <c r="Y186" s="364">
        <f t="shared" si="147"/>
        <v>28.810613719637587</v>
      </c>
      <c r="Z186" s="364">
        <f t="shared" si="147"/>
        <v>33.012493678770909</v>
      </c>
      <c r="AA186" s="364">
        <f t="shared" si="147"/>
        <v>42.451393839122574</v>
      </c>
      <c r="AB186" s="364">
        <f t="shared" si="147"/>
        <v>93.194508963722797</v>
      </c>
      <c r="AC186" s="364">
        <f t="shared" si="147"/>
        <v>105.74805612655268</v>
      </c>
      <c r="AD186" s="364">
        <f t="shared" si="147"/>
        <v>116.49483013714399</v>
      </c>
      <c r="AE186" s="364">
        <f t="shared" si="147"/>
        <v>127.86560405923893</v>
      </c>
      <c r="AF186" s="364">
        <f t="shared" si="147"/>
        <v>139.81788859460858</v>
      </c>
      <c r="AG186" s="364">
        <f t="shared" si="147"/>
        <v>141.55716697577316</v>
      </c>
      <c r="AH186" s="364">
        <f t="shared" si="147"/>
        <v>145.4856494490316</v>
      </c>
      <c r="AI186" s="364">
        <f t="shared" si="147"/>
        <v>149.76920228613983</v>
      </c>
      <c r="AJ186" s="364">
        <f t="shared" si="147"/>
        <v>154.28803309740658</v>
      </c>
      <c r="AK186" s="364">
        <f t="shared" si="147"/>
        <v>158.95827309585616</v>
      </c>
      <c r="AL186" s="364">
        <f t="shared" si="147"/>
        <v>163.97192629126221</v>
      </c>
      <c r="AM186" s="364">
        <f t="shared" si="147"/>
        <v>169.30435545033765</v>
      </c>
      <c r="AN186" s="364">
        <f t="shared" si="147"/>
        <v>174.91875378343639</v>
      </c>
      <c r="AO186" s="364">
        <f t="shared" si="147"/>
        <v>180.6792836617393</v>
      </c>
      <c r="AP186" s="364">
        <f t="shared" si="147"/>
        <v>186.77943183290688</v>
      </c>
      <c r="AQ186" s="364">
        <f t="shared" si="147"/>
        <v>193.19397192362896</v>
      </c>
      <c r="AR186" s="364">
        <f t="shared" si="147"/>
        <v>199.94221786485184</v>
      </c>
      <c r="AS186" s="364">
        <f t="shared" si="147"/>
        <v>207.00510918136217</v>
      </c>
      <c r="AT186" s="364">
        <f t="shared" si="147"/>
        <v>214.47689901449485</v>
      </c>
      <c r="AU186" s="364">
        <f t="shared" si="147"/>
        <v>221.83041697900489</v>
      </c>
      <c r="AV186" s="364">
        <f t="shared" si="147"/>
        <v>229.89198157958106</v>
      </c>
      <c r="AW186" s="364">
        <f t="shared" si="147"/>
        <v>237.97134315689323</v>
      </c>
      <c r="AX186" s="364">
        <f t="shared" si="147"/>
        <v>246.29772073823244</v>
      </c>
      <c r="AY186" s="364">
        <f t="shared" si="147"/>
        <v>254.93670814242023</v>
      </c>
      <c r="AZ186" s="364">
        <f t="shared" si="147"/>
        <v>263.67163613440493</v>
      </c>
      <c r="BA186" s="364">
        <f t="shared" si="147"/>
        <v>272.87549605209006</v>
      </c>
      <c r="BB186" s="364">
        <f t="shared" si="147"/>
        <v>282.59160653997174</v>
      </c>
      <c r="BC186" s="364">
        <f t="shared" si="147"/>
        <v>292.51475996999261</v>
      </c>
      <c r="BD186" s="364">
        <f t="shared" si="147"/>
        <v>302.80680870024162</v>
      </c>
      <c r="BE186" s="364">
        <f t="shared" si="147"/>
        <v>313.59064365045947</v>
      </c>
      <c r="BF186" s="364">
        <f t="shared" si="147"/>
        <v>324.5284450605177</v>
      </c>
      <c r="BG186" s="364">
        <f t="shared" si="147"/>
        <v>335.57701083555457</v>
      </c>
      <c r="BH186" s="364">
        <f t="shared" si="147"/>
        <v>347.23377043681194</v>
      </c>
      <c r="BI186" s="364">
        <f t="shared" si="147"/>
        <v>360.19632123420365</v>
      </c>
      <c r="BJ186" s="364">
        <f t="shared" si="147"/>
        <v>373.57246584018299</v>
      </c>
      <c r="BK186" s="364">
        <f t="shared" si="147"/>
        <v>386.91309171258831</v>
      </c>
      <c r="BL186" s="364">
        <f t="shared" si="147"/>
        <v>401.02802401674262</v>
      </c>
      <c r="BM186" s="364">
        <f t="shared" si="147"/>
        <v>415.55101904240792</v>
      </c>
      <c r="BN186" s="364">
        <f t="shared" si="147"/>
        <v>430.53927544353724</v>
      </c>
      <c r="BO186" s="364">
        <f t="shared" si="147"/>
        <v>445.9982201764833</v>
      </c>
      <c r="BP186" s="364">
        <f t="shared" si="147"/>
        <v>461.94755689867884</v>
      </c>
      <c r="BQ186" s="364">
        <f t="shared" si="147"/>
        <v>478.39460039389564</v>
      </c>
      <c r="BR186" s="364">
        <f t="shared" si="147"/>
        <v>495.35689564228437</v>
      </c>
      <c r="BS186" s="364">
        <f t="shared" si="147"/>
        <v>512.84715043912911</v>
      </c>
      <c r="BT186" s="364">
        <f t="shared" si="147"/>
        <v>530.88698786358327</v>
      </c>
      <c r="BU186" s="364">
        <f t="shared" si="147"/>
        <v>549.48550360272066</v>
      </c>
      <c r="BV186" s="364">
        <f t="shared" ref="BV186:CI186" si="148">BV$181*BV$184</f>
        <v>568.6621313622145</v>
      </c>
      <c r="BW186" s="364">
        <f t="shared" si="148"/>
        <v>588.43150376238327</v>
      </c>
      <c r="BX186" s="364">
        <f t="shared" si="148"/>
        <v>608.81718469772659</v>
      </c>
      <c r="BY186" s="364">
        <f t="shared" si="148"/>
        <v>629.83027806772498</v>
      </c>
      <c r="BZ186" s="364">
        <f t="shared" si="148"/>
        <v>651.49236139047707</v>
      </c>
      <c r="CA186" s="364">
        <f t="shared" si="148"/>
        <v>673.82046404547737</v>
      </c>
      <c r="CB186" s="364">
        <f t="shared" si="148"/>
        <v>696.84050658379419</v>
      </c>
      <c r="CC186" s="364">
        <f t="shared" si="148"/>
        <v>720.56566710506877</v>
      </c>
      <c r="CD186" s="364">
        <f t="shared" si="148"/>
        <v>745.02006675919893</v>
      </c>
      <c r="CE186" s="364">
        <f t="shared" si="148"/>
        <v>770.22289610350435</v>
      </c>
      <c r="CF186" s="364">
        <f t="shared" si="148"/>
        <v>796.20243287061612</v>
      </c>
      <c r="CG186" s="364">
        <f t="shared" si="148"/>
        <v>822.97465115520026</v>
      </c>
      <c r="CH186" s="364">
        <f t="shared" si="148"/>
        <v>850.56601332117634</v>
      </c>
      <c r="CI186" s="364">
        <f t="shared" si="148"/>
        <v>879.00061615631785</v>
      </c>
    </row>
    <row r="187" spans="1:87">
      <c r="A187" s="225"/>
      <c r="B187" s="225"/>
      <c r="C187" s="222" t="s">
        <v>805</v>
      </c>
      <c r="D187" s="69" t="s">
        <v>898</v>
      </c>
      <c r="E187" s="427" t="s">
        <v>58</v>
      </c>
      <c r="F187" s="69"/>
      <c r="G187" s="583"/>
      <c r="H187" s="364">
        <f t="shared" ref="H187:AM187" si="149">IF(ISNUMBER(H13),H13,IF($F$6=$F$7,H186,H10))</f>
        <v>9.5</v>
      </c>
      <c r="I187" s="364">
        <f t="shared" si="149"/>
        <v>14.629</v>
      </c>
      <c r="J187" s="364">
        <f t="shared" si="149"/>
        <v>0</v>
      </c>
      <c r="K187" s="364">
        <f t="shared" si="149"/>
        <v>0</v>
      </c>
      <c r="L187" s="364">
        <f t="shared" si="149"/>
        <v>-16.478000000000002</v>
      </c>
      <c r="M187" s="364">
        <f t="shared" si="149"/>
        <v>0</v>
      </c>
      <c r="N187" s="364">
        <f t="shared" si="149"/>
        <v>0</v>
      </c>
      <c r="O187" s="364">
        <f t="shared" si="149"/>
        <v>0</v>
      </c>
      <c r="P187" s="364">
        <f t="shared" si="149"/>
        <v>0</v>
      </c>
      <c r="Q187" s="364">
        <f t="shared" si="149"/>
        <v>3.6248067939739457</v>
      </c>
      <c r="R187" s="364">
        <f t="shared" si="149"/>
        <v>6.1133081787864825</v>
      </c>
      <c r="S187" s="364">
        <f t="shared" si="149"/>
        <v>7.0761484497949567</v>
      </c>
      <c r="T187" s="364">
        <f t="shared" si="149"/>
        <v>10.25055799638568</v>
      </c>
      <c r="U187" s="364">
        <f t="shared" si="149"/>
        <v>13.178939779432483</v>
      </c>
      <c r="V187" s="364">
        <f t="shared" si="149"/>
        <v>17.117622851537106</v>
      </c>
      <c r="W187" s="364">
        <f t="shared" si="149"/>
        <v>20.963291114952398</v>
      </c>
      <c r="X187" s="364">
        <f t="shared" si="149"/>
        <v>24.858855409519435</v>
      </c>
      <c r="Y187" s="364">
        <f t="shared" si="149"/>
        <v>28.810613719637587</v>
      </c>
      <c r="Z187" s="364">
        <f t="shared" si="149"/>
        <v>33.012493678770909</v>
      </c>
      <c r="AA187" s="364">
        <f t="shared" si="149"/>
        <v>42.451393839122574</v>
      </c>
      <c r="AB187" s="364">
        <f t="shared" si="149"/>
        <v>93.194508963722797</v>
      </c>
      <c r="AC187" s="364">
        <f t="shared" si="149"/>
        <v>105.74805612655268</v>
      </c>
      <c r="AD187" s="364">
        <f t="shared" si="149"/>
        <v>116.49483013714399</v>
      </c>
      <c r="AE187" s="364">
        <f t="shared" si="149"/>
        <v>127.86560405923893</v>
      </c>
      <c r="AF187" s="364">
        <f t="shared" si="149"/>
        <v>139.81788859460858</v>
      </c>
      <c r="AG187" s="364">
        <f t="shared" si="149"/>
        <v>141.55716697577316</v>
      </c>
      <c r="AH187" s="364">
        <f t="shared" si="149"/>
        <v>145.4856494490316</v>
      </c>
      <c r="AI187" s="364">
        <f t="shared" si="149"/>
        <v>149.76920228613983</v>
      </c>
      <c r="AJ187" s="364">
        <f t="shared" si="149"/>
        <v>154.28803309740658</v>
      </c>
      <c r="AK187" s="364">
        <f t="shared" si="149"/>
        <v>158.95827309585616</v>
      </c>
      <c r="AL187" s="364">
        <f t="shared" si="149"/>
        <v>163.97192629126221</v>
      </c>
      <c r="AM187" s="364">
        <f t="shared" si="149"/>
        <v>169.30435545033765</v>
      </c>
      <c r="AN187" s="364">
        <f t="shared" ref="AN187:BS187" si="150">IF(ISNUMBER(AN13),AN13,IF($F$6=$F$7,AN186,AN10))</f>
        <v>174.91875378343639</v>
      </c>
      <c r="AO187" s="364">
        <f t="shared" si="150"/>
        <v>180.6792836617393</v>
      </c>
      <c r="AP187" s="364">
        <f t="shared" si="150"/>
        <v>186.77943183290688</v>
      </c>
      <c r="AQ187" s="364">
        <f t="shared" si="150"/>
        <v>193.19397192362896</v>
      </c>
      <c r="AR187" s="364">
        <f t="shared" si="150"/>
        <v>199.94221786485184</v>
      </c>
      <c r="AS187" s="364">
        <f t="shared" si="150"/>
        <v>207.00510918136217</v>
      </c>
      <c r="AT187" s="364">
        <f t="shared" si="150"/>
        <v>214.47689901449485</v>
      </c>
      <c r="AU187" s="364">
        <f t="shared" si="150"/>
        <v>221.83041697900489</v>
      </c>
      <c r="AV187" s="364">
        <f t="shared" si="150"/>
        <v>229.89198157958106</v>
      </c>
      <c r="AW187" s="364">
        <f t="shared" si="150"/>
        <v>237.97134315689323</v>
      </c>
      <c r="AX187" s="364">
        <f t="shared" si="150"/>
        <v>246.29772073823244</v>
      </c>
      <c r="AY187" s="364">
        <f t="shared" si="150"/>
        <v>254.93670814242023</v>
      </c>
      <c r="AZ187" s="364">
        <f t="shared" si="150"/>
        <v>263.67163613440493</v>
      </c>
      <c r="BA187" s="364">
        <f t="shared" si="150"/>
        <v>272.87549605209006</v>
      </c>
      <c r="BB187" s="364">
        <f t="shared" si="150"/>
        <v>282.59160653997174</v>
      </c>
      <c r="BC187" s="364">
        <f t="shared" si="150"/>
        <v>292.51475996999261</v>
      </c>
      <c r="BD187" s="364">
        <f t="shared" si="150"/>
        <v>302.80680870024162</v>
      </c>
      <c r="BE187" s="364">
        <f t="shared" si="150"/>
        <v>313.59064365045947</v>
      </c>
      <c r="BF187" s="364">
        <f t="shared" si="150"/>
        <v>324.5284450605177</v>
      </c>
      <c r="BG187" s="364">
        <f t="shared" si="150"/>
        <v>335.57701083555457</v>
      </c>
      <c r="BH187" s="364">
        <f t="shared" si="150"/>
        <v>347.23377043681194</v>
      </c>
      <c r="BI187" s="364">
        <f t="shared" si="150"/>
        <v>360.19632123420365</v>
      </c>
      <c r="BJ187" s="364">
        <f t="shared" si="150"/>
        <v>373.57246584018299</v>
      </c>
      <c r="BK187" s="364">
        <f t="shared" si="150"/>
        <v>386.91309171258831</v>
      </c>
      <c r="BL187" s="364">
        <f t="shared" si="150"/>
        <v>401.02802401674262</v>
      </c>
      <c r="BM187" s="364">
        <f t="shared" si="150"/>
        <v>415.55101904240792</v>
      </c>
      <c r="BN187" s="364">
        <f t="shared" si="150"/>
        <v>430.53927544353724</v>
      </c>
      <c r="BO187" s="364">
        <f t="shared" si="150"/>
        <v>445.9982201764833</v>
      </c>
      <c r="BP187" s="364">
        <f t="shared" si="150"/>
        <v>461.94755689867884</v>
      </c>
      <c r="BQ187" s="364">
        <f t="shared" si="150"/>
        <v>478.39460039389564</v>
      </c>
      <c r="BR187" s="364">
        <f t="shared" si="150"/>
        <v>495.35689564228437</v>
      </c>
      <c r="BS187" s="364">
        <f t="shared" si="150"/>
        <v>512.84715043912911</v>
      </c>
      <c r="BT187" s="364">
        <f t="shared" ref="BT187:CI187" si="151">IF(ISNUMBER(BT13),BT13,IF($F$6=$F$7,BT186,BT10))</f>
        <v>530.88698786358327</v>
      </c>
      <c r="BU187" s="364">
        <f t="shared" si="151"/>
        <v>549.48550360272066</v>
      </c>
      <c r="BV187" s="364">
        <f t="shared" si="151"/>
        <v>568.6621313622145</v>
      </c>
      <c r="BW187" s="364">
        <f t="shared" si="151"/>
        <v>588.43150376238327</v>
      </c>
      <c r="BX187" s="364">
        <f t="shared" si="151"/>
        <v>608.81718469772659</v>
      </c>
      <c r="BY187" s="364">
        <f t="shared" si="151"/>
        <v>629.83027806772498</v>
      </c>
      <c r="BZ187" s="364">
        <f t="shared" si="151"/>
        <v>651.49236139047707</v>
      </c>
      <c r="CA187" s="364">
        <f t="shared" si="151"/>
        <v>673.82046404547737</v>
      </c>
      <c r="CB187" s="364">
        <f t="shared" si="151"/>
        <v>696.84050658379419</v>
      </c>
      <c r="CC187" s="364">
        <f t="shared" si="151"/>
        <v>720.56566710506877</v>
      </c>
      <c r="CD187" s="364">
        <f t="shared" si="151"/>
        <v>745.02006675919893</v>
      </c>
      <c r="CE187" s="364">
        <f t="shared" si="151"/>
        <v>770.22289610350435</v>
      </c>
      <c r="CF187" s="364">
        <f t="shared" si="151"/>
        <v>796.20243287061612</v>
      </c>
      <c r="CG187" s="364">
        <f t="shared" si="151"/>
        <v>822.97465115520026</v>
      </c>
      <c r="CH187" s="364">
        <f t="shared" si="151"/>
        <v>850.56601332117634</v>
      </c>
      <c r="CI187" s="364">
        <f t="shared" si="151"/>
        <v>879.00061615631785</v>
      </c>
    </row>
    <row r="188" spans="1:87">
      <c r="A188" s="225"/>
      <c r="B188" s="225"/>
      <c r="C188" s="370"/>
      <c r="D188" s="69"/>
      <c r="E188" s="69"/>
      <c r="F188" s="69"/>
      <c r="G188" s="362"/>
      <c r="H188" s="362"/>
      <c r="I188" s="374"/>
      <c r="J188" s="374"/>
      <c r="K188" s="374"/>
      <c r="L188" s="374"/>
      <c r="M188" s="374"/>
      <c r="N188" s="374"/>
      <c r="O188" s="374"/>
      <c r="P188" s="374"/>
      <c r="Q188" s="374"/>
      <c r="R188" s="374"/>
      <c r="S188" s="374"/>
      <c r="T188" s="374"/>
      <c r="U188" s="374"/>
      <c r="V188" s="374"/>
      <c r="W188" s="374"/>
      <c r="X188" s="374"/>
      <c r="Y188" s="374"/>
      <c r="Z188" s="374"/>
      <c r="AA188" s="374"/>
      <c r="AB188" s="374"/>
      <c r="AC188" s="374"/>
      <c r="AD188" s="374"/>
      <c r="AE188" s="374"/>
      <c r="AF188" s="374"/>
      <c r="AG188" s="374"/>
      <c r="AH188" s="374"/>
      <c r="AI188" s="374"/>
      <c r="AJ188" s="374"/>
      <c r="AK188" s="374"/>
      <c r="AL188" s="374"/>
      <c r="AM188" s="374"/>
      <c r="AN188" s="374"/>
      <c r="AO188" s="374"/>
      <c r="AP188" s="374"/>
      <c r="AQ188" s="374"/>
      <c r="AR188" s="374"/>
      <c r="AS188" s="374"/>
      <c r="AT188" s="374"/>
      <c r="AU188" s="374"/>
      <c r="AV188" s="374"/>
      <c r="AW188" s="374"/>
      <c r="AX188" s="374"/>
      <c r="AY188" s="374"/>
      <c r="AZ188" s="374"/>
      <c r="BA188" s="374"/>
      <c r="BB188" s="374"/>
      <c r="BC188" s="374"/>
      <c r="BD188" s="374"/>
      <c r="BE188" s="374"/>
      <c r="BF188" s="374"/>
      <c r="BG188" s="374"/>
      <c r="BH188" s="374"/>
      <c r="BI188" s="374"/>
      <c r="BJ188" s="374"/>
      <c r="BK188" s="374"/>
      <c r="BL188" s="374"/>
      <c r="BM188" s="374"/>
      <c r="BN188" s="374"/>
      <c r="BO188" s="374"/>
      <c r="BP188" s="374"/>
      <c r="BQ188" s="374"/>
      <c r="BR188" s="374"/>
      <c r="BS188" s="374"/>
      <c r="BT188" s="374"/>
      <c r="BU188" s="374"/>
      <c r="BV188" s="374"/>
      <c r="BW188" s="374"/>
      <c r="BX188" s="374"/>
      <c r="BY188" s="374"/>
      <c r="BZ188" s="374"/>
      <c r="CA188" s="374"/>
      <c r="CB188" s="374"/>
      <c r="CC188" s="374"/>
      <c r="CD188" s="374"/>
      <c r="CE188" s="374"/>
      <c r="CF188" s="374"/>
      <c r="CG188" s="374"/>
      <c r="CH188" s="374"/>
      <c r="CI188" s="374"/>
    </row>
    <row r="189" spans="1:87">
      <c r="A189" s="365"/>
      <c r="B189" s="365"/>
      <c r="C189" s="366" t="s">
        <v>536</v>
      </c>
      <c r="D189" s="114"/>
      <c r="E189" s="114"/>
      <c r="F189" s="104"/>
      <c r="G189" s="368"/>
      <c r="H189" s="368"/>
      <c r="I189" s="369"/>
      <c r="J189" s="369"/>
      <c r="K189" s="369"/>
      <c r="L189" s="369"/>
      <c r="M189" s="369"/>
      <c r="N189" s="369"/>
      <c r="O189" s="369"/>
      <c r="P189" s="369"/>
      <c r="Q189" s="369"/>
      <c r="R189" s="369"/>
      <c r="S189" s="369"/>
      <c r="T189" s="369"/>
      <c r="U189" s="369"/>
      <c r="V189" s="369"/>
      <c r="W189" s="369"/>
      <c r="X189" s="369"/>
      <c r="Y189" s="369"/>
      <c r="Z189" s="369"/>
      <c r="AA189" s="369"/>
      <c r="AB189" s="369"/>
      <c r="AC189" s="369"/>
      <c r="AD189" s="369"/>
      <c r="AE189" s="369"/>
      <c r="AF189" s="369"/>
      <c r="AG189" s="369"/>
      <c r="AH189" s="369"/>
      <c r="AI189" s="369"/>
      <c r="AJ189" s="369"/>
      <c r="AK189" s="369"/>
      <c r="AL189" s="369"/>
      <c r="AM189" s="365"/>
      <c r="AN189" s="367"/>
      <c r="AO189" s="365"/>
      <c r="AP189" s="367"/>
      <c r="AQ189" s="365"/>
      <c r="AR189" s="367"/>
      <c r="AS189" s="365"/>
      <c r="AT189" s="367"/>
      <c r="AU189" s="365"/>
      <c r="AV189" s="367"/>
      <c r="AW189" s="365"/>
      <c r="AX189" s="367"/>
      <c r="AY189" s="365"/>
      <c r="AZ189" s="367"/>
      <c r="BA189" s="365"/>
      <c r="BB189" s="367"/>
      <c r="BC189" s="365"/>
      <c r="BD189" s="367"/>
      <c r="BE189" s="365"/>
      <c r="BF189" s="367"/>
      <c r="BG189" s="365"/>
      <c r="BH189" s="367"/>
      <c r="BI189" s="365"/>
      <c r="BJ189" s="367"/>
      <c r="BK189" s="365"/>
      <c r="BL189" s="367"/>
      <c r="BM189" s="365"/>
      <c r="BN189" s="367"/>
      <c r="BO189" s="365"/>
      <c r="BP189" s="367"/>
      <c r="BQ189" s="365"/>
      <c r="BR189" s="367"/>
      <c r="BS189" s="365"/>
      <c r="BT189" s="367"/>
      <c r="BU189" s="365"/>
      <c r="BV189" s="367"/>
      <c r="BW189" s="365"/>
      <c r="BX189" s="367"/>
      <c r="BY189" s="365"/>
      <c r="BZ189" s="367"/>
      <c r="CA189" s="365"/>
      <c r="CB189" s="367"/>
      <c r="CC189" s="365"/>
      <c r="CD189" s="367"/>
      <c r="CE189" s="365"/>
      <c r="CF189" s="367"/>
      <c r="CG189" s="365"/>
      <c r="CH189" s="367"/>
      <c r="CI189" s="365"/>
    </row>
    <row r="190" spans="1:87">
      <c r="A190" s="225"/>
      <c r="B190" s="225"/>
      <c r="C190" s="231" t="s">
        <v>537</v>
      </c>
      <c r="D190" s="69" t="s">
        <v>898</v>
      </c>
      <c r="E190" s="427" t="s">
        <v>58</v>
      </c>
      <c r="F190" s="69"/>
      <c r="G190" s="654"/>
      <c r="H190" s="654"/>
      <c r="I190" s="583"/>
      <c r="J190" s="364">
        <f>'Profit &amp; Loss'!J26</f>
        <v>88.119383550021496</v>
      </c>
      <c r="K190" s="364">
        <f>'Profit &amp; Loss'!K26</f>
        <v>14.638646056697354</v>
      </c>
      <c r="L190" s="364">
        <f>'Profit &amp; Loss'!L26</f>
        <v>50.536406298640287</v>
      </c>
      <c r="M190" s="364">
        <f>'Profit &amp; Loss'!M26</f>
        <v>129.32915858234219</v>
      </c>
      <c r="N190" s="364">
        <f>'Profit &amp; Loss'!N26</f>
        <v>222.57400175270018</v>
      </c>
      <c r="O190" s="364">
        <f>'Profit &amp; Loss'!O26</f>
        <v>427.88181304265106</v>
      </c>
      <c r="P190" s="364">
        <f>'Profit &amp; Loss'!P26</f>
        <v>469.44768339306091</v>
      </c>
      <c r="Q190" s="364">
        <f>'Profit &amp; Loss'!Q26</f>
        <v>540.51544131093772</v>
      </c>
      <c r="R190" s="364">
        <f>'Profit &amp; Loss'!R26</f>
        <v>582.82246814987366</v>
      </c>
      <c r="S190" s="364">
        <f>'Profit &amp; Loss'!S26</f>
        <v>592.60793936543485</v>
      </c>
      <c r="T190" s="364">
        <f>'Profit &amp; Loss'!T26</f>
        <v>640.51482929762631</v>
      </c>
      <c r="U190" s="364">
        <f>'Profit &amp; Loss'!U26</f>
        <v>694.6567421315184</v>
      </c>
      <c r="V190" s="364">
        <f>'Profit &amp; Loss'!V26</f>
        <v>769.52128620876374</v>
      </c>
      <c r="W190" s="364">
        <f>'Profit &amp; Loss'!W26</f>
        <v>848.36247833097991</v>
      </c>
      <c r="X190" s="364">
        <f>'Profit &amp; Loss'!X26</f>
        <v>929.66963013128066</v>
      </c>
      <c r="Y190" s="364">
        <f>'Profit &amp; Loss'!Y26</f>
        <v>1013.2882511699702</v>
      </c>
      <c r="Z190" s="364">
        <f>'Profit &amp; Loss'!Z26</f>
        <v>1105.3880624383976</v>
      </c>
      <c r="AA190" s="364">
        <f>'Profit &amp; Loss'!AA26</f>
        <v>1202.9430064889116</v>
      </c>
      <c r="AB190" s="364">
        <f>'Profit &amp; Loss'!AB26</f>
        <v>1312.2434133968529</v>
      </c>
      <c r="AC190" s="364">
        <f>'Profit &amp; Loss'!AC26</f>
        <v>1430.9168451639287</v>
      </c>
      <c r="AD190" s="364">
        <f>'Profit &amp; Loss'!AD26</f>
        <v>1545.6826827014143</v>
      </c>
      <c r="AE190" s="364">
        <f>'Profit &amp; Loss'!AE26</f>
        <v>1666.2389021768995</v>
      </c>
      <c r="AF190" s="364">
        <f>'Profit &amp; Loss'!AF26</f>
        <v>1793.584824959391</v>
      </c>
      <c r="AG190" s="364">
        <f>'Profit &amp; Loss'!AG26</f>
        <v>1838.0678055989497</v>
      </c>
      <c r="AH190" s="364">
        <f>'Profit &amp; Loss'!AH26</f>
        <v>1886.0263104001817</v>
      </c>
      <c r="AI190" s="364">
        <f>'Profit &amp; Loss'!AI26</f>
        <v>1938.3593682762962</v>
      </c>
      <c r="AJ190" s="364">
        <f>'Profit &amp; Loss'!AJ26</f>
        <v>1994.3886245634153</v>
      </c>
      <c r="AK190" s="364">
        <f>'Profit &amp; Loss'!AK26</f>
        <v>2053.6176250150902</v>
      </c>
      <c r="AL190" s="364">
        <f>'Profit &amp; Loss'!AL26</f>
        <v>2116.4996534444767</v>
      </c>
      <c r="AM190" s="364">
        <f>'Profit &amp; Loss'!AM26</f>
        <v>2182.1367616451935</v>
      </c>
      <c r="AN190" s="364">
        <f>'Profit &amp; Loss'!AN26</f>
        <v>2250.8896359058044</v>
      </c>
      <c r="AO190" s="364">
        <f>'Profit &amp; Loss'!AO26</f>
        <v>2321.5500279720718</v>
      </c>
      <c r="AP190" s="364">
        <f>'Profit &amp; Loss'!AP26</f>
        <v>2394.7191541621009</v>
      </c>
      <c r="AQ190" s="364">
        <f>'Profit &amp; Loss'!AQ26</f>
        <v>2470.4910959856902</v>
      </c>
      <c r="AR190" s="364">
        <f>'Profit &amp; Loss'!AR26</f>
        <v>2548.9465150931378</v>
      </c>
      <c r="AS190" s="364">
        <f>'Profit &amp; Loss'!AS26</f>
        <v>2631.1085199853487</v>
      </c>
      <c r="AT190" s="364">
        <f>'Profit &amp; Loss'!AT26</f>
        <v>2717.6364275236119</v>
      </c>
      <c r="AU190" s="364">
        <f>'Profit &amp; Loss'!AU26</f>
        <v>2803.5094410021825</v>
      </c>
      <c r="AV190" s="364">
        <f>'Profit &amp; Loss'!AV26</f>
        <v>2895.239062561393</v>
      </c>
      <c r="AW190" s="364">
        <f>'Profit &amp; Loss'!AW26</f>
        <v>2987.9998432165303</v>
      </c>
      <c r="AX190" s="364">
        <f>'Profit &amp; Loss'!AX26</f>
        <v>3083.0922832833485</v>
      </c>
      <c r="AY190" s="364">
        <f>'Profit &amp; Loss'!AY26</f>
        <v>3181.306392076775</v>
      </c>
      <c r="AZ190" s="364">
        <f>'Profit &amp; Loss'!AZ26</f>
        <v>3281.0186436564545</v>
      </c>
      <c r="BA190" s="364">
        <f>'Profit &amp; Loss'!BA26</f>
        <v>3384.96355627915</v>
      </c>
      <c r="BB190" s="364">
        <f>'Profit &amp; Loss'!BB26</f>
        <v>3494.0733425174367</v>
      </c>
      <c r="BC190" s="364">
        <f>'Profit &amp; Loss'!BC26</f>
        <v>3606.0977562897515</v>
      </c>
      <c r="BD190" s="364">
        <f>'Profit &amp; Loss'!BD26</f>
        <v>3721.9382189027683</v>
      </c>
      <c r="BE190" s="364">
        <f>'Profit &amp; Loss'!BE26</f>
        <v>3842.7744364763221</v>
      </c>
      <c r="BF190" s="364">
        <f>'Profit &amp; Loss'!BF26</f>
        <v>3965.8710926757922</v>
      </c>
      <c r="BG190" s="364">
        <f>'Profit &amp; Loss'!BG26</f>
        <v>4090.2729550188087</v>
      </c>
      <c r="BH190" s="364">
        <f>'Profit &amp; Loss'!BH26</f>
        <v>4219.9342632289408</v>
      </c>
      <c r="BI190" s="364">
        <f>'Profit &amp; Loss'!BI26</f>
        <v>4361.3249318070866</v>
      </c>
      <c r="BJ190" s="364">
        <f>'Profit &amp; Loss'!BJ26</f>
        <v>4508.349411252937</v>
      </c>
      <c r="BK190" s="364">
        <f>'Profit &amp; Loss'!BK26</f>
        <v>4656.2194818951311</v>
      </c>
      <c r="BL190" s="364">
        <f>'Profit &amp; Loss'!BL26</f>
        <v>4810.6550756605375</v>
      </c>
      <c r="BM190" s="364">
        <f>'Profit &amp; Loss'!BM26</f>
        <v>4969.630329396201</v>
      </c>
      <c r="BN190" s="364">
        <f>'Profit &amp; Loss'!BN26</f>
        <v>5133.3995661695863</v>
      </c>
      <c r="BO190" s="364">
        <f>'Profit &amp; Loss'!BO26</f>
        <v>5302.1306200101681</v>
      </c>
      <c r="BP190" s="364">
        <f>'Profit &amp; Loss'!BP26</f>
        <v>5475.9607318810577</v>
      </c>
      <c r="BQ190" s="364">
        <f>'Profit &amp; Loss'!BQ26</f>
        <v>5656.1461893930727</v>
      </c>
      <c r="BR190" s="364">
        <f>'Profit &amp; Loss'!BR26</f>
        <v>5842.1807512277546</v>
      </c>
      <c r="BS190" s="364">
        <f>'Profit &amp; Loss'!BS26</f>
        <v>6034.0628118855802</v>
      </c>
      <c r="BT190" s="364">
        <f>'Profit &amp; Loss'!BT26</f>
        <v>6232.0071780848339</v>
      </c>
      <c r="BU190" s="364">
        <f>'Profit &amp; Loss'!BU26</f>
        <v>6436.0168049190133</v>
      </c>
      <c r="BV190" s="364">
        <f>'Profit &amp; Loss'!BV26</f>
        <v>6646.2929055616714</v>
      </c>
      <c r="BW190" s="364">
        <f>'Profit &amp; Loss'!BW26</f>
        <v>6863.4304097108597</v>
      </c>
      <c r="BX190" s="364">
        <f>'Profit &amp; Loss'!BX26</f>
        <v>7087.6066193767701</v>
      </c>
      <c r="BY190" s="364">
        <f>'Profit &amp; Loss'!BY26</f>
        <v>7318.7253832255901</v>
      </c>
      <c r="BZ190" s="364">
        <f>'Profit &amp; Loss'!BZ26</f>
        <v>7557.0251780403605</v>
      </c>
      <c r="CA190" s="364">
        <f>'Profit &amp; Loss'!CA26</f>
        <v>7802.6087252342695</v>
      </c>
      <c r="CB190" s="364">
        <f>'Profit &amp; Loss'!CB26</f>
        <v>8055.7472014584218</v>
      </c>
      <c r="CC190" s="364">
        <f>'Profit &amp; Loss'!CC26</f>
        <v>8316.6777626532385</v>
      </c>
      <c r="CD190" s="364">
        <f>'Profit &amp; Loss'!CD26</f>
        <v>8585.6904088028241</v>
      </c>
      <c r="CE190" s="364">
        <f>'Profit &amp; Loss'!CE26</f>
        <v>8863.0469966682449</v>
      </c>
      <c r="CF190" s="364">
        <f>'Profit &amp; Loss'!CF26</f>
        <v>9149.0433154214079</v>
      </c>
      <c r="CG190" s="364">
        <f>'Profit &amp; Loss'!CG26</f>
        <v>9443.8911381447997</v>
      </c>
      <c r="CH190" s="364">
        <f>'Profit &amp; Loss'!CH26</f>
        <v>9747.9015495984204</v>
      </c>
      <c r="CI190" s="364">
        <f>'Profit &amp; Loss'!CI26</f>
        <v>10061.37059444753</v>
      </c>
    </row>
    <row r="191" spans="1:87">
      <c r="A191" s="225"/>
      <c r="B191" s="225"/>
      <c r="C191" s="231" t="s">
        <v>806</v>
      </c>
      <c r="D191" s="69" t="s">
        <v>898</v>
      </c>
      <c r="E191" s="427" t="s">
        <v>58</v>
      </c>
      <c r="F191" s="69"/>
      <c r="G191" s="654"/>
      <c r="H191" s="654"/>
      <c r="I191" s="583"/>
      <c r="J191" s="364">
        <f>J190*J184</f>
        <v>16.742682874504084</v>
      </c>
      <c r="K191" s="364">
        <f t="shared" ref="K191:AF191" si="152">K190*K184</f>
        <v>3.6596615141743385</v>
      </c>
      <c r="L191" s="364">
        <f>L190*L184</f>
        <v>12.634101574660072</v>
      </c>
      <c r="M191" s="364">
        <f>M190*M184</f>
        <v>32.332289645585547</v>
      </c>
      <c r="N191" s="364">
        <f t="shared" si="152"/>
        <v>55.643500438175046</v>
      </c>
      <c r="O191" s="364">
        <f t="shared" si="152"/>
        <v>106.97045326066277</v>
      </c>
      <c r="P191" s="364">
        <f t="shared" si="152"/>
        <v>117.36192084826523</v>
      </c>
      <c r="Q191" s="364">
        <f t="shared" si="152"/>
        <v>135.12886032773443</v>
      </c>
      <c r="R191" s="364">
        <f t="shared" si="152"/>
        <v>145.70561703746841</v>
      </c>
      <c r="S191" s="364">
        <f t="shared" si="152"/>
        <v>148.15198484135871</v>
      </c>
      <c r="T191" s="364">
        <f t="shared" si="152"/>
        <v>160.12870732440658</v>
      </c>
      <c r="U191" s="364">
        <f t="shared" si="152"/>
        <v>173.6641855328796</v>
      </c>
      <c r="V191" s="364">
        <f t="shared" si="152"/>
        <v>192.38032155219094</v>
      </c>
      <c r="W191" s="364">
        <f t="shared" si="152"/>
        <v>212.09061958274498</v>
      </c>
      <c r="X191" s="364">
        <f t="shared" si="152"/>
        <v>232.41740753282016</v>
      </c>
      <c r="Y191" s="364">
        <f t="shared" si="152"/>
        <v>253.32206279249255</v>
      </c>
      <c r="Z191" s="364">
        <f t="shared" si="152"/>
        <v>276.3470156095994</v>
      </c>
      <c r="AA191" s="364">
        <f t="shared" si="152"/>
        <v>300.73575162222789</v>
      </c>
      <c r="AB191" s="364">
        <f t="shared" si="152"/>
        <v>328.06085334921323</v>
      </c>
      <c r="AC191" s="364">
        <f t="shared" si="152"/>
        <v>357.72921129098216</v>
      </c>
      <c r="AD191" s="364">
        <f t="shared" si="152"/>
        <v>386.42067067535356</v>
      </c>
      <c r="AE191" s="364">
        <f t="shared" si="152"/>
        <v>416.55972554422488</v>
      </c>
      <c r="AF191" s="364">
        <f t="shared" si="152"/>
        <v>448.39620623984774</v>
      </c>
      <c r="AG191" s="364">
        <f t="shared" ref="AG191:AL191" si="153">AG190*AG184</f>
        <v>459.51695139973742</v>
      </c>
      <c r="AH191" s="364">
        <f t="shared" si="153"/>
        <v>471.50657760004543</v>
      </c>
      <c r="AI191" s="364">
        <f t="shared" si="153"/>
        <v>484.58984206907405</v>
      </c>
      <c r="AJ191" s="364">
        <f t="shared" si="153"/>
        <v>498.59715614085383</v>
      </c>
      <c r="AK191" s="364">
        <f t="shared" si="153"/>
        <v>513.40440625377255</v>
      </c>
      <c r="AL191" s="364">
        <f t="shared" si="153"/>
        <v>529.12491336111918</v>
      </c>
      <c r="AM191" s="364">
        <f t="shared" ref="AM191:CI191" si="154">AM190*AM184</f>
        <v>545.53419041129837</v>
      </c>
      <c r="AN191" s="364">
        <f t="shared" si="154"/>
        <v>562.72240897645111</v>
      </c>
      <c r="AO191" s="364">
        <f t="shared" si="154"/>
        <v>580.38750699301795</v>
      </c>
      <c r="AP191" s="364">
        <f t="shared" si="154"/>
        <v>598.67978854052524</v>
      </c>
      <c r="AQ191" s="364">
        <f t="shared" si="154"/>
        <v>617.62277399642255</v>
      </c>
      <c r="AR191" s="364">
        <f t="shared" si="154"/>
        <v>637.23662877328445</v>
      </c>
      <c r="AS191" s="364">
        <f t="shared" si="154"/>
        <v>657.77712999633718</v>
      </c>
      <c r="AT191" s="364">
        <f t="shared" si="154"/>
        <v>679.40910688090298</v>
      </c>
      <c r="AU191" s="364">
        <f t="shared" si="154"/>
        <v>700.87736025054562</v>
      </c>
      <c r="AV191" s="364">
        <f t="shared" si="154"/>
        <v>723.80976564034825</v>
      </c>
      <c r="AW191" s="364">
        <f t="shared" si="154"/>
        <v>746.99996080413257</v>
      </c>
      <c r="AX191" s="364">
        <f t="shared" si="154"/>
        <v>770.77307082083712</v>
      </c>
      <c r="AY191" s="364">
        <f t="shared" si="154"/>
        <v>795.32659801919374</v>
      </c>
      <c r="AZ191" s="364">
        <f t="shared" si="154"/>
        <v>820.25466091411363</v>
      </c>
      <c r="BA191" s="364">
        <f t="shared" si="154"/>
        <v>846.2408890697875</v>
      </c>
      <c r="BB191" s="364">
        <f t="shared" si="154"/>
        <v>873.51833562935917</v>
      </c>
      <c r="BC191" s="364">
        <f t="shared" si="154"/>
        <v>901.52443907243787</v>
      </c>
      <c r="BD191" s="364">
        <f t="shared" si="154"/>
        <v>930.48455472569208</v>
      </c>
      <c r="BE191" s="364">
        <f t="shared" si="154"/>
        <v>960.69360911908052</v>
      </c>
      <c r="BF191" s="364">
        <f t="shared" si="154"/>
        <v>991.46777316894804</v>
      </c>
      <c r="BG191" s="364">
        <f t="shared" si="154"/>
        <v>1022.5682387547022</v>
      </c>
      <c r="BH191" s="364">
        <f t="shared" si="154"/>
        <v>1054.9835658072352</v>
      </c>
      <c r="BI191" s="364">
        <f t="shared" si="154"/>
        <v>1090.3312329517717</v>
      </c>
      <c r="BJ191" s="364">
        <f t="shared" si="154"/>
        <v>1127.0873528132342</v>
      </c>
      <c r="BK191" s="364">
        <f t="shared" si="154"/>
        <v>1164.0548704737828</v>
      </c>
      <c r="BL191" s="364">
        <f t="shared" si="154"/>
        <v>1202.6637689151344</v>
      </c>
      <c r="BM191" s="364">
        <f t="shared" si="154"/>
        <v>1242.4075823490502</v>
      </c>
      <c r="BN191" s="364">
        <f t="shared" si="154"/>
        <v>1283.3498915423966</v>
      </c>
      <c r="BO191" s="364">
        <f t="shared" si="154"/>
        <v>1325.532655002542</v>
      </c>
      <c r="BP191" s="364">
        <f t="shared" si="154"/>
        <v>1368.9901829702644</v>
      </c>
      <c r="BQ191" s="364">
        <f t="shared" si="154"/>
        <v>1414.0365473482682</v>
      </c>
      <c r="BR191" s="364">
        <f t="shared" si="154"/>
        <v>1460.5451878069387</v>
      </c>
      <c r="BS191" s="364">
        <f t="shared" si="154"/>
        <v>1508.5157029713951</v>
      </c>
      <c r="BT191" s="364">
        <f t="shared" si="154"/>
        <v>1558.0017945212085</v>
      </c>
      <c r="BU191" s="364">
        <f t="shared" si="154"/>
        <v>1609.0042012297533</v>
      </c>
      <c r="BV191" s="364">
        <f t="shared" si="154"/>
        <v>1661.5732263904179</v>
      </c>
      <c r="BW191" s="364">
        <f t="shared" si="154"/>
        <v>1715.8576024277149</v>
      </c>
      <c r="BX191" s="364">
        <f t="shared" si="154"/>
        <v>1771.9016548441925</v>
      </c>
      <c r="BY191" s="364">
        <f t="shared" si="154"/>
        <v>1829.6813458063975</v>
      </c>
      <c r="BZ191" s="364">
        <f t="shared" si="154"/>
        <v>1889.2562945100901</v>
      </c>
      <c r="CA191" s="364">
        <f t="shared" si="154"/>
        <v>1950.6521813085674</v>
      </c>
      <c r="CB191" s="364">
        <f t="shared" si="154"/>
        <v>2013.9368003646055</v>
      </c>
      <c r="CC191" s="364">
        <f t="shared" si="154"/>
        <v>2079.1694406633096</v>
      </c>
      <c r="CD191" s="364">
        <f t="shared" si="154"/>
        <v>2146.422602200706</v>
      </c>
      <c r="CE191" s="364">
        <f t="shared" si="154"/>
        <v>2215.7617491670612</v>
      </c>
      <c r="CF191" s="364">
        <f t="shared" si="154"/>
        <v>2287.260828855352</v>
      </c>
      <c r="CG191" s="364">
        <f t="shared" si="154"/>
        <v>2360.9727845361999</v>
      </c>
      <c r="CH191" s="364">
        <f t="shared" si="154"/>
        <v>2436.9753873996051</v>
      </c>
      <c r="CI191" s="364">
        <f t="shared" si="154"/>
        <v>2515.3426486118824</v>
      </c>
    </row>
    <row r="192" spans="1:87">
      <c r="A192" s="225"/>
      <c r="B192" s="225"/>
      <c r="C192" s="231" t="s">
        <v>807</v>
      </c>
      <c r="D192" s="69" t="s">
        <v>898</v>
      </c>
      <c r="E192" s="427" t="s">
        <v>58</v>
      </c>
      <c r="F192" s="69"/>
      <c r="G192" s="654"/>
      <c r="H192" s="654"/>
      <c r="I192" s="583"/>
      <c r="J192" s="364">
        <f>Inputs!J248</f>
        <v>0</v>
      </c>
      <c r="K192" s="364">
        <f>Inputs!K248</f>
        <v>0</v>
      </c>
      <c r="L192" s="364">
        <f>Inputs!L248</f>
        <v>0</v>
      </c>
      <c r="M192" s="364">
        <f>Inputs!M248</f>
        <v>0</v>
      </c>
      <c r="N192" s="364">
        <f>Inputs!N248</f>
        <v>0</v>
      </c>
      <c r="O192" s="364">
        <f>Inputs!O248</f>
        <v>0</v>
      </c>
      <c r="P192" s="364">
        <f>Inputs!P248</f>
        <v>0</v>
      </c>
      <c r="Q192" s="364">
        <f>Inputs!Q248</f>
        <v>0</v>
      </c>
      <c r="R192" s="364">
        <f>Inputs!R248</f>
        <v>0</v>
      </c>
      <c r="S192" s="364">
        <f>Inputs!S248</f>
        <v>0</v>
      </c>
      <c r="T192" s="364">
        <f>Inputs!T248</f>
        <v>0</v>
      </c>
      <c r="U192" s="364">
        <f>Inputs!U248</f>
        <v>0</v>
      </c>
      <c r="V192" s="364">
        <f>Inputs!V248</f>
        <v>0</v>
      </c>
      <c r="W192" s="364">
        <f>Inputs!W248</f>
        <v>0</v>
      </c>
      <c r="X192" s="364">
        <f>Inputs!X248</f>
        <v>0</v>
      </c>
      <c r="Y192" s="364">
        <f>Inputs!Y248</f>
        <v>0</v>
      </c>
      <c r="Z192" s="364">
        <f>Inputs!Z248</f>
        <v>0</v>
      </c>
      <c r="AA192" s="364">
        <f>Inputs!AA248</f>
        <v>0</v>
      </c>
      <c r="AB192" s="364">
        <f>Inputs!AB248</f>
        <v>0</v>
      </c>
      <c r="AC192" s="364">
        <f>Inputs!AC248</f>
        <v>0</v>
      </c>
      <c r="AD192" s="364">
        <f>Inputs!AD248</f>
        <v>0</v>
      </c>
      <c r="AE192" s="364">
        <f>Inputs!AE248</f>
        <v>0</v>
      </c>
      <c r="AF192" s="364">
        <f>Inputs!AF248</f>
        <v>0</v>
      </c>
      <c r="AG192" s="364">
        <f>Inputs!AG248</f>
        <v>0</v>
      </c>
      <c r="AH192" s="364">
        <f>Inputs!AH248</f>
        <v>0</v>
      </c>
      <c r="AI192" s="364">
        <f>Inputs!AI248</f>
        <v>0</v>
      </c>
      <c r="AJ192" s="364">
        <f>Inputs!AJ248</f>
        <v>0</v>
      </c>
      <c r="AK192" s="364">
        <f>Inputs!AK248</f>
        <v>0</v>
      </c>
      <c r="AL192" s="364">
        <f>Inputs!AL248</f>
        <v>0</v>
      </c>
      <c r="AM192" s="364">
        <f>Inputs!AM248</f>
        <v>0</v>
      </c>
      <c r="AN192" s="364">
        <f>Inputs!AN248</f>
        <v>0</v>
      </c>
      <c r="AO192" s="364">
        <f>Inputs!AO248</f>
        <v>0</v>
      </c>
      <c r="AP192" s="364">
        <f>Inputs!AP248</f>
        <v>0</v>
      </c>
      <c r="AQ192" s="364">
        <f>Inputs!AQ248</f>
        <v>0</v>
      </c>
      <c r="AR192" s="364">
        <f>Inputs!AR248</f>
        <v>0</v>
      </c>
      <c r="AS192" s="364">
        <f>Inputs!AS248</f>
        <v>0</v>
      </c>
      <c r="AT192" s="364">
        <f>Inputs!AT248</f>
        <v>0</v>
      </c>
      <c r="AU192" s="364">
        <f>Inputs!AU248</f>
        <v>0</v>
      </c>
      <c r="AV192" s="364">
        <f>Inputs!AV248</f>
        <v>0</v>
      </c>
      <c r="AW192" s="364">
        <f>Inputs!AW248</f>
        <v>0</v>
      </c>
      <c r="AX192" s="364">
        <f>Inputs!AX248</f>
        <v>0</v>
      </c>
      <c r="AY192" s="364">
        <f>Inputs!AY248</f>
        <v>0</v>
      </c>
      <c r="AZ192" s="364">
        <f>Inputs!AZ248</f>
        <v>0</v>
      </c>
      <c r="BA192" s="364">
        <f>Inputs!BA248</f>
        <v>0</v>
      </c>
      <c r="BB192" s="364">
        <f>Inputs!BB248</f>
        <v>0</v>
      </c>
      <c r="BC192" s="364">
        <f>Inputs!BC248</f>
        <v>0</v>
      </c>
      <c r="BD192" s="364">
        <f>Inputs!BD248</f>
        <v>0</v>
      </c>
      <c r="BE192" s="364">
        <f>Inputs!BE248</f>
        <v>0</v>
      </c>
      <c r="BF192" s="364">
        <f>Inputs!BF248</f>
        <v>0</v>
      </c>
      <c r="BG192" s="364">
        <f>Inputs!BG248</f>
        <v>0</v>
      </c>
      <c r="BH192" s="364">
        <f>Inputs!BH248</f>
        <v>0</v>
      </c>
      <c r="BI192" s="364">
        <f>Inputs!BI248</f>
        <v>0</v>
      </c>
      <c r="BJ192" s="364">
        <f>Inputs!BJ248</f>
        <v>0</v>
      </c>
      <c r="BK192" s="364">
        <f>Inputs!BK248</f>
        <v>0</v>
      </c>
      <c r="BL192" s="364">
        <f>Inputs!BL248</f>
        <v>0</v>
      </c>
      <c r="BM192" s="364">
        <f>Inputs!BM248</f>
        <v>0</v>
      </c>
      <c r="BN192" s="364">
        <f>Inputs!BN248</f>
        <v>0</v>
      </c>
      <c r="BO192" s="364">
        <f>Inputs!BO248</f>
        <v>0</v>
      </c>
      <c r="BP192" s="364">
        <f>Inputs!BP248</f>
        <v>0</v>
      </c>
      <c r="BQ192" s="364">
        <f>Inputs!BQ248</f>
        <v>0</v>
      </c>
      <c r="BR192" s="364">
        <f>Inputs!BR248</f>
        <v>0</v>
      </c>
      <c r="BS192" s="364">
        <f>Inputs!BS248</f>
        <v>0</v>
      </c>
      <c r="BT192" s="364">
        <f>Inputs!BT248</f>
        <v>0</v>
      </c>
      <c r="BU192" s="364">
        <f>Inputs!BU248</f>
        <v>0</v>
      </c>
      <c r="BV192" s="364">
        <f>Inputs!BV248</f>
        <v>0</v>
      </c>
      <c r="BW192" s="364">
        <f>Inputs!BW248</f>
        <v>0</v>
      </c>
      <c r="BX192" s="364">
        <f>Inputs!BX248</f>
        <v>0</v>
      </c>
      <c r="BY192" s="364">
        <f>Inputs!BY248</f>
        <v>0</v>
      </c>
      <c r="BZ192" s="364">
        <f>Inputs!BZ248</f>
        <v>0</v>
      </c>
      <c r="CA192" s="364">
        <f>Inputs!CA248</f>
        <v>0</v>
      </c>
      <c r="CB192" s="364">
        <f>Inputs!CB248</f>
        <v>0</v>
      </c>
      <c r="CC192" s="364">
        <f>Inputs!CC248</f>
        <v>0</v>
      </c>
      <c r="CD192" s="364">
        <f>Inputs!CD248</f>
        <v>0</v>
      </c>
      <c r="CE192" s="364">
        <f>Inputs!CE248</f>
        <v>0</v>
      </c>
      <c r="CF192" s="364">
        <f>Inputs!CF248</f>
        <v>0</v>
      </c>
      <c r="CG192" s="364">
        <f>Inputs!CG248</f>
        <v>0</v>
      </c>
      <c r="CH192" s="364">
        <f>Inputs!CH248</f>
        <v>0</v>
      </c>
      <c r="CI192" s="364">
        <f>Inputs!CI248</f>
        <v>0</v>
      </c>
    </row>
    <row r="193" spans="1:87">
      <c r="A193" s="225"/>
      <c r="B193" s="225"/>
      <c r="C193" s="231" t="s">
        <v>808</v>
      </c>
      <c r="D193" s="69" t="s">
        <v>898</v>
      </c>
      <c r="E193" s="427" t="s">
        <v>58</v>
      </c>
      <c r="F193" s="69"/>
      <c r="G193" s="654"/>
      <c r="H193" s="654"/>
      <c r="I193" s="583"/>
      <c r="J193" s="364">
        <f t="shared" ref="J193:AF193" si="155">-J186</f>
        <v>0</v>
      </c>
      <c r="K193" s="364">
        <f t="shared" si="155"/>
        <v>0</v>
      </c>
      <c r="L193" s="364">
        <f>-L186</f>
        <v>0</v>
      </c>
      <c r="M193" s="364">
        <f t="shared" si="155"/>
        <v>0</v>
      </c>
      <c r="N193" s="364">
        <f t="shared" si="155"/>
        <v>0</v>
      </c>
      <c r="O193" s="364">
        <f t="shared" si="155"/>
        <v>0</v>
      </c>
      <c r="P193" s="364">
        <f t="shared" si="155"/>
        <v>0</v>
      </c>
      <c r="Q193" s="364">
        <f t="shared" si="155"/>
        <v>-3.6248067939739457</v>
      </c>
      <c r="R193" s="364">
        <f t="shared" si="155"/>
        <v>-6.1133081787864825</v>
      </c>
      <c r="S193" s="364">
        <f t="shared" si="155"/>
        <v>-7.0761484497949567</v>
      </c>
      <c r="T193" s="364">
        <f t="shared" si="155"/>
        <v>-10.25055799638568</v>
      </c>
      <c r="U193" s="364">
        <f t="shared" si="155"/>
        <v>-13.178939779432483</v>
      </c>
      <c r="V193" s="364">
        <f t="shared" si="155"/>
        <v>-17.117622851537106</v>
      </c>
      <c r="W193" s="364">
        <f t="shared" si="155"/>
        <v>-20.963291114952398</v>
      </c>
      <c r="X193" s="364">
        <f t="shared" si="155"/>
        <v>-24.858855409519435</v>
      </c>
      <c r="Y193" s="364">
        <f t="shared" si="155"/>
        <v>-28.810613719637587</v>
      </c>
      <c r="Z193" s="364">
        <f t="shared" si="155"/>
        <v>-33.012493678770909</v>
      </c>
      <c r="AA193" s="364">
        <f t="shared" si="155"/>
        <v>-42.451393839122574</v>
      </c>
      <c r="AB193" s="364">
        <f t="shared" si="155"/>
        <v>-93.194508963722797</v>
      </c>
      <c r="AC193" s="364">
        <f t="shared" si="155"/>
        <v>-105.74805612655268</v>
      </c>
      <c r="AD193" s="364">
        <f t="shared" si="155"/>
        <v>-116.49483013714399</v>
      </c>
      <c r="AE193" s="364">
        <f t="shared" si="155"/>
        <v>-127.86560405923893</v>
      </c>
      <c r="AF193" s="364">
        <f t="shared" si="155"/>
        <v>-139.81788859460858</v>
      </c>
      <c r="AG193" s="364">
        <f t="shared" ref="AG193:AL193" si="156">-AG186</f>
        <v>-141.55716697577316</v>
      </c>
      <c r="AH193" s="364">
        <f t="shared" si="156"/>
        <v>-145.4856494490316</v>
      </c>
      <c r="AI193" s="364">
        <f t="shared" si="156"/>
        <v>-149.76920228613983</v>
      </c>
      <c r="AJ193" s="364">
        <f t="shared" si="156"/>
        <v>-154.28803309740658</v>
      </c>
      <c r="AK193" s="364">
        <f t="shared" si="156"/>
        <v>-158.95827309585616</v>
      </c>
      <c r="AL193" s="364">
        <f t="shared" si="156"/>
        <v>-163.97192629126221</v>
      </c>
      <c r="AM193" s="364">
        <f t="shared" ref="AM193:CI193" si="157">-AM186</f>
        <v>-169.30435545033765</v>
      </c>
      <c r="AN193" s="364">
        <f t="shared" si="157"/>
        <v>-174.91875378343639</v>
      </c>
      <c r="AO193" s="364">
        <f t="shared" si="157"/>
        <v>-180.6792836617393</v>
      </c>
      <c r="AP193" s="364">
        <f t="shared" si="157"/>
        <v>-186.77943183290688</v>
      </c>
      <c r="AQ193" s="364">
        <f t="shared" si="157"/>
        <v>-193.19397192362896</v>
      </c>
      <c r="AR193" s="364">
        <f t="shared" si="157"/>
        <v>-199.94221786485184</v>
      </c>
      <c r="AS193" s="364">
        <f t="shared" si="157"/>
        <v>-207.00510918136217</v>
      </c>
      <c r="AT193" s="364">
        <f t="shared" si="157"/>
        <v>-214.47689901449485</v>
      </c>
      <c r="AU193" s="364">
        <f t="shared" si="157"/>
        <v>-221.83041697900489</v>
      </c>
      <c r="AV193" s="364">
        <f t="shared" si="157"/>
        <v>-229.89198157958106</v>
      </c>
      <c r="AW193" s="364">
        <f t="shared" si="157"/>
        <v>-237.97134315689323</v>
      </c>
      <c r="AX193" s="364">
        <f t="shared" si="157"/>
        <v>-246.29772073823244</v>
      </c>
      <c r="AY193" s="364">
        <f t="shared" si="157"/>
        <v>-254.93670814242023</v>
      </c>
      <c r="AZ193" s="364">
        <f t="shared" si="157"/>
        <v>-263.67163613440493</v>
      </c>
      <c r="BA193" s="364">
        <f t="shared" si="157"/>
        <v>-272.87549605209006</v>
      </c>
      <c r="BB193" s="364">
        <f t="shared" si="157"/>
        <v>-282.59160653997174</v>
      </c>
      <c r="BC193" s="364">
        <f t="shared" si="157"/>
        <v>-292.51475996999261</v>
      </c>
      <c r="BD193" s="364">
        <f t="shared" si="157"/>
        <v>-302.80680870024162</v>
      </c>
      <c r="BE193" s="364">
        <f t="shared" si="157"/>
        <v>-313.59064365045947</v>
      </c>
      <c r="BF193" s="364">
        <f t="shared" si="157"/>
        <v>-324.5284450605177</v>
      </c>
      <c r="BG193" s="364">
        <f t="shared" si="157"/>
        <v>-335.57701083555457</v>
      </c>
      <c r="BH193" s="364">
        <f t="shared" si="157"/>
        <v>-347.23377043681194</v>
      </c>
      <c r="BI193" s="364">
        <f t="shared" si="157"/>
        <v>-360.19632123420365</v>
      </c>
      <c r="BJ193" s="364">
        <f t="shared" si="157"/>
        <v>-373.57246584018299</v>
      </c>
      <c r="BK193" s="364">
        <f t="shared" si="157"/>
        <v>-386.91309171258831</v>
      </c>
      <c r="BL193" s="364">
        <f t="shared" si="157"/>
        <v>-401.02802401674262</v>
      </c>
      <c r="BM193" s="364">
        <f t="shared" si="157"/>
        <v>-415.55101904240792</v>
      </c>
      <c r="BN193" s="364">
        <f t="shared" si="157"/>
        <v>-430.53927544353724</v>
      </c>
      <c r="BO193" s="364">
        <f t="shared" si="157"/>
        <v>-445.9982201764833</v>
      </c>
      <c r="BP193" s="364">
        <f t="shared" si="157"/>
        <v>-461.94755689867884</v>
      </c>
      <c r="BQ193" s="364">
        <f t="shared" si="157"/>
        <v>-478.39460039389564</v>
      </c>
      <c r="BR193" s="364">
        <f t="shared" si="157"/>
        <v>-495.35689564228437</v>
      </c>
      <c r="BS193" s="364">
        <f t="shared" si="157"/>
        <v>-512.84715043912911</v>
      </c>
      <c r="BT193" s="364">
        <f t="shared" si="157"/>
        <v>-530.88698786358327</v>
      </c>
      <c r="BU193" s="364">
        <f t="shared" si="157"/>
        <v>-549.48550360272066</v>
      </c>
      <c r="BV193" s="364">
        <f t="shared" si="157"/>
        <v>-568.6621313622145</v>
      </c>
      <c r="BW193" s="364">
        <f t="shared" si="157"/>
        <v>-588.43150376238327</v>
      </c>
      <c r="BX193" s="364">
        <f t="shared" si="157"/>
        <v>-608.81718469772659</v>
      </c>
      <c r="BY193" s="364">
        <f t="shared" si="157"/>
        <v>-629.83027806772498</v>
      </c>
      <c r="BZ193" s="364">
        <f t="shared" si="157"/>
        <v>-651.49236139047707</v>
      </c>
      <c r="CA193" s="364">
        <f t="shared" si="157"/>
        <v>-673.82046404547737</v>
      </c>
      <c r="CB193" s="364">
        <f t="shared" si="157"/>
        <v>-696.84050658379419</v>
      </c>
      <c r="CC193" s="364">
        <f t="shared" si="157"/>
        <v>-720.56566710506877</v>
      </c>
      <c r="CD193" s="364">
        <f t="shared" si="157"/>
        <v>-745.02006675919893</v>
      </c>
      <c r="CE193" s="364">
        <f t="shared" si="157"/>
        <v>-770.22289610350435</v>
      </c>
      <c r="CF193" s="364">
        <f t="shared" si="157"/>
        <v>-796.20243287061612</v>
      </c>
      <c r="CG193" s="364">
        <f t="shared" si="157"/>
        <v>-822.97465115520026</v>
      </c>
      <c r="CH193" s="364">
        <f t="shared" si="157"/>
        <v>-850.56601332117634</v>
      </c>
      <c r="CI193" s="364">
        <f t="shared" si="157"/>
        <v>-879.00061615631785</v>
      </c>
    </row>
    <row r="194" spans="1:87">
      <c r="A194" s="225"/>
      <c r="B194" s="225"/>
      <c r="C194" s="222" t="s">
        <v>538</v>
      </c>
      <c r="D194" s="69" t="s">
        <v>898</v>
      </c>
      <c r="E194" s="427" t="s">
        <v>58</v>
      </c>
      <c r="F194" s="69"/>
      <c r="G194" s="654"/>
      <c r="H194" s="372">
        <f t="shared" ref="H194:AM194" si="158">IF(ISNUMBER(H22),H22,SUM(H191:H193))</f>
        <v>7.2630000000000008</v>
      </c>
      <c r="I194" s="372">
        <f t="shared" si="158"/>
        <v>163.6</v>
      </c>
      <c r="J194" s="372">
        <f t="shared" si="158"/>
        <v>16.756433999999999</v>
      </c>
      <c r="K194" s="372">
        <f t="shared" si="158"/>
        <v>3.6150000000000002</v>
      </c>
      <c r="L194" s="527">
        <f t="shared" si="158"/>
        <v>12.7</v>
      </c>
      <c r="M194" s="372">
        <f t="shared" si="158"/>
        <v>32.332289645585547</v>
      </c>
      <c r="N194" s="372">
        <f t="shared" si="158"/>
        <v>55.643500438175046</v>
      </c>
      <c r="O194" s="372">
        <f t="shared" si="158"/>
        <v>106.97045326066277</v>
      </c>
      <c r="P194" s="372">
        <f t="shared" si="158"/>
        <v>117.36192084826523</v>
      </c>
      <c r="Q194" s="372">
        <f t="shared" si="158"/>
        <v>131.5040535337605</v>
      </c>
      <c r="R194" s="372">
        <f t="shared" si="158"/>
        <v>139.59230885868192</v>
      </c>
      <c r="S194" s="372">
        <f t="shared" si="158"/>
        <v>141.07583639156377</v>
      </c>
      <c r="T194" s="372">
        <f t="shared" si="158"/>
        <v>149.8781493280209</v>
      </c>
      <c r="U194" s="372">
        <f t="shared" si="158"/>
        <v>160.48524575344712</v>
      </c>
      <c r="V194" s="372">
        <f t="shared" si="158"/>
        <v>175.26269870065383</v>
      </c>
      <c r="W194" s="372">
        <f t="shared" si="158"/>
        <v>191.12732846779258</v>
      </c>
      <c r="X194" s="372">
        <f t="shared" si="158"/>
        <v>207.55855212330073</v>
      </c>
      <c r="Y194" s="372">
        <f t="shared" si="158"/>
        <v>224.51144907285496</v>
      </c>
      <c r="Z194" s="372">
        <f t="shared" si="158"/>
        <v>243.33452193082849</v>
      </c>
      <c r="AA194" s="372">
        <f t="shared" si="158"/>
        <v>258.28435778310529</v>
      </c>
      <c r="AB194" s="372">
        <f t="shared" si="158"/>
        <v>234.86634438549044</v>
      </c>
      <c r="AC194" s="372">
        <f t="shared" si="158"/>
        <v>251.98115516442948</v>
      </c>
      <c r="AD194" s="372">
        <f t="shared" si="158"/>
        <v>269.92584053820957</v>
      </c>
      <c r="AE194" s="372">
        <f t="shared" si="158"/>
        <v>288.69412148498594</v>
      </c>
      <c r="AF194" s="372">
        <f t="shared" si="158"/>
        <v>308.57831764523917</v>
      </c>
      <c r="AG194" s="372">
        <f t="shared" si="158"/>
        <v>317.95978442396427</v>
      </c>
      <c r="AH194" s="372">
        <f t="shared" si="158"/>
        <v>326.02092815101383</v>
      </c>
      <c r="AI194" s="372">
        <f t="shared" si="158"/>
        <v>334.82063978293422</v>
      </c>
      <c r="AJ194" s="372">
        <f t="shared" si="158"/>
        <v>344.30912304344724</v>
      </c>
      <c r="AK194" s="372">
        <f t="shared" si="158"/>
        <v>354.44613315791639</v>
      </c>
      <c r="AL194" s="372">
        <f t="shared" si="158"/>
        <v>365.15298706985698</v>
      </c>
      <c r="AM194" s="372">
        <f t="shared" si="158"/>
        <v>376.22983496096072</v>
      </c>
      <c r="AN194" s="372">
        <f t="shared" ref="AN194:BS194" si="159">IF(ISNUMBER(AN22),AN22,SUM(AN191:AN193))</f>
        <v>387.80365519301472</v>
      </c>
      <c r="AO194" s="372">
        <f t="shared" si="159"/>
        <v>399.70822333127865</v>
      </c>
      <c r="AP194" s="372">
        <f t="shared" si="159"/>
        <v>411.90035670761836</v>
      </c>
      <c r="AQ194" s="372">
        <f t="shared" si="159"/>
        <v>424.42880207279359</v>
      </c>
      <c r="AR194" s="372">
        <f t="shared" si="159"/>
        <v>437.29441090843261</v>
      </c>
      <c r="AS194" s="372">
        <f t="shared" si="159"/>
        <v>450.77202081497501</v>
      </c>
      <c r="AT194" s="372">
        <f t="shared" si="159"/>
        <v>464.93220786640813</v>
      </c>
      <c r="AU194" s="372">
        <f t="shared" si="159"/>
        <v>479.04694327154073</v>
      </c>
      <c r="AV194" s="372">
        <f t="shared" si="159"/>
        <v>493.91778406076719</v>
      </c>
      <c r="AW194" s="372">
        <f t="shared" si="159"/>
        <v>509.02861764723934</v>
      </c>
      <c r="AX194" s="372">
        <f t="shared" si="159"/>
        <v>524.47535008260468</v>
      </c>
      <c r="AY194" s="372">
        <f t="shared" si="159"/>
        <v>540.38988987677351</v>
      </c>
      <c r="AZ194" s="372">
        <f t="shared" si="159"/>
        <v>556.58302477970869</v>
      </c>
      <c r="BA194" s="372">
        <f t="shared" si="159"/>
        <v>573.36539301769744</v>
      </c>
      <c r="BB194" s="372">
        <f t="shared" si="159"/>
        <v>590.92672908938744</v>
      </c>
      <c r="BC194" s="372">
        <f t="shared" si="159"/>
        <v>609.00967910244526</v>
      </c>
      <c r="BD194" s="372">
        <f t="shared" si="159"/>
        <v>627.67774602545046</v>
      </c>
      <c r="BE194" s="372">
        <f t="shared" si="159"/>
        <v>647.10296546862105</v>
      </c>
      <c r="BF194" s="372">
        <f t="shared" si="159"/>
        <v>666.93932810843035</v>
      </c>
      <c r="BG194" s="372">
        <f t="shared" si="159"/>
        <v>686.9912279191476</v>
      </c>
      <c r="BH194" s="372">
        <f t="shared" si="159"/>
        <v>707.74979537042327</v>
      </c>
      <c r="BI194" s="372">
        <f t="shared" si="159"/>
        <v>730.134911717568</v>
      </c>
      <c r="BJ194" s="372">
        <f t="shared" si="159"/>
        <v>753.51488697305126</v>
      </c>
      <c r="BK194" s="372">
        <f t="shared" si="159"/>
        <v>777.14177876119447</v>
      </c>
      <c r="BL194" s="372">
        <f t="shared" si="159"/>
        <v>801.63574489839175</v>
      </c>
      <c r="BM194" s="372">
        <f t="shared" si="159"/>
        <v>826.85656330664233</v>
      </c>
      <c r="BN194" s="372">
        <f t="shared" si="159"/>
        <v>852.81061609885933</v>
      </c>
      <c r="BO194" s="372">
        <f t="shared" si="159"/>
        <v>879.53443482605871</v>
      </c>
      <c r="BP194" s="372">
        <f t="shared" si="159"/>
        <v>907.04262607158557</v>
      </c>
      <c r="BQ194" s="372">
        <f t="shared" si="159"/>
        <v>935.64194695437254</v>
      </c>
      <c r="BR194" s="372">
        <f t="shared" si="159"/>
        <v>965.18829216465429</v>
      </c>
      <c r="BS194" s="372">
        <f t="shared" si="159"/>
        <v>995.66855253226595</v>
      </c>
      <c r="BT194" s="372">
        <f t="shared" ref="BT194:CI194" si="160">IF(ISNUMBER(BT22),BT22,SUM(BT191:BT193))</f>
        <v>1027.1148066576252</v>
      </c>
      <c r="BU194" s="372">
        <f t="shared" si="160"/>
        <v>1059.5186976270327</v>
      </c>
      <c r="BV194" s="372">
        <f t="shared" si="160"/>
        <v>1092.9110950282034</v>
      </c>
      <c r="BW194" s="372">
        <f t="shared" si="160"/>
        <v>1127.4260986653317</v>
      </c>
      <c r="BX194" s="372">
        <f t="shared" si="160"/>
        <v>1163.0844701464659</v>
      </c>
      <c r="BY194" s="372">
        <f t="shared" si="160"/>
        <v>1199.8510677386726</v>
      </c>
      <c r="BZ194" s="372">
        <f t="shared" si="160"/>
        <v>1237.7639331196131</v>
      </c>
      <c r="CA194" s="372">
        <f t="shared" si="160"/>
        <v>1276.83171726309</v>
      </c>
      <c r="CB194" s="372">
        <f t="shared" si="160"/>
        <v>1317.0962937808113</v>
      </c>
      <c r="CC194" s="372">
        <f t="shared" si="160"/>
        <v>1358.6037735582408</v>
      </c>
      <c r="CD194" s="372">
        <f t="shared" si="160"/>
        <v>1401.4025354415071</v>
      </c>
      <c r="CE194" s="372">
        <f t="shared" si="160"/>
        <v>1445.5388530635569</v>
      </c>
      <c r="CF194" s="372">
        <f t="shared" si="160"/>
        <v>1491.0583959847359</v>
      </c>
      <c r="CG194" s="372">
        <f t="shared" si="160"/>
        <v>1537.9981333809997</v>
      </c>
      <c r="CH194" s="372">
        <f t="shared" si="160"/>
        <v>1586.4093740784288</v>
      </c>
      <c r="CI194" s="372">
        <f t="shared" si="160"/>
        <v>1636.3420324555645</v>
      </c>
    </row>
    <row r="195" spans="1:87">
      <c r="A195" s="222"/>
      <c r="B195" s="222"/>
      <c r="C195" s="222"/>
      <c r="D195" s="34"/>
      <c r="E195" s="34"/>
      <c r="F195" s="34"/>
      <c r="G195" s="361"/>
      <c r="H195" s="361"/>
      <c r="I195" s="361"/>
      <c r="J195" s="361"/>
      <c r="K195" s="361"/>
      <c r="L195" s="361"/>
      <c r="M195" s="361"/>
      <c r="N195" s="361"/>
      <c r="O195" s="361"/>
      <c r="P195" s="361"/>
      <c r="Q195" s="361"/>
      <c r="R195" s="361"/>
      <c r="S195" s="361"/>
      <c r="T195" s="361"/>
      <c r="U195" s="361"/>
      <c r="V195" s="361"/>
      <c r="W195" s="361"/>
      <c r="X195" s="361"/>
      <c r="Y195" s="361"/>
      <c r="Z195" s="361"/>
      <c r="AA195" s="361"/>
      <c r="AB195" s="361"/>
      <c r="AC195" s="361"/>
      <c r="AD195" s="361"/>
      <c r="AE195" s="361"/>
      <c r="AF195" s="361"/>
      <c r="AG195" s="222"/>
      <c r="AH195" s="222"/>
      <c r="AI195" s="222"/>
      <c r="AJ195" s="222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  <c r="AV195" s="222"/>
      <c r="AW195" s="222"/>
      <c r="AX195" s="222"/>
      <c r="AY195" s="222"/>
      <c r="AZ195" s="222"/>
      <c r="BA195" s="222"/>
      <c r="BB195" s="222"/>
      <c r="BC195" s="222"/>
      <c r="BD195" s="222"/>
      <c r="BE195" s="222"/>
      <c r="BF195" s="222"/>
      <c r="BG195" s="222"/>
      <c r="BH195" s="222"/>
      <c r="BI195" s="222"/>
      <c r="BJ195" s="222"/>
      <c r="BK195" s="222"/>
      <c r="BL195" s="222"/>
      <c r="BM195" s="222"/>
      <c r="BN195" s="222"/>
      <c r="BO195" s="222"/>
      <c r="BP195" s="222"/>
      <c r="BQ195" s="222"/>
      <c r="BR195" s="222"/>
      <c r="BS195" s="222"/>
      <c r="BT195" s="222"/>
      <c r="BU195" s="222"/>
      <c r="BV195" s="222"/>
      <c r="BW195" s="222"/>
      <c r="BX195" s="222"/>
      <c r="BY195" s="222"/>
      <c r="BZ195" s="222"/>
      <c r="CA195" s="222"/>
      <c r="CB195" s="222"/>
      <c r="CC195" s="222"/>
      <c r="CD195" s="222"/>
      <c r="CE195" s="222"/>
      <c r="CF195" s="222"/>
      <c r="CG195" s="222"/>
      <c r="CH195" s="222"/>
      <c r="CI195" s="222"/>
    </row>
    <row r="196" spans="1:87">
      <c r="A196" s="422" t="s">
        <v>83</v>
      </c>
      <c r="B196" s="420"/>
      <c r="C196" s="420"/>
      <c r="D196" s="421"/>
      <c r="E196" s="421"/>
      <c r="F196" s="421"/>
      <c r="G196" s="420"/>
      <c r="H196" s="420"/>
      <c r="I196" s="420"/>
      <c r="J196" s="420"/>
      <c r="K196" s="420"/>
      <c r="L196" s="420"/>
      <c r="M196" s="420"/>
      <c r="N196" s="420"/>
      <c r="O196" s="420"/>
      <c r="P196" s="420"/>
      <c r="Q196" s="420"/>
      <c r="R196" s="420"/>
      <c r="S196" s="420"/>
      <c r="T196" s="420"/>
      <c r="U196" s="420"/>
      <c r="V196" s="420"/>
      <c r="W196" s="420"/>
      <c r="X196" s="420"/>
      <c r="Y196" s="420"/>
      <c r="Z196" s="420"/>
      <c r="AA196" s="420"/>
      <c r="AB196" s="420"/>
      <c r="AC196" s="420"/>
      <c r="AD196" s="420"/>
      <c r="AE196" s="420"/>
      <c r="AF196" s="420"/>
      <c r="AG196" s="420"/>
      <c r="AH196" s="420"/>
      <c r="AI196" s="420"/>
      <c r="AJ196" s="420"/>
      <c r="AK196" s="420"/>
      <c r="AL196" s="420"/>
      <c r="AM196" s="420"/>
      <c r="AN196" s="420"/>
      <c r="AO196" s="420"/>
      <c r="AP196" s="420"/>
      <c r="AQ196" s="420"/>
      <c r="AR196" s="420"/>
      <c r="AS196" s="420"/>
      <c r="AT196" s="420"/>
      <c r="AU196" s="420"/>
      <c r="AV196" s="420"/>
      <c r="AW196" s="420"/>
      <c r="AX196" s="420"/>
      <c r="AY196" s="420"/>
      <c r="AZ196" s="420"/>
      <c r="BA196" s="420"/>
      <c r="BB196" s="420"/>
      <c r="BC196" s="420"/>
      <c r="BD196" s="420"/>
      <c r="BE196" s="420"/>
      <c r="BF196" s="420"/>
      <c r="BG196" s="420"/>
      <c r="BH196" s="420"/>
      <c r="BI196" s="420"/>
      <c r="BJ196" s="420"/>
      <c r="BK196" s="420"/>
      <c r="BL196" s="420"/>
      <c r="BM196" s="420"/>
      <c r="BN196" s="420"/>
      <c r="BO196" s="420"/>
      <c r="BP196" s="420"/>
      <c r="BQ196" s="420"/>
      <c r="BR196" s="420"/>
      <c r="BS196" s="420"/>
      <c r="BT196" s="420"/>
      <c r="BU196" s="420"/>
      <c r="BV196" s="420"/>
      <c r="BW196" s="420"/>
      <c r="BX196" s="420"/>
      <c r="BY196" s="420"/>
      <c r="BZ196" s="420"/>
      <c r="CA196" s="420"/>
      <c r="CB196" s="420"/>
      <c r="CC196" s="420"/>
      <c r="CD196" s="420"/>
      <c r="CE196" s="420"/>
      <c r="CF196" s="420"/>
      <c r="CG196" s="420"/>
      <c r="CH196" s="420"/>
      <c r="CI196" s="420"/>
    </row>
  </sheetData>
  <sheetProtection algorithmName="SHA-512" hashValue="uo/JT+lvtYUq2QVAO4M62IOAy4vjFONHH4TlKkvEAKX5Fi/hn8yMAl3TSiYCDcKYxVwD+MREZ/Hfdm2eq5FpIA==" saltValue="kV9brqjfvuRg7sAQEzth1Q==" spinCount="100000" sheet="1" objects="1" scenarios="1"/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DA059-D13E-432E-A3FE-86C6888D5CF0}">
  <sheetPr codeName="Sheet8">
    <tabColor theme="5" tint="0.59999389629810485"/>
  </sheetPr>
  <dimension ref="A1:CI120"/>
  <sheetViews>
    <sheetView zoomScaleNormal="10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RowHeight="14.5"/>
  <cols>
    <col min="1" max="2" width="2.54296875" customWidth="1"/>
    <col min="3" max="3" width="73.90625" bestFit="1" customWidth="1"/>
    <col min="4" max="4" width="15.36328125" bestFit="1" customWidth="1"/>
    <col min="5" max="5" width="4.6328125" bestFit="1" customWidth="1"/>
    <col min="6" max="6" width="5.81640625" bestFit="1" customWidth="1"/>
    <col min="7" max="20" width="9.26953125" bestFit="1" customWidth="1"/>
    <col min="21" max="53" width="9.26953125" hidden="1" customWidth="1"/>
    <col min="54" max="87" width="9.81640625" hidden="1" customWidth="1"/>
  </cols>
  <sheetData>
    <row r="1" spans="1:87" ht="18.5">
      <c r="A1" s="131"/>
      <c r="B1" s="129"/>
      <c r="C1" s="133" t="str">
        <f ca="1">MID(CELL("filename",A1),FIND("]",CELL("filename",A1))+1,256)</f>
        <v>Investment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">
        <v>163</v>
      </c>
      <c r="E3" s="81" t="s">
        <v>164</v>
      </c>
      <c r="F3" s="81" t="s">
        <v>165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96"/>
      <c r="B4" s="96"/>
      <c r="C4" s="97" t="s">
        <v>71</v>
      </c>
      <c r="D4" s="98"/>
      <c r="E4" s="99"/>
      <c r="F4" s="99"/>
      <c r="G4" s="99"/>
      <c r="H4" s="99"/>
      <c r="I4" s="100"/>
      <c r="J4" s="100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</row>
    <row r="5" spans="1:87">
      <c r="A5" s="52"/>
      <c r="B5" s="52"/>
      <c r="C5" s="105" t="s">
        <v>67</v>
      </c>
      <c r="D5" s="431"/>
      <c r="E5" s="431"/>
      <c r="F5" s="103"/>
      <c r="G5" s="682"/>
      <c r="H5" s="682"/>
      <c r="I5" s="682"/>
      <c r="J5" s="682"/>
      <c r="K5" s="682"/>
      <c r="L5" s="682"/>
      <c r="M5" s="682"/>
      <c r="N5" s="682"/>
      <c r="O5" s="682"/>
      <c r="P5" s="682"/>
      <c r="Q5" s="682"/>
      <c r="R5" s="682"/>
      <c r="S5" s="682"/>
      <c r="T5" s="682"/>
      <c r="U5" s="682"/>
      <c r="V5" s="682"/>
      <c r="W5" s="682"/>
      <c r="X5" s="682"/>
      <c r="Y5" s="682"/>
      <c r="Z5" s="682"/>
      <c r="AA5" s="682"/>
      <c r="AB5" s="682"/>
      <c r="AC5" s="682"/>
      <c r="AD5" s="682"/>
      <c r="AE5" s="682"/>
      <c r="AF5" s="682"/>
      <c r="AG5" s="52"/>
      <c r="AH5" s="128"/>
      <c r="AI5" s="52"/>
      <c r="AJ5" s="128"/>
      <c r="AK5" s="52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</row>
    <row r="6" spans="1:87">
      <c r="A6" s="11"/>
      <c r="B6" s="11"/>
      <c r="C6" s="8" t="s">
        <v>794</v>
      </c>
      <c r="D6" s="12" t="s">
        <v>370</v>
      </c>
      <c r="E6" s="2" t="s">
        <v>42</v>
      </c>
      <c r="F6" s="12"/>
      <c r="G6" s="476"/>
      <c r="H6" s="476"/>
      <c r="I6" s="9">
        <f>Inflation!K15</f>
        <v>3.9800000000000002E-2</v>
      </c>
      <c r="J6" s="9">
        <f>Inflation!L15</f>
        <v>0.10059999999999999</v>
      </c>
      <c r="K6" s="9">
        <f>Inflation!M15</f>
        <v>5.67E-2</v>
      </c>
      <c r="L6" s="9">
        <f>Inflation!N15</f>
        <v>2.3599999999999999E-2</v>
      </c>
      <c r="M6" s="9">
        <f>Inflation!O15</f>
        <v>3.44E-2</v>
      </c>
      <c r="N6" s="9">
        <f>Inflation!P15</f>
        <v>0.02</v>
      </c>
      <c r="O6" s="9">
        <f>Inflation!Q15</f>
        <v>1.9E-2</v>
      </c>
      <c r="P6" s="9">
        <f>Inflation!R15</f>
        <v>0.02</v>
      </c>
      <c r="Q6" s="9">
        <f>Inflation!S15</f>
        <v>0.02</v>
      </c>
      <c r="R6" s="9">
        <f>Inflation!T15</f>
        <v>0.02</v>
      </c>
      <c r="S6" s="9">
        <f>Inflation!U15</f>
        <v>0.02</v>
      </c>
      <c r="T6" s="9">
        <f>Inflation!V15</f>
        <v>0.02</v>
      </c>
      <c r="U6" s="9">
        <f>Inflation!W15</f>
        <v>0.02</v>
      </c>
      <c r="V6" s="9">
        <f>Inflation!X15</f>
        <v>0.02</v>
      </c>
      <c r="W6" s="9">
        <f>Inflation!Y15</f>
        <v>0.02</v>
      </c>
      <c r="X6" s="9">
        <f>Inflation!Z15</f>
        <v>0.02</v>
      </c>
      <c r="Y6" s="9">
        <f>Inflation!AA15</f>
        <v>0.02</v>
      </c>
      <c r="Z6" s="9">
        <f>Inflation!AB15</f>
        <v>0.02</v>
      </c>
      <c r="AA6" s="9">
        <f>Inflation!AC15</f>
        <v>0.02</v>
      </c>
      <c r="AB6" s="9">
        <f>Inflation!AD15</f>
        <v>0.02</v>
      </c>
      <c r="AC6" s="9">
        <f>Inflation!AE15</f>
        <v>0.02</v>
      </c>
      <c r="AD6" s="9">
        <f>Inflation!AF15</f>
        <v>0.02</v>
      </c>
      <c r="AE6" s="9">
        <f>Inflation!AG15</f>
        <v>0.02</v>
      </c>
      <c r="AF6" s="9">
        <f>Inflation!AH15</f>
        <v>0.02</v>
      </c>
      <c r="AG6" s="9">
        <f>Inflation!AI15</f>
        <v>0.02</v>
      </c>
      <c r="AH6" s="9">
        <f>Inflation!AJ15</f>
        <v>0.02</v>
      </c>
      <c r="AI6" s="9">
        <f>Inflation!AK15</f>
        <v>0.02</v>
      </c>
      <c r="AJ6" s="9">
        <f>Inflation!AL15</f>
        <v>0.02</v>
      </c>
      <c r="AK6" s="9">
        <f>Inflation!AM15</f>
        <v>0.02</v>
      </c>
      <c r="AL6" s="9">
        <f>Inflation!AN15</f>
        <v>0.02</v>
      </c>
      <c r="AM6" s="9">
        <f>Inflation!AO15</f>
        <v>0.02</v>
      </c>
      <c r="AN6" s="9">
        <f>Inflation!AP15</f>
        <v>0.02</v>
      </c>
      <c r="AO6" s="9">
        <f>Inflation!AQ15</f>
        <v>0.02</v>
      </c>
      <c r="AP6" s="9">
        <f>Inflation!AR15</f>
        <v>0.02</v>
      </c>
      <c r="AQ6" s="9">
        <f>Inflation!AS15</f>
        <v>0.02</v>
      </c>
      <c r="AR6" s="9">
        <f>Inflation!AT15</f>
        <v>0.02</v>
      </c>
      <c r="AS6" s="9">
        <f>Inflation!AU15</f>
        <v>0.02</v>
      </c>
      <c r="AT6" s="9">
        <f>Inflation!AV15</f>
        <v>0.02</v>
      </c>
      <c r="AU6" s="9">
        <f>Inflation!AW15</f>
        <v>0.02</v>
      </c>
      <c r="AV6" s="9">
        <f>Inflation!AX15</f>
        <v>0.02</v>
      </c>
      <c r="AW6" s="9">
        <f>Inflation!AY15</f>
        <v>0.02</v>
      </c>
      <c r="AX6" s="9">
        <f>Inflation!AZ15</f>
        <v>0.02</v>
      </c>
      <c r="AY6" s="9">
        <f>Inflation!BA15</f>
        <v>0.02</v>
      </c>
      <c r="AZ6" s="9">
        <f>Inflation!BB15</f>
        <v>0.02</v>
      </c>
      <c r="BA6" s="9">
        <f>Inflation!BC15</f>
        <v>0.02</v>
      </c>
      <c r="BB6" s="9">
        <f>Inflation!BD15</f>
        <v>0.02</v>
      </c>
      <c r="BC6" s="9">
        <f>Inflation!BE15</f>
        <v>0.02</v>
      </c>
      <c r="BD6" s="9">
        <f>Inflation!BF15</f>
        <v>0.02</v>
      </c>
      <c r="BE6" s="9">
        <f>Inflation!BG15</f>
        <v>0.02</v>
      </c>
      <c r="BF6" s="9">
        <f>Inflation!BH15</f>
        <v>0.02</v>
      </c>
      <c r="BG6" s="9">
        <f>Inflation!BI15</f>
        <v>0.02</v>
      </c>
      <c r="BH6" s="9">
        <f>Inflation!BJ15</f>
        <v>0.02</v>
      </c>
      <c r="BI6" s="9">
        <f>Inflation!BK15</f>
        <v>0.02</v>
      </c>
      <c r="BJ6" s="9">
        <f>Inflation!BL15</f>
        <v>0.02</v>
      </c>
      <c r="BK6" s="9">
        <f>Inflation!BM15</f>
        <v>0.02</v>
      </c>
      <c r="BL6" s="9">
        <f>Inflation!BN15</f>
        <v>0.02</v>
      </c>
      <c r="BM6" s="9">
        <f>Inflation!BO15</f>
        <v>0.02</v>
      </c>
      <c r="BN6" s="9">
        <f>Inflation!BP15</f>
        <v>0.02</v>
      </c>
      <c r="BO6" s="9">
        <f>Inflation!BQ15</f>
        <v>0.02</v>
      </c>
      <c r="BP6" s="9">
        <f>Inflation!BR15</f>
        <v>0.02</v>
      </c>
      <c r="BQ6" s="9">
        <f>Inflation!BS15</f>
        <v>0.02</v>
      </c>
      <c r="BR6" s="9">
        <f>Inflation!BT15</f>
        <v>0.02</v>
      </c>
      <c r="BS6" s="9">
        <f>Inflation!BU15</f>
        <v>0.02</v>
      </c>
      <c r="BT6" s="9">
        <f>Inflation!BV15</f>
        <v>0.02</v>
      </c>
      <c r="BU6" s="9">
        <f>Inflation!BW15</f>
        <v>0.02</v>
      </c>
      <c r="BV6" s="9">
        <f>Inflation!BX15</f>
        <v>0.02</v>
      </c>
      <c r="BW6" s="9">
        <f>Inflation!BY15</f>
        <v>0.02</v>
      </c>
      <c r="BX6" s="9">
        <f>Inflation!BZ15</f>
        <v>0.02</v>
      </c>
      <c r="BY6" s="9">
        <f>Inflation!CA15</f>
        <v>0.02</v>
      </c>
      <c r="BZ6" s="9">
        <f>Inflation!CB15</f>
        <v>0.02</v>
      </c>
      <c r="CA6" s="9">
        <f>Inflation!CC15</f>
        <v>0.02</v>
      </c>
      <c r="CB6" s="9">
        <f>Inflation!CD15</f>
        <v>0.02</v>
      </c>
      <c r="CC6" s="9">
        <f>Inflation!CE15</f>
        <v>0.02</v>
      </c>
      <c r="CD6" s="9">
        <f>Inflation!CF15</f>
        <v>0.02</v>
      </c>
      <c r="CE6" s="9">
        <f>Inflation!CG15</f>
        <v>0.02</v>
      </c>
      <c r="CF6" s="9">
        <f>Inflation!CH15</f>
        <v>0.02</v>
      </c>
      <c r="CG6" s="9">
        <f>Inflation!CI15</f>
        <v>0.02</v>
      </c>
      <c r="CH6" s="9">
        <f>Inflation!CJ15</f>
        <v>0.02</v>
      </c>
      <c r="CI6" s="9">
        <f>Inflation!CK15</f>
        <v>0.02</v>
      </c>
    </row>
    <row r="7" spans="1:87">
      <c r="A7" s="11"/>
      <c r="B7" s="11"/>
      <c r="C7" s="11"/>
      <c r="D7" s="12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</row>
    <row r="8" spans="1:87">
      <c r="A8" s="52"/>
      <c r="B8" s="52"/>
      <c r="C8" s="105" t="s">
        <v>30</v>
      </c>
      <c r="D8" s="431"/>
      <c r="E8" s="431"/>
      <c r="F8" s="103"/>
      <c r="G8" s="682"/>
      <c r="H8" s="682"/>
      <c r="I8" s="682"/>
      <c r="J8" s="682"/>
      <c r="K8" s="682"/>
      <c r="L8" s="682"/>
      <c r="M8" s="682"/>
      <c r="N8" s="682"/>
      <c r="O8" s="682"/>
      <c r="P8" s="682"/>
      <c r="Q8" s="682"/>
      <c r="R8" s="682"/>
      <c r="S8" s="682"/>
      <c r="T8" s="682"/>
      <c r="U8" s="682"/>
      <c r="V8" s="682"/>
      <c r="W8" s="682"/>
      <c r="X8" s="682"/>
      <c r="Y8" s="682"/>
      <c r="Z8" s="682"/>
      <c r="AA8" s="682"/>
      <c r="AB8" s="682"/>
      <c r="AC8" s="682"/>
      <c r="AD8" s="682"/>
      <c r="AE8" s="682"/>
      <c r="AF8" s="682"/>
      <c r="AG8" s="52"/>
      <c r="AH8" s="128"/>
      <c r="AI8" s="52"/>
      <c r="AJ8" s="128"/>
      <c r="AK8" s="52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</row>
    <row r="9" spans="1:87">
      <c r="A9" s="11"/>
      <c r="B9" s="11"/>
      <c r="C9" s="8" t="s">
        <v>344</v>
      </c>
      <c r="D9" s="2" t="s">
        <v>41</v>
      </c>
      <c r="E9" s="2" t="s">
        <v>42</v>
      </c>
      <c r="F9" s="34"/>
      <c r="G9" s="477"/>
      <c r="H9" s="477"/>
      <c r="I9" s="13">
        <f>Inputs!I419</f>
        <v>0</v>
      </c>
      <c r="J9" s="13">
        <f>Inputs!J419</f>
        <v>0</v>
      </c>
      <c r="K9" s="13">
        <f>Inputs!K419</f>
        <v>0</v>
      </c>
      <c r="L9" s="13">
        <f>Inputs!L419</f>
        <v>0</v>
      </c>
      <c r="M9" s="13">
        <f>Inputs!M419</f>
        <v>0</v>
      </c>
      <c r="N9" s="13">
        <f>Inputs!N419</f>
        <v>0</v>
      </c>
      <c r="O9" s="13">
        <f>Inputs!O419</f>
        <v>0</v>
      </c>
      <c r="P9" s="13">
        <f>Inputs!P419</f>
        <v>0</v>
      </c>
      <c r="Q9" s="13">
        <f>Inputs!Q419</f>
        <v>0</v>
      </c>
      <c r="R9" s="13">
        <f>Inputs!R419</f>
        <v>0</v>
      </c>
      <c r="S9" s="13">
        <f>Inputs!S419</f>
        <v>0</v>
      </c>
      <c r="T9" s="13">
        <f>Inputs!T419</f>
        <v>0</v>
      </c>
      <c r="U9" s="13">
        <f>Inputs!U419</f>
        <v>0</v>
      </c>
      <c r="V9" s="13">
        <f>Inputs!V419</f>
        <v>0</v>
      </c>
      <c r="W9" s="13">
        <f>Inputs!W419</f>
        <v>0</v>
      </c>
      <c r="X9" s="13">
        <f>Inputs!X419</f>
        <v>0</v>
      </c>
      <c r="Y9" s="13">
        <f>Inputs!Y419</f>
        <v>0</v>
      </c>
      <c r="Z9" s="13">
        <f>Inputs!Z419</f>
        <v>0</v>
      </c>
      <c r="AA9" s="13">
        <f>Inputs!AA419</f>
        <v>0</v>
      </c>
      <c r="AB9" s="13">
        <f>Inputs!AB419</f>
        <v>0</v>
      </c>
      <c r="AC9" s="13">
        <f>Inputs!AC419</f>
        <v>0</v>
      </c>
      <c r="AD9" s="13">
        <f>Inputs!AD419</f>
        <v>0</v>
      </c>
      <c r="AE9" s="13">
        <f>Inputs!AE419</f>
        <v>0</v>
      </c>
      <c r="AF9" s="13">
        <f>Inputs!AF419</f>
        <v>0</v>
      </c>
      <c r="AG9" s="13">
        <f>Inputs!AG419</f>
        <v>0</v>
      </c>
      <c r="AH9" s="13">
        <f>Inputs!AH419</f>
        <v>0</v>
      </c>
      <c r="AI9" s="13">
        <f>Inputs!AI419</f>
        <v>0</v>
      </c>
      <c r="AJ9" s="13">
        <f>Inputs!AJ419</f>
        <v>0</v>
      </c>
      <c r="AK9" s="13">
        <f>Inputs!AK419</f>
        <v>0</v>
      </c>
      <c r="AL9" s="13">
        <f>Inputs!AL419</f>
        <v>0</v>
      </c>
      <c r="AM9" s="13">
        <f>Inputs!AM419</f>
        <v>0</v>
      </c>
      <c r="AN9" s="13">
        <f>Inputs!AN419</f>
        <v>0</v>
      </c>
      <c r="AO9" s="13">
        <f>Inputs!AO419</f>
        <v>0</v>
      </c>
      <c r="AP9" s="13">
        <f>Inputs!AP419</f>
        <v>0</v>
      </c>
      <c r="AQ9" s="13">
        <f>Inputs!AQ419</f>
        <v>0</v>
      </c>
      <c r="AR9" s="13">
        <f>Inputs!AR419</f>
        <v>0</v>
      </c>
      <c r="AS9" s="13">
        <f>Inputs!AS419</f>
        <v>0</v>
      </c>
      <c r="AT9" s="13">
        <f>Inputs!AT419</f>
        <v>0</v>
      </c>
      <c r="AU9" s="13">
        <f>Inputs!AU419</f>
        <v>0</v>
      </c>
      <c r="AV9" s="13">
        <f>Inputs!AV419</f>
        <v>0</v>
      </c>
      <c r="AW9" s="13">
        <f>Inputs!AW419</f>
        <v>0</v>
      </c>
      <c r="AX9" s="13">
        <f>Inputs!AX419</f>
        <v>0</v>
      </c>
      <c r="AY9" s="13">
        <f>Inputs!AY419</f>
        <v>0</v>
      </c>
      <c r="AZ9" s="13">
        <f>Inputs!AZ419</f>
        <v>0</v>
      </c>
      <c r="BA9" s="13">
        <f>Inputs!BA419</f>
        <v>0</v>
      </c>
      <c r="BB9" s="13">
        <f>Inputs!BB419</f>
        <v>0</v>
      </c>
      <c r="BC9" s="13">
        <f>Inputs!BC419</f>
        <v>0</v>
      </c>
      <c r="BD9" s="13">
        <f>Inputs!BD419</f>
        <v>0</v>
      </c>
      <c r="BE9" s="13">
        <f>Inputs!BE419</f>
        <v>0</v>
      </c>
      <c r="BF9" s="13">
        <f>Inputs!BF419</f>
        <v>0</v>
      </c>
      <c r="BG9" s="13">
        <f>Inputs!BG419</f>
        <v>0</v>
      </c>
      <c r="BH9" s="13">
        <f>Inputs!BH419</f>
        <v>0</v>
      </c>
      <c r="BI9" s="13">
        <f>Inputs!BI419</f>
        <v>0</v>
      </c>
      <c r="BJ9" s="13">
        <f>Inputs!BJ419</f>
        <v>0</v>
      </c>
      <c r="BK9" s="13">
        <f>Inputs!BK419</f>
        <v>0</v>
      </c>
      <c r="BL9" s="13">
        <f>Inputs!BL419</f>
        <v>0</v>
      </c>
      <c r="BM9" s="13">
        <f>Inputs!BM419</f>
        <v>0</v>
      </c>
      <c r="BN9" s="13">
        <f>Inputs!BN419</f>
        <v>0</v>
      </c>
      <c r="BO9" s="13">
        <f>Inputs!BO419</f>
        <v>0</v>
      </c>
      <c r="BP9" s="13">
        <f>Inputs!BP419</f>
        <v>0</v>
      </c>
      <c r="BQ9" s="13">
        <f>Inputs!BQ419</f>
        <v>0</v>
      </c>
      <c r="BR9" s="13">
        <f>Inputs!BR419</f>
        <v>0</v>
      </c>
      <c r="BS9" s="13">
        <f>Inputs!BS419</f>
        <v>0</v>
      </c>
      <c r="BT9" s="13">
        <f>Inputs!BT419</f>
        <v>0</v>
      </c>
      <c r="BU9" s="13">
        <f>Inputs!BU419</f>
        <v>0</v>
      </c>
      <c r="BV9" s="13">
        <f>Inputs!BV419</f>
        <v>0</v>
      </c>
      <c r="BW9" s="13">
        <f>Inputs!BW419</f>
        <v>0</v>
      </c>
      <c r="BX9" s="13">
        <f>Inputs!BX419</f>
        <v>0</v>
      </c>
      <c r="BY9" s="13">
        <f>Inputs!BY419</f>
        <v>0</v>
      </c>
      <c r="BZ9" s="13">
        <f>Inputs!BZ419</f>
        <v>0</v>
      </c>
      <c r="CA9" s="13">
        <f>Inputs!CA419</f>
        <v>0</v>
      </c>
      <c r="CB9" s="13">
        <f>Inputs!CB419</f>
        <v>0</v>
      </c>
      <c r="CC9" s="13">
        <f>Inputs!CC419</f>
        <v>0</v>
      </c>
      <c r="CD9" s="13">
        <f>Inputs!CD419</f>
        <v>0</v>
      </c>
      <c r="CE9" s="13">
        <f>Inputs!CE419</f>
        <v>0</v>
      </c>
      <c r="CF9" s="13">
        <f>Inputs!CF419</f>
        <v>0</v>
      </c>
      <c r="CG9" s="13">
        <f>Inputs!CG419</f>
        <v>0</v>
      </c>
      <c r="CH9" s="13">
        <f>Inputs!CH419</f>
        <v>0</v>
      </c>
      <c r="CI9" s="13">
        <f>Inputs!CI419</f>
        <v>0</v>
      </c>
    </row>
    <row r="10" spans="1:87">
      <c r="A10" s="11"/>
      <c r="B10" s="11"/>
      <c r="C10" s="8" t="s">
        <v>773</v>
      </c>
      <c r="D10" s="2" t="s">
        <v>41</v>
      </c>
      <c r="E10" s="2" t="s">
        <v>43</v>
      </c>
      <c r="F10" s="34"/>
      <c r="G10" s="761"/>
      <c r="H10" s="584">
        <v>1</v>
      </c>
      <c r="I10" s="219">
        <f>H10*(1-I9)</f>
        <v>1</v>
      </c>
      <c r="J10" s="219">
        <f t="shared" ref="J10:BU10" si="0">I10*(1-J9)</f>
        <v>1</v>
      </c>
      <c r="K10" s="219">
        <f t="shared" si="0"/>
        <v>1</v>
      </c>
      <c r="L10" s="219">
        <f t="shared" si="0"/>
        <v>1</v>
      </c>
      <c r="M10" s="219">
        <f t="shared" si="0"/>
        <v>1</v>
      </c>
      <c r="N10" s="219">
        <f t="shared" si="0"/>
        <v>1</v>
      </c>
      <c r="O10" s="219">
        <f t="shared" si="0"/>
        <v>1</v>
      </c>
      <c r="P10" s="219">
        <f t="shared" si="0"/>
        <v>1</v>
      </c>
      <c r="Q10" s="219">
        <f t="shared" si="0"/>
        <v>1</v>
      </c>
      <c r="R10" s="219">
        <f t="shared" si="0"/>
        <v>1</v>
      </c>
      <c r="S10" s="219">
        <f t="shared" si="0"/>
        <v>1</v>
      </c>
      <c r="T10" s="219">
        <f t="shared" si="0"/>
        <v>1</v>
      </c>
      <c r="U10" s="219">
        <f t="shared" si="0"/>
        <v>1</v>
      </c>
      <c r="V10" s="219">
        <f t="shared" si="0"/>
        <v>1</v>
      </c>
      <c r="W10" s="219">
        <f t="shared" si="0"/>
        <v>1</v>
      </c>
      <c r="X10" s="219">
        <f t="shared" si="0"/>
        <v>1</v>
      </c>
      <c r="Y10" s="219">
        <f t="shared" si="0"/>
        <v>1</v>
      </c>
      <c r="Z10" s="219">
        <f t="shared" si="0"/>
        <v>1</v>
      </c>
      <c r="AA10" s="219">
        <f t="shared" si="0"/>
        <v>1</v>
      </c>
      <c r="AB10" s="219">
        <f t="shared" si="0"/>
        <v>1</v>
      </c>
      <c r="AC10" s="219">
        <f t="shared" si="0"/>
        <v>1</v>
      </c>
      <c r="AD10" s="219">
        <f t="shared" si="0"/>
        <v>1</v>
      </c>
      <c r="AE10" s="219">
        <f t="shared" si="0"/>
        <v>1</v>
      </c>
      <c r="AF10" s="219">
        <f t="shared" si="0"/>
        <v>1</v>
      </c>
      <c r="AG10" s="219">
        <f t="shared" si="0"/>
        <v>1</v>
      </c>
      <c r="AH10" s="219">
        <f t="shared" si="0"/>
        <v>1</v>
      </c>
      <c r="AI10" s="219">
        <f t="shared" si="0"/>
        <v>1</v>
      </c>
      <c r="AJ10" s="219">
        <f t="shared" si="0"/>
        <v>1</v>
      </c>
      <c r="AK10" s="219">
        <f t="shared" si="0"/>
        <v>1</v>
      </c>
      <c r="AL10" s="219">
        <f t="shared" si="0"/>
        <v>1</v>
      </c>
      <c r="AM10" s="219">
        <f t="shared" si="0"/>
        <v>1</v>
      </c>
      <c r="AN10" s="219">
        <f t="shared" si="0"/>
        <v>1</v>
      </c>
      <c r="AO10" s="219">
        <f t="shared" si="0"/>
        <v>1</v>
      </c>
      <c r="AP10" s="219">
        <f t="shared" si="0"/>
        <v>1</v>
      </c>
      <c r="AQ10" s="219">
        <f t="shared" si="0"/>
        <v>1</v>
      </c>
      <c r="AR10" s="219">
        <f t="shared" si="0"/>
        <v>1</v>
      </c>
      <c r="AS10" s="219">
        <f t="shared" si="0"/>
        <v>1</v>
      </c>
      <c r="AT10" s="219">
        <f t="shared" si="0"/>
        <v>1</v>
      </c>
      <c r="AU10" s="219">
        <f t="shared" si="0"/>
        <v>1</v>
      </c>
      <c r="AV10" s="219">
        <f t="shared" si="0"/>
        <v>1</v>
      </c>
      <c r="AW10" s="219">
        <f t="shared" si="0"/>
        <v>1</v>
      </c>
      <c r="AX10" s="219">
        <f t="shared" si="0"/>
        <v>1</v>
      </c>
      <c r="AY10" s="219">
        <f t="shared" si="0"/>
        <v>1</v>
      </c>
      <c r="AZ10" s="219">
        <f t="shared" si="0"/>
        <v>1</v>
      </c>
      <c r="BA10" s="219">
        <f t="shared" si="0"/>
        <v>1</v>
      </c>
      <c r="BB10" s="219">
        <f t="shared" si="0"/>
        <v>1</v>
      </c>
      <c r="BC10" s="219">
        <f t="shared" si="0"/>
        <v>1</v>
      </c>
      <c r="BD10" s="219">
        <f t="shared" si="0"/>
        <v>1</v>
      </c>
      <c r="BE10" s="219">
        <f t="shared" si="0"/>
        <v>1</v>
      </c>
      <c r="BF10" s="219">
        <f t="shared" si="0"/>
        <v>1</v>
      </c>
      <c r="BG10" s="219">
        <f t="shared" si="0"/>
        <v>1</v>
      </c>
      <c r="BH10" s="219">
        <f t="shared" si="0"/>
        <v>1</v>
      </c>
      <c r="BI10" s="219">
        <f t="shared" si="0"/>
        <v>1</v>
      </c>
      <c r="BJ10" s="219">
        <f t="shared" si="0"/>
        <v>1</v>
      </c>
      <c r="BK10" s="219">
        <f t="shared" si="0"/>
        <v>1</v>
      </c>
      <c r="BL10" s="219">
        <f t="shared" si="0"/>
        <v>1</v>
      </c>
      <c r="BM10" s="219">
        <f t="shared" si="0"/>
        <v>1</v>
      </c>
      <c r="BN10" s="219">
        <f t="shared" si="0"/>
        <v>1</v>
      </c>
      <c r="BO10" s="219">
        <f t="shared" si="0"/>
        <v>1</v>
      </c>
      <c r="BP10" s="219">
        <f t="shared" si="0"/>
        <v>1</v>
      </c>
      <c r="BQ10" s="219">
        <f t="shared" si="0"/>
        <v>1</v>
      </c>
      <c r="BR10" s="219">
        <f t="shared" si="0"/>
        <v>1</v>
      </c>
      <c r="BS10" s="219">
        <f t="shared" si="0"/>
        <v>1</v>
      </c>
      <c r="BT10" s="219">
        <f t="shared" si="0"/>
        <v>1</v>
      </c>
      <c r="BU10" s="219">
        <f t="shared" si="0"/>
        <v>1</v>
      </c>
      <c r="BV10" s="219">
        <f t="shared" ref="BV10:CI10" si="1">BU10*(1-BV9)</f>
        <v>1</v>
      </c>
      <c r="BW10" s="219">
        <f t="shared" si="1"/>
        <v>1</v>
      </c>
      <c r="BX10" s="219">
        <f t="shared" si="1"/>
        <v>1</v>
      </c>
      <c r="BY10" s="219">
        <f t="shared" si="1"/>
        <v>1</v>
      </c>
      <c r="BZ10" s="219">
        <f t="shared" si="1"/>
        <v>1</v>
      </c>
      <c r="CA10" s="219">
        <f t="shared" si="1"/>
        <v>1</v>
      </c>
      <c r="CB10" s="219">
        <f t="shared" si="1"/>
        <v>1</v>
      </c>
      <c r="CC10" s="219">
        <f t="shared" si="1"/>
        <v>1</v>
      </c>
      <c r="CD10" s="219">
        <f t="shared" si="1"/>
        <v>1</v>
      </c>
      <c r="CE10" s="219">
        <f t="shared" si="1"/>
        <v>1</v>
      </c>
      <c r="CF10" s="219">
        <f t="shared" si="1"/>
        <v>1</v>
      </c>
      <c r="CG10" s="219">
        <f t="shared" si="1"/>
        <v>1</v>
      </c>
      <c r="CH10" s="219">
        <f t="shared" si="1"/>
        <v>1</v>
      </c>
      <c r="CI10" s="219">
        <f t="shared" si="1"/>
        <v>1</v>
      </c>
    </row>
    <row r="11" spans="1:87"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</row>
    <row r="12" spans="1:87">
      <c r="C12" t="s">
        <v>345</v>
      </c>
      <c r="D12" s="2" t="s">
        <v>41</v>
      </c>
      <c r="E12" s="2" t="s">
        <v>42</v>
      </c>
      <c r="F12" s="2"/>
      <c r="G12" s="421"/>
      <c r="H12" s="421"/>
      <c r="I12" s="13">
        <f>Inputs!I421</f>
        <v>0</v>
      </c>
      <c r="J12" s="13">
        <f>Inputs!J421</f>
        <v>0</v>
      </c>
      <c r="K12" s="13">
        <f>Inputs!K421</f>
        <v>0</v>
      </c>
      <c r="L12" s="13">
        <f>Inputs!L421</f>
        <v>0</v>
      </c>
      <c r="M12" s="13">
        <f>Inputs!M421</f>
        <v>0</v>
      </c>
      <c r="N12" s="13">
        <f>Inputs!N421</f>
        <v>0</v>
      </c>
      <c r="O12" s="13">
        <f>Inputs!O421</f>
        <v>0</v>
      </c>
      <c r="P12" s="13">
        <f>Inputs!P421</f>
        <v>0</v>
      </c>
      <c r="Q12" s="13">
        <f>Inputs!Q421</f>
        <v>0</v>
      </c>
      <c r="R12" s="13">
        <f>Inputs!R421</f>
        <v>0</v>
      </c>
      <c r="S12" s="13">
        <f>Inputs!S421</f>
        <v>0</v>
      </c>
      <c r="T12" s="13">
        <f>Inputs!T421</f>
        <v>0</v>
      </c>
      <c r="U12" s="13">
        <f>Inputs!U421</f>
        <v>0</v>
      </c>
      <c r="V12" s="13">
        <f>Inputs!V421</f>
        <v>0</v>
      </c>
      <c r="W12" s="13">
        <f>Inputs!W421</f>
        <v>0</v>
      </c>
      <c r="X12" s="13">
        <f>Inputs!X421</f>
        <v>0</v>
      </c>
      <c r="Y12" s="13">
        <f>Inputs!Y421</f>
        <v>0</v>
      </c>
      <c r="Z12" s="13">
        <f>Inputs!Z421</f>
        <v>0</v>
      </c>
      <c r="AA12" s="13">
        <f>Inputs!AA421</f>
        <v>0</v>
      </c>
      <c r="AB12" s="13">
        <f>Inputs!AB421</f>
        <v>0</v>
      </c>
      <c r="AC12" s="13">
        <f>Inputs!AC421</f>
        <v>0</v>
      </c>
      <c r="AD12" s="13">
        <f>Inputs!AD421</f>
        <v>0</v>
      </c>
      <c r="AE12" s="13">
        <f>Inputs!AE421</f>
        <v>0</v>
      </c>
      <c r="AF12" s="13">
        <f>Inputs!AF421</f>
        <v>0</v>
      </c>
      <c r="AG12" s="13">
        <f>Inputs!AG421</f>
        <v>0</v>
      </c>
      <c r="AH12" s="13">
        <f>Inputs!AH421</f>
        <v>0</v>
      </c>
      <c r="AI12" s="13">
        <f>Inputs!AI421</f>
        <v>0</v>
      </c>
      <c r="AJ12" s="13">
        <f>Inputs!AJ421</f>
        <v>0</v>
      </c>
      <c r="AK12" s="13">
        <f>Inputs!AK421</f>
        <v>0</v>
      </c>
      <c r="AL12" s="13">
        <f>Inputs!AL421</f>
        <v>0</v>
      </c>
      <c r="AM12" s="13">
        <f>Inputs!AM421</f>
        <v>0</v>
      </c>
      <c r="AN12" s="13">
        <f>Inputs!AN421</f>
        <v>0</v>
      </c>
      <c r="AO12" s="13">
        <f>Inputs!AO421</f>
        <v>0</v>
      </c>
      <c r="AP12" s="13">
        <f>Inputs!AP421</f>
        <v>0</v>
      </c>
      <c r="AQ12" s="13">
        <f>Inputs!AQ421</f>
        <v>0</v>
      </c>
      <c r="AR12" s="13">
        <f>Inputs!AR421</f>
        <v>0</v>
      </c>
      <c r="AS12" s="13">
        <f>Inputs!AS421</f>
        <v>0</v>
      </c>
      <c r="AT12" s="13">
        <f>Inputs!AT421</f>
        <v>0</v>
      </c>
      <c r="AU12" s="13">
        <f>Inputs!AU421</f>
        <v>0</v>
      </c>
      <c r="AV12" s="13">
        <f>Inputs!AV421</f>
        <v>0</v>
      </c>
      <c r="AW12" s="13">
        <f>Inputs!AW421</f>
        <v>0</v>
      </c>
      <c r="AX12" s="13">
        <f>Inputs!AX421</f>
        <v>0</v>
      </c>
      <c r="AY12" s="13">
        <f>Inputs!AY421</f>
        <v>0</v>
      </c>
      <c r="AZ12" s="13">
        <f>Inputs!AZ421</f>
        <v>0</v>
      </c>
      <c r="BA12" s="13">
        <f>Inputs!BA421</f>
        <v>0</v>
      </c>
      <c r="BB12" s="13">
        <f>Inputs!BB421</f>
        <v>0</v>
      </c>
      <c r="BC12" s="13">
        <f>Inputs!BC421</f>
        <v>0</v>
      </c>
      <c r="BD12" s="13">
        <f>Inputs!BD421</f>
        <v>0</v>
      </c>
      <c r="BE12" s="13">
        <f>Inputs!BE421</f>
        <v>0</v>
      </c>
      <c r="BF12" s="13">
        <f>Inputs!BF421</f>
        <v>0</v>
      </c>
      <c r="BG12" s="13">
        <f>Inputs!BG421</f>
        <v>0</v>
      </c>
      <c r="BH12" s="13">
        <f>Inputs!BH421</f>
        <v>0</v>
      </c>
      <c r="BI12" s="13">
        <f>Inputs!BI421</f>
        <v>0</v>
      </c>
      <c r="BJ12" s="13">
        <f>Inputs!BJ421</f>
        <v>0</v>
      </c>
      <c r="BK12" s="13">
        <f>Inputs!BK421</f>
        <v>0</v>
      </c>
      <c r="BL12" s="13">
        <f>Inputs!BL421</f>
        <v>0</v>
      </c>
      <c r="BM12" s="13">
        <f>Inputs!BM421</f>
        <v>0</v>
      </c>
      <c r="BN12" s="13">
        <f>Inputs!BN421</f>
        <v>0</v>
      </c>
      <c r="BO12" s="13">
        <f>Inputs!BO421</f>
        <v>0</v>
      </c>
      <c r="BP12" s="13">
        <f>Inputs!BP421</f>
        <v>0</v>
      </c>
      <c r="BQ12" s="13">
        <f>Inputs!BQ421</f>
        <v>0</v>
      </c>
      <c r="BR12" s="13">
        <f>Inputs!BR421</f>
        <v>0</v>
      </c>
      <c r="BS12" s="13">
        <f>Inputs!BS421</f>
        <v>0</v>
      </c>
      <c r="BT12" s="13">
        <f>Inputs!BT421</f>
        <v>0</v>
      </c>
      <c r="BU12" s="13">
        <f>Inputs!BU421</f>
        <v>0</v>
      </c>
      <c r="BV12" s="13">
        <f>Inputs!BV421</f>
        <v>0</v>
      </c>
      <c r="BW12" s="13">
        <f>Inputs!BW421</f>
        <v>0</v>
      </c>
      <c r="BX12" s="13">
        <f>Inputs!BX421</f>
        <v>0</v>
      </c>
      <c r="BY12" s="13">
        <f>Inputs!BY421</f>
        <v>0</v>
      </c>
      <c r="BZ12" s="13">
        <f>Inputs!BZ421</f>
        <v>0</v>
      </c>
      <c r="CA12" s="13">
        <f>Inputs!CA421</f>
        <v>0</v>
      </c>
      <c r="CB12" s="13">
        <f>Inputs!CB421</f>
        <v>0</v>
      </c>
      <c r="CC12" s="13">
        <f>Inputs!CC421</f>
        <v>0</v>
      </c>
      <c r="CD12" s="13">
        <f>Inputs!CD421</f>
        <v>0</v>
      </c>
      <c r="CE12" s="13">
        <f>Inputs!CE421</f>
        <v>0</v>
      </c>
      <c r="CF12" s="13">
        <f>Inputs!CF421</f>
        <v>0</v>
      </c>
      <c r="CG12" s="13">
        <f>Inputs!CG421</f>
        <v>0</v>
      </c>
      <c r="CH12" s="13">
        <f>Inputs!CH421</f>
        <v>0</v>
      </c>
      <c r="CI12" s="13">
        <f>Inputs!CI421</f>
        <v>0</v>
      </c>
    </row>
    <row r="13" spans="1:87">
      <c r="C13" s="8" t="s">
        <v>346</v>
      </c>
      <c r="D13" s="2" t="s">
        <v>41</v>
      </c>
      <c r="E13" s="2" t="s">
        <v>43</v>
      </c>
      <c r="F13" s="2"/>
      <c r="G13" s="761"/>
      <c r="H13" s="584">
        <v>1</v>
      </c>
      <c r="I13" s="219">
        <f>H13*(1-I12)</f>
        <v>1</v>
      </c>
      <c r="J13" s="219">
        <f t="shared" ref="J13:BU13" si="2">I13*(1-J12)</f>
        <v>1</v>
      </c>
      <c r="K13" s="219">
        <f t="shared" si="2"/>
        <v>1</v>
      </c>
      <c r="L13" s="219">
        <f t="shared" si="2"/>
        <v>1</v>
      </c>
      <c r="M13" s="219">
        <f t="shared" si="2"/>
        <v>1</v>
      </c>
      <c r="N13" s="219">
        <f t="shared" si="2"/>
        <v>1</v>
      </c>
      <c r="O13" s="219">
        <f t="shared" si="2"/>
        <v>1</v>
      </c>
      <c r="P13" s="219">
        <f t="shared" si="2"/>
        <v>1</v>
      </c>
      <c r="Q13" s="219">
        <f t="shared" si="2"/>
        <v>1</v>
      </c>
      <c r="R13" s="219">
        <f t="shared" si="2"/>
        <v>1</v>
      </c>
      <c r="S13" s="219">
        <f t="shared" si="2"/>
        <v>1</v>
      </c>
      <c r="T13" s="219">
        <f t="shared" si="2"/>
        <v>1</v>
      </c>
      <c r="U13" s="219">
        <f t="shared" si="2"/>
        <v>1</v>
      </c>
      <c r="V13" s="219">
        <f t="shared" si="2"/>
        <v>1</v>
      </c>
      <c r="W13" s="219">
        <f t="shared" si="2"/>
        <v>1</v>
      </c>
      <c r="X13" s="219">
        <f t="shared" si="2"/>
        <v>1</v>
      </c>
      <c r="Y13" s="219">
        <f t="shared" si="2"/>
        <v>1</v>
      </c>
      <c r="Z13" s="219">
        <f t="shared" si="2"/>
        <v>1</v>
      </c>
      <c r="AA13" s="219">
        <f t="shared" si="2"/>
        <v>1</v>
      </c>
      <c r="AB13" s="219">
        <f t="shared" si="2"/>
        <v>1</v>
      </c>
      <c r="AC13" s="219">
        <f t="shared" si="2"/>
        <v>1</v>
      </c>
      <c r="AD13" s="219">
        <f t="shared" si="2"/>
        <v>1</v>
      </c>
      <c r="AE13" s="219">
        <f t="shared" si="2"/>
        <v>1</v>
      </c>
      <c r="AF13" s="219">
        <f t="shared" si="2"/>
        <v>1</v>
      </c>
      <c r="AG13" s="219">
        <f t="shared" si="2"/>
        <v>1</v>
      </c>
      <c r="AH13" s="219">
        <f t="shared" si="2"/>
        <v>1</v>
      </c>
      <c r="AI13" s="219">
        <f t="shared" si="2"/>
        <v>1</v>
      </c>
      <c r="AJ13" s="219">
        <f t="shared" si="2"/>
        <v>1</v>
      </c>
      <c r="AK13" s="219">
        <f t="shared" si="2"/>
        <v>1</v>
      </c>
      <c r="AL13" s="219">
        <f t="shared" si="2"/>
        <v>1</v>
      </c>
      <c r="AM13" s="219">
        <f t="shared" si="2"/>
        <v>1</v>
      </c>
      <c r="AN13" s="219">
        <f t="shared" si="2"/>
        <v>1</v>
      </c>
      <c r="AO13" s="219">
        <f t="shared" si="2"/>
        <v>1</v>
      </c>
      <c r="AP13" s="219">
        <f t="shared" si="2"/>
        <v>1</v>
      </c>
      <c r="AQ13" s="219">
        <f t="shared" si="2"/>
        <v>1</v>
      </c>
      <c r="AR13" s="219">
        <f t="shared" si="2"/>
        <v>1</v>
      </c>
      <c r="AS13" s="219">
        <f t="shared" si="2"/>
        <v>1</v>
      </c>
      <c r="AT13" s="219">
        <f t="shared" si="2"/>
        <v>1</v>
      </c>
      <c r="AU13" s="219">
        <f t="shared" si="2"/>
        <v>1</v>
      </c>
      <c r="AV13" s="219">
        <f t="shared" si="2"/>
        <v>1</v>
      </c>
      <c r="AW13" s="219">
        <f t="shared" si="2"/>
        <v>1</v>
      </c>
      <c r="AX13" s="219">
        <f t="shared" si="2"/>
        <v>1</v>
      </c>
      <c r="AY13" s="219">
        <f t="shared" si="2"/>
        <v>1</v>
      </c>
      <c r="AZ13" s="219">
        <f t="shared" si="2"/>
        <v>1</v>
      </c>
      <c r="BA13" s="219">
        <f t="shared" si="2"/>
        <v>1</v>
      </c>
      <c r="BB13" s="219">
        <f t="shared" si="2"/>
        <v>1</v>
      </c>
      <c r="BC13" s="219">
        <f t="shared" si="2"/>
        <v>1</v>
      </c>
      <c r="BD13" s="219">
        <f t="shared" si="2"/>
        <v>1</v>
      </c>
      <c r="BE13" s="219">
        <f t="shared" si="2"/>
        <v>1</v>
      </c>
      <c r="BF13" s="219">
        <f t="shared" si="2"/>
        <v>1</v>
      </c>
      <c r="BG13" s="219">
        <f t="shared" si="2"/>
        <v>1</v>
      </c>
      <c r="BH13" s="219">
        <f t="shared" si="2"/>
        <v>1</v>
      </c>
      <c r="BI13" s="219">
        <f t="shared" si="2"/>
        <v>1</v>
      </c>
      <c r="BJ13" s="219">
        <f t="shared" si="2"/>
        <v>1</v>
      </c>
      <c r="BK13" s="219">
        <f t="shared" si="2"/>
        <v>1</v>
      </c>
      <c r="BL13" s="219">
        <f t="shared" si="2"/>
        <v>1</v>
      </c>
      <c r="BM13" s="219">
        <f t="shared" si="2"/>
        <v>1</v>
      </c>
      <c r="BN13" s="219">
        <f t="shared" si="2"/>
        <v>1</v>
      </c>
      <c r="BO13" s="219">
        <f t="shared" si="2"/>
        <v>1</v>
      </c>
      <c r="BP13" s="219">
        <f t="shared" si="2"/>
        <v>1</v>
      </c>
      <c r="BQ13" s="219">
        <f t="shared" si="2"/>
        <v>1</v>
      </c>
      <c r="BR13" s="219">
        <f t="shared" si="2"/>
        <v>1</v>
      </c>
      <c r="BS13" s="219">
        <f t="shared" si="2"/>
        <v>1</v>
      </c>
      <c r="BT13" s="219">
        <f t="shared" si="2"/>
        <v>1</v>
      </c>
      <c r="BU13" s="219">
        <f t="shared" si="2"/>
        <v>1</v>
      </c>
      <c r="BV13" s="219">
        <f t="shared" ref="BV13:CI13" si="3">BU13*(1-BV12)</f>
        <v>1</v>
      </c>
      <c r="BW13" s="219">
        <f t="shared" si="3"/>
        <v>1</v>
      </c>
      <c r="BX13" s="219">
        <f t="shared" si="3"/>
        <v>1</v>
      </c>
      <c r="BY13" s="219">
        <f t="shared" si="3"/>
        <v>1</v>
      </c>
      <c r="BZ13" s="219">
        <f t="shared" si="3"/>
        <v>1</v>
      </c>
      <c r="CA13" s="219">
        <f t="shared" si="3"/>
        <v>1</v>
      </c>
      <c r="CB13" s="219">
        <f t="shared" si="3"/>
        <v>1</v>
      </c>
      <c r="CC13" s="219">
        <f t="shared" si="3"/>
        <v>1</v>
      </c>
      <c r="CD13" s="219">
        <f t="shared" si="3"/>
        <v>1</v>
      </c>
      <c r="CE13" s="219">
        <f t="shared" si="3"/>
        <v>1</v>
      </c>
      <c r="CF13" s="219">
        <f t="shared" si="3"/>
        <v>1</v>
      </c>
      <c r="CG13" s="219">
        <f t="shared" si="3"/>
        <v>1</v>
      </c>
      <c r="CH13" s="219">
        <f t="shared" si="3"/>
        <v>1</v>
      </c>
      <c r="CI13" s="219">
        <f t="shared" si="3"/>
        <v>1</v>
      </c>
    </row>
    <row r="14" spans="1:87"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87">
      <c r="A15" s="52"/>
      <c r="B15" s="52"/>
      <c r="C15" s="105" t="s">
        <v>226</v>
      </c>
      <c r="D15" s="431"/>
      <c r="E15" s="431"/>
      <c r="F15" s="103"/>
      <c r="G15" s="682"/>
      <c r="H15" s="682"/>
      <c r="I15" s="682"/>
      <c r="J15" s="682"/>
      <c r="K15" s="682"/>
      <c r="L15" s="682"/>
      <c r="M15" s="682"/>
      <c r="N15" s="682"/>
      <c r="O15" s="682"/>
      <c r="P15" s="682"/>
      <c r="Q15" s="682"/>
      <c r="R15" s="682"/>
      <c r="S15" s="682"/>
      <c r="T15" s="682"/>
      <c r="U15" s="682"/>
      <c r="V15" s="682"/>
      <c r="W15" s="682"/>
      <c r="X15" s="682"/>
      <c r="Y15" s="682"/>
      <c r="Z15" s="682"/>
      <c r="AA15" s="682"/>
      <c r="AB15" s="682"/>
      <c r="AC15" s="682"/>
      <c r="AD15" s="682"/>
      <c r="AE15" s="682"/>
      <c r="AF15" s="682"/>
      <c r="AG15" s="52"/>
      <c r="AH15" s="128"/>
      <c r="AI15" s="52"/>
      <c r="AJ15" s="128"/>
      <c r="AK15" s="52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</row>
    <row r="16" spans="1:87">
      <c r="C16" t="s">
        <v>539</v>
      </c>
      <c r="D16" s="2" t="s">
        <v>898</v>
      </c>
      <c r="E16" s="2" t="s">
        <v>58</v>
      </c>
      <c r="F16" s="2"/>
      <c r="G16" s="481"/>
      <c r="H16" s="121">
        <f>IF(ISNUMBER(Inputs!H262),Inputs!H262,"")</f>
        <v>23.309268264100005</v>
      </c>
      <c r="I16" s="121">
        <f>IF(ISNUMBER(Inputs!I262),Inputs!I262,"")</f>
        <v>24.564174887500002</v>
      </c>
      <c r="J16" s="121">
        <f>IF(ISNUMBER(Inputs!J262),Inputs!J262,"")</f>
        <v>32.675435012099996</v>
      </c>
      <c r="K16" s="121">
        <f>IF(ISNUMBER(Inputs!K262),Inputs!K262,"")</f>
        <v>33.106000000000002</v>
      </c>
      <c r="L16" s="121">
        <f>IF(ISNUMBER(Inputs!L262),Inputs!L262,"")</f>
        <v>46.823999999999998</v>
      </c>
      <c r="M16" s="121">
        <f>IF(ISNUMBER(Inputs!M262),Inputs!M262,"")</f>
        <v>38.977391304347876</v>
      </c>
      <c r="N16" s="121">
        <f>IF(ISNUMBER(Inputs!N262),Inputs!N262,"")</f>
        <v>31.794423256208141</v>
      </c>
      <c r="O16" s="121" t="str">
        <f>IF(ISNUMBER(Inputs!O262),Inputs!O262,"")</f>
        <v/>
      </c>
      <c r="P16" s="121" t="str">
        <f>IF(ISNUMBER(Inputs!P262),Inputs!P262,"")</f>
        <v/>
      </c>
      <c r="Q16" s="121" t="str">
        <f>IF(ISNUMBER(Inputs!Q262),Inputs!Q262,"")</f>
        <v/>
      </c>
      <c r="R16" s="121" t="str">
        <f>IF(ISNUMBER(Inputs!R262),Inputs!R262,"")</f>
        <v/>
      </c>
      <c r="S16" s="121" t="str">
        <f>IF(ISNUMBER(Inputs!S262),Inputs!S262,"")</f>
        <v/>
      </c>
      <c r="T16" s="121" t="str">
        <f>IF(ISNUMBER(Inputs!T262),Inputs!T262,"")</f>
        <v/>
      </c>
      <c r="U16" s="121" t="str">
        <f>IF(ISNUMBER(Inputs!U262),Inputs!U262,"")</f>
        <v/>
      </c>
      <c r="V16" s="121" t="str">
        <f>IF(ISNUMBER(Inputs!V262),Inputs!V262,"")</f>
        <v/>
      </c>
      <c r="W16" s="121" t="str">
        <f>IF(ISNUMBER(Inputs!W262),Inputs!W262,"")</f>
        <v/>
      </c>
      <c r="X16" s="121" t="str">
        <f>IF(ISNUMBER(Inputs!X262),Inputs!X262,"")</f>
        <v/>
      </c>
      <c r="Y16" s="121" t="str">
        <f>IF(ISNUMBER(Inputs!Y262),Inputs!Y262,"")</f>
        <v/>
      </c>
      <c r="Z16" s="121" t="str">
        <f>IF(ISNUMBER(Inputs!Z262),Inputs!Z262,"")</f>
        <v/>
      </c>
      <c r="AA16" s="121" t="str">
        <f>IF(ISNUMBER(Inputs!AA262),Inputs!AA262,"")</f>
        <v/>
      </c>
      <c r="AB16" s="121" t="str">
        <f>IF(ISNUMBER(Inputs!AB262),Inputs!AB262,"")</f>
        <v/>
      </c>
      <c r="AC16" s="121" t="str">
        <f>IF(ISNUMBER(Inputs!AC262),Inputs!AC262,"")</f>
        <v/>
      </c>
      <c r="AD16" s="121" t="str">
        <f>IF(ISNUMBER(Inputs!AD262),Inputs!AD262,"")</f>
        <v/>
      </c>
      <c r="AE16" s="121" t="str">
        <f>IF(ISNUMBER(Inputs!AE262),Inputs!AE262,"")</f>
        <v/>
      </c>
      <c r="AF16" s="121" t="str">
        <f>IF(ISNUMBER(Inputs!AF262),Inputs!AF262,"")</f>
        <v/>
      </c>
      <c r="AG16" s="121" t="str">
        <f>IF(ISNUMBER(Inputs!AG262),Inputs!AG262,"")</f>
        <v/>
      </c>
      <c r="AH16" s="121" t="str">
        <f>IF(ISNUMBER(Inputs!AH262),Inputs!AH262,"")</f>
        <v/>
      </c>
      <c r="AI16" s="121" t="str">
        <f>IF(ISNUMBER(Inputs!AI262),Inputs!AI262,"")</f>
        <v/>
      </c>
      <c r="AJ16" s="121" t="str">
        <f>IF(ISNUMBER(Inputs!AJ262),Inputs!AJ262,"")</f>
        <v/>
      </c>
      <c r="AK16" s="121" t="str">
        <f>IF(ISNUMBER(Inputs!AK262),Inputs!AK262,"")</f>
        <v/>
      </c>
      <c r="AL16" s="121" t="str">
        <f>IF(ISNUMBER(Inputs!AL262),Inputs!AL262,"")</f>
        <v/>
      </c>
      <c r="AM16" s="121" t="str">
        <f>IF(ISNUMBER(Inputs!AM262),Inputs!AM262,"")</f>
        <v/>
      </c>
      <c r="AN16" s="121" t="str">
        <f>IF(ISNUMBER(Inputs!AN262),Inputs!AN262,"")</f>
        <v/>
      </c>
      <c r="AO16" s="121" t="str">
        <f>IF(ISNUMBER(Inputs!AO262),Inputs!AO262,"")</f>
        <v/>
      </c>
      <c r="AP16" s="121" t="str">
        <f>IF(ISNUMBER(Inputs!AP262),Inputs!AP262,"")</f>
        <v/>
      </c>
      <c r="AQ16" s="121" t="str">
        <f>IF(ISNUMBER(Inputs!AQ262),Inputs!AQ262,"")</f>
        <v/>
      </c>
      <c r="AR16" s="121" t="str">
        <f>IF(ISNUMBER(Inputs!AR262),Inputs!AR262,"")</f>
        <v/>
      </c>
      <c r="AS16" s="121" t="str">
        <f>IF(ISNUMBER(Inputs!AS262),Inputs!AS262,"")</f>
        <v/>
      </c>
      <c r="AT16" s="121" t="str">
        <f>IF(ISNUMBER(Inputs!AT262),Inputs!AT262,"")</f>
        <v/>
      </c>
      <c r="AU16" s="121" t="str">
        <f>IF(ISNUMBER(Inputs!AU262),Inputs!AU262,"")</f>
        <v/>
      </c>
      <c r="AV16" s="121" t="str">
        <f>IF(ISNUMBER(Inputs!AV262),Inputs!AV262,"")</f>
        <v/>
      </c>
      <c r="AW16" s="121" t="str">
        <f>IF(ISNUMBER(Inputs!AW262),Inputs!AW262,"")</f>
        <v/>
      </c>
      <c r="AX16" s="121" t="str">
        <f>IF(ISNUMBER(Inputs!AX262),Inputs!AX262,"")</f>
        <v/>
      </c>
      <c r="AY16" s="121" t="str">
        <f>IF(ISNUMBER(Inputs!AY262),Inputs!AY262,"")</f>
        <v/>
      </c>
      <c r="AZ16" s="121" t="str">
        <f>IF(ISNUMBER(Inputs!AZ262),Inputs!AZ262,"")</f>
        <v/>
      </c>
      <c r="BA16" s="121" t="str">
        <f>IF(ISNUMBER(Inputs!BA262),Inputs!BA262,"")</f>
        <v/>
      </c>
      <c r="BB16" s="121" t="str">
        <f>IF(ISNUMBER(Inputs!BB262),Inputs!BB262,"")</f>
        <v/>
      </c>
      <c r="BC16" s="121" t="str">
        <f>IF(ISNUMBER(Inputs!BC262),Inputs!BC262,"")</f>
        <v/>
      </c>
      <c r="BD16" s="121" t="str">
        <f>IF(ISNUMBER(Inputs!BD262),Inputs!BD262,"")</f>
        <v/>
      </c>
      <c r="BE16" s="121" t="str">
        <f>IF(ISNUMBER(Inputs!BE262),Inputs!BE262,"")</f>
        <v/>
      </c>
      <c r="BF16" s="121" t="str">
        <f>IF(ISNUMBER(Inputs!BF262),Inputs!BF262,"")</f>
        <v/>
      </c>
      <c r="BG16" s="121" t="str">
        <f>IF(ISNUMBER(Inputs!BG262),Inputs!BG262,"")</f>
        <v/>
      </c>
      <c r="BH16" s="121" t="str">
        <f>IF(ISNUMBER(Inputs!BH262),Inputs!BH262,"")</f>
        <v/>
      </c>
      <c r="BI16" s="121" t="str">
        <f>IF(ISNUMBER(Inputs!BI262),Inputs!BI262,"")</f>
        <v/>
      </c>
      <c r="BJ16" s="121" t="str">
        <f>IF(ISNUMBER(Inputs!BJ262),Inputs!BJ262,"")</f>
        <v/>
      </c>
      <c r="BK16" s="121" t="str">
        <f>IF(ISNUMBER(Inputs!BK262),Inputs!BK262,"")</f>
        <v/>
      </c>
      <c r="BL16" s="121" t="str">
        <f>IF(ISNUMBER(Inputs!BL262),Inputs!BL262,"")</f>
        <v/>
      </c>
      <c r="BM16" s="121" t="str">
        <f>IF(ISNUMBER(Inputs!BM262),Inputs!BM262,"")</f>
        <v/>
      </c>
      <c r="BN16" s="121" t="str">
        <f>IF(ISNUMBER(Inputs!BN262),Inputs!BN262,"")</f>
        <v/>
      </c>
      <c r="BO16" s="121" t="str">
        <f>IF(ISNUMBER(Inputs!BO262),Inputs!BO262,"")</f>
        <v/>
      </c>
      <c r="BP16" s="121" t="str">
        <f>IF(ISNUMBER(Inputs!BP262),Inputs!BP262,"")</f>
        <v/>
      </c>
      <c r="BQ16" s="121" t="str">
        <f>IF(ISNUMBER(Inputs!BQ262),Inputs!BQ262,"")</f>
        <v/>
      </c>
      <c r="BR16" s="121" t="str">
        <f>IF(ISNUMBER(Inputs!BR262),Inputs!BR262,"")</f>
        <v/>
      </c>
      <c r="BS16" s="121" t="str">
        <f>IF(ISNUMBER(Inputs!BS262),Inputs!BS262,"")</f>
        <v/>
      </c>
      <c r="BT16" s="121" t="str">
        <f>IF(ISNUMBER(Inputs!BT262),Inputs!BT262,"")</f>
        <v/>
      </c>
      <c r="BU16" s="121" t="str">
        <f>IF(ISNUMBER(Inputs!BU262),Inputs!BU262,"")</f>
        <v/>
      </c>
      <c r="BV16" s="121" t="str">
        <f>IF(ISNUMBER(Inputs!BV262),Inputs!BV262,"")</f>
        <v/>
      </c>
      <c r="BW16" s="121" t="str">
        <f>IF(ISNUMBER(Inputs!BW262),Inputs!BW262,"")</f>
        <v/>
      </c>
      <c r="BX16" s="121" t="str">
        <f>IF(ISNUMBER(Inputs!BX262),Inputs!BX262,"")</f>
        <v/>
      </c>
      <c r="BY16" s="121" t="str">
        <f>IF(ISNUMBER(Inputs!BY262),Inputs!BY262,"")</f>
        <v/>
      </c>
      <c r="BZ16" s="121" t="str">
        <f>IF(ISNUMBER(Inputs!BZ262),Inputs!BZ262,"")</f>
        <v/>
      </c>
      <c r="CA16" s="121" t="str">
        <f>IF(ISNUMBER(Inputs!CA262),Inputs!CA262,"")</f>
        <v/>
      </c>
      <c r="CB16" s="121" t="str">
        <f>IF(ISNUMBER(Inputs!CB262),Inputs!CB262,"")</f>
        <v/>
      </c>
      <c r="CC16" s="121" t="str">
        <f>IF(ISNUMBER(Inputs!CC262),Inputs!CC262,"")</f>
        <v/>
      </c>
      <c r="CD16" s="121" t="str">
        <f>IF(ISNUMBER(Inputs!CD262),Inputs!CD262,"")</f>
        <v/>
      </c>
      <c r="CE16" s="121" t="str">
        <f>IF(ISNUMBER(Inputs!CE262),Inputs!CE262,"")</f>
        <v/>
      </c>
      <c r="CF16" s="121" t="str">
        <f>IF(ISNUMBER(Inputs!CF262),Inputs!CF262,"")</f>
        <v/>
      </c>
      <c r="CG16" s="121" t="str">
        <f>IF(ISNUMBER(Inputs!CG262),Inputs!CG262,"")</f>
        <v/>
      </c>
      <c r="CH16" s="121" t="str">
        <f>IF(ISNUMBER(Inputs!CH262),Inputs!CH262,"")</f>
        <v/>
      </c>
      <c r="CI16" s="121" t="str">
        <f>IF(ISNUMBER(Inputs!CI262),Inputs!CI262,"")</f>
        <v/>
      </c>
    </row>
    <row r="17" spans="1:87">
      <c r="D17" s="2"/>
      <c r="E17" s="2"/>
      <c r="F17" s="2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</row>
    <row r="18" spans="1:87">
      <c r="C18" t="s">
        <v>290</v>
      </c>
      <c r="D18" s="2" t="s">
        <v>898</v>
      </c>
      <c r="E18" s="2" t="s">
        <v>58</v>
      </c>
      <c r="F18" s="2"/>
      <c r="G18" s="481"/>
      <c r="H18" s="481">
        <f>IF(ISNUMBER(Inputs!H265),Inputs!H265,"")</f>
        <v>0</v>
      </c>
      <c r="I18" s="121">
        <f>IF(ISNUMBER(Inputs!I265),Inputs!I265,"")</f>
        <v>1.37</v>
      </c>
      <c r="J18" s="121">
        <f>IF(ISNUMBER(Inputs!J265),Inputs!J265,"")</f>
        <v>10.42</v>
      </c>
      <c r="K18" s="481" t="str">
        <f>IF(ISNUMBER(Inputs!K265),Inputs!K265,"")</f>
        <v/>
      </c>
      <c r="L18" s="481" t="str">
        <f>IF(ISNUMBER(Inputs!L265),Inputs!L265,"")</f>
        <v/>
      </c>
      <c r="M18" s="481" t="str">
        <f>IF(ISNUMBER(Inputs!M265),Inputs!M265,"")</f>
        <v/>
      </c>
      <c r="N18" s="481" t="str">
        <f>IF(ISNUMBER(Inputs!N265),Inputs!N265,"")</f>
        <v/>
      </c>
      <c r="O18" s="481" t="str">
        <f>IF(ISNUMBER(Inputs!O265),Inputs!O265,"")</f>
        <v/>
      </c>
      <c r="P18" s="481" t="str">
        <f>IF(ISNUMBER(Inputs!P265),Inputs!P265,"")</f>
        <v/>
      </c>
      <c r="Q18" s="481" t="str">
        <f>IF(ISNUMBER(Inputs!Q265),Inputs!Q265,"")</f>
        <v/>
      </c>
      <c r="R18" s="481" t="str">
        <f>IF(ISNUMBER(Inputs!R265),Inputs!R265,"")</f>
        <v/>
      </c>
      <c r="S18" s="481" t="str">
        <f>IF(ISNUMBER(Inputs!S265),Inputs!S265,"")</f>
        <v/>
      </c>
      <c r="T18" s="481" t="str">
        <f>IF(ISNUMBER(Inputs!T265),Inputs!T265,"")</f>
        <v/>
      </c>
      <c r="U18" s="481" t="str">
        <f>IF(ISNUMBER(Inputs!U265),Inputs!U265,"")</f>
        <v/>
      </c>
      <c r="V18" s="481" t="str">
        <f>IF(ISNUMBER(Inputs!V265),Inputs!V265,"")</f>
        <v/>
      </c>
      <c r="W18" s="481" t="str">
        <f>IF(ISNUMBER(Inputs!W265),Inputs!W265,"")</f>
        <v/>
      </c>
      <c r="X18" s="481" t="str">
        <f>IF(ISNUMBER(Inputs!X265),Inputs!X265,"")</f>
        <v/>
      </c>
      <c r="Y18" s="481" t="str">
        <f>IF(ISNUMBER(Inputs!Y265),Inputs!Y265,"")</f>
        <v/>
      </c>
      <c r="Z18" s="481" t="str">
        <f>IF(ISNUMBER(Inputs!Z265),Inputs!Z265,"")</f>
        <v/>
      </c>
      <c r="AA18" s="481" t="str">
        <f>IF(ISNUMBER(Inputs!AA265),Inputs!AA265,"")</f>
        <v/>
      </c>
      <c r="AB18" s="481" t="str">
        <f>IF(ISNUMBER(Inputs!AB265),Inputs!AB265,"")</f>
        <v/>
      </c>
      <c r="AC18" s="481" t="str">
        <f>IF(ISNUMBER(Inputs!AC265),Inputs!AC265,"")</f>
        <v/>
      </c>
      <c r="AD18" s="481" t="str">
        <f>IF(ISNUMBER(Inputs!AD265),Inputs!AD265,"")</f>
        <v/>
      </c>
      <c r="AE18" s="481" t="str">
        <f>IF(ISNUMBER(Inputs!AE265),Inputs!AE265,"")</f>
        <v/>
      </c>
      <c r="AF18" s="481" t="str">
        <f>IF(ISNUMBER(Inputs!AF265),Inputs!AF265,"")</f>
        <v/>
      </c>
      <c r="AG18" s="481" t="str">
        <f>IF(ISNUMBER(Inputs!AG265),Inputs!AG265,"")</f>
        <v/>
      </c>
      <c r="AH18" s="481" t="str">
        <f>IF(ISNUMBER(Inputs!AH265),Inputs!AH265,"")</f>
        <v/>
      </c>
      <c r="AI18" s="481" t="str">
        <f>IF(ISNUMBER(Inputs!AI265),Inputs!AI265,"")</f>
        <v/>
      </c>
      <c r="AJ18" s="481" t="str">
        <f>IF(ISNUMBER(Inputs!AJ265),Inputs!AJ265,"")</f>
        <v/>
      </c>
      <c r="AK18" s="481" t="str">
        <f>IF(ISNUMBER(Inputs!AK265),Inputs!AK265,"")</f>
        <v/>
      </c>
      <c r="AL18" s="481" t="str">
        <f>IF(ISNUMBER(Inputs!AL265),Inputs!AL265,"")</f>
        <v/>
      </c>
      <c r="AM18" s="481" t="str">
        <f>IF(ISNUMBER(Inputs!AM265),Inputs!AM265,"")</f>
        <v/>
      </c>
      <c r="AN18" s="481" t="str">
        <f>IF(ISNUMBER(Inputs!AN265),Inputs!AN265,"")</f>
        <v/>
      </c>
      <c r="AO18" s="481" t="str">
        <f>IF(ISNUMBER(Inputs!AO265),Inputs!AO265,"")</f>
        <v/>
      </c>
      <c r="AP18" s="481" t="str">
        <f>IF(ISNUMBER(Inputs!AP265),Inputs!AP265,"")</f>
        <v/>
      </c>
      <c r="AQ18" s="481" t="str">
        <f>IF(ISNUMBER(Inputs!AQ265),Inputs!AQ265,"")</f>
        <v/>
      </c>
      <c r="AR18" s="481" t="str">
        <f>IF(ISNUMBER(Inputs!AR265),Inputs!AR265,"")</f>
        <v/>
      </c>
      <c r="AS18" s="481" t="str">
        <f>IF(ISNUMBER(Inputs!AS265),Inputs!AS265,"")</f>
        <v/>
      </c>
      <c r="AT18" s="481" t="str">
        <f>IF(ISNUMBER(Inputs!AT265),Inputs!AT265,"")</f>
        <v/>
      </c>
      <c r="AU18" s="481" t="str">
        <f>IF(ISNUMBER(Inputs!AU265),Inputs!AU265,"")</f>
        <v/>
      </c>
      <c r="AV18" s="481" t="str">
        <f>IF(ISNUMBER(Inputs!AV265),Inputs!AV265,"")</f>
        <v/>
      </c>
      <c r="AW18" s="481" t="str">
        <f>IF(ISNUMBER(Inputs!AW265),Inputs!AW265,"")</f>
        <v/>
      </c>
      <c r="AX18" s="481" t="str">
        <f>IF(ISNUMBER(Inputs!AX265),Inputs!AX265,"")</f>
        <v/>
      </c>
      <c r="AY18" s="481" t="str">
        <f>IF(ISNUMBER(Inputs!AY265),Inputs!AY265,"")</f>
        <v/>
      </c>
      <c r="AZ18" s="481" t="str">
        <f>IF(ISNUMBER(Inputs!AZ265),Inputs!AZ265,"")</f>
        <v/>
      </c>
      <c r="BA18" s="481" t="str">
        <f>IF(ISNUMBER(Inputs!BA265),Inputs!BA265,"")</f>
        <v/>
      </c>
      <c r="BB18" s="481" t="str">
        <f>IF(ISNUMBER(Inputs!BB265),Inputs!BB265,"")</f>
        <v/>
      </c>
      <c r="BC18" s="481" t="str">
        <f>IF(ISNUMBER(Inputs!BC265),Inputs!BC265,"")</f>
        <v/>
      </c>
      <c r="BD18" s="481" t="str">
        <f>IF(ISNUMBER(Inputs!BD265),Inputs!BD265,"")</f>
        <v/>
      </c>
      <c r="BE18" s="481" t="str">
        <f>IF(ISNUMBER(Inputs!BE265),Inputs!BE265,"")</f>
        <v/>
      </c>
      <c r="BF18" s="481" t="str">
        <f>IF(ISNUMBER(Inputs!BF265),Inputs!BF265,"")</f>
        <v/>
      </c>
      <c r="BG18" s="481" t="str">
        <f>IF(ISNUMBER(Inputs!BG265),Inputs!BG265,"")</f>
        <v/>
      </c>
      <c r="BH18" s="481" t="str">
        <f>IF(ISNUMBER(Inputs!BH265),Inputs!BH265,"")</f>
        <v/>
      </c>
      <c r="BI18" s="481" t="str">
        <f>IF(ISNUMBER(Inputs!BI265),Inputs!BI265,"")</f>
        <v/>
      </c>
      <c r="BJ18" s="481" t="str">
        <f>IF(ISNUMBER(Inputs!BJ265),Inputs!BJ265,"")</f>
        <v/>
      </c>
      <c r="BK18" s="481" t="str">
        <f>IF(ISNUMBER(Inputs!BK265),Inputs!BK265,"")</f>
        <v/>
      </c>
      <c r="BL18" s="481" t="str">
        <f>IF(ISNUMBER(Inputs!BL265),Inputs!BL265,"")</f>
        <v/>
      </c>
      <c r="BM18" s="481" t="str">
        <f>IF(ISNUMBER(Inputs!BM265),Inputs!BM265,"")</f>
        <v/>
      </c>
      <c r="BN18" s="481" t="str">
        <f>IF(ISNUMBER(Inputs!BN265),Inputs!BN265,"")</f>
        <v/>
      </c>
      <c r="BO18" s="481" t="str">
        <f>IF(ISNUMBER(Inputs!BO265),Inputs!BO265,"")</f>
        <v/>
      </c>
      <c r="BP18" s="481" t="str">
        <f>IF(ISNUMBER(Inputs!BP265),Inputs!BP265,"")</f>
        <v/>
      </c>
      <c r="BQ18" s="481" t="str">
        <f>IF(ISNUMBER(Inputs!BQ265),Inputs!BQ265,"")</f>
        <v/>
      </c>
      <c r="BR18" s="481" t="str">
        <f>IF(ISNUMBER(Inputs!BR265),Inputs!BR265,"")</f>
        <v/>
      </c>
      <c r="BS18" s="481" t="str">
        <f>IF(ISNUMBER(Inputs!BS265),Inputs!BS265,"")</f>
        <v/>
      </c>
      <c r="BT18" s="481" t="str">
        <f>IF(ISNUMBER(Inputs!BT265),Inputs!BT265,"")</f>
        <v/>
      </c>
      <c r="BU18" s="481" t="str">
        <f>IF(ISNUMBER(Inputs!BU265),Inputs!BU265,"")</f>
        <v/>
      </c>
      <c r="BV18" s="481" t="str">
        <f>IF(ISNUMBER(Inputs!BV265),Inputs!BV265,"")</f>
        <v/>
      </c>
      <c r="BW18" s="481" t="str">
        <f>IF(ISNUMBER(Inputs!BW265),Inputs!BW265,"")</f>
        <v/>
      </c>
      <c r="BX18" s="481" t="str">
        <f>IF(ISNUMBER(Inputs!BX265),Inputs!BX265,"")</f>
        <v/>
      </c>
      <c r="BY18" s="481" t="str">
        <f>IF(ISNUMBER(Inputs!BY265),Inputs!BY265,"")</f>
        <v/>
      </c>
      <c r="BZ18" s="481" t="str">
        <f>IF(ISNUMBER(Inputs!BZ265),Inputs!BZ265,"")</f>
        <v/>
      </c>
      <c r="CA18" s="481" t="str">
        <f>IF(ISNUMBER(Inputs!CA265),Inputs!CA265,"")</f>
        <v/>
      </c>
      <c r="CB18" s="481" t="str">
        <f>IF(ISNUMBER(Inputs!CB265),Inputs!CB265,"")</f>
        <v/>
      </c>
      <c r="CC18" s="481" t="str">
        <f>IF(ISNUMBER(Inputs!CC265),Inputs!CC265,"")</f>
        <v/>
      </c>
      <c r="CD18" s="481" t="str">
        <f>IF(ISNUMBER(Inputs!CD265),Inputs!CD265,"")</f>
        <v/>
      </c>
      <c r="CE18" s="481" t="str">
        <f>IF(ISNUMBER(Inputs!CE265),Inputs!CE265,"")</f>
        <v/>
      </c>
      <c r="CF18" s="481" t="str">
        <f>IF(ISNUMBER(Inputs!CF265),Inputs!CF265,"")</f>
        <v/>
      </c>
      <c r="CG18" s="481" t="str">
        <f>IF(ISNUMBER(Inputs!CG265),Inputs!CG265,"")</f>
        <v/>
      </c>
      <c r="CH18" s="481" t="str">
        <f>IF(ISNUMBER(Inputs!CH265),Inputs!CH265,"")</f>
        <v/>
      </c>
      <c r="CI18" s="481" t="str">
        <f>IF(ISNUMBER(Inputs!CI265),Inputs!CI265,"")</f>
        <v/>
      </c>
    </row>
    <row r="19" spans="1:87">
      <c r="C19" t="s">
        <v>291</v>
      </c>
      <c r="D19" s="2" t="s">
        <v>898</v>
      </c>
      <c r="E19" s="2" t="s">
        <v>58</v>
      </c>
      <c r="F19" s="2"/>
      <c r="G19" s="481"/>
      <c r="H19" s="481">
        <f>IF(ISNUMBER(Inputs!H266),Inputs!H266,"")</f>
        <v>0</v>
      </c>
      <c r="I19" s="121">
        <f>IF(ISNUMBER(Inputs!I266),Inputs!I266,"")</f>
        <v>22.75</v>
      </c>
      <c r="J19" s="121">
        <f>IF(ISNUMBER(Inputs!J266),Inputs!J266,"")</f>
        <v>14.13</v>
      </c>
      <c r="K19" s="481" t="str">
        <f>IF(ISNUMBER(Inputs!K266),Inputs!K266,"")</f>
        <v/>
      </c>
      <c r="L19" s="481" t="str">
        <f>IF(ISNUMBER(Inputs!L266),Inputs!L266,"")</f>
        <v/>
      </c>
      <c r="M19" s="481" t="str">
        <f>IF(ISNUMBER(Inputs!M266),Inputs!M266,"")</f>
        <v/>
      </c>
      <c r="N19" s="481" t="str">
        <f>IF(ISNUMBER(Inputs!N266),Inputs!N266,"")</f>
        <v/>
      </c>
      <c r="O19" s="481" t="str">
        <f>IF(ISNUMBER(Inputs!O266),Inputs!O266,"")</f>
        <v/>
      </c>
      <c r="P19" s="481" t="str">
        <f>IF(ISNUMBER(Inputs!P266),Inputs!P266,"")</f>
        <v/>
      </c>
      <c r="Q19" s="481" t="str">
        <f>IF(ISNUMBER(Inputs!Q266),Inputs!Q266,"")</f>
        <v/>
      </c>
      <c r="R19" s="481" t="str">
        <f>IF(ISNUMBER(Inputs!R266),Inputs!R266,"")</f>
        <v/>
      </c>
      <c r="S19" s="481" t="str">
        <f>IF(ISNUMBER(Inputs!S266),Inputs!S266,"")</f>
        <v/>
      </c>
      <c r="T19" s="481" t="str">
        <f>IF(ISNUMBER(Inputs!T266),Inputs!T266,"")</f>
        <v/>
      </c>
      <c r="U19" s="481" t="str">
        <f>IF(ISNUMBER(Inputs!U266),Inputs!U266,"")</f>
        <v/>
      </c>
      <c r="V19" s="481" t="str">
        <f>IF(ISNUMBER(Inputs!V266),Inputs!V266,"")</f>
        <v/>
      </c>
      <c r="W19" s="481" t="str">
        <f>IF(ISNUMBER(Inputs!W266),Inputs!W266,"")</f>
        <v/>
      </c>
      <c r="X19" s="481" t="str">
        <f>IF(ISNUMBER(Inputs!X266),Inputs!X266,"")</f>
        <v/>
      </c>
      <c r="Y19" s="481" t="str">
        <f>IF(ISNUMBER(Inputs!Y266),Inputs!Y266,"")</f>
        <v/>
      </c>
      <c r="Z19" s="481" t="str">
        <f>IF(ISNUMBER(Inputs!Z266),Inputs!Z266,"")</f>
        <v/>
      </c>
      <c r="AA19" s="481" t="str">
        <f>IF(ISNUMBER(Inputs!AA266),Inputs!AA266,"")</f>
        <v/>
      </c>
      <c r="AB19" s="481" t="str">
        <f>IF(ISNUMBER(Inputs!AB266),Inputs!AB266,"")</f>
        <v/>
      </c>
      <c r="AC19" s="481" t="str">
        <f>IF(ISNUMBER(Inputs!AC266),Inputs!AC266,"")</f>
        <v/>
      </c>
      <c r="AD19" s="481" t="str">
        <f>IF(ISNUMBER(Inputs!AD266),Inputs!AD266,"")</f>
        <v/>
      </c>
      <c r="AE19" s="481" t="str">
        <f>IF(ISNUMBER(Inputs!AE266),Inputs!AE266,"")</f>
        <v/>
      </c>
      <c r="AF19" s="481" t="str">
        <f>IF(ISNUMBER(Inputs!AF266),Inputs!AF266,"")</f>
        <v/>
      </c>
      <c r="AG19" s="481" t="str">
        <f>IF(ISNUMBER(Inputs!AG266),Inputs!AG266,"")</f>
        <v/>
      </c>
      <c r="AH19" s="481" t="str">
        <f>IF(ISNUMBER(Inputs!AH266),Inputs!AH266,"")</f>
        <v/>
      </c>
      <c r="AI19" s="481" t="str">
        <f>IF(ISNUMBER(Inputs!AI266),Inputs!AI266,"")</f>
        <v/>
      </c>
      <c r="AJ19" s="481" t="str">
        <f>IF(ISNUMBER(Inputs!AJ266),Inputs!AJ266,"")</f>
        <v/>
      </c>
      <c r="AK19" s="481" t="str">
        <f>IF(ISNUMBER(Inputs!AK266),Inputs!AK266,"")</f>
        <v/>
      </c>
      <c r="AL19" s="481" t="str">
        <f>IF(ISNUMBER(Inputs!AL266),Inputs!AL266,"")</f>
        <v/>
      </c>
      <c r="AM19" s="481" t="str">
        <f>IF(ISNUMBER(Inputs!AM266),Inputs!AM266,"")</f>
        <v/>
      </c>
      <c r="AN19" s="481" t="str">
        <f>IF(ISNUMBER(Inputs!AN266),Inputs!AN266,"")</f>
        <v/>
      </c>
      <c r="AO19" s="481" t="str">
        <f>IF(ISNUMBER(Inputs!AO266),Inputs!AO266,"")</f>
        <v/>
      </c>
      <c r="AP19" s="481" t="str">
        <f>IF(ISNUMBER(Inputs!AP266),Inputs!AP266,"")</f>
        <v/>
      </c>
      <c r="AQ19" s="481" t="str">
        <f>IF(ISNUMBER(Inputs!AQ266),Inputs!AQ266,"")</f>
        <v/>
      </c>
      <c r="AR19" s="481" t="str">
        <f>IF(ISNUMBER(Inputs!AR266),Inputs!AR266,"")</f>
        <v/>
      </c>
      <c r="AS19" s="481" t="str">
        <f>IF(ISNUMBER(Inputs!AS266),Inputs!AS266,"")</f>
        <v/>
      </c>
      <c r="AT19" s="481" t="str">
        <f>IF(ISNUMBER(Inputs!AT266),Inputs!AT266,"")</f>
        <v/>
      </c>
      <c r="AU19" s="481" t="str">
        <f>IF(ISNUMBER(Inputs!AU266),Inputs!AU266,"")</f>
        <v/>
      </c>
      <c r="AV19" s="481" t="str">
        <f>IF(ISNUMBER(Inputs!AV266),Inputs!AV266,"")</f>
        <v/>
      </c>
      <c r="AW19" s="481" t="str">
        <f>IF(ISNUMBER(Inputs!AW266),Inputs!AW266,"")</f>
        <v/>
      </c>
      <c r="AX19" s="481" t="str">
        <f>IF(ISNUMBER(Inputs!AX266),Inputs!AX266,"")</f>
        <v/>
      </c>
      <c r="AY19" s="481" t="str">
        <f>IF(ISNUMBER(Inputs!AY266),Inputs!AY266,"")</f>
        <v/>
      </c>
      <c r="AZ19" s="481" t="str">
        <f>IF(ISNUMBER(Inputs!AZ266),Inputs!AZ266,"")</f>
        <v/>
      </c>
      <c r="BA19" s="481" t="str">
        <f>IF(ISNUMBER(Inputs!BA266),Inputs!BA266,"")</f>
        <v/>
      </c>
      <c r="BB19" s="481" t="str">
        <f>IF(ISNUMBER(Inputs!BB266),Inputs!BB266,"")</f>
        <v/>
      </c>
      <c r="BC19" s="481" t="str">
        <f>IF(ISNUMBER(Inputs!BC266),Inputs!BC266,"")</f>
        <v/>
      </c>
      <c r="BD19" s="481" t="str">
        <f>IF(ISNUMBER(Inputs!BD266),Inputs!BD266,"")</f>
        <v/>
      </c>
      <c r="BE19" s="481" t="str">
        <f>IF(ISNUMBER(Inputs!BE266),Inputs!BE266,"")</f>
        <v/>
      </c>
      <c r="BF19" s="481" t="str">
        <f>IF(ISNUMBER(Inputs!BF266),Inputs!BF266,"")</f>
        <v/>
      </c>
      <c r="BG19" s="481" t="str">
        <f>IF(ISNUMBER(Inputs!BG266),Inputs!BG266,"")</f>
        <v/>
      </c>
      <c r="BH19" s="481" t="str">
        <f>IF(ISNUMBER(Inputs!BH266),Inputs!BH266,"")</f>
        <v/>
      </c>
      <c r="BI19" s="481" t="str">
        <f>IF(ISNUMBER(Inputs!BI266),Inputs!BI266,"")</f>
        <v/>
      </c>
      <c r="BJ19" s="481" t="str">
        <f>IF(ISNUMBER(Inputs!BJ266),Inputs!BJ266,"")</f>
        <v/>
      </c>
      <c r="BK19" s="481" t="str">
        <f>IF(ISNUMBER(Inputs!BK266),Inputs!BK266,"")</f>
        <v/>
      </c>
      <c r="BL19" s="481" t="str">
        <f>IF(ISNUMBER(Inputs!BL266),Inputs!BL266,"")</f>
        <v/>
      </c>
      <c r="BM19" s="481" t="str">
        <f>IF(ISNUMBER(Inputs!BM266),Inputs!BM266,"")</f>
        <v/>
      </c>
      <c r="BN19" s="481" t="str">
        <f>IF(ISNUMBER(Inputs!BN266),Inputs!BN266,"")</f>
        <v/>
      </c>
      <c r="BO19" s="481" t="str">
        <f>IF(ISNUMBER(Inputs!BO266),Inputs!BO266,"")</f>
        <v/>
      </c>
      <c r="BP19" s="481" t="str">
        <f>IF(ISNUMBER(Inputs!BP266),Inputs!BP266,"")</f>
        <v/>
      </c>
      <c r="BQ19" s="481" t="str">
        <f>IF(ISNUMBER(Inputs!BQ266),Inputs!BQ266,"")</f>
        <v/>
      </c>
      <c r="BR19" s="481" t="str">
        <f>IF(ISNUMBER(Inputs!BR266),Inputs!BR266,"")</f>
        <v/>
      </c>
      <c r="BS19" s="481" t="str">
        <f>IF(ISNUMBER(Inputs!BS266),Inputs!BS266,"")</f>
        <v/>
      </c>
      <c r="BT19" s="481" t="str">
        <f>IF(ISNUMBER(Inputs!BT266),Inputs!BT266,"")</f>
        <v/>
      </c>
      <c r="BU19" s="481" t="str">
        <f>IF(ISNUMBER(Inputs!BU266),Inputs!BU266,"")</f>
        <v/>
      </c>
      <c r="BV19" s="481" t="str">
        <f>IF(ISNUMBER(Inputs!BV266),Inputs!BV266,"")</f>
        <v/>
      </c>
      <c r="BW19" s="481" t="str">
        <f>IF(ISNUMBER(Inputs!BW266),Inputs!BW266,"")</f>
        <v/>
      </c>
      <c r="BX19" s="481" t="str">
        <f>IF(ISNUMBER(Inputs!BX266),Inputs!BX266,"")</f>
        <v/>
      </c>
      <c r="BY19" s="481" t="str">
        <f>IF(ISNUMBER(Inputs!BY266),Inputs!BY266,"")</f>
        <v/>
      </c>
      <c r="BZ19" s="481" t="str">
        <f>IF(ISNUMBER(Inputs!BZ266),Inputs!BZ266,"")</f>
        <v/>
      </c>
      <c r="CA19" s="481" t="str">
        <f>IF(ISNUMBER(Inputs!CA266),Inputs!CA266,"")</f>
        <v/>
      </c>
      <c r="CB19" s="481" t="str">
        <f>IF(ISNUMBER(Inputs!CB266),Inputs!CB266,"")</f>
        <v/>
      </c>
      <c r="CC19" s="481" t="str">
        <f>IF(ISNUMBER(Inputs!CC266),Inputs!CC266,"")</f>
        <v/>
      </c>
      <c r="CD19" s="481" t="str">
        <f>IF(ISNUMBER(Inputs!CD266),Inputs!CD266,"")</f>
        <v/>
      </c>
      <c r="CE19" s="481" t="str">
        <f>IF(ISNUMBER(Inputs!CE266),Inputs!CE266,"")</f>
        <v/>
      </c>
      <c r="CF19" s="481" t="str">
        <f>IF(ISNUMBER(Inputs!CF266),Inputs!CF266,"")</f>
        <v/>
      </c>
      <c r="CG19" s="481" t="str">
        <f>IF(ISNUMBER(Inputs!CG266),Inputs!CG266,"")</f>
        <v/>
      </c>
      <c r="CH19" s="481" t="str">
        <f>IF(ISNUMBER(Inputs!CH266),Inputs!CH266,"")</f>
        <v/>
      </c>
      <c r="CI19" s="481" t="str">
        <f>IF(ISNUMBER(Inputs!CI266),Inputs!CI266,"")</f>
        <v/>
      </c>
    </row>
    <row r="20" spans="1:87">
      <c r="D20" s="2"/>
      <c r="E20" s="2"/>
      <c r="F20" s="2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</row>
    <row r="21" spans="1:87">
      <c r="C21" t="s">
        <v>103</v>
      </c>
      <c r="D21" s="2" t="s">
        <v>898</v>
      </c>
      <c r="E21" s="2" t="s">
        <v>58</v>
      </c>
      <c r="F21" s="2"/>
      <c r="G21" s="481"/>
      <c r="H21" s="121">
        <f>IF(ISNUMBER(Inputs!H270),Inputs!H270,"")</f>
        <v>13.589057444127315</v>
      </c>
      <c r="I21" s="121">
        <f>IF(ISNUMBER(Inputs!I270),Inputs!I270,"")</f>
        <v>118.251343770971</v>
      </c>
      <c r="J21" s="121">
        <f>IF(ISNUMBER(Inputs!J270),Inputs!J270,"")</f>
        <v>67.576110722438003</v>
      </c>
      <c r="K21" s="121">
        <f>IF(ISNUMBER(Inputs!K270),Inputs!K270,"")</f>
        <v>50.014031538113201</v>
      </c>
      <c r="L21" s="121">
        <f>IF(ISNUMBER(Inputs!L270),Inputs!L270,"")</f>
        <v>14.878</v>
      </c>
      <c r="M21" s="121" t="str">
        <f>IF(ISNUMBER(Inputs!M270),Inputs!M270,"")</f>
        <v/>
      </c>
      <c r="N21" s="121" t="str">
        <f>IF(ISNUMBER(Inputs!N270),Inputs!N270,"")</f>
        <v/>
      </c>
      <c r="O21" s="121" t="str">
        <f>IF(ISNUMBER(Inputs!O270),Inputs!O270,"")</f>
        <v/>
      </c>
      <c r="P21" s="121" t="str">
        <f>IF(ISNUMBER(Inputs!P270),Inputs!P270,"")</f>
        <v/>
      </c>
      <c r="Q21" s="121" t="str">
        <f>IF(ISNUMBER(Inputs!Q270),Inputs!Q270,"")</f>
        <v/>
      </c>
      <c r="R21" s="121" t="str">
        <f>IF(ISNUMBER(Inputs!R270),Inputs!R270,"")</f>
        <v/>
      </c>
      <c r="S21" s="121" t="str">
        <f>IF(ISNUMBER(Inputs!S270),Inputs!S270,"")</f>
        <v/>
      </c>
      <c r="T21" s="121" t="str">
        <f>IF(ISNUMBER(Inputs!T270),Inputs!T270,"")</f>
        <v/>
      </c>
      <c r="U21" s="121" t="str">
        <f>IF(ISNUMBER(Inputs!U270),Inputs!U270,"")</f>
        <v/>
      </c>
      <c r="V21" s="121" t="str">
        <f>IF(ISNUMBER(Inputs!V270),Inputs!V270,"")</f>
        <v/>
      </c>
      <c r="W21" s="121" t="str">
        <f>IF(ISNUMBER(Inputs!W270),Inputs!W270,"")</f>
        <v/>
      </c>
      <c r="X21" s="121" t="str">
        <f>IF(ISNUMBER(Inputs!X270),Inputs!X270,"")</f>
        <v/>
      </c>
      <c r="Y21" s="121" t="str">
        <f>IF(ISNUMBER(Inputs!Y270),Inputs!Y270,"")</f>
        <v/>
      </c>
      <c r="Z21" s="121" t="str">
        <f>IF(ISNUMBER(Inputs!Z270),Inputs!Z270,"")</f>
        <v/>
      </c>
      <c r="AA21" s="121" t="str">
        <f>IF(ISNUMBER(Inputs!AA270),Inputs!AA270,"")</f>
        <v/>
      </c>
      <c r="AB21" s="121" t="str">
        <f>IF(ISNUMBER(Inputs!AB270),Inputs!AB270,"")</f>
        <v/>
      </c>
      <c r="AC21" s="121" t="str">
        <f>IF(ISNUMBER(Inputs!AC270),Inputs!AC270,"")</f>
        <v/>
      </c>
      <c r="AD21" s="121" t="str">
        <f>IF(ISNUMBER(Inputs!AD270),Inputs!AD270,"")</f>
        <v/>
      </c>
      <c r="AE21" s="121" t="str">
        <f>IF(ISNUMBER(Inputs!AE270),Inputs!AE270,"")</f>
        <v/>
      </c>
      <c r="AF21" s="121" t="str">
        <f>IF(ISNUMBER(Inputs!AF270),Inputs!AF270,"")</f>
        <v/>
      </c>
      <c r="AG21" s="121" t="str">
        <f>IF(ISNUMBER(Inputs!AG270),Inputs!AG270,"")</f>
        <v/>
      </c>
      <c r="AH21" s="121" t="str">
        <f>IF(ISNUMBER(Inputs!AH270),Inputs!AH270,"")</f>
        <v/>
      </c>
      <c r="AI21" s="121" t="str">
        <f>IF(ISNUMBER(Inputs!AI270),Inputs!AI270,"")</f>
        <v/>
      </c>
      <c r="AJ21" s="121" t="str">
        <f>IF(ISNUMBER(Inputs!AJ270),Inputs!AJ270,"")</f>
        <v/>
      </c>
      <c r="AK21" s="121" t="str">
        <f>IF(ISNUMBER(Inputs!AK270),Inputs!AK270,"")</f>
        <v/>
      </c>
      <c r="AL21" s="121" t="str">
        <f>IF(ISNUMBER(Inputs!AL270),Inputs!AL270,"")</f>
        <v/>
      </c>
      <c r="AM21" s="121" t="str">
        <f>IF(ISNUMBER(Inputs!AM270),Inputs!AM270,"")</f>
        <v/>
      </c>
      <c r="AN21" s="121" t="str">
        <f>IF(ISNUMBER(Inputs!AN270),Inputs!AN270,"")</f>
        <v/>
      </c>
      <c r="AO21" s="121" t="str">
        <f>IF(ISNUMBER(Inputs!AO270),Inputs!AO270,"")</f>
        <v/>
      </c>
      <c r="AP21" s="121" t="str">
        <f>IF(ISNUMBER(Inputs!AP270),Inputs!AP270,"")</f>
        <v/>
      </c>
      <c r="AQ21" s="121" t="str">
        <f>IF(ISNUMBER(Inputs!AQ270),Inputs!AQ270,"")</f>
        <v/>
      </c>
      <c r="AR21" s="121" t="str">
        <f>IF(ISNUMBER(Inputs!AR270),Inputs!AR270,"")</f>
        <v/>
      </c>
      <c r="AS21" s="121" t="str">
        <f>IF(ISNUMBER(Inputs!AS270),Inputs!AS270,"")</f>
        <v/>
      </c>
      <c r="AT21" s="121" t="str">
        <f>IF(ISNUMBER(Inputs!AT270),Inputs!AT270,"")</f>
        <v/>
      </c>
      <c r="AU21" s="121" t="str">
        <f>IF(ISNUMBER(Inputs!AU270),Inputs!AU270,"")</f>
        <v/>
      </c>
      <c r="AV21" s="121" t="str">
        <f>IF(ISNUMBER(Inputs!AV270),Inputs!AV270,"")</f>
        <v/>
      </c>
      <c r="AW21" s="121" t="str">
        <f>IF(ISNUMBER(Inputs!AW270),Inputs!AW270,"")</f>
        <v/>
      </c>
      <c r="AX21" s="121" t="str">
        <f>IF(ISNUMBER(Inputs!AX270),Inputs!AX270,"")</f>
        <v/>
      </c>
      <c r="AY21" s="121" t="str">
        <f>IF(ISNUMBER(Inputs!AY270),Inputs!AY270,"")</f>
        <v/>
      </c>
      <c r="AZ21" s="121" t="str">
        <f>IF(ISNUMBER(Inputs!AZ270),Inputs!AZ270,"")</f>
        <v/>
      </c>
      <c r="BA21" s="121" t="str">
        <f>IF(ISNUMBER(Inputs!BA270),Inputs!BA270,"")</f>
        <v/>
      </c>
      <c r="BB21" s="121" t="str">
        <f>IF(ISNUMBER(Inputs!BB270),Inputs!BB270,"")</f>
        <v/>
      </c>
      <c r="BC21" s="121" t="str">
        <f>IF(ISNUMBER(Inputs!BC270),Inputs!BC270,"")</f>
        <v/>
      </c>
      <c r="BD21" s="121" t="str">
        <f>IF(ISNUMBER(Inputs!BD270),Inputs!BD270,"")</f>
        <v/>
      </c>
      <c r="BE21" s="121" t="str">
        <f>IF(ISNUMBER(Inputs!BE270),Inputs!BE270,"")</f>
        <v/>
      </c>
      <c r="BF21" s="121" t="str">
        <f>IF(ISNUMBER(Inputs!BF270),Inputs!BF270,"")</f>
        <v/>
      </c>
      <c r="BG21" s="121" t="str">
        <f>IF(ISNUMBER(Inputs!BG270),Inputs!BG270,"")</f>
        <v/>
      </c>
      <c r="BH21" s="121" t="str">
        <f>IF(ISNUMBER(Inputs!BH270),Inputs!BH270,"")</f>
        <v/>
      </c>
      <c r="BI21" s="121" t="str">
        <f>IF(ISNUMBER(Inputs!BI270),Inputs!BI270,"")</f>
        <v/>
      </c>
      <c r="BJ21" s="121" t="str">
        <f>IF(ISNUMBER(Inputs!BJ270),Inputs!BJ270,"")</f>
        <v/>
      </c>
      <c r="BK21" s="121" t="str">
        <f>IF(ISNUMBER(Inputs!BK270),Inputs!BK270,"")</f>
        <v/>
      </c>
      <c r="BL21" s="121" t="str">
        <f>IF(ISNUMBER(Inputs!BL270),Inputs!BL270,"")</f>
        <v/>
      </c>
      <c r="BM21" s="121" t="str">
        <f>IF(ISNUMBER(Inputs!BM270),Inputs!BM270,"")</f>
        <v/>
      </c>
      <c r="BN21" s="121" t="str">
        <f>IF(ISNUMBER(Inputs!BN270),Inputs!BN270,"")</f>
        <v/>
      </c>
      <c r="BO21" s="121" t="str">
        <f>IF(ISNUMBER(Inputs!BO270),Inputs!BO270,"")</f>
        <v/>
      </c>
      <c r="BP21" s="121" t="str">
        <f>IF(ISNUMBER(Inputs!BP270),Inputs!BP270,"")</f>
        <v/>
      </c>
      <c r="BQ21" s="121" t="str">
        <f>IF(ISNUMBER(Inputs!BQ270),Inputs!BQ270,"")</f>
        <v/>
      </c>
      <c r="BR21" s="121" t="str">
        <f>IF(ISNUMBER(Inputs!BR270),Inputs!BR270,"")</f>
        <v/>
      </c>
      <c r="BS21" s="121" t="str">
        <f>IF(ISNUMBER(Inputs!BS270),Inputs!BS270,"")</f>
        <v/>
      </c>
      <c r="BT21" s="121" t="str">
        <f>IF(ISNUMBER(Inputs!BT270),Inputs!BT270,"")</f>
        <v/>
      </c>
      <c r="BU21" s="121" t="str">
        <f>IF(ISNUMBER(Inputs!BU270),Inputs!BU270,"")</f>
        <v/>
      </c>
      <c r="BV21" s="121" t="str">
        <f>IF(ISNUMBER(Inputs!BV270),Inputs!BV270,"")</f>
        <v/>
      </c>
      <c r="BW21" s="121" t="str">
        <f>IF(ISNUMBER(Inputs!BW270),Inputs!BW270,"")</f>
        <v/>
      </c>
      <c r="BX21" s="121" t="str">
        <f>IF(ISNUMBER(Inputs!BX270),Inputs!BX270,"")</f>
        <v/>
      </c>
      <c r="BY21" s="121" t="str">
        <f>IF(ISNUMBER(Inputs!BY270),Inputs!BY270,"")</f>
        <v/>
      </c>
      <c r="BZ21" s="121" t="str">
        <f>IF(ISNUMBER(Inputs!BZ270),Inputs!BZ270,"")</f>
        <v/>
      </c>
      <c r="CA21" s="121" t="str">
        <f>IF(ISNUMBER(Inputs!CA270),Inputs!CA270,"")</f>
        <v/>
      </c>
      <c r="CB21" s="121" t="str">
        <f>IF(ISNUMBER(Inputs!CB270),Inputs!CB270,"")</f>
        <v/>
      </c>
      <c r="CC21" s="121" t="str">
        <f>IF(ISNUMBER(Inputs!CC270),Inputs!CC270,"")</f>
        <v/>
      </c>
      <c r="CD21" s="121" t="str">
        <f>IF(ISNUMBER(Inputs!CD270),Inputs!CD270,"")</f>
        <v/>
      </c>
      <c r="CE21" s="121" t="str">
        <f>IF(ISNUMBER(Inputs!CE270),Inputs!CE270,"")</f>
        <v/>
      </c>
      <c r="CF21" s="121" t="str">
        <f>IF(ISNUMBER(Inputs!CF270),Inputs!CF270,"")</f>
        <v/>
      </c>
      <c r="CG21" s="121" t="str">
        <f>IF(ISNUMBER(Inputs!CG270),Inputs!CG270,"")</f>
        <v/>
      </c>
      <c r="CH21" s="121" t="str">
        <f>IF(ISNUMBER(Inputs!CH270),Inputs!CH270,"")</f>
        <v/>
      </c>
      <c r="CI21" s="121" t="str">
        <f>IF(ISNUMBER(Inputs!CI270),Inputs!CI270,"")</f>
        <v/>
      </c>
    </row>
    <row r="22" spans="1:87"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87">
      <c r="A23" s="52"/>
      <c r="B23" s="52"/>
      <c r="C23" s="105" t="s">
        <v>540</v>
      </c>
      <c r="D23" s="431"/>
      <c r="E23" s="431"/>
      <c r="F23" s="103"/>
      <c r="G23" s="682"/>
      <c r="H23" s="682"/>
      <c r="I23" s="682"/>
      <c r="J23" s="682"/>
      <c r="K23" s="682"/>
      <c r="L23" s="682"/>
      <c r="M23" s="682"/>
      <c r="N23" s="682"/>
      <c r="O23" s="682"/>
      <c r="P23" s="682"/>
      <c r="Q23" s="682"/>
      <c r="R23" s="682"/>
      <c r="S23" s="682"/>
      <c r="T23" s="682"/>
      <c r="U23" s="682"/>
      <c r="V23" s="682"/>
      <c r="W23" s="682"/>
      <c r="X23" s="682"/>
      <c r="Y23" s="682"/>
      <c r="Z23" s="682"/>
      <c r="AA23" s="682"/>
      <c r="AB23" s="682"/>
      <c r="AC23" s="682"/>
      <c r="AD23" s="682"/>
      <c r="AE23" s="682"/>
      <c r="AF23" s="682"/>
      <c r="AG23" s="52"/>
      <c r="AH23" s="128"/>
      <c r="AI23" s="52"/>
      <c r="AJ23" s="128"/>
      <c r="AK23" s="52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</row>
    <row r="24" spans="1:87">
      <c r="C24" t="s">
        <v>51</v>
      </c>
      <c r="D24" s="2" t="s">
        <v>898</v>
      </c>
      <c r="E24" s="2" t="s">
        <v>58</v>
      </c>
      <c r="F24" s="2"/>
      <c r="G24" s="667"/>
      <c r="H24" s="122">
        <f>MACRO!H72</f>
        <v>138.64907343268521</v>
      </c>
      <c r="I24" s="122">
        <f>MACRO!I72</f>
        <v>168.70500000000001</v>
      </c>
      <c r="J24" s="122">
        <f>MACRO!J72</f>
        <v>216.70898735440502</v>
      </c>
      <c r="K24" s="122">
        <f>MACRO!K72</f>
        <v>304.78970260899951</v>
      </c>
      <c r="L24" s="122">
        <f>MACRO!L72</f>
        <v>334.74</v>
      </c>
      <c r="M24" s="122">
        <f>MACRO!M72</f>
        <v>351.79394318840565</v>
      </c>
      <c r="N24" s="122">
        <f>MACRO!N72</f>
        <v>396.43671497584546</v>
      </c>
      <c r="O24" s="122">
        <f>MACRO!O72</f>
        <v>238.33843289039575</v>
      </c>
      <c r="P24" s="122">
        <f>MACRO!P72</f>
        <v>246.33416518774632</v>
      </c>
      <c r="Q24" s="122">
        <f>MACRO!Q72</f>
        <v>251.40460573914061</v>
      </c>
      <c r="R24" s="122">
        <f>MACRO!R72</f>
        <v>286.38400544823998</v>
      </c>
      <c r="S24" s="122">
        <f>MACRO!S72</f>
        <v>342.93366306865323</v>
      </c>
      <c r="T24" s="122">
        <f>MACRO!T72</f>
        <v>370.14039220474052</v>
      </c>
      <c r="U24" s="122">
        <f>MACRO!U72</f>
        <v>393.64515715665522</v>
      </c>
      <c r="V24" s="122">
        <f>MACRO!V72</f>
        <v>401.51806029978832</v>
      </c>
      <c r="W24" s="122">
        <f>MACRO!W72</f>
        <v>409.54842150578412</v>
      </c>
      <c r="X24" s="122">
        <f>MACRO!X72</f>
        <v>417.73938993589979</v>
      </c>
      <c r="Y24" s="122">
        <f>MACRO!Y72</f>
        <v>426.0941777346178</v>
      </c>
      <c r="Z24" s="122">
        <f>MACRO!Z72</f>
        <v>434.61606128931015</v>
      </c>
      <c r="AA24" s="122">
        <f>MACRO!AA72</f>
        <v>443.30838251509641</v>
      </c>
      <c r="AB24" s="122">
        <f>MACRO!AB72</f>
        <v>452.17455016539839</v>
      </c>
      <c r="AC24" s="122">
        <f>MACRO!AC72</f>
        <v>461.21804116870635</v>
      </c>
      <c r="AD24" s="122">
        <f>MACRO!AD72</f>
        <v>470.44240199208048</v>
      </c>
      <c r="AE24" s="122">
        <f>MACRO!AE72</f>
        <v>479.85125003192206</v>
      </c>
      <c r="AF24" s="122">
        <f>MACRO!AF72</f>
        <v>489.4482750325605</v>
      </c>
      <c r="AG24" s="122">
        <f>MACRO!AG72</f>
        <v>499.23724053321172</v>
      </c>
      <c r="AH24" s="122">
        <f>MACRO!AH72</f>
        <v>509.22198534387599</v>
      </c>
      <c r="AI24" s="122">
        <f>MACRO!AI72</f>
        <v>519.40642505075346</v>
      </c>
      <c r="AJ24" s="122">
        <f>MACRO!AJ72</f>
        <v>529.79455355176844</v>
      </c>
      <c r="AK24" s="122">
        <f>MACRO!AK72</f>
        <v>540.3904446228039</v>
      </c>
      <c r="AL24" s="122">
        <f>MACRO!AL72</f>
        <v>551.19825351525992</v>
      </c>
      <c r="AM24" s="122">
        <f>MACRO!AM72</f>
        <v>562.22221858556509</v>
      </c>
      <c r="AN24" s="122">
        <f>MACRO!AN72</f>
        <v>573.46666295727641</v>
      </c>
      <c r="AO24" s="122">
        <f>MACRO!AO72</f>
        <v>584.93599621642204</v>
      </c>
      <c r="AP24" s="122">
        <f>MACRO!AP72</f>
        <v>596.63471614075047</v>
      </c>
      <c r="AQ24" s="122">
        <f>MACRO!AQ72</f>
        <v>608.56741046356547</v>
      </c>
      <c r="AR24" s="122">
        <f>MACRO!AR72</f>
        <v>620.73875867283675</v>
      </c>
      <c r="AS24" s="122">
        <f>MACRO!AS72</f>
        <v>633.1535338462935</v>
      </c>
      <c r="AT24" s="122">
        <f>MACRO!AT72</f>
        <v>645.81660452321933</v>
      </c>
      <c r="AU24" s="122">
        <f>MACRO!AU72</f>
        <v>658.73293661368382</v>
      </c>
      <c r="AV24" s="122">
        <f>MACRO!AV72</f>
        <v>671.90759534595759</v>
      </c>
      <c r="AW24" s="122">
        <f>MACRO!AW72</f>
        <v>685.34574725287678</v>
      </c>
      <c r="AX24" s="122">
        <f>MACRO!AX72</f>
        <v>699.0526621979343</v>
      </c>
      <c r="AY24" s="122">
        <f>MACRO!AY72</f>
        <v>713.03371544189304</v>
      </c>
      <c r="AZ24" s="122">
        <f>MACRO!AZ72</f>
        <v>727.29438975073083</v>
      </c>
      <c r="BA24" s="122">
        <f>MACRO!BA72</f>
        <v>741.84027754574549</v>
      </c>
      <c r="BB24" s="122">
        <f>MACRO!BB72</f>
        <v>756.67708309666045</v>
      </c>
      <c r="BC24" s="122">
        <f>MACRO!BC72</f>
        <v>771.81062475859369</v>
      </c>
      <c r="BD24" s="122">
        <f>MACRO!BD72</f>
        <v>787.24683725376553</v>
      </c>
      <c r="BE24" s="122">
        <f>MACRO!BE72</f>
        <v>802.99177399884093</v>
      </c>
      <c r="BF24" s="122">
        <f>MACRO!BF72</f>
        <v>819.05160947881768</v>
      </c>
      <c r="BG24" s="122">
        <f>MACRO!BG72</f>
        <v>835.43264166839401</v>
      </c>
      <c r="BH24" s="122">
        <f>MACRO!BH72</f>
        <v>852.14129450176199</v>
      </c>
      <c r="BI24" s="122">
        <f>MACRO!BI72</f>
        <v>869.18412039179725</v>
      </c>
      <c r="BJ24" s="122">
        <f>MACRO!BJ72</f>
        <v>886.56780279963334</v>
      </c>
      <c r="BK24" s="122">
        <f>MACRO!BK72</f>
        <v>904.29915885562605</v>
      </c>
      <c r="BL24" s="122">
        <f>MACRO!BL72</f>
        <v>922.38514203273849</v>
      </c>
      <c r="BM24" s="122">
        <f>MACRO!BM72</f>
        <v>940.83284487339336</v>
      </c>
      <c r="BN24" s="122">
        <f>MACRO!BN72</f>
        <v>959.64950177086121</v>
      </c>
      <c r="BO24" s="122">
        <f>MACRO!BO72</f>
        <v>978.8424918062783</v>
      </c>
      <c r="BP24" s="122">
        <f>MACRO!BP72</f>
        <v>998.41934164240399</v>
      </c>
      <c r="BQ24" s="122">
        <f>MACRO!BQ72</f>
        <v>1018.3877284752521</v>
      </c>
      <c r="BR24" s="122">
        <f>MACRO!BR72</f>
        <v>1038.7554830447573</v>
      </c>
      <c r="BS24" s="122">
        <f>MACRO!BS72</f>
        <v>1059.5305927056525</v>
      </c>
      <c r="BT24" s="122">
        <f>MACRO!BT72</f>
        <v>1080.7212045597655</v>
      </c>
      <c r="BU24" s="122">
        <f>MACRO!BU72</f>
        <v>1102.3356286509609</v>
      </c>
      <c r="BV24" s="122">
        <f>MACRO!BV72</f>
        <v>1124.3823412239801</v>
      </c>
      <c r="BW24" s="122">
        <f>MACRO!BW72</f>
        <v>1146.8699880484596</v>
      </c>
      <c r="BX24" s="122">
        <f>MACRO!BX72</f>
        <v>1169.8073878094287</v>
      </c>
      <c r="BY24" s="122">
        <f>MACRO!BY72</f>
        <v>1193.2035355656176</v>
      </c>
      <c r="BZ24" s="122">
        <f>MACRO!BZ72</f>
        <v>1217.0676062769298</v>
      </c>
      <c r="CA24" s="122">
        <f>MACRO!CA72</f>
        <v>1241.4089584024684</v>
      </c>
      <c r="CB24" s="122">
        <f>MACRO!CB72</f>
        <v>1266.2371375705179</v>
      </c>
      <c r="CC24" s="122">
        <f>MACRO!CC72</f>
        <v>1291.5618803219281</v>
      </c>
      <c r="CD24" s="122">
        <f>MACRO!CD72</f>
        <v>1317.3931179283668</v>
      </c>
      <c r="CE24" s="122">
        <f>MACRO!CE72</f>
        <v>1343.7409802869345</v>
      </c>
      <c r="CF24" s="122">
        <f>MACRO!CF72</f>
        <v>1370.6157998926731</v>
      </c>
      <c r="CG24" s="122">
        <f>MACRO!CG72</f>
        <v>1398.0281158905264</v>
      </c>
      <c r="CH24" s="122">
        <f>MACRO!CH72</f>
        <v>1425.988678208337</v>
      </c>
      <c r="CI24" s="122">
        <f>MACRO!CI72</f>
        <v>1454.5084517725038</v>
      </c>
    </row>
    <row r="25" spans="1:87">
      <c r="C25" t="s">
        <v>52</v>
      </c>
      <c r="D25" s="2" t="s">
        <v>898</v>
      </c>
      <c r="E25" s="2" t="s">
        <v>58</v>
      </c>
      <c r="F25" s="2"/>
      <c r="G25" s="667"/>
      <c r="H25" s="122">
        <f>MACRO!H73</f>
        <v>47.23397082480291</v>
      </c>
      <c r="I25" s="122">
        <f>MACRO!I73</f>
        <v>46.523572129409942</v>
      </c>
      <c r="J25" s="122">
        <f>MACRO!J73</f>
        <v>71.108361216723281</v>
      </c>
      <c r="K25" s="122">
        <f>MACRO!K73</f>
        <v>111.2767312204777</v>
      </c>
      <c r="L25" s="122">
        <f>MACRO!L73</f>
        <v>147.13900000000001</v>
      </c>
      <c r="M25" s="122">
        <f>MACRO!M73</f>
        <v>137.53822144927534</v>
      </c>
      <c r="N25" s="122">
        <f>MACRO!N73</f>
        <v>140.28891831511146</v>
      </c>
      <c r="O25" s="122">
        <f>MACRO!O73</f>
        <v>170.106803578094</v>
      </c>
      <c r="P25" s="122">
        <f>MACRO!P73</f>
        <v>195.50060112822231</v>
      </c>
      <c r="Q25" s="122">
        <f>MACRO!Q73</f>
        <v>223.78390351733609</v>
      </c>
      <c r="R25" s="122">
        <f>MACRO!R73</f>
        <v>220.36441209102594</v>
      </c>
      <c r="S25" s="122">
        <f>MACRO!S73</f>
        <v>224.50493880548751</v>
      </c>
      <c r="T25" s="122">
        <f>MACRO!T73</f>
        <v>262.09520971282546</v>
      </c>
      <c r="U25" s="122">
        <f>MACRO!U73</f>
        <v>278.73885744504895</v>
      </c>
      <c r="V25" s="122">
        <f>MACRO!V73</f>
        <v>284.31363459394993</v>
      </c>
      <c r="W25" s="122">
        <f>MACRO!W73</f>
        <v>289.99990728582895</v>
      </c>
      <c r="X25" s="122">
        <f>MACRO!X73</f>
        <v>295.79990543154554</v>
      </c>
      <c r="Y25" s="122">
        <f>MACRO!Y73</f>
        <v>301.71590354017644</v>
      </c>
      <c r="Z25" s="122">
        <f>MACRO!Z73</f>
        <v>307.75022161097996</v>
      </c>
      <c r="AA25" s="122">
        <f>MACRO!AA73</f>
        <v>313.9052260431996</v>
      </c>
      <c r="AB25" s="122">
        <f>MACRO!AB73</f>
        <v>320.18333056406362</v>
      </c>
      <c r="AC25" s="122">
        <f>MACRO!AC73</f>
        <v>326.58699717534489</v>
      </c>
      <c r="AD25" s="122">
        <f>MACRO!AD73</f>
        <v>333.11873711885181</v>
      </c>
      <c r="AE25" s="122">
        <f>MACRO!AE73</f>
        <v>339.78111186122885</v>
      </c>
      <c r="AF25" s="122">
        <f>MACRO!AF73</f>
        <v>346.5767340984533</v>
      </c>
      <c r="AG25" s="122">
        <f>MACRO!AG73</f>
        <v>353.50826878042244</v>
      </c>
      <c r="AH25" s="122">
        <f>MACRO!AH73</f>
        <v>360.57843415603094</v>
      </c>
      <c r="AI25" s="122">
        <f>MACRO!AI73</f>
        <v>367.79000283915155</v>
      </c>
      <c r="AJ25" s="122">
        <f>MACRO!AJ73</f>
        <v>375.14580289593454</v>
      </c>
      <c r="AK25" s="122">
        <f>MACRO!AK73</f>
        <v>382.64871895385323</v>
      </c>
      <c r="AL25" s="122">
        <f>MACRO!AL73</f>
        <v>390.30169333293026</v>
      </c>
      <c r="AM25" s="122">
        <f>MACRO!AM73</f>
        <v>398.10772719958879</v>
      </c>
      <c r="AN25" s="122">
        <f>MACRO!AN73</f>
        <v>406.06988174358065</v>
      </c>
      <c r="AO25" s="122">
        <f>MACRO!AO73</f>
        <v>414.19127937845229</v>
      </c>
      <c r="AP25" s="122">
        <f>MACRO!AP73</f>
        <v>422.47510496602132</v>
      </c>
      <c r="AQ25" s="122">
        <f>MACRO!AQ73</f>
        <v>430.92460706534172</v>
      </c>
      <c r="AR25" s="122">
        <f>MACRO!AR73</f>
        <v>439.54309920664861</v>
      </c>
      <c r="AS25" s="122">
        <f>MACRO!AS73</f>
        <v>448.33396119078157</v>
      </c>
      <c r="AT25" s="122">
        <f>MACRO!AT73</f>
        <v>457.30064041459724</v>
      </c>
      <c r="AU25" s="122">
        <f>MACRO!AU73</f>
        <v>466.44665322288921</v>
      </c>
      <c r="AV25" s="122">
        <f>MACRO!AV73</f>
        <v>475.77558628734704</v>
      </c>
      <c r="AW25" s="122">
        <f>MACRO!AW73</f>
        <v>485.29109801309397</v>
      </c>
      <c r="AX25" s="122">
        <f>MACRO!AX73</f>
        <v>494.99691997335589</v>
      </c>
      <c r="AY25" s="122">
        <f>MACRO!AY73</f>
        <v>504.89685837282303</v>
      </c>
      <c r="AZ25" s="122">
        <f>MACRO!AZ73</f>
        <v>514.99479554027948</v>
      </c>
      <c r="BA25" s="122">
        <f>MACRO!BA73</f>
        <v>525.2946914510851</v>
      </c>
      <c r="BB25" s="122">
        <f>MACRO!BB73</f>
        <v>535.80058528010682</v>
      </c>
      <c r="BC25" s="122">
        <f>MACRO!BC73</f>
        <v>546.51659698570893</v>
      </c>
      <c r="BD25" s="122">
        <f>MACRO!BD73</f>
        <v>557.44692892542309</v>
      </c>
      <c r="BE25" s="122">
        <f>MACRO!BE73</f>
        <v>568.59586750393157</v>
      </c>
      <c r="BF25" s="122">
        <f>MACRO!BF73</f>
        <v>579.96778485401023</v>
      </c>
      <c r="BG25" s="122">
        <f>MACRO!BG73</f>
        <v>591.56714055109046</v>
      </c>
      <c r="BH25" s="122">
        <f>MACRO!BH73</f>
        <v>603.3984833621123</v>
      </c>
      <c r="BI25" s="122">
        <f>MACRO!BI73</f>
        <v>615.46645302935462</v>
      </c>
      <c r="BJ25" s="122">
        <f>MACRO!BJ73</f>
        <v>627.7757820899418</v>
      </c>
      <c r="BK25" s="122">
        <f>MACRO!BK73</f>
        <v>640.33129773174062</v>
      </c>
      <c r="BL25" s="122">
        <f>MACRO!BL73</f>
        <v>653.13792368637542</v>
      </c>
      <c r="BM25" s="122">
        <f>MACRO!BM73</f>
        <v>666.20068216010282</v>
      </c>
      <c r="BN25" s="122">
        <f>MACRO!BN73</f>
        <v>679.52469580330501</v>
      </c>
      <c r="BO25" s="122">
        <f>MACRO!BO73</f>
        <v>693.11518971937107</v>
      </c>
      <c r="BP25" s="122">
        <f>MACRO!BP73</f>
        <v>706.97749351375842</v>
      </c>
      <c r="BQ25" s="122">
        <f>MACRO!BQ73</f>
        <v>721.11704338403365</v>
      </c>
      <c r="BR25" s="122">
        <f>MACRO!BR73</f>
        <v>735.53938425171441</v>
      </c>
      <c r="BS25" s="122">
        <f>MACRO!BS73</f>
        <v>750.25017193674876</v>
      </c>
      <c r="BT25" s="122">
        <f>MACRO!BT73</f>
        <v>765.25517537548376</v>
      </c>
      <c r="BU25" s="122">
        <f>MACRO!BU73</f>
        <v>780.56027888299343</v>
      </c>
      <c r="BV25" s="122">
        <f>MACRO!BV73</f>
        <v>796.17148446065335</v>
      </c>
      <c r="BW25" s="122">
        <f>MACRO!BW73</f>
        <v>812.09491414986633</v>
      </c>
      <c r="BX25" s="122">
        <f>MACRO!BX73</f>
        <v>828.33681243286367</v>
      </c>
      <c r="BY25" s="122">
        <f>MACRO!BY73</f>
        <v>844.90354868152099</v>
      </c>
      <c r="BZ25" s="122">
        <f>MACRO!BZ73</f>
        <v>861.80161965515151</v>
      </c>
      <c r="CA25" s="122">
        <f>MACRO!CA73</f>
        <v>879.03765204825447</v>
      </c>
      <c r="CB25" s="122">
        <f>MACRO!CB73</f>
        <v>896.61840508921955</v>
      </c>
      <c r="CC25" s="122">
        <f>MACRO!CC73</f>
        <v>914.55077319100394</v>
      </c>
      <c r="CD25" s="122">
        <f>MACRO!CD73</f>
        <v>932.8417886548242</v>
      </c>
      <c r="CE25" s="122">
        <f>MACRO!CE73</f>
        <v>951.49862442792073</v>
      </c>
      <c r="CF25" s="122">
        <f>MACRO!CF73</f>
        <v>970.52859691647916</v>
      </c>
      <c r="CG25" s="122">
        <f>MACRO!CG73</f>
        <v>989.9391688548086</v>
      </c>
      <c r="CH25" s="122">
        <f>MACRO!CH73</f>
        <v>1009.7379522319048</v>
      </c>
      <c r="CI25" s="122">
        <f>MACRO!CI73</f>
        <v>1029.9327112765429</v>
      </c>
    </row>
    <row r="26" spans="1:87">
      <c r="C26" t="s">
        <v>53</v>
      </c>
      <c r="D26" s="2" t="s">
        <v>898</v>
      </c>
      <c r="E26" s="2" t="s">
        <v>58</v>
      </c>
      <c r="F26" s="2"/>
      <c r="G26" s="667"/>
      <c r="H26" s="395">
        <f>MACRO!H74</f>
        <v>196.44545139418406</v>
      </c>
      <c r="I26" s="395">
        <f>MACRO!I74</f>
        <v>223.70039482883749</v>
      </c>
      <c r="J26" s="395">
        <f>MACRO!J74</f>
        <v>281.60832114737752</v>
      </c>
      <c r="K26" s="395">
        <f>MACRO!K74</f>
        <v>299.36498988592899</v>
      </c>
      <c r="L26" s="395">
        <f>MACRO!L74</f>
        <v>351.762</v>
      </c>
      <c r="M26" s="395">
        <f>MACRO!M74</f>
        <v>412.61366492753626</v>
      </c>
      <c r="N26" s="395">
        <f>MACRO!N74</f>
        <v>448.9243398932116</v>
      </c>
      <c r="O26" s="395">
        <f>MACRO!O74</f>
        <v>317.24356371413222</v>
      </c>
      <c r="P26" s="395">
        <f>MACRO!P74</f>
        <v>401.66835184349412</v>
      </c>
      <c r="Q26" s="395">
        <f>MACRO!Q74</f>
        <v>425.76605489641696</v>
      </c>
      <c r="R26" s="395">
        <f>MACRO!R74</f>
        <v>439.01957196392596</v>
      </c>
      <c r="S26" s="395">
        <f>MACRO!S74</f>
        <v>476.75196029928998</v>
      </c>
      <c r="T26" s="395">
        <f>MACRO!T74</f>
        <v>495.11591313524332</v>
      </c>
      <c r="U26" s="395">
        <f>MACRO!U74</f>
        <v>595.82645114200773</v>
      </c>
      <c r="V26" s="395">
        <f>MACRO!V74</f>
        <v>700.36736430378858</v>
      </c>
      <c r="W26" s="395">
        <f>MACRO!W74</f>
        <v>808.85158341158387</v>
      </c>
      <c r="X26" s="395">
        <f>MACRO!X74</f>
        <v>921.39502433796952</v>
      </c>
      <c r="Y26" s="395">
        <f>MACRO!Y74</f>
        <v>1038.116662268046</v>
      </c>
      <c r="Z26" s="395">
        <f>MACRO!Z74</f>
        <v>1159.1386077055902</v>
      </c>
      <c r="AA26" s="395">
        <f>MACRO!AA74</f>
        <v>1284.586184295729</v>
      </c>
      <c r="AB26" s="395">
        <f>MACRO!AB74</f>
        <v>1414.5880085063914</v>
      </c>
      <c r="AC26" s="395">
        <f>MACRO!AC74</f>
        <v>1549.276071211762</v>
      </c>
      <c r="AD26" s="395">
        <f>MACRO!AD74</f>
        <v>1688.7858212219444</v>
      </c>
      <c r="AE26" s="395">
        <f>MACRO!AE74</f>
        <v>1833.2562508040496</v>
      </c>
      <c r="AF26" s="395">
        <f>MACRO!AF74</f>
        <v>1982.8299832409502</v>
      </c>
      <c r="AG26" s="395">
        <f>MACRO!AG74</f>
        <v>2053.1977241242321</v>
      </c>
      <c r="AH26" s="395">
        <f>MACRO!AH74</f>
        <v>2125.5870426495489</v>
      </c>
      <c r="AI26" s="395">
        <f>MACRO!AI74</f>
        <v>2200.0506548262288</v>
      </c>
      <c r="AJ26" s="395">
        <f>MACRO!AJ74</f>
        <v>2276.6425766729162</v>
      </c>
      <c r="AK26" s="395">
        <f>MACRO!AK74</f>
        <v>2355.4181551315401</v>
      </c>
      <c r="AL26" s="395">
        <f>MACRO!AL74</f>
        <v>2436.4340996978403</v>
      </c>
      <c r="AM26" s="395">
        <f>MACRO!AM74</f>
        <v>2519.7485147847392</v>
      </c>
      <c r="AN26" s="395">
        <f>MACRO!AN74</f>
        <v>2605.4209328352358</v>
      </c>
      <c r="AO26" s="395">
        <f>MACRO!AO74</f>
        <v>2693.512348201838</v>
      </c>
      <c r="AP26" s="395">
        <f>MACRO!AP74</f>
        <v>2784.08525180997</v>
      </c>
      <c r="AQ26" s="395">
        <f>MACRO!AQ74</f>
        <v>2877.2036666231465</v>
      </c>
      <c r="AR26" s="395">
        <f>MACRO!AR74</f>
        <v>2972.9331839281267</v>
      </c>
      <c r="AS26" s="395">
        <f>MACRO!AS74</f>
        <v>3071.3410004586567</v>
      </c>
      <c r="AT26" s="395">
        <f>MACRO!AT74</f>
        <v>3172.4959563768361</v>
      </c>
      <c r="AU26" s="395">
        <f>MACRO!AU74</f>
        <v>3276.4685741315598</v>
      </c>
      <c r="AV26" s="395">
        <f>MACRO!AV74</f>
        <v>3383.3310982139219</v>
      </c>
      <c r="AW26" s="395">
        <f>MACRO!AW74</f>
        <v>3493.1575358299256</v>
      </c>
      <c r="AX26" s="395">
        <f>MACRO!AX74</f>
        <v>3606.0236985112838</v>
      </c>
      <c r="AY26" s="395">
        <f>MACRO!AY74</f>
        <v>3722.0072446855638</v>
      </c>
      <c r="AZ26" s="395">
        <f>MACRO!AZ74</f>
        <v>3841.187723227411</v>
      </c>
      <c r="BA26" s="395">
        <f>MACRO!BA74</f>
        <v>3963.6466180130578</v>
      </c>
      <c r="BB26" s="395">
        <f>MACRO!BB74</f>
        <v>4089.4673935008395</v>
      </c>
      <c r="BC26" s="395">
        <f>MACRO!BC74</f>
        <v>4218.7355413609275</v>
      </c>
      <c r="BD26" s="395">
        <f>MACRO!BD74</f>
        <v>4351.5386281780184</v>
      </c>
      <c r="BE26" s="395">
        <f>MACRO!BE74</f>
        <v>4487.9663442512492</v>
      </c>
      <c r="BF26" s="395">
        <f>MACRO!BF74</f>
        <v>4628.1105535161369</v>
      </c>
      <c r="BG26" s="395">
        <f>MACRO!BG74</f>
        <v>4772.0653446139204</v>
      </c>
      <c r="BH26" s="395">
        <f>MACRO!BH74</f>
        <v>4919.9270831342083</v>
      </c>
      <c r="BI26" s="395">
        <f>MACRO!BI74</f>
        <v>5071.7944650574627</v>
      </c>
      <c r="BJ26" s="395">
        <f>MACRO!BJ74</f>
        <v>5227.7685714243935</v>
      </c>
      <c r="BK26" s="395">
        <f>MACRO!BK74</f>
        <v>5387.9529242599783</v>
      </c>
      <c r="BL26" s="395">
        <f>MACRO!BL74</f>
        <v>5552.453543780417</v>
      </c>
      <c r="BM26" s="395">
        <f>MACRO!BM74</f>
        <v>5721.3790069119696</v>
      </c>
      <c r="BN26" s="395">
        <f>MACRO!BN74</f>
        <v>5894.8405071512707</v>
      </c>
      <c r="BO26" s="395">
        <f>MACRO!BO74</f>
        <v>6072.95191579738</v>
      </c>
      <c r="BP26" s="395">
        <f>MACRO!BP74</f>
        <v>6255.829844586473</v>
      </c>
      <c r="BQ26" s="395">
        <f>MACRO!BQ74</f>
        <v>6443.5937097608121</v>
      </c>
      <c r="BR26" s="395">
        <f>MACRO!BR74</f>
        <v>6636.3657976042887</v>
      </c>
      <c r="BS26" s="395">
        <f>MACRO!BS74</f>
        <v>6834.2713314776001</v>
      </c>
      <c r="BT26" s="395">
        <f>MACRO!BT74</f>
        <v>7037.4385403868027</v>
      </c>
      <c r="BU26" s="395">
        <f>MACRO!BU74</f>
        <v>7245.9987291197831</v>
      </c>
      <c r="BV26" s="395">
        <f>MACRO!BV74</f>
        <v>7460.0863499859261</v>
      </c>
      <c r="BW26" s="395">
        <f>MACRO!BW74</f>
        <v>7679.8390761950677</v>
      </c>
      <c r="BX26" s="395">
        <f>MACRO!BX74</f>
        <v>7905.3978769125806</v>
      </c>
      <c r="BY26" s="395">
        <f>MACRO!BY74</f>
        <v>8136.9070940283164</v>
      </c>
      <c r="BZ26" s="395">
        <f>MACRO!BZ74</f>
        <v>8374.514520677918</v>
      </c>
      <c r="CA26" s="395">
        <f>MACRO!CA74</f>
        <v>8618.3714815558887</v>
      </c>
      <c r="CB26" s="395">
        <f>MACRO!CB74</f>
        <v>8868.6329150607089</v>
      </c>
      <c r="CC26" s="395">
        <f>MACRO!CC74</f>
        <v>9125.4574573130994</v>
      </c>
      <c r="CD26" s="395">
        <f>MACRO!CD74</f>
        <v>9389.0075280895635</v>
      </c>
      <c r="CE26" s="395">
        <f>MACRO!CE74</f>
        <v>9659.449418714159</v>
      </c>
      <c r="CF26" s="395">
        <f>MACRO!CF74</f>
        <v>9936.9533819525022</v>
      </c>
      <c r="CG26" s="395">
        <f>MACRO!CG74</f>
        <v>10221.693723952892</v>
      </c>
      <c r="CH26" s="395">
        <f>MACRO!CH74</f>
        <v>10513.848898280517</v>
      </c>
      <c r="CI26" s="395">
        <f>MACRO!CI74</f>
        <v>10813.601602091669</v>
      </c>
    </row>
    <row r="27" spans="1:87">
      <c r="C27" t="s">
        <v>54</v>
      </c>
      <c r="D27" s="2" t="s">
        <v>898</v>
      </c>
      <c r="E27" s="2" t="s">
        <v>58</v>
      </c>
      <c r="F27" s="2"/>
      <c r="G27" s="667"/>
      <c r="H27" s="395">
        <f>MACRO!H75</f>
        <v>60.045887937258591</v>
      </c>
      <c r="I27" s="395">
        <f>MACRO!I75</f>
        <v>81.314577352689895</v>
      </c>
      <c r="J27" s="395">
        <f>MACRO!J75</f>
        <v>103.42015393465201</v>
      </c>
      <c r="K27" s="395">
        <f>MACRO!K75</f>
        <v>72.044985515741146</v>
      </c>
      <c r="L27" s="395">
        <f>MACRO!L75</f>
        <v>62.719000000000001</v>
      </c>
      <c r="M27" s="395">
        <f>MACRO!M75</f>
        <v>0</v>
      </c>
      <c r="N27" s="395">
        <f>MACRO!N75</f>
        <v>0</v>
      </c>
      <c r="O27" s="395">
        <f>MACRO!O75</f>
        <v>0</v>
      </c>
      <c r="P27" s="395">
        <f>MACRO!P75</f>
        <v>0</v>
      </c>
      <c r="Q27" s="395">
        <f>MACRO!Q75</f>
        <v>0</v>
      </c>
      <c r="R27" s="395">
        <f>MACRO!R75</f>
        <v>0</v>
      </c>
      <c r="S27" s="395">
        <f>MACRO!S75</f>
        <v>0</v>
      </c>
      <c r="T27" s="395">
        <f>MACRO!T75</f>
        <v>0</v>
      </c>
      <c r="U27" s="395">
        <f>MACRO!U75</f>
        <v>0</v>
      </c>
      <c r="V27" s="395">
        <f>MACRO!V75</f>
        <v>0</v>
      </c>
      <c r="W27" s="395">
        <f>MACRO!W75</f>
        <v>0</v>
      </c>
      <c r="X27" s="395">
        <f>MACRO!X75</f>
        <v>0</v>
      </c>
      <c r="Y27" s="395">
        <f>MACRO!Y75</f>
        <v>0</v>
      </c>
      <c r="Z27" s="395">
        <f>MACRO!Z75</f>
        <v>0</v>
      </c>
      <c r="AA27" s="395">
        <f>MACRO!AA75</f>
        <v>0</v>
      </c>
      <c r="AB27" s="395">
        <f>MACRO!AB75</f>
        <v>0</v>
      </c>
      <c r="AC27" s="395">
        <f>MACRO!AC75</f>
        <v>0</v>
      </c>
      <c r="AD27" s="395">
        <f>MACRO!AD75</f>
        <v>0</v>
      </c>
      <c r="AE27" s="395">
        <f>MACRO!AE75</f>
        <v>0</v>
      </c>
      <c r="AF27" s="395">
        <f>MACRO!AF75</f>
        <v>0</v>
      </c>
      <c r="AG27" s="395">
        <f>MACRO!AG75</f>
        <v>0</v>
      </c>
      <c r="AH27" s="395">
        <f>MACRO!AH75</f>
        <v>0</v>
      </c>
      <c r="AI27" s="395">
        <f>MACRO!AI75</f>
        <v>0</v>
      </c>
      <c r="AJ27" s="395">
        <f>MACRO!AJ75</f>
        <v>0</v>
      </c>
      <c r="AK27" s="395">
        <f>MACRO!AK75</f>
        <v>0</v>
      </c>
      <c r="AL27" s="395">
        <f>MACRO!AL75</f>
        <v>0</v>
      </c>
      <c r="AM27" s="395">
        <f>MACRO!AM75</f>
        <v>0</v>
      </c>
      <c r="AN27" s="395">
        <f>MACRO!AN75</f>
        <v>0</v>
      </c>
      <c r="AO27" s="395">
        <f>MACRO!AO75</f>
        <v>0</v>
      </c>
      <c r="AP27" s="395">
        <f>MACRO!AP75</f>
        <v>0</v>
      </c>
      <c r="AQ27" s="395">
        <f>MACRO!AQ75</f>
        <v>0</v>
      </c>
      <c r="AR27" s="395">
        <f>MACRO!AR75</f>
        <v>0</v>
      </c>
      <c r="AS27" s="395">
        <f>MACRO!AS75</f>
        <v>0</v>
      </c>
      <c r="AT27" s="395">
        <f>MACRO!AT75</f>
        <v>0</v>
      </c>
      <c r="AU27" s="395">
        <f>MACRO!AU75</f>
        <v>0</v>
      </c>
      <c r="AV27" s="395">
        <f>MACRO!AV75</f>
        <v>0</v>
      </c>
      <c r="AW27" s="395">
        <f>MACRO!AW75</f>
        <v>0</v>
      </c>
      <c r="AX27" s="395">
        <f>MACRO!AX75</f>
        <v>0</v>
      </c>
      <c r="AY27" s="395">
        <f>MACRO!AY75</f>
        <v>0</v>
      </c>
      <c r="AZ27" s="395">
        <f>MACRO!AZ75</f>
        <v>0</v>
      </c>
      <c r="BA27" s="395">
        <f>MACRO!BA75</f>
        <v>0</v>
      </c>
      <c r="BB27" s="395">
        <f>MACRO!BB75</f>
        <v>0</v>
      </c>
      <c r="BC27" s="395">
        <f>MACRO!BC75</f>
        <v>0</v>
      </c>
      <c r="BD27" s="395">
        <f>MACRO!BD75</f>
        <v>0</v>
      </c>
      <c r="BE27" s="395">
        <f>MACRO!BE75</f>
        <v>0</v>
      </c>
      <c r="BF27" s="395">
        <f>MACRO!BF75</f>
        <v>0</v>
      </c>
      <c r="BG27" s="395">
        <f>MACRO!BG75</f>
        <v>0</v>
      </c>
      <c r="BH27" s="395">
        <f>MACRO!BH75</f>
        <v>0</v>
      </c>
      <c r="BI27" s="395">
        <f>MACRO!BI75</f>
        <v>0</v>
      </c>
      <c r="BJ27" s="395">
        <f>MACRO!BJ75</f>
        <v>0</v>
      </c>
      <c r="BK27" s="395">
        <f>MACRO!BK75</f>
        <v>0</v>
      </c>
      <c r="BL27" s="395">
        <f>MACRO!BL75</f>
        <v>0</v>
      </c>
      <c r="BM27" s="395">
        <f>MACRO!BM75</f>
        <v>0</v>
      </c>
      <c r="BN27" s="395">
        <f>MACRO!BN75</f>
        <v>0</v>
      </c>
      <c r="BO27" s="395">
        <f>MACRO!BO75</f>
        <v>0</v>
      </c>
      <c r="BP27" s="395">
        <f>MACRO!BP75</f>
        <v>0</v>
      </c>
      <c r="BQ27" s="395">
        <f>MACRO!BQ75</f>
        <v>0</v>
      </c>
      <c r="BR27" s="395">
        <f>MACRO!BR75</f>
        <v>0</v>
      </c>
      <c r="BS27" s="395">
        <f>MACRO!BS75</f>
        <v>0</v>
      </c>
      <c r="BT27" s="395">
        <f>MACRO!BT75</f>
        <v>0</v>
      </c>
      <c r="BU27" s="395">
        <f>MACRO!BU75</f>
        <v>0</v>
      </c>
      <c r="BV27" s="395">
        <f>MACRO!BV75</f>
        <v>0</v>
      </c>
      <c r="BW27" s="395">
        <f>MACRO!BW75</f>
        <v>0</v>
      </c>
      <c r="BX27" s="395">
        <f>MACRO!BX75</f>
        <v>0</v>
      </c>
      <c r="BY27" s="395">
        <f>MACRO!BY75</f>
        <v>0</v>
      </c>
      <c r="BZ27" s="395">
        <f>MACRO!BZ75</f>
        <v>0</v>
      </c>
      <c r="CA27" s="395">
        <f>MACRO!CA75</f>
        <v>0</v>
      </c>
      <c r="CB27" s="395">
        <f>MACRO!CB75</f>
        <v>0</v>
      </c>
      <c r="CC27" s="395">
        <f>MACRO!CC75</f>
        <v>0</v>
      </c>
      <c r="CD27" s="395">
        <f>MACRO!CD75</f>
        <v>0</v>
      </c>
      <c r="CE27" s="395">
        <f>MACRO!CE75</f>
        <v>0</v>
      </c>
      <c r="CF27" s="395">
        <f>MACRO!CF75</f>
        <v>0</v>
      </c>
      <c r="CG27" s="395">
        <f>MACRO!CG75</f>
        <v>0</v>
      </c>
      <c r="CH27" s="395">
        <f>MACRO!CH75</f>
        <v>0</v>
      </c>
      <c r="CI27" s="395">
        <f>MACRO!CI75</f>
        <v>0</v>
      </c>
    </row>
    <row r="28" spans="1:87">
      <c r="C28" t="s">
        <v>55</v>
      </c>
      <c r="D28" s="2" t="s">
        <v>898</v>
      </c>
      <c r="E28" s="2" t="s">
        <v>58</v>
      </c>
      <c r="F28" s="2"/>
      <c r="G28" s="667"/>
      <c r="H28" s="395">
        <f>MACRO!H76</f>
        <v>132.337372856982</v>
      </c>
      <c r="I28" s="395">
        <f>MACRO!I76</f>
        <v>112.07414767909918</v>
      </c>
      <c r="J28" s="395">
        <f>MACRO!J76</f>
        <v>121.26779737586038</v>
      </c>
      <c r="K28" s="395">
        <f>MACRO!K76</f>
        <v>187.2559576076433</v>
      </c>
      <c r="L28" s="395">
        <f>MACRO!L76</f>
        <v>181.56399999999999</v>
      </c>
      <c r="M28" s="395">
        <f>MACRO!M76</f>
        <v>172.15461286760871</v>
      </c>
      <c r="N28" s="395">
        <f>MACRO!N76</f>
        <v>228.18035065157608</v>
      </c>
      <c r="O28" s="395">
        <f>MACRO!O76</f>
        <v>551.09490894164833</v>
      </c>
      <c r="P28" s="395">
        <f>MACRO!P76</f>
        <v>506.45937378059006</v>
      </c>
      <c r="Q28" s="395">
        <f>MACRO!Q76</f>
        <v>545.13961844819255</v>
      </c>
      <c r="R28" s="395">
        <f>MACRO!R76</f>
        <v>601.65547606567338</v>
      </c>
      <c r="S28" s="395">
        <f>MACRO!S76</f>
        <v>598.07031743461812</v>
      </c>
      <c r="T28" s="395">
        <f>MACRO!T76</f>
        <v>614.29109934124017</v>
      </c>
      <c r="U28" s="395">
        <f>MACRO!U76</f>
        <v>574.87406197797941</v>
      </c>
      <c r="V28" s="395">
        <f>MACRO!V76</f>
        <v>564.11343526052303</v>
      </c>
      <c r="W28" s="395">
        <f>MACRO!W76</f>
        <v>555.54060587743822</v>
      </c>
      <c r="X28" s="395">
        <f>MACRO!X76</f>
        <v>548.2388537953052</v>
      </c>
      <c r="Y28" s="395">
        <f>MACRO!Y76</f>
        <v>541.92780836951783</v>
      </c>
      <c r="Z28" s="395">
        <f>MACRO!Z76</f>
        <v>539.70965335706228</v>
      </c>
      <c r="AA28" s="395">
        <f>MACRO!AA76</f>
        <v>533.86964695195979</v>
      </c>
      <c r="AB28" s="395">
        <f>MACRO!AB76</f>
        <v>496.75516573590244</v>
      </c>
      <c r="AC28" s="395">
        <f>MACRO!AC76</f>
        <v>504.91388657217885</v>
      </c>
      <c r="AD28" s="395">
        <f>MACRO!AD76</f>
        <v>508.78728768127439</v>
      </c>
      <c r="AE28" s="395">
        <f>MACRO!AE76</f>
        <v>515.57508808938474</v>
      </c>
      <c r="AF28" s="395">
        <f>MACRO!AF76</f>
        <v>526.40115525850933</v>
      </c>
      <c r="AG28" s="395">
        <f>MACRO!AG76</f>
        <v>546.20347703860307</v>
      </c>
      <c r="AH28" s="395">
        <f>MACRO!AH76</f>
        <v>565.66919157317807</v>
      </c>
      <c r="AI28" s="395">
        <f>MACRO!AI76</f>
        <v>586.38227113693483</v>
      </c>
      <c r="AJ28" s="395">
        <f>MACRO!AJ76</f>
        <v>607.93104857806384</v>
      </c>
      <c r="AK28" s="395">
        <f>MACRO!AK76</f>
        <v>629.68797422592525</v>
      </c>
      <c r="AL28" s="395">
        <f>MACRO!AL76</f>
        <v>652.96433952106599</v>
      </c>
      <c r="AM28" s="395">
        <f>MACRO!AM76</f>
        <v>677.91432750269132</v>
      </c>
      <c r="AN28" s="395">
        <f>MACRO!AN76</f>
        <v>704.35148698989769</v>
      </c>
      <c r="AO28" s="395">
        <f>MACRO!AO76</f>
        <v>731.26773327785713</v>
      </c>
      <c r="AP28" s="395">
        <f>MACRO!AP76</f>
        <v>759.39999510140069</v>
      </c>
      <c r="AQ28" s="395">
        <f>MACRO!AQ76</f>
        <v>788.85333416075946</v>
      </c>
      <c r="AR28" s="395">
        <f>MACRO!AR76</f>
        <v>819.7894688848628</v>
      </c>
      <c r="AS28" s="395">
        <f>MACRO!AS76</f>
        <v>853.21636106678034</v>
      </c>
      <c r="AT28" s="395">
        <f>MACRO!AT76</f>
        <v>889.65779266651134</v>
      </c>
      <c r="AU28" s="395">
        <f>MACRO!AU76</f>
        <v>924.5231802046992</v>
      </c>
      <c r="AV28" s="395">
        <f>MACRO!AV76</f>
        <v>963.31090558078267</v>
      </c>
      <c r="AW28" s="395">
        <f>MACRO!AW76</f>
        <v>1002.0953483278604</v>
      </c>
      <c r="AX28" s="395">
        <f>MACRO!AX76</f>
        <v>1041.8191758366379</v>
      </c>
      <c r="AY28" s="395">
        <f>MACRO!AY76</f>
        <v>1083.1169757819434</v>
      </c>
      <c r="AZ28" s="395">
        <f>MACRO!AZ76</f>
        <v>1124.5491369717702</v>
      </c>
      <c r="BA28" s="395">
        <f>MACRO!BA76</f>
        <v>1168.5309158464011</v>
      </c>
      <c r="BB28" s="395">
        <f>MACRO!BB76</f>
        <v>1215.9041803959917</v>
      </c>
      <c r="BC28" s="395">
        <f>MACRO!BC76</f>
        <v>1264.6529262150771</v>
      </c>
      <c r="BD28" s="395">
        <f>MACRO!BD76</f>
        <v>1315.5112835726477</v>
      </c>
      <c r="BE28" s="395">
        <f>MACRO!BE76</f>
        <v>1369.5424152256292</v>
      </c>
      <c r="BF28" s="395">
        <f>MACRO!BF76</f>
        <v>1424.5152967552585</v>
      </c>
      <c r="BG28" s="395">
        <f>MACRO!BG76</f>
        <v>1479.5879103340567</v>
      </c>
      <c r="BH28" s="395">
        <f>MACRO!BH76</f>
        <v>1538.1699557358706</v>
      </c>
      <c r="BI28" s="395">
        <f>MACRO!BI76</f>
        <v>1606.1931748938568</v>
      </c>
      <c r="BJ28" s="395">
        <f>MACRO!BJ76</f>
        <v>1678.6112298587259</v>
      </c>
      <c r="BK28" s="395">
        <f>MACRO!BK76</f>
        <v>1751.0622568778781</v>
      </c>
      <c r="BL28" s="395">
        <f>MACRO!BL76</f>
        <v>1828.4821833666847</v>
      </c>
      <c r="BM28" s="395">
        <f>MACRO!BM76</f>
        <v>1909.2711198485831</v>
      </c>
      <c r="BN28" s="395">
        <f>MACRO!BN76</f>
        <v>1993.5267918310692</v>
      </c>
      <c r="BO28" s="395">
        <f>MACRO!BO76</f>
        <v>2081.371642993814</v>
      </c>
      <c r="BP28" s="395">
        <f>MACRO!BP76</f>
        <v>2172.9827110018468</v>
      </c>
      <c r="BQ28" s="395">
        <f>MACRO!BQ76</f>
        <v>2268.4588622388646</v>
      </c>
      <c r="BR28" s="395">
        <f>MACRO!BR76</f>
        <v>2367.9579480052162</v>
      </c>
      <c r="BS28" s="395">
        <f>MACRO!BS76</f>
        <v>2471.6162923976417</v>
      </c>
      <c r="BT28" s="395">
        <f>MACRO!BT76</f>
        <v>2579.6308866215231</v>
      </c>
      <c r="BU28" s="395">
        <f>MACRO!BU76</f>
        <v>2692.12142406985</v>
      </c>
      <c r="BV28" s="395">
        <f>MACRO!BV76</f>
        <v>2809.2672341547313</v>
      </c>
      <c r="BW28" s="395">
        <f>MACRO!BW76</f>
        <v>2931.2268667036906</v>
      </c>
      <c r="BX28" s="395">
        <f>MACRO!BX76</f>
        <v>3058.2203319092732</v>
      </c>
      <c r="BY28" s="395">
        <f>MACRO!BY76</f>
        <v>3190.391110381117</v>
      </c>
      <c r="BZ28" s="395">
        <f>MACRO!BZ76</f>
        <v>3327.943045981212</v>
      </c>
      <c r="CA28" s="395">
        <f>MACRO!CA76</f>
        <v>3471.0598409508129</v>
      </c>
      <c r="CB28" s="395">
        <f>MACRO!CB76</f>
        <v>3619.987617881714</v>
      </c>
      <c r="CC28" s="395">
        <f>MACRO!CC76</f>
        <v>3774.8972020173242</v>
      </c>
      <c r="CD28" s="395">
        <f>MACRO!CD76</f>
        <v>3936.020293046884</v>
      </c>
      <c r="CE28" s="395">
        <f>MACRO!CE76</f>
        <v>4103.5698439471889</v>
      </c>
      <c r="CF28" s="395">
        <f>MACRO!CF76</f>
        <v>4277.8220773374869</v>
      </c>
      <c r="CG28" s="395">
        <f>MACRO!CG76</f>
        <v>4458.9785588568266</v>
      </c>
      <c r="CH28" s="395">
        <f>MACRO!CH76</f>
        <v>4647.3032975158476</v>
      </c>
      <c r="CI28" s="395">
        <f>MACRO!CI76</f>
        <v>4843.0561008415498</v>
      </c>
    </row>
    <row r="29" spans="1:87">
      <c r="D29" s="2"/>
      <c r="E29" s="2"/>
      <c r="F29" s="2"/>
      <c r="G29" s="2"/>
      <c r="H29" s="2"/>
      <c r="I29" s="2"/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</row>
    <row r="30" spans="1:87">
      <c r="A30" s="52"/>
      <c r="B30" s="52"/>
      <c r="C30" s="105" t="s">
        <v>541</v>
      </c>
      <c r="D30" s="431"/>
      <c r="E30" s="431"/>
      <c r="F30" s="103"/>
      <c r="G30" s="682"/>
      <c r="H30" s="682"/>
      <c r="I30" s="682"/>
      <c r="J30" s="682"/>
      <c r="K30" s="682"/>
      <c r="L30" s="682"/>
      <c r="M30" s="682"/>
      <c r="N30" s="682"/>
      <c r="O30" s="682"/>
      <c r="P30" s="682"/>
      <c r="Q30" s="682"/>
      <c r="R30" s="682"/>
      <c r="S30" s="682"/>
      <c r="T30" s="682"/>
      <c r="U30" s="682"/>
      <c r="V30" s="682"/>
      <c r="W30" s="682"/>
      <c r="X30" s="682"/>
      <c r="Y30" s="682"/>
      <c r="Z30" s="682"/>
      <c r="AA30" s="682"/>
      <c r="AB30" s="682"/>
      <c r="AC30" s="682"/>
      <c r="AD30" s="682"/>
      <c r="AE30" s="682"/>
      <c r="AF30" s="682"/>
      <c r="AG30" s="52"/>
      <c r="AH30" s="128"/>
      <c r="AI30" s="52"/>
      <c r="AJ30" s="128"/>
      <c r="AK30" s="52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</row>
    <row r="31" spans="1:87">
      <c r="C31" t="s">
        <v>292</v>
      </c>
      <c r="D31" s="2" t="s">
        <v>898</v>
      </c>
      <c r="E31" s="2" t="s">
        <v>58</v>
      </c>
      <c r="F31" s="2"/>
      <c r="G31" s="667"/>
      <c r="H31" s="667">
        <f>Inputs!H291</f>
        <v>0</v>
      </c>
      <c r="I31" s="667">
        <f>Inputs!I291</f>
        <v>0</v>
      </c>
      <c r="J31" s="667">
        <f>Inputs!J291</f>
        <v>0</v>
      </c>
      <c r="K31" s="667">
        <f>Inputs!K291</f>
        <v>0</v>
      </c>
      <c r="L31" s="667">
        <f>Inputs!L291</f>
        <v>0</v>
      </c>
      <c r="M31" s="395">
        <f>Inputs!M291</f>
        <v>15.173</v>
      </c>
      <c r="N31" s="395">
        <f>Inputs!N291</f>
        <v>12.337</v>
      </c>
      <c r="O31" s="395">
        <f>Inputs!O291</f>
        <v>16.827000000000002</v>
      </c>
      <c r="P31" s="395">
        <f>Inputs!P291</f>
        <v>2.375</v>
      </c>
      <c r="Q31" s="395">
        <f>Inputs!Q291</f>
        <v>0.32100000000000001</v>
      </c>
      <c r="R31" s="395">
        <f>Inputs!R291</f>
        <v>0.17299999999999999</v>
      </c>
      <c r="S31" s="395">
        <f>Inputs!S291</f>
        <v>6.6000000000000003E-2</v>
      </c>
      <c r="T31" s="395">
        <f>Inputs!T291</f>
        <v>3.0000000000000001E-3</v>
      </c>
      <c r="U31" s="395">
        <f>Inputs!U291</f>
        <v>0</v>
      </c>
      <c r="V31" s="395">
        <f>Inputs!V291</f>
        <v>0</v>
      </c>
      <c r="W31" s="395">
        <f>Inputs!W291</f>
        <v>0</v>
      </c>
      <c r="X31" s="395">
        <f>Inputs!X291</f>
        <v>0</v>
      </c>
      <c r="Y31" s="395">
        <f>Inputs!Y291</f>
        <v>0</v>
      </c>
      <c r="Z31" s="395">
        <f>Inputs!Z291</f>
        <v>0</v>
      </c>
      <c r="AA31" s="395">
        <f>Inputs!AA291</f>
        <v>0</v>
      </c>
      <c r="AB31" s="395">
        <f>Inputs!AB291</f>
        <v>0</v>
      </c>
      <c r="AC31" s="395">
        <f>Inputs!AC291</f>
        <v>0</v>
      </c>
      <c r="AD31" s="395">
        <f>Inputs!AD291</f>
        <v>0</v>
      </c>
      <c r="AE31" s="395">
        <f>Inputs!AE291</f>
        <v>0</v>
      </c>
      <c r="AF31" s="395">
        <f>Inputs!AF291</f>
        <v>0</v>
      </c>
      <c r="AG31" s="395">
        <f>Inputs!AG291</f>
        <v>0</v>
      </c>
      <c r="AH31" s="395">
        <f>Inputs!AH291</f>
        <v>0</v>
      </c>
      <c r="AI31" s="395">
        <f>Inputs!AI291</f>
        <v>0</v>
      </c>
      <c r="AJ31" s="395">
        <f>Inputs!AJ291</f>
        <v>0</v>
      </c>
      <c r="AK31" s="395">
        <f>Inputs!AK291</f>
        <v>0</v>
      </c>
      <c r="AL31" s="395">
        <f>Inputs!AL291</f>
        <v>0</v>
      </c>
      <c r="AM31" s="395">
        <f>Inputs!AM291</f>
        <v>0</v>
      </c>
      <c r="AN31" s="395">
        <f>Inputs!AN291</f>
        <v>0</v>
      </c>
      <c r="AO31" s="395">
        <f>Inputs!AO291</f>
        <v>0</v>
      </c>
      <c r="AP31" s="395">
        <f>Inputs!AP291</f>
        <v>0</v>
      </c>
      <c r="AQ31" s="395">
        <f>Inputs!AQ291</f>
        <v>0</v>
      </c>
      <c r="AR31" s="395">
        <f>Inputs!AR291</f>
        <v>0</v>
      </c>
      <c r="AS31" s="395">
        <f>Inputs!AS291</f>
        <v>0</v>
      </c>
      <c r="AT31" s="395">
        <f>Inputs!AT291</f>
        <v>0</v>
      </c>
      <c r="AU31" s="395">
        <f>Inputs!AU291</f>
        <v>0</v>
      </c>
      <c r="AV31" s="395">
        <f>Inputs!AV291</f>
        <v>0</v>
      </c>
      <c r="AW31" s="395">
        <f>Inputs!AW291</f>
        <v>0</v>
      </c>
      <c r="AX31" s="395">
        <f>Inputs!AX291</f>
        <v>0</v>
      </c>
      <c r="AY31" s="395">
        <f>Inputs!AY291</f>
        <v>0</v>
      </c>
      <c r="AZ31" s="395">
        <f>Inputs!AZ291</f>
        <v>0</v>
      </c>
      <c r="BA31" s="395">
        <f>Inputs!BA291</f>
        <v>0</v>
      </c>
      <c r="BB31" s="395">
        <f>Inputs!BB291</f>
        <v>0</v>
      </c>
      <c r="BC31" s="395">
        <f>Inputs!BC291</f>
        <v>0</v>
      </c>
      <c r="BD31" s="395">
        <f>Inputs!BD291</f>
        <v>0</v>
      </c>
      <c r="BE31" s="395">
        <f>Inputs!BE291</f>
        <v>0</v>
      </c>
      <c r="BF31" s="395">
        <f>Inputs!BF291</f>
        <v>0</v>
      </c>
      <c r="BG31" s="395">
        <f>Inputs!BG291</f>
        <v>0</v>
      </c>
      <c r="BH31" s="395">
        <f>Inputs!BH291</f>
        <v>0</v>
      </c>
      <c r="BI31" s="395">
        <f>Inputs!BI291</f>
        <v>0</v>
      </c>
      <c r="BJ31" s="395">
        <f>Inputs!BJ291</f>
        <v>0</v>
      </c>
      <c r="BK31" s="395">
        <f>Inputs!BK291</f>
        <v>0</v>
      </c>
      <c r="BL31" s="395">
        <f>Inputs!BL291</f>
        <v>0</v>
      </c>
      <c r="BM31" s="395">
        <f>Inputs!BM291</f>
        <v>0</v>
      </c>
      <c r="BN31" s="395">
        <f>Inputs!BN291</f>
        <v>0</v>
      </c>
      <c r="BO31" s="395">
        <f>Inputs!BO291</f>
        <v>0</v>
      </c>
      <c r="BP31" s="395">
        <f>Inputs!BP291</f>
        <v>0</v>
      </c>
      <c r="BQ31" s="395">
        <f>Inputs!BQ291</f>
        <v>0</v>
      </c>
      <c r="BR31" s="395">
        <f>Inputs!BR291</f>
        <v>0</v>
      </c>
      <c r="BS31" s="395">
        <f>Inputs!BS291</f>
        <v>0</v>
      </c>
      <c r="BT31" s="395">
        <f>Inputs!BT291</f>
        <v>0</v>
      </c>
      <c r="BU31" s="395">
        <f>Inputs!BU291</f>
        <v>0</v>
      </c>
      <c r="BV31" s="395">
        <f>Inputs!BV291</f>
        <v>0</v>
      </c>
      <c r="BW31" s="395">
        <f>Inputs!BW291</f>
        <v>0</v>
      </c>
      <c r="BX31" s="395">
        <f>Inputs!BX291</f>
        <v>0</v>
      </c>
      <c r="BY31" s="395">
        <f>Inputs!BY291</f>
        <v>0</v>
      </c>
      <c r="BZ31" s="395">
        <f>Inputs!BZ291</f>
        <v>0</v>
      </c>
      <c r="CA31" s="395">
        <f>Inputs!CA291</f>
        <v>0</v>
      </c>
      <c r="CB31" s="395">
        <f>Inputs!CB291</f>
        <v>0</v>
      </c>
      <c r="CC31" s="395">
        <f>Inputs!CC291</f>
        <v>0</v>
      </c>
      <c r="CD31" s="395">
        <f>Inputs!CD291</f>
        <v>0</v>
      </c>
      <c r="CE31" s="395">
        <f>Inputs!CE291</f>
        <v>0</v>
      </c>
      <c r="CF31" s="395">
        <f>Inputs!CF291</f>
        <v>0</v>
      </c>
      <c r="CG31" s="395">
        <f>Inputs!CG291</f>
        <v>0</v>
      </c>
      <c r="CH31" s="395">
        <f>Inputs!CH291</f>
        <v>0</v>
      </c>
      <c r="CI31" s="395">
        <f>Inputs!CI291</f>
        <v>0</v>
      </c>
    </row>
    <row r="32" spans="1:87"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1:87">
      <c r="A33" s="52"/>
      <c r="B33" s="52"/>
      <c r="C33" s="105" t="s">
        <v>542</v>
      </c>
      <c r="D33" s="431"/>
      <c r="E33" s="431"/>
      <c r="F33" s="103"/>
      <c r="G33" s="682"/>
      <c r="H33" s="682"/>
      <c r="I33" s="682"/>
      <c r="J33" s="682"/>
      <c r="K33" s="682"/>
      <c r="L33" s="682"/>
      <c r="M33" s="682"/>
      <c r="N33" s="682"/>
      <c r="O33" s="682"/>
      <c r="P33" s="682"/>
      <c r="Q33" s="682"/>
      <c r="R33" s="682"/>
      <c r="S33" s="682"/>
      <c r="T33" s="682"/>
      <c r="U33" s="682"/>
      <c r="V33" s="682"/>
      <c r="W33" s="682"/>
      <c r="X33" s="682"/>
      <c r="Y33" s="682"/>
      <c r="Z33" s="682"/>
      <c r="AA33" s="682"/>
      <c r="AB33" s="682"/>
      <c r="AC33" s="682"/>
      <c r="AD33" s="682"/>
      <c r="AE33" s="682"/>
      <c r="AF33" s="682"/>
      <c r="AG33" s="52"/>
      <c r="AH33" s="128"/>
      <c r="AI33" s="52"/>
      <c r="AJ33" s="128"/>
      <c r="AK33" s="52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</row>
    <row r="34" spans="1:87">
      <c r="A34" s="65"/>
      <c r="B34" s="65"/>
      <c r="C34" s="160" t="s">
        <v>286</v>
      </c>
      <c r="D34" s="2" t="s">
        <v>898</v>
      </c>
      <c r="E34" s="2" t="s">
        <v>58</v>
      </c>
      <c r="F34" s="2"/>
      <c r="G34" s="667"/>
      <c r="H34" s="395">
        <f>Inputs!H256</f>
        <v>8.1</v>
      </c>
      <c r="I34" s="395">
        <f>Inputs!I256</f>
        <v>10.199999999999999</v>
      </c>
      <c r="J34" s="395">
        <f>Inputs!J256</f>
        <v>3.4</v>
      </c>
      <c r="K34" s="395">
        <f>Inputs!K256</f>
        <v>3</v>
      </c>
      <c r="L34" s="395">
        <f>Inputs!L256</f>
        <v>5.609</v>
      </c>
      <c r="M34" s="395">
        <f>Inputs!M256</f>
        <v>3.4979710144927538</v>
      </c>
      <c r="N34" s="395">
        <f>Inputs!N256</f>
        <v>4.967878633782524</v>
      </c>
      <c r="O34" s="395">
        <f>Inputs!O256</f>
        <v>4.9630081645337176</v>
      </c>
      <c r="P34" s="395">
        <f>Inputs!P256</f>
        <v>4.9630081645337176</v>
      </c>
      <c r="Q34" s="395">
        <f>Inputs!Q256</f>
        <v>4.9630081645337176</v>
      </c>
      <c r="R34" s="395">
        <f>Inputs!R256</f>
        <v>4.9630081645337176</v>
      </c>
      <c r="S34" s="395">
        <f>Inputs!S256</f>
        <v>4.9630081645337167</v>
      </c>
      <c r="T34" s="395">
        <f>Inputs!T256</f>
        <v>4.9630081645337176</v>
      </c>
      <c r="U34" s="395">
        <f>Inputs!U256</f>
        <v>4.9630081645337167</v>
      </c>
      <c r="V34" s="395">
        <f>Inputs!V256</f>
        <v>4.9630081645337167</v>
      </c>
      <c r="W34" s="395">
        <f>Inputs!W256</f>
        <v>4.9630081645337167</v>
      </c>
      <c r="X34" s="395">
        <f>Inputs!X256</f>
        <v>4.9630081645337176</v>
      </c>
      <c r="Y34" s="395">
        <f>Inputs!Y256</f>
        <v>4.9630081645337176</v>
      </c>
      <c r="Z34" s="395">
        <f>Inputs!Z256</f>
        <v>4.9630081645337176</v>
      </c>
      <c r="AA34" s="395">
        <f>Inputs!AA256</f>
        <v>4.9630081645337176</v>
      </c>
      <c r="AB34" s="395">
        <f>Inputs!AB256</f>
        <v>4.9630081645337185</v>
      </c>
      <c r="AC34" s="395">
        <f>Inputs!AC256</f>
        <v>4.9630081645337185</v>
      </c>
      <c r="AD34" s="395">
        <f>Inputs!AD256</f>
        <v>4.9630081645337176</v>
      </c>
      <c r="AE34" s="395">
        <f>Inputs!AE256</f>
        <v>4.9630081645337176</v>
      </c>
      <c r="AF34" s="395">
        <f>Inputs!AF256</f>
        <v>4.9630081645337167</v>
      </c>
      <c r="AG34" s="395">
        <f>Inputs!AG256</f>
        <v>4.9630081645337167</v>
      </c>
      <c r="AH34" s="395">
        <f>Inputs!AH256</f>
        <v>4.9630081645337176</v>
      </c>
      <c r="AI34" s="395">
        <f>Inputs!AI256</f>
        <v>4.9630081645337167</v>
      </c>
      <c r="AJ34" s="395">
        <f>Inputs!AJ256</f>
        <v>4.9630081645337167</v>
      </c>
      <c r="AK34" s="395">
        <f>Inputs!AK256</f>
        <v>4.9630081645337167</v>
      </c>
      <c r="AL34" s="395">
        <f>Inputs!AL256</f>
        <v>4.9630081645337167</v>
      </c>
      <c r="AM34" s="395">
        <f>Inputs!AM256</f>
        <v>4.9630081645337158</v>
      </c>
      <c r="AN34" s="395">
        <f>Inputs!AN256</f>
        <v>4.9630081645337158</v>
      </c>
      <c r="AO34" s="395">
        <f>Inputs!AO256</f>
        <v>4.9630081645337158</v>
      </c>
      <c r="AP34" s="395">
        <f>Inputs!AP256</f>
        <v>4.9630081645337158</v>
      </c>
      <c r="AQ34" s="395">
        <f>Inputs!AQ256</f>
        <v>4.9630081645337158</v>
      </c>
      <c r="AR34" s="395">
        <f>Inputs!AR256</f>
        <v>4.9630081645337158</v>
      </c>
      <c r="AS34" s="395">
        <f>Inputs!AS256</f>
        <v>4.9630081645337158</v>
      </c>
      <c r="AT34" s="395">
        <f>Inputs!AT256</f>
        <v>4.9630081645337158</v>
      </c>
      <c r="AU34" s="395">
        <f>Inputs!AU256</f>
        <v>4.9630081645337158</v>
      </c>
      <c r="AV34" s="395">
        <f>Inputs!AV256</f>
        <v>4.9630081645337158</v>
      </c>
      <c r="AW34" s="395">
        <f>Inputs!AW256</f>
        <v>4.9630081645337167</v>
      </c>
      <c r="AX34" s="395">
        <f>Inputs!AX256</f>
        <v>4.9630081645337167</v>
      </c>
      <c r="AY34" s="395">
        <f>Inputs!AY256</f>
        <v>4.9630081645337158</v>
      </c>
      <c r="AZ34" s="395">
        <f>Inputs!AZ256</f>
        <v>4.9630081645337158</v>
      </c>
      <c r="BA34" s="395">
        <f>Inputs!BA256</f>
        <v>4.9630081645337158</v>
      </c>
      <c r="BB34" s="395">
        <f>Inputs!BB256</f>
        <v>4.9630081645337158</v>
      </c>
      <c r="BC34" s="395">
        <f>Inputs!BC256</f>
        <v>4.9630081645337158</v>
      </c>
      <c r="BD34" s="395">
        <f>Inputs!BD256</f>
        <v>4.9630081645337167</v>
      </c>
      <c r="BE34" s="395">
        <f>Inputs!BE256</f>
        <v>4.9630081645337167</v>
      </c>
      <c r="BF34" s="395">
        <f>Inputs!BF256</f>
        <v>4.9630081645337158</v>
      </c>
      <c r="BG34" s="395">
        <f>Inputs!BG256</f>
        <v>4.9630081645337158</v>
      </c>
      <c r="BH34" s="395">
        <f>Inputs!BH256</f>
        <v>4.9630081645337158</v>
      </c>
      <c r="BI34" s="395">
        <f>Inputs!BI256</f>
        <v>4.9630081645337176</v>
      </c>
      <c r="BJ34" s="395">
        <f>Inputs!BJ256</f>
        <v>4.9630081645337167</v>
      </c>
      <c r="BK34" s="395">
        <f>Inputs!BK256</f>
        <v>4.9630081645337176</v>
      </c>
      <c r="BL34" s="395">
        <f>Inputs!BL256</f>
        <v>4.9630081645337167</v>
      </c>
      <c r="BM34" s="395">
        <f>Inputs!BM256</f>
        <v>4.9630081645337167</v>
      </c>
      <c r="BN34" s="395">
        <f>Inputs!BN256</f>
        <v>4.9630081645337167</v>
      </c>
      <c r="BO34" s="395">
        <f>Inputs!BO256</f>
        <v>4.9630081645337158</v>
      </c>
      <c r="BP34" s="395">
        <f>Inputs!BP256</f>
        <v>4.9630081645337167</v>
      </c>
      <c r="BQ34" s="395">
        <f>Inputs!BQ256</f>
        <v>4.9630081645337167</v>
      </c>
      <c r="BR34" s="395">
        <f>Inputs!BR256</f>
        <v>4.9630081645337167</v>
      </c>
      <c r="BS34" s="395">
        <f>Inputs!BS256</f>
        <v>4.9630081645337167</v>
      </c>
      <c r="BT34" s="395">
        <f>Inputs!BT256</f>
        <v>4.9630081645337167</v>
      </c>
      <c r="BU34" s="395">
        <f>Inputs!BU256</f>
        <v>4.9630081645337176</v>
      </c>
      <c r="BV34" s="395">
        <f>Inputs!BV256</f>
        <v>4.9630081645337176</v>
      </c>
      <c r="BW34" s="395">
        <f>Inputs!BW256</f>
        <v>4.9630081645337167</v>
      </c>
      <c r="BX34" s="395">
        <f>Inputs!BX256</f>
        <v>4.9630081645337167</v>
      </c>
      <c r="BY34" s="395">
        <f>Inputs!BY256</f>
        <v>4.9630081645337176</v>
      </c>
      <c r="BZ34" s="395">
        <f>Inputs!BZ256</f>
        <v>4.9630081645337185</v>
      </c>
      <c r="CA34" s="395">
        <f>Inputs!CA256</f>
        <v>4.9630081645337176</v>
      </c>
      <c r="CB34" s="395">
        <f>Inputs!CB256</f>
        <v>4.9630081645337176</v>
      </c>
      <c r="CC34" s="395">
        <f>Inputs!CC256</f>
        <v>4.9630081645337167</v>
      </c>
      <c r="CD34" s="395">
        <f>Inputs!CD256</f>
        <v>4.9630081645337176</v>
      </c>
      <c r="CE34" s="395">
        <f>Inputs!CE256</f>
        <v>4.9630081645337185</v>
      </c>
      <c r="CF34" s="395">
        <f>Inputs!CF256</f>
        <v>4.9630081645337185</v>
      </c>
      <c r="CG34" s="395">
        <f>Inputs!CG256</f>
        <v>4.9630081645337176</v>
      </c>
      <c r="CH34" s="395">
        <f>Inputs!CH256</f>
        <v>4.9630081645337185</v>
      </c>
      <c r="CI34" s="395">
        <f>Inputs!CI256</f>
        <v>4.9630081645337176</v>
      </c>
    </row>
    <row r="35" spans="1:87"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87">
      <c r="A36" s="96"/>
      <c r="B36" s="96"/>
      <c r="C36" s="97" t="s">
        <v>414</v>
      </c>
      <c r="D36" s="98"/>
      <c r="E36" s="99"/>
      <c r="F36" s="99"/>
      <c r="G36" s="99"/>
      <c r="H36" s="99"/>
      <c r="I36" s="100"/>
      <c r="J36" s="100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</row>
    <row r="37" spans="1:87">
      <c r="A37" s="52"/>
      <c r="B37" s="52"/>
      <c r="C37" s="105" t="s">
        <v>539</v>
      </c>
      <c r="D37" s="431"/>
      <c r="E37" s="431"/>
      <c r="F37" s="103"/>
      <c r="G37" s="682"/>
      <c r="H37" s="682"/>
      <c r="I37" s="682"/>
      <c r="J37" s="682"/>
      <c r="K37" s="682"/>
      <c r="L37" s="682"/>
      <c r="M37" s="682"/>
      <c r="N37" s="682"/>
      <c r="O37" s="682"/>
      <c r="P37" s="682"/>
      <c r="Q37" s="682"/>
      <c r="R37" s="682"/>
      <c r="S37" s="682"/>
      <c r="T37" s="682"/>
      <c r="U37" s="682"/>
      <c r="V37" s="682"/>
      <c r="W37" s="682"/>
      <c r="X37" s="682"/>
      <c r="Y37" s="682"/>
      <c r="Z37" s="682"/>
      <c r="AA37" s="682"/>
      <c r="AB37" s="682"/>
      <c r="AC37" s="682"/>
      <c r="AD37" s="682"/>
      <c r="AE37" s="682"/>
      <c r="AF37" s="682"/>
      <c r="AG37" s="52"/>
      <c r="AH37" s="128"/>
      <c r="AI37" s="52"/>
      <c r="AJ37" s="128"/>
      <c r="AK37" s="52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</row>
    <row r="38" spans="1:87">
      <c r="C38" t="s">
        <v>543</v>
      </c>
      <c r="D38" s="2" t="s">
        <v>898</v>
      </c>
      <c r="E38" s="2" t="s">
        <v>58</v>
      </c>
      <c r="F38" s="2"/>
      <c r="G38" s="667"/>
      <c r="H38" s="395">
        <f>IF(ISNUMBER(H16),H16,G38*(1+H6))</f>
        <v>23.309268264100005</v>
      </c>
      <c r="I38" s="395">
        <f t="shared" ref="I38:AL38" si="4">IF(ISNUMBER(I16),I16,H38*(1+I6))</f>
        <v>24.564174887500002</v>
      </c>
      <c r="J38" s="395">
        <f t="shared" si="4"/>
        <v>32.675435012099996</v>
      </c>
      <c r="K38" s="395">
        <f t="shared" si="4"/>
        <v>33.106000000000002</v>
      </c>
      <c r="L38" s="395">
        <f>IF(ISNUMBER(L16),L16,K38*(1+L6))</f>
        <v>46.823999999999998</v>
      </c>
      <c r="M38" s="395">
        <f>IF(ISNUMBER(M16),M16,L38*(1+M6))</f>
        <v>38.977391304347876</v>
      </c>
      <c r="N38" s="395">
        <f t="shared" si="4"/>
        <v>31.794423256208141</v>
      </c>
      <c r="O38" s="395">
        <f>IF(ISNUMBER(O16),O16,N38*(1+O6))</f>
        <v>32.398517298076094</v>
      </c>
      <c r="P38" s="395">
        <f t="shared" si="4"/>
        <v>33.046487644037619</v>
      </c>
      <c r="Q38" s="395">
        <f t="shared" si="4"/>
        <v>33.707417396918373</v>
      </c>
      <c r="R38" s="395">
        <f t="shared" si="4"/>
        <v>34.381565744856744</v>
      </c>
      <c r="S38" s="395">
        <f t="shared" si="4"/>
        <v>35.069197059753876</v>
      </c>
      <c r="T38" s="395">
        <f t="shared" si="4"/>
        <v>35.770581000948951</v>
      </c>
      <c r="U38" s="395">
        <f t="shared" si="4"/>
        <v>36.485992620967927</v>
      </c>
      <c r="V38" s="395">
        <f t="shared" si="4"/>
        <v>37.215712473387285</v>
      </c>
      <c r="W38" s="395">
        <f t="shared" si="4"/>
        <v>37.960026722855034</v>
      </c>
      <c r="X38" s="395">
        <f t="shared" si="4"/>
        <v>38.719227257312134</v>
      </c>
      <c r="Y38" s="395">
        <f t="shared" si="4"/>
        <v>39.493611802458375</v>
      </c>
      <c r="Z38" s="395">
        <f t="shared" si="4"/>
        <v>40.283484038507545</v>
      </c>
      <c r="AA38" s="395">
        <f t="shared" si="4"/>
        <v>41.089153719277697</v>
      </c>
      <c r="AB38" s="395">
        <f t="shared" si="4"/>
        <v>41.910936793663254</v>
      </c>
      <c r="AC38" s="395">
        <f t="shared" si="4"/>
        <v>42.749155529536523</v>
      </c>
      <c r="AD38" s="395">
        <f t="shared" si="4"/>
        <v>43.604138640127253</v>
      </c>
      <c r="AE38" s="395">
        <f t="shared" si="4"/>
        <v>44.476221412929796</v>
      </c>
      <c r="AF38" s="395">
        <f t="shared" si="4"/>
        <v>45.365745841188392</v>
      </c>
      <c r="AG38" s="395">
        <f t="shared" si="4"/>
        <v>46.273060758012164</v>
      </c>
      <c r="AH38" s="395">
        <f t="shared" si="4"/>
        <v>47.198521973172411</v>
      </c>
      <c r="AI38" s="395">
        <f t="shared" si="4"/>
        <v>48.14249241263586</v>
      </c>
      <c r="AJ38" s="395">
        <f t="shared" si="4"/>
        <v>49.105342260888577</v>
      </c>
      <c r="AK38" s="395">
        <f t="shared" si="4"/>
        <v>50.087449106106348</v>
      </c>
      <c r="AL38" s="395">
        <f t="shared" si="4"/>
        <v>51.089198088228478</v>
      </c>
      <c r="AM38" s="395">
        <f t="shared" ref="AM38" si="5">IF(ISNUMBER(AM16),AM16,AL38*(1+AM6))</f>
        <v>52.110982049993048</v>
      </c>
      <c r="AN38" s="395">
        <f t="shared" ref="AN38" si="6">IF(ISNUMBER(AN16),AN16,AM38*(1+AN6))</f>
        <v>53.153201690992908</v>
      </c>
      <c r="AO38" s="395">
        <f t="shared" ref="AO38" si="7">IF(ISNUMBER(AO16),AO16,AN38*(1+AO6))</f>
        <v>54.216265724812764</v>
      </c>
      <c r="AP38" s="395">
        <f t="shared" ref="AP38" si="8">IF(ISNUMBER(AP16),AP16,AO38*(1+AP6))</f>
        <v>55.300591039309019</v>
      </c>
      <c r="AQ38" s="395">
        <f t="shared" ref="AQ38" si="9">IF(ISNUMBER(AQ16),AQ16,AP38*(1+AQ6))</f>
        <v>56.406602860095198</v>
      </c>
      <c r="AR38" s="395">
        <f t="shared" ref="AR38" si="10">IF(ISNUMBER(AR16),AR16,AQ38*(1+AR6))</f>
        <v>57.534734917297101</v>
      </c>
      <c r="AS38" s="395">
        <f t="shared" ref="AS38" si="11">IF(ISNUMBER(AS16),AS16,AR38*(1+AS6))</f>
        <v>58.685429615643045</v>
      </c>
      <c r="AT38" s="395">
        <f t="shared" ref="AT38" si="12">IF(ISNUMBER(AT16),AT16,AS38*(1+AT6))</f>
        <v>59.859138207955908</v>
      </c>
      <c r="AU38" s="395">
        <f t="shared" ref="AU38" si="13">IF(ISNUMBER(AU16),AU16,AT38*(1+AU6))</f>
        <v>61.056320972115024</v>
      </c>
      <c r="AV38" s="395">
        <f t="shared" ref="AV38" si="14">IF(ISNUMBER(AV16),AV16,AU38*(1+AV6))</f>
        <v>62.277447391557324</v>
      </c>
      <c r="AW38" s="395">
        <f t="shared" ref="AW38" si="15">IF(ISNUMBER(AW16),AW16,AV38*(1+AW6))</f>
        <v>63.52299633938847</v>
      </c>
      <c r="AX38" s="395">
        <f t="shared" ref="AX38" si="16">IF(ISNUMBER(AX16),AX16,AW38*(1+AX6))</f>
        <v>64.793456266176236</v>
      </c>
      <c r="AY38" s="395">
        <f t="shared" ref="AY38" si="17">IF(ISNUMBER(AY16),AY16,AX38*(1+AY6))</f>
        <v>66.089325391499756</v>
      </c>
      <c r="AZ38" s="395">
        <f t="shared" ref="AZ38" si="18">IF(ISNUMBER(AZ16),AZ16,AY38*(1+AZ6))</f>
        <v>67.411111899329754</v>
      </c>
      <c r="BA38" s="395">
        <f t="shared" ref="BA38" si="19">IF(ISNUMBER(BA16),BA16,AZ38*(1+BA6))</f>
        <v>68.759334137316344</v>
      </c>
      <c r="BB38" s="395">
        <f t="shared" ref="BB38" si="20">IF(ISNUMBER(BB16),BB16,BA38*(1+BB6))</f>
        <v>70.134520820062676</v>
      </c>
      <c r="BC38" s="395">
        <f t="shared" ref="BC38" si="21">IF(ISNUMBER(BC16),BC16,BB38*(1+BC6))</f>
        <v>71.537211236463932</v>
      </c>
      <c r="BD38" s="395">
        <f t="shared" ref="BD38" si="22">IF(ISNUMBER(BD16),BD16,BC38*(1+BD6))</f>
        <v>72.967955461193213</v>
      </c>
      <c r="BE38" s="395">
        <f t="shared" ref="BE38" si="23">IF(ISNUMBER(BE16),BE16,BD38*(1+BE6))</f>
        <v>74.427314570417082</v>
      </c>
      <c r="BF38" s="395">
        <f t="shared" ref="BF38" si="24">IF(ISNUMBER(BF16),BF16,BE38*(1+BF6))</f>
        <v>75.915860861825422</v>
      </c>
      <c r="BG38" s="395">
        <f t="shared" ref="BG38" si="25">IF(ISNUMBER(BG16),BG16,BF38*(1+BG6))</f>
        <v>77.434178079061937</v>
      </c>
      <c r="BH38" s="395">
        <f t="shared" ref="BH38" si="26">IF(ISNUMBER(BH16),BH16,BG38*(1+BH6))</f>
        <v>78.982861640643179</v>
      </c>
      <c r="BI38" s="395">
        <f t="shared" ref="BI38" si="27">IF(ISNUMBER(BI16),BI16,BH38*(1+BI6))</f>
        <v>80.562518873456042</v>
      </c>
      <c r="BJ38" s="395">
        <f t="shared" ref="BJ38" si="28">IF(ISNUMBER(BJ16),BJ16,BI38*(1+BJ6))</f>
        <v>82.173769250925162</v>
      </c>
      <c r="BK38" s="395">
        <f t="shared" ref="BK38" si="29">IF(ISNUMBER(BK16),BK16,BJ38*(1+BK6))</f>
        <v>83.817244635943666</v>
      </c>
      <c r="BL38" s="395">
        <f t="shared" ref="BL38" si="30">IF(ISNUMBER(BL16),BL16,BK38*(1+BL6))</f>
        <v>85.49358952866254</v>
      </c>
      <c r="BM38" s="395">
        <f t="shared" ref="BM38" si="31">IF(ISNUMBER(BM16),BM16,BL38*(1+BM6))</f>
        <v>87.203461319235785</v>
      </c>
      <c r="BN38" s="395">
        <f t="shared" ref="BN38" si="32">IF(ISNUMBER(BN16),BN16,BM38*(1+BN6))</f>
        <v>88.947530545620509</v>
      </c>
      <c r="BO38" s="395">
        <f t="shared" ref="BO38" si="33">IF(ISNUMBER(BO16),BO16,BN38*(1+BO6))</f>
        <v>90.726481156532927</v>
      </c>
      <c r="BP38" s="395">
        <f t="shared" ref="BP38" si="34">IF(ISNUMBER(BP16),BP16,BO38*(1+BP6))</f>
        <v>92.54101077966358</v>
      </c>
      <c r="BQ38" s="395">
        <f t="shared" ref="BQ38" si="35">IF(ISNUMBER(BQ16),BQ16,BP38*(1+BQ6))</f>
        <v>94.391830995256853</v>
      </c>
      <c r="BR38" s="395">
        <f t="shared" ref="BR38" si="36">IF(ISNUMBER(BR16),BR16,BQ38*(1+BR6))</f>
        <v>96.279667615161998</v>
      </c>
      <c r="BS38" s="395">
        <f t="shared" ref="BS38" si="37">IF(ISNUMBER(BS16),BS16,BR38*(1+BS6))</f>
        <v>98.205260967465236</v>
      </c>
      <c r="BT38" s="395">
        <f t="shared" ref="BT38" si="38">IF(ISNUMBER(BT16),BT16,BS38*(1+BT6))</f>
        <v>100.16936618681454</v>
      </c>
      <c r="BU38" s="395">
        <f t="shared" ref="BU38" si="39">IF(ISNUMBER(BU16),BU16,BT38*(1+BU6))</f>
        <v>102.17275351055083</v>
      </c>
      <c r="BV38" s="395">
        <f t="shared" ref="BV38" si="40">IF(ISNUMBER(BV16),BV16,BU38*(1+BV6))</f>
        <v>104.21620858076186</v>
      </c>
      <c r="BW38" s="395">
        <f t="shared" ref="BW38" si="41">IF(ISNUMBER(BW16),BW16,BV38*(1+BW6))</f>
        <v>106.30053275237709</v>
      </c>
      <c r="BX38" s="395">
        <f t="shared" ref="BX38" si="42">IF(ISNUMBER(BX16),BX16,BW38*(1+BX6))</f>
        <v>108.42654340742463</v>
      </c>
      <c r="BY38" s="395">
        <f t="shared" ref="BY38" si="43">IF(ISNUMBER(BY16),BY16,BX38*(1+BY6))</f>
        <v>110.59507427557313</v>
      </c>
      <c r="BZ38" s="395">
        <f t="shared" ref="BZ38" si="44">IF(ISNUMBER(BZ16),BZ16,BY38*(1+BZ6))</f>
        <v>112.80697576108459</v>
      </c>
      <c r="CA38" s="395">
        <f t="shared" ref="CA38" si="45">IF(ISNUMBER(CA16),CA16,BZ38*(1+CA6))</f>
        <v>115.06311527630628</v>
      </c>
      <c r="CB38" s="395">
        <f t="shared" ref="CB38" si="46">IF(ISNUMBER(CB16),CB16,CA38*(1+CB6))</f>
        <v>117.3643775818324</v>
      </c>
      <c r="CC38" s="395">
        <f t="shared" ref="CC38" si="47">IF(ISNUMBER(CC16),CC16,CB38*(1+CC6))</f>
        <v>119.71166513346905</v>
      </c>
      <c r="CD38" s="395">
        <f t="shared" ref="CD38" si="48">IF(ISNUMBER(CD16),CD16,CC38*(1+CD6))</f>
        <v>122.10589843613843</v>
      </c>
      <c r="CE38" s="395">
        <f t="shared" ref="CE38" si="49">IF(ISNUMBER(CE16),CE16,CD38*(1+CE6))</f>
        <v>124.5480164048612</v>
      </c>
      <c r="CF38" s="395">
        <f t="shared" ref="CF38" si="50">IF(ISNUMBER(CF16),CF16,CE38*(1+CF6))</f>
        <v>127.03897673295843</v>
      </c>
      <c r="CG38" s="395">
        <f t="shared" ref="CG38" si="51">IF(ISNUMBER(CG16),CG16,CF38*(1+CG6))</f>
        <v>129.5797562676176</v>
      </c>
      <c r="CH38" s="395">
        <f t="shared" ref="CH38" si="52">IF(ISNUMBER(CH16),CH16,CG38*(1+CH6))</f>
        <v>132.17135139296994</v>
      </c>
      <c r="CI38" s="395">
        <f t="shared" ref="CI38" si="53">IF(ISNUMBER(CI16),CI16,CH38*(1+CI6))</f>
        <v>134.81477842082933</v>
      </c>
    </row>
    <row r="39" spans="1:87">
      <c r="C39" t="s">
        <v>544</v>
      </c>
      <c r="D39" s="2" t="s">
        <v>898</v>
      </c>
      <c r="E39" s="2" t="s">
        <v>58</v>
      </c>
      <c r="F39" s="2"/>
      <c r="G39" s="667"/>
      <c r="H39" s="395">
        <f>H38*H$13</f>
        <v>23.309268264100005</v>
      </c>
      <c r="I39" s="395">
        <f t="shared" ref="I39" si="54">I38*I$13</f>
        <v>24.564174887500002</v>
      </c>
      <c r="J39" s="395">
        <f>J38*J$13</f>
        <v>32.675435012099996</v>
      </c>
      <c r="K39" s="395">
        <f t="shared" ref="K39:AF39" si="55">K38*K$13</f>
        <v>33.106000000000002</v>
      </c>
      <c r="L39" s="395">
        <f t="shared" si="55"/>
        <v>46.823999999999998</v>
      </c>
      <c r="M39" s="395">
        <f t="shared" si="55"/>
        <v>38.977391304347876</v>
      </c>
      <c r="N39" s="395">
        <f t="shared" si="55"/>
        <v>31.794423256208141</v>
      </c>
      <c r="O39" s="395">
        <f t="shared" si="55"/>
        <v>32.398517298076094</v>
      </c>
      <c r="P39" s="395">
        <f t="shared" si="55"/>
        <v>33.046487644037619</v>
      </c>
      <c r="Q39" s="395">
        <f t="shared" si="55"/>
        <v>33.707417396918373</v>
      </c>
      <c r="R39" s="395">
        <f t="shared" si="55"/>
        <v>34.381565744856744</v>
      </c>
      <c r="S39" s="395">
        <f t="shared" si="55"/>
        <v>35.069197059753876</v>
      </c>
      <c r="T39" s="395">
        <f t="shared" si="55"/>
        <v>35.770581000948951</v>
      </c>
      <c r="U39" s="395">
        <f t="shared" si="55"/>
        <v>36.485992620967927</v>
      </c>
      <c r="V39" s="395">
        <f t="shared" si="55"/>
        <v>37.215712473387285</v>
      </c>
      <c r="W39" s="395">
        <f t="shared" si="55"/>
        <v>37.960026722855034</v>
      </c>
      <c r="X39" s="395">
        <f t="shared" si="55"/>
        <v>38.719227257312134</v>
      </c>
      <c r="Y39" s="395">
        <f t="shared" si="55"/>
        <v>39.493611802458375</v>
      </c>
      <c r="Z39" s="395">
        <f t="shared" si="55"/>
        <v>40.283484038507545</v>
      </c>
      <c r="AA39" s="395">
        <f t="shared" si="55"/>
        <v>41.089153719277697</v>
      </c>
      <c r="AB39" s="395">
        <f t="shared" si="55"/>
        <v>41.910936793663254</v>
      </c>
      <c r="AC39" s="395">
        <f t="shared" si="55"/>
        <v>42.749155529536523</v>
      </c>
      <c r="AD39" s="395">
        <f t="shared" si="55"/>
        <v>43.604138640127253</v>
      </c>
      <c r="AE39" s="395">
        <f t="shared" si="55"/>
        <v>44.476221412929796</v>
      </c>
      <c r="AF39" s="395">
        <f t="shared" si="55"/>
        <v>45.365745841188392</v>
      </c>
      <c r="AG39" s="395">
        <f t="shared" ref="AG39:AL39" si="56">AG38*AG$13</f>
        <v>46.273060758012164</v>
      </c>
      <c r="AH39" s="395">
        <f t="shared" si="56"/>
        <v>47.198521973172411</v>
      </c>
      <c r="AI39" s="395">
        <f t="shared" si="56"/>
        <v>48.14249241263586</v>
      </c>
      <c r="AJ39" s="395">
        <f t="shared" si="56"/>
        <v>49.105342260888577</v>
      </c>
      <c r="AK39" s="395">
        <f t="shared" si="56"/>
        <v>50.087449106106348</v>
      </c>
      <c r="AL39" s="395">
        <f t="shared" si="56"/>
        <v>51.089198088228478</v>
      </c>
      <c r="AM39" s="395">
        <f t="shared" ref="AM39:CI39" si="57">AM38*AM$13</f>
        <v>52.110982049993048</v>
      </c>
      <c r="AN39" s="395">
        <f t="shared" si="57"/>
        <v>53.153201690992908</v>
      </c>
      <c r="AO39" s="395">
        <f t="shared" si="57"/>
        <v>54.216265724812764</v>
      </c>
      <c r="AP39" s="395">
        <f t="shared" si="57"/>
        <v>55.300591039309019</v>
      </c>
      <c r="AQ39" s="395">
        <f t="shared" si="57"/>
        <v>56.406602860095198</v>
      </c>
      <c r="AR39" s="395">
        <f t="shared" si="57"/>
        <v>57.534734917297101</v>
      </c>
      <c r="AS39" s="395">
        <f t="shared" si="57"/>
        <v>58.685429615643045</v>
      </c>
      <c r="AT39" s="395">
        <f t="shared" si="57"/>
        <v>59.859138207955908</v>
      </c>
      <c r="AU39" s="395">
        <f t="shared" si="57"/>
        <v>61.056320972115024</v>
      </c>
      <c r="AV39" s="395">
        <f t="shared" si="57"/>
        <v>62.277447391557324</v>
      </c>
      <c r="AW39" s="395">
        <f t="shared" si="57"/>
        <v>63.52299633938847</v>
      </c>
      <c r="AX39" s="395">
        <f t="shared" si="57"/>
        <v>64.793456266176236</v>
      </c>
      <c r="AY39" s="395">
        <f t="shared" si="57"/>
        <v>66.089325391499756</v>
      </c>
      <c r="AZ39" s="395">
        <f t="shared" si="57"/>
        <v>67.411111899329754</v>
      </c>
      <c r="BA39" s="395">
        <f t="shared" si="57"/>
        <v>68.759334137316344</v>
      </c>
      <c r="BB39" s="395">
        <f t="shared" si="57"/>
        <v>70.134520820062676</v>
      </c>
      <c r="BC39" s="395">
        <f t="shared" si="57"/>
        <v>71.537211236463932</v>
      </c>
      <c r="BD39" s="395">
        <f t="shared" si="57"/>
        <v>72.967955461193213</v>
      </c>
      <c r="BE39" s="395">
        <f t="shared" si="57"/>
        <v>74.427314570417082</v>
      </c>
      <c r="BF39" s="395">
        <f t="shared" si="57"/>
        <v>75.915860861825422</v>
      </c>
      <c r="BG39" s="395">
        <f t="shared" si="57"/>
        <v>77.434178079061937</v>
      </c>
      <c r="BH39" s="395">
        <f t="shared" si="57"/>
        <v>78.982861640643179</v>
      </c>
      <c r="BI39" s="395">
        <f t="shared" si="57"/>
        <v>80.562518873456042</v>
      </c>
      <c r="BJ39" s="395">
        <f t="shared" si="57"/>
        <v>82.173769250925162</v>
      </c>
      <c r="BK39" s="395">
        <f t="shared" si="57"/>
        <v>83.817244635943666</v>
      </c>
      <c r="BL39" s="395">
        <f t="shared" si="57"/>
        <v>85.49358952866254</v>
      </c>
      <c r="BM39" s="395">
        <f t="shared" si="57"/>
        <v>87.203461319235785</v>
      </c>
      <c r="BN39" s="395">
        <f t="shared" si="57"/>
        <v>88.947530545620509</v>
      </c>
      <c r="BO39" s="395">
        <f t="shared" si="57"/>
        <v>90.726481156532927</v>
      </c>
      <c r="BP39" s="395">
        <f t="shared" si="57"/>
        <v>92.54101077966358</v>
      </c>
      <c r="BQ39" s="395">
        <f t="shared" si="57"/>
        <v>94.391830995256853</v>
      </c>
      <c r="BR39" s="395">
        <f t="shared" si="57"/>
        <v>96.279667615161998</v>
      </c>
      <c r="BS39" s="395">
        <f t="shared" si="57"/>
        <v>98.205260967465236</v>
      </c>
      <c r="BT39" s="395">
        <f t="shared" si="57"/>
        <v>100.16936618681454</v>
      </c>
      <c r="BU39" s="395">
        <f t="shared" si="57"/>
        <v>102.17275351055083</v>
      </c>
      <c r="BV39" s="395">
        <f t="shared" si="57"/>
        <v>104.21620858076186</v>
      </c>
      <c r="BW39" s="395">
        <f t="shared" si="57"/>
        <v>106.30053275237709</v>
      </c>
      <c r="BX39" s="395">
        <f t="shared" si="57"/>
        <v>108.42654340742463</v>
      </c>
      <c r="BY39" s="395">
        <f t="shared" si="57"/>
        <v>110.59507427557313</v>
      </c>
      <c r="BZ39" s="395">
        <f t="shared" si="57"/>
        <v>112.80697576108459</v>
      </c>
      <c r="CA39" s="395">
        <f t="shared" si="57"/>
        <v>115.06311527630628</v>
      </c>
      <c r="CB39" s="395">
        <f t="shared" si="57"/>
        <v>117.3643775818324</v>
      </c>
      <c r="CC39" s="395">
        <f t="shared" si="57"/>
        <v>119.71166513346905</v>
      </c>
      <c r="CD39" s="395">
        <f t="shared" si="57"/>
        <v>122.10589843613843</v>
      </c>
      <c r="CE39" s="395">
        <f t="shared" si="57"/>
        <v>124.5480164048612</v>
      </c>
      <c r="CF39" s="395">
        <f t="shared" si="57"/>
        <v>127.03897673295843</v>
      </c>
      <c r="CG39" s="395">
        <f t="shared" si="57"/>
        <v>129.5797562676176</v>
      </c>
      <c r="CH39" s="395">
        <f t="shared" si="57"/>
        <v>132.17135139296994</v>
      </c>
      <c r="CI39" s="395">
        <f t="shared" si="57"/>
        <v>134.81477842082933</v>
      </c>
    </row>
    <row r="40" spans="1:87">
      <c r="D40" s="2"/>
      <c r="E40" s="2"/>
      <c r="F40" s="2"/>
      <c r="G40" s="2"/>
      <c r="H40" s="2"/>
      <c r="I40" s="395"/>
      <c r="J40" s="395"/>
      <c r="K40" s="395"/>
      <c r="L40" s="395"/>
      <c r="M40" s="395"/>
      <c r="N40" s="395"/>
      <c r="O40" s="395"/>
      <c r="P40" s="395"/>
      <c r="Q40" s="395"/>
      <c r="R40" s="395"/>
      <c r="S40" s="395"/>
      <c r="T40" s="395"/>
      <c r="U40" s="395"/>
      <c r="V40" s="395"/>
      <c r="W40" s="395"/>
      <c r="X40" s="395"/>
      <c r="Y40" s="395"/>
      <c r="Z40" s="395"/>
      <c r="AA40" s="395"/>
      <c r="AB40" s="395"/>
      <c r="AC40" s="395"/>
      <c r="AD40" s="395"/>
      <c r="AE40" s="395"/>
      <c r="AF40" s="395"/>
      <c r="AG40" s="395"/>
      <c r="AH40" s="395"/>
      <c r="AI40" s="395"/>
      <c r="AJ40" s="395"/>
      <c r="AK40" s="395"/>
      <c r="AL40" s="395"/>
      <c r="AM40" s="395"/>
      <c r="AN40" s="395"/>
      <c r="AO40" s="395"/>
      <c r="AP40" s="395"/>
      <c r="AQ40" s="395"/>
      <c r="AR40" s="395"/>
      <c r="AS40" s="395"/>
      <c r="AT40" s="395"/>
      <c r="AU40" s="395"/>
      <c r="AV40" s="395"/>
      <c r="AW40" s="395"/>
      <c r="AX40" s="395"/>
      <c r="AY40" s="395"/>
      <c r="AZ40" s="395"/>
      <c r="BA40" s="395"/>
      <c r="BB40" s="395"/>
      <c r="BC40" s="395"/>
      <c r="BD40" s="395"/>
      <c r="BE40" s="395"/>
      <c r="BF40" s="395"/>
      <c r="BG40" s="395"/>
      <c r="BH40" s="395"/>
      <c r="BI40" s="395"/>
      <c r="BJ40" s="395"/>
      <c r="BK40" s="395"/>
      <c r="BL40" s="395"/>
      <c r="BM40" s="395"/>
      <c r="BN40" s="395"/>
      <c r="BO40" s="395"/>
      <c r="BP40" s="395"/>
      <c r="BQ40" s="395"/>
      <c r="BR40" s="395"/>
      <c r="BS40" s="395"/>
      <c r="BT40" s="395"/>
      <c r="BU40" s="395"/>
      <c r="BV40" s="395"/>
      <c r="BW40" s="395"/>
      <c r="BX40" s="395"/>
      <c r="BY40" s="395"/>
      <c r="BZ40" s="395"/>
      <c r="CA40" s="395"/>
      <c r="CB40" s="395"/>
      <c r="CC40" s="395"/>
      <c r="CD40" s="395"/>
      <c r="CE40" s="395"/>
      <c r="CF40" s="395"/>
      <c r="CG40" s="395"/>
      <c r="CH40" s="395"/>
      <c r="CI40" s="395"/>
    </row>
    <row r="41" spans="1:87">
      <c r="A41" s="52"/>
      <c r="B41" s="52"/>
      <c r="C41" s="105" t="s">
        <v>809</v>
      </c>
      <c r="D41" s="431"/>
      <c r="E41" s="431"/>
      <c r="F41" s="103"/>
      <c r="G41" s="682"/>
      <c r="H41" s="682"/>
      <c r="I41" s="682"/>
      <c r="J41" s="682"/>
      <c r="K41" s="682"/>
      <c r="L41" s="682"/>
      <c r="M41" s="682"/>
      <c r="N41" s="682"/>
      <c r="O41" s="682"/>
      <c r="P41" s="682"/>
      <c r="Q41" s="682"/>
      <c r="R41" s="682"/>
      <c r="S41" s="682"/>
      <c r="T41" s="682"/>
      <c r="U41" s="682"/>
      <c r="V41" s="682"/>
      <c r="W41" s="682"/>
      <c r="X41" s="682"/>
      <c r="Y41" s="682"/>
      <c r="Z41" s="682"/>
      <c r="AA41" s="682"/>
      <c r="AB41" s="682"/>
      <c r="AC41" s="682"/>
      <c r="AD41" s="682"/>
      <c r="AE41" s="682"/>
      <c r="AF41" s="682"/>
      <c r="AG41" s="52"/>
      <c r="AH41" s="128"/>
      <c r="AI41" s="52"/>
      <c r="AJ41" s="128"/>
      <c r="AK41" s="52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</row>
    <row r="42" spans="1:87">
      <c r="C42" t="s">
        <v>545</v>
      </c>
      <c r="D42" s="2" t="s">
        <v>898</v>
      </c>
      <c r="E42" s="2" t="s">
        <v>58</v>
      </c>
      <c r="F42" s="2"/>
      <c r="G42" s="667"/>
      <c r="H42" s="122">
        <f t="shared" ref="H42:AL42" si="58">H24</f>
        <v>138.64907343268521</v>
      </c>
      <c r="I42" s="122">
        <f t="shared" si="58"/>
        <v>168.70500000000001</v>
      </c>
      <c r="J42" s="122">
        <f>J24</f>
        <v>216.70898735440502</v>
      </c>
      <c r="K42" s="122">
        <f t="shared" si="58"/>
        <v>304.78970260899951</v>
      </c>
      <c r="L42" s="122">
        <f t="shared" si="58"/>
        <v>334.74</v>
      </c>
      <c r="M42" s="122">
        <f t="shared" si="58"/>
        <v>351.79394318840565</v>
      </c>
      <c r="N42" s="122">
        <f t="shared" si="58"/>
        <v>396.43671497584546</v>
      </c>
      <c r="O42" s="122">
        <f t="shared" si="58"/>
        <v>238.33843289039575</v>
      </c>
      <c r="P42" s="122">
        <f t="shared" si="58"/>
        <v>246.33416518774632</v>
      </c>
      <c r="Q42" s="122">
        <f t="shared" si="58"/>
        <v>251.40460573914061</v>
      </c>
      <c r="R42" s="122">
        <f t="shared" si="58"/>
        <v>286.38400544823998</v>
      </c>
      <c r="S42" s="122">
        <f t="shared" si="58"/>
        <v>342.93366306865323</v>
      </c>
      <c r="T42" s="122">
        <f t="shared" si="58"/>
        <v>370.14039220474052</v>
      </c>
      <c r="U42" s="122">
        <f t="shared" si="58"/>
        <v>393.64515715665522</v>
      </c>
      <c r="V42" s="122">
        <f t="shared" si="58"/>
        <v>401.51806029978832</v>
      </c>
      <c r="W42" s="122">
        <f t="shared" si="58"/>
        <v>409.54842150578412</v>
      </c>
      <c r="X42" s="122">
        <f t="shared" si="58"/>
        <v>417.73938993589979</v>
      </c>
      <c r="Y42" s="122">
        <f t="shared" si="58"/>
        <v>426.0941777346178</v>
      </c>
      <c r="Z42" s="122">
        <f t="shared" si="58"/>
        <v>434.61606128931015</v>
      </c>
      <c r="AA42" s="122">
        <f t="shared" si="58"/>
        <v>443.30838251509641</v>
      </c>
      <c r="AB42" s="122">
        <f t="shared" si="58"/>
        <v>452.17455016539839</v>
      </c>
      <c r="AC42" s="122">
        <f t="shared" si="58"/>
        <v>461.21804116870635</v>
      </c>
      <c r="AD42" s="122">
        <f t="shared" si="58"/>
        <v>470.44240199208048</v>
      </c>
      <c r="AE42" s="122">
        <f t="shared" si="58"/>
        <v>479.85125003192206</v>
      </c>
      <c r="AF42" s="122">
        <f t="shared" si="58"/>
        <v>489.4482750325605</v>
      </c>
      <c r="AG42" s="122">
        <f t="shared" si="58"/>
        <v>499.23724053321172</v>
      </c>
      <c r="AH42" s="122">
        <f t="shared" si="58"/>
        <v>509.22198534387599</v>
      </c>
      <c r="AI42" s="122">
        <f t="shared" si="58"/>
        <v>519.40642505075346</v>
      </c>
      <c r="AJ42" s="122">
        <f t="shared" si="58"/>
        <v>529.79455355176844</v>
      </c>
      <c r="AK42" s="122">
        <f t="shared" si="58"/>
        <v>540.3904446228039</v>
      </c>
      <c r="AL42" s="122">
        <f t="shared" si="58"/>
        <v>551.19825351525992</v>
      </c>
      <c r="AM42" s="122">
        <f t="shared" ref="AM42:CI42" si="59">AM24</f>
        <v>562.22221858556509</v>
      </c>
      <c r="AN42" s="122">
        <f t="shared" si="59"/>
        <v>573.46666295727641</v>
      </c>
      <c r="AO42" s="122">
        <f t="shared" si="59"/>
        <v>584.93599621642204</v>
      </c>
      <c r="AP42" s="122">
        <f t="shared" si="59"/>
        <v>596.63471614075047</v>
      </c>
      <c r="AQ42" s="122">
        <f t="shared" si="59"/>
        <v>608.56741046356547</v>
      </c>
      <c r="AR42" s="122">
        <f t="shared" si="59"/>
        <v>620.73875867283675</v>
      </c>
      <c r="AS42" s="122">
        <f t="shared" si="59"/>
        <v>633.1535338462935</v>
      </c>
      <c r="AT42" s="122">
        <f t="shared" si="59"/>
        <v>645.81660452321933</v>
      </c>
      <c r="AU42" s="122">
        <f t="shared" si="59"/>
        <v>658.73293661368382</v>
      </c>
      <c r="AV42" s="122">
        <f t="shared" si="59"/>
        <v>671.90759534595759</v>
      </c>
      <c r="AW42" s="122">
        <f t="shared" si="59"/>
        <v>685.34574725287678</v>
      </c>
      <c r="AX42" s="122">
        <f t="shared" si="59"/>
        <v>699.0526621979343</v>
      </c>
      <c r="AY42" s="122">
        <f t="shared" si="59"/>
        <v>713.03371544189304</v>
      </c>
      <c r="AZ42" s="122">
        <f t="shared" si="59"/>
        <v>727.29438975073083</v>
      </c>
      <c r="BA42" s="122">
        <f t="shared" si="59"/>
        <v>741.84027754574549</v>
      </c>
      <c r="BB42" s="122">
        <f t="shared" si="59"/>
        <v>756.67708309666045</v>
      </c>
      <c r="BC42" s="122">
        <f t="shared" si="59"/>
        <v>771.81062475859369</v>
      </c>
      <c r="BD42" s="122">
        <f t="shared" si="59"/>
        <v>787.24683725376553</v>
      </c>
      <c r="BE42" s="122">
        <f t="shared" si="59"/>
        <v>802.99177399884093</v>
      </c>
      <c r="BF42" s="122">
        <f t="shared" si="59"/>
        <v>819.05160947881768</v>
      </c>
      <c r="BG42" s="122">
        <f t="shared" si="59"/>
        <v>835.43264166839401</v>
      </c>
      <c r="BH42" s="122">
        <f t="shared" si="59"/>
        <v>852.14129450176199</v>
      </c>
      <c r="BI42" s="122">
        <f t="shared" si="59"/>
        <v>869.18412039179725</v>
      </c>
      <c r="BJ42" s="122">
        <f t="shared" si="59"/>
        <v>886.56780279963334</v>
      </c>
      <c r="BK42" s="122">
        <f t="shared" si="59"/>
        <v>904.29915885562605</v>
      </c>
      <c r="BL42" s="122">
        <f t="shared" si="59"/>
        <v>922.38514203273849</v>
      </c>
      <c r="BM42" s="122">
        <f t="shared" si="59"/>
        <v>940.83284487339336</v>
      </c>
      <c r="BN42" s="122">
        <f t="shared" si="59"/>
        <v>959.64950177086121</v>
      </c>
      <c r="BO42" s="122">
        <f t="shared" si="59"/>
        <v>978.8424918062783</v>
      </c>
      <c r="BP42" s="122">
        <f t="shared" si="59"/>
        <v>998.41934164240399</v>
      </c>
      <c r="BQ42" s="122">
        <f t="shared" si="59"/>
        <v>1018.3877284752521</v>
      </c>
      <c r="BR42" s="122">
        <f t="shared" si="59"/>
        <v>1038.7554830447573</v>
      </c>
      <c r="BS42" s="122">
        <f t="shared" si="59"/>
        <v>1059.5305927056525</v>
      </c>
      <c r="BT42" s="122">
        <f t="shared" si="59"/>
        <v>1080.7212045597655</v>
      </c>
      <c r="BU42" s="122">
        <f t="shared" si="59"/>
        <v>1102.3356286509609</v>
      </c>
      <c r="BV42" s="122">
        <f t="shared" si="59"/>
        <v>1124.3823412239801</v>
      </c>
      <c r="BW42" s="122">
        <f t="shared" si="59"/>
        <v>1146.8699880484596</v>
      </c>
      <c r="BX42" s="122">
        <f t="shared" si="59"/>
        <v>1169.8073878094287</v>
      </c>
      <c r="BY42" s="122">
        <f t="shared" si="59"/>
        <v>1193.2035355656176</v>
      </c>
      <c r="BZ42" s="122">
        <f t="shared" si="59"/>
        <v>1217.0676062769298</v>
      </c>
      <c r="CA42" s="122">
        <f t="shared" si="59"/>
        <v>1241.4089584024684</v>
      </c>
      <c r="CB42" s="122">
        <f t="shared" si="59"/>
        <v>1266.2371375705179</v>
      </c>
      <c r="CC42" s="122">
        <f t="shared" si="59"/>
        <v>1291.5618803219281</v>
      </c>
      <c r="CD42" s="122">
        <f t="shared" si="59"/>
        <v>1317.3931179283668</v>
      </c>
      <c r="CE42" s="122">
        <f t="shared" si="59"/>
        <v>1343.7409802869345</v>
      </c>
      <c r="CF42" s="122">
        <f t="shared" si="59"/>
        <v>1370.6157998926731</v>
      </c>
      <c r="CG42" s="122">
        <f t="shared" si="59"/>
        <v>1398.0281158905264</v>
      </c>
      <c r="CH42" s="122">
        <f t="shared" si="59"/>
        <v>1425.988678208337</v>
      </c>
      <c r="CI42" s="122">
        <f t="shared" si="59"/>
        <v>1454.5084517725038</v>
      </c>
    </row>
    <row r="43" spans="1:87">
      <c r="C43" t="s">
        <v>546</v>
      </c>
      <c r="D43" s="2" t="s">
        <v>898</v>
      </c>
      <c r="E43" s="2" t="s">
        <v>58</v>
      </c>
      <c r="F43" s="2"/>
      <c r="G43" s="667"/>
      <c r="H43" s="122">
        <f t="shared" ref="H43" si="60">H42*H$13</f>
        <v>138.64907343268521</v>
      </c>
      <c r="I43" s="122">
        <f t="shared" ref="I43:AF43" si="61">I42*I$13</f>
        <v>168.70500000000001</v>
      </c>
      <c r="J43" s="122">
        <f>J42*J$13</f>
        <v>216.70898735440502</v>
      </c>
      <c r="K43" s="122">
        <f>K42*K$13</f>
        <v>304.78970260899951</v>
      </c>
      <c r="L43" s="122">
        <f>L42*L$13</f>
        <v>334.74</v>
      </c>
      <c r="M43" s="122">
        <f t="shared" si="61"/>
        <v>351.79394318840565</v>
      </c>
      <c r="N43" s="122">
        <f t="shared" si="61"/>
        <v>396.43671497584546</v>
      </c>
      <c r="O43" s="122">
        <f t="shared" si="61"/>
        <v>238.33843289039575</v>
      </c>
      <c r="P43" s="122">
        <f t="shared" si="61"/>
        <v>246.33416518774632</v>
      </c>
      <c r="Q43" s="122">
        <f t="shared" si="61"/>
        <v>251.40460573914061</v>
      </c>
      <c r="R43" s="122">
        <f t="shared" si="61"/>
        <v>286.38400544823998</v>
      </c>
      <c r="S43" s="122">
        <f t="shared" si="61"/>
        <v>342.93366306865323</v>
      </c>
      <c r="T43" s="122">
        <f t="shared" si="61"/>
        <v>370.14039220474052</v>
      </c>
      <c r="U43" s="122">
        <f t="shared" si="61"/>
        <v>393.64515715665522</v>
      </c>
      <c r="V43" s="122">
        <f t="shared" si="61"/>
        <v>401.51806029978832</v>
      </c>
      <c r="W43" s="122">
        <f t="shared" si="61"/>
        <v>409.54842150578412</v>
      </c>
      <c r="X43" s="122">
        <f t="shared" si="61"/>
        <v>417.73938993589979</v>
      </c>
      <c r="Y43" s="122">
        <f t="shared" si="61"/>
        <v>426.0941777346178</v>
      </c>
      <c r="Z43" s="122">
        <f t="shared" si="61"/>
        <v>434.61606128931015</v>
      </c>
      <c r="AA43" s="122">
        <f t="shared" si="61"/>
        <v>443.30838251509641</v>
      </c>
      <c r="AB43" s="122">
        <f t="shared" si="61"/>
        <v>452.17455016539839</v>
      </c>
      <c r="AC43" s="122">
        <f t="shared" si="61"/>
        <v>461.21804116870635</v>
      </c>
      <c r="AD43" s="122">
        <f t="shared" si="61"/>
        <v>470.44240199208048</v>
      </c>
      <c r="AE43" s="122">
        <f t="shared" si="61"/>
        <v>479.85125003192206</v>
      </c>
      <c r="AF43" s="122">
        <f t="shared" si="61"/>
        <v>489.4482750325605</v>
      </c>
      <c r="AG43" s="122">
        <f t="shared" ref="AG43:AL43" si="62">AG42*AG$13</f>
        <v>499.23724053321172</v>
      </c>
      <c r="AH43" s="122">
        <f t="shared" si="62"/>
        <v>509.22198534387599</v>
      </c>
      <c r="AI43" s="122">
        <f t="shared" si="62"/>
        <v>519.40642505075346</v>
      </c>
      <c r="AJ43" s="122">
        <f t="shared" si="62"/>
        <v>529.79455355176844</v>
      </c>
      <c r="AK43" s="122">
        <f t="shared" si="62"/>
        <v>540.3904446228039</v>
      </c>
      <c r="AL43" s="122">
        <f t="shared" si="62"/>
        <v>551.19825351525992</v>
      </c>
      <c r="AM43" s="122">
        <f t="shared" ref="AM43:CI43" si="63">AM42*AM$13</f>
        <v>562.22221858556509</v>
      </c>
      <c r="AN43" s="122">
        <f t="shared" si="63"/>
        <v>573.46666295727641</v>
      </c>
      <c r="AO43" s="122">
        <f t="shared" si="63"/>
        <v>584.93599621642204</v>
      </c>
      <c r="AP43" s="122">
        <f t="shared" si="63"/>
        <v>596.63471614075047</v>
      </c>
      <c r="AQ43" s="122">
        <f t="shared" si="63"/>
        <v>608.56741046356547</v>
      </c>
      <c r="AR43" s="122">
        <f t="shared" si="63"/>
        <v>620.73875867283675</v>
      </c>
      <c r="AS43" s="122">
        <f t="shared" si="63"/>
        <v>633.1535338462935</v>
      </c>
      <c r="AT43" s="122">
        <f t="shared" si="63"/>
        <v>645.81660452321933</v>
      </c>
      <c r="AU43" s="122">
        <f t="shared" si="63"/>
        <v>658.73293661368382</v>
      </c>
      <c r="AV43" s="122">
        <f t="shared" si="63"/>
        <v>671.90759534595759</v>
      </c>
      <c r="AW43" s="122">
        <f t="shared" si="63"/>
        <v>685.34574725287678</v>
      </c>
      <c r="AX43" s="122">
        <f t="shared" si="63"/>
        <v>699.0526621979343</v>
      </c>
      <c r="AY43" s="122">
        <f t="shared" si="63"/>
        <v>713.03371544189304</v>
      </c>
      <c r="AZ43" s="122">
        <f t="shared" si="63"/>
        <v>727.29438975073083</v>
      </c>
      <c r="BA43" s="122">
        <f t="shared" si="63"/>
        <v>741.84027754574549</v>
      </c>
      <c r="BB43" s="122">
        <f t="shared" si="63"/>
        <v>756.67708309666045</v>
      </c>
      <c r="BC43" s="122">
        <f t="shared" si="63"/>
        <v>771.81062475859369</v>
      </c>
      <c r="BD43" s="122">
        <f t="shared" si="63"/>
        <v>787.24683725376553</v>
      </c>
      <c r="BE43" s="122">
        <f t="shared" si="63"/>
        <v>802.99177399884093</v>
      </c>
      <c r="BF43" s="122">
        <f t="shared" si="63"/>
        <v>819.05160947881768</v>
      </c>
      <c r="BG43" s="122">
        <f t="shared" si="63"/>
        <v>835.43264166839401</v>
      </c>
      <c r="BH43" s="122">
        <f t="shared" si="63"/>
        <v>852.14129450176199</v>
      </c>
      <c r="BI43" s="122">
        <f t="shared" si="63"/>
        <v>869.18412039179725</v>
      </c>
      <c r="BJ43" s="122">
        <f t="shared" si="63"/>
        <v>886.56780279963334</v>
      </c>
      <c r="BK43" s="122">
        <f t="shared" si="63"/>
        <v>904.29915885562605</v>
      </c>
      <c r="BL43" s="122">
        <f t="shared" si="63"/>
        <v>922.38514203273849</v>
      </c>
      <c r="BM43" s="122">
        <f t="shared" si="63"/>
        <v>940.83284487339336</v>
      </c>
      <c r="BN43" s="122">
        <f t="shared" si="63"/>
        <v>959.64950177086121</v>
      </c>
      <c r="BO43" s="122">
        <f t="shared" si="63"/>
        <v>978.8424918062783</v>
      </c>
      <c r="BP43" s="122">
        <f t="shared" si="63"/>
        <v>998.41934164240399</v>
      </c>
      <c r="BQ43" s="122">
        <f t="shared" si="63"/>
        <v>1018.3877284752521</v>
      </c>
      <c r="BR43" s="122">
        <f t="shared" si="63"/>
        <v>1038.7554830447573</v>
      </c>
      <c r="BS43" s="122">
        <f t="shared" si="63"/>
        <v>1059.5305927056525</v>
      </c>
      <c r="BT43" s="122">
        <f t="shared" si="63"/>
        <v>1080.7212045597655</v>
      </c>
      <c r="BU43" s="122">
        <f t="shared" si="63"/>
        <v>1102.3356286509609</v>
      </c>
      <c r="BV43" s="122">
        <f t="shared" si="63"/>
        <v>1124.3823412239801</v>
      </c>
      <c r="BW43" s="122">
        <f t="shared" si="63"/>
        <v>1146.8699880484596</v>
      </c>
      <c r="BX43" s="122">
        <f t="shared" si="63"/>
        <v>1169.8073878094287</v>
      </c>
      <c r="BY43" s="122">
        <f t="shared" si="63"/>
        <v>1193.2035355656176</v>
      </c>
      <c r="BZ43" s="122">
        <f t="shared" si="63"/>
        <v>1217.0676062769298</v>
      </c>
      <c r="CA43" s="122">
        <f t="shared" si="63"/>
        <v>1241.4089584024684</v>
      </c>
      <c r="CB43" s="122">
        <f t="shared" si="63"/>
        <v>1266.2371375705179</v>
      </c>
      <c r="CC43" s="122">
        <f t="shared" si="63"/>
        <v>1291.5618803219281</v>
      </c>
      <c r="CD43" s="122">
        <f t="shared" si="63"/>
        <v>1317.3931179283668</v>
      </c>
      <c r="CE43" s="122">
        <f t="shared" si="63"/>
        <v>1343.7409802869345</v>
      </c>
      <c r="CF43" s="122">
        <f t="shared" si="63"/>
        <v>1370.6157998926731</v>
      </c>
      <c r="CG43" s="122">
        <f t="shared" si="63"/>
        <v>1398.0281158905264</v>
      </c>
      <c r="CH43" s="122">
        <f t="shared" si="63"/>
        <v>1425.988678208337</v>
      </c>
      <c r="CI43" s="122">
        <f t="shared" si="63"/>
        <v>1454.5084517725038</v>
      </c>
    </row>
    <row r="44" spans="1:87">
      <c r="D44" s="2"/>
      <c r="E44" s="2"/>
      <c r="F44" s="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/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22"/>
    </row>
    <row r="45" spans="1:87">
      <c r="C45" t="s">
        <v>547</v>
      </c>
      <c r="D45" s="2" t="s">
        <v>898</v>
      </c>
      <c r="E45" s="2" t="s">
        <v>58</v>
      </c>
      <c r="F45" s="2"/>
      <c r="G45" s="667"/>
      <c r="H45" s="122">
        <f t="shared" ref="H45:AL45" si="64">H25</f>
        <v>47.23397082480291</v>
      </c>
      <c r="I45" s="122">
        <f t="shared" si="64"/>
        <v>46.523572129409942</v>
      </c>
      <c r="J45" s="122">
        <f t="shared" si="64"/>
        <v>71.108361216723281</v>
      </c>
      <c r="K45" s="122">
        <f t="shared" si="64"/>
        <v>111.2767312204777</v>
      </c>
      <c r="L45" s="122">
        <f t="shared" si="64"/>
        <v>147.13900000000001</v>
      </c>
      <c r="M45" s="122">
        <f t="shared" si="64"/>
        <v>137.53822144927534</v>
      </c>
      <c r="N45" s="122">
        <f t="shared" si="64"/>
        <v>140.28891831511146</v>
      </c>
      <c r="O45" s="122">
        <f t="shared" si="64"/>
        <v>170.106803578094</v>
      </c>
      <c r="P45" s="122">
        <f t="shared" si="64"/>
        <v>195.50060112822231</v>
      </c>
      <c r="Q45" s="122">
        <f t="shared" si="64"/>
        <v>223.78390351733609</v>
      </c>
      <c r="R45" s="122">
        <f t="shared" si="64"/>
        <v>220.36441209102594</v>
      </c>
      <c r="S45" s="122">
        <f t="shared" si="64"/>
        <v>224.50493880548751</v>
      </c>
      <c r="T45" s="122">
        <f t="shared" si="64"/>
        <v>262.09520971282546</v>
      </c>
      <c r="U45" s="122">
        <f t="shared" si="64"/>
        <v>278.73885744504895</v>
      </c>
      <c r="V45" s="122">
        <f t="shared" si="64"/>
        <v>284.31363459394993</v>
      </c>
      <c r="W45" s="122">
        <f t="shared" si="64"/>
        <v>289.99990728582895</v>
      </c>
      <c r="X45" s="122">
        <f t="shared" si="64"/>
        <v>295.79990543154554</v>
      </c>
      <c r="Y45" s="122">
        <f t="shared" si="64"/>
        <v>301.71590354017644</v>
      </c>
      <c r="Z45" s="122">
        <f t="shared" si="64"/>
        <v>307.75022161097996</v>
      </c>
      <c r="AA45" s="122">
        <f t="shared" si="64"/>
        <v>313.9052260431996</v>
      </c>
      <c r="AB45" s="122">
        <f t="shared" si="64"/>
        <v>320.18333056406362</v>
      </c>
      <c r="AC45" s="122">
        <f t="shared" si="64"/>
        <v>326.58699717534489</v>
      </c>
      <c r="AD45" s="122">
        <f t="shared" si="64"/>
        <v>333.11873711885181</v>
      </c>
      <c r="AE45" s="122">
        <f t="shared" si="64"/>
        <v>339.78111186122885</v>
      </c>
      <c r="AF45" s="122">
        <f t="shared" si="64"/>
        <v>346.5767340984533</v>
      </c>
      <c r="AG45" s="122">
        <f t="shared" si="64"/>
        <v>353.50826878042244</v>
      </c>
      <c r="AH45" s="122">
        <f t="shared" si="64"/>
        <v>360.57843415603094</v>
      </c>
      <c r="AI45" s="122">
        <f t="shared" si="64"/>
        <v>367.79000283915155</v>
      </c>
      <c r="AJ45" s="122">
        <f t="shared" si="64"/>
        <v>375.14580289593454</v>
      </c>
      <c r="AK45" s="122">
        <f t="shared" si="64"/>
        <v>382.64871895385323</v>
      </c>
      <c r="AL45" s="122">
        <f t="shared" si="64"/>
        <v>390.30169333293026</v>
      </c>
      <c r="AM45" s="122">
        <f t="shared" ref="AM45:CI45" si="65">AM25</f>
        <v>398.10772719958879</v>
      </c>
      <c r="AN45" s="122">
        <f t="shared" si="65"/>
        <v>406.06988174358065</v>
      </c>
      <c r="AO45" s="122">
        <f t="shared" si="65"/>
        <v>414.19127937845229</v>
      </c>
      <c r="AP45" s="122">
        <f t="shared" si="65"/>
        <v>422.47510496602132</v>
      </c>
      <c r="AQ45" s="122">
        <f t="shared" si="65"/>
        <v>430.92460706534172</v>
      </c>
      <c r="AR45" s="122">
        <f t="shared" si="65"/>
        <v>439.54309920664861</v>
      </c>
      <c r="AS45" s="122">
        <f t="shared" si="65"/>
        <v>448.33396119078157</v>
      </c>
      <c r="AT45" s="122">
        <f t="shared" si="65"/>
        <v>457.30064041459724</v>
      </c>
      <c r="AU45" s="122">
        <f t="shared" si="65"/>
        <v>466.44665322288921</v>
      </c>
      <c r="AV45" s="122">
        <f t="shared" si="65"/>
        <v>475.77558628734704</v>
      </c>
      <c r="AW45" s="122">
        <f t="shared" si="65"/>
        <v>485.29109801309397</v>
      </c>
      <c r="AX45" s="122">
        <f t="shared" si="65"/>
        <v>494.99691997335589</v>
      </c>
      <c r="AY45" s="122">
        <f t="shared" si="65"/>
        <v>504.89685837282303</v>
      </c>
      <c r="AZ45" s="122">
        <f t="shared" si="65"/>
        <v>514.99479554027948</v>
      </c>
      <c r="BA45" s="122">
        <f t="shared" si="65"/>
        <v>525.2946914510851</v>
      </c>
      <c r="BB45" s="122">
        <f t="shared" si="65"/>
        <v>535.80058528010682</v>
      </c>
      <c r="BC45" s="122">
        <f t="shared" si="65"/>
        <v>546.51659698570893</v>
      </c>
      <c r="BD45" s="122">
        <f t="shared" si="65"/>
        <v>557.44692892542309</v>
      </c>
      <c r="BE45" s="122">
        <f t="shared" si="65"/>
        <v>568.59586750393157</v>
      </c>
      <c r="BF45" s="122">
        <f t="shared" si="65"/>
        <v>579.96778485401023</v>
      </c>
      <c r="BG45" s="122">
        <f t="shared" si="65"/>
        <v>591.56714055109046</v>
      </c>
      <c r="BH45" s="122">
        <f t="shared" si="65"/>
        <v>603.3984833621123</v>
      </c>
      <c r="BI45" s="122">
        <f t="shared" si="65"/>
        <v>615.46645302935462</v>
      </c>
      <c r="BJ45" s="122">
        <f t="shared" si="65"/>
        <v>627.7757820899418</v>
      </c>
      <c r="BK45" s="122">
        <f t="shared" si="65"/>
        <v>640.33129773174062</v>
      </c>
      <c r="BL45" s="122">
        <f t="shared" si="65"/>
        <v>653.13792368637542</v>
      </c>
      <c r="BM45" s="122">
        <f t="shared" si="65"/>
        <v>666.20068216010282</v>
      </c>
      <c r="BN45" s="122">
        <f t="shared" si="65"/>
        <v>679.52469580330501</v>
      </c>
      <c r="BO45" s="122">
        <f t="shared" si="65"/>
        <v>693.11518971937107</v>
      </c>
      <c r="BP45" s="122">
        <f t="shared" si="65"/>
        <v>706.97749351375842</v>
      </c>
      <c r="BQ45" s="122">
        <f t="shared" si="65"/>
        <v>721.11704338403365</v>
      </c>
      <c r="BR45" s="122">
        <f t="shared" si="65"/>
        <v>735.53938425171441</v>
      </c>
      <c r="BS45" s="122">
        <f t="shared" si="65"/>
        <v>750.25017193674876</v>
      </c>
      <c r="BT45" s="122">
        <f t="shared" si="65"/>
        <v>765.25517537548376</v>
      </c>
      <c r="BU45" s="122">
        <f t="shared" si="65"/>
        <v>780.56027888299343</v>
      </c>
      <c r="BV45" s="122">
        <f t="shared" si="65"/>
        <v>796.17148446065335</v>
      </c>
      <c r="BW45" s="122">
        <f t="shared" si="65"/>
        <v>812.09491414986633</v>
      </c>
      <c r="BX45" s="122">
        <f t="shared" si="65"/>
        <v>828.33681243286367</v>
      </c>
      <c r="BY45" s="122">
        <f t="shared" si="65"/>
        <v>844.90354868152099</v>
      </c>
      <c r="BZ45" s="122">
        <f t="shared" si="65"/>
        <v>861.80161965515151</v>
      </c>
      <c r="CA45" s="122">
        <f t="shared" si="65"/>
        <v>879.03765204825447</v>
      </c>
      <c r="CB45" s="122">
        <f t="shared" si="65"/>
        <v>896.61840508921955</v>
      </c>
      <c r="CC45" s="122">
        <f t="shared" si="65"/>
        <v>914.55077319100394</v>
      </c>
      <c r="CD45" s="122">
        <f t="shared" si="65"/>
        <v>932.8417886548242</v>
      </c>
      <c r="CE45" s="122">
        <f t="shared" si="65"/>
        <v>951.49862442792073</v>
      </c>
      <c r="CF45" s="122">
        <f t="shared" si="65"/>
        <v>970.52859691647916</v>
      </c>
      <c r="CG45" s="122">
        <f t="shared" si="65"/>
        <v>989.9391688548086</v>
      </c>
      <c r="CH45" s="122">
        <f t="shared" si="65"/>
        <v>1009.7379522319048</v>
      </c>
      <c r="CI45" s="122">
        <f t="shared" si="65"/>
        <v>1029.9327112765429</v>
      </c>
    </row>
    <row r="46" spans="1:87">
      <c r="C46" t="s">
        <v>548</v>
      </c>
      <c r="D46" s="2" t="s">
        <v>898</v>
      </c>
      <c r="E46" s="2" t="s">
        <v>58</v>
      </c>
      <c r="F46" s="2"/>
      <c r="G46" s="667"/>
      <c r="H46" s="395">
        <f t="shared" ref="H46" si="66">H45*H$13</f>
        <v>47.23397082480291</v>
      </c>
      <c r="I46" s="395">
        <f t="shared" ref="I46:J46" si="67">I45*I$13</f>
        <v>46.523572129409942</v>
      </c>
      <c r="J46" s="395">
        <f t="shared" si="67"/>
        <v>71.108361216723281</v>
      </c>
      <c r="K46" s="395">
        <f>K45*K$13</f>
        <v>111.2767312204777</v>
      </c>
      <c r="L46" s="395">
        <f>L45*L$13</f>
        <v>147.13900000000001</v>
      </c>
      <c r="M46" s="395">
        <f>M45*M$13</f>
        <v>137.53822144927534</v>
      </c>
      <c r="N46" s="395">
        <f t="shared" ref="N46:AF46" si="68">N45*N$13</f>
        <v>140.28891831511146</v>
      </c>
      <c r="O46" s="395">
        <f>O45*O$13</f>
        <v>170.106803578094</v>
      </c>
      <c r="P46" s="395">
        <f t="shared" si="68"/>
        <v>195.50060112822231</v>
      </c>
      <c r="Q46" s="395">
        <f t="shared" si="68"/>
        <v>223.78390351733609</v>
      </c>
      <c r="R46" s="395">
        <f t="shared" si="68"/>
        <v>220.36441209102594</v>
      </c>
      <c r="S46" s="395">
        <f t="shared" si="68"/>
        <v>224.50493880548751</v>
      </c>
      <c r="T46" s="395">
        <f t="shared" si="68"/>
        <v>262.09520971282546</v>
      </c>
      <c r="U46" s="395">
        <f t="shared" si="68"/>
        <v>278.73885744504895</v>
      </c>
      <c r="V46" s="395">
        <f t="shared" si="68"/>
        <v>284.31363459394993</v>
      </c>
      <c r="W46" s="395">
        <f t="shared" si="68"/>
        <v>289.99990728582895</v>
      </c>
      <c r="X46" s="395">
        <f t="shared" si="68"/>
        <v>295.79990543154554</v>
      </c>
      <c r="Y46" s="395">
        <f t="shared" si="68"/>
        <v>301.71590354017644</v>
      </c>
      <c r="Z46" s="395">
        <f t="shared" si="68"/>
        <v>307.75022161097996</v>
      </c>
      <c r="AA46" s="395">
        <f t="shared" si="68"/>
        <v>313.9052260431996</v>
      </c>
      <c r="AB46" s="395">
        <f t="shared" si="68"/>
        <v>320.18333056406362</v>
      </c>
      <c r="AC46" s="395">
        <f t="shared" si="68"/>
        <v>326.58699717534489</v>
      </c>
      <c r="AD46" s="395">
        <f t="shared" si="68"/>
        <v>333.11873711885181</v>
      </c>
      <c r="AE46" s="395">
        <f t="shared" si="68"/>
        <v>339.78111186122885</v>
      </c>
      <c r="AF46" s="395">
        <f t="shared" si="68"/>
        <v>346.5767340984533</v>
      </c>
      <c r="AG46" s="395">
        <f t="shared" ref="AG46:AL46" si="69">AG45*AG$13</f>
        <v>353.50826878042244</v>
      </c>
      <c r="AH46" s="395">
        <f t="shared" si="69"/>
        <v>360.57843415603094</v>
      </c>
      <c r="AI46" s="395">
        <f t="shared" si="69"/>
        <v>367.79000283915155</v>
      </c>
      <c r="AJ46" s="395">
        <f t="shared" si="69"/>
        <v>375.14580289593454</v>
      </c>
      <c r="AK46" s="395">
        <f t="shared" si="69"/>
        <v>382.64871895385323</v>
      </c>
      <c r="AL46" s="395">
        <f t="shared" si="69"/>
        <v>390.30169333293026</v>
      </c>
      <c r="AM46" s="395">
        <f t="shared" ref="AM46:CI46" si="70">AM45*AM$13</f>
        <v>398.10772719958879</v>
      </c>
      <c r="AN46" s="395">
        <f t="shared" si="70"/>
        <v>406.06988174358065</v>
      </c>
      <c r="AO46" s="395">
        <f t="shared" si="70"/>
        <v>414.19127937845229</v>
      </c>
      <c r="AP46" s="395">
        <f t="shared" si="70"/>
        <v>422.47510496602132</v>
      </c>
      <c r="AQ46" s="395">
        <f t="shared" si="70"/>
        <v>430.92460706534172</v>
      </c>
      <c r="AR46" s="395">
        <f t="shared" si="70"/>
        <v>439.54309920664861</v>
      </c>
      <c r="AS46" s="395">
        <f t="shared" si="70"/>
        <v>448.33396119078157</v>
      </c>
      <c r="AT46" s="395">
        <f t="shared" si="70"/>
        <v>457.30064041459724</v>
      </c>
      <c r="AU46" s="395">
        <f t="shared" si="70"/>
        <v>466.44665322288921</v>
      </c>
      <c r="AV46" s="395">
        <f t="shared" si="70"/>
        <v>475.77558628734704</v>
      </c>
      <c r="AW46" s="395">
        <f t="shared" si="70"/>
        <v>485.29109801309397</v>
      </c>
      <c r="AX46" s="395">
        <f t="shared" si="70"/>
        <v>494.99691997335589</v>
      </c>
      <c r="AY46" s="395">
        <f t="shared" si="70"/>
        <v>504.89685837282303</v>
      </c>
      <c r="AZ46" s="395">
        <f t="shared" si="70"/>
        <v>514.99479554027948</v>
      </c>
      <c r="BA46" s="395">
        <f t="shared" si="70"/>
        <v>525.2946914510851</v>
      </c>
      <c r="BB46" s="395">
        <f t="shared" si="70"/>
        <v>535.80058528010682</v>
      </c>
      <c r="BC46" s="395">
        <f t="shared" si="70"/>
        <v>546.51659698570893</v>
      </c>
      <c r="BD46" s="395">
        <f t="shared" si="70"/>
        <v>557.44692892542309</v>
      </c>
      <c r="BE46" s="395">
        <f t="shared" si="70"/>
        <v>568.59586750393157</v>
      </c>
      <c r="BF46" s="395">
        <f t="shared" si="70"/>
        <v>579.96778485401023</v>
      </c>
      <c r="BG46" s="395">
        <f t="shared" si="70"/>
        <v>591.56714055109046</v>
      </c>
      <c r="BH46" s="395">
        <f t="shared" si="70"/>
        <v>603.3984833621123</v>
      </c>
      <c r="BI46" s="395">
        <f t="shared" si="70"/>
        <v>615.46645302935462</v>
      </c>
      <c r="BJ46" s="395">
        <f t="shared" si="70"/>
        <v>627.7757820899418</v>
      </c>
      <c r="BK46" s="395">
        <f t="shared" si="70"/>
        <v>640.33129773174062</v>
      </c>
      <c r="BL46" s="395">
        <f t="shared" si="70"/>
        <v>653.13792368637542</v>
      </c>
      <c r="BM46" s="395">
        <f t="shared" si="70"/>
        <v>666.20068216010282</v>
      </c>
      <c r="BN46" s="395">
        <f t="shared" si="70"/>
        <v>679.52469580330501</v>
      </c>
      <c r="BO46" s="395">
        <f t="shared" si="70"/>
        <v>693.11518971937107</v>
      </c>
      <c r="BP46" s="395">
        <f t="shared" si="70"/>
        <v>706.97749351375842</v>
      </c>
      <c r="BQ46" s="395">
        <f t="shared" si="70"/>
        <v>721.11704338403365</v>
      </c>
      <c r="BR46" s="395">
        <f t="shared" si="70"/>
        <v>735.53938425171441</v>
      </c>
      <c r="BS46" s="395">
        <f t="shared" si="70"/>
        <v>750.25017193674876</v>
      </c>
      <c r="BT46" s="395">
        <f t="shared" si="70"/>
        <v>765.25517537548376</v>
      </c>
      <c r="BU46" s="395">
        <f t="shared" si="70"/>
        <v>780.56027888299343</v>
      </c>
      <c r="BV46" s="395">
        <f t="shared" si="70"/>
        <v>796.17148446065335</v>
      </c>
      <c r="BW46" s="395">
        <f t="shared" si="70"/>
        <v>812.09491414986633</v>
      </c>
      <c r="BX46" s="395">
        <f t="shared" si="70"/>
        <v>828.33681243286367</v>
      </c>
      <c r="BY46" s="395">
        <f t="shared" si="70"/>
        <v>844.90354868152099</v>
      </c>
      <c r="BZ46" s="395">
        <f t="shared" si="70"/>
        <v>861.80161965515151</v>
      </c>
      <c r="CA46" s="395">
        <f t="shared" si="70"/>
        <v>879.03765204825447</v>
      </c>
      <c r="CB46" s="395">
        <f t="shared" si="70"/>
        <v>896.61840508921955</v>
      </c>
      <c r="CC46" s="395">
        <f t="shared" si="70"/>
        <v>914.55077319100394</v>
      </c>
      <c r="CD46" s="395">
        <f t="shared" si="70"/>
        <v>932.8417886548242</v>
      </c>
      <c r="CE46" s="395">
        <f t="shared" si="70"/>
        <v>951.49862442792073</v>
      </c>
      <c r="CF46" s="395">
        <f t="shared" si="70"/>
        <v>970.52859691647916</v>
      </c>
      <c r="CG46" s="395">
        <f t="shared" si="70"/>
        <v>989.9391688548086</v>
      </c>
      <c r="CH46" s="395">
        <f t="shared" si="70"/>
        <v>1009.7379522319048</v>
      </c>
      <c r="CI46" s="395">
        <f t="shared" si="70"/>
        <v>1029.9327112765429</v>
      </c>
    </row>
    <row r="47" spans="1:87">
      <c r="D47" s="2"/>
      <c r="E47" s="2"/>
      <c r="F47" s="2"/>
      <c r="G47" s="395"/>
      <c r="H47" s="395"/>
      <c r="I47" s="395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</row>
    <row r="48" spans="1:87">
      <c r="A48" s="52"/>
      <c r="B48" s="52"/>
      <c r="C48" s="105" t="s">
        <v>810</v>
      </c>
      <c r="D48" s="431"/>
      <c r="E48" s="431"/>
      <c r="F48" s="103"/>
      <c r="G48" s="682"/>
      <c r="H48" s="682"/>
      <c r="I48" s="682"/>
      <c r="J48" s="682"/>
      <c r="K48" s="682"/>
      <c r="L48" s="682"/>
      <c r="M48" s="682"/>
      <c r="N48" s="682"/>
      <c r="O48" s="682"/>
      <c r="P48" s="682"/>
      <c r="Q48" s="682"/>
      <c r="R48" s="682"/>
      <c r="S48" s="682"/>
      <c r="T48" s="682"/>
      <c r="U48" s="682"/>
      <c r="V48" s="682"/>
      <c r="W48" s="682"/>
      <c r="X48" s="682"/>
      <c r="Y48" s="682"/>
      <c r="Z48" s="682"/>
      <c r="AA48" s="682"/>
      <c r="AB48" s="682"/>
      <c r="AC48" s="682"/>
      <c r="AD48" s="682"/>
      <c r="AE48" s="682"/>
      <c r="AF48" s="682"/>
      <c r="AG48" s="52"/>
      <c r="AH48" s="128"/>
      <c r="AI48" s="52"/>
      <c r="AJ48" s="128"/>
      <c r="AK48" s="52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</row>
    <row r="49" spans="1:87">
      <c r="C49" t="s">
        <v>549</v>
      </c>
      <c r="D49" s="2" t="s">
        <v>898</v>
      </c>
      <c r="E49" s="2" t="s">
        <v>58</v>
      </c>
      <c r="F49" s="2"/>
      <c r="G49" s="667"/>
      <c r="H49" s="667">
        <f t="shared" ref="H49:J49" si="71">IF(ISNUMBER(H18),H18,0)</f>
        <v>0</v>
      </c>
      <c r="I49" s="395">
        <f t="shared" si="71"/>
        <v>1.37</v>
      </c>
      <c r="J49" s="395">
        <f t="shared" si="71"/>
        <v>10.42</v>
      </c>
      <c r="K49" s="667">
        <f>IF(ISNUMBER(K18),K18,0)</f>
        <v>0</v>
      </c>
      <c r="L49" s="667">
        <f t="shared" ref="L49:BW49" si="72">IF(ISNUMBER(L18),L18,0)</f>
        <v>0</v>
      </c>
      <c r="M49" s="667">
        <f t="shared" si="72"/>
        <v>0</v>
      </c>
      <c r="N49" s="667">
        <f t="shared" si="72"/>
        <v>0</v>
      </c>
      <c r="O49" s="667">
        <f t="shared" si="72"/>
        <v>0</v>
      </c>
      <c r="P49" s="667">
        <f t="shared" si="72"/>
        <v>0</v>
      </c>
      <c r="Q49" s="667">
        <f t="shared" si="72"/>
        <v>0</v>
      </c>
      <c r="R49" s="667">
        <f t="shared" si="72"/>
        <v>0</v>
      </c>
      <c r="S49" s="667">
        <f t="shared" si="72"/>
        <v>0</v>
      </c>
      <c r="T49" s="667">
        <f t="shared" si="72"/>
        <v>0</v>
      </c>
      <c r="U49" s="667">
        <f t="shared" si="72"/>
        <v>0</v>
      </c>
      <c r="V49" s="667">
        <f t="shared" si="72"/>
        <v>0</v>
      </c>
      <c r="W49" s="667">
        <f t="shared" si="72"/>
        <v>0</v>
      </c>
      <c r="X49" s="667">
        <f t="shared" si="72"/>
        <v>0</v>
      </c>
      <c r="Y49" s="667">
        <f t="shared" si="72"/>
        <v>0</v>
      </c>
      <c r="Z49" s="667">
        <f t="shared" si="72"/>
        <v>0</v>
      </c>
      <c r="AA49" s="667">
        <f t="shared" si="72"/>
        <v>0</v>
      </c>
      <c r="AB49" s="667">
        <f t="shared" si="72"/>
        <v>0</v>
      </c>
      <c r="AC49" s="667">
        <f t="shared" si="72"/>
        <v>0</v>
      </c>
      <c r="AD49" s="667">
        <f t="shared" si="72"/>
        <v>0</v>
      </c>
      <c r="AE49" s="667">
        <f t="shared" si="72"/>
        <v>0</v>
      </c>
      <c r="AF49" s="667">
        <f t="shared" si="72"/>
        <v>0</v>
      </c>
      <c r="AG49" s="667">
        <f t="shared" si="72"/>
        <v>0</v>
      </c>
      <c r="AH49" s="667">
        <f t="shared" si="72"/>
        <v>0</v>
      </c>
      <c r="AI49" s="667">
        <f t="shared" si="72"/>
        <v>0</v>
      </c>
      <c r="AJ49" s="667">
        <f t="shared" si="72"/>
        <v>0</v>
      </c>
      <c r="AK49" s="667">
        <f t="shared" si="72"/>
        <v>0</v>
      </c>
      <c r="AL49" s="667">
        <f t="shared" si="72"/>
        <v>0</v>
      </c>
      <c r="AM49" s="667">
        <f t="shared" si="72"/>
        <v>0</v>
      </c>
      <c r="AN49" s="667">
        <f t="shared" si="72"/>
        <v>0</v>
      </c>
      <c r="AO49" s="667">
        <f t="shared" si="72"/>
        <v>0</v>
      </c>
      <c r="AP49" s="667">
        <f t="shared" si="72"/>
        <v>0</v>
      </c>
      <c r="AQ49" s="667">
        <f t="shared" si="72"/>
        <v>0</v>
      </c>
      <c r="AR49" s="667">
        <f t="shared" si="72"/>
        <v>0</v>
      </c>
      <c r="AS49" s="667">
        <f t="shared" si="72"/>
        <v>0</v>
      </c>
      <c r="AT49" s="667">
        <f t="shared" si="72"/>
        <v>0</v>
      </c>
      <c r="AU49" s="667">
        <f t="shared" si="72"/>
        <v>0</v>
      </c>
      <c r="AV49" s="667">
        <f t="shared" si="72"/>
        <v>0</v>
      </c>
      <c r="AW49" s="667">
        <f t="shared" si="72"/>
        <v>0</v>
      </c>
      <c r="AX49" s="667">
        <f t="shared" si="72"/>
        <v>0</v>
      </c>
      <c r="AY49" s="667">
        <f t="shared" si="72"/>
        <v>0</v>
      </c>
      <c r="AZ49" s="667">
        <f t="shared" si="72"/>
        <v>0</v>
      </c>
      <c r="BA49" s="667">
        <f t="shared" si="72"/>
        <v>0</v>
      </c>
      <c r="BB49" s="667">
        <f t="shared" si="72"/>
        <v>0</v>
      </c>
      <c r="BC49" s="667">
        <f t="shared" si="72"/>
        <v>0</v>
      </c>
      <c r="BD49" s="667">
        <f t="shared" si="72"/>
        <v>0</v>
      </c>
      <c r="BE49" s="667">
        <f t="shared" si="72"/>
        <v>0</v>
      </c>
      <c r="BF49" s="667">
        <f t="shared" si="72"/>
        <v>0</v>
      </c>
      <c r="BG49" s="667">
        <f t="shared" si="72"/>
        <v>0</v>
      </c>
      <c r="BH49" s="667">
        <f t="shared" si="72"/>
        <v>0</v>
      </c>
      <c r="BI49" s="667">
        <f t="shared" si="72"/>
        <v>0</v>
      </c>
      <c r="BJ49" s="667">
        <f t="shared" si="72"/>
        <v>0</v>
      </c>
      <c r="BK49" s="667">
        <f t="shared" si="72"/>
        <v>0</v>
      </c>
      <c r="BL49" s="667">
        <f t="shared" si="72"/>
        <v>0</v>
      </c>
      <c r="BM49" s="667">
        <f t="shared" si="72"/>
        <v>0</v>
      </c>
      <c r="BN49" s="667">
        <f t="shared" si="72"/>
        <v>0</v>
      </c>
      <c r="BO49" s="667">
        <f t="shared" si="72"/>
        <v>0</v>
      </c>
      <c r="BP49" s="667">
        <f t="shared" si="72"/>
        <v>0</v>
      </c>
      <c r="BQ49" s="667">
        <f t="shared" si="72"/>
        <v>0</v>
      </c>
      <c r="BR49" s="667">
        <f t="shared" si="72"/>
        <v>0</v>
      </c>
      <c r="BS49" s="667">
        <f t="shared" si="72"/>
        <v>0</v>
      </c>
      <c r="BT49" s="667">
        <f t="shared" si="72"/>
        <v>0</v>
      </c>
      <c r="BU49" s="667">
        <f t="shared" si="72"/>
        <v>0</v>
      </c>
      <c r="BV49" s="667">
        <f t="shared" si="72"/>
        <v>0</v>
      </c>
      <c r="BW49" s="667">
        <f t="shared" si="72"/>
        <v>0</v>
      </c>
      <c r="BX49" s="667">
        <f t="shared" ref="BX49:CI49" si="73">IF(ISNUMBER(BX18),BX18,0)</f>
        <v>0</v>
      </c>
      <c r="BY49" s="667">
        <f t="shared" si="73"/>
        <v>0</v>
      </c>
      <c r="BZ49" s="667">
        <f t="shared" si="73"/>
        <v>0</v>
      </c>
      <c r="CA49" s="667">
        <f t="shared" si="73"/>
        <v>0</v>
      </c>
      <c r="CB49" s="667">
        <f t="shared" si="73"/>
        <v>0</v>
      </c>
      <c r="CC49" s="667">
        <f t="shared" si="73"/>
        <v>0</v>
      </c>
      <c r="CD49" s="667">
        <f t="shared" si="73"/>
        <v>0</v>
      </c>
      <c r="CE49" s="667">
        <f t="shared" si="73"/>
        <v>0</v>
      </c>
      <c r="CF49" s="667">
        <f t="shared" si="73"/>
        <v>0</v>
      </c>
      <c r="CG49" s="667">
        <f t="shared" si="73"/>
        <v>0</v>
      </c>
      <c r="CH49" s="667">
        <f t="shared" si="73"/>
        <v>0</v>
      </c>
      <c r="CI49" s="667">
        <f t="shared" si="73"/>
        <v>0</v>
      </c>
    </row>
    <row r="50" spans="1:87">
      <c r="C50" t="s">
        <v>550</v>
      </c>
      <c r="D50" s="2" t="s">
        <v>898</v>
      </c>
      <c r="E50" s="2" t="s">
        <v>58</v>
      </c>
      <c r="F50" s="2"/>
      <c r="G50" s="667"/>
      <c r="H50" s="667">
        <f t="shared" ref="H50:K50" si="74">H49*H$13</f>
        <v>0</v>
      </c>
      <c r="I50" s="395">
        <f t="shared" si="74"/>
        <v>1.37</v>
      </c>
      <c r="J50" s="395">
        <f t="shared" si="74"/>
        <v>10.42</v>
      </c>
      <c r="K50" s="667">
        <f t="shared" si="74"/>
        <v>0</v>
      </c>
      <c r="L50" s="667">
        <f t="shared" ref="L50:BW50" si="75">L49*L$13</f>
        <v>0</v>
      </c>
      <c r="M50" s="667">
        <f t="shared" si="75"/>
        <v>0</v>
      </c>
      <c r="N50" s="667">
        <f t="shared" si="75"/>
        <v>0</v>
      </c>
      <c r="O50" s="667">
        <f t="shared" si="75"/>
        <v>0</v>
      </c>
      <c r="P50" s="667">
        <f t="shared" si="75"/>
        <v>0</v>
      </c>
      <c r="Q50" s="667">
        <f t="shared" si="75"/>
        <v>0</v>
      </c>
      <c r="R50" s="667">
        <f t="shared" si="75"/>
        <v>0</v>
      </c>
      <c r="S50" s="667">
        <f t="shared" si="75"/>
        <v>0</v>
      </c>
      <c r="T50" s="667">
        <f t="shared" si="75"/>
        <v>0</v>
      </c>
      <c r="U50" s="667">
        <f t="shared" si="75"/>
        <v>0</v>
      </c>
      <c r="V50" s="667">
        <f t="shared" si="75"/>
        <v>0</v>
      </c>
      <c r="W50" s="667">
        <f t="shared" si="75"/>
        <v>0</v>
      </c>
      <c r="X50" s="667">
        <f t="shared" si="75"/>
        <v>0</v>
      </c>
      <c r="Y50" s="667">
        <f t="shared" si="75"/>
        <v>0</v>
      </c>
      <c r="Z50" s="667">
        <f t="shared" si="75"/>
        <v>0</v>
      </c>
      <c r="AA50" s="667">
        <f t="shared" si="75"/>
        <v>0</v>
      </c>
      <c r="AB50" s="667">
        <f t="shared" si="75"/>
        <v>0</v>
      </c>
      <c r="AC50" s="667">
        <f t="shared" si="75"/>
        <v>0</v>
      </c>
      <c r="AD50" s="667">
        <f t="shared" si="75"/>
        <v>0</v>
      </c>
      <c r="AE50" s="667">
        <f t="shared" si="75"/>
        <v>0</v>
      </c>
      <c r="AF50" s="667">
        <f t="shared" si="75"/>
        <v>0</v>
      </c>
      <c r="AG50" s="667">
        <f t="shared" si="75"/>
        <v>0</v>
      </c>
      <c r="AH50" s="667">
        <f t="shared" si="75"/>
        <v>0</v>
      </c>
      <c r="AI50" s="667">
        <f t="shared" si="75"/>
        <v>0</v>
      </c>
      <c r="AJ50" s="667">
        <f t="shared" si="75"/>
        <v>0</v>
      </c>
      <c r="AK50" s="667">
        <f t="shared" si="75"/>
        <v>0</v>
      </c>
      <c r="AL50" s="667">
        <f t="shared" si="75"/>
        <v>0</v>
      </c>
      <c r="AM50" s="667">
        <f t="shared" si="75"/>
        <v>0</v>
      </c>
      <c r="AN50" s="667">
        <f t="shared" si="75"/>
        <v>0</v>
      </c>
      <c r="AO50" s="667">
        <f t="shared" si="75"/>
        <v>0</v>
      </c>
      <c r="AP50" s="667">
        <f t="shared" si="75"/>
        <v>0</v>
      </c>
      <c r="AQ50" s="667">
        <f t="shared" si="75"/>
        <v>0</v>
      </c>
      <c r="AR50" s="667">
        <f t="shared" si="75"/>
        <v>0</v>
      </c>
      <c r="AS50" s="667">
        <f t="shared" si="75"/>
        <v>0</v>
      </c>
      <c r="AT50" s="667">
        <f t="shared" si="75"/>
        <v>0</v>
      </c>
      <c r="AU50" s="667">
        <f t="shared" si="75"/>
        <v>0</v>
      </c>
      <c r="AV50" s="667">
        <f t="shared" si="75"/>
        <v>0</v>
      </c>
      <c r="AW50" s="667">
        <f t="shared" si="75"/>
        <v>0</v>
      </c>
      <c r="AX50" s="667">
        <f t="shared" si="75"/>
        <v>0</v>
      </c>
      <c r="AY50" s="667">
        <f t="shared" si="75"/>
        <v>0</v>
      </c>
      <c r="AZ50" s="667">
        <f t="shared" si="75"/>
        <v>0</v>
      </c>
      <c r="BA50" s="667">
        <f t="shared" si="75"/>
        <v>0</v>
      </c>
      <c r="BB50" s="667">
        <f t="shared" si="75"/>
        <v>0</v>
      </c>
      <c r="BC50" s="667">
        <f t="shared" si="75"/>
        <v>0</v>
      </c>
      <c r="BD50" s="667">
        <f t="shared" si="75"/>
        <v>0</v>
      </c>
      <c r="BE50" s="667">
        <f t="shared" si="75"/>
        <v>0</v>
      </c>
      <c r="BF50" s="667">
        <f t="shared" si="75"/>
        <v>0</v>
      </c>
      <c r="BG50" s="667">
        <f t="shared" si="75"/>
        <v>0</v>
      </c>
      <c r="BH50" s="667">
        <f t="shared" si="75"/>
        <v>0</v>
      </c>
      <c r="BI50" s="667">
        <f t="shared" si="75"/>
        <v>0</v>
      </c>
      <c r="BJ50" s="667">
        <f t="shared" si="75"/>
        <v>0</v>
      </c>
      <c r="BK50" s="667">
        <f t="shared" si="75"/>
        <v>0</v>
      </c>
      <c r="BL50" s="667">
        <f t="shared" si="75"/>
        <v>0</v>
      </c>
      <c r="BM50" s="667">
        <f t="shared" si="75"/>
        <v>0</v>
      </c>
      <c r="BN50" s="667">
        <f t="shared" si="75"/>
        <v>0</v>
      </c>
      <c r="BO50" s="667">
        <f t="shared" si="75"/>
        <v>0</v>
      </c>
      <c r="BP50" s="667">
        <f t="shared" si="75"/>
        <v>0</v>
      </c>
      <c r="BQ50" s="667">
        <f t="shared" si="75"/>
        <v>0</v>
      </c>
      <c r="BR50" s="667">
        <f t="shared" si="75"/>
        <v>0</v>
      </c>
      <c r="BS50" s="667">
        <f t="shared" si="75"/>
        <v>0</v>
      </c>
      <c r="BT50" s="667">
        <f t="shared" si="75"/>
        <v>0</v>
      </c>
      <c r="BU50" s="667">
        <f t="shared" si="75"/>
        <v>0</v>
      </c>
      <c r="BV50" s="667">
        <f t="shared" si="75"/>
        <v>0</v>
      </c>
      <c r="BW50" s="667">
        <f t="shared" si="75"/>
        <v>0</v>
      </c>
      <c r="BX50" s="667">
        <f t="shared" ref="BX50:CI50" si="76">BX49*BX$13</f>
        <v>0</v>
      </c>
      <c r="BY50" s="667">
        <f t="shared" si="76"/>
        <v>0</v>
      </c>
      <c r="BZ50" s="667">
        <f t="shared" si="76"/>
        <v>0</v>
      </c>
      <c r="CA50" s="667">
        <f t="shared" si="76"/>
        <v>0</v>
      </c>
      <c r="CB50" s="667">
        <f t="shared" si="76"/>
        <v>0</v>
      </c>
      <c r="CC50" s="667">
        <f t="shared" si="76"/>
        <v>0</v>
      </c>
      <c r="CD50" s="667">
        <f t="shared" si="76"/>
        <v>0</v>
      </c>
      <c r="CE50" s="667">
        <f t="shared" si="76"/>
        <v>0</v>
      </c>
      <c r="CF50" s="667">
        <f t="shared" si="76"/>
        <v>0</v>
      </c>
      <c r="CG50" s="667">
        <f t="shared" si="76"/>
        <v>0</v>
      </c>
      <c r="CH50" s="667">
        <f t="shared" si="76"/>
        <v>0</v>
      </c>
      <c r="CI50" s="667">
        <f t="shared" si="76"/>
        <v>0</v>
      </c>
    </row>
    <row r="51" spans="1:87"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</row>
    <row r="52" spans="1:87">
      <c r="C52" t="s">
        <v>551</v>
      </c>
      <c r="D52" s="2" t="s">
        <v>898</v>
      </c>
      <c r="E52" s="2" t="s">
        <v>58</v>
      </c>
      <c r="F52" s="2"/>
      <c r="G52" s="667"/>
      <c r="H52" s="667">
        <f t="shared" ref="H52:K52" si="77">IF(ISNUMBER(H19),H19,0)</f>
        <v>0</v>
      </c>
      <c r="I52" s="395">
        <f t="shared" si="77"/>
        <v>22.75</v>
      </c>
      <c r="J52" s="395">
        <f t="shared" si="77"/>
        <v>14.13</v>
      </c>
      <c r="K52" s="667">
        <f t="shared" si="77"/>
        <v>0</v>
      </c>
      <c r="L52" s="667">
        <f t="shared" ref="L52:BW52" si="78">IF(ISNUMBER(L19),L19,0)</f>
        <v>0</v>
      </c>
      <c r="M52" s="667">
        <f t="shared" si="78"/>
        <v>0</v>
      </c>
      <c r="N52" s="667">
        <f t="shared" si="78"/>
        <v>0</v>
      </c>
      <c r="O52" s="667">
        <f t="shared" si="78"/>
        <v>0</v>
      </c>
      <c r="P52" s="667">
        <f t="shared" si="78"/>
        <v>0</v>
      </c>
      <c r="Q52" s="667">
        <f t="shared" si="78"/>
        <v>0</v>
      </c>
      <c r="R52" s="667">
        <f t="shared" si="78"/>
        <v>0</v>
      </c>
      <c r="S52" s="667">
        <f t="shared" si="78"/>
        <v>0</v>
      </c>
      <c r="T52" s="667">
        <f t="shared" si="78"/>
        <v>0</v>
      </c>
      <c r="U52" s="667">
        <f t="shared" si="78"/>
        <v>0</v>
      </c>
      <c r="V52" s="667">
        <f t="shared" si="78"/>
        <v>0</v>
      </c>
      <c r="W52" s="667">
        <f t="shared" si="78"/>
        <v>0</v>
      </c>
      <c r="X52" s="667">
        <f t="shared" si="78"/>
        <v>0</v>
      </c>
      <c r="Y52" s="667">
        <f t="shared" si="78"/>
        <v>0</v>
      </c>
      <c r="Z52" s="667">
        <f t="shared" si="78"/>
        <v>0</v>
      </c>
      <c r="AA52" s="667">
        <f t="shared" si="78"/>
        <v>0</v>
      </c>
      <c r="AB52" s="667">
        <f t="shared" si="78"/>
        <v>0</v>
      </c>
      <c r="AC52" s="667">
        <f t="shared" si="78"/>
        <v>0</v>
      </c>
      <c r="AD52" s="667">
        <f t="shared" si="78"/>
        <v>0</v>
      </c>
      <c r="AE52" s="667">
        <f t="shared" si="78"/>
        <v>0</v>
      </c>
      <c r="AF52" s="667">
        <f t="shared" si="78"/>
        <v>0</v>
      </c>
      <c r="AG52" s="667">
        <f t="shared" si="78"/>
        <v>0</v>
      </c>
      <c r="AH52" s="667">
        <f t="shared" si="78"/>
        <v>0</v>
      </c>
      <c r="AI52" s="667">
        <f t="shared" si="78"/>
        <v>0</v>
      </c>
      <c r="AJ52" s="667">
        <f t="shared" si="78"/>
        <v>0</v>
      </c>
      <c r="AK52" s="667">
        <f t="shared" si="78"/>
        <v>0</v>
      </c>
      <c r="AL52" s="667">
        <f t="shared" si="78"/>
        <v>0</v>
      </c>
      <c r="AM52" s="667">
        <f t="shared" si="78"/>
        <v>0</v>
      </c>
      <c r="AN52" s="667">
        <f t="shared" si="78"/>
        <v>0</v>
      </c>
      <c r="AO52" s="667">
        <f t="shared" si="78"/>
        <v>0</v>
      </c>
      <c r="AP52" s="667">
        <f t="shared" si="78"/>
        <v>0</v>
      </c>
      <c r="AQ52" s="667">
        <f t="shared" si="78"/>
        <v>0</v>
      </c>
      <c r="AR52" s="667">
        <f t="shared" si="78"/>
        <v>0</v>
      </c>
      <c r="AS52" s="667">
        <f t="shared" si="78"/>
        <v>0</v>
      </c>
      <c r="AT52" s="667">
        <f t="shared" si="78"/>
        <v>0</v>
      </c>
      <c r="AU52" s="667">
        <f t="shared" si="78"/>
        <v>0</v>
      </c>
      <c r="AV52" s="667">
        <f t="shared" si="78"/>
        <v>0</v>
      </c>
      <c r="AW52" s="667">
        <f t="shared" si="78"/>
        <v>0</v>
      </c>
      <c r="AX52" s="667">
        <f t="shared" si="78"/>
        <v>0</v>
      </c>
      <c r="AY52" s="667">
        <f t="shared" si="78"/>
        <v>0</v>
      </c>
      <c r="AZ52" s="667">
        <f t="shared" si="78"/>
        <v>0</v>
      </c>
      <c r="BA52" s="667">
        <f t="shared" si="78"/>
        <v>0</v>
      </c>
      <c r="BB52" s="667">
        <f t="shared" si="78"/>
        <v>0</v>
      </c>
      <c r="BC52" s="667">
        <f t="shared" si="78"/>
        <v>0</v>
      </c>
      <c r="BD52" s="667">
        <f t="shared" si="78"/>
        <v>0</v>
      </c>
      <c r="BE52" s="667">
        <f t="shared" si="78"/>
        <v>0</v>
      </c>
      <c r="BF52" s="667">
        <f t="shared" si="78"/>
        <v>0</v>
      </c>
      <c r="BG52" s="667">
        <f t="shared" si="78"/>
        <v>0</v>
      </c>
      <c r="BH52" s="667">
        <f t="shared" si="78"/>
        <v>0</v>
      </c>
      <c r="BI52" s="667">
        <f t="shared" si="78"/>
        <v>0</v>
      </c>
      <c r="BJ52" s="667">
        <f t="shared" si="78"/>
        <v>0</v>
      </c>
      <c r="BK52" s="667">
        <f t="shared" si="78"/>
        <v>0</v>
      </c>
      <c r="BL52" s="667">
        <f t="shared" si="78"/>
        <v>0</v>
      </c>
      <c r="BM52" s="667">
        <f t="shared" si="78"/>
        <v>0</v>
      </c>
      <c r="BN52" s="667">
        <f t="shared" si="78"/>
        <v>0</v>
      </c>
      <c r="BO52" s="667">
        <f t="shared" si="78"/>
        <v>0</v>
      </c>
      <c r="BP52" s="667">
        <f t="shared" si="78"/>
        <v>0</v>
      </c>
      <c r="BQ52" s="667">
        <f t="shared" si="78"/>
        <v>0</v>
      </c>
      <c r="BR52" s="667">
        <f t="shared" si="78"/>
        <v>0</v>
      </c>
      <c r="BS52" s="667">
        <f t="shared" si="78"/>
        <v>0</v>
      </c>
      <c r="BT52" s="667">
        <f t="shared" si="78"/>
        <v>0</v>
      </c>
      <c r="BU52" s="667">
        <f t="shared" si="78"/>
        <v>0</v>
      </c>
      <c r="BV52" s="667">
        <f t="shared" si="78"/>
        <v>0</v>
      </c>
      <c r="BW52" s="667">
        <f t="shared" si="78"/>
        <v>0</v>
      </c>
      <c r="BX52" s="667">
        <f t="shared" ref="BX52:CI52" si="79">IF(ISNUMBER(BX19),BX19,0)</f>
        <v>0</v>
      </c>
      <c r="BY52" s="667">
        <f t="shared" si="79"/>
        <v>0</v>
      </c>
      <c r="BZ52" s="667">
        <f t="shared" si="79"/>
        <v>0</v>
      </c>
      <c r="CA52" s="667">
        <f t="shared" si="79"/>
        <v>0</v>
      </c>
      <c r="CB52" s="667">
        <f t="shared" si="79"/>
        <v>0</v>
      </c>
      <c r="CC52" s="667">
        <f t="shared" si="79"/>
        <v>0</v>
      </c>
      <c r="CD52" s="667">
        <f t="shared" si="79"/>
        <v>0</v>
      </c>
      <c r="CE52" s="667">
        <f t="shared" si="79"/>
        <v>0</v>
      </c>
      <c r="CF52" s="667">
        <f t="shared" si="79"/>
        <v>0</v>
      </c>
      <c r="CG52" s="667">
        <f t="shared" si="79"/>
        <v>0</v>
      </c>
      <c r="CH52" s="667">
        <f t="shared" si="79"/>
        <v>0</v>
      </c>
      <c r="CI52" s="667">
        <f t="shared" si="79"/>
        <v>0</v>
      </c>
    </row>
    <row r="53" spans="1:87">
      <c r="C53" t="s">
        <v>552</v>
      </c>
      <c r="D53" s="2" t="s">
        <v>898</v>
      </c>
      <c r="E53" s="2" t="s">
        <v>58</v>
      </c>
      <c r="F53" s="2"/>
      <c r="G53" s="667"/>
      <c r="H53" s="667">
        <f t="shared" ref="H53:K53" si="80">H52*H$13</f>
        <v>0</v>
      </c>
      <c r="I53" s="395">
        <f t="shared" si="80"/>
        <v>22.75</v>
      </c>
      <c r="J53" s="395">
        <f t="shared" si="80"/>
        <v>14.13</v>
      </c>
      <c r="K53" s="667">
        <f t="shared" si="80"/>
        <v>0</v>
      </c>
      <c r="L53" s="667">
        <f t="shared" ref="L53:BW53" si="81">L52*L$13</f>
        <v>0</v>
      </c>
      <c r="M53" s="667">
        <f t="shared" si="81"/>
        <v>0</v>
      </c>
      <c r="N53" s="667">
        <f t="shared" si="81"/>
        <v>0</v>
      </c>
      <c r="O53" s="667">
        <f t="shared" si="81"/>
        <v>0</v>
      </c>
      <c r="P53" s="667">
        <f t="shared" si="81"/>
        <v>0</v>
      </c>
      <c r="Q53" s="667">
        <f t="shared" si="81"/>
        <v>0</v>
      </c>
      <c r="R53" s="667">
        <f t="shared" si="81"/>
        <v>0</v>
      </c>
      <c r="S53" s="667">
        <f t="shared" si="81"/>
        <v>0</v>
      </c>
      <c r="T53" s="667">
        <f t="shared" si="81"/>
        <v>0</v>
      </c>
      <c r="U53" s="667">
        <f t="shared" si="81"/>
        <v>0</v>
      </c>
      <c r="V53" s="667">
        <f t="shared" si="81"/>
        <v>0</v>
      </c>
      <c r="W53" s="667">
        <f t="shared" si="81"/>
        <v>0</v>
      </c>
      <c r="X53" s="667">
        <f t="shared" si="81"/>
        <v>0</v>
      </c>
      <c r="Y53" s="667">
        <f t="shared" si="81"/>
        <v>0</v>
      </c>
      <c r="Z53" s="667">
        <f t="shared" si="81"/>
        <v>0</v>
      </c>
      <c r="AA53" s="667">
        <f t="shared" si="81"/>
        <v>0</v>
      </c>
      <c r="AB53" s="667">
        <f t="shared" si="81"/>
        <v>0</v>
      </c>
      <c r="AC53" s="667">
        <f t="shared" si="81"/>
        <v>0</v>
      </c>
      <c r="AD53" s="667">
        <f t="shared" si="81"/>
        <v>0</v>
      </c>
      <c r="AE53" s="667">
        <f t="shared" si="81"/>
        <v>0</v>
      </c>
      <c r="AF53" s="667">
        <f t="shared" si="81"/>
        <v>0</v>
      </c>
      <c r="AG53" s="667">
        <f t="shared" si="81"/>
        <v>0</v>
      </c>
      <c r="AH53" s="667">
        <f t="shared" si="81"/>
        <v>0</v>
      </c>
      <c r="AI53" s="667">
        <f t="shared" si="81"/>
        <v>0</v>
      </c>
      <c r="AJ53" s="667">
        <f t="shared" si="81"/>
        <v>0</v>
      </c>
      <c r="AK53" s="667">
        <f t="shared" si="81"/>
        <v>0</v>
      </c>
      <c r="AL53" s="667">
        <f t="shared" si="81"/>
        <v>0</v>
      </c>
      <c r="AM53" s="667">
        <f t="shared" si="81"/>
        <v>0</v>
      </c>
      <c r="AN53" s="667">
        <f t="shared" si="81"/>
        <v>0</v>
      </c>
      <c r="AO53" s="667">
        <f t="shared" si="81"/>
        <v>0</v>
      </c>
      <c r="AP53" s="667">
        <f t="shared" si="81"/>
        <v>0</v>
      </c>
      <c r="AQ53" s="667">
        <f t="shared" si="81"/>
        <v>0</v>
      </c>
      <c r="AR53" s="667">
        <f t="shared" si="81"/>
        <v>0</v>
      </c>
      <c r="AS53" s="667">
        <f t="shared" si="81"/>
        <v>0</v>
      </c>
      <c r="AT53" s="667">
        <f t="shared" si="81"/>
        <v>0</v>
      </c>
      <c r="AU53" s="667">
        <f t="shared" si="81"/>
        <v>0</v>
      </c>
      <c r="AV53" s="667">
        <f t="shared" si="81"/>
        <v>0</v>
      </c>
      <c r="AW53" s="667">
        <f t="shared" si="81"/>
        <v>0</v>
      </c>
      <c r="AX53" s="667">
        <f t="shared" si="81"/>
        <v>0</v>
      </c>
      <c r="AY53" s="667">
        <f t="shared" si="81"/>
        <v>0</v>
      </c>
      <c r="AZ53" s="667">
        <f t="shared" si="81"/>
        <v>0</v>
      </c>
      <c r="BA53" s="667">
        <f t="shared" si="81"/>
        <v>0</v>
      </c>
      <c r="BB53" s="667">
        <f t="shared" si="81"/>
        <v>0</v>
      </c>
      <c r="BC53" s="667">
        <f t="shared" si="81"/>
        <v>0</v>
      </c>
      <c r="BD53" s="667">
        <f t="shared" si="81"/>
        <v>0</v>
      </c>
      <c r="BE53" s="667">
        <f t="shared" si="81"/>
        <v>0</v>
      </c>
      <c r="BF53" s="667">
        <f t="shared" si="81"/>
        <v>0</v>
      </c>
      <c r="BG53" s="667">
        <f t="shared" si="81"/>
        <v>0</v>
      </c>
      <c r="BH53" s="667">
        <f t="shared" si="81"/>
        <v>0</v>
      </c>
      <c r="BI53" s="667">
        <f t="shared" si="81"/>
        <v>0</v>
      </c>
      <c r="BJ53" s="667">
        <f t="shared" si="81"/>
        <v>0</v>
      </c>
      <c r="BK53" s="667">
        <f t="shared" si="81"/>
        <v>0</v>
      </c>
      <c r="BL53" s="667">
        <f t="shared" si="81"/>
        <v>0</v>
      </c>
      <c r="BM53" s="667">
        <f t="shared" si="81"/>
        <v>0</v>
      </c>
      <c r="BN53" s="667">
        <f t="shared" si="81"/>
        <v>0</v>
      </c>
      <c r="BO53" s="667">
        <f t="shared" si="81"/>
        <v>0</v>
      </c>
      <c r="BP53" s="667">
        <f t="shared" si="81"/>
        <v>0</v>
      </c>
      <c r="BQ53" s="667">
        <f t="shared" si="81"/>
        <v>0</v>
      </c>
      <c r="BR53" s="667">
        <f t="shared" si="81"/>
        <v>0</v>
      </c>
      <c r="BS53" s="667">
        <f t="shared" si="81"/>
        <v>0</v>
      </c>
      <c r="BT53" s="667">
        <f t="shared" si="81"/>
        <v>0</v>
      </c>
      <c r="BU53" s="667">
        <f t="shared" si="81"/>
        <v>0</v>
      </c>
      <c r="BV53" s="667">
        <f t="shared" si="81"/>
        <v>0</v>
      </c>
      <c r="BW53" s="667">
        <f t="shared" si="81"/>
        <v>0</v>
      </c>
      <c r="BX53" s="667">
        <f t="shared" ref="BX53:CI53" si="82">BX52*BX$13</f>
        <v>0</v>
      </c>
      <c r="BY53" s="667">
        <f t="shared" si="82"/>
        <v>0</v>
      </c>
      <c r="BZ53" s="667">
        <f t="shared" si="82"/>
        <v>0</v>
      </c>
      <c r="CA53" s="667">
        <f t="shared" si="82"/>
        <v>0</v>
      </c>
      <c r="CB53" s="667">
        <f t="shared" si="82"/>
        <v>0</v>
      </c>
      <c r="CC53" s="667">
        <f t="shared" si="82"/>
        <v>0</v>
      </c>
      <c r="CD53" s="667">
        <f t="shared" si="82"/>
        <v>0</v>
      </c>
      <c r="CE53" s="667">
        <f t="shared" si="82"/>
        <v>0</v>
      </c>
      <c r="CF53" s="667">
        <f t="shared" si="82"/>
        <v>0</v>
      </c>
      <c r="CG53" s="667">
        <f t="shared" si="82"/>
        <v>0</v>
      </c>
      <c r="CH53" s="667">
        <f t="shared" si="82"/>
        <v>0</v>
      </c>
      <c r="CI53" s="667">
        <f t="shared" si="82"/>
        <v>0</v>
      </c>
    </row>
    <row r="54" spans="1:87"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</row>
    <row r="55" spans="1:87">
      <c r="A55" s="52"/>
      <c r="B55" s="52"/>
      <c r="C55" s="105" t="s">
        <v>53</v>
      </c>
      <c r="D55" s="431"/>
      <c r="E55" s="431"/>
      <c r="F55" s="103"/>
      <c r="G55" s="682"/>
      <c r="H55" s="682"/>
      <c r="I55" s="682"/>
      <c r="J55" s="682"/>
      <c r="K55" s="682"/>
      <c r="L55" s="682"/>
      <c r="M55" s="682"/>
      <c r="N55" s="682"/>
      <c r="O55" s="682"/>
      <c r="P55" s="682"/>
      <c r="Q55" s="682"/>
      <c r="R55" s="682"/>
      <c r="S55" s="682"/>
      <c r="T55" s="682"/>
      <c r="U55" s="682"/>
      <c r="V55" s="682"/>
      <c r="W55" s="682"/>
      <c r="X55" s="682"/>
      <c r="Y55" s="682"/>
      <c r="Z55" s="682"/>
      <c r="AA55" s="682"/>
      <c r="AB55" s="682"/>
      <c r="AC55" s="682"/>
      <c r="AD55" s="682"/>
      <c r="AE55" s="682"/>
      <c r="AF55" s="682"/>
      <c r="AG55" s="52"/>
      <c r="AH55" s="128"/>
      <c r="AI55" s="52"/>
      <c r="AJ55" s="128"/>
      <c r="AK55" s="52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</row>
    <row r="56" spans="1:87">
      <c r="C56" t="s">
        <v>553</v>
      </c>
      <c r="D56" s="2" t="s">
        <v>898</v>
      </c>
      <c r="E56" s="2" t="s">
        <v>58</v>
      </c>
      <c r="F56" s="2"/>
      <c r="G56" s="668"/>
      <c r="H56" s="399">
        <f t="shared" ref="H56:AL56" si="83">H26</f>
        <v>196.44545139418406</v>
      </c>
      <c r="I56" s="399">
        <f t="shared" si="83"/>
        <v>223.70039482883749</v>
      </c>
      <c r="J56" s="399">
        <f t="shared" si="83"/>
        <v>281.60832114737752</v>
      </c>
      <c r="K56" s="399">
        <f t="shared" si="83"/>
        <v>299.36498988592899</v>
      </c>
      <c r="L56" s="399">
        <f t="shared" si="83"/>
        <v>351.762</v>
      </c>
      <c r="M56" s="399">
        <f t="shared" si="83"/>
        <v>412.61366492753626</v>
      </c>
      <c r="N56" s="399">
        <f t="shared" si="83"/>
        <v>448.9243398932116</v>
      </c>
      <c r="O56" s="399">
        <f t="shared" si="83"/>
        <v>317.24356371413222</v>
      </c>
      <c r="P56" s="399">
        <f t="shared" si="83"/>
        <v>401.66835184349412</v>
      </c>
      <c r="Q56" s="399">
        <f t="shared" si="83"/>
        <v>425.76605489641696</v>
      </c>
      <c r="R56" s="399">
        <f t="shared" si="83"/>
        <v>439.01957196392596</v>
      </c>
      <c r="S56" s="399">
        <f t="shared" si="83"/>
        <v>476.75196029928998</v>
      </c>
      <c r="T56" s="399">
        <f t="shared" si="83"/>
        <v>495.11591313524332</v>
      </c>
      <c r="U56" s="399">
        <f t="shared" si="83"/>
        <v>595.82645114200773</v>
      </c>
      <c r="V56" s="399">
        <f t="shared" si="83"/>
        <v>700.36736430378858</v>
      </c>
      <c r="W56" s="399">
        <f t="shared" si="83"/>
        <v>808.85158341158387</v>
      </c>
      <c r="X56" s="399">
        <f t="shared" si="83"/>
        <v>921.39502433796952</v>
      </c>
      <c r="Y56" s="399">
        <f t="shared" si="83"/>
        <v>1038.116662268046</v>
      </c>
      <c r="Z56" s="399">
        <f t="shared" si="83"/>
        <v>1159.1386077055902</v>
      </c>
      <c r="AA56" s="399">
        <f t="shared" si="83"/>
        <v>1284.586184295729</v>
      </c>
      <c r="AB56" s="399">
        <f t="shared" si="83"/>
        <v>1414.5880085063914</v>
      </c>
      <c r="AC56" s="399">
        <f t="shared" si="83"/>
        <v>1549.276071211762</v>
      </c>
      <c r="AD56" s="399">
        <f t="shared" si="83"/>
        <v>1688.7858212219444</v>
      </c>
      <c r="AE56" s="399">
        <f t="shared" si="83"/>
        <v>1833.2562508040496</v>
      </c>
      <c r="AF56" s="399">
        <f t="shared" si="83"/>
        <v>1982.8299832409502</v>
      </c>
      <c r="AG56" s="399">
        <f t="shared" si="83"/>
        <v>2053.1977241242321</v>
      </c>
      <c r="AH56" s="399">
        <f t="shared" si="83"/>
        <v>2125.5870426495489</v>
      </c>
      <c r="AI56" s="399">
        <f t="shared" si="83"/>
        <v>2200.0506548262288</v>
      </c>
      <c r="AJ56" s="399">
        <f t="shared" si="83"/>
        <v>2276.6425766729162</v>
      </c>
      <c r="AK56" s="399">
        <f t="shared" si="83"/>
        <v>2355.4181551315401</v>
      </c>
      <c r="AL56" s="399">
        <f t="shared" si="83"/>
        <v>2436.4340996978403</v>
      </c>
      <c r="AM56" s="399">
        <f t="shared" ref="AM56:CI56" si="84">AM26</f>
        <v>2519.7485147847392</v>
      </c>
      <c r="AN56" s="399">
        <f t="shared" si="84"/>
        <v>2605.4209328352358</v>
      </c>
      <c r="AO56" s="399">
        <f t="shared" si="84"/>
        <v>2693.512348201838</v>
      </c>
      <c r="AP56" s="399">
        <f t="shared" si="84"/>
        <v>2784.08525180997</v>
      </c>
      <c r="AQ56" s="399">
        <f t="shared" si="84"/>
        <v>2877.2036666231465</v>
      </c>
      <c r="AR56" s="399">
        <f t="shared" si="84"/>
        <v>2972.9331839281267</v>
      </c>
      <c r="AS56" s="399">
        <f t="shared" si="84"/>
        <v>3071.3410004586567</v>
      </c>
      <c r="AT56" s="399">
        <f t="shared" si="84"/>
        <v>3172.4959563768361</v>
      </c>
      <c r="AU56" s="399">
        <f t="shared" si="84"/>
        <v>3276.4685741315598</v>
      </c>
      <c r="AV56" s="399">
        <f t="shared" si="84"/>
        <v>3383.3310982139219</v>
      </c>
      <c r="AW56" s="399">
        <f t="shared" si="84"/>
        <v>3493.1575358299256</v>
      </c>
      <c r="AX56" s="399">
        <f t="shared" si="84"/>
        <v>3606.0236985112838</v>
      </c>
      <c r="AY56" s="399">
        <f t="shared" si="84"/>
        <v>3722.0072446855638</v>
      </c>
      <c r="AZ56" s="399">
        <f t="shared" si="84"/>
        <v>3841.187723227411</v>
      </c>
      <c r="BA56" s="399">
        <f t="shared" si="84"/>
        <v>3963.6466180130578</v>
      </c>
      <c r="BB56" s="399">
        <f t="shared" si="84"/>
        <v>4089.4673935008395</v>
      </c>
      <c r="BC56" s="399">
        <f t="shared" si="84"/>
        <v>4218.7355413609275</v>
      </c>
      <c r="BD56" s="399">
        <f t="shared" si="84"/>
        <v>4351.5386281780184</v>
      </c>
      <c r="BE56" s="399">
        <f t="shared" si="84"/>
        <v>4487.9663442512492</v>
      </c>
      <c r="BF56" s="399">
        <f t="shared" si="84"/>
        <v>4628.1105535161369</v>
      </c>
      <c r="BG56" s="399">
        <f t="shared" si="84"/>
        <v>4772.0653446139204</v>
      </c>
      <c r="BH56" s="399">
        <f t="shared" si="84"/>
        <v>4919.9270831342083</v>
      </c>
      <c r="BI56" s="399">
        <f t="shared" si="84"/>
        <v>5071.7944650574627</v>
      </c>
      <c r="BJ56" s="399">
        <f t="shared" si="84"/>
        <v>5227.7685714243935</v>
      </c>
      <c r="BK56" s="399">
        <f t="shared" si="84"/>
        <v>5387.9529242599783</v>
      </c>
      <c r="BL56" s="399">
        <f t="shared" si="84"/>
        <v>5552.453543780417</v>
      </c>
      <c r="BM56" s="399">
        <f t="shared" si="84"/>
        <v>5721.3790069119696</v>
      </c>
      <c r="BN56" s="399">
        <f t="shared" si="84"/>
        <v>5894.8405071512707</v>
      </c>
      <c r="BO56" s="399">
        <f t="shared" si="84"/>
        <v>6072.95191579738</v>
      </c>
      <c r="BP56" s="399">
        <f t="shared" si="84"/>
        <v>6255.829844586473</v>
      </c>
      <c r="BQ56" s="399">
        <f t="shared" si="84"/>
        <v>6443.5937097608121</v>
      </c>
      <c r="BR56" s="399">
        <f t="shared" si="84"/>
        <v>6636.3657976042887</v>
      </c>
      <c r="BS56" s="399">
        <f t="shared" si="84"/>
        <v>6834.2713314776001</v>
      </c>
      <c r="BT56" s="399">
        <f t="shared" si="84"/>
        <v>7037.4385403868027</v>
      </c>
      <c r="BU56" s="399">
        <f t="shared" si="84"/>
        <v>7245.9987291197831</v>
      </c>
      <c r="BV56" s="399">
        <f t="shared" si="84"/>
        <v>7460.0863499859261</v>
      </c>
      <c r="BW56" s="399">
        <f t="shared" si="84"/>
        <v>7679.8390761950677</v>
      </c>
      <c r="BX56" s="399">
        <f t="shared" si="84"/>
        <v>7905.3978769125806</v>
      </c>
      <c r="BY56" s="399">
        <f t="shared" si="84"/>
        <v>8136.9070940283164</v>
      </c>
      <c r="BZ56" s="399">
        <f t="shared" si="84"/>
        <v>8374.514520677918</v>
      </c>
      <c r="CA56" s="399">
        <f t="shared" si="84"/>
        <v>8618.3714815558887</v>
      </c>
      <c r="CB56" s="399">
        <f t="shared" si="84"/>
        <v>8868.6329150607089</v>
      </c>
      <c r="CC56" s="399">
        <f t="shared" si="84"/>
        <v>9125.4574573130994</v>
      </c>
      <c r="CD56" s="399">
        <f t="shared" si="84"/>
        <v>9389.0075280895635</v>
      </c>
      <c r="CE56" s="399">
        <f t="shared" si="84"/>
        <v>9659.449418714159</v>
      </c>
      <c r="CF56" s="399">
        <f t="shared" si="84"/>
        <v>9936.9533819525022</v>
      </c>
      <c r="CG56" s="399">
        <f t="shared" si="84"/>
        <v>10221.693723952892</v>
      </c>
      <c r="CH56" s="399">
        <f t="shared" si="84"/>
        <v>10513.848898280517</v>
      </c>
      <c r="CI56" s="399">
        <f t="shared" si="84"/>
        <v>10813.601602091669</v>
      </c>
    </row>
    <row r="57" spans="1:87">
      <c r="C57" t="s">
        <v>554</v>
      </c>
      <c r="D57" s="2" t="s">
        <v>898</v>
      </c>
      <c r="E57" s="2" t="s">
        <v>58</v>
      </c>
      <c r="F57" s="2"/>
      <c r="G57" s="667"/>
      <c r="H57" s="395">
        <f t="shared" ref="H57" si="85">H56*H$13</f>
        <v>196.44545139418406</v>
      </c>
      <c r="I57" s="395">
        <f>I56*I$13</f>
        <v>223.70039482883749</v>
      </c>
      <c r="J57" s="395">
        <f>J56*J$13</f>
        <v>281.60832114737752</v>
      </c>
      <c r="K57" s="395">
        <f t="shared" ref="K57:AF57" si="86">K56*K$13</f>
        <v>299.36498988592899</v>
      </c>
      <c r="L57" s="395">
        <f>L56*L$13</f>
        <v>351.762</v>
      </c>
      <c r="M57" s="395">
        <f t="shared" si="86"/>
        <v>412.61366492753626</v>
      </c>
      <c r="N57" s="395">
        <f t="shared" si="86"/>
        <v>448.9243398932116</v>
      </c>
      <c r="O57" s="395">
        <f t="shared" si="86"/>
        <v>317.24356371413222</v>
      </c>
      <c r="P57" s="395">
        <f t="shared" si="86"/>
        <v>401.66835184349412</v>
      </c>
      <c r="Q57" s="395">
        <f t="shared" si="86"/>
        <v>425.76605489641696</v>
      </c>
      <c r="R57" s="395">
        <f t="shared" si="86"/>
        <v>439.01957196392596</v>
      </c>
      <c r="S57" s="395">
        <f t="shared" si="86"/>
        <v>476.75196029928998</v>
      </c>
      <c r="T57" s="395">
        <f t="shared" si="86"/>
        <v>495.11591313524332</v>
      </c>
      <c r="U57" s="395">
        <f t="shared" si="86"/>
        <v>595.82645114200773</v>
      </c>
      <c r="V57" s="395">
        <f t="shared" si="86"/>
        <v>700.36736430378858</v>
      </c>
      <c r="W57" s="395">
        <f t="shared" si="86"/>
        <v>808.85158341158387</v>
      </c>
      <c r="X57" s="395">
        <f t="shared" si="86"/>
        <v>921.39502433796952</v>
      </c>
      <c r="Y57" s="395">
        <f t="shared" si="86"/>
        <v>1038.116662268046</v>
      </c>
      <c r="Z57" s="395">
        <f t="shared" si="86"/>
        <v>1159.1386077055902</v>
      </c>
      <c r="AA57" s="395">
        <f t="shared" si="86"/>
        <v>1284.586184295729</v>
      </c>
      <c r="AB57" s="395">
        <f t="shared" si="86"/>
        <v>1414.5880085063914</v>
      </c>
      <c r="AC57" s="395">
        <f t="shared" si="86"/>
        <v>1549.276071211762</v>
      </c>
      <c r="AD57" s="395">
        <f t="shared" si="86"/>
        <v>1688.7858212219444</v>
      </c>
      <c r="AE57" s="395">
        <f t="shared" si="86"/>
        <v>1833.2562508040496</v>
      </c>
      <c r="AF57" s="395">
        <f t="shared" si="86"/>
        <v>1982.8299832409502</v>
      </c>
      <c r="AG57" s="395">
        <f t="shared" ref="AG57:AL57" si="87">AG56*AG$13</f>
        <v>2053.1977241242321</v>
      </c>
      <c r="AH57" s="395">
        <f t="shared" si="87"/>
        <v>2125.5870426495489</v>
      </c>
      <c r="AI57" s="395">
        <f t="shared" si="87"/>
        <v>2200.0506548262288</v>
      </c>
      <c r="AJ57" s="395">
        <f t="shared" si="87"/>
        <v>2276.6425766729162</v>
      </c>
      <c r="AK57" s="395">
        <f t="shared" si="87"/>
        <v>2355.4181551315401</v>
      </c>
      <c r="AL57" s="395">
        <f t="shared" si="87"/>
        <v>2436.4340996978403</v>
      </c>
      <c r="AM57" s="395">
        <f t="shared" ref="AM57:CI57" si="88">AM56*AM$13</f>
        <v>2519.7485147847392</v>
      </c>
      <c r="AN57" s="395">
        <f t="shared" si="88"/>
        <v>2605.4209328352358</v>
      </c>
      <c r="AO57" s="395">
        <f t="shared" si="88"/>
        <v>2693.512348201838</v>
      </c>
      <c r="AP57" s="395">
        <f t="shared" si="88"/>
        <v>2784.08525180997</v>
      </c>
      <c r="AQ57" s="395">
        <f t="shared" si="88"/>
        <v>2877.2036666231465</v>
      </c>
      <c r="AR57" s="395">
        <f t="shared" si="88"/>
        <v>2972.9331839281267</v>
      </c>
      <c r="AS57" s="395">
        <f t="shared" si="88"/>
        <v>3071.3410004586567</v>
      </c>
      <c r="AT57" s="395">
        <f t="shared" si="88"/>
        <v>3172.4959563768361</v>
      </c>
      <c r="AU57" s="395">
        <f t="shared" si="88"/>
        <v>3276.4685741315598</v>
      </c>
      <c r="AV57" s="395">
        <f t="shared" si="88"/>
        <v>3383.3310982139219</v>
      </c>
      <c r="AW57" s="395">
        <f t="shared" si="88"/>
        <v>3493.1575358299256</v>
      </c>
      <c r="AX57" s="395">
        <f t="shared" si="88"/>
        <v>3606.0236985112838</v>
      </c>
      <c r="AY57" s="395">
        <f t="shared" si="88"/>
        <v>3722.0072446855638</v>
      </c>
      <c r="AZ57" s="395">
        <f t="shared" si="88"/>
        <v>3841.187723227411</v>
      </c>
      <c r="BA57" s="395">
        <f t="shared" si="88"/>
        <v>3963.6466180130578</v>
      </c>
      <c r="BB57" s="395">
        <f t="shared" si="88"/>
        <v>4089.4673935008395</v>
      </c>
      <c r="BC57" s="395">
        <f t="shared" si="88"/>
        <v>4218.7355413609275</v>
      </c>
      <c r="BD57" s="395">
        <f t="shared" si="88"/>
        <v>4351.5386281780184</v>
      </c>
      <c r="BE57" s="395">
        <f t="shared" si="88"/>
        <v>4487.9663442512492</v>
      </c>
      <c r="BF57" s="395">
        <f t="shared" si="88"/>
        <v>4628.1105535161369</v>
      </c>
      <c r="BG57" s="395">
        <f t="shared" si="88"/>
        <v>4772.0653446139204</v>
      </c>
      <c r="BH57" s="395">
        <f t="shared" si="88"/>
        <v>4919.9270831342083</v>
      </c>
      <c r="BI57" s="395">
        <f t="shared" si="88"/>
        <v>5071.7944650574627</v>
      </c>
      <c r="BJ57" s="395">
        <f t="shared" si="88"/>
        <v>5227.7685714243935</v>
      </c>
      <c r="BK57" s="395">
        <f t="shared" si="88"/>
        <v>5387.9529242599783</v>
      </c>
      <c r="BL57" s="395">
        <f t="shared" si="88"/>
        <v>5552.453543780417</v>
      </c>
      <c r="BM57" s="395">
        <f t="shared" si="88"/>
        <v>5721.3790069119696</v>
      </c>
      <c r="BN57" s="395">
        <f t="shared" si="88"/>
        <v>5894.8405071512707</v>
      </c>
      <c r="BO57" s="395">
        <f t="shared" si="88"/>
        <v>6072.95191579738</v>
      </c>
      <c r="BP57" s="395">
        <f t="shared" si="88"/>
        <v>6255.829844586473</v>
      </c>
      <c r="BQ57" s="395">
        <f t="shared" si="88"/>
        <v>6443.5937097608121</v>
      </c>
      <c r="BR57" s="395">
        <f t="shared" si="88"/>
        <v>6636.3657976042887</v>
      </c>
      <c r="BS57" s="395">
        <f t="shared" si="88"/>
        <v>6834.2713314776001</v>
      </c>
      <c r="BT57" s="395">
        <f t="shared" si="88"/>
        <v>7037.4385403868027</v>
      </c>
      <c r="BU57" s="395">
        <f t="shared" si="88"/>
        <v>7245.9987291197831</v>
      </c>
      <c r="BV57" s="395">
        <f t="shared" si="88"/>
        <v>7460.0863499859261</v>
      </c>
      <c r="BW57" s="395">
        <f t="shared" si="88"/>
        <v>7679.8390761950677</v>
      </c>
      <c r="BX57" s="395">
        <f t="shared" si="88"/>
        <v>7905.3978769125806</v>
      </c>
      <c r="BY57" s="395">
        <f t="shared" si="88"/>
        <v>8136.9070940283164</v>
      </c>
      <c r="BZ57" s="395">
        <f t="shared" si="88"/>
        <v>8374.514520677918</v>
      </c>
      <c r="CA57" s="395">
        <f t="shared" si="88"/>
        <v>8618.3714815558887</v>
      </c>
      <c r="CB57" s="395">
        <f t="shared" si="88"/>
        <v>8868.6329150607089</v>
      </c>
      <c r="CC57" s="395">
        <f t="shared" si="88"/>
        <v>9125.4574573130994</v>
      </c>
      <c r="CD57" s="395">
        <f t="shared" si="88"/>
        <v>9389.0075280895635</v>
      </c>
      <c r="CE57" s="395">
        <f t="shared" si="88"/>
        <v>9659.449418714159</v>
      </c>
      <c r="CF57" s="395">
        <f t="shared" si="88"/>
        <v>9936.9533819525022</v>
      </c>
      <c r="CG57" s="395">
        <f t="shared" si="88"/>
        <v>10221.693723952892</v>
      </c>
      <c r="CH57" s="395">
        <f t="shared" si="88"/>
        <v>10513.848898280517</v>
      </c>
      <c r="CI57" s="395">
        <f t="shared" si="88"/>
        <v>10813.601602091669</v>
      </c>
    </row>
    <row r="58" spans="1:87"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</row>
    <row r="59" spans="1:87">
      <c r="A59" s="52"/>
      <c r="B59" s="52"/>
      <c r="C59" s="105" t="s">
        <v>54</v>
      </c>
      <c r="D59" s="431"/>
      <c r="E59" s="431"/>
      <c r="F59" s="103"/>
      <c r="G59" s="682"/>
      <c r="H59" s="682"/>
      <c r="I59" s="682"/>
      <c r="J59" s="682"/>
      <c r="K59" s="682"/>
      <c r="L59" s="682"/>
      <c r="M59" s="682"/>
      <c r="N59" s="682"/>
      <c r="O59" s="682"/>
      <c r="P59" s="682"/>
      <c r="Q59" s="682"/>
      <c r="R59" s="682"/>
      <c r="S59" s="682"/>
      <c r="T59" s="682"/>
      <c r="U59" s="682"/>
      <c r="V59" s="682"/>
      <c r="W59" s="682"/>
      <c r="X59" s="682"/>
      <c r="Y59" s="682"/>
      <c r="Z59" s="682"/>
      <c r="AA59" s="682"/>
      <c r="AB59" s="682"/>
      <c r="AC59" s="682"/>
      <c r="AD59" s="682"/>
      <c r="AE59" s="682"/>
      <c r="AF59" s="682"/>
      <c r="AG59" s="52"/>
      <c r="AH59" s="128"/>
      <c r="AI59" s="52"/>
      <c r="AJ59" s="128"/>
      <c r="AK59" s="52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</row>
    <row r="60" spans="1:87">
      <c r="C60" t="s">
        <v>555</v>
      </c>
      <c r="D60" s="2" t="s">
        <v>898</v>
      </c>
      <c r="E60" s="2" t="s">
        <v>58</v>
      </c>
      <c r="F60" s="2"/>
      <c r="G60" s="668"/>
      <c r="H60" s="399">
        <f t="shared" ref="H60:AL60" si="89">H27</f>
        <v>60.045887937258591</v>
      </c>
      <c r="I60" s="399">
        <f t="shared" si="89"/>
        <v>81.314577352689895</v>
      </c>
      <c r="J60" s="399">
        <f t="shared" si="89"/>
        <v>103.42015393465201</v>
      </c>
      <c r="K60" s="399">
        <f t="shared" si="89"/>
        <v>72.044985515741146</v>
      </c>
      <c r="L60" s="399">
        <f t="shared" si="89"/>
        <v>62.719000000000001</v>
      </c>
      <c r="M60" s="399">
        <f t="shared" si="89"/>
        <v>0</v>
      </c>
      <c r="N60" s="399">
        <f t="shared" si="89"/>
        <v>0</v>
      </c>
      <c r="O60" s="399">
        <f t="shared" si="89"/>
        <v>0</v>
      </c>
      <c r="P60" s="399">
        <f t="shared" si="89"/>
        <v>0</v>
      </c>
      <c r="Q60" s="399">
        <f t="shared" si="89"/>
        <v>0</v>
      </c>
      <c r="R60" s="399">
        <f t="shared" si="89"/>
        <v>0</v>
      </c>
      <c r="S60" s="399">
        <f t="shared" si="89"/>
        <v>0</v>
      </c>
      <c r="T60" s="399">
        <f t="shared" si="89"/>
        <v>0</v>
      </c>
      <c r="U60" s="399">
        <f t="shared" si="89"/>
        <v>0</v>
      </c>
      <c r="V60" s="399">
        <f t="shared" si="89"/>
        <v>0</v>
      </c>
      <c r="W60" s="399">
        <f t="shared" si="89"/>
        <v>0</v>
      </c>
      <c r="X60" s="399">
        <f t="shared" si="89"/>
        <v>0</v>
      </c>
      <c r="Y60" s="399">
        <f t="shared" si="89"/>
        <v>0</v>
      </c>
      <c r="Z60" s="399">
        <f t="shared" si="89"/>
        <v>0</v>
      </c>
      <c r="AA60" s="399">
        <f t="shared" si="89"/>
        <v>0</v>
      </c>
      <c r="AB60" s="399">
        <f t="shared" si="89"/>
        <v>0</v>
      </c>
      <c r="AC60" s="399">
        <f t="shared" si="89"/>
        <v>0</v>
      </c>
      <c r="AD60" s="399">
        <f t="shared" si="89"/>
        <v>0</v>
      </c>
      <c r="AE60" s="399">
        <f t="shared" si="89"/>
        <v>0</v>
      </c>
      <c r="AF60" s="399">
        <f t="shared" si="89"/>
        <v>0</v>
      </c>
      <c r="AG60" s="399">
        <f t="shared" si="89"/>
        <v>0</v>
      </c>
      <c r="AH60" s="399">
        <f t="shared" si="89"/>
        <v>0</v>
      </c>
      <c r="AI60" s="399">
        <f t="shared" si="89"/>
        <v>0</v>
      </c>
      <c r="AJ60" s="399">
        <f t="shared" si="89"/>
        <v>0</v>
      </c>
      <c r="AK60" s="399">
        <f t="shared" si="89"/>
        <v>0</v>
      </c>
      <c r="AL60" s="399">
        <f t="shared" si="89"/>
        <v>0</v>
      </c>
      <c r="AM60" s="399">
        <f t="shared" ref="AM60:CI60" si="90">AM27</f>
        <v>0</v>
      </c>
      <c r="AN60" s="399">
        <f t="shared" si="90"/>
        <v>0</v>
      </c>
      <c r="AO60" s="399">
        <f t="shared" si="90"/>
        <v>0</v>
      </c>
      <c r="AP60" s="399">
        <f t="shared" si="90"/>
        <v>0</v>
      </c>
      <c r="AQ60" s="399">
        <f t="shared" si="90"/>
        <v>0</v>
      </c>
      <c r="AR60" s="399">
        <f t="shared" si="90"/>
        <v>0</v>
      </c>
      <c r="AS60" s="399">
        <f t="shared" si="90"/>
        <v>0</v>
      </c>
      <c r="AT60" s="399">
        <f t="shared" si="90"/>
        <v>0</v>
      </c>
      <c r="AU60" s="399">
        <f t="shared" si="90"/>
        <v>0</v>
      </c>
      <c r="AV60" s="399">
        <f t="shared" si="90"/>
        <v>0</v>
      </c>
      <c r="AW60" s="399">
        <f t="shared" si="90"/>
        <v>0</v>
      </c>
      <c r="AX60" s="399">
        <f t="shared" si="90"/>
        <v>0</v>
      </c>
      <c r="AY60" s="399">
        <f t="shared" si="90"/>
        <v>0</v>
      </c>
      <c r="AZ60" s="399">
        <f t="shared" si="90"/>
        <v>0</v>
      </c>
      <c r="BA60" s="399">
        <f t="shared" si="90"/>
        <v>0</v>
      </c>
      <c r="BB60" s="399">
        <f t="shared" si="90"/>
        <v>0</v>
      </c>
      <c r="BC60" s="399">
        <f t="shared" si="90"/>
        <v>0</v>
      </c>
      <c r="BD60" s="399">
        <f t="shared" si="90"/>
        <v>0</v>
      </c>
      <c r="BE60" s="399">
        <f t="shared" si="90"/>
        <v>0</v>
      </c>
      <c r="BF60" s="399">
        <f t="shared" si="90"/>
        <v>0</v>
      </c>
      <c r="BG60" s="399">
        <f t="shared" si="90"/>
        <v>0</v>
      </c>
      <c r="BH60" s="399">
        <f t="shared" si="90"/>
        <v>0</v>
      </c>
      <c r="BI60" s="399">
        <f t="shared" si="90"/>
        <v>0</v>
      </c>
      <c r="BJ60" s="399">
        <f t="shared" si="90"/>
        <v>0</v>
      </c>
      <c r="BK60" s="399">
        <f t="shared" si="90"/>
        <v>0</v>
      </c>
      <c r="BL60" s="399">
        <f t="shared" si="90"/>
        <v>0</v>
      </c>
      <c r="BM60" s="399">
        <f t="shared" si="90"/>
        <v>0</v>
      </c>
      <c r="BN60" s="399">
        <f t="shared" si="90"/>
        <v>0</v>
      </c>
      <c r="BO60" s="399">
        <f t="shared" si="90"/>
        <v>0</v>
      </c>
      <c r="BP60" s="399">
        <f t="shared" si="90"/>
        <v>0</v>
      </c>
      <c r="BQ60" s="399">
        <f t="shared" si="90"/>
        <v>0</v>
      </c>
      <c r="BR60" s="399">
        <f t="shared" si="90"/>
        <v>0</v>
      </c>
      <c r="BS60" s="399">
        <f t="shared" si="90"/>
        <v>0</v>
      </c>
      <c r="BT60" s="399">
        <f t="shared" si="90"/>
        <v>0</v>
      </c>
      <c r="BU60" s="399">
        <f t="shared" si="90"/>
        <v>0</v>
      </c>
      <c r="BV60" s="399">
        <f t="shared" si="90"/>
        <v>0</v>
      </c>
      <c r="BW60" s="399">
        <f t="shared" si="90"/>
        <v>0</v>
      </c>
      <c r="BX60" s="399">
        <f t="shared" si="90"/>
        <v>0</v>
      </c>
      <c r="BY60" s="399">
        <f t="shared" si="90"/>
        <v>0</v>
      </c>
      <c r="BZ60" s="399">
        <f t="shared" si="90"/>
        <v>0</v>
      </c>
      <c r="CA60" s="399">
        <f t="shared" si="90"/>
        <v>0</v>
      </c>
      <c r="CB60" s="399">
        <f t="shared" si="90"/>
        <v>0</v>
      </c>
      <c r="CC60" s="399">
        <f t="shared" si="90"/>
        <v>0</v>
      </c>
      <c r="CD60" s="399">
        <f t="shared" si="90"/>
        <v>0</v>
      </c>
      <c r="CE60" s="399">
        <f t="shared" si="90"/>
        <v>0</v>
      </c>
      <c r="CF60" s="399">
        <f t="shared" si="90"/>
        <v>0</v>
      </c>
      <c r="CG60" s="399">
        <f t="shared" si="90"/>
        <v>0</v>
      </c>
      <c r="CH60" s="399">
        <f t="shared" si="90"/>
        <v>0</v>
      </c>
      <c r="CI60" s="399">
        <f t="shared" si="90"/>
        <v>0</v>
      </c>
    </row>
    <row r="61" spans="1:87">
      <c r="C61" t="s">
        <v>556</v>
      </c>
      <c r="D61" s="2" t="s">
        <v>898</v>
      </c>
      <c r="E61" s="2" t="s">
        <v>58</v>
      </c>
      <c r="F61" s="2"/>
      <c r="G61" s="667"/>
      <c r="H61" s="395">
        <f t="shared" ref="H61:J61" si="91">H60*H$10*H$13</f>
        <v>60.045887937258591</v>
      </c>
      <c r="I61" s="395">
        <f t="shared" si="91"/>
        <v>81.314577352689895</v>
      </c>
      <c r="J61" s="395">
        <f t="shared" si="91"/>
        <v>103.42015393465201</v>
      </c>
      <c r="K61" s="395">
        <f>K60*K$10*K$13</f>
        <v>72.044985515741146</v>
      </c>
      <c r="L61" s="395">
        <f t="shared" ref="L61:AF61" si="92">L60*L$10*L$13</f>
        <v>62.719000000000001</v>
      </c>
      <c r="M61" s="395">
        <f t="shared" si="92"/>
        <v>0</v>
      </c>
      <c r="N61" s="395">
        <f t="shared" si="92"/>
        <v>0</v>
      </c>
      <c r="O61" s="395">
        <f t="shared" si="92"/>
        <v>0</v>
      </c>
      <c r="P61" s="395">
        <f t="shared" si="92"/>
        <v>0</v>
      </c>
      <c r="Q61" s="395">
        <f t="shared" si="92"/>
        <v>0</v>
      </c>
      <c r="R61" s="395">
        <f t="shared" si="92"/>
        <v>0</v>
      </c>
      <c r="S61" s="395">
        <f t="shared" si="92"/>
        <v>0</v>
      </c>
      <c r="T61" s="395">
        <f t="shared" si="92"/>
        <v>0</v>
      </c>
      <c r="U61" s="395">
        <f t="shared" si="92"/>
        <v>0</v>
      </c>
      <c r="V61" s="395">
        <f t="shared" si="92"/>
        <v>0</v>
      </c>
      <c r="W61" s="395">
        <f t="shared" si="92"/>
        <v>0</v>
      </c>
      <c r="X61" s="395">
        <f t="shared" si="92"/>
        <v>0</v>
      </c>
      <c r="Y61" s="395">
        <f t="shared" si="92"/>
        <v>0</v>
      </c>
      <c r="Z61" s="395">
        <f t="shared" si="92"/>
        <v>0</v>
      </c>
      <c r="AA61" s="395">
        <f t="shared" si="92"/>
        <v>0</v>
      </c>
      <c r="AB61" s="395">
        <f t="shared" si="92"/>
        <v>0</v>
      </c>
      <c r="AC61" s="395">
        <f t="shared" si="92"/>
        <v>0</v>
      </c>
      <c r="AD61" s="395">
        <f t="shared" si="92"/>
        <v>0</v>
      </c>
      <c r="AE61" s="395">
        <f t="shared" si="92"/>
        <v>0</v>
      </c>
      <c r="AF61" s="395">
        <f t="shared" si="92"/>
        <v>0</v>
      </c>
      <c r="AG61" s="395">
        <f t="shared" ref="AG61:AL61" si="93">AG60*AG$10*AG$13</f>
        <v>0</v>
      </c>
      <c r="AH61" s="395">
        <f t="shared" si="93"/>
        <v>0</v>
      </c>
      <c r="AI61" s="395">
        <f t="shared" si="93"/>
        <v>0</v>
      </c>
      <c r="AJ61" s="395">
        <f t="shared" si="93"/>
        <v>0</v>
      </c>
      <c r="AK61" s="395">
        <f t="shared" si="93"/>
        <v>0</v>
      </c>
      <c r="AL61" s="395">
        <f t="shared" si="93"/>
        <v>0</v>
      </c>
      <c r="AM61" s="395">
        <f t="shared" ref="AM61:CI61" si="94">AM60*AM$10*AM$13</f>
        <v>0</v>
      </c>
      <c r="AN61" s="395">
        <f t="shared" si="94"/>
        <v>0</v>
      </c>
      <c r="AO61" s="395">
        <f t="shared" si="94"/>
        <v>0</v>
      </c>
      <c r="AP61" s="395">
        <f t="shared" si="94"/>
        <v>0</v>
      </c>
      <c r="AQ61" s="395">
        <f t="shared" si="94"/>
        <v>0</v>
      </c>
      <c r="AR61" s="395">
        <f t="shared" si="94"/>
        <v>0</v>
      </c>
      <c r="AS61" s="395">
        <f t="shared" si="94"/>
        <v>0</v>
      </c>
      <c r="AT61" s="395">
        <f t="shared" si="94"/>
        <v>0</v>
      </c>
      <c r="AU61" s="395">
        <f t="shared" si="94"/>
        <v>0</v>
      </c>
      <c r="AV61" s="395">
        <f t="shared" si="94"/>
        <v>0</v>
      </c>
      <c r="AW61" s="395">
        <f t="shared" si="94"/>
        <v>0</v>
      </c>
      <c r="AX61" s="395">
        <f t="shared" si="94"/>
        <v>0</v>
      </c>
      <c r="AY61" s="395">
        <f t="shared" si="94"/>
        <v>0</v>
      </c>
      <c r="AZ61" s="395">
        <f t="shared" si="94"/>
        <v>0</v>
      </c>
      <c r="BA61" s="395">
        <f t="shared" si="94"/>
        <v>0</v>
      </c>
      <c r="BB61" s="395">
        <f t="shared" si="94"/>
        <v>0</v>
      </c>
      <c r="BC61" s="395">
        <f t="shared" si="94"/>
        <v>0</v>
      </c>
      <c r="BD61" s="395">
        <f t="shared" si="94"/>
        <v>0</v>
      </c>
      <c r="BE61" s="395">
        <f t="shared" si="94"/>
        <v>0</v>
      </c>
      <c r="BF61" s="395">
        <f t="shared" si="94"/>
        <v>0</v>
      </c>
      <c r="BG61" s="395">
        <f t="shared" si="94"/>
        <v>0</v>
      </c>
      <c r="BH61" s="395">
        <f t="shared" si="94"/>
        <v>0</v>
      </c>
      <c r="BI61" s="395">
        <f t="shared" si="94"/>
        <v>0</v>
      </c>
      <c r="BJ61" s="395">
        <f t="shared" si="94"/>
        <v>0</v>
      </c>
      <c r="BK61" s="395">
        <f t="shared" si="94"/>
        <v>0</v>
      </c>
      <c r="BL61" s="395">
        <f t="shared" si="94"/>
        <v>0</v>
      </c>
      <c r="BM61" s="395">
        <f t="shared" si="94"/>
        <v>0</v>
      </c>
      <c r="BN61" s="395">
        <f t="shared" si="94"/>
        <v>0</v>
      </c>
      <c r="BO61" s="395">
        <f t="shared" si="94"/>
        <v>0</v>
      </c>
      <c r="BP61" s="395">
        <f t="shared" si="94"/>
        <v>0</v>
      </c>
      <c r="BQ61" s="395">
        <f t="shared" si="94"/>
        <v>0</v>
      </c>
      <c r="BR61" s="395">
        <f t="shared" si="94"/>
        <v>0</v>
      </c>
      <c r="BS61" s="395">
        <f t="shared" si="94"/>
        <v>0</v>
      </c>
      <c r="BT61" s="395">
        <f t="shared" si="94"/>
        <v>0</v>
      </c>
      <c r="BU61" s="395">
        <f t="shared" si="94"/>
        <v>0</v>
      </c>
      <c r="BV61" s="395">
        <f t="shared" si="94"/>
        <v>0</v>
      </c>
      <c r="BW61" s="395">
        <f t="shared" si="94"/>
        <v>0</v>
      </c>
      <c r="BX61" s="395">
        <f t="shared" si="94"/>
        <v>0</v>
      </c>
      <c r="BY61" s="395">
        <f t="shared" si="94"/>
        <v>0</v>
      </c>
      <c r="BZ61" s="395">
        <f t="shared" si="94"/>
        <v>0</v>
      </c>
      <c r="CA61" s="395">
        <f t="shared" si="94"/>
        <v>0</v>
      </c>
      <c r="CB61" s="395">
        <f t="shared" si="94"/>
        <v>0</v>
      </c>
      <c r="CC61" s="395">
        <f t="shared" si="94"/>
        <v>0</v>
      </c>
      <c r="CD61" s="395">
        <f t="shared" si="94"/>
        <v>0</v>
      </c>
      <c r="CE61" s="395">
        <f t="shared" si="94"/>
        <v>0</v>
      </c>
      <c r="CF61" s="395">
        <f t="shared" si="94"/>
        <v>0</v>
      </c>
      <c r="CG61" s="395">
        <f t="shared" si="94"/>
        <v>0</v>
      </c>
      <c r="CH61" s="395">
        <f t="shared" si="94"/>
        <v>0</v>
      </c>
      <c r="CI61" s="395">
        <f t="shared" si="94"/>
        <v>0</v>
      </c>
    </row>
    <row r="62" spans="1:87"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>
      <c r="A63" s="52"/>
      <c r="B63" s="52"/>
      <c r="C63" s="105" t="s">
        <v>55</v>
      </c>
      <c r="D63" s="431"/>
      <c r="E63" s="431"/>
      <c r="F63" s="103"/>
      <c r="G63" s="682"/>
      <c r="H63" s="682"/>
      <c r="I63" s="682"/>
      <c r="J63" s="682"/>
      <c r="K63" s="682"/>
      <c r="L63" s="682"/>
      <c r="M63" s="682"/>
      <c r="N63" s="682"/>
      <c r="O63" s="682"/>
      <c r="P63" s="682"/>
      <c r="Q63" s="682"/>
      <c r="R63" s="682"/>
      <c r="S63" s="682"/>
      <c r="T63" s="682"/>
      <c r="U63" s="682"/>
      <c r="V63" s="682"/>
      <c r="W63" s="682"/>
      <c r="X63" s="682"/>
      <c r="Y63" s="682"/>
      <c r="Z63" s="682"/>
      <c r="AA63" s="682"/>
      <c r="AB63" s="682"/>
      <c r="AC63" s="682"/>
      <c r="AD63" s="682"/>
      <c r="AE63" s="682"/>
      <c r="AF63" s="682"/>
      <c r="AG63" s="52"/>
      <c r="AH63" s="128"/>
      <c r="AI63" s="52"/>
      <c r="AJ63" s="128"/>
      <c r="AK63" s="52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</row>
    <row r="64" spans="1:87">
      <c r="C64" t="s">
        <v>557</v>
      </c>
      <c r="D64" s="2" t="s">
        <v>898</v>
      </c>
      <c r="E64" s="2" t="s">
        <v>58</v>
      </c>
      <c r="F64" s="2"/>
      <c r="G64" s="668"/>
      <c r="H64" s="399">
        <f t="shared" ref="H64:AL64" si="95">H28</f>
        <v>132.337372856982</v>
      </c>
      <c r="I64" s="399">
        <f t="shared" si="95"/>
        <v>112.07414767909918</v>
      </c>
      <c r="J64" s="399">
        <f t="shared" si="95"/>
        <v>121.26779737586038</v>
      </c>
      <c r="K64" s="399">
        <f t="shared" si="95"/>
        <v>187.2559576076433</v>
      </c>
      <c r="L64" s="399">
        <f t="shared" si="95"/>
        <v>181.56399999999999</v>
      </c>
      <c r="M64" s="399">
        <f t="shared" si="95"/>
        <v>172.15461286760871</v>
      </c>
      <c r="N64" s="399">
        <f t="shared" si="95"/>
        <v>228.18035065157608</v>
      </c>
      <c r="O64" s="399">
        <f t="shared" si="95"/>
        <v>551.09490894164833</v>
      </c>
      <c r="P64" s="399">
        <f t="shared" si="95"/>
        <v>506.45937378059006</v>
      </c>
      <c r="Q64" s="399">
        <f t="shared" si="95"/>
        <v>545.13961844819255</v>
      </c>
      <c r="R64" s="399">
        <f t="shared" si="95"/>
        <v>601.65547606567338</v>
      </c>
      <c r="S64" s="399">
        <f t="shared" si="95"/>
        <v>598.07031743461812</v>
      </c>
      <c r="T64" s="399">
        <f t="shared" si="95"/>
        <v>614.29109934124017</v>
      </c>
      <c r="U64" s="399">
        <f t="shared" si="95"/>
        <v>574.87406197797941</v>
      </c>
      <c r="V64" s="399">
        <f t="shared" si="95"/>
        <v>564.11343526052303</v>
      </c>
      <c r="W64" s="399">
        <f t="shared" si="95"/>
        <v>555.54060587743822</v>
      </c>
      <c r="X64" s="399">
        <f t="shared" si="95"/>
        <v>548.2388537953052</v>
      </c>
      <c r="Y64" s="399">
        <f t="shared" si="95"/>
        <v>541.92780836951783</v>
      </c>
      <c r="Z64" s="399">
        <f t="shared" si="95"/>
        <v>539.70965335706228</v>
      </c>
      <c r="AA64" s="399">
        <f t="shared" si="95"/>
        <v>533.86964695195979</v>
      </c>
      <c r="AB64" s="399">
        <f t="shared" si="95"/>
        <v>496.75516573590244</v>
      </c>
      <c r="AC64" s="399">
        <f t="shared" si="95"/>
        <v>504.91388657217885</v>
      </c>
      <c r="AD64" s="399">
        <f t="shared" si="95"/>
        <v>508.78728768127439</v>
      </c>
      <c r="AE64" s="399">
        <f t="shared" si="95"/>
        <v>515.57508808938474</v>
      </c>
      <c r="AF64" s="399">
        <f t="shared" si="95"/>
        <v>526.40115525850933</v>
      </c>
      <c r="AG64" s="399">
        <f t="shared" si="95"/>
        <v>546.20347703860307</v>
      </c>
      <c r="AH64" s="399">
        <f t="shared" si="95"/>
        <v>565.66919157317807</v>
      </c>
      <c r="AI64" s="399">
        <f t="shared" si="95"/>
        <v>586.38227113693483</v>
      </c>
      <c r="AJ64" s="399">
        <f t="shared" si="95"/>
        <v>607.93104857806384</v>
      </c>
      <c r="AK64" s="399">
        <f t="shared" si="95"/>
        <v>629.68797422592525</v>
      </c>
      <c r="AL64" s="399">
        <f t="shared" si="95"/>
        <v>652.96433952106599</v>
      </c>
      <c r="AM64" s="399">
        <f t="shared" ref="AM64:CI64" si="96">AM28</f>
        <v>677.91432750269132</v>
      </c>
      <c r="AN64" s="399">
        <f t="shared" si="96"/>
        <v>704.35148698989769</v>
      </c>
      <c r="AO64" s="399">
        <f t="shared" si="96"/>
        <v>731.26773327785713</v>
      </c>
      <c r="AP64" s="399">
        <f t="shared" si="96"/>
        <v>759.39999510140069</v>
      </c>
      <c r="AQ64" s="399">
        <f t="shared" si="96"/>
        <v>788.85333416075946</v>
      </c>
      <c r="AR64" s="399">
        <f t="shared" si="96"/>
        <v>819.7894688848628</v>
      </c>
      <c r="AS64" s="399">
        <f t="shared" si="96"/>
        <v>853.21636106678034</v>
      </c>
      <c r="AT64" s="399">
        <f t="shared" si="96"/>
        <v>889.65779266651134</v>
      </c>
      <c r="AU64" s="399">
        <f t="shared" si="96"/>
        <v>924.5231802046992</v>
      </c>
      <c r="AV64" s="399">
        <f t="shared" si="96"/>
        <v>963.31090558078267</v>
      </c>
      <c r="AW64" s="399">
        <f t="shared" si="96"/>
        <v>1002.0953483278604</v>
      </c>
      <c r="AX64" s="399">
        <f t="shared" si="96"/>
        <v>1041.8191758366379</v>
      </c>
      <c r="AY64" s="399">
        <f t="shared" si="96"/>
        <v>1083.1169757819434</v>
      </c>
      <c r="AZ64" s="399">
        <f t="shared" si="96"/>
        <v>1124.5491369717702</v>
      </c>
      <c r="BA64" s="399">
        <f t="shared" si="96"/>
        <v>1168.5309158464011</v>
      </c>
      <c r="BB64" s="399">
        <f t="shared" si="96"/>
        <v>1215.9041803959917</v>
      </c>
      <c r="BC64" s="399">
        <f t="shared" si="96"/>
        <v>1264.6529262150771</v>
      </c>
      <c r="BD64" s="399">
        <f t="shared" si="96"/>
        <v>1315.5112835726477</v>
      </c>
      <c r="BE64" s="399">
        <f t="shared" si="96"/>
        <v>1369.5424152256292</v>
      </c>
      <c r="BF64" s="399">
        <f t="shared" si="96"/>
        <v>1424.5152967552585</v>
      </c>
      <c r="BG64" s="399">
        <f t="shared" si="96"/>
        <v>1479.5879103340567</v>
      </c>
      <c r="BH64" s="399">
        <f t="shared" si="96"/>
        <v>1538.1699557358706</v>
      </c>
      <c r="BI64" s="399">
        <f t="shared" si="96"/>
        <v>1606.1931748938568</v>
      </c>
      <c r="BJ64" s="399">
        <f t="shared" si="96"/>
        <v>1678.6112298587259</v>
      </c>
      <c r="BK64" s="399">
        <f t="shared" si="96"/>
        <v>1751.0622568778781</v>
      </c>
      <c r="BL64" s="399">
        <f t="shared" si="96"/>
        <v>1828.4821833666847</v>
      </c>
      <c r="BM64" s="399">
        <f t="shared" si="96"/>
        <v>1909.2711198485831</v>
      </c>
      <c r="BN64" s="399">
        <f t="shared" si="96"/>
        <v>1993.5267918310692</v>
      </c>
      <c r="BO64" s="399">
        <f t="shared" si="96"/>
        <v>2081.371642993814</v>
      </c>
      <c r="BP64" s="399">
        <f t="shared" si="96"/>
        <v>2172.9827110018468</v>
      </c>
      <c r="BQ64" s="399">
        <f t="shared" si="96"/>
        <v>2268.4588622388646</v>
      </c>
      <c r="BR64" s="399">
        <f t="shared" si="96"/>
        <v>2367.9579480052162</v>
      </c>
      <c r="BS64" s="399">
        <f t="shared" si="96"/>
        <v>2471.6162923976417</v>
      </c>
      <c r="BT64" s="399">
        <f t="shared" si="96"/>
        <v>2579.6308866215231</v>
      </c>
      <c r="BU64" s="399">
        <f t="shared" si="96"/>
        <v>2692.12142406985</v>
      </c>
      <c r="BV64" s="399">
        <f t="shared" si="96"/>
        <v>2809.2672341547313</v>
      </c>
      <c r="BW64" s="399">
        <f t="shared" si="96"/>
        <v>2931.2268667036906</v>
      </c>
      <c r="BX64" s="399">
        <f t="shared" si="96"/>
        <v>3058.2203319092732</v>
      </c>
      <c r="BY64" s="399">
        <f t="shared" si="96"/>
        <v>3190.391110381117</v>
      </c>
      <c r="BZ64" s="399">
        <f t="shared" si="96"/>
        <v>3327.943045981212</v>
      </c>
      <c r="CA64" s="399">
        <f t="shared" si="96"/>
        <v>3471.0598409508129</v>
      </c>
      <c r="CB64" s="399">
        <f t="shared" si="96"/>
        <v>3619.987617881714</v>
      </c>
      <c r="CC64" s="399">
        <f t="shared" si="96"/>
        <v>3774.8972020173242</v>
      </c>
      <c r="CD64" s="399">
        <f t="shared" si="96"/>
        <v>3936.020293046884</v>
      </c>
      <c r="CE64" s="399">
        <f t="shared" si="96"/>
        <v>4103.5698439471889</v>
      </c>
      <c r="CF64" s="399">
        <f t="shared" si="96"/>
        <v>4277.8220773374869</v>
      </c>
      <c r="CG64" s="399">
        <f t="shared" si="96"/>
        <v>4458.9785588568266</v>
      </c>
      <c r="CH64" s="399">
        <f t="shared" si="96"/>
        <v>4647.3032975158476</v>
      </c>
      <c r="CI64" s="399">
        <f t="shared" si="96"/>
        <v>4843.0561008415498</v>
      </c>
    </row>
    <row r="65" spans="1:87">
      <c r="C65" t="s">
        <v>558</v>
      </c>
      <c r="D65" s="2" t="s">
        <v>898</v>
      </c>
      <c r="E65" s="2" t="s">
        <v>58</v>
      </c>
      <c r="F65" s="2"/>
      <c r="G65" s="667"/>
      <c r="H65" s="395">
        <f t="shared" ref="H65:J65" si="97">H64*H$10*H$13</f>
        <v>132.337372856982</v>
      </c>
      <c r="I65" s="395">
        <f t="shared" si="97"/>
        <v>112.07414767909918</v>
      </c>
      <c r="J65" s="395">
        <f t="shared" si="97"/>
        <v>121.26779737586038</v>
      </c>
      <c r="K65" s="395">
        <f t="shared" ref="K65:AF65" si="98">K64*K$10*K$13</f>
        <v>187.2559576076433</v>
      </c>
      <c r="L65" s="395">
        <f>L64*L$10*L$13</f>
        <v>181.56399999999999</v>
      </c>
      <c r="M65" s="395">
        <f t="shared" si="98"/>
        <v>172.15461286760871</v>
      </c>
      <c r="N65" s="395">
        <f t="shared" si="98"/>
        <v>228.18035065157608</v>
      </c>
      <c r="O65" s="395">
        <f t="shared" si="98"/>
        <v>551.09490894164833</v>
      </c>
      <c r="P65" s="395">
        <f t="shared" si="98"/>
        <v>506.45937378059006</v>
      </c>
      <c r="Q65" s="395">
        <f t="shared" si="98"/>
        <v>545.13961844819255</v>
      </c>
      <c r="R65" s="395">
        <f t="shared" si="98"/>
        <v>601.65547606567338</v>
      </c>
      <c r="S65" s="395">
        <f t="shared" si="98"/>
        <v>598.07031743461812</v>
      </c>
      <c r="T65" s="395">
        <f t="shared" si="98"/>
        <v>614.29109934124017</v>
      </c>
      <c r="U65" s="395">
        <f t="shared" si="98"/>
        <v>574.87406197797941</v>
      </c>
      <c r="V65" s="395">
        <f t="shared" si="98"/>
        <v>564.11343526052303</v>
      </c>
      <c r="W65" s="395">
        <f t="shared" si="98"/>
        <v>555.54060587743822</v>
      </c>
      <c r="X65" s="395">
        <f t="shared" si="98"/>
        <v>548.2388537953052</v>
      </c>
      <c r="Y65" s="395">
        <f t="shared" si="98"/>
        <v>541.92780836951783</v>
      </c>
      <c r="Z65" s="395">
        <f t="shared" si="98"/>
        <v>539.70965335706228</v>
      </c>
      <c r="AA65" s="395">
        <f t="shared" si="98"/>
        <v>533.86964695195979</v>
      </c>
      <c r="AB65" s="395">
        <f t="shared" si="98"/>
        <v>496.75516573590244</v>
      </c>
      <c r="AC65" s="395">
        <f t="shared" si="98"/>
        <v>504.91388657217885</v>
      </c>
      <c r="AD65" s="395">
        <f t="shared" si="98"/>
        <v>508.78728768127439</v>
      </c>
      <c r="AE65" s="395">
        <f t="shared" si="98"/>
        <v>515.57508808938474</v>
      </c>
      <c r="AF65" s="395">
        <f t="shared" si="98"/>
        <v>526.40115525850933</v>
      </c>
      <c r="AG65" s="395">
        <f t="shared" ref="AG65:AL65" si="99">AG64*AG$10*AG$13</f>
        <v>546.20347703860307</v>
      </c>
      <c r="AH65" s="395">
        <f t="shared" si="99"/>
        <v>565.66919157317807</v>
      </c>
      <c r="AI65" s="395">
        <f t="shared" si="99"/>
        <v>586.38227113693483</v>
      </c>
      <c r="AJ65" s="395">
        <f t="shared" si="99"/>
        <v>607.93104857806384</v>
      </c>
      <c r="AK65" s="395">
        <f t="shared" si="99"/>
        <v>629.68797422592525</v>
      </c>
      <c r="AL65" s="395">
        <f t="shared" si="99"/>
        <v>652.96433952106599</v>
      </c>
      <c r="AM65" s="395">
        <f t="shared" ref="AM65:CI65" si="100">AM64*AM$10*AM$13</f>
        <v>677.91432750269132</v>
      </c>
      <c r="AN65" s="395">
        <f t="shared" si="100"/>
        <v>704.35148698989769</v>
      </c>
      <c r="AO65" s="395">
        <f t="shared" si="100"/>
        <v>731.26773327785713</v>
      </c>
      <c r="AP65" s="395">
        <f t="shared" si="100"/>
        <v>759.39999510140069</v>
      </c>
      <c r="AQ65" s="395">
        <f t="shared" si="100"/>
        <v>788.85333416075946</v>
      </c>
      <c r="AR65" s="395">
        <f t="shared" si="100"/>
        <v>819.7894688848628</v>
      </c>
      <c r="AS65" s="395">
        <f t="shared" si="100"/>
        <v>853.21636106678034</v>
      </c>
      <c r="AT65" s="395">
        <f t="shared" si="100"/>
        <v>889.65779266651134</v>
      </c>
      <c r="AU65" s="395">
        <f t="shared" si="100"/>
        <v>924.5231802046992</v>
      </c>
      <c r="AV65" s="395">
        <f t="shared" si="100"/>
        <v>963.31090558078267</v>
      </c>
      <c r="AW65" s="395">
        <f t="shared" si="100"/>
        <v>1002.0953483278604</v>
      </c>
      <c r="AX65" s="395">
        <f t="shared" si="100"/>
        <v>1041.8191758366379</v>
      </c>
      <c r="AY65" s="395">
        <f t="shared" si="100"/>
        <v>1083.1169757819434</v>
      </c>
      <c r="AZ65" s="395">
        <f t="shared" si="100"/>
        <v>1124.5491369717702</v>
      </c>
      <c r="BA65" s="395">
        <f t="shared" si="100"/>
        <v>1168.5309158464011</v>
      </c>
      <c r="BB65" s="395">
        <f t="shared" si="100"/>
        <v>1215.9041803959917</v>
      </c>
      <c r="BC65" s="395">
        <f t="shared" si="100"/>
        <v>1264.6529262150771</v>
      </c>
      <c r="BD65" s="395">
        <f t="shared" si="100"/>
        <v>1315.5112835726477</v>
      </c>
      <c r="BE65" s="395">
        <f t="shared" si="100"/>
        <v>1369.5424152256292</v>
      </c>
      <c r="BF65" s="395">
        <f t="shared" si="100"/>
        <v>1424.5152967552585</v>
      </c>
      <c r="BG65" s="395">
        <f t="shared" si="100"/>
        <v>1479.5879103340567</v>
      </c>
      <c r="BH65" s="395">
        <f t="shared" si="100"/>
        <v>1538.1699557358706</v>
      </c>
      <c r="BI65" s="395">
        <f t="shared" si="100"/>
        <v>1606.1931748938568</v>
      </c>
      <c r="BJ65" s="395">
        <f t="shared" si="100"/>
        <v>1678.6112298587259</v>
      </c>
      <c r="BK65" s="395">
        <f t="shared" si="100"/>
        <v>1751.0622568778781</v>
      </c>
      <c r="BL65" s="395">
        <f t="shared" si="100"/>
        <v>1828.4821833666847</v>
      </c>
      <c r="BM65" s="395">
        <f t="shared" si="100"/>
        <v>1909.2711198485831</v>
      </c>
      <c r="BN65" s="395">
        <f t="shared" si="100"/>
        <v>1993.5267918310692</v>
      </c>
      <c r="BO65" s="395">
        <f t="shared" si="100"/>
        <v>2081.371642993814</v>
      </c>
      <c r="BP65" s="395">
        <f t="shared" si="100"/>
        <v>2172.9827110018468</v>
      </c>
      <c r="BQ65" s="395">
        <f t="shared" si="100"/>
        <v>2268.4588622388646</v>
      </c>
      <c r="BR65" s="395">
        <f t="shared" si="100"/>
        <v>2367.9579480052162</v>
      </c>
      <c r="BS65" s="395">
        <f t="shared" si="100"/>
        <v>2471.6162923976417</v>
      </c>
      <c r="BT65" s="395">
        <f t="shared" si="100"/>
        <v>2579.6308866215231</v>
      </c>
      <c r="BU65" s="395">
        <f t="shared" si="100"/>
        <v>2692.12142406985</v>
      </c>
      <c r="BV65" s="395">
        <f t="shared" si="100"/>
        <v>2809.2672341547313</v>
      </c>
      <c r="BW65" s="395">
        <f t="shared" si="100"/>
        <v>2931.2268667036906</v>
      </c>
      <c r="BX65" s="395">
        <f t="shared" si="100"/>
        <v>3058.2203319092732</v>
      </c>
      <c r="BY65" s="395">
        <f t="shared" si="100"/>
        <v>3190.391110381117</v>
      </c>
      <c r="BZ65" s="395">
        <f t="shared" si="100"/>
        <v>3327.943045981212</v>
      </c>
      <c r="CA65" s="395">
        <f t="shared" si="100"/>
        <v>3471.0598409508129</v>
      </c>
      <c r="CB65" s="395">
        <f t="shared" si="100"/>
        <v>3619.987617881714</v>
      </c>
      <c r="CC65" s="395">
        <f t="shared" si="100"/>
        <v>3774.8972020173242</v>
      </c>
      <c r="CD65" s="395">
        <f t="shared" si="100"/>
        <v>3936.020293046884</v>
      </c>
      <c r="CE65" s="395">
        <f t="shared" si="100"/>
        <v>4103.5698439471889</v>
      </c>
      <c r="CF65" s="395">
        <f t="shared" si="100"/>
        <v>4277.8220773374869</v>
      </c>
      <c r="CG65" s="395">
        <f t="shared" si="100"/>
        <v>4458.9785588568266</v>
      </c>
      <c r="CH65" s="395">
        <f t="shared" si="100"/>
        <v>4647.3032975158476</v>
      </c>
      <c r="CI65" s="395">
        <f t="shared" si="100"/>
        <v>4843.0561008415498</v>
      </c>
    </row>
    <row r="66" spans="1:87">
      <c r="D66" s="2"/>
      <c r="E66" s="2"/>
      <c r="F66" s="2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5"/>
      <c r="BJ66" s="395"/>
      <c r="BK66" s="395"/>
      <c r="BL66" s="395"/>
      <c r="BM66" s="395"/>
      <c r="BN66" s="395"/>
      <c r="BO66" s="395"/>
      <c r="BP66" s="395"/>
      <c r="BQ66" s="395"/>
      <c r="BR66" s="395"/>
      <c r="BS66" s="395"/>
      <c r="BT66" s="395"/>
      <c r="BU66" s="395"/>
      <c r="BV66" s="395"/>
      <c r="BW66" s="395"/>
      <c r="BX66" s="395"/>
      <c r="BY66" s="395"/>
      <c r="BZ66" s="395"/>
      <c r="CA66" s="395"/>
      <c r="CB66" s="395"/>
      <c r="CC66" s="395"/>
      <c r="CD66" s="395"/>
      <c r="CE66" s="395"/>
      <c r="CF66" s="395"/>
      <c r="CG66" s="395"/>
      <c r="CH66" s="395"/>
      <c r="CI66" s="395"/>
    </row>
    <row r="67" spans="1:87">
      <c r="A67" s="52"/>
      <c r="B67" s="52"/>
      <c r="C67" s="105" t="s">
        <v>292</v>
      </c>
      <c r="D67" s="431"/>
      <c r="E67" s="431"/>
      <c r="F67" s="103"/>
      <c r="G67" s="682"/>
      <c r="H67" s="682"/>
      <c r="I67" s="682"/>
      <c r="J67" s="682"/>
      <c r="K67" s="682"/>
      <c r="L67" s="682"/>
      <c r="M67" s="682"/>
      <c r="N67" s="682"/>
      <c r="O67" s="682"/>
      <c r="P67" s="682"/>
      <c r="Q67" s="682"/>
      <c r="R67" s="682"/>
      <c r="S67" s="682"/>
      <c r="T67" s="682"/>
      <c r="U67" s="682"/>
      <c r="V67" s="682"/>
      <c r="W67" s="682"/>
      <c r="X67" s="682"/>
      <c r="Y67" s="682"/>
      <c r="Z67" s="682"/>
      <c r="AA67" s="682"/>
      <c r="AB67" s="682"/>
      <c r="AC67" s="682"/>
      <c r="AD67" s="682"/>
      <c r="AE67" s="682"/>
      <c r="AF67" s="682"/>
      <c r="AG67" s="52"/>
      <c r="AH67" s="128"/>
      <c r="AI67" s="52"/>
      <c r="AJ67" s="128"/>
      <c r="AK67" s="52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</row>
    <row r="68" spans="1:87">
      <c r="C68" t="s">
        <v>292</v>
      </c>
      <c r="D68" s="2" t="s">
        <v>898</v>
      </c>
      <c r="E68" s="2" t="s">
        <v>58</v>
      </c>
      <c r="F68" s="2"/>
      <c r="G68" s="668"/>
      <c r="H68" s="399">
        <f>IF(ISNUMBER(H21),H21,H31)</f>
        <v>13.589057444127315</v>
      </c>
      <c r="I68" s="399">
        <f>IF(ISNUMBER(I21),I21,I31)</f>
        <v>118.251343770971</v>
      </c>
      <c r="J68" s="399">
        <f>IF(ISNUMBER(J21),J21,J31)</f>
        <v>67.576110722438003</v>
      </c>
      <c r="K68" s="399">
        <f t="shared" ref="K68:AL68" si="101">IF(ISNUMBER(K21),K21,K31)</f>
        <v>50.014031538113201</v>
      </c>
      <c r="L68" s="399">
        <f t="shared" si="101"/>
        <v>14.878</v>
      </c>
      <c r="M68" s="399">
        <f t="shared" si="101"/>
        <v>15.173</v>
      </c>
      <c r="N68" s="399">
        <f t="shared" si="101"/>
        <v>12.337</v>
      </c>
      <c r="O68" s="399">
        <f t="shared" si="101"/>
        <v>16.827000000000002</v>
      </c>
      <c r="P68" s="399">
        <f t="shared" si="101"/>
        <v>2.375</v>
      </c>
      <c r="Q68" s="399">
        <f t="shared" si="101"/>
        <v>0.32100000000000001</v>
      </c>
      <c r="R68" s="399">
        <f t="shared" si="101"/>
        <v>0.17299999999999999</v>
      </c>
      <c r="S68" s="399">
        <f t="shared" si="101"/>
        <v>6.6000000000000003E-2</v>
      </c>
      <c r="T68" s="399">
        <f t="shared" si="101"/>
        <v>3.0000000000000001E-3</v>
      </c>
      <c r="U68" s="399">
        <f t="shared" si="101"/>
        <v>0</v>
      </c>
      <c r="V68" s="399">
        <f t="shared" si="101"/>
        <v>0</v>
      </c>
      <c r="W68" s="399">
        <f t="shared" si="101"/>
        <v>0</v>
      </c>
      <c r="X68" s="399">
        <f t="shared" si="101"/>
        <v>0</v>
      </c>
      <c r="Y68" s="399">
        <f t="shared" si="101"/>
        <v>0</v>
      </c>
      <c r="Z68" s="399">
        <f t="shared" si="101"/>
        <v>0</v>
      </c>
      <c r="AA68" s="399">
        <f t="shared" si="101"/>
        <v>0</v>
      </c>
      <c r="AB68" s="399">
        <f t="shared" si="101"/>
        <v>0</v>
      </c>
      <c r="AC68" s="399">
        <f t="shared" si="101"/>
        <v>0</v>
      </c>
      <c r="AD68" s="399">
        <f t="shared" si="101"/>
        <v>0</v>
      </c>
      <c r="AE68" s="399">
        <f t="shared" si="101"/>
        <v>0</v>
      </c>
      <c r="AF68" s="399">
        <f t="shared" si="101"/>
        <v>0</v>
      </c>
      <c r="AG68" s="399">
        <f t="shared" si="101"/>
        <v>0</v>
      </c>
      <c r="AH68" s="399">
        <f t="shared" si="101"/>
        <v>0</v>
      </c>
      <c r="AI68" s="399">
        <f t="shared" si="101"/>
        <v>0</v>
      </c>
      <c r="AJ68" s="399">
        <f t="shared" si="101"/>
        <v>0</v>
      </c>
      <c r="AK68" s="399">
        <f t="shared" si="101"/>
        <v>0</v>
      </c>
      <c r="AL68" s="399">
        <f t="shared" si="101"/>
        <v>0</v>
      </c>
      <c r="AM68" s="399">
        <f t="shared" ref="AM68:CI68" si="102">IF(ISNUMBER(AM21),AM21,AM31)</f>
        <v>0</v>
      </c>
      <c r="AN68" s="399">
        <f t="shared" si="102"/>
        <v>0</v>
      </c>
      <c r="AO68" s="399">
        <f t="shared" si="102"/>
        <v>0</v>
      </c>
      <c r="AP68" s="399">
        <f t="shared" si="102"/>
        <v>0</v>
      </c>
      <c r="AQ68" s="399">
        <f t="shared" si="102"/>
        <v>0</v>
      </c>
      <c r="AR68" s="399">
        <f t="shared" si="102"/>
        <v>0</v>
      </c>
      <c r="AS68" s="399">
        <f t="shared" si="102"/>
        <v>0</v>
      </c>
      <c r="AT68" s="399">
        <f t="shared" si="102"/>
        <v>0</v>
      </c>
      <c r="AU68" s="399">
        <f t="shared" si="102"/>
        <v>0</v>
      </c>
      <c r="AV68" s="399">
        <f t="shared" si="102"/>
        <v>0</v>
      </c>
      <c r="AW68" s="399">
        <f t="shared" si="102"/>
        <v>0</v>
      </c>
      <c r="AX68" s="399">
        <f t="shared" si="102"/>
        <v>0</v>
      </c>
      <c r="AY68" s="399">
        <f t="shared" si="102"/>
        <v>0</v>
      </c>
      <c r="AZ68" s="399">
        <f t="shared" si="102"/>
        <v>0</v>
      </c>
      <c r="BA68" s="399">
        <f t="shared" si="102"/>
        <v>0</v>
      </c>
      <c r="BB68" s="399">
        <f t="shared" si="102"/>
        <v>0</v>
      </c>
      <c r="BC68" s="399">
        <f t="shared" si="102"/>
        <v>0</v>
      </c>
      <c r="BD68" s="399">
        <f t="shared" si="102"/>
        <v>0</v>
      </c>
      <c r="BE68" s="399">
        <f t="shared" si="102"/>
        <v>0</v>
      </c>
      <c r="BF68" s="399">
        <f t="shared" si="102"/>
        <v>0</v>
      </c>
      <c r="BG68" s="399">
        <f t="shared" si="102"/>
        <v>0</v>
      </c>
      <c r="BH68" s="399">
        <f t="shared" si="102"/>
        <v>0</v>
      </c>
      <c r="BI68" s="399">
        <f t="shared" si="102"/>
        <v>0</v>
      </c>
      <c r="BJ68" s="399">
        <f t="shared" si="102"/>
        <v>0</v>
      </c>
      <c r="BK68" s="399">
        <f t="shared" si="102"/>
        <v>0</v>
      </c>
      <c r="BL68" s="399">
        <f t="shared" si="102"/>
        <v>0</v>
      </c>
      <c r="BM68" s="399">
        <f t="shared" si="102"/>
        <v>0</v>
      </c>
      <c r="BN68" s="399">
        <f t="shared" si="102"/>
        <v>0</v>
      </c>
      <c r="BO68" s="399">
        <f t="shared" si="102"/>
        <v>0</v>
      </c>
      <c r="BP68" s="399">
        <f t="shared" si="102"/>
        <v>0</v>
      </c>
      <c r="BQ68" s="399">
        <f t="shared" si="102"/>
        <v>0</v>
      </c>
      <c r="BR68" s="399">
        <f t="shared" si="102"/>
        <v>0</v>
      </c>
      <c r="BS68" s="399">
        <f t="shared" si="102"/>
        <v>0</v>
      </c>
      <c r="BT68" s="399">
        <f t="shared" si="102"/>
        <v>0</v>
      </c>
      <c r="BU68" s="399">
        <f t="shared" si="102"/>
        <v>0</v>
      </c>
      <c r="BV68" s="399">
        <f t="shared" si="102"/>
        <v>0</v>
      </c>
      <c r="BW68" s="399">
        <f t="shared" si="102"/>
        <v>0</v>
      </c>
      <c r="BX68" s="399">
        <f t="shared" si="102"/>
        <v>0</v>
      </c>
      <c r="BY68" s="399">
        <f t="shared" si="102"/>
        <v>0</v>
      </c>
      <c r="BZ68" s="399">
        <f t="shared" si="102"/>
        <v>0</v>
      </c>
      <c r="CA68" s="399">
        <f t="shared" si="102"/>
        <v>0</v>
      </c>
      <c r="CB68" s="399">
        <f t="shared" si="102"/>
        <v>0</v>
      </c>
      <c r="CC68" s="399">
        <f t="shared" si="102"/>
        <v>0</v>
      </c>
      <c r="CD68" s="399">
        <f t="shared" si="102"/>
        <v>0</v>
      </c>
      <c r="CE68" s="399">
        <f t="shared" si="102"/>
        <v>0</v>
      </c>
      <c r="CF68" s="399">
        <f t="shared" si="102"/>
        <v>0</v>
      </c>
      <c r="CG68" s="399">
        <f t="shared" si="102"/>
        <v>0</v>
      </c>
      <c r="CH68" s="399">
        <f t="shared" si="102"/>
        <v>0</v>
      </c>
      <c r="CI68" s="399">
        <f t="shared" si="102"/>
        <v>0</v>
      </c>
    </row>
    <row r="69" spans="1:87">
      <c r="D69" s="2"/>
      <c r="E69" s="2"/>
      <c r="F69" s="2"/>
      <c r="G69" s="395"/>
      <c r="H69" s="395"/>
      <c r="I69" s="395"/>
      <c r="J69" s="395"/>
      <c r="K69" s="395"/>
      <c r="L69" s="395"/>
      <c r="M69" s="395"/>
      <c r="N69" s="395"/>
      <c r="O69" s="395"/>
      <c r="P69" s="395"/>
      <c r="Q69" s="395"/>
      <c r="R69" s="395"/>
      <c r="S69" s="395"/>
      <c r="T69" s="395"/>
      <c r="U69" s="395"/>
      <c r="V69" s="395"/>
      <c r="W69" s="395"/>
      <c r="X69" s="395"/>
      <c r="Y69" s="395"/>
      <c r="Z69" s="395"/>
      <c r="AA69" s="395"/>
      <c r="AB69" s="395"/>
      <c r="AC69" s="395"/>
      <c r="AD69" s="395"/>
      <c r="AE69" s="395"/>
      <c r="AF69" s="395"/>
      <c r="AG69" s="395"/>
      <c r="AH69" s="395"/>
      <c r="AI69" s="395"/>
      <c r="AJ69" s="395"/>
      <c r="AK69" s="395"/>
      <c r="AL69" s="395"/>
      <c r="AM69" s="395"/>
      <c r="AN69" s="395"/>
      <c r="AO69" s="395"/>
      <c r="AP69" s="395"/>
      <c r="AQ69" s="395"/>
      <c r="AR69" s="395"/>
      <c r="AS69" s="395"/>
      <c r="AT69" s="395"/>
      <c r="AU69" s="395"/>
      <c r="AV69" s="395"/>
      <c r="AW69" s="395"/>
      <c r="AX69" s="395"/>
      <c r="AY69" s="395"/>
      <c r="AZ69" s="395"/>
      <c r="BA69" s="395"/>
      <c r="BB69" s="395"/>
      <c r="BC69" s="395"/>
      <c r="BD69" s="395"/>
      <c r="BE69" s="395"/>
      <c r="BF69" s="395"/>
      <c r="BG69" s="395"/>
      <c r="BH69" s="395"/>
      <c r="BI69" s="395"/>
      <c r="BJ69" s="395"/>
      <c r="BK69" s="395"/>
      <c r="BL69" s="395"/>
      <c r="BM69" s="395"/>
      <c r="BN69" s="395"/>
      <c r="BO69" s="395"/>
      <c r="BP69" s="395"/>
      <c r="BQ69" s="395"/>
      <c r="BR69" s="395"/>
      <c r="BS69" s="395"/>
      <c r="BT69" s="395"/>
      <c r="BU69" s="395"/>
      <c r="BV69" s="395"/>
      <c r="BW69" s="395"/>
      <c r="BX69" s="395"/>
      <c r="BY69" s="395"/>
      <c r="BZ69" s="395"/>
      <c r="CA69" s="395"/>
      <c r="CB69" s="395"/>
      <c r="CC69" s="395"/>
      <c r="CD69" s="395"/>
      <c r="CE69" s="395"/>
      <c r="CF69" s="395"/>
      <c r="CG69" s="395"/>
      <c r="CH69" s="395"/>
      <c r="CI69" s="395"/>
    </row>
    <row r="70" spans="1:87">
      <c r="A70" s="96"/>
      <c r="B70" s="96"/>
      <c r="C70" s="97" t="s">
        <v>416</v>
      </c>
      <c r="D70" s="98"/>
      <c r="E70" s="99"/>
      <c r="F70" s="99"/>
      <c r="G70" s="99"/>
      <c r="H70" s="99"/>
      <c r="I70" s="100"/>
      <c r="J70" s="100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  <c r="BG70" s="98"/>
      <c r="BH70" s="98"/>
      <c r="BI70" s="98"/>
      <c r="BJ70" s="98"/>
      <c r="BK70" s="98"/>
      <c r="BL70" s="98"/>
      <c r="BM70" s="98"/>
      <c r="BN70" s="98"/>
      <c r="BO70" s="98"/>
      <c r="BP70" s="98"/>
      <c r="BQ70" s="98"/>
      <c r="BR70" s="98"/>
      <c r="BS70" s="98"/>
      <c r="BT70" s="98"/>
      <c r="BU70" s="98"/>
      <c r="BV70" s="98"/>
      <c r="BW70" s="98"/>
      <c r="BX70" s="98"/>
      <c r="BY70" s="98"/>
      <c r="BZ70" s="98"/>
      <c r="CA70" s="98"/>
      <c r="CB70" s="98"/>
      <c r="CC70" s="98"/>
      <c r="CD70" s="98"/>
      <c r="CE70" s="98"/>
      <c r="CF70" s="98"/>
      <c r="CG70" s="98"/>
      <c r="CH70" s="98"/>
      <c r="CI70" s="98"/>
    </row>
    <row r="71" spans="1:87">
      <c r="A71" s="52"/>
      <c r="B71" s="52"/>
      <c r="C71" s="105" t="s">
        <v>559</v>
      </c>
      <c r="D71" s="431"/>
      <c r="E71" s="431"/>
      <c r="F71" s="103"/>
      <c r="G71" s="682"/>
      <c r="H71" s="682"/>
      <c r="I71" s="682"/>
      <c r="J71" s="682"/>
      <c r="K71" s="682"/>
      <c r="L71" s="682"/>
      <c r="M71" s="682"/>
      <c r="N71" s="682"/>
      <c r="O71" s="682"/>
      <c r="P71" s="682"/>
      <c r="Q71" s="682"/>
      <c r="R71" s="682"/>
      <c r="S71" s="682"/>
      <c r="T71" s="682"/>
      <c r="U71" s="682"/>
      <c r="V71" s="682"/>
      <c r="W71" s="682"/>
      <c r="X71" s="682"/>
      <c r="Y71" s="682"/>
      <c r="Z71" s="682"/>
      <c r="AA71" s="682"/>
      <c r="AB71" s="682"/>
      <c r="AC71" s="682"/>
      <c r="AD71" s="682"/>
      <c r="AE71" s="682"/>
      <c r="AF71" s="682"/>
      <c r="AG71" s="52"/>
      <c r="AH71" s="128"/>
      <c r="AI71" s="52"/>
      <c r="AJ71" s="128"/>
      <c r="AK71" s="52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</row>
    <row r="72" spans="1:87">
      <c r="C72" s="1" t="s">
        <v>560</v>
      </c>
      <c r="D72" s="2" t="s">
        <v>898</v>
      </c>
      <c r="E72" s="2" t="s">
        <v>58</v>
      </c>
      <c r="F72" s="2"/>
      <c r="G72" s="668"/>
      <c r="H72" s="399">
        <f t="shared" ref="H72:AL72" si="103">H38</f>
        <v>23.309268264100005</v>
      </c>
      <c r="I72" s="399">
        <f t="shared" si="103"/>
        <v>24.564174887500002</v>
      </c>
      <c r="J72" s="399">
        <f t="shared" si="103"/>
        <v>32.675435012099996</v>
      </c>
      <c r="K72" s="399">
        <f t="shared" si="103"/>
        <v>33.106000000000002</v>
      </c>
      <c r="L72" s="399">
        <f t="shared" si="103"/>
        <v>46.823999999999998</v>
      </c>
      <c r="M72" s="399">
        <f t="shared" si="103"/>
        <v>38.977391304347876</v>
      </c>
      <c r="N72" s="399">
        <f t="shared" si="103"/>
        <v>31.794423256208141</v>
      </c>
      <c r="O72" s="399">
        <f>O38</f>
        <v>32.398517298076094</v>
      </c>
      <c r="P72" s="399">
        <f t="shared" si="103"/>
        <v>33.046487644037619</v>
      </c>
      <c r="Q72" s="399">
        <f t="shared" si="103"/>
        <v>33.707417396918373</v>
      </c>
      <c r="R72" s="399">
        <f t="shared" si="103"/>
        <v>34.381565744856744</v>
      </c>
      <c r="S72" s="399">
        <f t="shared" si="103"/>
        <v>35.069197059753876</v>
      </c>
      <c r="T72" s="399">
        <f t="shared" si="103"/>
        <v>35.770581000948951</v>
      </c>
      <c r="U72" s="399">
        <f t="shared" si="103"/>
        <v>36.485992620967927</v>
      </c>
      <c r="V72" s="399">
        <f t="shared" si="103"/>
        <v>37.215712473387285</v>
      </c>
      <c r="W72" s="399">
        <f t="shared" si="103"/>
        <v>37.960026722855034</v>
      </c>
      <c r="X72" s="399">
        <f t="shared" si="103"/>
        <v>38.719227257312134</v>
      </c>
      <c r="Y72" s="399">
        <f t="shared" si="103"/>
        <v>39.493611802458375</v>
      </c>
      <c r="Z72" s="399">
        <f t="shared" si="103"/>
        <v>40.283484038507545</v>
      </c>
      <c r="AA72" s="399">
        <f t="shared" si="103"/>
        <v>41.089153719277697</v>
      </c>
      <c r="AB72" s="399">
        <f t="shared" si="103"/>
        <v>41.910936793663254</v>
      </c>
      <c r="AC72" s="399">
        <f t="shared" si="103"/>
        <v>42.749155529536523</v>
      </c>
      <c r="AD72" s="399">
        <f t="shared" si="103"/>
        <v>43.604138640127253</v>
      </c>
      <c r="AE72" s="399">
        <f t="shared" si="103"/>
        <v>44.476221412929796</v>
      </c>
      <c r="AF72" s="399">
        <f t="shared" si="103"/>
        <v>45.365745841188392</v>
      </c>
      <c r="AG72" s="399">
        <f t="shared" si="103"/>
        <v>46.273060758012164</v>
      </c>
      <c r="AH72" s="399">
        <f t="shared" si="103"/>
        <v>47.198521973172411</v>
      </c>
      <c r="AI72" s="399">
        <f t="shared" si="103"/>
        <v>48.14249241263586</v>
      </c>
      <c r="AJ72" s="399">
        <f t="shared" si="103"/>
        <v>49.105342260888577</v>
      </c>
      <c r="AK72" s="399">
        <f t="shared" si="103"/>
        <v>50.087449106106348</v>
      </c>
      <c r="AL72" s="399">
        <f t="shared" si="103"/>
        <v>51.089198088228478</v>
      </c>
      <c r="AM72" s="399">
        <f t="shared" ref="AM72:CI72" si="104">AM38</f>
        <v>52.110982049993048</v>
      </c>
      <c r="AN72" s="399">
        <f t="shared" si="104"/>
        <v>53.153201690992908</v>
      </c>
      <c r="AO72" s="399">
        <f t="shared" si="104"/>
        <v>54.216265724812764</v>
      </c>
      <c r="AP72" s="399">
        <f t="shared" si="104"/>
        <v>55.300591039309019</v>
      </c>
      <c r="AQ72" s="399">
        <f t="shared" si="104"/>
        <v>56.406602860095198</v>
      </c>
      <c r="AR72" s="399">
        <f t="shared" si="104"/>
        <v>57.534734917297101</v>
      </c>
      <c r="AS72" s="399">
        <f t="shared" si="104"/>
        <v>58.685429615643045</v>
      </c>
      <c r="AT72" s="399">
        <f t="shared" si="104"/>
        <v>59.859138207955908</v>
      </c>
      <c r="AU72" s="399">
        <f t="shared" si="104"/>
        <v>61.056320972115024</v>
      </c>
      <c r="AV72" s="399">
        <f t="shared" si="104"/>
        <v>62.277447391557324</v>
      </c>
      <c r="AW72" s="399">
        <f t="shared" si="104"/>
        <v>63.52299633938847</v>
      </c>
      <c r="AX72" s="399">
        <f t="shared" si="104"/>
        <v>64.793456266176236</v>
      </c>
      <c r="AY72" s="399">
        <f t="shared" si="104"/>
        <v>66.089325391499756</v>
      </c>
      <c r="AZ72" s="399">
        <f t="shared" si="104"/>
        <v>67.411111899329754</v>
      </c>
      <c r="BA72" s="399">
        <f t="shared" si="104"/>
        <v>68.759334137316344</v>
      </c>
      <c r="BB72" s="399">
        <f t="shared" si="104"/>
        <v>70.134520820062676</v>
      </c>
      <c r="BC72" s="399">
        <f t="shared" si="104"/>
        <v>71.537211236463932</v>
      </c>
      <c r="BD72" s="399">
        <f t="shared" si="104"/>
        <v>72.967955461193213</v>
      </c>
      <c r="BE72" s="399">
        <f t="shared" si="104"/>
        <v>74.427314570417082</v>
      </c>
      <c r="BF72" s="399">
        <f t="shared" si="104"/>
        <v>75.915860861825422</v>
      </c>
      <c r="BG72" s="399">
        <f t="shared" si="104"/>
        <v>77.434178079061937</v>
      </c>
      <c r="BH72" s="399">
        <f t="shared" si="104"/>
        <v>78.982861640643179</v>
      </c>
      <c r="BI72" s="399">
        <f t="shared" si="104"/>
        <v>80.562518873456042</v>
      </c>
      <c r="BJ72" s="399">
        <f t="shared" si="104"/>
        <v>82.173769250925162</v>
      </c>
      <c r="BK72" s="399">
        <f t="shared" si="104"/>
        <v>83.817244635943666</v>
      </c>
      <c r="BL72" s="399">
        <f t="shared" si="104"/>
        <v>85.49358952866254</v>
      </c>
      <c r="BM72" s="399">
        <f t="shared" si="104"/>
        <v>87.203461319235785</v>
      </c>
      <c r="BN72" s="399">
        <f t="shared" si="104"/>
        <v>88.947530545620509</v>
      </c>
      <c r="BO72" s="399">
        <f t="shared" si="104"/>
        <v>90.726481156532927</v>
      </c>
      <c r="BP72" s="399">
        <f t="shared" si="104"/>
        <v>92.54101077966358</v>
      </c>
      <c r="BQ72" s="399">
        <f t="shared" si="104"/>
        <v>94.391830995256853</v>
      </c>
      <c r="BR72" s="399">
        <f t="shared" si="104"/>
        <v>96.279667615161998</v>
      </c>
      <c r="BS72" s="399">
        <f t="shared" si="104"/>
        <v>98.205260967465236</v>
      </c>
      <c r="BT72" s="399">
        <f t="shared" si="104"/>
        <v>100.16936618681454</v>
      </c>
      <c r="BU72" s="399">
        <f t="shared" si="104"/>
        <v>102.17275351055083</v>
      </c>
      <c r="BV72" s="399">
        <f t="shared" si="104"/>
        <v>104.21620858076186</v>
      </c>
      <c r="BW72" s="399">
        <f t="shared" si="104"/>
        <v>106.30053275237709</v>
      </c>
      <c r="BX72" s="399">
        <f t="shared" si="104"/>
        <v>108.42654340742463</v>
      </c>
      <c r="BY72" s="399">
        <f t="shared" si="104"/>
        <v>110.59507427557313</v>
      </c>
      <c r="BZ72" s="399">
        <f t="shared" si="104"/>
        <v>112.80697576108459</v>
      </c>
      <c r="CA72" s="399">
        <f t="shared" si="104"/>
        <v>115.06311527630628</v>
      </c>
      <c r="CB72" s="399">
        <f t="shared" si="104"/>
        <v>117.3643775818324</v>
      </c>
      <c r="CC72" s="399">
        <f t="shared" si="104"/>
        <v>119.71166513346905</v>
      </c>
      <c r="CD72" s="399">
        <f t="shared" si="104"/>
        <v>122.10589843613843</v>
      </c>
      <c r="CE72" s="399">
        <f t="shared" si="104"/>
        <v>124.5480164048612</v>
      </c>
      <c r="CF72" s="399">
        <f t="shared" si="104"/>
        <v>127.03897673295843</v>
      </c>
      <c r="CG72" s="399">
        <f t="shared" si="104"/>
        <v>129.5797562676176</v>
      </c>
      <c r="CH72" s="399">
        <f t="shared" si="104"/>
        <v>132.17135139296994</v>
      </c>
      <c r="CI72" s="399">
        <f t="shared" si="104"/>
        <v>134.81477842082933</v>
      </c>
    </row>
    <row r="73" spans="1:87">
      <c r="C73" s="1" t="s">
        <v>51</v>
      </c>
      <c r="D73" s="2" t="s">
        <v>898</v>
      </c>
      <c r="E73" s="2" t="s">
        <v>58</v>
      </c>
      <c r="F73" s="2"/>
      <c r="G73" s="668"/>
      <c r="H73" s="399">
        <f t="shared" ref="H73:AL73" si="105">H42</f>
        <v>138.64907343268521</v>
      </c>
      <c r="I73" s="399">
        <f t="shared" si="105"/>
        <v>168.70500000000001</v>
      </c>
      <c r="J73" s="399">
        <f t="shared" si="105"/>
        <v>216.70898735440502</v>
      </c>
      <c r="K73" s="399">
        <f t="shared" si="105"/>
        <v>304.78970260899951</v>
      </c>
      <c r="L73" s="399">
        <f t="shared" si="105"/>
        <v>334.74</v>
      </c>
      <c r="M73" s="399">
        <f t="shared" si="105"/>
        <v>351.79394318840565</v>
      </c>
      <c r="N73" s="399">
        <f t="shared" si="105"/>
        <v>396.43671497584546</v>
      </c>
      <c r="O73" s="399">
        <f t="shared" si="105"/>
        <v>238.33843289039575</v>
      </c>
      <c r="P73" s="399">
        <f t="shared" si="105"/>
        <v>246.33416518774632</v>
      </c>
      <c r="Q73" s="399">
        <f t="shared" si="105"/>
        <v>251.40460573914061</v>
      </c>
      <c r="R73" s="399">
        <f t="shared" si="105"/>
        <v>286.38400544823998</v>
      </c>
      <c r="S73" s="399">
        <f t="shared" si="105"/>
        <v>342.93366306865323</v>
      </c>
      <c r="T73" s="399">
        <f t="shared" si="105"/>
        <v>370.14039220474052</v>
      </c>
      <c r="U73" s="399">
        <f t="shared" si="105"/>
        <v>393.64515715665522</v>
      </c>
      <c r="V73" s="399">
        <f t="shared" si="105"/>
        <v>401.51806029978832</v>
      </c>
      <c r="W73" s="399">
        <f t="shared" si="105"/>
        <v>409.54842150578412</v>
      </c>
      <c r="X73" s="399">
        <f t="shared" si="105"/>
        <v>417.73938993589979</v>
      </c>
      <c r="Y73" s="399">
        <f t="shared" si="105"/>
        <v>426.0941777346178</v>
      </c>
      <c r="Z73" s="399">
        <f t="shared" si="105"/>
        <v>434.61606128931015</v>
      </c>
      <c r="AA73" s="399">
        <f t="shared" si="105"/>
        <v>443.30838251509641</v>
      </c>
      <c r="AB73" s="399">
        <f t="shared" si="105"/>
        <v>452.17455016539839</v>
      </c>
      <c r="AC73" s="399">
        <f t="shared" si="105"/>
        <v>461.21804116870635</v>
      </c>
      <c r="AD73" s="399">
        <f t="shared" si="105"/>
        <v>470.44240199208048</v>
      </c>
      <c r="AE73" s="399">
        <f t="shared" si="105"/>
        <v>479.85125003192206</v>
      </c>
      <c r="AF73" s="399">
        <f t="shared" si="105"/>
        <v>489.4482750325605</v>
      </c>
      <c r="AG73" s="399">
        <f t="shared" si="105"/>
        <v>499.23724053321172</v>
      </c>
      <c r="AH73" s="399">
        <f t="shared" si="105"/>
        <v>509.22198534387599</v>
      </c>
      <c r="AI73" s="399">
        <f t="shared" si="105"/>
        <v>519.40642505075346</v>
      </c>
      <c r="AJ73" s="399">
        <f t="shared" si="105"/>
        <v>529.79455355176844</v>
      </c>
      <c r="AK73" s="399">
        <f t="shared" si="105"/>
        <v>540.3904446228039</v>
      </c>
      <c r="AL73" s="399">
        <f t="shared" si="105"/>
        <v>551.19825351525992</v>
      </c>
      <c r="AM73" s="399">
        <f t="shared" ref="AM73:CI73" si="106">AM42</f>
        <v>562.22221858556509</v>
      </c>
      <c r="AN73" s="399">
        <f t="shared" si="106"/>
        <v>573.46666295727641</v>
      </c>
      <c r="AO73" s="399">
        <f t="shared" si="106"/>
        <v>584.93599621642204</v>
      </c>
      <c r="AP73" s="399">
        <f t="shared" si="106"/>
        <v>596.63471614075047</v>
      </c>
      <c r="AQ73" s="399">
        <f t="shared" si="106"/>
        <v>608.56741046356547</v>
      </c>
      <c r="AR73" s="399">
        <f t="shared" si="106"/>
        <v>620.73875867283675</v>
      </c>
      <c r="AS73" s="399">
        <f t="shared" si="106"/>
        <v>633.1535338462935</v>
      </c>
      <c r="AT73" s="399">
        <f t="shared" si="106"/>
        <v>645.81660452321933</v>
      </c>
      <c r="AU73" s="399">
        <f t="shared" si="106"/>
        <v>658.73293661368382</v>
      </c>
      <c r="AV73" s="399">
        <f t="shared" si="106"/>
        <v>671.90759534595759</v>
      </c>
      <c r="AW73" s="399">
        <f t="shared" si="106"/>
        <v>685.34574725287678</v>
      </c>
      <c r="AX73" s="399">
        <f t="shared" si="106"/>
        <v>699.0526621979343</v>
      </c>
      <c r="AY73" s="399">
        <f t="shared" si="106"/>
        <v>713.03371544189304</v>
      </c>
      <c r="AZ73" s="399">
        <f t="shared" si="106"/>
        <v>727.29438975073083</v>
      </c>
      <c r="BA73" s="399">
        <f t="shared" si="106"/>
        <v>741.84027754574549</v>
      </c>
      <c r="BB73" s="399">
        <f t="shared" si="106"/>
        <v>756.67708309666045</v>
      </c>
      <c r="BC73" s="399">
        <f t="shared" si="106"/>
        <v>771.81062475859369</v>
      </c>
      <c r="BD73" s="399">
        <f t="shared" si="106"/>
        <v>787.24683725376553</v>
      </c>
      <c r="BE73" s="399">
        <f t="shared" si="106"/>
        <v>802.99177399884093</v>
      </c>
      <c r="BF73" s="399">
        <f t="shared" si="106"/>
        <v>819.05160947881768</v>
      </c>
      <c r="BG73" s="399">
        <f t="shared" si="106"/>
        <v>835.43264166839401</v>
      </c>
      <c r="BH73" s="399">
        <f t="shared" si="106"/>
        <v>852.14129450176199</v>
      </c>
      <c r="BI73" s="399">
        <f t="shared" si="106"/>
        <v>869.18412039179725</v>
      </c>
      <c r="BJ73" s="399">
        <f t="shared" si="106"/>
        <v>886.56780279963334</v>
      </c>
      <c r="BK73" s="399">
        <f t="shared" si="106"/>
        <v>904.29915885562605</v>
      </c>
      <c r="BL73" s="399">
        <f t="shared" si="106"/>
        <v>922.38514203273849</v>
      </c>
      <c r="BM73" s="399">
        <f t="shared" si="106"/>
        <v>940.83284487339336</v>
      </c>
      <c r="BN73" s="399">
        <f t="shared" si="106"/>
        <v>959.64950177086121</v>
      </c>
      <c r="BO73" s="399">
        <f t="shared" si="106"/>
        <v>978.8424918062783</v>
      </c>
      <c r="BP73" s="399">
        <f t="shared" si="106"/>
        <v>998.41934164240399</v>
      </c>
      <c r="BQ73" s="399">
        <f t="shared" si="106"/>
        <v>1018.3877284752521</v>
      </c>
      <c r="BR73" s="399">
        <f t="shared" si="106"/>
        <v>1038.7554830447573</v>
      </c>
      <c r="BS73" s="399">
        <f t="shared" si="106"/>
        <v>1059.5305927056525</v>
      </c>
      <c r="BT73" s="399">
        <f t="shared" si="106"/>
        <v>1080.7212045597655</v>
      </c>
      <c r="BU73" s="399">
        <f t="shared" si="106"/>
        <v>1102.3356286509609</v>
      </c>
      <c r="BV73" s="399">
        <f t="shared" si="106"/>
        <v>1124.3823412239801</v>
      </c>
      <c r="BW73" s="399">
        <f t="shared" si="106"/>
        <v>1146.8699880484596</v>
      </c>
      <c r="BX73" s="399">
        <f t="shared" si="106"/>
        <v>1169.8073878094287</v>
      </c>
      <c r="BY73" s="399">
        <f t="shared" si="106"/>
        <v>1193.2035355656176</v>
      </c>
      <c r="BZ73" s="399">
        <f t="shared" si="106"/>
        <v>1217.0676062769298</v>
      </c>
      <c r="CA73" s="399">
        <f t="shared" si="106"/>
        <v>1241.4089584024684</v>
      </c>
      <c r="CB73" s="399">
        <f t="shared" si="106"/>
        <v>1266.2371375705179</v>
      </c>
      <c r="CC73" s="399">
        <f t="shared" si="106"/>
        <v>1291.5618803219281</v>
      </c>
      <c r="CD73" s="399">
        <f t="shared" si="106"/>
        <v>1317.3931179283668</v>
      </c>
      <c r="CE73" s="399">
        <f t="shared" si="106"/>
        <v>1343.7409802869345</v>
      </c>
      <c r="CF73" s="399">
        <f t="shared" si="106"/>
        <v>1370.6157998926731</v>
      </c>
      <c r="CG73" s="399">
        <f t="shared" si="106"/>
        <v>1398.0281158905264</v>
      </c>
      <c r="CH73" s="399">
        <f t="shared" si="106"/>
        <v>1425.988678208337</v>
      </c>
      <c r="CI73" s="399">
        <f t="shared" si="106"/>
        <v>1454.5084517725038</v>
      </c>
    </row>
    <row r="74" spans="1:87">
      <c r="C74" s="1" t="s">
        <v>52</v>
      </c>
      <c r="D74" s="2" t="s">
        <v>898</v>
      </c>
      <c r="E74" s="2" t="s">
        <v>58</v>
      </c>
      <c r="F74" s="2"/>
      <c r="G74" s="668"/>
      <c r="H74" s="399">
        <f t="shared" ref="H74:AL74" si="107">H45</f>
        <v>47.23397082480291</v>
      </c>
      <c r="I74" s="399">
        <f t="shared" si="107"/>
        <v>46.523572129409942</v>
      </c>
      <c r="J74" s="399">
        <f t="shared" si="107"/>
        <v>71.108361216723281</v>
      </c>
      <c r="K74" s="399">
        <f t="shared" si="107"/>
        <v>111.2767312204777</v>
      </c>
      <c r="L74" s="399">
        <f t="shared" si="107"/>
        <v>147.13900000000001</v>
      </c>
      <c r="M74" s="399">
        <f t="shared" si="107"/>
        <v>137.53822144927534</v>
      </c>
      <c r="N74" s="399">
        <f t="shared" si="107"/>
        <v>140.28891831511146</v>
      </c>
      <c r="O74" s="399">
        <f t="shared" si="107"/>
        <v>170.106803578094</v>
      </c>
      <c r="P74" s="399">
        <f t="shared" si="107"/>
        <v>195.50060112822231</v>
      </c>
      <c r="Q74" s="399">
        <f t="shared" si="107"/>
        <v>223.78390351733609</v>
      </c>
      <c r="R74" s="399">
        <f t="shared" si="107"/>
        <v>220.36441209102594</v>
      </c>
      <c r="S74" s="399">
        <f t="shared" si="107"/>
        <v>224.50493880548751</v>
      </c>
      <c r="T74" s="399">
        <f t="shared" si="107"/>
        <v>262.09520971282546</v>
      </c>
      <c r="U74" s="399">
        <f t="shared" si="107"/>
        <v>278.73885744504895</v>
      </c>
      <c r="V74" s="399">
        <f t="shared" si="107"/>
        <v>284.31363459394993</v>
      </c>
      <c r="W74" s="399">
        <f t="shared" si="107"/>
        <v>289.99990728582895</v>
      </c>
      <c r="X74" s="399">
        <f t="shared" si="107"/>
        <v>295.79990543154554</v>
      </c>
      <c r="Y74" s="399">
        <f t="shared" si="107"/>
        <v>301.71590354017644</v>
      </c>
      <c r="Z74" s="399">
        <f t="shared" si="107"/>
        <v>307.75022161097996</v>
      </c>
      <c r="AA74" s="399">
        <f t="shared" si="107"/>
        <v>313.9052260431996</v>
      </c>
      <c r="AB74" s="399">
        <f t="shared" si="107"/>
        <v>320.18333056406362</v>
      </c>
      <c r="AC74" s="399">
        <f t="shared" si="107"/>
        <v>326.58699717534489</v>
      </c>
      <c r="AD74" s="399">
        <f t="shared" si="107"/>
        <v>333.11873711885181</v>
      </c>
      <c r="AE74" s="399">
        <f t="shared" si="107"/>
        <v>339.78111186122885</v>
      </c>
      <c r="AF74" s="399">
        <f t="shared" si="107"/>
        <v>346.5767340984533</v>
      </c>
      <c r="AG74" s="399">
        <f t="shared" si="107"/>
        <v>353.50826878042244</v>
      </c>
      <c r="AH74" s="399">
        <f t="shared" si="107"/>
        <v>360.57843415603094</v>
      </c>
      <c r="AI74" s="399">
        <f t="shared" si="107"/>
        <v>367.79000283915155</v>
      </c>
      <c r="AJ74" s="399">
        <f t="shared" si="107"/>
        <v>375.14580289593454</v>
      </c>
      <c r="AK74" s="399">
        <f t="shared" si="107"/>
        <v>382.64871895385323</v>
      </c>
      <c r="AL74" s="399">
        <f t="shared" si="107"/>
        <v>390.30169333293026</v>
      </c>
      <c r="AM74" s="399">
        <f t="shared" ref="AM74:CI74" si="108">AM45</f>
        <v>398.10772719958879</v>
      </c>
      <c r="AN74" s="399">
        <f t="shared" si="108"/>
        <v>406.06988174358065</v>
      </c>
      <c r="AO74" s="399">
        <f t="shared" si="108"/>
        <v>414.19127937845229</v>
      </c>
      <c r="AP74" s="399">
        <f t="shared" si="108"/>
        <v>422.47510496602132</v>
      </c>
      <c r="AQ74" s="399">
        <f t="shared" si="108"/>
        <v>430.92460706534172</v>
      </c>
      <c r="AR74" s="399">
        <f t="shared" si="108"/>
        <v>439.54309920664861</v>
      </c>
      <c r="AS74" s="399">
        <f t="shared" si="108"/>
        <v>448.33396119078157</v>
      </c>
      <c r="AT74" s="399">
        <f t="shared" si="108"/>
        <v>457.30064041459724</v>
      </c>
      <c r="AU74" s="399">
        <f t="shared" si="108"/>
        <v>466.44665322288921</v>
      </c>
      <c r="AV74" s="399">
        <f t="shared" si="108"/>
        <v>475.77558628734704</v>
      </c>
      <c r="AW74" s="399">
        <f t="shared" si="108"/>
        <v>485.29109801309397</v>
      </c>
      <c r="AX74" s="399">
        <f t="shared" si="108"/>
        <v>494.99691997335589</v>
      </c>
      <c r="AY74" s="399">
        <f t="shared" si="108"/>
        <v>504.89685837282303</v>
      </c>
      <c r="AZ74" s="399">
        <f t="shared" si="108"/>
        <v>514.99479554027948</v>
      </c>
      <c r="BA74" s="399">
        <f t="shared" si="108"/>
        <v>525.2946914510851</v>
      </c>
      <c r="BB74" s="399">
        <f t="shared" si="108"/>
        <v>535.80058528010682</v>
      </c>
      <c r="BC74" s="399">
        <f t="shared" si="108"/>
        <v>546.51659698570893</v>
      </c>
      <c r="BD74" s="399">
        <f t="shared" si="108"/>
        <v>557.44692892542309</v>
      </c>
      <c r="BE74" s="399">
        <f t="shared" si="108"/>
        <v>568.59586750393157</v>
      </c>
      <c r="BF74" s="399">
        <f t="shared" si="108"/>
        <v>579.96778485401023</v>
      </c>
      <c r="BG74" s="399">
        <f t="shared" si="108"/>
        <v>591.56714055109046</v>
      </c>
      <c r="BH74" s="399">
        <f t="shared" si="108"/>
        <v>603.3984833621123</v>
      </c>
      <c r="BI74" s="399">
        <f t="shared" si="108"/>
        <v>615.46645302935462</v>
      </c>
      <c r="BJ74" s="399">
        <f t="shared" si="108"/>
        <v>627.7757820899418</v>
      </c>
      <c r="BK74" s="399">
        <f t="shared" si="108"/>
        <v>640.33129773174062</v>
      </c>
      <c r="BL74" s="399">
        <f t="shared" si="108"/>
        <v>653.13792368637542</v>
      </c>
      <c r="BM74" s="399">
        <f t="shared" si="108"/>
        <v>666.20068216010282</v>
      </c>
      <c r="BN74" s="399">
        <f t="shared" si="108"/>
        <v>679.52469580330501</v>
      </c>
      <c r="BO74" s="399">
        <f t="shared" si="108"/>
        <v>693.11518971937107</v>
      </c>
      <c r="BP74" s="399">
        <f t="shared" si="108"/>
        <v>706.97749351375842</v>
      </c>
      <c r="BQ74" s="399">
        <f t="shared" si="108"/>
        <v>721.11704338403365</v>
      </c>
      <c r="BR74" s="399">
        <f t="shared" si="108"/>
        <v>735.53938425171441</v>
      </c>
      <c r="BS74" s="399">
        <f t="shared" si="108"/>
        <v>750.25017193674876</v>
      </c>
      <c r="BT74" s="399">
        <f t="shared" si="108"/>
        <v>765.25517537548376</v>
      </c>
      <c r="BU74" s="399">
        <f t="shared" si="108"/>
        <v>780.56027888299343</v>
      </c>
      <c r="BV74" s="399">
        <f t="shared" si="108"/>
        <v>796.17148446065335</v>
      </c>
      <c r="BW74" s="399">
        <f t="shared" si="108"/>
        <v>812.09491414986633</v>
      </c>
      <c r="BX74" s="399">
        <f t="shared" si="108"/>
        <v>828.33681243286367</v>
      </c>
      <c r="BY74" s="399">
        <f t="shared" si="108"/>
        <v>844.90354868152099</v>
      </c>
      <c r="BZ74" s="399">
        <f t="shared" si="108"/>
        <v>861.80161965515151</v>
      </c>
      <c r="CA74" s="399">
        <f t="shared" si="108"/>
        <v>879.03765204825447</v>
      </c>
      <c r="CB74" s="399">
        <f t="shared" si="108"/>
        <v>896.61840508921955</v>
      </c>
      <c r="CC74" s="399">
        <f t="shared" si="108"/>
        <v>914.55077319100394</v>
      </c>
      <c r="CD74" s="399">
        <f t="shared" si="108"/>
        <v>932.8417886548242</v>
      </c>
      <c r="CE74" s="399">
        <f t="shared" si="108"/>
        <v>951.49862442792073</v>
      </c>
      <c r="CF74" s="399">
        <f t="shared" si="108"/>
        <v>970.52859691647916</v>
      </c>
      <c r="CG74" s="399">
        <f t="shared" si="108"/>
        <v>989.9391688548086</v>
      </c>
      <c r="CH74" s="399">
        <f t="shared" si="108"/>
        <v>1009.7379522319048</v>
      </c>
      <c r="CI74" s="399">
        <f t="shared" si="108"/>
        <v>1029.9327112765429</v>
      </c>
    </row>
    <row r="75" spans="1:87">
      <c r="C75" s="1" t="s">
        <v>53</v>
      </c>
      <c r="D75" s="2" t="s">
        <v>898</v>
      </c>
      <c r="E75" s="2" t="s">
        <v>58</v>
      </c>
      <c r="F75" s="2"/>
      <c r="G75" s="668"/>
      <c r="H75" s="399">
        <f t="shared" ref="H75:AL75" si="109">H56</f>
        <v>196.44545139418406</v>
      </c>
      <c r="I75" s="399">
        <f t="shared" si="109"/>
        <v>223.70039482883749</v>
      </c>
      <c r="J75" s="399">
        <f t="shared" si="109"/>
        <v>281.60832114737752</v>
      </c>
      <c r="K75" s="399">
        <f t="shared" si="109"/>
        <v>299.36498988592899</v>
      </c>
      <c r="L75" s="399">
        <f t="shared" si="109"/>
        <v>351.762</v>
      </c>
      <c r="M75" s="399">
        <f t="shared" si="109"/>
        <v>412.61366492753626</v>
      </c>
      <c r="N75" s="399">
        <f t="shared" si="109"/>
        <v>448.9243398932116</v>
      </c>
      <c r="O75" s="399">
        <f t="shared" si="109"/>
        <v>317.24356371413222</v>
      </c>
      <c r="P75" s="399">
        <f t="shared" si="109"/>
        <v>401.66835184349412</v>
      </c>
      <c r="Q75" s="399">
        <f t="shared" si="109"/>
        <v>425.76605489641696</v>
      </c>
      <c r="R75" s="399">
        <f t="shared" si="109"/>
        <v>439.01957196392596</v>
      </c>
      <c r="S75" s="399">
        <f t="shared" si="109"/>
        <v>476.75196029928998</v>
      </c>
      <c r="T75" s="399">
        <f t="shared" si="109"/>
        <v>495.11591313524332</v>
      </c>
      <c r="U75" s="399">
        <f t="shared" si="109"/>
        <v>595.82645114200773</v>
      </c>
      <c r="V75" s="399">
        <f t="shared" si="109"/>
        <v>700.36736430378858</v>
      </c>
      <c r="W75" s="399">
        <f t="shared" si="109"/>
        <v>808.85158341158387</v>
      </c>
      <c r="X75" s="399">
        <f t="shared" si="109"/>
        <v>921.39502433796952</v>
      </c>
      <c r="Y75" s="399">
        <f t="shared" si="109"/>
        <v>1038.116662268046</v>
      </c>
      <c r="Z75" s="399">
        <f t="shared" si="109"/>
        <v>1159.1386077055902</v>
      </c>
      <c r="AA75" s="399">
        <f t="shared" si="109"/>
        <v>1284.586184295729</v>
      </c>
      <c r="AB75" s="399">
        <f t="shared" si="109"/>
        <v>1414.5880085063914</v>
      </c>
      <c r="AC75" s="399">
        <f t="shared" si="109"/>
        <v>1549.276071211762</v>
      </c>
      <c r="AD75" s="399">
        <f t="shared" si="109"/>
        <v>1688.7858212219444</v>
      </c>
      <c r="AE75" s="399">
        <f t="shared" si="109"/>
        <v>1833.2562508040496</v>
      </c>
      <c r="AF75" s="399">
        <f t="shared" si="109"/>
        <v>1982.8299832409502</v>
      </c>
      <c r="AG75" s="399">
        <f t="shared" si="109"/>
        <v>2053.1977241242321</v>
      </c>
      <c r="AH75" s="399">
        <f t="shared" si="109"/>
        <v>2125.5870426495489</v>
      </c>
      <c r="AI75" s="399">
        <f t="shared" si="109"/>
        <v>2200.0506548262288</v>
      </c>
      <c r="AJ75" s="399">
        <f t="shared" si="109"/>
        <v>2276.6425766729162</v>
      </c>
      <c r="AK75" s="399">
        <f t="shared" si="109"/>
        <v>2355.4181551315401</v>
      </c>
      <c r="AL75" s="399">
        <f t="shared" si="109"/>
        <v>2436.4340996978403</v>
      </c>
      <c r="AM75" s="399">
        <f t="shared" ref="AM75:CI75" si="110">AM56</f>
        <v>2519.7485147847392</v>
      </c>
      <c r="AN75" s="399">
        <f t="shared" si="110"/>
        <v>2605.4209328352358</v>
      </c>
      <c r="AO75" s="399">
        <f t="shared" si="110"/>
        <v>2693.512348201838</v>
      </c>
      <c r="AP75" s="399">
        <f t="shared" si="110"/>
        <v>2784.08525180997</v>
      </c>
      <c r="AQ75" s="399">
        <f t="shared" si="110"/>
        <v>2877.2036666231465</v>
      </c>
      <c r="AR75" s="399">
        <f t="shared" si="110"/>
        <v>2972.9331839281267</v>
      </c>
      <c r="AS75" s="399">
        <f t="shared" si="110"/>
        <v>3071.3410004586567</v>
      </c>
      <c r="AT75" s="399">
        <f t="shared" si="110"/>
        <v>3172.4959563768361</v>
      </c>
      <c r="AU75" s="399">
        <f t="shared" si="110"/>
        <v>3276.4685741315598</v>
      </c>
      <c r="AV75" s="399">
        <f t="shared" si="110"/>
        <v>3383.3310982139219</v>
      </c>
      <c r="AW75" s="399">
        <f t="shared" si="110"/>
        <v>3493.1575358299256</v>
      </c>
      <c r="AX75" s="399">
        <f t="shared" si="110"/>
        <v>3606.0236985112838</v>
      </c>
      <c r="AY75" s="399">
        <f t="shared" si="110"/>
        <v>3722.0072446855638</v>
      </c>
      <c r="AZ75" s="399">
        <f t="shared" si="110"/>
        <v>3841.187723227411</v>
      </c>
      <c r="BA75" s="399">
        <f t="shared" si="110"/>
        <v>3963.6466180130578</v>
      </c>
      <c r="BB75" s="399">
        <f t="shared" si="110"/>
        <v>4089.4673935008395</v>
      </c>
      <c r="BC75" s="399">
        <f t="shared" si="110"/>
        <v>4218.7355413609275</v>
      </c>
      <c r="BD75" s="399">
        <f t="shared" si="110"/>
        <v>4351.5386281780184</v>
      </c>
      <c r="BE75" s="399">
        <f t="shared" si="110"/>
        <v>4487.9663442512492</v>
      </c>
      <c r="BF75" s="399">
        <f t="shared" si="110"/>
        <v>4628.1105535161369</v>
      </c>
      <c r="BG75" s="399">
        <f t="shared" si="110"/>
        <v>4772.0653446139204</v>
      </c>
      <c r="BH75" s="399">
        <f t="shared" si="110"/>
        <v>4919.9270831342083</v>
      </c>
      <c r="BI75" s="399">
        <f t="shared" si="110"/>
        <v>5071.7944650574627</v>
      </c>
      <c r="BJ75" s="399">
        <f t="shared" si="110"/>
        <v>5227.7685714243935</v>
      </c>
      <c r="BK75" s="399">
        <f t="shared" si="110"/>
        <v>5387.9529242599783</v>
      </c>
      <c r="BL75" s="399">
        <f t="shared" si="110"/>
        <v>5552.453543780417</v>
      </c>
      <c r="BM75" s="399">
        <f t="shared" si="110"/>
        <v>5721.3790069119696</v>
      </c>
      <c r="BN75" s="399">
        <f t="shared" si="110"/>
        <v>5894.8405071512707</v>
      </c>
      <c r="BO75" s="399">
        <f t="shared" si="110"/>
        <v>6072.95191579738</v>
      </c>
      <c r="BP75" s="399">
        <f t="shared" si="110"/>
        <v>6255.829844586473</v>
      </c>
      <c r="BQ75" s="399">
        <f t="shared" si="110"/>
        <v>6443.5937097608121</v>
      </c>
      <c r="BR75" s="399">
        <f t="shared" si="110"/>
        <v>6636.3657976042887</v>
      </c>
      <c r="BS75" s="399">
        <f t="shared" si="110"/>
        <v>6834.2713314776001</v>
      </c>
      <c r="BT75" s="399">
        <f t="shared" si="110"/>
        <v>7037.4385403868027</v>
      </c>
      <c r="BU75" s="399">
        <f t="shared" si="110"/>
        <v>7245.9987291197831</v>
      </c>
      <c r="BV75" s="399">
        <f t="shared" si="110"/>
        <v>7460.0863499859261</v>
      </c>
      <c r="BW75" s="399">
        <f t="shared" si="110"/>
        <v>7679.8390761950677</v>
      </c>
      <c r="BX75" s="399">
        <f t="shared" si="110"/>
        <v>7905.3978769125806</v>
      </c>
      <c r="BY75" s="399">
        <f t="shared" si="110"/>
        <v>8136.9070940283164</v>
      </c>
      <c r="BZ75" s="399">
        <f t="shared" si="110"/>
        <v>8374.514520677918</v>
      </c>
      <c r="CA75" s="399">
        <f t="shared" si="110"/>
        <v>8618.3714815558887</v>
      </c>
      <c r="CB75" s="399">
        <f t="shared" si="110"/>
        <v>8868.6329150607089</v>
      </c>
      <c r="CC75" s="399">
        <f t="shared" si="110"/>
        <v>9125.4574573130994</v>
      </c>
      <c r="CD75" s="399">
        <f t="shared" si="110"/>
        <v>9389.0075280895635</v>
      </c>
      <c r="CE75" s="399">
        <f t="shared" si="110"/>
        <v>9659.449418714159</v>
      </c>
      <c r="CF75" s="399">
        <f t="shared" si="110"/>
        <v>9936.9533819525022</v>
      </c>
      <c r="CG75" s="399">
        <f t="shared" si="110"/>
        <v>10221.693723952892</v>
      </c>
      <c r="CH75" s="399">
        <f t="shared" si="110"/>
        <v>10513.848898280517</v>
      </c>
      <c r="CI75" s="399">
        <f t="shared" si="110"/>
        <v>10813.601602091669</v>
      </c>
    </row>
    <row r="76" spans="1:87">
      <c r="C76" s="1" t="s">
        <v>54</v>
      </c>
      <c r="D76" s="2" t="s">
        <v>898</v>
      </c>
      <c r="E76" s="2" t="s">
        <v>58</v>
      </c>
      <c r="F76" s="2"/>
      <c r="G76" s="668"/>
      <c r="H76" s="399">
        <f t="shared" ref="H76:AL76" si="111">H60</f>
        <v>60.045887937258591</v>
      </c>
      <c r="I76" s="399">
        <f t="shared" si="111"/>
        <v>81.314577352689895</v>
      </c>
      <c r="J76" s="399">
        <f t="shared" si="111"/>
        <v>103.42015393465201</v>
      </c>
      <c r="K76" s="399">
        <f t="shared" si="111"/>
        <v>72.044985515741146</v>
      </c>
      <c r="L76" s="399">
        <f t="shared" si="111"/>
        <v>62.719000000000001</v>
      </c>
      <c r="M76" s="399">
        <f t="shared" si="111"/>
        <v>0</v>
      </c>
      <c r="N76" s="399">
        <f t="shared" si="111"/>
        <v>0</v>
      </c>
      <c r="O76" s="399">
        <f t="shared" si="111"/>
        <v>0</v>
      </c>
      <c r="P76" s="399">
        <f t="shared" si="111"/>
        <v>0</v>
      </c>
      <c r="Q76" s="399">
        <f t="shared" si="111"/>
        <v>0</v>
      </c>
      <c r="R76" s="399">
        <f t="shared" si="111"/>
        <v>0</v>
      </c>
      <c r="S76" s="399">
        <f t="shared" si="111"/>
        <v>0</v>
      </c>
      <c r="T76" s="399">
        <f t="shared" si="111"/>
        <v>0</v>
      </c>
      <c r="U76" s="399">
        <f t="shared" si="111"/>
        <v>0</v>
      </c>
      <c r="V76" s="399">
        <f t="shared" si="111"/>
        <v>0</v>
      </c>
      <c r="W76" s="399">
        <f t="shared" si="111"/>
        <v>0</v>
      </c>
      <c r="X76" s="399">
        <f t="shared" si="111"/>
        <v>0</v>
      </c>
      <c r="Y76" s="399">
        <f t="shared" si="111"/>
        <v>0</v>
      </c>
      <c r="Z76" s="399">
        <f t="shared" si="111"/>
        <v>0</v>
      </c>
      <c r="AA76" s="399">
        <f t="shared" si="111"/>
        <v>0</v>
      </c>
      <c r="AB76" s="399">
        <f t="shared" si="111"/>
        <v>0</v>
      </c>
      <c r="AC76" s="399">
        <f t="shared" si="111"/>
        <v>0</v>
      </c>
      <c r="AD76" s="399">
        <f t="shared" si="111"/>
        <v>0</v>
      </c>
      <c r="AE76" s="399">
        <f t="shared" si="111"/>
        <v>0</v>
      </c>
      <c r="AF76" s="399">
        <f t="shared" si="111"/>
        <v>0</v>
      </c>
      <c r="AG76" s="399">
        <f t="shared" si="111"/>
        <v>0</v>
      </c>
      <c r="AH76" s="399">
        <f t="shared" si="111"/>
        <v>0</v>
      </c>
      <c r="AI76" s="399">
        <f t="shared" si="111"/>
        <v>0</v>
      </c>
      <c r="AJ76" s="399">
        <f t="shared" si="111"/>
        <v>0</v>
      </c>
      <c r="AK76" s="399">
        <f t="shared" si="111"/>
        <v>0</v>
      </c>
      <c r="AL76" s="399">
        <f t="shared" si="111"/>
        <v>0</v>
      </c>
      <c r="AM76" s="399">
        <f t="shared" ref="AM76:CI76" si="112">AM60</f>
        <v>0</v>
      </c>
      <c r="AN76" s="399">
        <f t="shared" si="112"/>
        <v>0</v>
      </c>
      <c r="AO76" s="399">
        <f t="shared" si="112"/>
        <v>0</v>
      </c>
      <c r="AP76" s="399">
        <f t="shared" si="112"/>
        <v>0</v>
      </c>
      <c r="AQ76" s="399">
        <f t="shared" si="112"/>
        <v>0</v>
      </c>
      <c r="AR76" s="399">
        <f t="shared" si="112"/>
        <v>0</v>
      </c>
      <c r="AS76" s="399">
        <f t="shared" si="112"/>
        <v>0</v>
      </c>
      <c r="AT76" s="399">
        <f t="shared" si="112"/>
        <v>0</v>
      </c>
      <c r="AU76" s="399">
        <f t="shared" si="112"/>
        <v>0</v>
      </c>
      <c r="AV76" s="399">
        <f t="shared" si="112"/>
        <v>0</v>
      </c>
      <c r="AW76" s="399">
        <f t="shared" si="112"/>
        <v>0</v>
      </c>
      <c r="AX76" s="399">
        <f t="shared" si="112"/>
        <v>0</v>
      </c>
      <c r="AY76" s="399">
        <f t="shared" si="112"/>
        <v>0</v>
      </c>
      <c r="AZ76" s="399">
        <f t="shared" si="112"/>
        <v>0</v>
      </c>
      <c r="BA76" s="399">
        <f t="shared" si="112"/>
        <v>0</v>
      </c>
      <c r="BB76" s="399">
        <f t="shared" si="112"/>
        <v>0</v>
      </c>
      <c r="BC76" s="399">
        <f t="shared" si="112"/>
        <v>0</v>
      </c>
      <c r="BD76" s="399">
        <f t="shared" si="112"/>
        <v>0</v>
      </c>
      <c r="BE76" s="399">
        <f t="shared" si="112"/>
        <v>0</v>
      </c>
      <c r="BF76" s="399">
        <f t="shared" si="112"/>
        <v>0</v>
      </c>
      <c r="BG76" s="399">
        <f t="shared" si="112"/>
        <v>0</v>
      </c>
      <c r="BH76" s="399">
        <f t="shared" si="112"/>
        <v>0</v>
      </c>
      <c r="BI76" s="399">
        <f t="shared" si="112"/>
        <v>0</v>
      </c>
      <c r="BJ76" s="399">
        <f t="shared" si="112"/>
        <v>0</v>
      </c>
      <c r="BK76" s="399">
        <f t="shared" si="112"/>
        <v>0</v>
      </c>
      <c r="BL76" s="399">
        <f t="shared" si="112"/>
        <v>0</v>
      </c>
      <c r="BM76" s="399">
        <f t="shared" si="112"/>
        <v>0</v>
      </c>
      <c r="BN76" s="399">
        <f t="shared" si="112"/>
        <v>0</v>
      </c>
      <c r="BO76" s="399">
        <f t="shared" si="112"/>
        <v>0</v>
      </c>
      <c r="BP76" s="399">
        <f t="shared" si="112"/>
        <v>0</v>
      </c>
      <c r="BQ76" s="399">
        <f t="shared" si="112"/>
        <v>0</v>
      </c>
      <c r="BR76" s="399">
        <f t="shared" si="112"/>
        <v>0</v>
      </c>
      <c r="BS76" s="399">
        <f t="shared" si="112"/>
        <v>0</v>
      </c>
      <c r="BT76" s="399">
        <f t="shared" si="112"/>
        <v>0</v>
      </c>
      <c r="BU76" s="399">
        <f t="shared" si="112"/>
        <v>0</v>
      </c>
      <c r="BV76" s="399">
        <f t="shared" si="112"/>
        <v>0</v>
      </c>
      <c r="BW76" s="399">
        <f t="shared" si="112"/>
        <v>0</v>
      </c>
      <c r="BX76" s="399">
        <f t="shared" si="112"/>
        <v>0</v>
      </c>
      <c r="BY76" s="399">
        <f t="shared" si="112"/>
        <v>0</v>
      </c>
      <c r="BZ76" s="399">
        <f t="shared" si="112"/>
        <v>0</v>
      </c>
      <c r="CA76" s="399">
        <f t="shared" si="112"/>
        <v>0</v>
      </c>
      <c r="CB76" s="399">
        <f t="shared" si="112"/>
        <v>0</v>
      </c>
      <c r="CC76" s="399">
        <f t="shared" si="112"/>
        <v>0</v>
      </c>
      <c r="CD76" s="399">
        <f t="shared" si="112"/>
        <v>0</v>
      </c>
      <c r="CE76" s="399">
        <f t="shared" si="112"/>
        <v>0</v>
      </c>
      <c r="CF76" s="399">
        <f t="shared" si="112"/>
        <v>0</v>
      </c>
      <c r="CG76" s="399">
        <f t="shared" si="112"/>
        <v>0</v>
      </c>
      <c r="CH76" s="399">
        <f t="shared" si="112"/>
        <v>0</v>
      </c>
      <c r="CI76" s="399">
        <f t="shared" si="112"/>
        <v>0</v>
      </c>
    </row>
    <row r="77" spans="1:87">
      <c r="C77" s="1" t="s">
        <v>55</v>
      </c>
      <c r="D77" s="2" t="s">
        <v>898</v>
      </c>
      <c r="E77" s="2" t="s">
        <v>58</v>
      </c>
      <c r="F77" s="2"/>
      <c r="G77" s="668"/>
      <c r="H77" s="399">
        <f t="shared" ref="H77:AL77" si="113">H64</f>
        <v>132.337372856982</v>
      </c>
      <c r="I77" s="399">
        <f t="shared" si="113"/>
        <v>112.07414767909918</v>
      </c>
      <c r="J77" s="399">
        <f t="shared" si="113"/>
        <v>121.26779737586038</v>
      </c>
      <c r="K77" s="399">
        <f t="shared" si="113"/>
        <v>187.2559576076433</v>
      </c>
      <c r="L77" s="399">
        <f t="shared" si="113"/>
        <v>181.56399999999999</v>
      </c>
      <c r="M77" s="399">
        <f t="shared" si="113"/>
        <v>172.15461286760871</v>
      </c>
      <c r="N77" s="399">
        <f t="shared" si="113"/>
        <v>228.18035065157608</v>
      </c>
      <c r="O77" s="399">
        <f t="shared" si="113"/>
        <v>551.09490894164833</v>
      </c>
      <c r="P77" s="399">
        <f t="shared" si="113"/>
        <v>506.45937378059006</v>
      </c>
      <c r="Q77" s="399">
        <f t="shared" si="113"/>
        <v>545.13961844819255</v>
      </c>
      <c r="R77" s="399">
        <f t="shared" si="113"/>
        <v>601.65547606567338</v>
      </c>
      <c r="S77" s="399">
        <f t="shared" si="113"/>
        <v>598.07031743461812</v>
      </c>
      <c r="T77" s="399">
        <f t="shared" si="113"/>
        <v>614.29109934124017</v>
      </c>
      <c r="U77" s="399">
        <f t="shared" si="113"/>
        <v>574.87406197797941</v>
      </c>
      <c r="V77" s="399">
        <f t="shared" si="113"/>
        <v>564.11343526052303</v>
      </c>
      <c r="W77" s="399">
        <f t="shared" si="113"/>
        <v>555.54060587743822</v>
      </c>
      <c r="X77" s="399">
        <f t="shared" si="113"/>
        <v>548.2388537953052</v>
      </c>
      <c r="Y77" s="399">
        <f t="shared" si="113"/>
        <v>541.92780836951783</v>
      </c>
      <c r="Z77" s="399">
        <f t="shared" si="113"/>
        <v>539.70965335706228</v>
      </c>
      <c r="AA77" s="399">
        <f t="shared" si="113"/>
        <v>533.86964695195979</v>
      </c>
      <c r="AB77" s="399">
        <f t="shared" si="113"/>
        <v>496.75516573590244</v>
      </c>
      <c r="AC77" s="399">
        <f t="shared" si="113"/>
        <v>504.91388657217885</v>
      </c>
      <c r="AD77" s="399">
        <f t="shared" si="113"/>
        <v>508.78728768127439</v>
      </c>
      <c r="AE77" s="399">
        <f t="shared" si="113"/>
        <v>515.57508808938474</v>
      </c>
      <c r="AF77" s="399">
        <f t="shared" si="113"/>
        <v>526.40115525850933</v>
      </c>
      <c r="AG77" s="399">
        <f t="shared" si="113"/>
        <v>546.20347703860307</v>
      </c>
      <c r="AH77" s="399">
        <f t="shared" si="113"/>
        <v>565.66919157317807</v>
      </c>
      <c r="AI77" s="399">
        <f t="shared" si="113"/>
        <v>586.38227113693483</v>
      </c>
      <c r="AJ77" s="399">
        <f t="shared" si="113"/>
        <v>607.93104857806384</v>
      </c>
      <c r="AK77" s="399">
        <f t="shared" si="113"/>
        <v>629.68797422592525</v>
      </c>
      <c r="AL77" s="399">
        <f t="shared" si="113"/>
        <v>652.96433952106599</v>
      </c>
      <c r="AM77" s="399">
        <f t="shared" ref="AM77:CI77" si="114">AM64</f>
        <v>677.91432750269132</v>
      </c>
      <c r="AN77" s="399">
        <f t="shared" si="114"/>
        <v>704.35148698989769</v>
      </c>
      <c r="AO77" s="399">
        <f t="shared" si="114"/>
        <v>731.26773327785713</v>
      </c>
      <c r="AP77" s="399">
        <f t="shared" si="114"/>
        <v>759.39999510140069</v>
      </c>
      <c r="AQ77" s="399">
        <f t="shared" si="114"/>
        <v>788.85333416075946</v>
      </c>
      <c r="AR77" s="399">
        <f t="shared" si="114"/>
        <v>819.7894688848628</v>
      </c>
      <c r="AS77" s="399">
        <f t="shared" si="114"/>
        <v>853.21636106678034</v>
      </c>
      <c r="AT77" s="399">
        <f t="shared" si="114"/>
        <v>889.65779266651134</v>
      </c>
      <c r="AU77" s="399">
        <f t="shared" si="114"/>
        <v>924.5231802046992</v>
      </c>
      <c r="AV77" s="399">
        <f t="shared" si="114"/>
        <v>963.31090558078267</v>
      </c>
      <c r="AW77" s="399">
        <f t="shared" si="114"/>
        <v>1002.0953483278604</v>
      </c>
      <c r="AX77" s="399">
        <f t="shared" si="114"/>
        <v>1041.8191758366379</v>
      </c>
      <c r="AY77" s="399">
        <f t="shared" si="114"/>
        <v>1083.1169757819434</v>
      </c>
      <c r="AZ77" s="399">
        <f t="shared" si="114"/>
        <v>1124.5491369717702</v>
      </c>
      <c r="BA77" s="399">
        <f t="shared" si="114"/>
        <v>1168.5309158464011</v>
      </c>
      <c r="BB77" s="399">
        <f t="shared" si="114"/>
        <v>1215.9041803959917</v>
      </c>
      <c r="BC77" s="399">
        <f t="shared" si="114"/>
        <v>1264.6529262150771</v>
      </c>
      <c r="BD77" s="399">
        <f t="shared" si="114"/>
        <v>1315.5112835726477</v>
      </c>
      <c r="BE77" s="399">
        <f t="shared" si="114"/>
        <v>1369.5424152256292</v>
      </c>
      <c r="BF77" s="399">
        <f t="shared" si="114"/>
        <v>1424.5152967552585</v>
      </c>
      <c r="BG77" s="399">
        <f t="shared" si="114"/>
        <v>1479.5879103340567</v>
      </c>
      <c r="BH77" s="399">
        <f t="shared" si="114"/>
        <v>1538.1699557358706</v>
      </c>
      <c r="BI77" s="399">
        <f t="shared" si="114"/>
        <v>1606.1931748938568</v>
      </c>
      <c r="BJ77" s="399">
        <f t="shared" si="114"/>
        <v>1678.6112298587259</v>
      </c>
      <c r="BK77" s="399">
        <f t="shared" si="114"/>
        <v>1751.0622568778781</v>
      </c>
      <c r="BL77" s="399">
        <f t="shared" si="114"/>
        <v>1828.4821833666847</v>
      </c>
      <c r="BM77" s="399">
        <f t="shared" si="114"/>
        <v>1909.2711198485831</v>
      </c>
      <c r="BN77" s="399">
        <f t="shared" si="114"/>
        <v>1993.5267918310692</v>
      </c>
      <c r="BO77" s="399">
        <f t="shared" si="114"/>
        <v>2081.371642993814</v>
      </c>
      <c r="BP77" s="399">
        <f t="shared" si="114"/>
        <v>2172.9827110018468</v>
      </c>
      <c r="BQ77" s="399">
        <f t="shared" si="114"/>
        <v>2268.4588622388646</v>
      </c>
      <c r="BR77" s="399">
        <f t="shared" si="114"/>
        <v>2367.9579480052162</v>
      </c>
      <c r="BS77" s="399">
        <f t="shared" si="114"/>
        <v>2471.6162923976417</v>
      </c>
      <c r="BT77" s="399">
        <f t="shared" si="114"/>
        <v>2579.6308866215231</v>
      </c>
      <c r="BU77" s="399">
        <f t="shared" si="114"/>
        <v>2692.12142406985</v>
      </c>
      <c r="BV77" s="399">
        <f t="shared" si="114"/>
        <v>2809.2672341547313</v>
      </c>
      <c r="BW77" s="399">
        <f t="shared" si="114"/>
        <v>2931.2268667036906</v>
      </c>
      <c r="BX77" s="399">
        <f t="shared" si="114"/>
        <v>3058.2203319092732</v>
      </c>
      <c r="BY77" s="399">
        <f t="shared" si="114"/>
        <v>3190.391110381117</v>
      </c>
      <c r="BZ77" s="399">
        <f t="shared" si="114"/>
        <v>3327.943045981212</v>
      </c>
      <c r="CA77" s="399">
        <f t="shared" si="114"/>
        <v>3471.0598409508129</v>
      </c>
      <c r="CB77" s="399">
        <f t="shared" si="114"/>
        <v>3619.987617881714</v>
      </c>
      <c r="CC77" s="399">
        <f t="shared" si="114"/>
        <v>3774.8972020173242</v>
      </c>
      <c r="CD77" s="399">
        <f t="shared" si="114"/>
        <v>3936.020293046884</v>
      </c>
      <c r="CE77" s="399">
        <f t="shared" si="114"/>
        <v>4103.5698439471889</v>
      </c>
      <c r="CF77" s="399">
        <f t="shared" si="114"/>
        <v>4277.8220773374869</v>
      </c>
      <c r="CG77" s="399">
        <f t="shared" si="114"/>
        <v>4458.9785588568266</v>
      </c>
      <c r="CH77" s="399">
        <f t="shared" si="114"/>
        <v>4647.3032975158476</v>
      </c>
      <c r="CI77" s="399">
        <f t="shared" si="114"/>
        <v>4843.0561008415498</v>
      </c>
    </row>
    <row r="78" spans="1:87">
      <c r="C78" s="1" t="s">
        <v>290</v>
      </c>
      <c r="D78" s="2" t="s">
        <v>898</v>
      </c>
      <c r="E78" s="2" t="s">
        <v>58</v>
      </c>
      <c r="F78" s="2"/>
      <c r="G78" s="668"/>
      <c r="H78" s="668">
        <f t="shared" ref="H78:AL78" si="115">H49</f>
        <v>0</v>
      </c>
      <c r="I78" s="399">
        <f t="shared" si="115"/>
        <v>1.37</v>
      </c>
      <c r="J78" s="399">
        <f t="shared" si="115"/>
        <v>10.42</v>
      </c>
      <c r="K78" s="668">
        <f t="shared" si="115"/>
        <v>0</v>
      </c>
      <c r="L78" s="668">
        <f t="shared" si="115"/>
        <v>0</v>
      </c>
      <c r="M78" s="668">
        <f t="shared" si="115"/>
        <v>0</v>
      </c>
      <c r="N78" s="668">
        <f t="shared" si="115"/>
        <v>0</v>
      </c>
      <c r="O78" s="668">
        <f t="shared" si="115"/>
        <v>0</v>
      </c>
      <c r="P78" s="668">
        <f t="shared" si="115"/>
        <v>0</v>
      </c>
      <c r="Q78" s="668">
        <f t="shared" si="115"/>
        <v>0</v>
      </c>
      <c r="R78" s="668">
        <f t="shared" si="115"/>
        <v>0</v>
      </c>
      <c r="S78" s="668">
        <f t="shared" si="115"/>
        <v>0</v>
      </c>
      <c r="T78" s="668">
        <f t="shared" si="115"/>
        <v>0</v>
      </c>
      <c r="U78" s="668">
        <f t="shared" si="115"/>
        <v>0</v>
      </c>
      <c r="V78" s="668">
        <f t="shared" si="115"/>
        <v>0</v>
      </c>
      <c r="W78" s="668">
        <f t="shared" si="115"/>
        <v>0</v>
      </c>
      <c r="X78" s="668">
        <f t="shared" si="115"/>
        <v>0</v>
      </c>
      <c r="Y78" s="668">
        <f t="shared" si="115"/>
        <v>0</v>
      </c>
      <c r="Z78" s="668">
        <f t="shared" si="115"/>
        <v>0</v>
      </c>
      <c r="AA78" s="668">
        <f t="shared" si="115"/>
        <v>0</v>
      </c>
      <c r="AB78" s="668">
        <f t="shared" si="115"/>
        <v>0</v>
      </c>
      <c r="AC78" s="668">
        <f t="shared" si="115"/>
        <v>0</v>
      </c>
      <c r="AD78" s="668">
        <f t="shared" si="115"/>
        <v>0</v>
      </c>
      <c r="AE78" s="668">
        <f t="shared" si="115"/>
        <v>0</v>
      </c>
      <c r="AF78" s="668">
        <f t="shared" si="115"/>
        <v>0</v>
      </c>
      <c r="AG78" s="668">
        <f t="shared" si="115"/>
        <v>0</v>
      </c>
      <c r="AH78" s="668">
        <f t="shared" si="115"/>
        <v>0</v>
      </c>
      <c r="AI78" s="668">
        <f t="shared" si="115"/>
        <v>0</v>
      </c>
      <c r="AJ78" s="668">
        <f t="shared" si="115"/>
        <v>0</v>
      </c>
      <c r="AK78" s="668">
        <f t="shared" si="115"/>
        <v>0</v>
      </c>
      <c r="AL78" s="668">
        <f t="shared" si="115"/>
        <v>0</v>
      </c>
      <c r="AM78" s="668">
        <f t="shared" ref="AM78:CI78" si="116">AM49</f>
        <v>0</v>
      </c>
      <c r="AN78" s="668">
        <f t="shared" si="116"/>
        <v>0</v>
      </c>
      <c r="AO78" s="668">
        <f t="shared" si="116"/>
        <v>0</v>
      </c>
      <c r="AP78" s="668">
        <f t="shared" si="116"/>
        <v>0</v>
      </c>
      <c r="AQ78" s="668">
        <f t="shared" si="116"/>
        <v>0</v>
      </c>
      <c r="AR78" s="668">
        <f t="shared" si="116"/>
        <v>0</v>
      </c>
      <c r="AS78" s="668">
        <f t="shared" si="116"/>
        <v>0</v>
      </c>
      <c r="AT78" s="668">
        <f t="shared" si="116"/>
        <v>0</v>
      </c>
      <c r="AU78" s="668">
        <f t="shared" si="116"/>
        <v>0</v>
      </c>
      <c r="AV78" s="668">
        <f t="shared" si="116"/>
        <v>0</v>
      </c>
      <c r="AW78" s="668">
        <f t="shared" si="116"/>
        <v>0</v>
      </c>
      <c r="AX78" s="668">
        <f t="shared" si="116"/>
        <v>0</v>
      </c>
      <c r="AY78" s="668">
        <f t="shared" si="116"/>
        <v>0</v>
      </c>
      <c r="AZ78" s="668">
        <f t="shared" si="116"/>
        <v>0</v>
      </c>
      <c r="BA78" s="668">
        <f t="shared" si="116"/>
        <v>0</v>
      </c>
      <c r="BB78" s="668">
        <f t="shared" si="116"/>
        <v>0</v>
      </c>
      <c r="BC78" s="668">
        <f t="shared" si="116"/>
        <v>0</v>
      </c>
      <c r="BD78" s="668">
        <f t="shared" si="116"/>
        <v>0</v>
      </c>
      <c r="BE78" s="668">
        <f t="shared" si="116"/>
        <v>0</v>
      </c>
      <c r="BF78" s="668">
        <f t="shared" si="116"/>
        <v>0</v>
      </c>
      <c r="BG78" s="668">
        <f t="shared" si="116"/>
        <v>0</v>
      </c>
      <c r="BH78" s="668">
        <f t="shared" si="116"/>
        <v>0</v>
      </c>
      <c r="BI78" s="668">
        <f t="shared" si="116"/>
        <v>0</v>
      </c>
      <c r="BJ78" s="668">
        <f t="shared" si="116"/>
        <v>0</v>
      </c>
      <c r="BK78" s="668">
        <f t="shared" si="116"/>
        <v>0</v>
      </c>
      <c r="BL78" s="668">
        <f t="shared" si="116"/>
        <v>0</v>
      </c>
      <c r="BM78" s="668">
        <f t="shared" si="116"/>
        <v>0</v>
      </c>
      <c r="BN78" s="668">
        <f t="shared" si="116"/>
        <v>0</v>
      </c>
      <c r="BO78" s="668">
        <f t="shared" si="116"/>
        <v>0</v>
      </c>
      <c r="BP78" s="668">
        <f t="shared" si="116"/>
        <v>0</v>
      </c>
      <c r="BQ78" s="668">
        <f t="shared" si="116"/>
        <v>0</v>
      </c>
      <c r="BR78" s="668">
        <f t="shared" si="116"/>
        <v>0</v>
      </c>
      <c r="BS78" s="668">
        <f t="shared" si="116"/>
        <v>0</v>
      </c>
      <c r="BT78" s="668">
        <f t="shared" si="116"/>
        <v>0</v>
      </c>
      <c r="BU78" s="668">
        <f t="shared" si="116"/>
        <v>0</v>
      </c>
      <c r="BV78" s="668">
        <f t="shared" si="116"/>
        <v>0</v>
      </c>
      <c r="BW78" s="668">
        <f t="shared" si="116"/>
        <v>0</v>
      </c>
      <c r="BX78" s="668">
        <f t="shared" si="116"/>
        <v>0</v>
      </c>
      <c r="BY78" s="668">
        <f t="shared" si="116"/>
        <v>0</v>
      </c>
      <c r="BZ78" s="668">
        <f t="shared" si="116"/>
        <v>0</v>
      </c>
      <c r="CA78" s="668">
        <f t="shared" si="116"/>
        <v>0</v>
      </c>
      <c r="CB78" s="668">
        <f t="shared" si="116"/>
        <v>0</v>
      </c>
      <c r="CC78" s="668">
        <f t="shared" si="116"/>
        <v>0</v>
      </c>
      <c r="CD78" s="668">
        <f t="shared" si="116"/>
        <v>0</v>
      </c>
      <c r="CE78" s="668">
        <f t="shared" si="116"/>
        <v>0</v>
      </c>
      <c r="CF78" s="668">
        <f t="shared" si="116"/>
        <v>0</v>
      </c>
      <c r="CG78" s="668">
        <f t="shared" si="116"/>
        <v>0</v>
      </c>
      <c r="CH78" s="668">
        <f t="shared" si="116"/>
        <v>0</v>
      </c>
      <c r="CI78" s="668">
        <f t="shared" si="116"/>
        <v>0</v>
      </c>
    </row>
    <row r="79" spans="1:87">
      <c r="C79" s="1" t="s">
        <v>291</v>
      </c>
      <c r="D79" s="2" t="s">
        <v>898</v>
      </c>
      <c r="E79" s="2" t="s">
        <v>58</v>
      </c>
      <c r="F79" s="2"/>
      <c r="G79" s="668"/>
      <c r="H79" s="668">
        <f t="shared" ref="H79:AL79" si="117">H52</f>
        <v>0</v>
      </c>
      <c r="I79" s="399">
        <f t="shared" si="117"/>
        <v>22.75</v>
      </c>
      <c r="J79" s="399">
        <f t="shared" si="117"/>
        <v>14.13</v>
      </c>
      <c r="K79" s="668">
        <f t="shared" si="117"/>
        <v>0</v>
      </c>
      <c r="L79" s="668">
        <f t="shared" si="117"/>
        <v>0</v>
      </c>
      <c r="M79" s="668">
        <f t="shared" si="117"/>
        <v>0</v>
      </c>
      <c r="N79" s="668">
        <f t="shared" si="117"/>
        <v>0</v>
      </c>
      <c r="O79" s="668">
        <f t="shared" si="117"/>
        <v>0</v>
      </c>
      <c r="P79" s="668">
        <f t="shared" si="117"/>
        <v>0</v>
      </c>
      <c r="Q79" s="668">
        <f t="shared" si="117"/>
        <v>0</v>
      </c>
      <c r="R79" s="668">
        <f t="shared" si="117"/>
        <v>0</v>
      </c>
      <c r="S79" s="668">
        <f t="shared" si="117"/>
        <v>0</v>
      </c>
      <c r="T79" s="668">
        <f t="shared" si="117"/>
        <v>0</v>
      </c>
      <c r="U79" s="668">
        <f t="shared" si="117"/>
        <v>0</v>
      </c>
      <c r="V79" s="668">
        <f t="shared" si="117"/>
        <v>0</v>
      </c>
      <c r="W79" s="668">
        <f t="shared" si="117"/>
        <v>0</v>
      </c>
      <c r="X79" s="668">
        <f t="shared" si="117"/>
        <v>0</v>
      </c>
      <c r="Y79" s="668">
        <f t="shared" si="117"/>
        <v>0</v>
      </c>
      <c r="Z79" s="668">
        <f t="shared" si="117"/>
        <v>0</v>
      </c>
      <c r="AA79" s="668">
        <f t="shared" si="117"/>
        <v>0</v>
      </c>
      <c r="AB79" s="668">
        <f t="shared" si="117"/>
        <v>0</v>
      </c>
      <c r="AC79" s="668">
        <f t="shared" si="117"/>
        <v>0</v>
      </c>
      <c r="AD79" s="668">
        <f t="shared" si="117"/>
        <v>0</v>
      </c>
      <c r="AE79" s="668">
        <f t="shared" si="117"/>
        <v>0</v>
      </c>
      <c r="AF79" s="668">
        <f t="shared" si="117"/>
        <v>0</v>
      </c>
      <c r="AG79" s="668">
        <f t="shared" si="117"/>
        <v>0</v>
      </c>
      <c r="AH79" s="668">
        <f t="shared" si="117"/>
        <v>0</v>
      </c>
      <c r="AI79" s="668">
        <f t="shared" si="117"/>
        <v>0</v>
      </c>
      <c r="AJ79" s="668">
        <f t="shared" si="117"/>
        <v>0</v>
      </c>
      <c r="AK79" s="668">
        <f t="shared" si="117"/>
        <v>0</v>
      </c>
      <c r="AL79" s="668">
        <f t="shared" si="117"/>
        <v>0</v>
      </c>
      <c r="AM79" s="668">
        <f t="shared" ref="AM79:CI79" si="118">AM52</f>
        <v>0</v>
      </c>
      <c r="AN79" s="668">
        <f t="shared" si="118"/>
        <v>0</v>
      </c>
      <c r="AO79" s="668">
        <f t="shared" si="118"/>
        <v>0</v>
      </c>
      <c r="AP79" s="668">
        <f t="shared" si="118"/>
        <v>0</v>
      </c>
      <c r="AQ79" s="668">
        <f t="shared" si="118"/>
        <v>0</v>
      </c>
      <c r="AR79" s="668">
        <f t="shared" si="118"/>
        <v>0</v>
      </c>
      <c r="AS79" s="668">
        <f t="shared" si="118"/>
        <v>0</v>
      </c>
      <c r="AT79" s="668">
        <f t="shared" si="118"/>
        <v>0</v>
      </c>
      <c r="AU79" s="668">
        <f t="shared" si="118"/>
        <v>0</v>
      </c>
      <c r="AV79" s="668">
        <f t="shared" si="118"/>
        <v>0</v>
      </c>
      <c r="AW79" s="668">
        <f t="shared" si="118"/>
        <v>0</v>
      </c>
      <c r="AX79" s="668">
        <f t="shared" si="118"/>
        <v>0</v>
      </c>
      <c r="AY79" s="668">
        <f t="shared" si="118"/>
        <v>0</v>
      </c>
      <c r="AZ79" s="668">
        <f t="shared" si="118"/>
        <v>0</v>
      </c>
      <c r="BA79" s="668">
        <f t="shared" si="118"/>
        <v>0</v>
      </c>
      <c r="BB79" s="668">
        <f t="shared" si="118"/>
        <v>0</v>
      </c>
      <c r="BC79" s="668">
        <f t="shared" si="118"/>
        <v>0</v>
      </c>
      <c r="BD79" s="668">
        <f t="shared" si="118"/>
        <v>0</v>
      </c>
      <c r="BE79" s="668">
        <f t="shared" si="118"/>
        <v>0</v>
      </c>
      <c r="BF79" s="668">
        <f t="shared" si="118"/>
        <v>0</v>
      </c>
      <c r="BG79" s="668">
        <f t="shared" si="118"/>
        <v>0</v>
      </c>
      <c r="BH79" s="668">
        <f t="shared" si="118"/>
        <v>0</v>
      </c>
      <c r="BI79" s="668">
        <f t="shared" si="118"/>
        <v>0</v>
      </c>
      <c r="BJ79" s="668">
        <f t="shared" si="118"/>
        <v>0</v>
      </c>
      <c r="BK79" s="668">
        <f t="shared" si="118"/>
        <v>0</v>
      </c>
      <c r="BL79" s="668">
        <f t="shared" si="118"/>
        <v>0</v>
      </c>
      <c r="BM79" s="668">
        <f t="shared" si="118"/>
        <v>0</v>
      </c>
      <c r="BN79" s="668">
        <f t="shared" si="118"/>
        <v>0</v>
      </c>
      <c r="BO79" s="668">
        <f t="shared" si="118"/>
        <v>0</v>
      </c>
      <c r="BP79" s="668">
        <f t="shared" si="118"/>
        <v>0</v>
      </c>
      <c r="BQ79" s="668">
        <f t="shared" si="118"/>
        <v>0</v>
      </c>
      <c r="BR79" s="668">
        <f t="shared" si="118"/>
        <v>0</v>
      </c>
      <c r="BS79" s="668">
        <f t="shared" si="118"/>
        <v>0</v>
      </c>
      <c r="BT79" s="668">
        <f t="shared" si="118"/>
        <v>0</v>
      </c>
      <c r="BU79" s="668">
        <f t="shared" si="118"/>
        <v>0</v>
      </c>
      <c r="BV79" s="668">
        <f t="shared" si="118"/>
        <v>0</v>
      </c>
      <c r="BW79" s="668">
        <f t="shared" si="118"/>
        <v>0</v>
      </c>
      <c r="BX79" s="668">
        <f t="shared" si="118"/>
        <v>0</v>
      </c>
      <c r="BY79" s="668">
        <f t="shared" si="118"/>
        <v>0</v>
      </c>
      <c r="BZ79" s="668">
        <f t="shared" si="118"/>
        <v>0</v>
      </c>
      <c r="CA79" s="668">
        <f t="shared" si="118"/>
        <v>0</v>
      </c>
      <c r="CB79" s="668">
        <f t="shared" si="118"/>
        <v>0</v>
      </c>
      <c r="CC79" s="668">
        <f t="shared" si="118"/>
        <v>0</v>
      </c>
      <c r="CD79" s="668">
        <f t="shared" si="118"/>
        <v>0</v>
      </c>
      <c r="CE79" s="668">
        <f t="shared" si="118"/>
        <v>0</v>
      </c>
      <c r="CF79" s="668">
        <f t="shared" si="118"/>
        <v>0</v>
      </c>
      <c r="CG79" s="668">
        <f t="shared" si="118"/>
        <v>0</v>
      </c>
      <c r="CH79" s="668">
        <f t="shared" si="118"/>
        <v>0</v>
      </c>
      <c r="CI79" s="668">
        <f t="shared" si="118"/>
        <v>0</v>
      </c>
    </row>
    <row r="80" spans="1:87">
      <c r="C80" s="1" t="s">
        <v>292</v>
      </c>
      <c r="D80" s="2" t="s">
        <v>898</v>
      </c>
      <c r="E80" s="2" t="s">
        <v>58</v>
      </c>
      <c r="F80" s="2"/>
      <c r="G80" s="668"/>
      <c r="H80" s="399">
        <f>H68</f>
        <v>13.589057444127315</v>
      </c>
      <c r="I80" s="399">
        <f t="shared" ref="I80:AL80" si="119">I68</f>
        <v>118.251343770971</v>
      </c>
      <c r="J80" s="399">
        <f t="shared" si="119"/>
        <v>67.576110722438003</v>
      </c>
      <c r="K80" s="399">
        <f t="shared" si="119"/>
        <v>50.014031538113201</v>
      </c>
      <c r="L80" s="399">
        <f t="shared" si="119"/>
        <v>14.878</v>
      </c>
      <c r="M80" s="399">
        <f t="shared" si="119"/>
        <v>15.173</v>
      </c>
      <c r="N80" s="399">
        <f t="shared" si="119"/>
        <v>12.337</v>
      </c>
      <c r="O80" s="399">
        <f t="shared" si="119"/>
        <v>16.827000000000002</v>
      </c>
      <c r="P80" s="399">
        <f t="shared" si="119"/>
        <v>2.375</v>
      </c>
      <c r="Q80" s="399">
        <f t="shared" si="119"/>
        <v>0.32100000000000001</v>
      </c>
      <c r="R80" s="399">
        <f t="shared" si="119"/>
        <v>0.17299999999999999</v>
      </c>
      <c r="S80" s="399">
        <f t="shared" si="119"/>
        <v>6.6000000000000003E-2</v>
      </c>
      <c r="T80" s="399">
        <f t="shared" si="119"/>
        <v>3.0000000000000001E-3</v>
      </c>
      <c r="U80" s="399">
        <f t="shared" si="119"/>
        <v>0</v>
      </c>
      <c r="V80" s="399">
        <f t="shared" si="119"/>
        <v>0</v>
      </c>
      <c r="W80" s="399">
        <f t="shared" si="119"/>
        <v>0</v>
      </c>
      <c r="X80" s="399">
        <f t="shared" si="119"/>
        <v>0</v>
      </c>
      <c r="Y80" s="399">
        <f t="shared" si="119"/>
        <v>0</v>
      </c>
      <c r="Z80" s="399">
        <f t="shared" si="119"/>
        <v>0</v>
      </c>
      <c r="AA80" s="399">
        <f t="shared" si="119"/>
        <v>0</v>
      </c>
      <c r="AB80" s="399">
        <f t="shared" si="119"/>
        <v>0</v>
      </c>
      <c r="AC80" s="399">
        <f t="shared" si="119"/>
        <v>0</v>
      </c>
      <c r="AD80" s="399">
        <f t="shared" si="119"/>
        <v>0</v>
      </c>
      <c r="AE80" s="399">
        <f t="shared" si="119"/>
        <v>0</v>
      </c>
      <c r="AF80" s="399">
        <f t="shared" si="119"/>
        <v>0</v>
      </c>
      <c r="AG80" s="399">
        <f t="shared" si="119"/>
        <v>0</v>
      </c>
      <c r="AH80" s="399">
        <f t="shared" si="119"/>
        <v>0</v>
      </c>
      <c r="AI80" s="399">
        <f t="shared" si="119"/>
        <v>0</v>
      </c>
      <c r="AJ80" s="399">
        <f t="shared" si="119"/>
        <v>0</v>
      </c>
      <c r="AK80" s="399">
        <f t="shared" si="119"/>
        <v>0</v>
      </c>
      <c r="AL80" s="399">
        <f t="shared" si="119"/>
        <v>0</v>
      </c>
      <c r="AM80" s="399">
        <f t="shared" ref="AM80:CI80" si="120">AM68</f>
        <v>0</v>
      </c>
      <c r="AN80" s="399">
        <f t="shared" si="120"/>
        <v>0</v>
      </c>
      <c r="AO80" s="399">
        <f t="shared" si="120"/>
        <v>0</v>
      </c>
      <c r="AP80" s="399">
        <f t="shared" si="120"/>
        <v>0</v>
      </c>
      <c r="AQ80" s="399">
        <f t="shared" si="120"/>
        <v>0</v>
      </c>
      <c r="AR80" s="399">
        <f t="shared" si="120"/>
        <v>0</v>
      </c>
      <c r="AS80" s="399">
        <f t="shared" si="120"/>
        <v>0</v>
      </c>
      <c r="AT80" s="399">
        <f t="shared" si="120"/>
        <v>0</v>
      </c>
      <c r="AU80" s="399">
        <f t="shared" si="120"/>
        <v>0</v>
      </c>
      <c r="AV80" s="399">
        <f t="shared" si="120"/>
        <v>0</v>
      </c>
      <c r="AW80" s="399">
        <f t="shared" si="120"/>
        <v>0</v>
      </c>
      <c r="AX80" s="399">
        <f t="shared" si="120"/>
        <v>0</v>
      </c>
      <c r="AY80" s="399">
        <f t="shared" si="120"/>
        <v>0</v>
      </c>
      <c r="AZ80" s="399">
        <f t="shared" si="120"/>
        <v>0</v>
      </c>
      <c r="BA80" s="399">
        <f t="shared" si="120"/>
        <v>0</v>
      </c>
      <c r="BB80" s="399">
        <f t="shared" si="120"/>
        <v>0</v>
      </c>
      <c r="BC80" s="399">
        <f t="shared" si="120"/>
        <v>0</v>
      </c>
      <c r="BD80" s="399">
        <f t="shared" si="120"/>
        <v>0</v>
      </c>
      <c r="BE80" s="399">
        <f t="shared" si="120"/>
        <v>0</v>
      </c>
      <c r="BF80" s="399">
        <f t="shared" si="120"/>
        <v>0</v>
      </c>
      <c r="BG80" s="399">
        <f t="shared" si="120"/>
        <v>0</v>
      </c>
      <c r="BH80" s="399">
        <f t="shared" si="120"/>
        <v>0</v>
      </c>
      <c r="BI80" s="399">
        <f t="shared" si="120"/>
        <v>0</v>
      </c>
      <c r="BJ80" s="399">
        <f t="shared" si="120"/>
        <v>0</v>
      </c>
      <c r="BK80" s="399">
        <f t="shared" si="120"/>
        <v>0</v>
      </c>
      <c r="BL80" s="399">
        <f t="shared" si="120"/>
        <v>0</v>
      </c>
      <c r="BM80" s="399">
        <f t="shared" si="120"/>
        <v>0</v>
      </c>
      <c r="BN80" s="399">
        <f t="shared" si="120"/>
        <v>0</v>
      </c>
      <c r="BO80" s="399">
        <f t="shared" si="120"/>
        <v>0</v>
      </c>
      <c r="BP80" s="399">
        <f t="shared" si="120"/>
        <v>0</v>
      </c>
      <c r="BQ80" s="399">
        <f t="shared" si="120"/>
        <v>0</v>
      </c>
      <c r="BR80" s="399">
        <f t="shared" si="120"/>
        <v>0</v>
      </c>
      <c r="BS80" s="399">
        <f t="shared" si="120"/>
        <v>0</v>
      </c>
      <c r="BT80" s="399">
        <f t="shared" si="120"/>
        <v>0</v>
      </c>
      <c r="BU80" s="399">
        <f t="shared" si="120"/>
        <v>0</v>
      </c>
      <c r="BV80" s="399">
        <f t="shared" si="120"/>
        <v>0</v>
      </c>
      <c r="BW80" s="399">
        <f t="shared" si="120"/>
        <v>0</v>
      </c>
      <c r="BX80" s="399">
        <f t="shared" si="120"/>
        <v>0</v>
      </c>
      <c r="BY80" s="399">
        <f t="shared" si="120"/>
        <v>0</v>
      </c>
      <c r="BZ80" s="399">
        <f t="shared" si="120"/>
        <v>0</v>
      </c>
      <c r="CA80" s="399">
        <f t="shared" si="120"/>
        <v>0</v>
      </c>
      <c r="CB80" s="399">
        <f t="shared" si="120"/>
        <v>0</v>
      </c>
      <c r="CC80" s="399">
        <f t="shared" si="120"/>
        <v>0</v>
      </c>
      <c r="CD80" s="399">
        <f t="shared" si="120"/>
        <v>0</v>
      </c>
      <c r="CE80" s="399">
        <f t="shared" si="120"/>
        <v>0</v>
      </c>
      <c r="CF80" s="399">
        <f t="shared" si="120"/>
        <v>0</v>
      </c>
      <c r="CG80" s="399">
        <f t="shared" si="120"/>
        <v>0</v>
      </c>
      <c r="CH80" s="399">
        <f t="shared" si="120"/>
        <v>0</v>
      </c>
      <c r="CI80" s="399">
        <f t="shared" si="120"/>
        <v>0</v>
      </c>
    </row>
    <row r="81" spans="1:87"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</row>
    <row r="82" spans="1:87">
      <c r="A82" s="52"/>
      <c r="B82" s="52"/>
      <c r="C82" s="105" t="s">
        <v>561</v>
      </c>
      <c r="D82" s="431"/>
      <c r="E82" s="431"/>
      <c r="F82" s="103"/>
      <c r="G82" s="682"/>
      <c r="H82" s="682"/>
      <c r="I82" s="682"/>
      <c r="J82" s="682"/>
      <c r="K82" s="682"/>
      <c r="L82" s="682"/>
      <c r="M82" s="682"/>
      <c r="N82" s="682"/>
      <c r="O82" s="682"/>
      <c r="P82" s="682"/>
      <c r="Q82" s="682"/>
      <c r="R82" s="682"/>
      <c r="S82" s="682"/>
      <c r="T82" s="682"/>
      <c r="U82" s="682"/>
      <c r="V82" s="682"/>
      <c r="W82" s="682"/>
      <c r="X82" s="682"/>
      <c r="Y82" s="682"/>
      <c r="Z82" s="682"/>
      <c r="AA82" s="682"/>
      <c r="AB82" s="682"/>
      <c r="AC82" s="682"/>
      <c r="AD82" s="682"/>
      <c r="AE82" s="682"/>
      <c r="AF82" s="682"/>
      <c r="AG82" s="52"/>
      <c r="AH82" s="128"/>
      <c r="AI82" s="52"/>
      <c r="AJ82" s="128"/>
      <c r="AK82" s="52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</row>
    <row r="83" spans="1:87">
      <c r="C83" s="1" t="s">
        <v>560</v>
      </c>
      <c r="D83" s="2" t="s">
        <v>898</v>
      </c>
      <c r="E83" s="2" t="s">
        <v>58</v>
      </c>
      <c r="F83" s="2"/>
      <c r="G83" s="668"/>
      <c r="H83" s="399">
        <f t="shared" ref="H83:AL83" si="121">H39</f>
        <v>23.309268264100005</v>
      </c>
      <c r="I83" s="399">
        <f t="shared" si="121"/>
        <v>24.564174887500002</v>
      </c>
      <c r="J83" s="399">
        <f t="shared" si="121"/>
        <v>32.675435012099996</v>
      </c>
      <c r="K83" s="399">
        <f t="shared" si="121"/>
        <v>33.106000000000002</v>
      </c>
      <c r="L83" s="399">
        <f t="shared" si="121"/>
        <v>46.823999999999998</v>
      </c>
      <c r="M83" s="399">
        <f t="shared" si="121"/>
        <v>38.977391304347876</v>
      </c>
      <c r="N83" s="399">
        <f t="shared" si="121"/>
        <v>31.794423256208141</v>
      </c>
      <c r="O83" s="399">
        <f t="shared" si="121"/>
        <v>32.398517298076094</v>
      </c>
      <c r="P83" s="399">
        <f t="shared" si="121"/>
        <v>33.046487644037619</v>
      </c>
      <c r="Q83" s="399">
        <f t="shared" si="121"/>
        <v>33.707417396918373</v>
      </c>
      <c r="R83" s="399">
        <f t="shared" si="121"/>
        <v>34.381565744856744</v>
      </c>
      <c r="S83" s="399">
        <f t="shared" si="121"/>
        <v>35.069197059753876</v>
      </c>
      <c r="T83" s="399">
        <f t="shared" si="121"/>
        <v>35.770581000948951</v>
      </c>
      <c r="U83" s="399">
        <f t="shared" si="121"/>
        <v>36.485992620967927</v>
      </c>
      <c r="V83" s="399">
        <f t="shared" si="121"/>
        <v>37.215712473387285</v>
      </c>
      <c r="W83" s="399">
        <f t="shared" si="121"/>
        <v>37.960026722855034</v>
      </c>
      <c r="X83" s="399">
        <f t="shared" si="121"/>
        <v>38.719227257312134</v>
      </c>
      <c r="Y83" s="399">
        <f t="shared" si="121"/>
        <v>39.493611802458375</v>
      </c>
      <c r="Z83" s="399">
        <f t="shared" si="121"/>
        <v>40.283484038507545</v>
      </c>
      <c r="AA83" s="399">
        <f t="shared" si="121"/>
        <v>41.089153719277697</v>
      </c>
      <c r="AB83" s="399">
        <f t="shared" si="121"/>
        <v>41.910936793663254</v>
      </c>
      <c r="AC83" s="399">
        <f t="shared" si="121"/>
        <v>42.749155529536523</v>
      </c>
      <c r="AD83" s="399">
        <f t="shared" si="121"/>
        <v>43.604138640127253</v>
      </c>
      <c r="AE83" s="399">
        <f t="shared" si="121"/>
        <v>44.476221412929796</v>
      </c>
      <c r="AF83" s="399">
        <f t="shared" si="121"/>
        <v>45.365745841188392</v>
      </c>
      <c r="AG83" s="399">
        <f t="shared" si="121"/>
        <v>46.273060758012164</v>
      </c>
      <c r="AH83" s="399">
        <f t="shared" si="121"/>
        <v>47.198521973172411</v>
      </c>
      <c r="AI83" s="399">
        <f t="shared" si="121"/>
        <v>48.14249241263586</v>
      </c>
      <c r="AJ83" s="399">
        <f t="shared" si="121"/>
        <v>49.105342260888577</v>
      </c>
      <c r="AK83" s="399">
        <f t="shared" si="121"/>
        <v>50.087449106106348</v>
      </c>
      <c r="AL83" s="399">
        <f t="shared" si="121"/>
        <v>51.089198088228478</v>
      </c>
      <c r="AM83" s="399">
        <f t="shared" ref="AM83:CI83" si="122">AM39</f>
        <v>52.110982049993048</v>
      </c>
      <c r="AN83" s="399">
        <f t="shared" si="122"/>
        <v>53.153201690992908</v>
      </c>
      <c r="AO83" s="399">
        <f t="shared" si="122"/>
        <v>54.216265724812764</v>
      </c>
      <c r="AP83" s="399">
        <f t="shared" si="122"/>
        <v>55.300591039309019</v>
      </c>
      <c r="AQ83" s="399">
        <f t="shared" si="122"/>
        <v>56.406602860095198</v>
      </c>
      <c r="AR83" s="399">
        <f t="shared" si="122"/>
        <v>57.534734917297101</v>
      </c>
      <c r="AS83" s="399">
        <f t="shared" si="122"/>
        <v>58.685429615643045</v>
      </c>
      <c r="AT83" s="399">
        <f t="shared" si="122"/>
        <v>59.859138207955908</v>
      </c>
      <c r="AU83" s="399">
        <f t="shared" si="122"/>
        <v>61.056320972115024</v>
      </c>
      <c r="AV83" s="399">
        <f t="shared" si="122"/>
        <v>62.277447391557324</v>
      </c>
      <c r="AW83" s="399">
        <f t="shared" si="122"/>
        <v>63.52299633938847</v>
      </c>
      <c r="AX83" s="399">
        <f t="shared" si="122"/>
        <v>64.793456266176236</v>
      </c>
      <c r="AY83" s="399">
        <f t="shared" si="122"/>
        <v>66.089325391499756</v>
      </c>
      <c r="AZ83" s="399">
        <f t="shared" si="122"/>
        <v>67.411111899329754</v>
      </c>
      <c r="BA83" s="399">
        <f t="shared" si="122"/>
        <v>68.759334137316344</v>
      </c>
      <c r="BB83" s="399">
        <f t="shared" si="122"/>
        <v>70.134520820062676</v>
      </c>
      <c r="BC83" s="399">
        <f t="shared" si="122"/>
        <v>71.537211236463932</v>
      </c>
      <c r="BD83" s="399">
        <f t="shared" si="122"/>
        <v>72.967955461193213</v>
      </c>
      <c r="BE83" s="399">
        <f t="shared" si="122"/>
        <v>74.427314570417082</v>
      </c>
      <c r="BF83" s="399">
        <f t="shared" si="122"/>
        <v>75.915860861825422</v>
      </c>
      <c r="BG83" s="399">
        <f t="shared" si="122"/>
        <v>77.434178079061937</v>
      </c>
      <c r="BH83" s="399">
        <f t="shared" si="122"/>
        <v>78.982861640643179</v>
      </c>
      <c r="BI83" s="399">
        <f t="shared" si="122"/>
        <v>80.562518873456042</v>
      </c>
      <c r="BJ83" s="399">
        <f t="shared" si="122"/>
        <v>82.173769250925162</v>
      </c>
      <c r="BK83" s="399">
        <f t="shared" si="122"/>
        <v>83.817244635943666</v>
      </c>
      <c r="BL83" s="399">
        <f t="shared" si="122"/>
        <v>85.49358952866254</v>
      </c>
      <c r="BM83" s="399">
        <f t="shared" si="122"/>
        <v>87.203461319235785</v>
      </c>
      <c r="BN83" s="399">
        <f t="shared" si="122"/>
        <v>88.947530545620509</v>
      </c>
      <c r="BO83" s="399">
        <f t="shared" si="122"/>
        <v>90.726481156532927</v>
      </c>
      <c r="BP83" s="399">
        <f t="shared" si="122"/>
        <v>92.54101077966358</v>
      </c>
      <c r="BQ83" s="399">
        <f t="shared" si="122"/>
        <v>94.391830995256853</v>
      </c>
      <c r="BR83" s="399">
        <f t="shared" si="122"/>
        <v>96.279667615161998</v>
      </c>
      <c r="BS83" s="399">
        <f t="shared" si="122"/>
        <v>98.205260967465236</v>
      </c>
      <c r="BT83" s="399">
        <f t="shared" si="122"/>
        <v>100.16936618681454</v>
      </c>
      <c r="BU83" s="399">
        <f t="shared" si="122"/>
        <v>102.17275351055083</v>
      </c>
      <c r="BV83" s="399">
        <f t="shared" si="122"/>
        <v>104.21620858076186</v>
      </c>
      <c r="BW83" s="399">
        <f t="shared" si="122"/>
        <v>106.30053275237709</v>
      </c>
      <c r="BX83" s="399">
        <f t="shared" si="122"/>
        <v>108.42654340742463</v>
      </c>
      <c r="BY83" s="399">
        <f t="shared" si="122"/>
        <v>110.59507427557313</v>
      </c>
      <c r="BZ83" s="399">
        <f t="shared" si="122"/>
        <v>112.80697576108459</v>
      </c>
      <c r="CA83" s="399">
        <f t="shared" si="122"/>
        <v>115.06311527630628</v>
      </c>
      <c r="CB83" s="399">
        <f t="shared" si="122"/>
        <v>117.3643775818324</v>
      </c>
      <c r="CC83" s="399">
        <f t="shared" si="122"/>
        <v>119.71166513346905</v>
      </c>
      <c r="CD83" s="399">
        <f t="shared" si="122"/>
        <v>122.10589843613843</v>
      </c>
      <c r="CE83" s="399">
        <f t="shared" si="122"/>
        <v>124.5480164048612</v>
      </c>
      <c r="CF83" s="399">
        <f t="shared" si="122"/>
        <v>127.03897673295843</v>
      </c>
      <c r="CG83" s="399">
        <f t="shared" si="122"/>
        <v>129.5797562676176</v>
      </c>
      <c r="CH83" s="399">
        <f t="shared" si="122"/>
        <v>132.17135139296994</v>
      </c>
      <c r="CI83" s="399">
        <f t="shared" si="122"/>
        <v>134.81477842082933</v>
      </c>
    </row>
    <row r="84" spans="1:87">
      <c r="C84" s="1" t="s">
        <v>51</v>
      </c>
      <c r="D84" s="2" t="s">
        <v>898</v>
      </c>
      <c r="E84" s="2" t="s">
        <v>58</v>
      </c>
      <c r="F84" s="2"/>
      <c r="G84" s="668"/>
      <c r="H84" s="399">
        <f t="shared" ref="H84:AL84" si="123">H43</f>
        <v>138.64907343268521</v>
      </c>
      <c r="I84" s="399">
        <f t="shared" si="123"/>
        <v>168.70500000000001</v>
      </c>
      <c r="J84" s="399">
        <f>J43</f>
        <v>216.70898735440502</v>
      </c>
      <c r="K84" s="399">
        <f t="shared" si="123"/>
        <v>304.78970260899951</v>
      </c>
      <c r="L84" s="399">
        <f t="shared" si="123"/>
        <v>334.74</v>
      </c>
      <c r="M84" s="399">
        <f t="shared" si="123"/>
        <v>351.79394318840565</v>
      </c>
      <c r="N84" s="399">
        <f t="shared" si="123"/>
        <v>396.43671497584546</v>
      </c>
      <c r="O84" s="399">
        <f t="shared" si="123"/>
        <v>238.33843289039575</v>
      </c>
      <c r="P84" s="399">
        <f t="shared" si="123"/>
        <v>246.33416518774632</v>
      </c>
      <c r="Q84" s="399">
        <f t="shared" si="123"/>
        <v>251.40460573914061</v>
      </c>
      <c r="R84" s="399">
        <f t="shared" si="123"/>
        <v>286.38400544823998</v>
      </c>
      <c r="S84" s="399">
        <f t="shared" si="123"/>
        <v>342.93366306865323</v>
      </c>
      <c r="T84" s="399">
        <f t="shared" si="123"/>
        <v>370.14039220474052</v>
      </c>
      <c r="U84" s="399">
        <f t="shared" si="123"/>
        <v>393.64515715665522</v>
      </c>
      <c r="V84" s="399">
        <f t="shared" si="123"/>
        <v>401.51806029978832</v>
      </c>
      <c r="W84" s="399">
        <f t="shared" si="123"/>
        <v>409.54842150578412</v>
      </c>
      <c r="X84" s="399">
        <f t="shared" si="123"/>
        <v>417.73938993589979</v>
      </c>
      <c r="Y84" s="399">
        <f t="shared" si="123"/>
        <v>426.0941777346178</v>
      </c>
      <c r="Z84" s="399">
        <f t="shared" si="123"/>
        <v>434.61606128931015</v>
      </c>
      <c r="AA84" s="399">
        <f t="shared" si="123"/>
        <v>443.30838251509641</v>
      </c>
      <c r="AB84" s="399">
        <f t="shared" si="123"/>
        <v>452.17455016539839</v>
      </c>
      <c r="AC84" s="399">
        <f t="shared" si="123"/>
        <v>461.21804116870635</v>
      </c>
      <c r="AD84" s="399">
        <f t="shared" si="123"/>
        <v>470.44240199208048</v>
      </c>
      <c r="AE84" s="399">
        <f t="shared" si="123"/>
        <v>479.85125003192206</v>
      </c>
      <c r="AF84" s="399">
        <f t="shared" si="123"/>
        <v>489.4482750325605</v>
      </c>
      <c r="AG84" s="399">
        <f t="shared" si="123"/>
        <v>499.23724053321172</v>
      </c>
      <c r="AH84" s="399">
        <f t="shared" si="123"/>
        <v>509.22198534387599</v>
      </c>
      <c r="AI84" s="399">
        <f t="shared" si="123"/>
        <v>519.40642505075346</v>
      </c>
      <c r="AJ84" s="399">
        <f t="shared" si="123"/>
        <v>529.79455355176844</v>
      </c>
      <c r="AK84" s="399">
        <f t="shared" si="123"/>
        <v>540.3904446228039</v>
      </c>
      <c r="AL84" s="399">
        <f t="shared" si="123"/>
        <v>551.19825351525992</v>
      </c>
      <c r="AM84" s="399">
        <f t="shared" ref="AM84:CI84" si="124">AM43</f>
        <v>562.22221858556509</v>
      </c>
      <c r="AN84" s="399">
        <f t="shared" si="124"/>
        <v>573.46666295727641</v>
      </c>
      <c r="AO84" s="399">
        <f t="shared" si="124"/>
        <v>584.93599621642204</v>
      </c>
      <c r="AP84" s="399">
        <f t="shared" si="124"/>
        <v>596.63471614075047</v>
      </c>
      <c r="AQ84" s="399">
        <f t="shared" si="124"/>
        <v>608.56741046356547</v>
      </c>
      <c r="AR84" s="399">
        <f t="shared" si="124"/>
        <v>620.73875867283675</v>
      </c>
      <c r="AS84" s="399">
        <f t="shared" si="124"/>
        <v>633.1535338462935</v>
      </c>
      <c r="AT84" s="399">
        <f t="shared" si="124"/>
        <v>645.81660452321933</v>
      </c>
      <c r="AU84" s="399">
        <f t="shared" si="124"/>
        <v>658.73293661368382</v>
      </c>
      <c r="AV84" s="399">
        <f t="shared" si="124"/>
        <v>671.90759534595759</v>
      </c>
      <c r="AW84" s="399">
        <f t="shared" si="124"/>
        <v>685.34574725287678</v>
      </c>
      <c r="AX84" s="399">
        <f t="shared" si="124"/>
        <v>699.0526621979343</v>
      </c>
      <c r="AY84" s="399">
        <f t="shared" si="124"/>
        <v>713.03371544189304</v>
      </c>
      <c r="AZ84" s="399">
        <f t="shared" si="124"/>
        <v>727.29438975073083</v>
      </c>
      <c r="BA84" s="399">
        <f t="shared" si="124"/>
        <v>741.84027754574549</v>
      </c>
      <c r="BB84" s="399">
        <f t="shared" si="124"/>
        <v>756.67708309666045</v>
      </c>
      <c r="BC84" s="399">
        <f t="shared" si="124"/>
        <v>771.81062475859369</v>
      </c>
      <c r="BD84" s="399">
        <f t="shared" si="124"/>
        <v>787.24683725376553</v>
      </c>
      <c r="BE84" s="399">
        <f t="shared" si="124"/>
        <v>802.99177399884093</v>
      </c>
      <c r="BF84" s="399">
        <f t="shared" si="124"/>
        <v>819.05160947881768</v>
      </c>
      <c r="BG84" s="399">
        <f t="shared" si="124"/>
        <v>835.43264166839401</v>
      </c>
      <c r="BH84" s="399">
        <f t="shared" si="124"/>
        <v>852.14129450176199</v>
      </c>
      <c r="BI84" s="399">
        <f t="shared" si="124"/>
        <v>869.18412039179725</v>
      </c>
      <c r="BJ84" s="399">
        <f t="shared" si="124"/>
        <v>886.56780279963334</v>
      </c>
      <c r="BK84" s="399">
        <f t="shared" si="124"/>
        <v>904.29915885562605</v>
      </c>
      <c r="BL84" s="399">
        <f t="shared" si="124"/>
        <v>922.38514203273849</v>
      </c>
      <c r="BM84" s="399">
        <f t="shared" si="124"/>
        <v>940.83284487339336</v>
      </c>
      <c r="BN84" s="399">
        <f t="shared" si="124"/>
        <v>959.64950177086121</v>
      </c>
      <c r="BO84" s="399">
        <f t="shared" si="124"/>
        <v>978.8424918062783</v>
      </c>
      <c r="BP84" s="399">
        <f t="shared" si="124"/>
        <v>998.41934164240399</v>
      </c>
      <c r="BQ84" s="399">
        <f t="shared" si="124"/>
        <v>1018.3877284752521</v>
      </c>
      <c r="BR84" s="399">
        <f t="shared" si="124"/>
        <v>1038.7554830447573</v>
      </c>
      <c r="BS84" s="399">
        <f t="shared" si="124"/>
        <v>1059.5305927056525</v>
      </c>
      <c r="BT84" s="399">
        <f t="shared" si="124"/>
        <v>1080.7212045597655</v>
      </c>
      <c r="BU84" s="399">
        <f t="shared" si="124"/>
        <v>1102.3356286509609</v>
      </c>
      <c r="BV84" s="399">
        <f t="shared" si="124"/>
        <v>1124.3823412239801</v>
      </c>
      <c r="BW84" s="399">
        <f t="shared" si="124"/>
        <v>1146.8699880484596</v>
      </c>
      <c r="BX84" s="399">
        <f t="shared" si="124"/>
        <v>1169.8073878094287</v>
      </c>
      <c r="BY84" s="399">
        <f t="shared" si="124"/>
        <v>1193.2035355656176</v>
      </c>
      <c r="BZ84" s="399">
        <f t="shared" si="124"/>
        <v>1217.0676062769298</v>
      </c>
      <c r="CA84" s="399">
        <f t="shared" si="124"/>
        <v>1241.4089584024684</v>
      </c>
      <c r="CB84" s="399">
        <f t="shared" si="124"/>
        <v>1266.2371375705179</v>
      </c>
      <c r="CC84" s="399">
        <f t="shared" si="124"/>
        <v>1291.5618803219281</v>
      </c>
      <c r="CD84" s="399">
        <f t="shared" si="124"/>
        <v>1317.3931179283668</v>
      </c>
      <c r="CE84" s="399">
        <f t="shared" si="124"/>
        <v>1343.7409802869345</v>
      </c>
      <c r="CF84" s="399">
        <f t="shared" si="124"/>
        <v>1370.6157998926731</v>
      </c>
      <c r="CG84" s="399">
        <f t="shared" si="124"/>
        <v>1398.0281158905264</v>
      </c>
      <c r="CH84" s="399">
        <f t="shared" si="124"/>
        <v>1425.988678208337</v>
      </c>
      <c r="CI84" s="399">
        <f t="shared" si="124"/>
        <v>1454.5084517725038</v>
      </c>
    </row>
    <row r="85" spans="1:87">
      <c r="C85" s="1" t="s">
        <v>52</v>
      </c>
      <c r="D85" s="2" t="s">
        <v>898</v>
      </c>
      <c r="E85" s="2" t="s">
        <v>58</v>
      </c>
      <c r="F85" s="2"/>
      <c r="G85" s="668"/>
      <c r="H85" s="399">
        <f t="shared" ref="H85:AL85" si="125">H46</f>
        <v>47.23397082480291</v>
      </c>
      <c r="I85" s="399">
        <f t="shared" si="125"/>
        <v>46.523572129409942</v>
      </c>
      <c r="J85" s="399">
        <f t="shared" si="125"/>
        <v>71.108361216723281</v>
      </c>
      <c r="K85" s="399">
        <f>K46</f>
        <v>111.2767312204777</v>
      </c>
      <c r="L85" s="399">
        <f t="shared" si="125"/>
        <v>147.13900000000001</v>
      </c>
      <c r="M85" s="399">
        <f t="shared" si="125"/>
        <v>137.53822144927534</v>
      </c>
      <c r="N85" s="399">
        <f t="shared" si="125"/>
        <v>140.28891831511146</v>
      </c>
      <c r="O85" s="399">
        <f t="shared" si="125"/>
        <v>170.106803578094</v>
      </c>
      <c r="P85" s="399">
        <f t="shared" si="125"/>
        <v>195.50060112822231</v>
      </c>
      <c r="Q85" s="399">
        <f t="shared" si="125"/>
        <v>223.78390351733609</v>
      </c>
      <c r="R85" s="399">
        <f t="shared" si="125"/>
        <v>220.36441209102594</v>
      </c>
      <c r="S85" s="399">
        <f t="shared" si="125"/>
        <v>224.50493880548751</v>
      </c>
      <c r="T85" s="399">
        <f t="shared" si="125"/>
        <v>262.09520971282546</v>
      </c>
      <c r="U85" s="399">
        <f t="shared" si="125"/>
        <v>278.73885744504895</v>
      </c>
      <c r="V85" s="399">
        <f t="shared" si="125"/>
        <v>284.31363459394993</v>
      </c>
      <c r="W85" s="399">
        <f t="shared" si="125"/>
        <v>289.99990728582895</v>
      </c>
      <c r="X85" s="399">
        <f t="shared" si="125"/>
        <v>295.79990543154554</v>
      </c>
      <c r="Y85" s="399">
        <f t="shared" si="125"/>
        <v>301.71590354017644</v>
      </c>
      <c r="Z85" s="399">
        <f t="shared" si="125"/>
        <v>307.75022161097996</v>
      </c>
      <c r="AA85" s="399">
        <f t="shared" si="125"/>
        <v>313.9052260431996</v>
      </c>
      <c r="AB85" s="399">
        <f t="shared" si="125"/>
        <v>320.18333056406362</v>
      </c>
      <c r="AC85" s="399">
        <f t="shared" si="125"/>
        <v>326.58699717534489</v>
      </c>
      <c r="AD85" s="399">
        <f t="shared" si="125"/>
        <v>333.11873711885181</v>
      </c>
      <c r="AE85" s="399">
        <f t="shared" si="125"/>
        <v>339.78111186122885</v>
      </c>
      <c r="AF85" s="399">
        <f t="shared" si="125"/>
        <v>346.5767340984533</v>
      </c>
      <c r="AG85" s="399">
        <f t="shared" si="125"/>
        <v>353.50826878042244</v>
      </c>
      <c r="AH85" s="399">
        <f t="shared" si="125"/>
        <v>360.57843415603094</v>
      </c>
      <c r="AI85" s="399">
        <f t="shared" si="125"/>
        <v>367.79000283915155</v>
      </c>
      <c r="AJ85" s="399">
        <f t="shared" si="125"/>
        <v>375.14580289593454</v>
      </c>
      <c r="AK85" s="399">
        <f t="shared" si="125"/>
        <v>382.64871895385323</v>
      </c>
      <c r="AL85" s="399">
        <f t="shared" si="125"/>
        <v>390.30169333293026</v>
      </c>
      <c r="AM85" s="399">
        <f t="shared" ref="AM85:CI85" si="126">AM46</f>
        <v>398.10772719958879</v>
      </c>
      <c r="AN85" s="399">
        <f t="shared" si="126"/>
        <v>406.06988174358065</v>
      </c>
      <c r="AO85" s="399">
        <f t="shared" si="126"/>
        <v>414.19127937845229</v>
      </c>
      <c r="AP85" s="399">
        <f t="shared" si="126"/>
        <v>422.47510496602132</v>
      </c>
      <c r="AQ85" s="399">
        <f t="shared" si="126"/>
        <v>430.92460706534172</v>
      </c>
      <c r="AR85" s="399">
        <f t="shared" si="126"/>
        <v>439.54309920664861</v>
      </c>
      <c r="AS85" s="399">
        <f t="shared" si="126"/>
        <v>448.33396119078157</v>
      </c>
      <c r="AT85" s="399">
        <f t="shared" si="126"/>
        <v>457.30064041459724</v>
      </c>
      <c r="AU85" s="399">
        <f t="shared" si="126"/>
        <v>466.44665322288921</v>
      </c>
      <c r="AV85" s="399">
        <f t="shared" si="126"/>
        <v>475.77558628734704</v>
      </c>
      <c r="AW85" s="399">
        <f t="shared" si="126"/>
        <v>485.29109801309397</v>
      </c>
      <c r="AX85" s="399">
        <f t="shared" si="126"/>
        <v>494.99691997335589</v>
      </c>
      <c r="AY85" s="399">
        <f t="shared" si="126"/>
        <v>504.89685837282303</v>
      </c>
      <c r="AZ85" s="399">
        <f t="shared" si="126"/>
        <v>514.99479554027948</v>
      </c>
      <c r="BA85" s="399">
        <f t="shared" si="126"/>
        <v>525.2946914510851</v>
      </c>
      <c r="BB85" s="399">
        <f t="shared" si="126"/>
        <v>535.80058528010682</v>
      </c>
      <c r="BC85" s="399">
        <f t="shared" si="126"/>
        <v>546.51659698570893</v>
      </c>
      <c r="BD85" s="399">
        <f t="shared" si="126"/>
        <v>557.44692892542309</v>
      </c>
      <c r="BE85" s="399">
        <f t="shared" si="126"/>
        <v>568.59586750393157</v>
      </c>
      <c r="BF85" s="399">
        <f t="shared" si="126"/>
        <v>579.96778485401023</v>
      </c>
      <c r="BG85" s="399">
        <f t="shared" si="126"/>
        <v>591.56714055109046</v>
      </c>
      <c r="BH85" s="399">
        <f t="shared" si="126"/>
        <v>603.3984833621123</v>
      </c>
      <c r="BI85" s="399">
        <f t="shared" si="126"/>
        <v>615.46645302935462</v>
      </c>
      <c r="BJ85" s="399">
        <f t="shared" si="126"/>
        <v>627.7757820899418</v>
      </c>
      <c r="BK85" s="399">
        <f t="shared" si="126"/>
        <v>640.33129773174062</v>
      </c>
      <c r="BL85" s="399">
        <f t="shared" si="126"/>
        <v>653.13792368637542</v>
      </c>
      <c r="BM85" s="399">
        <f t="shared" si="126"/>
        <v>666.20068216010282</v>
      </c>
      <c r="BN85" s="399">
        <f t="shared" si="126"/>
        <v>679.52469580330501</v>
      </c>
      <c r="BO85" s="399">
        <f t="shared" si="126"/>
        <v>693.11518971937107</v>
      </c>
      <c r="BP85" s="399">
        <f t="shared" si="126"/>
        <v>706.97749351375842</v>
      </c>
      <c r="BQ85" s="399">
        <f t="shared" si="126"/>
        <v>721.11704338403365</v>
      </c>
      <c r="BR85" s="399">
        <f t="shared" si="126"/>
        <v>735.53938425171441</v>
      </c>
      <c r="BS85" s="399">
        <f t="shared" si="126"/>
        <v>750.25017193674876</v>
      </c>
      <c r="BT85" s="399">
        <f t="shared" si="126"/>
        <v>765.25517537548376</v>
      </c>
      <c r="BU85" s="399">
        <f t="shared" si="126"/>
        <v>780.56027888299343</v>
      </c>
      <c r="BV85" s="399">
        <f t="shared" si="126"/>
        <v>796.17148446065335</v>
      </c>
      <c r="BW85" s="399">
        <f t="shared" si="126"/>
        <v>812.09491414986633</v>
      </c>
      <c r="BX85" s="399">
        <f t="shared" si="126"/>
        <v>828.33681243286367</v>
      </c>
      <c r="BY85" s="399">
        <f t="shared" si="126"/>
        <v>844.90354868152099</v>
      </c>
      <c r="BZ85" s="399">
        <f t="shared" si="126"/>
        <v>861.80161965515151</v>
      </c>
      <c r="CA85" s="399">
        <f t="shared" si="126"/>
        <v>879.03765204825447</v>
      </c>
      <c r="CB85" s="399">
        <f t="shared" si="126"/>
        <v>896.61840508921955</v>
      </c>
      <c r="CC85" s="399">
        <f t="shared" si="126"/>
        <v>914.55077319100394</v>
      </c>
      <c r="CD85" s="399">
        <f t="shared" si="126"/>
        <v>932.8417886548242</v>
      </c>
      <c r="CE85" s="399">
        <f t="shared" si="126"/>
        <v>951.49862442792073</v>
      </c>
      <c r="CF85" s="399">
        <f t="shared" si="126"/>
        <v>970.52859691647916</v>
      </c>
      <c r="CG85" s="399">
        <f t="shared" si="126"/>
        <v>989.9391688548086</v>
      </c>
      <c r="CH85" s="399">
        <f t="shared" si="126"/>
        <v>1009.7379522319048</v>
      </c>
      <c r="CI85" s="399">
        <f t="shared" si="126"/>
        <v>1029.9327112765429</v>
      </c>
    </row>
    <row r="86" spans="1:87">
      <c r="C86" s="1" t="s">
        <v>53</v>
      </c>
      <c r="D86" s="2" t="s">
        <v>898</v>
      </c>
      <c r="E86" s="2" t="s">
        <v>58</v>
      </c>
      <c r="F86" s="2"/>
      <c r="G86" s="668"/>
      <c r="H86" s="399">
        <f t="shared" ref="H86:AL86" si="127">H57</f>
        <v>196.44545139418406</v>
      </c>
      <c r="I86" s="399">
        <f t="shared" si="127"/>
        <v>223.70039482883749</v>
      </c>
      <c r="J86" s="399">
        <f t="shared" si="127"/>
        <v>281.60832114737752</v>
      </c>
      <c r="K86" s="399">
        <f t="shared" si="127"/>
        <v>299.36498988592899</v>
      </c>
      <c r="L86" s="399">
        <f>L57</f>
        <v>351.762</v>
      </c>
      <c r="M86" s="399">
        <f t="shared" si="127"/>
        <v>412.61366492753626</v>
      </c>
      <c r="N86" s="399">
        <f t="shared" si="127"/>
        <v>448.9243398932116</v>
      </c>
      <c r="O86" s="399">
        <f t="shared" si="127"/>
        <v>317.24356371413222</v>
      </c>
      <c r="P86" s="399">
        <f t="shared" si="127"/>
        <v>401.66835184349412</v>
      </c>
      <c r="Q86" s="399">
        <f t="shared" si="127"/>
        <v>425.76605489641696</v>
      </c>
      <c r="R86" s="399">
        <f t="shared" si="127"/>
        <v>439.01957196392596</v>
      </c>
      <c r="S86" s="399">
        <f t="shared" si="127"/>
        <v>476.75196029928998</v>
      </c>
      <c r="T86" s="399">
        <f t="shared" si="127"/>
        <v>495.11591313524332</v>
      </c>
      <c r="U86" s="399">
        <f t="shared" si="127"/>
        <v>595.82645114200773</v>
      </c>
      <c r="V86" s="399">
        <f t="shared" si="127"/>
        <v>700.36736430378858</v>
      </c>
      <c r="W86" s="399">
        <f t="shared" si="127"/>
        <v>808.85158341158387</v>
      </c>
      <c r="X86" s="399">
        <f t="shared" si="127"/>
        <v>921.39502433796952</v>
      </c>
      <c r="Y86" s="399">
        <f t="shared" si="127"/>
        <v>1038.116662268046</v>
      </c>
      <c r="Z86" s="399">
        <f t="shared" si="127"/>
        <v>1159.1386077055902</v>
      </c>
      <c r="AA86" s="399">
        <f t="shared" si="127"/>
        <v>1284.586184295729</v>
      </c>
      <c r="AB86" s="399">
        <f t="shared" si="127"/>
        <v>1414.5880085063914</v>
      </c>
      <c r="AC86" s="399">
        <f t="shared" si="127"/>
        <v>1549.276071211762</v>
      </c>
      <c r="AD86" s="399">
        <f t="shared" si="127"/>
        <v>1688.7858212219444</v>
      </c>
      <c r="AE86" s="399">
        <f t="shared" si="127"/>
        <v>1833.2562508040496</v>
      </c>
      <c r="AF86" s="399">
        <f t="shared" si="127"/>
        <v>1982.8299832409502</v>
      </c>
      <c r="AG86" s="399">
        <f t="shared" si="127"/>
        <v>2053.1977241242321</v>
      </c>
      <c r="AH86" s="399">
        <f t="shared" si="127"/>
        <v>2125.5870426495489</v>
      </c>
      <c r="AI86" s="399">
        <f t="shared" si="127"/>
        <v>2200.0506548262288</v>
      </c>
      <c r="AJ86" s="399">
        <f t="shared" si="127"/>
        <v>2276.6425766729162</v>
      </c>
      <c r="AK86" s="399">
        <f t="shared" si="127"/>
        <v>2355.4181551315401</v>
      </c>
      <c r="AL86" s="399">
        <f t="shared" si="127"/>
        <v>2436.4340996978403</v>
      </c>
      <c r="AM86" s="399">
        <f t="shared" ref="AM86:CI86" si="128">AM57</f>
        <v>2519.7485147847392</v>
      </c>
      <c r="AN86" s="399">
        <f t="shared" si="128"/>
        <v>2605.4209328352358</v>
      </c>
      <c r="AO86" s="399">
        <f t="shared" si="128"/>
        <v>2693.512348201838</v>
      </c>
      <c r="AP86" s="399">
        <f t="shared" si="128"/>
        <v>2784.08525180997</v>
      </c>
      <c r="AQ86" s="399">
        <f t="shared" si="128"/>
        <v>2877.2036666231465</v>
      </c>
      <c r="AR86" s="399">
        <f t="shared" si="128"/>
        <v>2972.9331839281267</v>
      </c>
      <c r="AS86" s="399">
        <f t="shared" si="128"/>
        <v>3071.3410004586567</v>
      </c>
      <c r="AT86" s="399">
        <f t="shared" si="128"/>
        <v>3172.4959563768361</v>
      </c>
      <c r="AU86" s="399">
        <f t="shared" si="128"/>
        <v>3276.4685741315598</v>
      </c>
      <c r="AV86" s="399">
        <f t="shared" si="128"/>
        <v>3383.3310982139219</v>
      </c>
      <c r="AW86" s="399">
        <f t="shared" si="128"/>
        <v>3493.1575358299256</v>
      </c>
      <c r="AX86" s="399">
        <f t="shared" si="128"/>
        <v>3606.0236985112838</v>
      </c>
      <c r="AY86" s="399">
        <f t="shared" si="128"/>
        <v>3722.0072446855638</v>
      </c>
      <c r="AZ86" s="399">
        <f t="shared" si="128"/>
        <v>3841.187723227411</v>
      </c>
      <c r="BA86" s="399">
        <f t="shared" si="128"/>
        <v>3963.6466180130578</v>
      </c>
      <c r="BB86" s="399">
        <f t="shared" si="128"/>
        <v>4089.4673935008395</v>
      </c>
      <c r="BC86" s="399">
        <f t="shared" si="128"/>
        <v>4218.7355413609275</v>
      </c>
      <c r="BD86" s="399">
        <f t="shared" si="128"/>
        <v>4351.5386281780184</v>
      </c>
      <c r="BE86" s="399">
        <f t="shared" si="128"/>
        <v>4487.9663442512492</v>
      </c>
      <c r="BF86" s="399">
        <f t="shared" si="128"/>
        <v>4628.1105535161369</v>
      </c>
      <c r="BG86" s="399">
        <f t="shared" si="128"/>
        <v>4772.0653446139204</v>
      </c>
      <c r="BH86" s="399">
        <f t="shared" si="128"/>
        <v>4919.9270831342083</v>
      </c>
      <c r="BI86" s="399">
        <f t="shared" si="128"/>
        <v>5071.7944650574627</v>
      </c>
      <c r="BJ86" s="399">
        <f t="shared" si="128"/>
        <v>5227.7685714243935</v>
      </c>
      <c r="BK86" s="399">
        <f t="shared" si="128"/>
        <v>5387.9529242599783</v>
      </c>
      <c r="BL86" s="399">
        <f t="shared" si="128"/>
        <v>5552.453543780417</v>
      </c>
      <c r="BM86" s="399">
        <f t="shared" si="128"/>
        <v>5721.3790069119696</v>
      </c>
      <c r="BN86" s="399">
        <f t="shared" si="128"/>
        <v>5894.8405071512707</v>
      </c>
      <c r="BO86" s="399">
        <f t="shared" si="128"/>
        <v>6072.95191579738</v>
      </c>
      <c r="BP86" s="399">
        <f t="shared" si="128"/>
        <v>6255.829844586473</v>
      </c>
      <c r="BQ86" s="399">
        <f t="shared" si="128"/>
        <v>6443.5937097608121</v>
      </c>
      <c r="BR86" s="399">
        <f t="shared" si="128"/>
        <v>6636.3657976042887</v>
      </c>
      <c r="BS86" s="399">
        <f t="shared" si="128"/>
        <v>6834.2713314776001</v>
      </c>
      <c r="BT86" s="399">
        <f t="shared" si="128"/>
        <v>7037.4385403868027</v>
      </c>
      <c r="BU86" s="399">
        <f t="shared" si="128"/>
        <v>7245.9987291197831</v>
      </c>
      <c r="BV86" s="399">
        <f t="shared" si="128"/>
        <v>7460.0863499859261</v>
      </c>
      <c r="BW86" s="399">
        <f t="shared" si="128"/>
        <v>7679.8390761950677</v>
      </c>
      <c r="BX86" s="399">
        <f t="shared" si="128"/>
        <v>7905.3978769125806</v>
      </c>
      <c r="BY86" s="399">
        <f t="shared" si="128"/>
        <v>8136.9070940283164</v>
      </c>
      <c r="BZ86" s="399">
        <f t="shared" si="128"/>
        <v>8374.514520677918</v>
      </c>
      <c r="CA86" s="399">
        <f t="shared" si="128"/>
        <v>8618.3714815558887</v>
      </c>
      <c r="CB86" s="399">
        <f t="shared" si="128"/>
        <v>8868.6329150607089</v>
      </c>
      <c r="CC86" s="399">
        <f t="shared" si="128"/>
        <v>9125.4574573130994</v>
      </c>
      <c r="CD86" s="399">
        <f t="shared" si="128"/>
        <v>9389.0075280895635</v>
      </c>
      <c r="CE86" s="399">
        <f t="shared" si="128"/>
        <v>9659.449418714159</v>
      </c>
      <c r="CF86" s="399">
        <f t="shared" si="128"/>
        <v>9936.9533819525022</v>
      </c>
      <c r="CG86" s="399">
        <f t="shared" si="128"/>
        <v>10221.693723952892</v>
      </c>
      <c r="CH86" s="399">
        <f t="shared" si="128"/>
        <v>10513.848898280517</v>
      </c>
      <c r="CI86" s="399">
        <f t="shared" si="128"/>
        <v>10813.601602091669</v>
      </c>
    </row>
    <row r="87" spans="1:87">
      <c r="C87" s="1" t="s">
        <v>54</v>
      </c>
      <c r="D87" s="2" t="s">
        <v>898</v>
      </c>
      <c r="E87" s="2" t="s">
        <v>58</v>
      </c>
      <c r="F87" s="2"/>
      <c r="G87" s="668"/>
      <c r="H87" s="399">
        <f t="shared" ref="H87:AL87" si="129">H61</f>
        <v>60.045887937258591</v>
      </c>
      <c r="I87" s="399">
        <f t="shared" si="129"/>
        <v>81.314577352689895</v>
      </c>
      <c r="J87" s="399">
        <f t="shared" si="129"/>
        <v>103.42015393465201</v>
      </c>
      <c r="K87" s="399">
        <f t="shared" si="129"/>
        <v>72.044985515741146</v>
      </c>
      <c r="L87" s="399">
        <f t="shared" si="129"/>
        <v>62.719000000000001</v>
      </c>
      <c r="M87" s="399">
        <f t="shared" si="129"/>
        <v>0</v>
      </c>
      <c r="N87" s="399">
        <f t="shared" si="129"/>
        <v>0</v>
      </c>
      <c r="O87" s="399">
        <f t="shared" si="129"/>
        <v>0</v>
      </c>
      <c r="P87" s="399">
        <f t="shared" si="129"/>
        <v>0</v>
      </c>
      <c r="Q87" s="399">
        <f t="shared" si="129"/>
        <v>0</v>
      </c>
      <c r="R87" s="399">
        <f t="shared" si="129"/>
        <v>0</v>
      </c>
      <c r="S87" s="399">
        <f t="shared" si="129"/>
        <v>0</v>
      </c>
      <c r="T87" s="399">
        <f t="shared" si="129"/>
        <v>0</v>
      </c>
      <c r="U87" s="399">
        <f t="shared" si="129"/>
        <v>0</v>
      </c>
      <c r="V87" s="399">
        <f t="shared" si="129"/>
        <v>0</v>
      </c>
      <c r="W87" s="399">
        <f t="shared" si="129"/>
        <v>0</v>
      </c>
      <c r="X87" s="399">
        <f t="shared" si="129"/>
        <v>0</v>
      </c>
      <c r="Y87" s="399">
        <f t="shared" si="129"/>
        <v>0</v>
      </c>
      <c r="Z87" s="399">
        <f t="shared" si="129"/>
        <v>0</v>
      </c>
      <c r="AA87" s="399">
        <f t="shared" si="129"/>
        <v>0</v>
      </c>
      <c r="AB87" s="399">
        <f t="shared" si="129"/>
        <v>0</v>
      </c>
      <c r="AC87" s="399">
        <f t="shared" si="129"/>
        <v>0</v>
      </c>
      <c r="AD87" s="399">
        <f t="shared" si="129"/>
        <v>0</v>
      </c>
      <c r="AE87" s="399">
        <f t="shared" si="129"/>
        <v>0</v>
      </c>
      <c r="AF87" s="399">
        <f t="shared" si="129"/>
        <v>0</v>
      </c>
      <c r="AG87" s="399">
        <f t="shared" si="129"/>
        <v>0</v>
      </c>
      <c r="AH87" s="399">
        <f t="shared" si="129"/>
        <v>0</v>
      </c>
      <c r="AI87" s="399">
        <f t="shared" si="129"/>
        <v>0</v>
      </c>
      <c r="AJ87" s="399">
        <f t="shared" si="129"/>
        <v>0</v>
      </c>
      <c r="AK87" s="399">
        <f t="shared" si="129"/>
        <v>0</v>
      </c>
      <c r="AL87" s="399">
        <f t="shared" si="129"/>
        <v>0</v>
      </c>
      <c r="AM87" s="399">
        <f t="shared" ref="AM87:CI87" si="130">AM61</f>
        <v>0</v>
      </c>
      <c r="AN87" s="399">
        <f t="shared" si="130"/>
        <v>0</v>
      </c>
      <c r="AO87" s="399">
        <f t="shared" si="130"/>
        <v>0</v>
      </c>
      <c r="AP87" s="399">
        <f t="shared" si="130"/>
        <v>0</v>
      </c>
      <c r="AQ87" s="399">
        <f t="shared" si="130"/>
        <v>0</v>
      </c>
      <c r="AR87" s="399">
        <f t="shared" si="130"/>
        <v>0</v>
      </c>
      <c r="AS87" s="399">
        <f t="shared" si="130"/>
        <v>0</v>
      </c>
      <c r="AT87" s="399">
        <f t="shared" si="130"/>
        <v>0</v>
      </c>
      <c r="AU87" s="399">
        <f t="shared" si="130"/>
        <v>0</v>
      </c>
      <c r="AV87" s="399">
        <f t="shared" si="130"/>
        <v>0</v>
      </c>
      <c r="AW87" s="399">
        <f t="shared" si="130"/>
        <v>0</v>
      </c>
      <c r="AX87" s="399">
        <f t="shared" si="130"/>
        <v>0</v>
      </c>
      <c r="AY87" s="399">
        <f t="shared" si="130"/>
        <v>0</v>
      </c>
      <c r="AZ87" s="399">
        <f t="shared" si="130"/>
        <v>0</v>
      </c>
      <c r="BA87" s="399">
        <f t="shared" si="130"/>
        <v>0</v>
      </c>
      <c r="BB87" s="399">
        <f t="shared" si="130"/>
        <v>0</v>
      </c>
      <c r="BC87" s="399">
        <f t="shared" si="130"/>
        <v>0</v>
      </c>
      <c r="BD87" s="399">
        <f t="shared" si="130"/>
        <v>0</v>
      </c>
      <c r="BE87" s="399">
        <f t="shared" si="130"/>
        <v>0</v>
      </c>
      <c r="BF87" s="399">
        <f t="shared" si="130"/>
        <v>0</v>
      </c>
      <c r="BG87" s="399">
        <f t="shared" si="130"/>
        <v>0</v>
      </c>
      <c r="BH87" s="399">
        <f t="shared" si="130"/>
        <v>0</v>
      </c>
      <c r="BI87" s="399">
        <f t="shared" si="130"/>
        <v>0</v>
      </c>
      <c r="BJ87" s="399">
        <f t="shared" si="130"/>
        <v>0</v>
      </c>
      <c r="BK87" s="399">
        <f t="shared" si="130"/>
        <v>0</v>
      </c>
      <c r="BL87" s="399">
        <f t="shared" si="130"/>
        <v>0</v>
      </c>
      <c r="BM87" s="399">
        <f t="shared" si="130"/>
        <v>0</v>
      </c>
      <c r="BN87" s="399">
        <f t="shared" si="130"/>
        <v>0</v>
      </c>
      <c r="BO87" s="399">
        <f t="shared" si="130"/>
        <v>0</v>
      </c>
      <c r="BP87" s="399">
        <f t="shared" si="130"/>
        <v>0</v>
      </c>
      <c r="BQ87" s="399">
        <f t="shared" si="130"/>
        <v>0</v>
      </c>
      <c r="BR87" s="399">
        <f t="shared" si="130"/>
        <v>0</v>
      </c>
      <c r="BS87" s="399">
        <f t="shared" si="130"/>
        <v>0</v>
      </c>
      <c r="BT87" s="399">
        <f t="shared" si="130"/>
        <v>0</v>
      </c>
      <c r="BU87" s="399">
        <f t="shared" si="130"/>
        <v>0</v>
      </c>
      <c r="BV87" s="399">
        <f t="shared" si="130"/>
        <v>0</v>
      </c>
      <c r="BW87" s="399">
        <f t="shared" si="130"/>
        <v>0</v>
      </c>
      <c r="BX87" s="399">
        <f t="shared" si="130"/>
        <v>0</v>
      </c>
      <c r="BY87" s="399">
        <f t="shared" si="130"/>
        <v>0</v>
      </c>
      <c r="BZ87" s="399">
        <f t="shared" si="130"/>
        <v>0</v>
      </c>
      <c r="CA87" s="399">
        <f t="shared" si="130"/>
        <v>0</v>
      </c>
      <c r="CB87" s="399">
        <f t="shared" si="130"/>
        <v>0</v>
      </c>
      <c r="CC87" s="399">
        <f t="shared" si="130"/>
        <v>0</v>
      </c>
      <c r="CD87" s="399">
        <f t="shared" si="130"/>
        <v>0</v>
      </c>
      <c r="CE87" s="399">
        <f t="shared" si="130"/>
        <v>0</v>
      </c>
      <c r="CF87" s="399">
        <f t="shared" si="130"/>
        <v>0</v>
      </c>
      <c r="CG87" s="399">
        <f t="shared" si="130"/>
        <v>0</v>
      </c>
      <c r="CH87" s="399">
        <f t="shared" si="130"/>
        <v>0</v>
      </c>
      <c r="CI87" s="399">
        <f t="shared" si="130"/>
        <v>0</v>
      </c>
    </row>
    <row r="88" spans="1:87">
      <c r="C88" s="1" t="s">
        <v>55</v>
      </c>
      <c r="D88" s="2" t="s">
        <v>898</v>
      </c>
      <c r="E88" s="2" t="s">
        <v>58</v>
      </c>
      <c r="F88" s="2"/>
      <c r="G88" s="668"/>
      <c r="H88" s="399">
        <f t="shared" ref="H88:AL88" si="131">H65</f>
        <v>132.337372856982</v>
      </c>
      <c r="I88" s="399">
        <f t="shared" si="131"/>
        <v>112.07414767909918</v>
      </c>
      <c r="J88" s="399">
        <f t="shared" si="131"/>
        <v>121.26779737586038</v>
      </c>
      <c r="K88" s="399">
        <f t="shared" si="131"/>
        <v>187.2559576076433</v>
      </c>
      <c r="L88" s="399">
        <f t="shared" si="131"/>
        <v>181.56399999999999</v>
      </c>
      <c r="M88" s="399">
        <f t="shared" si="131"/>
        <v>172.15461286760871</v>
      </c>
      <c r="N88" s="399">
        <f t="shared" si="131"/>
        <v>228.18035065157608</v>
      </c>
      <c r="O88" s="399">
        <f t="shared" si="131"/>
        <v>551.09490894164833</v>
      </c>
      <c r="P88" s="399">
        <f t="shared" si="131"/>
        <v>506.45937378059006</v>
      </c>
      <c r="Q88" s="399">
        <f t="shared" si="131"/>
        <v>545.13961844819255</v>
      </c>
      <c r="R88" s="399">
        <f t="shared" si="131"/>
        <v>601.65547606567338</v>
      </c>
      <c r="S88" s="399">
        <f t="shared" si="131"/>
        <v>598.07031743461812</v>
      </c>
      <c r="T88" s="399">
        <f t="shared" si="131"/>
        <v>614.29109934124017</v>
      </c>
      <c r="U88" s="399">
        <f t="shared" si="131"/>
        <v>574.87406197797941</v>
      </c>
      <c r="V88" s="399">
        <f t="shared" si="131"/>
        <v>564.11343526052303</v>
      </c>
      <c r="W88" s="399">
        <f t="shared" si="131"/>
        <v>555.54060587743822</v>
      </c>
      <c r="X88" s="399">
        <f t="shared" si="131"/>
        <v>548.2388537953052</v>
      </c>
      <c r="Y88" s="399">
        <f t="shared" si="131"/>
        <v>541.92780836951783</v>
      </c>
      <c r="Z88" s="399">
        <f t="shared" si="131"/>
        <v>539.70965335706228</v>
      </c>
      <c r="AA88" s="399">
        <f t="shared" si="131"/>
        <v>533.86964695195979</v>
      </c>
      <c r="AB88" s="399">
        <f t="shared" si="131"/>
        <v>496.75516573590244</v>
      </c>
      <c r="AC88" s="399">
        <f t="shared" si="131"/>
        <v>504.91388657217885</v>
      </c>
      <c r="AD88" s="399">
        <f t="shared" si="131"/>
        <v>508.78728768127439</v>
      </c>
      <c r="AE88" s="399">
        <f t="shared" si="131"/>
        <v>515.57508808938474</v>
      </c>
      <c r="AF88" s="399">
        <f t="shared" si="131"/>
        <v>526.40115525850933</v>
      </c>
      <c r="AG88" s="399">
        <f t="shared" si="131"/>
        <v>546.20347703860307</v>
      </c>
      <c r="AH88" s="399">
        <f t="shared" si="131"/>
        <v>565.66919157317807</v>
      </c>
      <c r="AI88" s="399">
        <f t="shared" si="131"/>
        <v>586.38227113693483</v>
      </c>
      <c r="AJ88" s="399">
        <f t="shared" si="131"/>
        <v>607.93104857806384</v>
      </c>
      <c r="AK88" s="399">
        <f t="shared" si="131"/>
        <v>629.68797422592525</v>
      </c>
      <c r="AL88" s="399">
        <f t="shared" si="131"/>
        <v>652.96433952106599</v>
      </c>
      <c r="AM88" s="399">
        <f t="shared" ref="AM88:CI88" si="132">AM65</f>
        <v>677.91432750269132</v>
      </c>
      <c r="AN88" s="399">
        <f t="shared" si="132"/>
        <v>704.35148698989769</v>
      </c>
      <c r="AO88" s="399">
        <f t="shared" si="132"/>
        <v>731.26773327785713</v>
      </c>
      <c r="AP88" s="399">
        <f t="shared" si="132"/>
        <v>759.39999510140069</v>
      </c>
      <c r="AQ88" s="399">
        <f t="shared" si="132"/>
        <v>788.85333416075946</v>
      </c>
      <c r="AR88" s="399">
        <f t="shared" si="132"/>
        <v>819.7894688848628</v>
      </c>
      <c r="AS88" s="399">
        <f t="shared" si="132"/>
        <v>853.21636106678034</v>
      </c>
      <c r="AT88" s="399">
        <f t="shared" si="132"/>
        <v>889.65779266651134</v>
      </c>
      <c r="AU88" s="399">
        <f t="shared" si="132"/>
        <v>924.5231802046992</v>
      </c>
      <c r="AV88" s="399">
        <f t="shared" si="132"/>
        <v>963.31090558078267</v>
      </c>
      <c r="AW88" s="399">
        <f t="shared" si="132"/>
        <v>1002.0953483278604</v>
      </c>
      <c r="AX88" s="399">
        <f t="shared" si="132"/>
        <v>1041.8191758366379</v>
      </c>
      <c r="AY88" s="399">
        <f t="shared" si="132"/>
        <v>1083.1169757819434</v>
      </c>
      <c r="AZ88" s="399">
        <f t="shared" si="132"/>
        <v>1124.5491369717702</v>
      </c>
      <c r="BA88" s="399">
        <f t="shared" si="132"/>
        <v>1168.5309158464011</v>
      </c>
      <c r="BB88" s="399">
        <f t="shared" si="132"/>
        <v>1215.9041803959917</v>
      </c>
      <c r="BC88" s="399">
        <f t="shared" si="132"/>
        <v>1264.6529262150771</v>
      </c>
      <c r="BD88" s="399">
        <f t="shared" si="132"/>
        <v>1315.5112835726477</v>
      </c>
      <c r="BE88" s="399">
        <f t="shared" si="132"/>
        <v>1369.5424152256292</v>
      </c>
      <c r="BF88" s="399">
        <f t="shared" si="132"/>
        <v>1424.5152967552585</v>
      </c>
      <c r="BG88" s="399">
        <f t="shared" si="132"/>
        <v>1479.5879103340567</v>
      </c>
      <c r="BH88" s="399">
        <f t="shared" si="132"/>
        <v>1538.1699557358706</v>
      </c>
      <c r="BI88" s="399">
        <f t="shared" si="132"/>
        <v>1606.1931748938568</v>
      </c>
      <c r="BJ88" s="399">
        <f t="shared" si="132"/>
        <v>1678.6112298587259</v>
      </c>
      <c r="BK88" s="399">
        <f t="shared" si="132"/>
        <v>1751.0622568778781</v>
      </c>
      <c r="BL88" s="399">
        <f t="shared" si="132"/>
        <v>1828.4821833666847</v>
      </c>
      <c r="BM88" s="399">
        <f t="shared" si="132"/>
        <v>1909.2711198485831</v>
      </c>
      <c r="BN88" s="399">
        <f t="shared" si="132"/>
        <v>1993.5267918310692</v>
      </c>
      <c r="BO88" s="399">
        <f t="shared" si="132"/>
        <v>2081.371642993814</v>
      </c>
      <c r="BP88" s="399">
        <f t="shared" si="132"/>
        <v>2172.9827110018468</v>
      </c>
      <c r="BQ88" s="399">
        <f t="shared" si="132"/>
        <v>2268.4588622388646</v>
      </c>
      <c r="BR88" s="399">
        <f t="shared" si="132"/>
        <v>2367.9579480052162</v>
      </c>
      <c r="BS88" s="399">
        <f t="shared" si="132"/>
        <v>2471.6162923976417</v>
      </c>
      <c r="BT88" s="399">
        <f t="shared" si="132"/>
        <v>2579.6308866215231</v>
      </c>
      <c r="BU88" s="399">
        <f t="shared" si="132"/>
        <v>2692.12142406985</v>
      </c>
      <c r="BV88" s="399">
        <f t="shared" si="132"/>
        <v>2809.2672341547313</v>
      </c>
      <c r="BW88" s="399">
        <f t="shared" si="132"/>
        <v>2931.2268667036906</v>
      </c>
      <c r="BX88" s="399">
        <f t="shared" si="132"/>
        <v>3058.2203319092732</v>
      </c>
      <c r="BY88" s="399">
        <f t="shared" si="132"/>
        <v>3190.391110381117</v>
      </c>
      <c r="BZ88" s="399">
        <f t="shared" si="132"/>
        <v>3327.943045981212</v>
      </c>
      <c r="CA88" s="399">
        <f t="shared" si="132"/>
        <v>3471.0598409508129</v>
      </c>
      <c r="CB88" s="399">
        <f t="shared" si="132"/>
        <v>3619.987617881714</v>
      </c>
      <c r="CC88" s="399">
        <f t="shared" si="132"/>
        <v>3774.8972020173242</v>
      </c>
      <c r="CD88" s="399">
        <f t="shared" si="132"/>
        <v>3936.020293046884</v>
      </c>
      <c r="CE88" s="399">
        <f t="shared" si="132"/>
        <v>4103.5698439471889</v>
      </c>
      <c r="CF88" s="399">
        <f t="shared" si="132"/>
        <v>4277.8220773374869</v>
      </c>
      <c r="CG88" s="399">
        <f t="shared" si="132"/>
        <v>4458.9785588568266</v>
      </c>
      <c r="CH88" s="399">
        <f t="shared" si="132"/>
        <v>4647.3032975158476</v>
      </c>
      <c r="CI88" s="399">
        <f t="shared" si="132"/>
        <v>4843.0561008415498</v>
      </c>
    </row>
    <row r="89" spans="1:87">
      <c r="C89" s="1" t="s">
        <v>290</v>
      </c>
      <c r="D89" s="2" t="s">
        <v>898</v>
      </c>
      <c r="E89" s="2" t="s">
        <v>58</v>
      </c>
      <c r="F89" s="2"/>
      <c r="G89" s="668"/>
      <c r="H89" s="668">
        <f t="shared" ref="H89:AL89" si="133">H50</f>
        <v>0</v>
      </c>
      <c r="I89" s="399">
        <f t="shared" si="133"/>
        <v>1.37</v>
      </c>
      <c r="J89" s="399">
        <f t="shared" si="133"/>
        <v>10.42</v>
      </c>
      <c r="K89" s="668">
        <f>K50</f>
        <v>0</v>
      </c>
      <c r="L89" s="668">
        <f t="shared" si="133"/>
        <v>0</v>
      </c>
      <c r="M89" s="668">
        <f t="shared" si="133"/>
        <v>0</v>
      </c>
      <c r="N89" s="668">
        <f t="shared" si="133"/>
        <v>0</v>
      </c>
      <c r="O89" s="668">
        <f t="shared" si="133"/>
        <v>0</v>
      </c>
      <c r="P89" s="668">
        <f t="shared" si="133"/>
        <v>0</v>
      </c>
      <c r="Q89" s="668">
        <f t="shared" si="133"/>
        <v>0</v>
      </c>
      <c r="R89" s="668">
        <f t="shared" si="133"/>
        <v>0</v>
      </c>
      <c r="S89" s="668">
        <f t="shared" si="133"/>
        <v>0</v>
      </c>
      <c r="T89" s="668">
        <f t="shared" si="133"/>
        <v>0</v>
      </c>
      <c r="U89" s="668">
        <f t="shared" si="133"/>
        <v>0</v>
      </c>
      <c r="V89" s="668">
        <f t="shared" si="133"/>
        <v>0</v>
      </c>
      <c r="W89" s="668">
        <f t="shared" si="133"/>
        <v>0</v>
      </c>
      <c r="X89" s="668">
        <f t="shared" si="133"/>
        <v>0</v>
      </c>
      <c r="Y89" s="668">
        <f t="shared" si="133"/>
        <v>0</v>
      </c>
      <c r="Z89" s="668">
        <f t="shared" si="133"/>
        <v>0</v>
      </c>
      <c r="AA89" s="668">
        <f t="shared" si="133"/>
        <v>0</v>
      </c>
      <c r="AB89" s="668">
        <f t="shared" si="133"/>
        <v>0</v>
      </c>
      <c r="AC89" s="668">
        <f t="shared" si="133"/>
        <v>0</v>
      </c>
      <c r="AD89" s="668">
        <f t="shared" si="133"/>
        <v>0</v>
      </c>
      <c r="AE89" s="668">
        <f t="shared" si="133"/>
        <v>0</v>
      </c>
      <c r="AF89" s="668">
        <f t="shared" si="133"/>
        <v>0</v>
      </c>
      <c r="AG89" s="668">
        <f t="shared" si="133"/>
        <v>0</v>
      </c>
      <c r="AH89" s="668">
        <f t="shared" si="133"/>
        <v>0</v>
      </c>
      <c r="AI89" s="668">
        <f t="shared" si="133"/>
        <v>0</v>
      </c>
      <c r="AJ89" s="668">
        <f t="shared" si="133"/>
        <v>0</v>
      </c>
      <c r="AK89" s="668">
        <f t="shared" si="133"/>
        <v>0</v>
      </c>
      <c r="AL89" s="668">
        <f t="shared" si="133"/>
        <v>0</v>
      </c>
      <c r="AM89" s="668">
        <f t="shared" ref="AM89:CI89" si="134">AM50</f>
        <v>0</v>
      </c>
      <c r="AN89" s="668">
        <f t="shared" si="134"/>
        <v>0</v>
      </c>
      <c r="AO89" s="668">
        <f t="shared" si="134"/>
        <v>0</v>
      </c>
      <c r="AP89" s="668">
        <f t="shared" si="134"/>
        <v>0</v>
      </c>
      <c r="AQ89" s="668">
        <f t="shared" si="134"/>
        <v>0</v>
      </c>
      <c r="AR89" s="668">
        <f t="shared" si="134"/>
        <v>0</v>
      </c>
      <c r="AS89" s="668">
        <f t="shared" si="134"/>
        <v>0</v>
      </c>
      <c r="AT89" s="668">
        <f t="shared" si="134"/>
        <v>0</v>
      </c>
      <c r="AU89" s="668">
        <f t="shared" si="134"/>
        <v>0</v>
      </c>
      <c r="AV89" s="668">
        <f t="shared" si="134"/>
        <v>0</v>
      </c>
      <c r="AW89" s="668">
        <f t="shared" si="134"/>
        <v>0</v>
      </c>
      <c r="AX89" s="668">
        <f t="shared" si="134"/>
        <v>0</v>
      </c>
      <c r="AY89" s="668">
        <f t="shared" si="134"/>
        <v>0</v>
      </c>
      <c r="AZ89" s="668">
        <f t="shared" si="134"/>
        <v>0</v>
      </c>
      <c r="BA89" s="668">
        <f t="shared" si="134"/>
        <v>0</v>
      </c>
      <c r="BB89" s="668">
        <f t="shared" si="134"/>
        <v>0</v>
      </c>
      <c r="BC89" s="668">
        <f t="shared" si="134"/>
        <v>0</v>
      </c>
      <c r="BD89" s="668">
        <f t="shared" si="134"/>
        <v>0</v>
      </c>
      <c r="BE89" s="668">
        <f t="shared" si="134"/>
        <v>0</v>
      </c>
      <c r="BF89" s="668">
        <f t="shared" si="134"/>
        <v>0</v>
      </c>
      <c r="BG89" s="668">
        <f t="shared" si="134"/>
        <v>0</v>
      </c>
      <c r="BH89" s="668">
        <f t="shared" si="134"/>
        <v>0</v>
      </c>
      <c r="BI89" s="668">
        <f t="shared" si="134"/>
        <v>0</v>
      </c>
      <c r="BJ89" s="668">
        <f t="shared" si="134"/>
        <v>0</v>
      </c>
      <c r="BK89" s="668">
        <f t="shared" si="134"/>
        <v>0</v>
      </c>
      <c r="BL89" s="668">
        <f t="shared" si="134"/>
        <v>0</v>
      </c>
      <c r="BM89" s="668">
        <f t="shared" si="134"/>
        <v>0</v>
      </c>
      <c r="BN89" s="668">
        <f t="shared" si="134"/>
        <v>0</v>
      </c>
      <c r="BO89" s="668">
        <f t="shared" si="134"/>
        <v>0</v>
      </c>
      <c r="BP89" s="668">
        <f t="shared" si="134"/>
        <v>0</v>
      </c>
      <c r="BQ89" s="668">
        <f t="shared" si="134"/>
        <v>0</v>
      </c>
      <c r="BR89" s="668">
        <f t="shared" si="134"/>
        <v>0</v>
      </c>
      <c r="BS89" s="668">
        <f t="shared" si="134"/>
        <v>0</v>
      </c>
      <c r="BT89" s="668">
        <f t="shared" si="134"/>
        <v>0</v>
      </c>
      <c r="BU89" s="668">
        <f t="shared" si="134"/>
        <v>0</v>
      </c>
      <c r="BV89" s="668">
        <f t="shared" si="134"/>
        <v>0</v>
      </c>
      <c r="BW89" s="668">
        <f t="shared" si="134"/>
        <v>0</v>
      </c>
      <c r="BX89" s="668">
        <f t="shared" si="134"/>
        <v>0</v>
      </c>
      <c r="BY89" s="668">
        <f t="shared" si="134"/>
        <v>0</v>
      </c>
      <c r="BZ89" s="668">
        <f t="shared" si="134"/>
        <v>0</v>
      </c>
      <c r="CA89" s="668">
        <f t="shared" si="134"/>
        <v>0</v>
      </c>
      <c r="CB89" s="668">
        <f t="shared" si="134"/>
        <v>0</v>
      </c>
      <c r="CC89" s="668">
        <f t="shared" si="134"/>
        <v>0</v>
      </c>
      <c r="CD89" s="668">
        <f t="shared" si="134"/>
        <v>0</v>
      </c>
      <c r="CE89" s="668">
        <f t="shared" si="134"/>
        <v>0</v>
      </c>
      <c r="CF89" s="668">
        <f t="shared" si="134"/>
        <v>0</v>
      </c>
      <c r="CG89" s="668">
        <f t="shared" si="134"/>
        <v>0</v>
      </c>
      <c r="CH89" s="668">
        <f t="shared" si="134"/>
        <v>0</v>
      </c>
      <c r="CI89" s="668">
        <f t="shared" si="134"/>
        <v>0</v>
      </c>
    </row>
    <row r="90" spans="1:87">
      <c r="C90" s="1" t="s">
        <v>291</v>
      </c>
      <c r="D90" s="2" t="s">
        <v>898</v>
      </c>
      <c r="E90" s="2" t="s">
        <v>58</v>
      </c>
      <c r="F90" s="2"/>
      <c r="G90" s="668"/>
      <c r="H90" s="668">
        <f t="shared" ref="H90:AL90" si="135">H53</f>
        <v>0</v>
      </c>
      <c r="I90" s="399">
        <f>I53</f>
        <v>22.75</v>
      </c>
      <c r="J90" s="399">
        <f t="shared" si="135"/>
        <v>14.13</v>
      </c>
      <c r="K90" s="668">
        <f>K53</f>
        <v>0</v>
      </c>
      <c r="L90" s="668">
        <f t="shared" si="135"/>
        <v>0</v>
      </c>
      <c r="M90" s="668">
        <f t="shared" si="135"/>
        <v>0</v>
      </c>
      <c r="N90" s="668">
        <f t="shared" si="135"/>
        <v>0</v>
      </c>
      <c r="O90" s="668">
        <f t="shared" si="135"/>
        <v>0</v>
      </c>
      <c r="P90" s="668">
        <f t="shared" si="135"/>
        <v>0</v>
      </c>
      <c r="Q90" s="668">
        <f t="shared" si="135"/>
        <v>0</v>
      </c>
      <c r="R90" s="668">
        <f t="shared" si="135"/>
        <v>0</v>
      </c>
      <c r="S90" s="668">
        <f t="shared" si="135"/>
        <v>0</v>
      </c>
      <c r="T90" s="668">
        <f t="shared" si="135"/>
        <v>0</v>
      </c>
      <c r="U90" s="668">
        <f t="shared" si="135"/>
        <v>0</v>
      </c>
      <c r="V90" s="668">
        <f t="shared" si="135"/>
        <v>0</v>
      </c>
      <c r="W90" s="668">
        <f t="shared" si="135"/>
        <v>0</v>
      </c>
      <c r="X90" s="668">
        <f t="shared" si="135"/>
        <v>0</v>
      </c>
      <c r="Y90" s="668">
        <f t="shared" si="135"/>
        <v>0</v>
      </c>
      <c r="Z90" s="668">
        <f t="shared" si="135"/>
        <v>0</v>
      </c>
      <c r="AA90" s="668">
        <f t="shared" si="135"/>
        <v>0</v>
      </c>
      <c r="AB90" s="668">
        <f t="shared" si="135"/>
        <v>0</v>
      </c>
      <c r="AC90" s="668">
        <f t="shared" si="135"/>
        <v>0</v>
      </c>
      <c r="AD90" s="668">
        <f t="shared" si="135"/>
        <v>0</v>
      </c>
      <c r="AE90" s="668">
        <f t="shared" si="135"/>
        <v>0</v>
      </c>
      <c r="AF90" s="668">
        <f t="shared" si="135"/>
        <v>0</v>
      </c>
      <c r="AG90" s="668">
        <f t="shared" si="135"/>
        <v>0</v>
      </c>
      <c r="AH90" s="668">
        <f t="shared" si="135"/>
        <v>0</v>
      </c>
      <c r="AI90" s="668">
        <f t="shared" si="135"/>
        <v>0</v>
      </c>
      <c r="AJ90" s="668">
        <f t="shared" si="135"/>
        <v>0</v>
      </c>
      <c r="AK90" s="668">
        <f t="shared" si="135"/>
        <v>0</v>
      </c>
      <c r="AL90" s="668">
        <f t="shared" si="135"/>
        <v>0</v>
      </c>
      <c r="AM90" s="668">
        <f t="shared" ref="AM90:CI90" si="136">AM53</f>
        <v>0</v>
      </c>
      <c r="AN90" s="668">
        <f t="shared" si="136"/>
        <v>0</v>
      </c>
      <c r="AO90" s="668">
        <f t="shared" si="136"/>
        <v>0</v>
      </c>
      <c r="AP90" s="668">
        <f t="shared" si="136"/>
        <v>0</v>
      </c>
      <c r="AQ90" s="668">
        <f t="shared" si="136"/>
        <v>0</v>
      </c>
      <c r="AR90" s="668">
        <f t="shared" si="136"/>
        <v>0</v>
      </c>
      <c r="AS90" s="668">
        <f t="shared" si="136"/>
        <v>0</v>
      </c>
      <c r="AT90" s="668">
        <f t="shared" si="136"/>
        <v>0</v>
      </c>
      <c r="AU90" s="668">
        <f t="shared" si="136"/>
        <v>0</v>
      </c>
      <c r="AV90" s="668">
        <f t="shared" si="136"/>
        <v>0</v>
      </c>
      <c r="AW90" s="668">
        <f t="shared" si="136"/>
        <v>0</v>
      </c>
      <c r="AX90" s="668">
        <f t="shared" si="136"/>
        <v>0</v>
      </c>
      <c r="AY90" s="668">
        <f t="shared" si="136"/>
        <v>0</v>
      </c>
      <c r="AZ90" s="668">
        <f t="shared" si="136"/>
        <v>0</v>
      </c>
      <c r="BA90" s="668">
        <f t="shared" si="136"/>
        <v>0</v>
      </c>
      <c r="BB90" s="668">
        <f t="shared" si="136"/>
        <v>0</v>
      </c>
      <c r="BC90" s="668">
        <f t="shared" si="136"/>
        <v>0</v>
      </c>
      <c r="BD90" s="668">
        <f t="shared" si="136"/>
        <v>0</v>
      </c>
      <c r="BE90" s="668">
        <f t="shared" si="136"/>
        <v>0</v>
      </c>
      <c r="BF90" s="668">
        <f t="shared" si="136"/>
        <v>0</v>
      </c>
      <c r="BG90" s="668">
        <f t="shared" si="136"/>
        <v>0</v>
      </c>
      <c r="BH90" s="668">
        <f t="shared" si="136"/>
        <v>0</v>
      </c>
      <c r="BI90" s="668">
        <f t="shared" si="136"/>
        <v>0</v>
      </c>
      <c r="BJ90" s="668">
        <f t="shared" si="136"/>
        <v>0</v>
      </c>
      <c r="BK90" s="668">
        <f t="shared" si="136"/>
        <v>0</v>
      </c>
      <c r="BL90" s="668">
        <f t="shared" si="136"/>
        <v>0</v>
      </c>
      <c r="BM90" s="668">
        <f t="shared" si="136"/>
        <v>0</v>
      </c>
      <c r="BN90" s="668">
        <f t="shared" si="136"/>
        <v>0</v>
      </c>
      <c r="BO90" s="668">
        <f t="shared" si="136"/>
        <v>0</v>
      </c>
      <c r="BP90" s="668">
        <f t="shared" si="136"/>
        <v>0</v>
      </c>
      <c r="BQ90" s="668">
        <f t="shared" si="136"/>
        <v>0</v>
      </c>
      <c r="BR90" s="668">
        <f t="shared" si="136"/>
        <v>0</v>
      </c>
      <c r="BS90" s="668">
        <f t="shared" si="136"/>
        <v>0</v>
      </c>
      <c r="BT90" s="668">
        <f t="shared" si="136"/>
        <v>0</v>
      </c>
      <c r="BU90" s="668">
        <f t="shared" si="136"/>
        <v>0</v>
      </c>
      <c r="BV90" s="668">
        <f t="shared" si="136"/>
        <v>0</v>
      </c>
      <c r="BW90" s="668">
        <f t="shared" si="136"/>
        <v>0</v>
      </c>
      <c r="BX90" s="668">
        <f t="shared" si="136"/>
        <v>0</v>
      </c>
      <c r="BY90" s="668">
        <f t="shared" si="136"/>
        <v>0</v>
      </c>
      <c r="BZ90" s="668">
        <f t="shared" si="136"/>
        <v>0</v>
      </c>
      <c r="CA90" s="668">
        <f t="shared" si="136"/>
        <v>0</v>
      </c>
      <c r="CB90" s="668">
        <f t="shared" si="136"/>
        <v>0</v>
      </c>
      <c r="CC90" s="668">
        <f t="shared" si="136"/>
        <v>0</v>
      </c>
      <c r="CD90" s="668">
        <f t="shared" si="136"/>
        <v>0</v>
      </c>
      <c r="CE90" s="668">
        <f t="shared" si="136"/>
        <v>0</v>
      </c>
      <c r="CF90" s="668">
        <f t="shared" si="136"/>
        <v>0</v>
      </c>
      <c r="CG90" s="668">
        <f t="shared" si="136"/>
        <v>0</v>
      </c>
      <c r="CH90" s="668">
        <f t="shared" si="136"/>
        <v>0</v>
      </c>
      <c r="CI90" s="668">
        <f t="shared" si="136"/>
        <v>0</v>
      </c>
    </row>
    <row r="91" spans="1:87">
      <c r="C91" s="1" t="s">
        <v>292</v>
      </c>
      <c r="D91" s="2" t="s">
        <v>898</v>
      </c>
      <c r="E91" s="2" t="s">
        <v>58</v>
      </c>
      <c r="F91" s="2"/>
      <c r="G91" s="668"/>
      <c r="H91" s="399">
        <f>H68</f>
        <v>13.589057444127315</v>
      </c>
      <c r="I91" s="399">
        <f t="shared" ref="I91:AL91" si="137">I68</f>
        <v>118.251343770971</v>
      </c>
      <c r="J91" s="399">
        <f t="shared" si="137"/>
        <v>67.576110722438003</v>
      </c>
      <c r="K91" s="399">
        <f t="shared" si="137"/>
        <v>50.014031538113201</v>
      </c>
      <c r="L91" s="399">
        <f t="shared" si="137"/>
        <v>14.878</v>
      </c>
      <c r="M91" s="399">
        <f t="shared" si="137"/>
        <v>15.173</v>
      </c>
      <c r="N91" s="399">
        <f t="shared" si="137"/>
        <v>12.337</v>
      </c>
      <c r="O91" s="399">
        <f t="shared" si="137"/>
        <v>16.827000000000002</v>
      </c>
      <c r="P91" s="399">
        <f t="shared" si="137"/>
        <v>2.375</v>
      </c>
      <c r="Q91" s="399">
        <f t="shared" si="137"/>
        <v>0.32100000000000001</v>
      </c>
      <c r="R91" s="399">
        <f t="shared" si="137"/>
        <v>0.17299999999999999</v>
      </c>
      <c r="S91" s="399">
        <f t="shared" si="137"/>
        <v>6.6000000000000003E-2</v>
      </c>
      <c r="T91" s="399">
        <f t="shared" si="137"/>
        <v>3.0000000000000001E-3</v>
      </c>
      <c r="U91" s="399">
        <f t="shared" si="137"/>
        <v>0</v>
      </c>
      <c r="V91" s="399">
        <f t="shared" si="137"/>
        <v>0</v>
      </c>
      <c r="W91" s="399">
        <f t="shared" si="137"/>
        <v>0</v>
      </c>
      <c r="X91" s="399">
        <f t="shared" si="137"/>
        <v>0</v>
      </c>
      <c r="Y91" s="399">
        <f t="shared" si="137"/>
        <v>0</v>
      </c>
      <c r="Z91" s="399">
        <f t="shared" si="137"/>
        <v>0</v>
      </c>
      <c r="AA91" s="399">
        <f t="shared" si="137"/>
        <v>0</v>
      </c>
      <c r="AB91" s="399">
        <f t="shared" si="137"/>
        <v>0</v>
      </c>
      <c r="AC91" s="399">
        <f t="shared" si="137"/>
        <v>0</v>
      </c>
      <c r="AD91" s="399">
        <f t="shared" si="137"/>
        <v>0</v>
      </c>
      <c r="AE91" s="399">
        <f t="shared" si="137"/>
        <v>0</v>
      </c>
      <c r="AF91" s="399">
        <f t="shared" si="137"/>
        <v>0</v>
      </c>
      <c r="AG91" s="399">
        <f t="shared" si="137"/>
        <v>0</v>
      </c>
      <c r="AH91" s="399">
        <f t="shared" si="137"/>
        <v>0</v>
      </c>
      <c r="AI91" s="399">
        <f t="shared" si="137"/>
        <v>0</v>
      </c>
      <c r="AJ91" s="399">
        <f t="shared" si="137"/>
        <v>0</v>
      </c>
      <c r="AK91" s="399">
        <f t="shared" si="137"/>
        <v>0</v>
      </c>
      <c r="AL91" s="399">
        <f t="shared" si="137"/>
        <v>0</v>
      </c>
      <c r="AM91" s="399">
        <f t="shared" ref="AM91:CI91" si="138">AM68</f>
        <v>0</v>
      </c>
      <c r="AN91" s="399">
        <f t="shared" si="138"/>
        <v>0</v>
      </c>
      <c r="AO91" s="399">
        <f t="shared" si="138"/>
        <v>0</v>
      </c>
      <c r="AP91" s="399">
        <f t="shared" si="138"/>
        <v>0</v>
      </c>
      <c r="AQ91" s="399">
        <f t="shared" si="138"/>
        <v>0</v>
      </c>
      <c r="AR91" s="399">
        <f t="shared" si="138"/>
        <v>0</v>
      </c>
      <c r="AS91" s="399">
        <f t="shared" si="138"/>
        <v>0</v>
      </c>
      <c r="AT91" s="399">
        <f t="shared" si="138"/>
        <v>0</v>
      </c>
      <c r="AU91" s="399">
        <f t="shared" si="138"/>
        <v>0</v>
      </c>
      <c r="AV91" s="399">
        <f t="shared" si="138"/>
        <v>0</v>
      </c>
      <c r="AW91" s="399">
        <f t="shared" si="138"/>
        <v>0</v>
      </c>
      <c r="AX91" s="399">
        <f t="shared" si="138"/>
        <v>0</v>
      </c>
      <c r="AY91" s="399">
        <f t="shared" si="138"/>
        <v>0</v>
      </c>
      <c r="AZ91" s="399">
        <f t="shared" si="138"/>
        <v>0</v>
      </c>
      <c r="BA91" s="399">
        <f t="shared" si="138"/>
        <v>0</v>
      </c>
      <c r="BB91" s="399">
        <f t="shared" si="138"/>
        <v>0</v>
      </c>
      <c r="BC91" s="399">
        <f t="shared" si="138"/>
        <v>0</v>
      </c>
      <c r="BD91" s="399">
        <f t="shared" si="138"/>
        <v>0</v>
      </c>
      <c r="BE91" s="399">
        <f t="shared" si="138"/>
        <v>0</v>
      </c>
      <c r="BF91" s="399">
        <f t="shared" si="138"/>
        <v>0</v>
      </c>
      <c r="BG91" s="399">
        <f t="shared" si="138"/>
        <v>0</v>
      </c>
      <c r="BH91" s="399">
        <f t="shared" si="138"/>
        <v>0</v>
      </c>
      <c r="BI91" s="399">
        <f t="shared" si="138"/>
        <v>0</v>
      </c>
      <c r="BJ91" s="399">
        <f t="shared" si="138"/>
        <v>0</v>
      </c>
      <c r="BK91" s="399">
        <f t="shared" si="138"/>
        <v>0</v>
      </c>
      <c r="BL91" s="399">
        <f t="shared" si="138"/>
        <v>0</v>
      </c>
      <c r="BM91" s="399">
        <f t="shared" si="138"/>
        <v>0</v>
      </c>
      <c r="BN91" s="399">
        <f t="shared" si="138"/>
        <v>0</v>
      </c>
      <c r="BO91" s="399">
        <f t="shared" si="138"/>
        <v>0</v>
      </c>
      <c r="BP91" s="399">
        <f t="shared" si="138"/>
        <v>0</v>
      </c>
      <c r="BQ91" s="399">
        <f t="shared" si="138"/>
        <v>0</v>
      </c>
      <c r="BR91" s="399">
        <f t="shared" si="138"/>
        <v>0</v>
      </c>
      <c r="BS91" s="399">
        <f t="shared" si="138"/>
        <v>0</v>
      </c>
      <c r="BT91" s="399">
        <f t="shared" si="138"/>
        <v>0</v>
      </c>
      <c r="BU91" s="399">
        <f t="shared" si="138"/>
        <v>0</v>
      </c>
      <c r="BV91" s="399">
        <f t="shared" si="138"/>
        <v>0</v>
      </c>
      <c r="BW91" s="399">
        <f t="shared" si="138"/>
        <v>0</v>
      </c>
      <c r="BX91" s="399">
        <f t="shared" si="138"/>
        <v>0</v>
      </c>
      <c r="BY91" s="399">
        <f t="shared" si="138"/>
        <v>0</v>
      </c>
      <c r="BZ91" s="399">
        <f t="shared" si="138"/>
        <v>0</v>
      </c>
      <c r="CA91" s="399">
        <f t="shared" si="138"/>
        <v>0</v>
      </c>
      <c r="CB91" s="399">
        <f t="shared" si="138"/>
        <v>0</v>
      </c>
      <c r="CC91" s="399">
        <f t="shared" si="138"/>
        <v>0</v>
      </c>
      <c r="CD91" s="399">
        <f t="shared" si="138"/>
        <v>0</v>
      </c>
      <c r="CE91" s="399">
        <f t="shared" si="138"/>
        <v>0</v>
      </c>
      <c r="CF91" s="399">
        <f t="shared" si="138"/>
        <v>0</v>
      </c>
      <c r="CG91" s="399">
        <f t="shared" si="138"/>
        <v>0</v>
      </c>
      <c r="CH91" s="399">
        <f t="shared" si="138"/>
        <v>0</v>
      </c>
      <c r="CI91" s="399">
        <f t="shared" si="138"/>
        <v>0</v>
      </c>
    </row>
    <row r="92" spans="1:87">
      <c r="C92" s="56" t="s">
        <v>562</v>
      </c>
      <c r="D92" s="2" t="s">
        <v>898</v>
      </c>
      <c r="E92" s="2" t="s">
        <v>58</v>
      </c>
      <c r="F92" s="2"/>
      <c r="G92" s="753"/>
      <c r="H92" s="409">
        <f t="shared" ref="H92:AF92" si="139">SUM(H83:H91)</f>
        <v>611.61008215414017</v>
      </c>
      <c r="I92" s="409">
        <f>SUM(I83:I91)</f>
        <v>799.25321064850755</v>
      </c>
      <c r="J92" s="409">
        <f t="shared" si="139"/>
        <v>918.91516676355616</v>
      </c>
      <c r="K92" s="409">
        <f>SUM(K83:K91)</f>
        <v>1057.8523983769039</v>
      </c>
      <c r="L92" s="409">
        <f>SUM(L83:L91)</f>
        <v>1139.626</v>
      </c>
      <c r="M92" s="409">
        <f>SUM(M83:M91)</f>
        <v>1128.2508337371737</v>
      </c>
      <c r="N92" s="409">
        <f t="shared" si="139"/>
        <v>1257.9617470919527</v>
      </c>
      <c r="O92" s="409">
        <f t="shared" si="139"/>
        <v>1326.0092264223465</v>
      </c>
      <c r="P92" s="409">
        <f t="shared" si="139"/>
        <v>1385.3839795840904</v>
      </c>
      <c r="Q92" s="409">
        <f t="shared" si="139"/>
        <v>1480.1225999980045</v>
      </c>
      <c r="R92" s="409">
        <f t="shared" si="139"/>
        <v>1581.9780313137219</v>
      </c>
      <c r="S92" s="409">
        <f t="shared" si="139"/>
        <v>1677.3960766678026</v>
      </c>
      <c r="T92" s="409">
        <f t="shared" si="139"/>
        <v>1777.4161953949983</v>
      </c>
      <c r="U92" s="409">
        <f t="shared" si="139"/>
        <v>1879.5705203426592</v>
      </c>
      <c r="V92" s="409">
        <f t="shared" si="139"/>
        <v>1987.5282069314371</v>
      </c>
      <c r="W92" s="409">
        <f t="shared" si="139"/>
        <v>2101.9005448034904</v>
      </c>
      <c r="X92" s="409">
        <f t="shared" si="139"/>
        <v>2221.8924007580322</v>
      </c>
      <c r="Y92" s="409">
        <f t="shared" si="139"/>
        <v>2347.3481637148161</v>
      </c>
      <c r="Z92" s="409">
        <f t="shared" si="139"/>
        <v>2481.4980280014502</v>
      </c>
      <c r="AA92" s="409">
        <f t="shared" si="139"/>
        <v>2616.7585935252628</v>
      </c>
      <c r="AB92" s="409">
        <f t="shared" si="139"/>
        <v>2725.6119917654196</v>
      </c>
      <c r="AC92" s="409">
        <f t="shared" si="139"/>
        <v>2884.7441516575286</v>
      </c>
      <c r="AD92" s="409">
        <f t="shared" si="139"/>
        <v>3044.7383866542787</v>
      </c>
      <c r="AE92" s="409">
        <f t="shared" si="139"/>
        <v>3212.939922199515</v>
      </c>
      <c r="AF92" s="409">
        <f t="shared" si="139"/>
        <v>3390.6218934716617</v>
      </c>
      <c r="AG92" s="409">
        <f t="shared" ref="AG92:AL92" si="140">SUM(AG83:AG91)</f>
        <v>3498.4197712344817</v>
      </c>
      <c r="AH92" s="409">
        <f t="shared" si="140"/>
        <v>3608.2551756958064</v>
      </c>
      <c r="AI92" s="409">
        <f t="shared" si="140"/>
        <v>3721.7718462657044</v>
      </c>
      <c r="AJ92" s="409">
        <f t="shared" si="140"/>
        <v>3838.6193239595718</v>
      </c>
      <c r="AK92" s="409">
        <f t="shared" si="140"/>
        <v>3958.2327420402289</v>
      </c>
      <c r="AL92" s="409">
        <f t="shared" si="140"/>
        <v>4081.9875841553248</v>
      </c>
      <c r="AM92" s="409">
        <f t="shared" ref="AM92:CI92" si="141">SUM(AM83:AM91)</f>
        <v>4210.1037701225778</v>
      </c>
      <c r="AN92" s="409">
        <f t="shared" si="141"/>
        <v>4342.462166216983</v>
      </c>
      <c r="AO92" s="409">
        <f t="shared" si="141"/>
        <v>4478.1236227993822</v>
      </c>
      <c r="AP92" s="409">
        <f t="shared" si="141"/>
        <v>4617.8956590574508</v>
      </c>
      <c r="AQ92" s="409">
        <f t="shared" si="141"/>
        <v>4761.9556211729086</v>
      </c>
      <c r="AR92" s="409">
        <f t="shared" si="141"/>
        <v>4910.5392456097725</v>
      </c>
      <c r="AS92" s="409">
        <f t="shared" si="141"/>
        <v>5064.7302861781554</v>
      </c>
      <c r="AT92" s="409">
        <f t="shared" si="141"/>
        <v>5225.1301321891196</v>
      </c>
      <c r="AU92" s="409">
        <f t="shared" si="141"/>
        <v>5387.2276651449474</v>
      </c>
      <c r="AV92" s="409">
        <f t="shared" si="141"/>
        <v>5556.6026328195667</v>
      </c>
      <c r="AW92" s="409">
        <f t="shared" si="141"/>
        <v>5729.4127257631444</v>
      </c>
      <c r="AX92" s="409">
        <f t="shared" si="141"/>
        <v>5906.6859127853877</v>
      </c>
      <c r="AY92" s="409">
        <f t="shared" si="141"/>
        <v>6089.1441196737233</v>
      </c>
      <c r="AZ92" s="409">
        <f t="shared" si="141"/>
        <v>6275.4371573895214</v>
      </c>
      <c r="BA92" s="409">
        <f t="shared" si="141"/>
        <v>6468.0718369936058</v>
      </c>
      <c r="BB92" s="409">
        <f t="shared" si="141"/>
        <v>6667.9837630936618</v>
      </c>
      <c r="BC92" s="409">
        <f t="shared" si="141"/>
        <v>6873.2529005567712</v>
      </c>
      <c r="BD92" s="409">
        <f t="shared" si="141"/>
        <v>7084.7116333910481</v>
      </c>
      <c r="BE92" s="409">
        <f t="shared" si="141"/>
        <v>7303.5237155500681</v>
      </c>
      <c r="BF92" s="409">
        <f t="shared" si="141"/>
        <v>7527.5611054660485</v>
      </c>
      <c r="BG92" s="409">
        <f t="shared" si="141"/>
        <v>7756.0872152465236</v>
      </c>
      <c r="BH92" s="409">
        <f t="shared" si="141"/>
        <v>7992.6196783745963</v>
      </c>
      <c r="BI92" s="409">
        <f t="shared" si="141"/>
        <v>8243.2007322459285</v>
      </c>
      <c r="BJ92" s="409">
        <f t="shared" si="141"/>
        <v>8502.8971554236196</v>
      </c>
      <c r="BK92" s="409">
        <f t="shared" si="141"/>
        <v>8767.4628823611674</v>
      </c>
      <c r="BL92" s="409">
        <f t="shared" si="141"/>
        <v>9041.9523823948784</v>
      </c>
      <c r="BM92" s="409">
        <f t="shared" si="141"/>
        <v>9324.8871151132844</v>
      </c>
      <c r="BN92" s="409">
        <f t="shared" si="141"/>
        <v>9616.4890271021268</v>
      </c>
      <c r="BO92" s="409">
        <f t="shared" si="141"/>
        <v>9917.0077214733756</v>
      </c>
      <c r="BP92" s="409">
        <f t="shared" si="141"/>
        <v>10226.750401524147</v>
      </c>
      <c r="BQ92" s="409">
        <f t="shared" si="141"/>
        <v>10545.94917485422</v>
      </c>
      <c r="BR92" s="409">
        <f t="shared" si="141"/>
        <v>10874.898280521138</v>
      </c>
      <c r="BS92" s="409">
        <f t="shared" si="141"/>
        <v>11213.873649485107</v>
      </c>
      <c r="BT92" s="409">
        <f t="shared" si="141"/>
        <v>11563.215173130389</v>
      </c>
      <c r="BU92" s="409">
        <f t="shared" si="141"/>
        <v>11923.188814234138</v>
      </c>
      <c r="BV92" s="409">
        <f t="shared" si="141"/>
        <v>12294.123618406053</v>
      </c>
      <c r="BW92" s="409">
        <f t="shared" si="141"/>
        <v>12676.331377849463</v>
      </c>
      <c r="BX92" s="409">
        <f t="shared" si="141"/>
        <v>13070.18895247157</v>
      </c>
      <c r="BY92" s="409">
        <f t="shared" si="141"/>
        <v>13476.000362932145</v>
      </c>
      <c r="BZ92" s="409">
        <f t="shared" si="141"/>
        <v>13894.133768352296</v>
      </c>
      <c r="CA92" s="409">
        <f t="shared" si="141"/>
        <v>14324.94104823373</v>
      </c>
      <c r="CB92" s="409">
        <f t="shared" si="141"/>
        <v>14768.840453183991</v>
      </c>
      <c r="CC92" s="409">
        <f t="shared" si="141"/>
        <v>15226.178977976824</v>
      </c>
      <c r="CD92" s="409">
        <f t="shared" si="141"/>
        <v>15697.368626155778</v>
      </c>
      <c r="CE92" s="409">
        <f t="shared" si="141"/>
        <v>16182.806883781064</v>
      </c>
      <c r="CF92" s="409">
        <f t="shared" si="141"/>
        <v>16682.958832832097</v>
      </c>
      <c r="CG92" s="409">
        <f t="shared" si="141"/>
        <v>17198.219323822672</v>
      </c>
      <c r="CH92" s="409">
        <f t="shared" si="141"/>
        <v>17729.050177629579</v>
      </c>
      <c r="CI92" s="409">
        <f t="shared" si="141"/>
        <v>18275.913644403096</v>
      </c>
    </row>
    <row r="93" spans="1:87">
      <c r="D93" s="2"/>
      <c r="E93" s="2"/>
      <c r="F93" s="2"/>
      <c r="G93" s="2"/>
      <c r="H93" s="2"/>
      <c r="I93" s="2"/>
      <c r="J93" s="2"/>
      <c r="K93" s="2"/>
      <c r="L93" s="2"/>
      <c r="M93" s="2"/>
      <c r="N93" s="210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</row>
    <row r="94" spans="1:87">
      <c r="C94" t="s">
        <v>107</v>
      </c>
      <c r="D94" s="2" t="s">
        <v>898</v>
      </c>
      <c r="E94" s="2" t="s">
        <v>58</v>
      </c>
      <c r="F94" s="2"/>
      <c r="G94" s="668"/>
      <c r="H94" s="399">
        <f>Inputs!H273</f>
        <v>0.5</v>
      </c>
      <c r="I94" s="399">
        <f>Inputs!I273</f>
        <v>0.4</v>
      </c>
      <c r="J94" s="399">
        <f>Inputs!J273</f>
        <v>6.7</v>
      </c>
      <c r="K94" s="399">
        <f>Inputs!K273</f>
        <v>0</v>
      </c>
      <c r="L94" s="399">
        <f>Inputs!L273</f>
        <v>0</v>
      </c>
      <c r="M94" s="399">
        <f>Inputs!M273</f>
        <v>0</v>
      </c>
      <c r="N94" s="399">
        <f>Inputs!N273</f>
        <v>0</v>
      </c>
      <c r="O94" s="399">
        <f>Inputs!O273</f>
        <v>0</v>
      </c>
      <c r="P94" s="399">
        <f>Inputs!P273</f>
        <v>0</v>
      </c>
      <c r="Q94" s="399">
        <f>Inputs!Q273</f>
        <v>0</v>
      </c>
      <c r="R94" s="399">
        <f>Inputs!R273</f>
        <v>0</v>
      </c>
      <c r="S94" s="399">
        <f>Inputs!S273</f>
        <v>0</v>
      </c>
      <c r="T94" s="399">
        <f>Inputs!T273</f>
        <v>0</v>
      </c>
      <c r="U94" s="399">
        <f>Inputs!U273</f>
        <v>0</v>
      </c>
      <c r="V94" s="399">
        <f>Inputs!V273</f>
        <v>0</v>
      </c>
      <c r="W94" s="399">
        <f>Inputs!W273</f>
        <v>0</v>
      </c>
      <c r="X94" s="399">
        <f>Inputs!X273</f>
        <v>0</v>
      </c>
      <c r="Y94" s="399">
        <f>Inputs!Y273</f>
        <v>0</v>
      </c>
      <c r="Z94" s="399">
        <f>Inputs!Z273</f>
        <v>0</v>
      </c>
      <c r="AA94" s="399">
        <f>Inputs!AA273</f>
        <v>0</v>
      </c>
      <c r="AB94" s="399">
        <f>Inputs!AB273</f>
        <v>0</v>
      </c>
      <c r="AC94" s="399">
        <f>Inputs!AC273</f>
        <v>0</v>
      </c>
      <c r="AD94" s="399">
        <f>Inputs!AD273</f>
        <v>0</v>
      </c>
      <c r="AE94" s="399">
        <f>Inputs!AE273</f>
        <v>0</v>
      </c>
      <c r="AF94" s="399">
        <f>Inputs!AF273</f>
        <v>0</v>
      </c>
      <c r="AG94" s="399">
        <f>Inputs!AG273</f>
        <v>0</v>
      </c>
      <c r="AH94" s="399">
        <f>Inputs!AH273</f>
        <v>0</v>
      </c>
      <c r="AI94" s="399">
        <f>Inputs!AI273</f>
        <v>0</v>
      </c>
      <c r="AJ94" s="399">
        <f>Inputs!AJ273</f>
        <v>0</v>
      </c>
      <c r="AK94" s="399">
        <f>Inputs!AK273</f>
        <v>0</v>
      </c>
      <c r="AL94" s="399">
        <f>Inputs!AL273</f>
        <v>0</v>
      </c>
      <c r="AM94" s="399">
        <f>Inputs!AM273</f>
        <v>0</v>
      </c>
      <c r="AN94" s="399">
        <f>Inputs!AN273</f>
        <v>0</v>
      </c>
      <c r="AO94" s="399">
        <f>Inputs!AO273</f>
        <v>0</v>
      </c>
      <c r="AP94" s="399">
        <f>Inputs!AP273</f>
        <v>0</v>
      </c>
      <c r="AQ94" s="399">
        <f>Inputs!AQ273</f>
        <v>0</v>
      </c>
      <c r="AR94" s="399">
        <f>Inputs!AR273</f>
        <v>0</v>
      </c>
      <c r="AS94" s="399">
        <f>Inputs!AS273</f>
        <v>0</v>
      </c>
      <c r="AT94" s="399">
        <f>Inputs!AT273</f>
        <v>0</v>
      </c>
      <c r="AU94" s="399">
        <f>Inputs!AU273</f>
        <v>0</v>
      </c>
      <c r="AV94" s="399">
        <f>Inputs!AV273</f>
        <v>0</v>
      </c>
      <c r="AW94" s="399">
        <f>Inputs!AW273</f>
        <v>0</v>
      </c>
      <c r="AX94" s="399">
        <f>Inputs!AX273</f>
        <v>0</v>
      </c>
      <c r="AY94" s="399">
        <f>Inputs!AY273</f>
        <v>0</v>
      </c>
      <c r="AZ94" s="399">
        <f>Inputs!AZ273</f>
        <v>0</v>
      </c>
      <c r="BA94" s="399">
        <f>Inputs!BA273</f>
        <v>0</v>
      </c>
      <c r="BB94" s="399">
        <f>Inputs!BB273</f>
        <v>0</v>
      </c>
      <c r="BC94" s="399">
        <f>Inputs!BC273</f>
        <v>0</v>
      </c>
      <c r="BD94" s="399">
        <f>Inputs!BD273</f>
        <v>0</v>
      </c>
      <c r="BE94" s="399">
        <f>Inputs!BE273</f>
        <v>0</v>
      </c>
      <c r="BF94" s="399">
        <f>Inputs!BF273</f>
        <v>0</v>
      </c>
      <c r="BG94" s="399">
        <f>Inputs!BG273</f>
        <v>0</v>
      </c>
      <c r="BH94" s="399">
        <f>Inputs!BH273</f>
        <v>0</v>
      </c>
      <c r="BI94" s="399">
        <f>Inputs!BI273</f>
        <v>0</v>
      </c>
      <c r="BJ94" s="399">
        <f>Inputs!BJ273</f>
        <v>0</v>
      </c>
      <c r="BK94" s="399">
        <f>Inputs!BK273</f>
        <v>0</v>
      </c>
      <c r="BL94" s="399">
        <f>Inputs!BL273</f>
        <v>0</v>
      </c>
      <c r="BM94" s="399">
        <f>Inputs!BM273</f>
        <v>0</v>
      </c>
      <c r="BN94" s="399">
        <f>Inputs!BN273</f>
        <v>0</v>
      </c>
      <c r="BO94" s="399">
        <f>Inputs!BO273</f>
        <v>0</v>
      </c>
      <c r="BP94" s="399">
        <f>Inputs!BP273</f>
        <v>0</v>
      </c>
      <c r="BQ94" s="399">
        <f>Inputs!BQ273</f>
        <v>0</v>
      </c>
      <c r="BR94" s="399">
        <f>Inputs!BR273</f>
        <v>0</v>
      </c>
      <c r="BS94" s="399">
        <f>Inputs!BS273</f>
        <v>0</v>
      </c>
      <c r="BT94" s="399">
        <f>Inputs!BT273</f>
        <v>0</v>
      </c>
      <c r="BU94" s="399">
        <f>Inputs!BU273</f>
        <v>0</v>
      </c>
      <c r="BV94" s="399">
        <f>Inputs!BV273</f>
        <v>0</v>
      </c>
      <c r="BW94" s="399">
        <f>Inputs!BW273</f>
        <v>0</v>
      </c>
      <c r="BX94" s="399">
        <f>Inputs!BX273</f>
        <v>0</v>
      </c>
      <c r="BY94" s="399">
        <f>Inputs!BY273</f>
        <v>0</v>
      </c>
      <c r="BZ94" s="399">
        <f>Inputs!BZ273</f>
        <v>0</v>
      </c>
      <c r="CA94" s="399">
        <f>Inputs!CA273</f>
        <v>0</v>
      </c>
      <c r="CB94" s="399">
        <f>Inputs!CB273</f>
        <v>0</v>
      </c>
      <c r="CC94" s="399">
        <f>Inputs!CC273</f>
        <v>0</v>
      </c>
      <c r="CD94" s="399">
        <f>Inputs!CD273</f>
        <v>0</v>
      </c>
      <c r="CE94" s="399">
        <f>Inputs!CE273</f>
        <v>0</v>
      </c>
      <c r="CF94" s="399">
        <f>Inputs!CF273</f>
        <v>0</v>
      </c>
      <c r="CG94" s="399">
        <f>Inputs!CG273</f>
        <v>0</v>
      </c>
      <c r="CH94" s="399">
        <f>Inputs!CH273</f>
        <v>0</v>
      </c>
      <c r="CI94" s="399">
        <f>Inputs!CI273</f>
        <v>0</v>
      </c>
    </row>
    <row r="95" spans="1:87">
      <c r="C95" s="56" t="s">
        <v>563</v>
      </c>
      <c r="D95" s="2" t="s">
        <v>898</v>
      </c>
      <c r="E95" s="2" t="s">
        <v>58</v>
      </c>
      <c r="F95" s="2"/>
      <c r="G95" s="753"/>
      <c r="H95" s="409">
        <f t="shared" ref="H95:AL95" si="142">H92-H94</f>
        <v>611.11008215414017</v>
      </c>
      <c r="I95" s="409">
        <f t="shared" si="142"/>
        <v>798.85321064850757</v>
      </c>
      <c r="J95" s="409">
        <f t="shared" si="142"/>
        <v>912.21516676355611</v>
      </c>
      <c r="K95" s="409">
        <f t="shared" si="142"/>
        <v>1057.8523983769039</v>
      </c>
      <c r="L95" s="409">
        <f t="shared" si="142"/>
        <v>1139.626</v>
      </c>
      <c r="M95" s="409">
        <f t="shared" si="142"/>
        <v>1128.2508337371737</v>
      </c>
      <c r="N95" s="409">
        <f t="shared" si="142"/>
        <v>1257.9617470919527</v>
      </c>
      <c r="O95" s="409">
        <f t="shared" si="142"/>
        <v>1326.0092264223465</v>
      </c>
      <c r="P95" s="409">
        <f t="shared" si="142"/>
        <v>1385.3839795840904</v>
      </c>
      <c r="Q95" s="409">
        <f t="shared" si="142"/>
        <v>1480.1225999980045</v>
      </c>
      <c r="R95" s="409">
        <f t="shared" si="142"/>
        <v>1581.9780313137219</v>
      </c>
      <c r="S95" s="409">
        <f t="shared" si="142"/>
        <v>1677.3960766678026</v>
      </c>
      <c r="T95" s="409">
        <f t="shared" si="142"/>
        <v>1777.4161953949983</v>
      </c>
      <c r="U95" s="409">
        <f t="shared" si="142"/>
        <v>1879.5705203426592</v>
      </c>
      <c r="V95" s="409">
        <f t="shared" si="142"/>
        <v>1987.5282069314371</v>
      </c>
      <c r="W95" s="409">
        <f t="shared" si="142"/>
        <v>2101.9005448034904</v>
      </c>
      <c r="X95" s="409">
        <f t="shared" si="142"/>
        <v>2221.8924007580322</v>
      </c>
      <c r="Y95" s="409">
        <f t="shared" si="142"/>
        <v>2347.3481637148161</v>
      </c>
      <c r="Z95" s="409">
        <f t="shared" si="142"/>
        <v>2481.4980280014502</v>
      </c>
      <c r="AA95" s="409">
        <f t="shared" si="142"/>
        <v>2616.7585935252628</v>
      </c>
      <c r="AB95" s="409">
        <f t="shared" si="142"/>
        <v>2725.6119917654196</v>
      </c>
      <c r="AC95" s="409">
        <f t="shared" si="142"/>
        <v>2884.7441516575286</v>
      </c>
      <c r="AD95" s="409">
        <f t="shared" si="142"/>
        <v>3044.7383866542787</v>
      </c>
      <c r="AE95" s="409">
        <f t="shared" si="142"/>
        <v>3212.939922199515</v>
      </c>
      <c r="AF95" s="409">
        <f t="shared" si="142"/>
        <v>3390.6218934716617</v>
      </c>
      <c r="AG95" s="409">
        <f t="shared" si="142"/>
        <v>3498.4197712344817</v>
      </c>
      <c r="AH95" s="409">
        <f t="shared" si="142"/>
        <v>3608.2551756958064</v>
      </c>
      <c r="AI95" s="409">
        <f t="shared" si="142"/>
        <v>3721.7718462657044</v>
      </c>
      <c r="AJ95" s="409">
        <f t="shared" si="142"/>
        <v>3838.6193239595718</v>
      </c>
      <c r="AK95" s="409">
        <f t="shared" si="142"/>
        <v>3958.2327420402289</v>
      </c>
      <c r="AL95" s="409">
        <f t="shared" si="142"/>
        <v>4081.9875841553248</v>
      </c>
      <c r="AM95" s="409">
        <f t="shared" ref="AM95:CI95" si="143">AM92-AM94</f>
        <v>4210.1037701225778</v>
      </c>
      <c r="AN95" s="409">
        <f t="shared" si="143"/>
        <v>4342.462166216983</v>
      </c>
      <c r="AO95" s="409">
        <f t="shared" si="143"/>
        <v>4478.1236227993822</v>
      </c>
      <c r="AP95" s="409">
        <f t="shared" si="143"/>
        <v>4617.8956590574508</v>
      </c>
      <c r="AQ95" s="409">
        <f t="shared" si="143"/>
        <v>4761.9556211729086</v>
      </c>
      <c r="AR95" s="409">
        <f t="shared" si="143"/>
        <v>4910.5392456097725</v>
      </c>
      <c r="AS95" s="409">
        <f t="shared" si="143"/>
        <v>5064.7302861781554</v>
      </c>
      <c r="AT95" s="409">
        <f t="shared" si="143"/>
        <v>5225.1301321891196</v>
      </c>
      <c r="AU95" s="409">
        <f t="shared" si="143"/>
        <v>5387.2276651449474</v>
      </c>
      <c r="AV95" s="409">
        <f t="shared" si="143"/>
        <v>5556.6026328195667</v>
      </c>
      <c r="AW95" s="409">
        <f t="shared" si="143"/>
        <v>5729.4127257631444</v>
      </c>
      <c r="AX95" s="409">
        <f t="shared" si="143"/>
        <v>5906.6859127853877</v>
      </c>
      <c r="AY95" s="409">
        <f t="shared" si="143"/>
        <v>6089.1441196737233</v>
      </c>
      <c r="AZ95" s="409">
        <f t="shared" si="143"/>
        <v>6275.4371573895214</v>
      </c>
      <c r="BA95" s="409">
        <f t="shared" si="143"/>
        <v>6468.0718369936058</v>
      </c>
      <c r="BB95" s="409">
        <f t="shared" si="143"/>
        <v>6667.9837630936618</v>
      </c>
      <c r="BC95" s="409">
        <f t="shared" si="143"/>
        <v>6873.2529005567712</v>
      </c>
      <c r="BD95" s="409">
        <f t="shared" si="143"/>
        <v>7084.7116333910481</v>
      </c>
      <c r="BE95" s="409">
        <f t="shared" si="143"/>
        <v>7303.5237155500681</v>
      </c>
      <c r="BF95" s="409">
        <f t="shared" si="143"/>
        <v>7527.5611054660485</v>
      </c>
      <c r="BG95" s="409">
        <f t="shared" si="143"/>
        <v>7756.0872152465236</v>
      </c>
      <c r="BH95" s="409">
        <f t="shared" si="143"/>
        <v>7992.6196783745963</v>
      </c>
      <c r="BI95" s="409">
        <f t="shared" si="143"/>
        <v>8243.2007322459285</v>
      </c>
      <c r="BJ95" s="409">
        <f t="shared" si="143"/>
        <v>8502.8971554236196</v>
      </c>
      <c r="BK95" s="409">
        <f t="shared" si="143"/>
        <v>8767.4628823611674</v>
      </c>
      <c r="BL95" s="409">
        <f t="shared" si="143"/>
        <v>9041.9523823948784</v>
      </c>
      <c r="BM95" s="409">
        <f t="shared" si="143"/>
        <v>9324.8871151132844</v>
      </c>
      <c r="BN95" s="409">
        <f t="shared" si="143"/>
        <v>9616.4890271021268</v>
      </c>
      <c r="BO95" s="409">
        <f t="shared" si="143"/>
        <v>9917.0077214733756</v>
      </c>
      <c r="BP95" s="409">
        <f t="shared" si="143"/>
        <v>10226.750401524147</v>
      </c>
      <c r="BQ95" s="409">
        <f t="shared" si="143"/>
        <v>10545.94917485422</v>
      </c>
      <c r="BR95" s="409">
        <f t="shared" si="143"/>
        <v>10874.898280521138</v>
      </c>
      <c r="BS95" s="409">
        <f t="shared" si="143"/>
        <v>11213.873649485107</v>
      </c>
      <c r="BT95" s="409">
        <f t="shared" si="143"/>
        <v>11563.215173130389</v>
      </c>
      <c r="BU95" s="409">
        <f t="shared" si="143"/>
        <v>11923.188814234138</v>
      </c>
      <c r="BV95" s="409">
        <f t="shared" si="143"/>
        <v>12294.123618406053</v>
      </c>
      <c r="BW95" s="409">
        <f t="shared" si="143"/>
        <v>12676.331377849463</v>
      </c>
      <c r="BX95" s="409">
        <f t="shared" si="143"/>
        <v>13070.18895247157</v>
      </c>
      <c r="BY95" s="409">
        <f t="shared" si="143"/>
        <v>13476.000362932145</v>
      </c>
      <c r="BZ95" s="409">
        <f t="shared" si="143"/>
        <v>13894.133768352296</v>
      </c>
      <c r="CA95" s="409">
        <f t="shared" si="143"/>
        <v>14324.94104823373</v>
      </c>
      <c r="CB95" s="409">
        <f t="shared" si="143"/>
        <v>14768.840453183991</v>
      </c>
      <c r="CC95" s="409">
        <f t="shared" si="143"/>
        <v>15226.178977976824</v>
      </c>
      <c r="CD95" s="409">
        <f t="shared" si="143"/>
        <v>15697.368626155778</v>
      </c>
      <c r="CE95" s="409">
        <f t="shared" si="143"/>
        <v>16182.806883781064</v>
      </c>
      <c r="CF95" s="409">
        <f t="shared" si="143"/>
        <v>16682.958832832097</v>
      </c>
      <c r="CG95" s="409">
        <f t="shared" si="143"/>
        <v>17198.219323822672</v>
      </c>
      <c r="CH95" s="409">
        <f t="shared" si="143"/>
        <v>17729.050177629579</v>
      </c>
      <c r="CI95" s="409">
        <f t="shared" si="143"/>
        <v>18275.913644403096</v>
      </c>
    </row>
    <row r="96" spans="1:87"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</row>
    <row r="97" spans="1:87">
      <c r="A97" s="52"/>
      <c r="B97" s="52"/>
      <c r="C97" s="105" t="s">
        <v>294</v>
      </c>
      <c r="D97" s="431"/>
      <c r="E97" s="431"/>
      <c r="F97" s="103"/>
      <c r="G97" s="682"/>
      <c r="H97" s="682"/>
      <c r="I97" s="682"/>
      <c r="J97" s="682"/>
      <c r="K97" s="682"/>
      <c r="L97" s="682"/>
      <c r="M97" s="682"/>
      <c r="N97" s="682"/>
      <c r="O97" s="682"/>
      <c r="P97" s="682"/>
      <c r="Q97" s="682"/>
      <c r="R97" s="682"/>
      <c r="S97" s="682"/>
      <c r="T97" s="682"/>
      <c r="U97" s="682"/>
      <c r="V97" s="682"/>
      <c r="W97" s="682"/>
      <c r="X97" s="682"/>
      <c r="Y97" s="682"/>
      <c r="Z97" s="682"/>
      <c r="AA97" s="682"/>
      <c r="AB97" s="682"/>
      <c r="AC97" s="682"/>
      <c r="AD97" s="682"/>
      <c r="AE97" s="682"/>
      <c r="AF97" s="682"/>
      <c r="AG97" s="52"/>
      <c r="AH97" s="128"/>
      <c r="AI97" s="52"/>
      <c r="AJ97" s="128"/>
      <c r="AK97" s="52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  <c r="BP97" s="128"/>
      <c r="BQ97" s="128"/>
      <c r="BR97" s="128"/>
      <c r="BS97" s="128"/>
      <c r="BT97" s="128"/>
      <c r="BU97" s="128"/>
      <c r="BV97" s="128"/>
      <c r="BW97" s="128"/>
      <c r="BX97" s="128"/>
      <c r="BY97" s="128"/>
      <c r="BZ97" s="128"/>
      <c r="CA97" s="128"/>
      <c r="CB97" s="128"/>
      <c r="CC97" s="128"/>
      <c r="CD97" s="128"/>
      <c r="CE97" s="128"/>
      <c r="CF97" s="128"/>
      <c r="CG97" s="128"/>
      <c r="CH97" s="128"/>
      <c r="CI97" s="128"/>
    </row>
    <row r="98" spans="1:87">
      <c r="C98" s="1" t="s">
        <v>51</v>
      </c>
      <c r="D98" s="2" t="s">
        <v>898</v>
      </c>
      <c r="E98" s="2" t="s">
        <v>58</v>
      </c>
      <c r="F98" s="2"/>
      <c r="G98" s="752"/>
      <c r="H98" s="188">
        <f>IF(ISNUMBER(Inputs!H276),Inputs!H276,0)</f>
        <v>0</v>
      </c>
      <c r="I98" s="188">
        <f>IF(ISNUMBER(Inputs!I276),Inputs!I276,0)</f>
        <v>-0.4</v>
      </c>
      <c r="J98" s="188">
        <f>IF(ISNUMBER(Inputs!J276),Inputs!J276,0)</f>
        <v>1.9999999999999978</v>
      </c>
      <c r="K98" s="188">
        <f>IF(ISNUMBER(Inputs!K276),Inputs!K276,0)</f>
        <v>13.386000000000001</v>
      </c>
      <c r="L98" s="188">
        <f>IF(ISNUMBER(Inputs!L276),Inputs!L276,0)</f>
        <v>7.8860000000000001</v>
      </c>
      <c r="M98" s="188">
        <f>IF(ISNUMBER(Inputs!M276),Inputs!M276,0)</f>
        <v>0</v>
      </c>
      <c r="N98" s="188">
        <f>IF(ISNUMBER(Inputs!N276),Inputs!N276,0)</f>
        <v>0</v>
      </c>
      <c r="O98" s="188">
        <f>IF(ISNUMBER(Inputs!O276),Inputs!O276,0)</f>
        <v>0</v>
      </c>
      <c r="P98" s="188">
        <f>IF(ISNUMBER(Inputs!P276),Inputs!P276,0)</f>
        <v>0</v>
      </c>
      <c r="Q98" s="188">
        <f>IF(ISNUMBER(Inputs!Q276),Inputs!Q276,0)</f>
        <v>0</v>
      </c>
      <c r="R98" s="188">
        <f>IF(ISNUMBER(Inputs!R276),Inputs!R276,0)</f>
        <v>0</v>
      </c>
      <c r="S98" s="188">
        <f>IF(ISNUMBER(Inputs!S276),Inputs!S276,0)</f>
        <v>0</v>
      </c>
      <c r="T98" s="188">
        <f>IF(ISNUMBER(Inputs!T276),Inputs!T276,0)</f>
        <v>0</v>
      </c>
      <c r="U98" s="188">
        <f>IF(ISNUMBER(Inputs!U276),Inputs!U276,0)</f>
        <v>0</v>
      </c>
      <c r="V98" s="188">
        <f>IF(ISNUMBER(Inputs!V276),Inputs!V276,0)</f>
        <v>0</v>
      </c>
      <c r="W98" s="188">
        <f>IF(ISNUMBER(Inputs!W276),Inputs!W276,0)</f>
        <v>0</v>
      </c>
      <c r="X98" s="188">
        <f>IF(ISNUMBER(Inputs!X276),Inputs!X276,0)</f>
        <v>0</v>
      </c>
      <c r="Y98" s="188">
        <f>IF(ISNUMBER(Inputs!Y276),Inputs!Y276,0)</f>
        <v>0</v>
      </c>
      <c r="Z98" s="188">
        <f>IF(ISNUMBER(Inputs!Z276),Inputs!Z276,0)</f>
        <v>0</v>
      </c>
      <c r="AA98" s="188">
        <f>IF(ISNUMBER(Inputs!AA276),Inputs!AA276,0)</f>
        <v>0</v>
      </c>
      <c r="AB98" s="188">
        <f>IF(ISNUMBER(Inputs!AB276),Inputs!AB276,0)</f>
        <v>0</v>
      </c>
      <c r="AC98" s="188">
        <f>IF(ISNUMBER(Inputs!AC276),Inputs!AC276,0)</f>
        <v>0</v>
      </c>
      <c r="AD98" s="188">
        <f>IF(ISNUMBER(Inputs!AD276),Inputs!AD276,0)</f>
        <v>0</v>
      </c>
      <c r="AE98" s="188">
        <f>IF(ISNUMBER(Inputs!AE276),Inputs!AE276,0)</f>
        <v>0</v>
      </c>
      <c r="AF98" s="188">
        <f>IF(ISNUMBER(Inputs!AF276),Inputs!AF276,0)</f>
        <v>0</v>
      </c>
      <c r="AG98" s="188">
        <f>IF(ISNUMBER(Inputs!AG276),Inputs!AG276,0)</f>
        <v>0</v>
      </c>
      <c r="AH98" s="188">
        <f>IF(ISNUMBER(Inputs!AH276),Inputs!AH276,0)</f>
        <v>0</v>
      </c>
      <c r="AI98" s="188">
        <f>IF(ISNUMBER(Inputs!AI276),Inputs!AI276,0)</f>
        <v>0</v>
      </c>
      <c r="AJ98" s="188">
        <f>IF(ISNUMBER(Inputs!AJ276),Inputs!AJ276,0)</f>
        <v>0</v>
      </c>
      <c r="AK98" s="188">
        <f>IF(ISNUMBER(Inputs!AK276),Inputs!AK276,0)</f>
        <v>0</v>
      </c>
      <c r="AL98" s="188">
        <f>IF(ISNUMBER(Inputs!AL276),Inputs!AL276,0)</f>
        <v>0</v>
      </c>
      <c r="AM98" s="188">
        <f>IF(ISNUMBER(Inputs!AM276),Inputs!AM276,0)</f>
        <v>0</v>
      </c>
      <c r="AN98" s="188">
        <f>IF(ISNUMBER(Inputs!AN276),Inputs!AN276,0)</f>
        <v>0</v>
      </c>
      <c r="AO98" s="188">
        <f>IF(ISNUMBER(Inputs!AO276),Inputs!AO276,0)</f>
        <v>0</v>
      </c>
      <c r="AP98" s="188">
        <f>IF(ISNUMBER(Inputs!AP276),Inputs!AP276,0)</f>
        <v>0</v>
      </c>
      <c r="AQ98" s="188">
        <f>IF(ISNUMBER(Inputs!AQ276),Inputs!AQ276,0)</f>
        <v>0</v>
      </c>
      <c r="AR98" s="188">
        <f>IF(ISNUMBER(Inputs!AR276),Inputs!AR276,0)</f>
        <v>0</v>
      </c>
      <c r="AS98" s="188">
        <f>IF(ISNUMBER(Inputs!AS276),Inputs!AS276,0)</f>
        <v>0</v>
      </c>
      <c r="AT98" s="188">
        <f>IF(ISNUMBER(Inputs!AT276),Inputs!AT276,0)</f>
        <v>0</v>
      </c>
      <c r="AU98" s="188">
        <f>IF(ISNUMBER(Inputs!AU276),Inputs!AU276,0)</f>
        <v>0</v>
      </c>
      <c r="AV98" s="188">
        <f>IF(ISNUMBER(Inputs!AV276),Inputs!AV276,0)</f>
        <v>0</v>
      </c>
      <c r="AW98" s="188">
        <f>IF(ISNUMBER(Inputs!AW276),Inputs!AW276,0)</f>
        <v>0</v>
      </c>
      <c r="AX98" s="188">
        <f>IF(ISNUMBER(Inputs!AX276),Inputs!AX276,0)</f>
        <v>0</v>
      </c>
      <c r="AY98" s="188">
        <f>IF(ISNUMBER(Inputs!AY276),Inputs!AY276,0)</f>
        <v>0</v>
      </c>
      <c r="AZ98" s="188">
        <f>IF(ISNUMBER(Inputs!AZ276),Inputs!AZ276,0)</f>
        <v>0</v>
      </c>
      <c r="BA98" s="188">
        <f>IF(ISNUMBER(Inputs!BA276),Inputs!BA276,0)</f>
        <v>0</v>
      </c>
      <c r="BB98" s="188">
        <f>IF(ISNUMBER(Inputs!BB276),Inputs!BB276,0)</f>
        <v>0</v>
      </c>
      <c r="BC98" s="188">
        <f>IF(ISNUMBER(Inputs!BC276),Inputs!BC276,0)</f>
        <v>0</v>
      </c>
      <c r="BD98" s="188">
        <f>IF(ISNUMBER(Inputs!BD276),Inputs!BD276,0)</f>
        <v>0</v>
      </c>
      <c r="BE98" s="188">
        <f>IF(ISNUMBER(Inputs!BE276),Inputs!BE276,0)</f>
        <v>0</v>
      </c>
      <c r="BF98" s="188">
        <f>IF(ISNUMBER(Inputs!BF276),Inputs!BF276,0)</f>
        <v>0</v>
      </c>
      <c r="BG98" s="188">
        <f>IF(ISNUMBER(Inputs!BG276),Inputs!BG276,0)</f>
        <v>0</v>
      </c>
      <c r="BH98" s="188">
        <f>IF(ISNUMBER(Inputs!BH276),Inputs!BH276,0)</f>
        <v>0</v>
      </c>
      <c r="BI98" s="188">
        <f>IF(ISNUMBER(Inputs!BI276),Inputs!BI276,0)</f>
        <v>0</v>
      </c>
      <c r="BJ98" s="188">
        <f>IF(ISNUMBER(Inputs!BJ276),Inputs!BJ276,0)</f>
        <v>0</v>
      </c>
      <c r="BK98" s="188">
        <f>IF(ISNUMBER(Inputs!BK276),Inputs!BK276,0)</f>
        <v>0</v>
      </c>
      <c r="BL98" s="188">
        <f>IF(ISNUMBER(Inputs!BL276),Inputs!BL276,0)</f>
        <v>0</v>
      </c>
      <c r="BM98" s="188">
        <f>IF(ISNUMBER(Inputs!BM276),Inputs!BM276,0)</f>
        <v>0</v>
      </c>
      <c r="BN98" s="188">
        <f>IF(ISNUMBER(Inputs!BN276),Inputs!BN276,0)</f>
        <v>0</v>
      </c>
      <c r="BO98" s="188">
        <f>IF(ISNUMBER(Inputs!BO276),Inputs!BO276,0)</f>
        <v>0</v>
      </c>
      <c r="BP98" s="188">
        <f>IF(ISNUMBER(Inputs!BP276),Inputs!BP276,0)</f>
        <v>0</v>
      </c>
      <c r="BQ98" s="188">
        <f>IF(ISNUMBER(Inputs!BQ276),Inputs!BQ276,0)</f>
        <v>0</v>
      </c>
      <c r="BR98" s="188">
        <f>IF(ISNUMBER(Inputs!BR276),Inputs!BR276,0)</f>
        <v>0</v>
      </c>
      <c r="BS98" s="188">
        <f>IF(ISNUMBER(Inputs!BS276),Inputs!BS276,0)</f>
        <v>0</v>
      </c>
      <c r="BT98" s="188">
        <f>IF(ISNUMBER(Inputs!BT276),Inputs!BT276,0)</f>
        <v>0</v>
      </c>
      <c r="BU98" s="188">
        <f>IF(ISNUMBER(Inputs!BU276),Inputs!BU276,0)</f>
        <v>0</v>
      </c>
      <c r="BV98" s="188">
        <f>IF(ISNUMBER(Inputs!BV276),Inputs!BV276,0)</f>
        <v>0</v>
      </c>
      <c r="BW98" s="188">
        <f>IF(ISNUMBER(Inputs!BW276),Inputs!BW276,0)</f>
        <v>0</v>
      </c>
      <c r="BX98" s="188">
        <f>IF(ISNUMBER(Inputs!BX276),Inputs!BX276,0)</f>
        <v>0</v>
      </c>
      <c r="BY98" s="188">
        <f>IF(ISNUMBER(Inputs!BY276),Inputs!BY276,0)</f>
        <v>0</v>
      </c>
      <c r="BZ98" s="188">
        <f>IF(ISNUMBER(Inputs!BZ276),Inputs!BZ276,0)</f>
        <v>0</v>
      </c>
      <c r="CA98" s="188">
        <f>IF(ISNUMBER(Inputs!CA276),Inputs!CA276,0)</f>
        <v>0</v>
      </c>
      <c r="CB98" s="188">
        <f>IF(ISNUMBER(Inputs!CB276),Inputs!CB276,0)</f>
        <v>0</v>
      </c>
      <c r="CC98" s="188">
        <f>IF(ISNUMBER(Inputs!CC276),Inputs!CC276,0)</f>
        <v>0</v>
      </c>
      <c r="CD98" s="188">
        <f>IF(ISNUMBER(Inputs!CD276),Inputs!CD276,0)</f>
        <v>0</v>
      </c>
      <c r="CE98" s="188">
        <f>IF(ISNUMBER(Inputs!CE276),Inputs!CE276,0)</f>
        <v>0</v>
      </c>
      <c r="CF98" s="188">
        <f>IF(ISNUMBER(Inputs!CF276),Inputs!CF276,0)</f>
        <v>0</v>
      </c>
      <c r="CG98" s="188">
        <f>IF(ISNUMBER(Inputs!CG276),Inputs!CG276,0)</f>
        <v>0</v>
      </c>
      <c r="CH98" s="188">
        <f>IF(ISNUMBER(Inputs!CH276),Inputs!CH276,0)</f>
        <v>0</v>
      </c>
      <c r="CI98" s="188">
        <f>IF(ISNUMBER(Inputs!CI276),Inputs!CI276,0)</f>
        <v>0</v>
      </c>
    </row>
    <row r="99" spans="1:87">
      <c r="C99" s="1" t="s">
        <v>52</v>
      </c>
      <c r="D99" s="2" t="s">
        <v>898</v>
      </c>
      <c r="E99" s="2" t="s">
        <v>58</v>
      </c>
      <c r="F99" s="2"/>
      <c r="G99" s="752"/>
      <c r="H99" s="188">
        <f>IF(ISNUMBER(Inputs!H277),Inputs!H277,0)</f>
        <v>0</v>
      </c>
      <c r="I99" s="188">
        <f>IF(ISNUMBER(Inputs!I277),Inputs!I277,0)</f>
        <v>0</v>
      </c>
      <c r="J99" s="188">
        <f>IF(ISNUMBER(Inputs!J277),Inputs!J277,0)</f>
        <v>-7.3</v>
      </c>
      <c r="K99" s="188">
        <f>IF(ISNUMBER(Inputs!K277),Inputs!K277,0)</f>
        <v>-1.72</v>
      </c>
      <c r="L99" s="188">
        <f>IF(ISNUMBER(Inputs!L277),Inputs!L277,0)</f>
        <v>-3.5680000000000001</v>
      </c>
      <c r="M99" s="188">
        <f>IF(ISNUMBER(Inputs!M277),Inputs!M277,0)</f>
        <v>0</v>
      </c>
      <c r="N99" s="188">
        <f>IF(ISNUMBER(Inputs!N277),Inputs!N277,0)</f>
        <v>0</v>
      </c>
      <c r="O99" s="188">
        <f>IF(ISNUMBER(Inputs!O277),Inputs!O277,0)</f>
        <v>0</v>
      </c>
      <c r="P99" s="188">
        <f>IF(ISNUMBER(Inputs!P277),Inputs!P277,0)</f>
        <v>0</v>
      </c>
      <c r="Q99" s="188">
        <f>IF(ISNUMBER(Inputs!Q277),Inputs!Q277,0)</f>
        <v>0</v>
      </c>
      <c r="R99" s="188">
        <f>IF(ISNUMBER(Inputs!R277),Inputs!R277,0)</f>
        <v>0</v>
      </c>
      <c r="S99" s="188">
        <f>IF(ISNUMBER(Inputs!S277),Inputs!S277,0)</f>
        <v>0</v>
      </c>
      <c r="T99" s="188">
        <f>IF(ISNUMBER(Inputs!T277),Inputs!T277,0)</f>
        <v>0</v>
      </c>
      <c r="U99" s="188">
        <f>IF(ISNUMBER(Inputs!U277),Inputs!U277,0)</f>
        <v>0</v>
      </c>
      <c r="V99" s="188">
        <f>IF(ISNUMBER(Inputs!V277),Inputs!V277,0)</f>
        <v>0</v>
      </c>
      <c r="W99" s="188">
        <f>IF(ISNUMBER(Inputs!W277),Inputs!W277,0)</f>
        <v>0</v>
      </c>
      <c r="X99" s="188">
        <f>IF(ISNUMBER(Inputs!X277),Inputs!X277,0)</f>
        <v>0</v>
      </c>
      <c r="Y99" s="188">
        <f>IF(ISNUMBER(Inputs!Y277),Inputs!Y277,0)</f>
        <v>0</v>
      </c>
      <c r="Z99" s="188">
        <f>IF(ISNUMBER(Inputs!Z277),Inputs!Z277,0)</f>
        <v>0</v>
      </c>
      <c r="AA99" s="188">
        <f>IF(ISNUMBER(Inputs!AA277),Inputs!AA277,0)</f>
        <v>0</v>
      </c>
      <c r="AB99" s="188">
        <f>IF(ISNUMBER(Inputs!AB277),Inputs!AB277,0)</f>
        <v>0</v>
      </c>
      <c r="AC99" s="188">
        <f>IF(ISNUMBER(Inputs!AC277),Inputs!AC277,0)</f>
        <v>0</v>
      </c>
      <c r="AD99" s="188">
        <f>IF(ISNUMBER(Inputs!AD277),Inputs!AD277,0)</f>
        <v>0</v>
      </c>
      <c r="AE99" s="188">
        <f>IF(ISNUMBER(Inputs!AE277),Inputs!AE277,0)</f>
        <v>0</v>
      </c>
      <c r="AF99" s="188">
        <f>IF(ISNUMBER(Inputs!AF277),Inputs!AF277,0)</f>
        <v>0</v>
      </c>
      <c r="AG99" s="188">
        <f>IF(ISNUMBER(Inputs!AG277),Inputs!AG277,0)</f>
        <v>0</v>
      </c>
      <c r="AH99" s="188">
        <f>IF(ISNUMBER(Inputs!AH277),Inputs!AH277,0)</f>
        <v>0</v>
      </c>
      <c r="AI99" s="188">
        <f>IF(ISNUMBER(Inputs!AI277),Inputs!AI277,0)</f>
        <v>0</v>
      </c>
      <c r="AJ99" s="188">
        <f>IF(ISNUMBER(Inputs!AJ277),Inputs!AJ277,0)</f>
        <v>0</v>
      </c>
      <c r="AK99" s="188">
        <f>IF(ISNUMBER(Inputs!AK277),Inputs!AK277,0)</f>
        <v>0</v>
      </c>
      <c r="AL99" s="188">
        <f>IF(ISNUMBER(Inputs!AL277),Inputs!AL277,0)</f>
        <v>0</v>
      </c>
      <c r="AM99" s="188">
        <f>IF(ISNUMBER(Inputs!AM277),Inputs!AM277,0)</f>
        <v>0</v>
      </c>
      <c r="AN99" s="188">
        <f>IF(ISNUMBER(Inputs!AN277),Inputs!AN277,0)</f>
        <v>0</v>
      </c>
      <c r="AO99" s="188">
        <f>IF(ISNUMBER(Inputs!AO277),Inputs!AO277,0)</f>
        <v>0</v>
      </c>
      <c r="AP99" s="188">
        <f>IF(ISNUMBER(Inputs!AP277),Inputs!AP277,0)</f>
        <v>0</v>
      </c>
      <c r="AQ99" s="188">
        <f>IF(ISNUMBER(Inputs!AQ277),Inputs!AQ277,0)</f>
        <v>0</v>
      </c>
      <c r="AR99" s="188">
        <f>IF(ISNUMBER(Inputs!AR277),Inputs!AR277,0)</f>
        <v>0</v>
      </c>
      <c r="AS99" s="188">
        <f>IF(ISNUMBER(Inputs!AS277),Inputs!AS277,0)</f>
        <v>0</v>
      </c>
      <c r="AT99" s="188">
        <f>IF(ISNUMBER(Inputs!AT277),Inputs!AT277,0)</f>
        <v>0</v>
      </c>
      <c r="AU99" s="188">
        <f>IF(ISNUMBER(Inputs!AU277),Inputs!AU277,0)</f>
        <v>0</v>
      </c>
      <c r="AV99" s="188">
        <f>IF(ISNUMBER(Inputs!AV277),Inputs!AV277,0)</f>
        <v>0</v>
      </c>
      <c r="AW99" s="188">
        <f>IF(ISNUMBER(Inputs!AW277),Inputs!AW277,0)</f>
        <v>0</v>
      </c>
      <c r="AX99" s="188">
        <f>IF(ISNUMBER(Inputs!AX277),Inputs!AX277,0)</f>
        <v>0</v>
      </c>
      <c r="AY99" s="188">
        <f>IF(ISNUMBER(Inputs!AY277),Inputs!AY277,0)</f>
        <v>0</v>
      </c>
      <c r="AZ99" s="188">
        <f>IF(ISNUMBER(Inputs!AZ277),Inputs!AZ277,0)</f>
        <v>0</v>
      </c>
      <c r="BA99" s="188">
        <f>IF(ISNUMBER(Inputs!BA277),Inputs!BA277,0)</f>
        <v>0</v>
      </c>
      <c r="BB99" s="188">
        <f>IF(ISNUMBER(Inputs!BB277),Inputs!BB277,0)</f>
        <v>0</v>
      </c>
      <c r="BC99" s="188">
        <f>IF(ISNUMBER(Inputs!BC277),Inputs!BC277,0)</f>
        <v>0</v>
      </c>
      <c r="BD99" s="188">
        <f>IF(ISNUMBER(Inputs!BD277),Inputs!BD277,0)</f>
        <v>0</v>
      </c>
      <c r="BE99" s="188">
        <f>IF(ISNUMBER(Inputs!BE277),Inputs!BE277,0)</f>
        <v>0</v>
      </c>
      <c r="BF99" s="188">
        <f>IF(ISNUMBER(Inputs!BF277),Inputs!BF277,0)</f>
        <v>0</v>
      </c>
      <c r="BG99" s="188">
        <f>IF(ISNUMBER(Inputs!BG277),Inputs!BG277,0)</f>
        <v>0</v>
      </c>
      <c r="BH99" s="188">
        <f>IF(ISNUMBER(Inputs!BH277),Inputs!BH277,0)</f>
        <v>0</v>
      </c>
      <c r="BI99" s="188">
        <f>IF(ISNUMBER(Inputs!BI277),Inputs!BI277,0)</f>
        <v>0</v>
      </c>
      <c r="BJ99" s="188">
        <f>IF(ISNUMBER(Inputs!BJ277),Inputs!BJ277,0)</f>
        <v>0</v>
      </c>
      <c r="BK99" s="188">
        <f>IF(ISNUMBER(Inputs!BK277),Inputs!BK277,0)</f>
        <v>0</v>
      </c>
      <c r="BL99" s="188">
        <f>IF(ISNUMBER(Inputs!BL277),Inputs!BL277,0)</f>
        <v>0</v>
      </c>
      <c r="BM99" s="188">
        <f>IF(ISNUMBER(Inputs!BM277),Inputs!BM277,0)</f>
        <v>0</v>
      </c>
      <c r="BN99" s="188">
        <f>IF(ISNUMBER(Inputs!BN277),Inputs!BN277,0)</f>
        <v>0</v>
      </c>
      <c r="BO99" s="188">
        <f>IF(ISNUMBER(Inputs!BO277),Inputs!BO277,0)</f>
        <v>0</v>
      </c>
      <c r="BP99" s="188">
        <f>IF(ISNUMBER(Inputs!BP277),Inputs!BP277,0)</f>
        <v>0</v>
      </c>
      <c r="BQ99" s="188">
        <f>IF(ISNUMBER(Inputs!BQ277),Inputs!BQ277,0)</f>
        <v>0</v>
      </c>
      <c r="BR99" s="188">
        <f>IF(ISNUMBER(Inputs!BR277),Inputs!BR277,0)</f>
        <v>0</v>
      </c>
      <c r="BS99" s="188">
        <f>IF(ISNUMBER(Inputs!BS277),Inputs!BS277,0)</f>
        <v>0</v>
      </c>
      <c r="BT99" s="188">
        <f>IF(ISNUMBER(Inputs!BT277),Inputs!BT277,0)</f>
        <v>0</v>
      </c>
      <c r="BU99" s="188">
        <f>IF(ISNUMBER(Inputs!BU277),Inputs!BU277,0)</f>
        <v>0</v>
      </c>
      <c r="BV99" s="188">
        <f>IF(ISNUMBER(Inputs!BV277),Inputs!BV277,0)</f>
        <v>0</v>
      </c>
      <c r="BW99" s="188">
        <f>IF(ISNUMBER(Inputs!BW277),Inputs!BW277,0)</f>
        <v>0</v>
      </c>
      <c r="BX99" s="188">
        <f>IF(ISNUMBER(Inputs!BX277),Inputs!BX277,0)</f>
        <v>0</v>
      </c>
      <c r="BY99" s="188">
        <f>IF(ISNUMBER(Inputs!BY277),Inputs!BY277,0)</f>
        <v>0</v>
      </c>
      <c r="BZ99" s="188">
        <f>IF(ISNUMBER(Inputs!BZ277),Inputs!BZ277,0)</f>
        <v>0</v>
      </c>
      <c r="CA99" s="188">
        <f>IF(ISNUMBER(Inputs!CA277),Inputs!CA277,0)</f>
        <v>0</v>
      </c>
      <c r="CB99" s="188">
        <f>IF(ISNUMBER(Inputs!CB277),Inputs!CB277,0)</f>
        <v>0</v>
      </c>
      <c r="CC99" s="188">
        <f>IF(ISNUMBER(Inputs!CC277),Inputs!CC277,0)</f>
        <v>0</v>
      </c>
      <c r="CD99" s="188">
        <f>IF(ISNUMBER(Inputs!CD277),Inputs!CD277,0)</f>
        <v>0</v>
      </c>
      <c r="CE99" s="188">
        <f>IF(ISNUMBER(Inputs!CE277),Inputs!CE277,0)</f>
        <v>0</v>
      </c>
      <c r="CF99" s="188">
        <f>IF(ISNUMBER(Inputs!CF277),Inputs!CF277,0)</f>
        <v>0</v>
      </c>
      <c r="CG99" s="188">
        <f>IF(ISNUMBER(Inputs!CG277),Inputs!CG277,0)</f>
        <v>0</v>
      </c>
      <c r="CH99" s="188">
        <f>IF(ISNUMBER(Inputs!CH277),Inputs!CH277,0)</f>
        <v>0</v>
      </c>
      <c r="CI99" s="188">
        <f>IF(ISNUMBER(Inputs!CI277),Inputs!CI277,0)</f>
        <v>0</v>
      </c>
    </row>
    <row r="100" spans="1:87">
      <c r="C100" s="1" t="s">
        <v>53</v>
      </c>
      <c r="D100" s="2" t="s">
        <v>898</v>
      </c>
      <c r="E100" s="2" t="s">
        <v>58</v>
      </c>
      <c r="F100" s="2"/>
      <c r="G100" s="752"/>
      <c r="H100" s="188">
        <f>IF(ISNUMBER(Inputs!H280),Inputs!H280,0)</f>
        <v>0</v>
      </c>
      <c r="I100" s="188">
        <f>IF(ISNUMBER(Inputs!I280),Inputs!I280,0)</f>
        <v>0.4</v>
      </c>
      <c r="J100" s="188">
        <f>IF(ISNUMBER(Inputs!J280),Inputs!J280,0)</f>
        <v>4.2</v>
      </c>
      <c r="K100" s="188">
        <f>IF(ISNUMBER(Inputs!K280),Inputs!K280,0)</f>
        <v>10.891</v>
      </c>
      <c r="L100" s="188">
        <f>IF(ISNUMBER(Inputs!L280),Inputs!L280,0)</f>
        <v>1.6669999999999998</v>
      </c>
      <c r="M100" s="188">
        <f>IF(ISNUMBER(Inputs!M280),Inputs!M280,0)</f>
        <v>0</v>
      </c>
      <c r="N100" s="188">
        <f>IF(ISNUMBER(Inputs!N280),Inputs!N280,0)</f>
        <v>0</v>
      </c>
      <c r="O100" s="188">
        <f>IF(ISNUMBER(Inputs!O280),Inputs!O280,0)</f>
        <v>0</v>
      </c>
      <c r="P100" s="188">
        <f>IF(ISNUMBER(Inputs!P280),Inputs!P280,0)</f>
        <v>0</v>
      </c>
      <c r="Q100" s="188">
        <f>IF(ISNUMBER(Inputs!Q280),Inputs!Q280,0)</f>
        <v>0</v>
      </c>
      <c r="R100" s="188">
        <f>IF(ISNUMBER(Inputs!R280),Inputs!R280,0)</f>
        <v>0</v>
      </c>
      <c r="S100" s="188">
        <f>IF(ISNUMBER(Inputs!S280),Inputs!S280,0)</f>
        <v>0</v>
      </c>
      <c r="T100" s="188">
        <f>IF(ISNUMBER(Inputs!T280),Inputs!T280,0)</f>
        <v>0</v>
      </c>
      <c r="U100" s="188">
        <f>IF(ISNUMBER(Inputs!U280),Inputs!U280,0)</f>
        <v>0</v>
      </c>
      <c r="V100" s="188">
        <f>IF(ISNUMBER(Inputs!V280),Inputs!V280,0)</f>
        <v>0</v>
      </c>
      <c r="W100" s="188">
        <f>IF(ISNUMBER(Inputs!W280),Inputs!W280,0)</f>
        <v>0</v>
      </c>
      <c r="X100" s="188">
        <f>IF(ISNUMBER(Inputs!X280),Inputs!X280,0)</f>
        <v>0</v>
      </c>
      <c r="Y100" s="188">
        <f>IF(ISNUMBER(Inputs!Y280),Inputs!Y280,0)</f>
        <v>0</v>
      </c>
      <c r="Z100" s="188">
        <f>IF(ISNUMBER(Inputs!Z280),Inputs!Z280,0)</f>
        <v>0</v>
      </c>
      <c r="AA100" s="188">
        <f>IF(ISNUMBER(Inputs!AA280),Inputs!AA280,0)</f>
        <v>0</v>
      </c>
      <c r="AB100" s="188">
        <f>IF(ISNUMBER(Inputs!AB280),Inputs!AB280,0)</f>
        <v>0</v>
      </c>
      <c r="AC100" s="188">
        <f>IF(ISNUMBER(Inputs!AC280),Inputs!AC280,0)</f>
        <v>0</v>
      </c>
      <c r="AD100" s="188">
        <f>IF(ISNUMBER(Inputs!AD280),Inputs!AD280,0)</f>
        <v>0</v>
      </c>
      <c r="AE100" s="188">
        <f>IF(ISNUMBER(Inputs!AE280),Inputs!AE280,0)</f>
        <v>0</v>
      </c>
      <c r="AF100" s="188">
        <f>IF(ISNUMBER(Inputs!AF280),Inputs!AF280,0)</f>
        <v>0</v>
      </c>
      <c r="AG100" s="188">
        <f>IF(ISNUMBER(Inputs!AG280),Inputs!AG280,0)</f>
        <v>0</v>
      </c>
      <c r="AH100" s="188">
        <f>IF(ISNUMBER(Inputs!AH280),Inputs!AH280,0)</f>
        <v>0</v>
      </c>
      <c r="AI100" s="188">
        <f>IF(ISNUMBER(Inputs!AI280),Inputs!AI280,0)</f>
        <v>0</v>
      </c>
      <c r="AJ100" s="188">
        <f>IF(ISNUMBER(Inputs!AJ280),Inputs!AJ280,0)</f>
        <v>0</v>
      </c>
      <c r="AK100" s="188">
        <f>IF(ISNUMBER(Inputs!AK280),Inputs!AK280,0)</f>
        <v>0</v>
      </c>
      <c r="AL100" s="188">
        <f>IF(ISNUMBER(Inputs!AL280),Inputs!AL280,0)</f>
        <v>0</v>
      </c>
      <c r="AM100" s="188">
        <f>IF(ISNUMBER(Inputs!AM280),Inputs!AM280,0)</f>
        <v>0</v>
      </c>
      <c r="AN100" s="188">
        <f>IF(ISNUMBER(Inputs!AN280),Inputs!AN280,0)</f>
        <v>0</v>
      </c>
      <c r="AO100" s="188">
        <f>IF(ISNUMBER(Inputs!AO280),Inputs!AO280,0)</f>
        <v>0</v>
      </c>
      <c r="AP100" s="188">
        <f>IF(ISNUMBER(Inputs!AP280),Inputs!AP280,0)</f>
        <v>0</v>
      </c>
      <c r="AQ100" s="188">
        <f>IF(ISNUMBER(Inputs!AQ280),Inputs!AQ280,0)</f>
        <v>0</v>
      </c>
      <c r="AR100" s="188">
        <f>IF(ISNUMBER(Inputs!AR280),Inputs!AR280,0)</f>
        <v>0</v>
      </c>
      <c r="AS100" s="188">
        <f>IF(ISNUMBER(Inputs!AS280),Inputs!AS280,0)</f>
        <v>0</v>
      </c>
      <c r="AT100" s="188">
        <f>IF(ISNUMBER(Inputs!AT280),Inputs!AT280,0)</f>
        <v>0</v>
      </c>
      <c r="AU100" s="188">
        <f>IF(ISNUMBER(Inputs!AU280),Inputs!AU280,0)</f>
        <v>0</v>
      </c>
      <c r="AV100" s="188">
        <f>IF(ISNUMBER(Inputs!AV280),Inputs!AV280,0)</f>
        <v>0</v>
      </c>
      <c r="AW100" s="188">
        <f>IF(ISNUMBER(Inputs!AW280),Inputs!AW280,0)</f>
        <v>0</v>
      </c>
      <c r="AX100" s="188">
        <f>IF(ISNUMBER(Inputs!AX280),Inputs!AX280,0)</f>
        <v>0</v>
      </c>
      <c r="AY100" s="188">
        <f>IF(ISNUMBER(Inputs!AY280),Inputs!AY280,0)</f>
        <v>0</v>
      </c>
      <c r="AZ100" s="188">
        <f>IF(ISNUMBER(Inputs!AZ280),Inputs!AZ280,0)</f>
        <v>0</v>
      </c>
      <c r="BA100" s="188">
        <f>IF(ISNUMBER(Inputs!BA280),Inputs!BA280,0)</f>
        <v>0</v>
      </c>
      <c r="BB100" s="188">
        <f>IF(ISNUMBER(Inputs!BB280),Inputs!BB280,0)</f>
        <v>0</v>
      </c>
      <c r="BC100" s="188">
        <f>IF(ISNUMBER(Inputs!BC280),Inputs!BC280,0)</f>
        <v>0</v>
      </c>
      <c r="BD100" s="188">
        <f>IF(ISNUMBER(Inputs!BD280),Inputs!BD280,0)</f>
        <v>0</v>
      </c>
      <c r="BE100" s="188">
        <f>IF(ISNUMBER(Inputs!BE280),Inputs!BE280,0)</f>
        <v>0</v>
      </c>
      <c r="BF100" s="188">
        <f>IF(ISNUMBER(Inputs!BF280),Inputs!BF280,0)</f>
        <v>0</v>
      </c>
      <c r="BG100" s="188">
        <f>IF(ISNUMBER(Inputs!BG280),Inputs!BG280,0)</f>
        <v>0</v>
      </c>
      <c r="BH100" s="188">
        <f>IF(ISNUMBER(Inputs!BH280),Inputs!BH280,0)</f>
        <v>0</v>
      </c>
      <c r="BI100" s="188">
        <f>IF(ISNUMBER(Inputs!BI280),Inputs!BI280,0)</f>
        <v>0</v>
      </c>
      <c r="BJ100" s="188">
        <f>IF(ISNUMBER(Inputs!BJ280),Inputs!BJ280,0)</f>
        <v>0</v>
      </c>
      <c r="BK100" s="188">
        <f>IF(ISNUMBER(Inputs!BK280),Inputs!BK280,0)</f>
        <v>0</v>
      </c>
      <c r="BL100" s="188">
        <f>IF(ISNUMBER(Inputs!BL280),Inputs!BL280,0)</f>
        <v>0</v>
      </c>
      <c r="BM100" s="188">
        <f>IF(ISNUMBER(Inputs!BM280),Inputs!BM280,0)</f>
        <v>0</v>
      </c>
      <c r="BN100" s="188">
        <f>IF(ISNUMBER(Inputs!BN280),Inputs!BN280,0)</f>
        <v>0</v>
      </c>
      <c r="BO100" s="188">
        <f>IF(ISNUMBER(Inputs!BO280),Inputs!BO280,0)</f>
        <v>0</v>
      </c>
      <c r="BP100" s="188">
        <f>IF(ISNUMBER(Inputs!BP280),Inputs!BP280,0)</f>
        <v>0</v>
      </c>
      <c r="BQ100" s="188">
        <f>IF(ISNUMBER(Inputs!BQ280),Inputs!BQ280,0)</f>
        <v>0</v>
      </c>
      <c r="BR100" s="188">
        <f>IF(ISNUMBER(Inputs!BR280),Inputs!BR280,0)</f>
        <v>0</v>
      </c>
      <c r="BS100" s="188">
        <f>IF(ISNUMBER(Inputs!BS280),Inputs!BS280,0)</f>
        <v>0</v>
      </c>
      <c r="BT100" s="188">
        <f>IF(ISNUMBER(Inputs!BT280),Inputs!BT280,0)</f>
        <v>0</v>
      </c>
      <c r="BU100" s="188">
        <f>IF(ISNUMBER(Inputs!BU280),Inputs!BU280,0)</f>
        <v>0</v>
      </c>
      <c r="BV100" s="188">
        <f>IF(ISNUMBER(Inputs!BV280),Inputs!BV280,0)</f>
        <v>0</v>
      </c>
      <c r="BW100" s="188">
        <f>IF(ISNUMBER(Inputs!BW280),Inputs!BW280,0)</f>
        <v>0</v>
      </c>
      <c r="BX100" s="188">
        <f>IF(ISNUMBER(Inputs!BX280),Inputs!BX280,0)</f>
        <v>0</v>
      </c>
      <c r="BY100" s="188">
        <f>IF(ISNUMBER(Inputs!BY280),Inputs!BY280,0)</f>
        <v>0</v>
      </c>
      <c r="BZ100" s="188">
        <f>IF(ISNUMBER(Inputs!BZ280),Inputs!BZ280,0)</f>
        <v>0</v>
      </c>
      <c r="CA100" s="188">
        <f>IF(ISNUMBER(Inputs!CA280),Inputs!CA280,0)</f>
        <v>0</v>
      </c>
      <c r="CB100" s="188">
        <f>IF(ISNUMBER(Inputs!CB280),Inputs!CB280,0)</f>
        <v>0</v>
      </c>
      <c r="CC100" s="188">
        <f>IF(ISNUMBER(Inputs!CC280),Inputs!CC280,0)</f>
        <v>0</v>
      </c>
      <c r="CD100" s="188">
        <f>IF(ISNUMBER(Inputs!CD280),Inputs!CD280,0)</f>
        <v>0</v>
      </c>
      <c r="CE100" s="188">
        <f>IF(ISNUMBER(Inputs!CE280),Inputs!CE280,0)</f>
        <v>0</v>
      </c>
      <c r="CF100" s="188">
        <f>IF(ISNUMBER(Inputs!CF280),Inputs!CF280,0)</f>
        <v>0</v>
      </c>
      <c r="CG100" s="188">
        <f>IF(ISNUMBER(Inputs!CG280),Inputs!CG280,0)</f>
        <v>0</v>
      </c>
      <c r="CH100" s="188">
        <f>IF(ISNUMBER(Inputs!CH280),Inputs!CH280,0)</f>
        <v>0</v>
      </c>
      <c r="CI100" s="188">
        <f>IF(ISNUMBER(Inputs!CI280),Inputs!CI280,0)</f>
        <v>0</v>
      </c>
    </row>
    <row r="101" spans="1:87">
      <c r="C101" s="1" t="s">
        <v>54</v>
      </c>
      <c r="D101" s="2" t="s">
        <v>898</v>
      </c>
      <c r="E101" s="2" t="s">
        <v>58</v>
      </c>
      <c r="F101" s="2"/>
      <c r="G101" s="752"/>
      <c r="H101" s="188">
        <f>IF(ISNUMBER(Inputs!H281),Inputs!H281,0)</f>
        <v>0</v>
      </c>
      <c r="I101" s="188">
        <f>IF(ISNUMBER(Inputs!I281),Inputs!I281,0)</f>
        <v>0</v>
      </c>
      <c r="J101" s="188">
        <f>IF(ISNUMBER(Inputs!J281),Inputs!J281,0)</f>
        <v>0</v>
      </c>
      <c r="K101" s="188">
        <f>IF(ISNUMBER(Inputs!K281),Inputs!K281,0)</f>
        <v>-0.63</v>
      </c>
      <c r="L101" s="188">
        <f>IF(ISNUMBER(Inputs!L281),Inputs!L281,0)</f>
        <v>-0.81200000000000006</v>
      </c>
      <c r="M101" s="188">
        <f>IF(ISNUMBER(Inputs!M281),Inputs!M281,0)</f>
        <v>0</v>
      </c>
      <c r="N101" s="188">
        <f>IF(ISNUMBER(Inputs!N281),Inputs!N281,0)</f>
        <v>0</v>
      </c>
      <c r="O101" s="188">
        <f>IF(ISNUMBER(Inputs!O281),Inputs!O281,0)</f>
        <v>0</v>
      </c>
      <c r="P101" s="188">
        <f>IF(ISNUMBER(Inputs!P281),Inputs!P281,0)</f>
        <v>0</v>
      </c>
      <c r="Q101" s="188">
        <f>IF(ISNUMBER(Inputs!Q281),Inputs!Q281,0)</f>
        <v>0</v>
      </c>
      <c r="R101" s="188">
        <f>IF(ISNUMBER(Inputs!R281),Inputs!R281,0)</f>
        <v>0</v>
      </c>
      <c r="S101" s="188">
        <f>IF(ISNUMBER(Inputs!S281),Inputs!S281,0)</f>
        <v>0</v>
      </c>
      <c r="T101" s="188">
        <f>IF(ISNUMBER(Inputs!T281),Inputs!T281,0)</f>
        <v>0</v>
      </c>
      <c r="U101" s="188">
        <f>IF(ISNUMBER(Inputs!U281),Inputs!U281,0)</f>
        <v>0</v>
      </c>
      <c r="V101" s="188">
        <f>IF(ISNUMBER(Inputs!V281),Inputs!V281,0)</f>
        <v>0</v>
      </c>
      <c r="W101" s="188">
        <f>IF(ISNUMBER(Inputs!W281),Inputs!W281,0)</f>
        <v>0</v>
      </c>
      <c r="X101" s="188">
        <f>IF(ISNUMBER(Inputs!X281),Inputs!X281,0)</f>
        <v>0</v>
      </c>
      <c r="Y101" s="188">
        <f>IF(ISNUMBER(Inputs!Y281),Inputs!Y281,0)</f>
        <v>0</v>
      </c>
      <c r="Z101" s="188">
        <f>IF(ISNUMBER(Inputs!Z281),Inputs!Z281,0)</f>
        <v>0</v>
      </c>
      <c r="AA101" s="188">
        <f>IF(ISNUMBER(Inputs!AA281),Inputs!AA281,0)</f>
        <v>0</v>
      </c>
      <c r="AB101" s="188">
        <f>IF(ISNUMBER(Inputs!AB281),Inputs!AB281,0)</f>
        <v>0</v>
      </c>
      <c r="AC101" s="188">
        <f>IF(ISNUMBER(Inputs!AC281),Inputs!AC281,0)</f>
        <v>0</v>
      </c>
      <c r="AD101" s="188">
        <f>IF(ISNUMBER(Inputs!AD281),Inputs!AD281,0)</f>
        <v>0</v>
      </c>
      <c r="AE101" s="188">
        <f>IF(ISNUMBER(Inputs!AE281),Inputs!AE281,0)</f>
        <v>0</v>
      </c>
      <c r="AF101" s="188">
        <f>IF(ISNUMBER(Inputs!AF281),Inputs!AF281,0)</f>
        <v>0</v>
      </c>
      <c r="AG101" s="188">
        <f>IF(ISNUMBER(Inputs!AG281),Inputs!AG281,0)</f>
        <v>0</v>
      </c>
      <c r="AH101" s="188">
        <f>IF(ISNUMBER(Inputs!AH281),Inputs!AH281,0)</f>
        <v>0</v>
      </c>
      <c r="AI101" s="188">
        <f>IF(ISNUMBER(Inputs!AI281),Inputs!AI281,0)</f>
        <v>0</v>
      </c>
      <c r="AJ101" s="188">
        <f>IF(ISNUMBER(Inputs!AJ281),Inputs!AJ281,0)</f>
        <v>0</v>
      </c>
      <c r="AK101" s="188">
        <f>IF(ISNUMBER(Inputs!AK281),Inputs!AK281,0)</f>
        <v>0</v>
      </c>
      <c r="AL101" s="188">
        <f>IF(ISNUMBER(Inputs!AL281),Inputs!AL281,0)</f>
        <v>0</v>
      </c>
      <c r="AM101" s="188">
        <f>IF(ISNUMBER(Inputs!AM281),Inputs!AM281,0)</f>
        <v>0</v>
      </c>
      <c r="AN101" s="188">
        <f>IF(ISNUMBER(Inputs!AN281),Inputs!AN281,0)</f>
        <v>0</v>
      </c>
      <c r="AO101" s="188">
        <f>IF(ISNUMBER(Inputs!AO281),Inputs!AO281,0)</f>
        <v>0</v>
      </c>
      <c r="AP101" s="188">
        <f>IF(ISNUMBER(Inputs!AP281),Inputs!AP281,0)</f>
        <v>0</v>
      </c>
      <c r="AQ101" s="188">
        <f>IF(ISNUMBER(Inputs!AQ281),Inputs!AQ281,0)</f>
        <v>0</v>
      </c>
      <c r="AR101" s="188">
        <f>IF(ISNUMBER(Inputs!AR281),Inputs!AR281,0)</f>
        <v>0</v>
      </c>
      <c r="AS101" s="188">
        <f>IF(ISNUMBER(Inputs!AS281),Inputs!AS281,0)</f>
        <v>0</v>
      </c>
      <c r="AT101" s="188">
        <f>IF(ISNUMBER(Inputs!AT281),Inputs!AT281,0)</f>
        <v>0</v>
      </c>
      <c r="AU101" s="188">
        <f>IF(ISNUMBER(Inputs!AU281),Inputs!AU281,0)</f>
        <v>0</v>
      </c>
      <c r="AV101" s="188">
        <f>IF(ISNUMBER(Inputs!AV281),Inputs!AV281,0)</f>
        <v>0</v>
      </c>
      <c r="AW101" s="188">
        <f>IF(ISNUMBER(Inputs!AW281),Inputs!AW281,0)</f>
        <v>0</v>
      </c>
      <c r="AX101" s="188">
        <f>IF(ISNUMBER(Inputs!AX281),Inputs!AX281,0)</f>
        <v>0</v>
      </c>
      <c r="AY101" s="188">
        <f>IF(ISNUMBER(Inputs!AY281),Inputs!AY281,0)</f>
        <v>0</v>
      </c>
      <c r="AZ101" s="188">
        <f>IF(ISNUMBER(Inputs!AZ281),Inputs!AZ281,0)</f>
        <v>0</v>
      </c>
      <c r="BA101" s="188">
        <f>IF(ISNUMBER(Inputs!BA281),Inputs!BA281,0)</f>
        <v>0</v>
      </c>
      <c r="BB101" s="188">
        <f>IF(ISNUMBER(Inputs!BB281),Inputs!BB281,0)</f>
        <v>0</v>
      </c>
      <c r="BC101" s="188">
        <f>IF(ISNUMBER(Inputs!BC281),Inputs!BC281,0)</f>
        <v>0</v>
      </c>
      <c r="BD101" s="188">
        <f>IF(ISNUMBER(Inputs!BD281),Inputs!BD281,0)</f>
        <v>0</v>
      </c>
      <c r="BE101" s="188">
        <f>IF(ISNUMBER(Inputs!BE281),Inputs!BE281,0)</f>
        <v>0</v>
      </c>
      <c r="BF101" s="188">
        <f>IF(ISNUMBER(Inputs!BF281),Inputs!BF281,0)</f>
        <v>0</v>
      </c>
      <c r="BG101" s="188">
        <f>IF(ISNUMBER(Inputs!BG281),Inputs!BG281,0)</f>
        <v>0</v>
      </c>
      <c r="BH101" s="188">
        <f>IF(ISNUMBER(Inputs!BH281),Inputs!BH281,0)</f>
        <v>0</v>
      </c>
      <c r="BI101" s="188">
        <f>IF(ISNUMBER(Inputs!BI281),Inputs!BI281,0)</f>
        <v>0</v>
      </c>
      <c r="BJ101" s="188">
        <f>IF(ISNUMBER(Inputs!BJ281),Inputs!BJ281,0)</f>
        <v>0</v>
      </c>
      <c r="BK101" s="188">
        <f>IF(ISNUMBER(Inputs!BK281),Inputs!BK281,0)</f>
        <v>0</v>
      </c>
      <c r="BL101" s="188">
        <f>IF(ISNUMBER(Inputs!BL281),Inputs!BL281,0)</f>
        <v>0</v>
      </c>
      <c r="BM101" s="188">
        <f>IF(ISNUMBER(Inputs!BM281),Inputs!BM281,0)</f>
        <v>0</v>
      </c>
      <c r="BN101" s="188">
        <f>IF(ISNUMBER(Inputs!BN281),Inputs!BN281,0)</f>
        <v>0</v>
      </c>
      <c r="BO101" s="188">
        <f>IF(ISNUMBER(Inputs!BO281),Inputs!BO281,0)</f>
        <v>0</v>
      </c>
      <c r="BP101" s="188">
        <f>IF(ISNUMBER(Inputs!BP281),Inputs!BP281,0)</f>
        <v>0</v>
      </c>
      <c r="BQ101" s="188">
        <f>IF(ISNUMBER(Inputs!BQ281),Inputs!BQ281,0)</f>
        <v>0</v>
      </c>
      <c r="BR101" s="188">
        <f>IF(ISNUMBER(Inputs!BR281),Inputs!BR281,0)</f>
        <v>0</v>
      </c>
      <c r="BS101" s="188">
        <f>IF(ISNUMBER(Inputs!BS281),Inputs!BS281,0)</f>
        <v>0</v>
      </c>
      <c r="BT101" s="188">
        <f>IF(ISNUMBER(Inputs!BT281),Inputs!BT281,0)</f>
        <v>0</v>
      </c>
      <c r="BU101" s="188">
        <f>IF(ISNUMBER(Inputs!BU281),Inputs!BU281,0)</f>
        <v>0</v>
      </c>
      <c r="BV101" s="188">
        <f>IF(ISNUMBER(Inputs!BV281),Inputs!BV281,0)</f>
        <v>0</v>
      </c>
      <c r="BW101" s="188">
        <f>IF(ISNUMBER(Inputs!BW281),Inputs!BW281,0)</f>
        <v>0</v>
      </c>
      <c r="BX101" s="188">
        <f>IF(ISNUMBER(Inputs!BX281),Inputs!BX281,0)</f>
        <v>0</v>
      </c>
      <c r="BY101" s="188">
        <f>IF(ISNUMBER(Inputs!BY281),Inputs!BY281,0)</f>
        <v>0</v>
      </c>
      <c r="BZ101" s="188">
        <f>IF(ISNUMBER(Inputs!BZ281),Inputs!BZ281,0)</f>
        <v>0</v>
      </c>
      <c r="CA101" s="188">
        <f>IF(ISNUMBER(Inputs!CA281),Inputs!CA281,0)</f>
        <v>0</v>
      </c>
      <c r="CB101" s="188">
        <f>IF(ISNUMBER(Inputs!CB281),Inputs!CB281,0)</f>
        <v>0</v>
      </c>
      <c r="CC101" s="188">
        <f>IF(ISNUMBER(Inputs!CC281),Inputs!CC281,0)</f>
        <v>0</v>
      </c>
      <c r="CD101" s="188">
        <f>IF(ISNUMBER(Inputs!CD281),Inputs!CD281,0)</f>
        <v>0</v>
      </c>
      <c r="CE101" s="188">
        <f>IF(ISNUMBER(Inputs!CE281),Inputs!CE281,0)</f>
        <v>0</v>
      </c>
      <c r="CF101" s="188">
        <f>IF(ISNUMBER(Inputs!CF281),Inputs!CF281,0)</f>
        <v>0</v>
      </c>
      <c r="CG101" s="188">
        <f>IF(ISNUMBER(Inputs!CG281),Inputs!CG281,0)</f>
        <v>0</v>
      </c>
      <c r="CH101" s="188">
        <f>IF(ISNUMBER(Inputs!CH281),Inputs!CH281,0)</f>
        <v>0</v>
      </c>
      <c r="CI101" s="188">
        <f>IF(ISNUMBER(Inputs!CI281),Inputs!CI281,0)</f>
        <v>0</v>
      </c>
    </row>
    <row r="102" spans="1:87">
      <c r="C102" s="1" t="s">
        <v>55</v>
      </c>
      <c r="D102" s="2" t="s">
        <v>898</v>
      </c>
      <c r="E102" s="2" t="s">
        <v>58</v>
      </c>
      <c r="F102" s="2"/>
      <c r="G102" s="752"/>
      <c r="H102" s="188">
        <f>IF(ISNUMBER(Inputs!H282),Inputs!H282,0)</f>
        <v>0</v>
      </c>
      <c r="I102" s="188">
        <f>IF(ISNUMBER(Inputs!I282),Inputs!I282,0)</f>
        <v>0</v>
      </c>
      <c r="J102" s="188">
        <f>IF(ISNUMBER(Inputs!J282),Inputs!J282,0)</f>
        <v>0.2</v>
      </c>
      <c r="K102" s="188">
        <f>IF(ISNUMBER(Inputs!K282),Inputs!K282,0)</f>
        <v>-21.927</v>
      </c>
      <c r="L102" s="188">
        <f>IF(ISNUMBER(Inputs!L282),Inputs!L282,0)</f>
        <v>-5.173</v>
      </c>
      <c r="M102" s="188">
        <f>IF(ISNUMBER(Inputs!M282),Inputs!M282,0)</f>
        <v>0</v>
      </c>
      <c r="N102" s="188">
        <f>IF(ISNUMBER(Inputs!N282),Inputs!N282,0)</f>
        <v>0</v>
      </c>
      <c r="O102" s="188">
        <f>IF(ISNUMBER(Inputs!O282),Inputs!O282,0)</f>
        <v>0</v>
      </c>
      <c r="P102" s="188">
        <f>IF(ISNUMBER(Inputs!P282),Inputs!P282,0)</f>
        <v>0</v>
      </c>
      <c r="Q102" s="188">
        <f>IF(ISNUMBER(Inputs!Q282),Inputs!Q282,0)</f>
        <v>0</v>
      </c>
      <c r="R102" s="188">
        <f>IF(ISNUMBER(Inputs!R282),Inputs!R282,0)</f>
        <v>0</v>
      </c>
      <c r="S102" s="188">
        <f>IF(ISNUMBER(Inputs!S282),Inputs!S282,0)</f>
        <v>0</v>
      </c>
      <c r="T102" s="188">
        <f>IF(ISNUMBER(Inputs!T282),Inputs!T282,0)</f>
        <v>0</v>
      </c>
      <c r="U102" s="188">
        <f>IF(ISNUMBER(Inputs!U282),Inputs!U282,0)</f>
        <v>0</v>
      </c>
      <c r="V102" s="188">
        <f>IF(ISNUMBER(Inputs!V282),Inputs!V282,0)</f>
        <v>0</v>
      </c>
      <c r="W102" s="188">
        <f>IF(ISNUMBER(Inputs!W282),Inputs!W282,0)</f>
        <v>0</v>
      </c>
      <c r="X102" s="188">
        <f>IF(ISNUMBER(Inputs!X282),Inputs!X282,0)</f>
        <v>0</v>
      </c>
      <c r="Y102" s="188">
        <f>IF(ISNUMBER(Inputs!Y282),Inputs!Y282,0)</f>
        <v>0</v>
      </c>
      <c r="Z102" s="188">
        <f>IF(ISNUMBER(Inputs!Z282),Inputs!Z282,0)</f>
        <v>0</v>
      </c>
      <c r="AA102" s="188">
        <f>IF(ISNUMBER(Inputs!AA282),Inputs!AA282,0)</f>
        <v>0</v>
      </c>
      <c r="AB102" s="188">
        <f>IF(ISNUMBER(Inputs!AB282),Inputs!AB282,0)</f>
        <v>0</v>
      </c>
      <c r="AC102" s="188">
        <f>IF(ISNUMBER(Inputs!AC282),Inputs!AC282,0)</f>
        <v>0</v>
      </c>
      <c r="AD102" s="188">
        <f>IF(ISNUMBER(Inputs!AD282),Inputs!AD282,0)</f>
        <v>0</v>
      </c>
      <c r="AE102" s="188">
        <f>IF(ISNUMBER(Inputs!AE282),Inputs!AE282,0)</f>
        <v>0</v>
      </c>
      <c r="AF102" s="188">
        <f>IF(ISNUMBER(Inputs!AF282),Inputs!AF282,0)</f>
        <v>0</v>
      </c>
      <c r="AG102" s="188">
        <f>IF(ISNUMBER(Inputs!AG282),Inputs!AG282,0)</f>
        <v>0</v>
      </c>
      <c r="AH102" s="188">
        <f>IF(ISNUMBER(Inputs!AH282),Inputs!AH282,0)</f>
        <v>0</v>
      </c>
      <c r="AI102" s="188">
        <f>IF(ISNUMBER(Inputs!AI282),Inputs!AI282,0)</f>
        <v>0</v>
      </c>
      <c r="AJ102" s="188">
        <f>IF(ISNUMBER(Inputs!AJ282),Inputs!AJ282,0)</f>
        <v>0</v>
      </c>
      <c r="AK102" s="188">
        <f>IF(ISNUMBER(Inputs!AK282),Inputs!AK282,0)</f>
        <v>0</v>
      </c>
      <c r="AL102" s="188">
        <f>IF(ISNUMBER(Inputs!AL282),Inputs!AL282,0)</f>
        <v>0</v>
      </c>
      <c r="AM102" s="188">
        <f>IF(ISNUMBER(Inputs!AM282),Inputs!AM282,0)</f>
        <v>0</v>
      </c>
      <c r="AN102" s="188">
        <f>IF(ISNUMBER(Inputs!AN282),Inputs!AN282,0)</f>
        <v>0</v>
      </c>
      <c r="AO102" s="188">
        <f>IF(ISNUMBER(Inputs!AO282),Inputs!AO282,0)</f>
        <v>0</v>
      </c>
      <c r="AP102" s="188">
        <f>IF(ISNUMBER(Inputs!AP282),Inputs!AP282,0)</f>
        <v>0</v>
      </c>
      <c r="AQ102" s="188">
        <f>IF(ISNUMBER(Inputs!AQ282),Inputs!AQ282,0)</f>
        <v>0</v>
      </c>
      <c r="AR102" s="188">
        <f>IF(ISNUMBER(Inputs!AR282),Inputs!AR282,0)</f>
        <v>0</v>
      </c>
      <c r="AS102" s="188">
        <f>IF(ISNUMBER(Inputs!AS282),Inputs!AS282,0)</f>
        <v>0</v>
      </c>
      <c r="AT102" s="188">
        <f>IF(ISNUMBER(Inputs!AT282),Inputs!AT282,0)</f>
        <v>0</v>
      </c>
      <c r="AU102" s="188">
        <f>IF(ISNUMBER(Inputs!AU282),Inputs!AU282,0)</f>
        <v>0</v>
      </c>
      <c r="AV102" s="188">
        <f>IF(ISNUMBER(Inputs!AV282),Inputs!AV282,0)</f>
        <v>0</v>
      </c>
      <c r="AW102" s="188">
        <f>IF(ISNUMBER(Inputs!AW282),Inputs!AW282,0)</f>
        <v>0</v>
      </c>
      <c r="AX102" s="188">
        <f>IF(ISNUMBER(Inputs!AX282),Inputs!AX282,0)</f>
        <v>0</v>
      </c>
      <c r="AY102" s="188">
        <f>IF(ISNUMBER(Inputs!AY282),Inputs!AY282,0)</f>
        <v>0</v>
      </c>
      <c r="AZ102" s="188">
        <f>IF(ISNUMBER(Inputs!AZ282),Inputs!AZ282,0)</f>
        <v>0</v>
      </c>
      <c r="BA102" s="188">
        <f>IF(ISNUMBER(Inputs!BA282),Inputs!BA282,0)</f>
        <v>0</v>
      </c>
      <c r="BB102" s="188">
        <f>IF(ISNUMBER(Inputs!BB282),Inputs!BB282,0)</f>
        <v>0</v>
      </c>
      <c r="BC102" s="188">
        <f>IF(ISNUMBER(Inputs!BC282),Inputs!BC282,0)</f>
        <v>0</v>
      </c>
      <c r="BD102" s="188">
        <f>IF(ISNUMBER(Inputs!BD282),Inputs!BD282,0)</f>
        <v>0</v>
      </c>
      <c r="BE102" s="188">
        <f>IF(ISNUMBER(Inputs!BE282),Inputs!BE282,0)</f>
        <v>0</v>
      </c>
      <c r="BF102" s="188">
        <f>IF(ISNUMBER(Inputs!BF282),Inputs!BF282,0)</f>
        <v>0</v>
      </c>
      <c r="BG102" s="188">
        <f>IF(ISNUMBER(Inputs!BG282),Inputs!BG282,0)</f>
        <v>0</v>
      </c>
      <c r="BH102" s="188">
        <f>IF(ISNUMBER(Inputs!BH282),Inputs!BH282,0)</f>
        <v>0</v>
      </c>
      <c r="BI102" s="188">
        <f>IF(ISNUMBER(Inputs!BI282),Inputs!BI282,0)</f>
        <v>0</v>
      </c>
      <c r="BJ102" s="188">
        <f>IF(ISNUMBER(Inputs!BJ282),Inputs!BJ282,0)</f>
        <v>0</v>
      </c>
      <c r="BK102" s="188">
        <f>IF(ISNUMBER(Inputs!BK282),Inputs!BK282,0)</f>
        <v>0</v>
      </c>
      <c r="BL102" s="188">
        <f>IF(ISNUMBER(Inputs!BL282),Inputs!BL282,0)</f>
        <v>0</v>
      </c>
      <c r="BM102" s="188">
        <f>IF(ISNUMBER(Inputs!BM282),Inputs!BM282,0)</f>
        <v>0</v>
      </c>
      <c r="BN102" s="188">
        <f>IF(ISNUMBER(Inputs!BN282),Inputs!BN282,0)</f>
        <v>0</v>
      </c>
      <c r="BO102" s="188">
        <f>IF(ISNUMBER(Inputs!BO282),Inputs!BO282,0)</f>
        <v>0</v>
      </c>
      <c r="BP102" s="188">
        <f>IF(ISNUMBER(Inputs!BP282),Inputs!BP282,0)</f>
        <v>0</v>
      </c>
      <c r="BQ102" s="188">
        <f>IF(ISNUMBER(Inputs!BQ282),Inputs!BQ282,0)</f>
        <v>0</v>
      </c>
      <c r="BR102" s="188">
        <f>IF(ISNUMBER(Inputs!BR282),Inputs!BR282,0)</f>
        <v>0</v>
      </c>
      <c r="BS102" s="188">
        <f>IF(ISNUMBER(Inputs!BS282),Inputs!BS282,0)</f>
        <v>0</v>
      </c>
      <c r="BT102" s="188">
        <f>IF(ISNUMBER(Inputs!BT282),Inputs!BT282,0)</f>
        <v>0</v>
      </c>
      <c r="BU102" s="188">
        <f>IF(ISNUMBER(Inputs!BU282),Inputs!BU282,0)</f>
        <v>0</v>
      </c>
      <c r="BV102" s="188">
        <f>IF(ISNUMBER(Inputs!BV282),Inputs!BV282,0)</f>
        <v>0</v>
      </c>
      <c r="BW102" s="188">
        <f>IF(ISNUMBER(Inputs!BW282),Inputs!BW282,0)</f>
        <v>0</v>
      </c>
      <c r="BX102" s="188">
        <f>IF(ISNUMBER(Inputs!BX282),Inputs!BX282,0)</f>
        <v>0</v>
      </c>
      <c r="BY102" s="188">
        <f>IF(ISNUMBER(Inputs!BY282),Inputs!BY282,0)</f>
        <v>0</v>
      </c>
      <c r="BZ102" s="188">
        <f>IF(ISNUMBER(Inputs!BZ282),Inputs!BZ282,0)</f>
        <v>0</v>
      </c>
      <c r="CA102" s="188">
        <f>IF(ISNUMBER(Inputs!CA282),Inputs!CA282,0)</f>
        <v>0</v>
      </c>
      <c r="CB102" s="188">
        <f>IF(ISNUMBER(Inputs!CB282),Inputs!CB282,0)</f>
        <v>0</v>
      </c>
      <c r="CC102" s="188">
        <f>IF(ISNUMBER(Inputs!CC282),Inputs!CC282,0)</f>
        <v>0</v>
      </c>
      <c r="CD102" s="188">
        <f>IF(ISNUMBER(Inputs!CD282),Inputs!CD282,0)</f>
        <v>0</v>
      </c>
      <c r="CE102" s="188">
        <f>IF(ISNUMBER(Inputs!CE282),Inputs!CE282,0)</f>
        <v>0</v>
      </c>
      <c r="CF102" s="188">
        <f>IF(ISNUMBER(Inputs!CF282),Inputs!CF282,0)</f>
        <v>0</v>
      </c>
      <c r="CG102" s="188">
        <f>IF(ISNUMBER(Inputs!CG282),Inputs!CG282,0)</f>
        <v>0</v>
      </c>
      <c r="CH102" s="188">
        <f>IF(ISNUMBER(Inputs!CH282),Inputs!CH282,0)</f>
        <v>0</v>
      </c>
      <c r="CI102" s="188">
        <f>IF(ISNUMBER(Inputs!CI282),Inputs!CI282,0)</f>
        <v>0</v>
      </c>
    </row>
    <row r="103" spans="1:87">
      <c r="C103" s="1" t="s">
        <v>290</v>
      </c>
      <c r="D103" s="2" t="s">
        <v>898</v>
      </c>
      <c r="E103" s="2" t="s">
        <v>58</v>
      </c>
      <c r="F103" s="2"/>
      <c r="G103" s="752"/>
      <c r="H103" s="752">
        <f>IF(ISNUMBER(Inputs!H278),Inputs!H278,0)</f>
        <v>0</v>
      </c>
      <c r="I103" s="188">
        <f>IF(ISNUMBER(Inputs!I278),Inputs!I278,0)</f>
        <v>0</v>
      </c>
      <c r="J103" s="188">
        <f>IF(ISNUMBER(Inputs!J278),Inputs!J278,0)</f>
        <v>1.4</v>
      </c>
      <c r="K103" s="752">
        <f>IF(ISNUMBER(Inputs!K278),Inputs!K278,0)</f>
        <v>0</v>
      </c>
      <c r="L103" s="752">
        <f>IF(ISNUMBER(Inputs!L278),Inputs!L278,0)</f>
        <v>0</v>
      </c>
      <c r="M103" s="752">
        <f>IF(ISNUMBER(Inputs!M278),Inputs!M278,0)</f>
        <v>0</v>
      </c>
      <c r="N103" s="752">
        <f>IF(ISNUMBER(Inputs!N278),Inputs!N278,0)</f>
        <v>0</v>
      </c>
      <c r="O103" s="752">
        <f>IF(ISNUMBER(Inputs!O278),Inputs!O278,0)</f>
        <v>0</v>
      </c>
      <c r="P103" s="752">
        <f>IF(ISNUMBER(Inputs!P278),Inputs!P278,0)</f>
        <v>0</v>
      </c>
      <c r="Q103" s="752">
        <f>IF(ISNUMBER(Inputs!Q278),Inputs!Q278,0)</f>
        <v>0</v>
      </c>
      <c r="R103" s="752">
        <f>IF(ISNUMBER(Inputs!R278),Inputs!R278,0)</f>
        <v>0</v>
      </c>
      <c r="S103" s="752">
        <f>IF(ISNUMBER(Inputs!S278),Inputs!S278,0)</f>
        <v>0</v>
      </c>
      <c r="T103" s="752">
        <f>IF(ISNUMBER(Inputs!T278),Inputs!T278,0)</f>
        <v>0</v>
      </c>
      <c r="U103" s="752">
        <f>IF(ISNUMBER(Inputs!U278),Inputs!U278,0)</f>
        <v>0</v>
      </c>
      <c r="V103" s="752">
        <f>IF(ISNUMBER(Inputs!V278),Inputs!V278,0)</f>
        <v>0</v>
      </c>
      <c r="W103" s="752">
        <f>IF(ISNUMBER(Inputs!W278),Inputs!W278,0)</f>
        <v>0</v>
      </c>
      <c r="X103" s="752">
        <f>IF(ISNUMBER(Inputs!X278),Inputs!X278,0)</f>
        <v>0</v>
      </c>
      <c r="Y103" s="752">
        <f>IF(ISNUMBER(Inputs!Y278),Inputs!Y278,0)</f>
        <v>0</v>
      </c>
      <c r="Z103" s="752">
        <f>IF(ISNUMBER(Inputs!Z278),Inputs!Z278,0)</f>
        <v>0</v>
      </c>
      <c r="AA103" s="752">
        <f>IF(ISNUMBER(Inputs!AA278),Inputs!AA278,0)</f>
        <v>0</v>
      </c>
      <c r="AB103" s="752">
        <f>IF(ISNUMBER(Inputs!AB278),Inputs!AB278,0)</f>
        <v>0</v>
      </c>
      <c r="AC103" s="752">
        <f>IF(ISNUMBER(Inputs!AC278),Inputs!AC278,0)</f>
        <v>0</v>
      </c>
      <c r="AD103" s="752">
        <f>IF(ISNUMBER(Inputs!AD278),Inputs!AD278,0)</f>
        <v>0</v>
      </c>
      <c r="AE103" s="752">
        <f>IF(ISNUMBER(Inputs!AE278),Inputs!AE278,0)</f>
        <v>0</v>
      </c>
      <c r="AF103" s="752">
        <f>IF(ISNUMBER(Inputs!AF278),Inputs!AF278,0)</f>
        <v>0</v>
      </c>
      <c r="AG103" s="752">
        <f>IF(ISNUMBER(Inputs!AG278),Inputs!AG278,0)</f>
        <v>0</v>
      </c>
      <c r="AH103" s="752">
        <f>IF(ISNUMBER(Inputs!AH278),Inputs!AH278,0)</f>
        <v>0</v>
      </c>
      <c r="AI103" s="752">
        <f>IF(ISNUMBER(Inputs!AI278),Inputs!AI278,0)</f>
        <v>0</v>
      </c>
      <c r="AJ103" s="752">
        <f>IF(ISNUMBER(Inputs!AJ278),Inputs!AJ278,0)</f>
        <v>0</v>
      </c>
      <c r="AK103" s="752">
        <f>IF(ISNUMBER(Inputs!AK278),Inputs!AK278,0)</f>
        <v>0</v>
      </c>
      <c r="AL103" s="752">
        <f>IF(ISNUMBER(Inputs!AL278),Inputs!AL278,0)</f>
        <v>0</v>
      </c>
      <c r="AM103" s="752">
        <f>IF(ISNUMBER(Inputs!AM278),Inputs!AM278,0)</f>
        <v>0</v>
      </c>
      <c r="AN103" s="752">
        <f>IF(ISNUMBER(Inputs!AN278),Inputs!AN278,0)</f>
        <v>0</v>
      </c>
      <c r="AO103" s="752">
        <f>IF(ISNUMBER(Inputs!AO278),Inputs!AO278,0)</f>
        <v>0</v>
      </c>
      <c r="AP103" s="752">
        <f>IF(ISNUMBER(Inputs!AP278),Inputs!AP278,0)</f>
        <v>0</v>
      </c>
      <c r="AQ103" s="752">
        <f>IF(ISNUMBER(Inputs!AQ278),Inputs!AQ278,0)</f>
        <v>0</v>
      </c>
      <c r="AR103" s="752">
        <f>IF(ISNUMBER(Inputs!AR278),Inputs!AR278,0)</f>
        <v>0</v>
      </c>
      <c r="AS103" s="752">
        <f>IF(ISNUMBER(Inputs!AS278),Inputs!AS278,0)</f>
        <v>0</v>
      </c>
      <c r="AT103" s="752">
        <f>IF(ISNUMBER(Inputs!AT278),Inputs!AT278,0)</f>
        <v>0</v>
      </c>
      <c r="AU103" s="752">
        <f>IF(ISNUMBER(Inputs!AU278),Inputs!AU278,0)</f>
        <v>0</v>
      </c>
      <c r="AV103" s="752">
        <f>IF(ISNUMBER(Inputs!AV278),Inputs!AV278,0)</f>
        <v>0</v>
      </c>
      <c r="AW103" s="752">
        <f>IF(ISNUMBER(Inputs!AW278),Inputs!AW278,0)</f>
        <v>0</v>
      </c>
      <c r="AX103" s="752">
        <f>IF(ISNUMBER(Inputs!AX278),Inputs!AX278,0)</f>
        <v>0</v>
      </c>
      <c r="AY103" s="752">
        <f>IF(ISNUMBER(Inputs!AY278),Inputs!AY278,0)</f>
        <v>0</v>
      </c>
      <c r="AZ103" s="752">
        <f>IF(ISNUMBER(Inputs!AZ278),Inputs!AZ278,0)</f>
        <v>0</v>
      </c>
      <c r="BA103" s="752">
        <f>IF(ISNUMBER(Inputs!BA278),Inputs!BA278,0)</f>
        <v>0</v>
      </c>
      <c r="BB103" s="752">
        <f>IF(ISNUMBER(Inputs!BB278),Inputs!BB278,0)</f>
        <v>0</v>
      </c>
      <c r="BC103" s="752">
        <f>IF(ISNUMBER(Inputs!BC278),Inputs!BC278,0)</f>
        <v>0</v>
      </c>
      <c r="BD103" s="752">
        <f>IF(ISNUMBER(Inputs!BD278),Inputs!BD278,0)</f>
        <v>0</v>
      </c>
      <c r="BE103" s="752">
        <f>IF(ISNUMBER(Inputs!BE278),Inputs!BE278,0)</f>
        <v>0</v>
      </c>
      <c r="BF103" s="752">
        <f>IF(ISNUMBER(Inputs!BF278),Inputs!BF278,0)</f>
        <v>0</v>
      </c>
      <c r="BG103" s="752">
        <f>IF(ISNUMBER(Inputs!BG278),Inputs!BG278,0)</f>
        <v>0</v>
      </c>
      <c r="BH103" s="752">
        <f>IF(ISNUMBER(Inputs!BH278),Inputs!BH278,0)</f>
        <v>0</v>
      </c>
      <c r="BI103" s="752">
        <f>IF(ISNUMBER(Inputs!BI278),Inputs!BI278,0)</f>
        <v>0</v>
      </c>
      <c r="BJ103" s="752">
        <f>IF(ISNUMBER(Inputs!BJ278),Inputs!BJ278,0)</f>
        <v>0</v>
      </c>
      <c r="BK103" s="752">
        <f>IF(ISNUMBER(Inputs!BK278),Inputs!BK278,0)</f>
        <v>0</v>
      </c>
      <c r="BL103" s="752">
        <f>IF(ISNUMBER(Inputs!BL278),Inputs!BL278,0)</f>
        <v>0</v>
      </c>
      <c r="BM103" s="752">
        <f>IF(ISNUMBER(Inputs!BM278),Inputs!BM278,0)</f>
        <v>0</v>
      </c>
      <c r="BN103" s="752">
        <f>IF(ISNUMBER(Inputs!BN278),Inputs!BN278,0)</f>
        <v>0</v>
      </c>
      <c r="BO103" s="752">
        <f>IF(ISNUMBER(Inputs!BO278),Inputs!BO278,0)</f>
        <v>0</v>
      </c>
      <c r="BP103" s="752">
        <f>IF(ISNUMBER(Inputs!BP278),Inputs!BP278,0)</f>
        <v>0</v>
      </c>
      <c r="BQ103" s="752">
        <f>IF(ISNUMBER(Inputs!BQ278),Inputs!BQ278,0)</f>
        <v>0</v>
      </c>
      <c r="BR103" s="752">
        <f>IF(ISNUMBER(Inputs!BR278),Inputs!BR278,0)</f>
        <v>0</v>
      </c>
      <c r="BS103" s="752">
        <f>IF(ISNUMBER(Inputs!BS278),Inputs!BS278,0)</f>
        <v>0</v>
      </c>
      <c r="BT103" s="752">
        <f>IF(ISNUMBER(Inputs!BT278),Inputs!BT278,0)</f>
        <v>0</v>
      </c>
      <c r="BU103" s="752">
        <f>IF(ISNUMBER(Inputs!BU278),Inputs!BU278,0)</f>
        <v>0</v>
      </c>
      <c r="BV103" s="752">
        <f>IF(ISNUMBER(Inputs!BV278),Inputs!BV278,0)</f>
        <v>0</v>
      </c>
      <c r="BW103" s="752">
        <f>IF(ISNUMBER(Inputs!BW278),Inputs!BW278,0)</f>
        <v>0</v>
      </c>
      <c r="BX103" s="752">
        <f>IF(ISNUMBER(Inputs!BX278),Inputs!BX278,0)</f>
        <v>0</v>
      </c>
      <c r="BY103" s="752">
        <f>IF(ISNUMBER(Inputs!BY278),Inputs!BY278,0)</f>
        <v>0</v>
      </c>
      <c r="BZ103" s="752">
        <f>IF(ISNUMBER(Inputs!BZ278),Inputs!BZ278,0)</f>
        <v>0</v>
      </c>
      <c r="CA103" s="752">
        <f>IF(ISNUMBER(Inputs!CA278),Inputs!CA278,0)</f>
        <v>0</v>
      </c>
      <c r="CB103" s="752">
        <f>IF(ISNUMBER(Inputs!CB278),Inputs!CB278,0)</f>
        <v>0</v>
      </c>
      <c r="CC103" s="752">
        <f>IF(ISNUMBER(Inputs!CC278),Inputs!CC278,0)</f>
        <v>0</v>
      </c>
      <c r="CD103" s="752">
        <f>IF(ISNUMBER(Inputs!CD278),Inputs!CD278,0)</f>
        <v>0</v>
      </c>
      <c r="CE103" s="752">
        <f>IF(ISNUMBER(Inputs!CE278),Inputs!CE278,0)</f>
        <v>0</v>
      </c>
      <c r="CF103" s="752">
        <f>IF(ISNUMBER(Inputs!CF278),Inputs!CF278,0)</f>
        <v>0</v>
      </c>
      <c r="CG103" s="752">
        <f>IF(ISNUMBER(Inputs!CG278),Inputs!CG278,0)</f>
        <v>0</v>
      </c>
      <c r="CH103" s="752">
        <f>IF(ISNUMBER(Inputs!CH278),Inputs!CH278,0)</f>
        <v>0</v>
      </c>
      <c r="CI103" s="752">
        <f>IF(ISNUMBER(Inputs!CI278),Inputs!CI278,0)</f>
        <v>0</v>
      </c>
    </row>
    <row r="104" spans="1:87">
      <c r="C104" s="1" t="s">
        <v>291</v>
      </c>
      <c r="D104" s="2" t="s">
        <v>898</v>
      </c>
      <c r="E104" s="2" t="s">
        <v>58</v>
      </c>
      <c r="F104" s="2"/>
      <c r="G104" s="752"/>
      <c r="H104" s="752">
        <f>IF(ISNUMBER(Inputs!H279),Inputs!H279,0)</f>
        <v>0</v>
      </c>
      <c r="I104" s="188">
        <f>IF(ISNUMBER(Inputs!I279),Inputs!I279,0)</f>
        <v>0</v>
      </c>
      <c r="J104" s="188">
        <f>IF(ISNUMBER(Inputs!J279),Inputs!J279,0)</f>
        <v>-0.5</v>
      </c>
      <c r="K104" s="752">
        <f>IF(ISNUMBER(Inputs!K279),Inputs!K279,0)</f>
        <v>0</v>
      </c>
      <c r="L104" s="752">
        <f>IF(ISNUMBER(Inputs!L279),Inputs!L279,0)</f>
        <v>0</v>
      </c>
      <c r="M104" s="752">
        <f>IF(ISNUMBER(Inputs!M279),Inputs!M279,0)</f>
        <v>0</v>
      </c>
      <c r="N104" s="752">
        <f>IF(ISNUMBER(Inputs!N279),Inputs!N279,0)</f>
        <v>0</v>
      </c>
      <c r="O104" s="752">
        <f>IF(ISNUMBER(Inputs!O279),Inputs!O279,0)</f>
        <v>0</v>
      </c>
      <c r="P104" s="752">
        <f>IF(ISNUMBER(Inputs!P279),Inputs!P279,0)</f>
        <v>0</v>
      </c>
      <c r="Q104" s="752">
        <f>IF(ISNUMBER(Inputs!Q279),Inputs!Q279,0)</f>
        <v>0</v>
      </c>
      <c r="R104" s="752">
        <f>IF(ISNUMBER(Inputs!R279),Inputs!R279,0)</f>
        <v>0</v>
      </c>
      <c r="S104" s="752">
        <f>IF(ISNUMBER(Inputs!S279),Inputs!S279,0)</f>
        <v>0</v>
      </c>
      <c r="T104" s="752">
        <f>IF(ISNUMBER(Inputs!T279),Inputs!T279,0)</f>
        <v>0</v>
      </c>
      <c r="U104" s="752">
        <f>IF(ISNUMBER(Inputs!U279),Inputs!U279,0)</f>
        <v>0</v>
      </c>
      <c r="V104" s="752">
        <f>IF(ISNUMBER(Inputs!V279),Inputs!V279,0)</f>
        <v>0</v>
      </c>
      <c r="W104" s="752">
        <f>IF(ISNUMBER(Inputs!W279),Inputs!W279,0)</f>
        <v>0</v>
      </c>
      <c r="X104" s="752">
        <f>IF(ISNUMBER(Inputs!X279),Inputs!X279,0)</f>
        <v>0</v>
      </c>
      <c r="Y104" s="752">
        <f>IF(ISNUMBER(Inputs!Y279),Inputs!Y279,0)</f>
        <v>0</v>
      </c>
      <c r="Z104" s="752">
        <f>IF(ISNUMBER(Inputs!Z279),Inputs!Z279,0)</f>
        <v>0</v>
      </c>
      <c r="AA104" s="752">
        <f>IF(ISNUMBER(Inputs!AA279),Inputs!AA279,0)</f>
        <v>0</v>
      </c>
      <c r="AB104" s="752">
        <f>IF(ISNUMBER(Inputs!AB279),Inputs!AB279,0)</f>
        <v>0</v>
      </c>
      <c r="AC104" s="752">
        <f>IF(ISNUMBER(Inputs!AC279),Inputs!AC279,0)</f>
        <v>0</v>
      </c>
      <c r="AD104" s="752">
        <f>IF(ISNUMBER(Inputs!AD279),Inputs!AD279,0)</f>
        <v>0</v>
      </c>
      <c r="AE104" s="752">
        <f>IF(ISNUMBER(Inputs!AE279),Inputs!AE279,0)</f>
        <v>0</v>
      </c>
      <c r="AF104" s="752">
        <f>IF(ISNUMBER(Inputs!AF279),Inputs!AF279,0)</f>
        <v>0</v>
      </c>
      <c r="AG104" s="752">
        <f>IF(ISNUMBER(Inputs!AG279),Inputs!AG279,0)</f>
        <v>0</v>
      </c>
      <c r="AH104" s="752">
        <f>IF(ISNUMBER(Inputs!AH279),Inputs!AH279,0)</f>
        <v>0</v>
      </c>
      <c r="AI104" s="752">
        <f>IF(ISNUMBER(Inputs!AI279),Inputs!AI279,0)</f>
        <v>0</v>
      </c>
      <c r="AJ104" s="752">
        <f>IF(ISNUMBER(Inputs!AJ279),Inputs!AJ279,0)</f>
        <v>0</v>
      </c>
      <c r="AK104" s="752">
        <f>IF(ISNUMBER(Inputs!AK279),Inputs!AK279,0)</f>
        <v>0</v>
      </c>
      <c r="AL104" s="752">
        <f>IF(ISNUMBER(Inputs!AL279),Inputs!AL279,0)</f>
        <v>0</v>
      </c>
      <c r="AM104" s="752">
        <f>IF(ISNUMBER(Inputs!AM279),Inputs!AM279,0)</f>
        <v>0</v>
      </c>
      <c r="AN104" s="752">
        <f>IF(ISNUMBER(Inputs!AN279),Inputs!AN279,0)</f>
        <v>0</v>
      </c>
      <c r="AO104" s="752">
        <f>IF(ISNUMBER(Inputs!AO279),Inputs!AO279,0)</f>
        <v>0</v>
      </c>
      <c r="AP104" s="752">
        <f>IF(ISNUMBER(Inputs!AP279),Inputs!AP279,0)</f>
        <v>0</v>
      </c>
      <c r="AQ104" s="752">
        <f>IF(ISNUMBER(Inputs!AQ279),Inputs!AQ279,0)</f>
        <v>0</v>
      </c>
      <c r="AR104" s="752">
        <f>IF(ISNUMBER(Inputs!AR279),Inputs!AR279,0)</f>
        <v>0</v>
      </c>
      <c r="AS104" s="752">
        <f>IF(ISNUMBER(Inputs!AS279),Inputs!AS279,0)</f>
        <v>0</v>
      </c>
      <c r="AT104" s="752">
        <f>IF(ISNUMBER(Inputs!AT279),Inputs!AT279,0)</f>
        <v>0</v>
      </c>
      <c r="AU104" s="752">
        <f>IF(ISNUMBER(Inputs!AU279),Inputs!AU279,0)</f>
        <v>0</v>
      </c>
      <c r="AV104" s="752">
        <f>IF(ISNUMBER(Inputs!AV279),Inputs!AV279,0)</f>
        <v>0</v>
      </c>
      <c r="AW104" s="752">
        <f>IF(ISNUMBER(Inputs!AW279),Inputs!AW279,0)</f>
        <v>0</v>
      </c>
      <c r="AX104" s="752">
        <f>IF(ISNUMBER(Inputs!AX279),Inputs!AX279,0)</f>
        <v>0</v>
      </c>
      <c r="AY104" s="752">
        <f>IF(ISNUMBER(Inputs!AY279),Inputs!AY279,0)</f>
        <v>0</v>
      </c>
      <c r="AZ104" s="752">
        <f>IF(ISNUMBER(Inputs!AZ279),Inputs!AZ279,0)</f>
        <v>0</v>
      </c>
      <c r="BA104" s="752">
        <f>IF(ISNUMBER(Inputs!BA279),Inputs!BA279,0)</f>
        <v>0</v>
      </c>
      <c r="BB104" s="752">
        <f>IF(ISNUMBER(Inputs!BB279),Inputs!BB279,0)</f>
        <v>0</v>
      </c>
      <c r="BC104" s="752">
        <f>IF(ISNUMBER(Inputs!BC279),Inputs!BC279,0)</f>
        <v>0</v>
      </c>
      <c r="BD104" s="752">
        <f>IF(ISNUMBER(Inputs!BD279),Inputs!BD279,0)</f>
        <v>0</v>
      </c>
      <c r="BE104" s="752">
        <f>IF(ISNUMBER(Inputs!BE279),Inputs!BE279,0)</f>
        <v>0</v>
      </c>
      <c r="BF104" s="752">
        <f>IF(ISNUMBER(Inputs!BF279),Inputs!BF279,0)</f>
        <v>0</v>
      </c>
      <c r="BG104" s="752">
        <f>IF(ISNUMBER(Inputs!BG279),Inputs!BG279,0)</f>
        <v>0</v>
      </c>
      <c r="BH104" s="752">
        <f>IF(ISNUMBER(Inputs!BH279),Inputs!BH279,0)</f>
        <v>0</v>
      </c>
      <c r="BI104" s="752">
        <f>IF(ISNUMBER(Inputs!BI279),Inputs!BI279,0)</f>
        <v>0</v>
      </c>
      <c r="BJ104" s="752">
        <f>IF(ISNUMBER(Inputs!BJ279),Inputs!BJ279,0)</f>
        <v>0</v>
      </c>
      <c r="BK104" s="752">
        <f>IF(ISNUMBER(Inputs!BK279),Inputs!BK279,0)</f>
        <v>0</v>
      </c>
      <c r="BL104" s="752">
        <f>IF(ISNUMBER(Inputs!BL279),Inputs!BL279,0)</f>
        <v>0</v>
      </c>
      <c r="BM104" s="752">
        <f>IF(ISNUMBER(Inputs!BM279),Inputs!BM279,0)</f>
        <v>0</v>
      </c>
      <c r="BN104" s="752">
        <f>IF(ISNUMBER(Inputs!BN279),Inputs!BN279,0)</f>
        <v>0</v>
      </c>
      <c r="BO104" s="752">
        <f>IF(ISNUMBER(Inputs!BO279),Inputs!BO279,0)</f>
        <v>0</v>
      </c>
      <c r="BP104" s="752">
        <f>IF(ISNUMBER(Inputs!BP279),Inputs!BP279,0)</f>
        <v>0</v>
      </c>
      <c r="BQ104" s="752">
        <f>IF(ISNUMBER(Inputs!BQ279),Inputs!BQ279,0)</f>
        <v>0</v>
      </c>
      <c r="BR104" s="752">
        <f>IF(ISNUMBER(Inputs!BR279),Inputs!BR279,0)</f>
        <v>0</v>
      </c>
      <c r="BS104" s="752">
        <f>IF(ISNUMBER(Inputs!BS279),Inputs!BS279,0)</f>
        <v>0</v>
      </c>
      <c r="BT104" s="752">
        <f>IF(ISNUMBER(Inputs!BT279),Inputs!BT279,0)</f>
        <v>0</v>
      </c>
      <c r="BU104" s="752">
        <f>IF(ISNUMBER(Inputs!BU279),Inputs!BU279,0)</f>
        <v>0</v>
      </c>
      <c r="BV104" s="752">
        <f>IF(ISNUMBER(Inputs!BV279),Inputs!BV279,0)</f>
        <v>0</v>
      </c>
      <c r="BW104" s="752">
        <f>IF(ISNUMBER(Inputs!BW279),Inputs!BW279,0)</f>
        <v>0</v>
      </c>
      <c r="BX104" s="752">
        <f>IF(ISNUMBER(Inputs!BX279),Inputs!BX279,0)</f>
        <v>0</v>
      </c>
      <c r="BY104" s="752">
        <f>IF(ISNUMBER(Inputs!BY279),Inputs!BY279,0)</f>
        <v>0</v>
      </c>
      <c r="BZ104" s="752">
        <f>IF(ISNUMBER(Inputs!BZ279),Inputs!BZ279,0)</f>
        <v>0</v>
      </c>
      <c r="CA104" s="752">
        <f>IF(ISNUMBER(Inputs!CA279),Inputs!CA279,0)</f>
        <v>0</v>
      </c>
      <c r="CB104" s="752">
        <f>IF(ISNUMBER(Inputs!CB279),Inputs!CB279,0)</f>
        <v>0</v>
      </c>
      <c r="CC104" s="752">
        <f>IF(ISNUMBER(Inputs!CC279),Inputs!CC279,0)</f>
        <v>0</v>
      </c>
      <c r="CD104" s="752">
        <f>IF(ISNUMBER(Inputs!CD279),Inputs!CD279,0)</f>
        <v>0</v>
      </c>
      <c r="CE104" s="752">
        <f>IF(ISNUMBER(Inputs!CE279),Inputs!CE279,0)</f>
        <v>0</v>
      </c>
      <c r="CF104" s="752">
        <f>IF(ISNUMBER(Inputs!CF279),Inputs!CF279,0)</f>
        <v>0</v>
      </c>
      <c r="CG104" s="752">
        <f>IF(ISNUMBER(Inputs!CG279),Inputs!CG279,0)</f>
        <v>0</v>
      </c>
      <c r="CH104" s="752">
        <f>IF(ISNUMBER(Inputs!CH279),Inputs!CH279,0)</f>
        <v>0</v>
      </c>
      <c r="CI104" s="752">
        <f>IF(ISNUMBER(Inputs!CI279),Inputs!CI279,0)</f>
        <v>0</v>
      </c>
    </row>
    <row r="105" spans="1:87"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>
      <c r="C106" t="s">
        <v>811</v>
      </c>
      <c r="D106" s="2" t="s">
        <v>898</v>
      </c>
      <c r="E106" s="2" t="s">
        <v>58</v>
      </c>
      <c r="F106" s="2"/>
      <c r="G106" s="752"/>
      <c r="H106" s="188">
        <f>IF(ISNUMBER(Inputs!H258),-Inputs!H258,G106*(1+H6))</f>
        <v>0</v>
      </c>
      <c r="I106" s="188">
        <f>IF(ISNUMBER(Inputs!I258),-Inputs!I258,H106*(1+I6))</f>
        <v>-23.8</v>
      </c>
      <c r="J106" s="188">
        <f>IF(ISNUMBER(Inputs!J258),-Inputs!J258,I106*(1+J6))</f>
        <v>-16.899999999999999</v>
      </c>
      <c r="K106" s="188">
        <f>IF(ISNUMBER(Inputs!K258),-Inputs!K258,J106*(1+K6))</f>
        <v>-22.25</v>
      </c>
      <c r="L106" s="188">
        <f>IF(ISNUMBER(Inputs!L258),-Inputs!L258,K106*(1+L6))</f>
        <v>0</v>
      </c>
      <c r="M106" s="188">
        <f>IF(ISNUMBER(Inputs!M258),-Inputs!M258,L106*(1+M6))</f>
        <v>0</v>
      </c>
      <c r="N106" s="188">
        <f>IF(ISNUMBER(Inputs!N258),-Inputs!N258,M106*(1+N6))</f>
        <v>0</v>
      </c>
      <c r="O106" s="188">
        <f>IF(ISNUMBER(Inputs!O258),-Inputs!O258,N106*(1+O6))</f>
        <v>0</v>
      </c>
      <c r="P106" s="188">
        <f>IF(ISNUMBER(Inputs!P258),-Inputs!P258,O106*(1+P6))</f>
        <v>0</v>
      </c>
      <c r="Q106" s="188">
        <f>IF(ISNUMBER(Inputs!Q258),-Inputs!Q258,P106*(1+Q6))</f>
        <v>0</v>
      </c>
      <c r="R106" s="188">
        <f>IF(ISNUMBER(Inputs!R258),-Inputs!R258,Q106*(1+R6))</f>
        <v>0</v>
      </c>
      <c r="S106" s="188">
        <f>IF(ISNUMBER(Inputs!S258),-Inputs!S258,R106*(1+S6))</f>
        <v>0</v>
      </c>
      <c r="T106" s="188">
        <f>IF(ISNUMBER(Inputs!T258),-Inputs!T258,S106*(1+T6))</f>
        <v>0</v>
      </c>
      <c r="U106" s="188">
        <f>IF(ISNUMBER(Inputs!U258),-Inputs!U258,T106*(1+U6))</f>
        <v>0</v>
      </c>
      <c r="V106" s="188">
        <f>IF(ISNUMBER(Inputs!V258),-Inputs!V258,U106*(1+V6))</f>
        <v>0</v>
      </c>
      <c r="W106" s="188">
        <f>IF(ISNUMBER(Inputs!W258),-Inputs!W258,V106*(1+W6))</f>
        <v>0</v>
      </c>
      <c r="X106" s="188">
        <f>IF(ISNUMBER(Inputs!X258),-Inputs!X258,W106*(1+X6))</f>
        <v>0</v>
      </c>
      <c r="Y106" s="188">
        <f>IF(ISNUMBER(Inputs!Y258),-Inputs!Y258,X106*(1+Y6))</f>
        <v>0</v>
      </c>
      <c r="Z106" s="188">
        <f>IF(ISNUMBER(Inputs!Z258),-Inputs!Z258,Y106*(1+Z6))</f>
        <v>0</v>
      </c>
      <c r="AA106" s="188">
        <f>IF(ISNUMBER(Inputs!AA258),-Inputs!AA258,Z106*(1+AA6))</f>
        <v>0</v>
      </c>
      <c r="AB106" s="188">
        <f>IF(ISNUMBER(Inputs!AB258),-Inputs!AB258,AA106*(1+AB6))</f>
        <v>0</v>
      </c>
      <c r="AC106" s="188">
        <f>IF(ISNUMBER(Inputs!AC258),-Inputs!AC258,AB106*(1+AC6))</f>
        <v>0</v>
      </c>
      <c r="AD106" s="188">
        <f>IF(ISNUMBER(Inputs!AD258),-Inputs!AD258,AC106*(1+AD6))</f>
        <v>0</v>
      </c>
      <c r="AE106" s="188">
        <f>IF(ISNUMBER(Inputs!AE258),-Inputs!AE258,AD106*(1+AE6))</f>
        <v>0</v>
      </c>
      <c r="AF106" s="188">
        <f>IF(ISNUMBER(Inputs!AF258),-Inputs!AF258,AE106*(1+AF6))</f>
        <v>0</v>
      </c>
      <c r="AG106" s="188">
        <f>IF(ISNUMBER(Inputs!AG258),-Inputs!AG258,AF106*(1+AG6))</f>
        <v>0</v>
      </c>
      <c r="AH106" s="188">
        <f>IF(ISNUMBER(Inputs!AH258),-Inputs!AH258,AG106*(1+AH6))</f>
        <v>0</v>
      </c>
      <c r="AI106" s="188">
        <f>IF(ISNUMBER(Inputs!AI258),-Inputs!AI258,AH106*(1+AI6))</f>
        <v>0</v>
      </c>
      <c r="AJ106" s="188">
        <f>IF(ISNUMBER(Inputs!AJ258),-Inputs!AJ258,AI106*(1+AJ6))</f>
        <v>0</v>
      </c>
      <c r="AK106" s="188">
        <f>IF(ISNUMBER(Inputs!AK258),-Inputs!AK258,AJ106*(1+AK6))</f>
        <v>0</v>
      </c>
      <c r="AL106" s="188">
        <f>IF(ISNUMBER(Inputs!AL258),-Inputs!AL258,AK106*(1+AL6))</f>
        <v>0</v>
      </c>
      <c r="AM106" s="188">
        <f>IF(ISNUMBER(Inputs!AM258),-Inputs!AM258,AL106*(1+AM6))</f>
        <v>0</v>
      </c>
      <c r="AN106" s="188">
        <f>IF(ISNUMBER(Inputs!AN258),-Inputs!AN258,AM106*(1+AN6))</f>
        <v>0</v>
      </c>
      <c r="AO106" s="188">
        <f>IF(ISNUMBER(Inputs!AO258),-Inputs!AO258,AN106*(1+AO6))</f>
        <v>0</v>
      </c>
      <c r="AP106" s="188">
        <f>IF(ISNUMBER(Inputs!AP258),-Inputs!AP258,AO106*(1+AP6))</f>
        <v>0</v>
      </c>
      <c r="AQ106" s="188">
        <f>IF(ISNUMBER(Inputs!AQ258),-Inputs!AQ258,AP106*(1+AQ6))</f>
        <v>0</v>
      </c>
      <c r="AR106" s="188">
        <f>IF(ISNUMBER(Inputs!AR258),-Inputs!AR258,AQ106*(1+AR6))</f>
        <v>0</v>
      </c>
      <c r="AS106" s="188">
        <f>IF(ISNUMBER(Inputs!AS258),-Inputs!AS258,AR106*(1+AS6))</f>
        <v>0</v>
      </c>
      <c r="AT106" s="188">
        <f>IF(ISNUMBER(Inputs!AT258),-Inputs!AT258,AS106*(1+AT6))</f>
        <v>0</v>
      </c>
      <c r="AU106" s="188">
        <f>IF(ISNUMBER(Inputs!AU258),-Inputs!AU258,AT106*(1+AU6))</f>
        <v>0</v>
      </c>
      <c r="AV106" s="188">
        <f>IF(ISNUMBER(Inputs!AV258),-Inputs!AV258,AU106*(1+AV6))</f>
        <v>0</v>
      </c>
      <c r="AW106" s="188">
        <f>IF(ISNUMBER(Inputs!AW258),-Inputs!AW258,AV106*(1+AW6))</f>
        <v>0</v>
      </c>
      <c r="AX106" s="188">
        <f>IF(ISNUMBER(Inputs!AX258),-Inputs!AX258,AW106*(1+AX6))</f>
        <v>0</v>
      </c>
      <c r="AY106" s="188">
        <f>IF(ISNUMBER(Inputs!AY258),-Inputs!AY258,AX106*(1+AY6))</f>
        <v>0</v>
      </c>
      <c r="AZ106" s="188">
        <f>IF(ISNUMBER(Inputs!AZ258),-Inputs!AZ258,AY106*(1+AZ6))</f>
        <v>0</v>
      </c>
      <c r="BA106" s="188">
        <f>IF(ISNUMBER(Inputs!BA258),-Inputs!BA258,AZ106*(1+BA6))</f>
        <v>0</v>
      </c>
      <c r="BB106" s="188">
        <f>IF(ISNUMBER(Inputs!BB258),-Inputs!BB258,BA106*(1+BB6))</f>
        <v>0</v>
      </c>
      <c r="BC106" s="188">
        <f>IF(ISNUMBER(Inputs!BC258),-Inputs!BC258,BB106*(1+BC6))</f>
        <v>0</v>
      </c>
      <c r="BD106" s="188">
        <f>IF(ISNUMBER(Inputs!BD258),-Inputs!BD258,BC106*(1+BD6))</f>
        <v>0</v>
      </c>
      <c r="BE106" s="188">
        <f>IF(ISNUMBER(Inputs!BE258),-Inputs!BE258,BD106*(1+BE6))</f>
        <v>0</v>
      </c>
      <c r="BF106" s="188">
        <f>IF(ISNUMBER(Inputs!BF258),-Inputs!BF258,BE106*(1+BF6))</f>
        <v>0</v>
      </c>
      <c r="BG106" s="188">
        <f>IF(ISNUMBER(Inputs!BG258),-Inputs!BG258,BF106*(1+BG6))</f>
        <v>0</v>
      </c>
      <c r="BH106" s="188">
        <f>IF(ISNUMBER(Inputs!BH258),-Inputs!BH258,BG106*(1+BH6))</f>
        <v>0</v>
      </c>
      <c r="BI106" s="188">
        <f>IF(ISNUMBER(Inputs!BI258),-Inputs!BI258,BH106*(1+BI6))</f>
        <v>0</v>
      </c>
      <c r="BJ106" s="188">
        <f>IF(ISNUMBER(Inputs!BJ258),-Inputs!BJ258,BI106*(1+BJ6))</f>
        <v>0</v>
      </c>
      <c r="BK106" s="188">
        <f>IF(ISNUMBER(Inputs!BK258),-Inputs!BK258,BJ106*(1+BK6))</f>
        <v>0</v>
      </c>
      <c r="BL106" s="188">
        <f>IF(ISNUMBER(Inputs!BL258),-Inputs!BL258,BK106*(1+BL6))</f>
        <v>0</v>
      </c>
      <c r="BM106" s="188">
        <f>IF(ISNUMBER(Inputs!BM258),-Inputs!BM258,BL106*(1+BM6))</f>
        <v>0</v>
      </c>
      <c r="BN106" s="188">
        <f>IF(ISNUMBER(Inputs!BN258),-Inputs!BN258,BM106*(1+BN6))</f>
        <v>0</v>
      </c>
      <c r="BO106" s="188">
        <f>IF(ISNUMBER(Inputs!BO258),-Inputs!BO258,BN106*(1+BO6))</f>
        <v>0</v>
      </c>
      <c r="BP106" s="188">
        <f>IF(ISNUMBER(Inputs!BP258),-Inputs!BP258,BO106*(1+BP6))</f>
        <v>0</v>
      </c>
      <c r="BQ106" s="188">
        <f>IF(ISNUMBER(Inputs!BQ258),-Inputs!BQ258,BP106*(1+BQ6))</f>
        <v>0</v>
      </c>
      <c r="BR106" s="188">
        <f>IF(ISNUMBER(Inputs!BR258),-Inputs!BR258,BQ106*(1+BR6))</f>
        <v>0</v>
      </c>
      <c r="BS106" s="188">
        <f>IF(ISNUMBER(Inputs!BS258),-Inputs!BS258,BR106*(1+BS6))</f>
        <v>0</v>
      </c>
      <c r="BT106" s="188">
        <f>IF(ISNUMBER(Inputs!BT258),-Inputs!BT258,BS106*(1+BT6))</f>
        <v>0</v>
      </c>
      <c r="BU106" s="188">
        <f>IF(ISNUMBER(Inputs!BU258),-Inputs!BU258,BT106*(1+BU6))</f>
        <v>0</v>
      </c>
      <c r="BV106" s="188">
        <f>IF(ISNUMBER(Inputs!BV258),-Inputs!BV258,BU106*(1+BV6))</f>
        <v>0</v>
      </c>
      <c r="BW106" s="188">
        <f>IF(ISNUMBER(Inputs!BW258),-Inputs!BW258,BV106*(1+BW6))</f>
        <v>0</v>
      </c>
      <c r="BX106" s="188">
        <f>IF(ISNUMBER(Inputs!BX258),-Inputs!BX258,BW106*(1+BX6))</f>
        <v>0</v>
      </c>
      <c r="BY106" s="188">
        <f>IF(ISNUMBER(Inputs!BY258),-Inputs!BY258,BX106*(1+BY6))</f>
        <v>0</v>
      </c>
      <c r="BZ106" s="188">
        <f>IF(ISNUMBER(Inputs!BZ258),-Inputs!BZ258,BY106*(1+BZ6))</f>
        <v>0</v>
      </c>
      <c r="CA106" s="188">
        <f>IF(ISNUMBER(Inputs!CA258),-Inputs!CA258,BZ106*(1+CA6))</f>
        <v>0</v>
      </c>
      <c r="CB106" s="188">
        <f>IF(ISNUMBER(Inputs!CB258),-Inputs!CB258,CA106*(1+CB6))</f>
        <v>0</v>
      </c>
      <c r="CC106" s="188">
        <f>IF(ISNUMBER(Inputs!CC258),-Inputs!CC258,CB106*(1+CC6))</f>
        <v>0</v>
      </c>
      <c r="CD106" s="188">
        <f>IF(ISNUMBER(Inputs!CD258),-Inputs!CD258,CC106*(1+CD6))</f>
        <v>0</v>
      </c>
      <c r="CE106" s="188">
        <f>IF(ISNUMBER(Inputs!CE258),-Inputs!CE258,CD106*(1+CE6))</f>
        <v>0</v>
      </c>
      <c r="CF106" s="188">
        <f>IF(ISNUMBER(Inputs!CF258),-Inputs!CF258,CE106*(1+CF6))</f>
        <v>0</v>
      </c>
      <c r="CG106" s="188">
        <f>IF(ISNUMBER(Inputs!CG258),-Inputs!CG258,CF106*(1+CG6))</f>
        <v>0</v>
      </c>
      <c r="CH106" s="188">
        <f>IF(ISNUMBER(Inputs!CH258),-Inputs!CH258,CG106*(1+CH6))</f>
        <v>0</v>
      </c>
      <c r="CI106" s="188">
        <f>IF(ISNUMBER(Inputs!CI258),-Inputs!CI258,CH106*(1+CI6))</f>
        <v>0</v>
      </c>
    </row>
    <row r="107" spans="1:87" ht="14.15" customHeight="1">
      <c r="D107" s="2"/>
      <c r="E107" s="2"/>
      <c r="F107" s="2"/>
      <c r="G107" s="2"/>
      <c r="H107" s="2"/>
      <c r="I107" s="2"/>
      <c r="J107" s="2"/>
      <c r="K107" s="2"/>
      <c r="L107" s="2"/>
      <c r="M107" s="475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</row>
    <row r="108" spans="1:87">
      <c r="A108" s="52"/>
      <c r="B108" s="52"/>
      <c r="C108" s="105" t="s">
        <v>564</v>
      </c>
      <c r="D108" s="431"/>
      <c r="E108" s="431"/>
      <c r="F108" s="103"/>
      <c r="G108" s="682"/>
      <c r="H108" s="682"/>
      <c r="I108" s="682"/>
      <c r="J108" s="682"/>
      <c r="K108" s="682"/>
      <c r="L108" s="682"/>
      <c r="M108" s="682"/>
      <c r="N108" s="682"/>
      <c r="O108" s="682"/>
      <c r="P108" s="682"/>
      <c r="Q108" s="682"/>
      <c r="R108" s="682"/>
      <c r="S108" s="682"/>
      <c r="T108" s="682"/>
      <c r="U108" s="682"/>
      <c r="V108" s="682"/>
      <c r="W108" s="682"/>
      <c r="X108" s="682"/>
      <c r="Y108" s="682"/>
      <c r="Z108" s="682"/>
      <c r="AA108" s="682"/>
      <c r="AB108" s="682"/>
      <c r="AC108" s="682"/>
      <c r="AD108" s="682"/>
      <c r="AE108" s="682"/>
      <c r="AF108" s="682"/>
      <c r="AG108" s="52"/>
      <c r="AH108" s="128"/>
      <c r="AI108" s="52"/>
      <c r="AJ108" s="128"/>
      <c r="AK108" s="52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8"/>
    </row>
    <row r="109" spans="1:87">
      <c r="C109" s="72" t="s">
        <v>565</v>
      </c>
      <c r="D109" s="2" t="s">
        <v>898</v>
      </c>
      <c r="E109" s="2" t="s">
        <v>58</v>
      </c>
      <c r="F109" s="2"/>
      <c r="G109" s="668"/>
      <c r="H109" s="399">
        <f t="shared" ref="H109:AM109" si="144">H83+H85+H86+H87+H88+H90+H91+H99+H100+H101+H102+H104+H106</f>
        <v>472.96100872145496</v>
      </c>
      <c r="I109" s="399">
        <f t="shared" si="144"/>
        <v>605.77821064850752</v>
      </c>
      <c r="J109" s="399">
        <f t="shared" si="144"/>
        <v>671.4861794091513</v>
      </c>
      <c r="K109" s="399">
        <f t="shared" si="144"/>
        <v>717.42669576790422</v>
      </c>
      <c r="L109" s="399">
        <f t="shared" si="144"/>
        <v>797.00000000000011</v>
      </c>
      <c r="M109" s="399">
        <f t="shared" si="144"/>
        <v>776.45689054876811</v>
      </c>
      <c r="N109" s="399">
        <f t="shared" si="144"/>
        <v>861.52503211610724</v>
      </c>
      <c r="O109" s="399">
        <f t="shared" si="144"/>
        <v>1087.6707935319507</v>
      </c>
      <c r="P109" s="399">
        <f t="shared" si="144"/>
        <v>1139.0498143963441</v>
      </c>
      <c r="Q109" s="399">
        <f t="shared" si="144"/>
        <v>1228.7179942588639</v>
      </c>
      <c r="R109" s="399">
        <f t="shared" si="144"/>
        <v>1295.5940258654821</v>
      </c>
      <c r="S109" s="399">
        <f t="shared" si="144"/>
        <v>1334.4624135991496</v>
      </c>
      <c r="T109" s="399">
        <f t="shared" si="144"/>
        <v>1407.2758031902579</v>
      </c>
      <c r="U109" s="399">
        <f t="shared" si="144"/>
        <v>1485.925363186004</v>
      </c>
      <c r="V109" s="399">
        <f t="shared" si="144"/>
        <v>1586.0101466316487</v>
      </c>
      <c r="W109" s="399">
        <f t="shared" si="144"/>
        <v>1692.3521232977059</v>
      </c>
      <c r="X109" s="399">
        <f t="shared" si="144"/>
        <v>1804.1530108221323</v>
      </c>
      <c r="Y109" s="399">
        <f t="shared" si="144"/>
        <v>1921.2539859801986</v>
      </c>
      <c r="Z109" s="399">
        <f t="shared" si="144"/>
        <v>2046.88196671214</v>
      </c>
      <c r="AA109" s="399">
        <f t="shared" si="144"/>
        <v>2173.4502110101662</v>
      </c>
      <c r="AB109" s="399">
        <f t="shared" si="144"/>
        <v>2273.437441600021</v>
      </c>
      <c r="AC109" s="399">
        <f t="shared" si="144"/>
        <v>2423.5261104888223</v>
      </c>
      <c r="AD109" s="399">
        <f t="shared" si="144"/>
        <v>2574.295984662198</v>
      </c>
      <c r="AE109" s="399">
        <f t="shared" si="144"/>
        <v>2733.0886721675929</v>
      </c>
      <c r="AF109" s="399">
        <f t="shared" si="144"/>
        <v>2901.1736184391011</v>
      </c>
      <c r="AG109" s="399">
        <f t="shared" si="144"/>
        <v>2999.1825307012696</v>
      </c>
      <c r="AH109" s="399">
        <f t="shared" si="144"/>
        <v>3099.0331903519304</v>
      </c>
      <c r="AI109" s="399">
        <f t="shared" si="144"/>
        <v>3202.3654212149509</v>
      </c>
      <c r="AJ109" s="399">
        <f t="shared" si="144"/>
        <v>3308.824770407803</v>
      </c>
      <c r="AK109" s="399">
        <f t="shared" si="144"/>
        <v>3417.842297417425</v>
      </c>
      <c r="AL109" s="399">
        <f t="shared" si="144"/>
        <v>3530.7893306400651</v>
      </c>
      <c r="AM109" s="399">
        <f t="shared" si="144"/>
        <v>3647.8815515370125</v>
      </c>
      <c r="AN109" s="399">
        <f t="shared" ref="AN109:BS109" si="145">AN83+AN85+AN86+AN87+AN88+AN90+AN91+AN99+AN100+AN101+AN102+AN104+AN106</f>
        <v>3768.9955032597072</v>
      </c>
      <c r="AO109" s="399">
        <f t="shared" si="145"/>
        <v>3893.1876265829601</v>
      </c>
      <c r="AP109" s="399">
        <f t="shared" si="145"/>
        <v>4021.260942916701</v>
      </c>
      <c r="AQ109" s="399">
        <f t="shared" si="145"/>
        <v>4153.3882107093432</v>
      </c>
      <c r="AR109" s="399">
        <f t="shared" si="145"/>
        <v>4289.8004869369352</v>
      </c>
      <c r="AS109" s="399">
        <f t="shared" si="145"/>
        <v>4431.5767523318618</v>
      </c>
      <c r="AT109" s="399">
        <f t="shared" si="145"/>
        <v>4579.3135276659004</v>
      </c>
      <c r="AU109" s="399">
        <f t="shared" si="145"/>
        <v>4728.4947285312628</v>
      </c>
      <c r="AV109" s="399">
        <f t="shared" si="145"/>
        <v>4884.6950374736089</v>
      </c>
      <c r="AW109" s="399">
        <f t="shared" si="145"/>
        <v>5044.0669785102691</v>
      </c>
      <c r="AX109" s="399">
        <f t="shared" si="145"/>
        <v>5207.6332505874543</v>
      </c>
      <c r="AY109" s="399">
        <f t="shared" si="145"/>
        <v>5376.1104042318302</v>
      </c>
      <c r="AZ109" s="399">
        <f t="shared" si="145"/>
        <v>5548.1427676387902</v>
      </c>
      <c r="BA109" s="399">
        <f t="shared" si="145"/>
        <v>5726.2315594478605</v>
      </c>
      <c r="BB109" s="399">
        <f t="shared" si="145"/>
        <v>5911.3066799970011</v>
      </c>
      <c r="BC109" s="399">
        <f t="shared" si="145"/>
        <v>6101.4422757981774</v>
      </c>
      <c r="BD109" s="399">
        <f t="shared" si="145"/>
        <v>6297.4647961372821</v>
      </c>
      <c r="BE109" s="399">
        <f t="shared" si="145"/>
        <v>6500.5319415512267</v>
      </c>
      <c r="BF109" s="399">
        <f t="shared" si="145"/>
        <v>6708.5094959872313</v>
      </c>
      <c r="BG109" s="399">
        <f t="shared" si="145"/>
        <v>6920.6545735781292</v>
      </c>
      <c r="BH109" s="399">
        <f t="shared" si="145"/>
        <v>7140.4783838728345</v>
      </c>
      <c r="BI109" s="399">
        <f t="shared" si="145"/>
        <v>7374.0166118541301</v>
      </c>
      <c r="BJ109" s="399">
        <f t="shared" si="145"/>
        <v>7616.3293526239859</v>
      </c>
      <c r="BK109" s="399">
        <f t="shared" si="145"/>
        <v>7863.1637235055405</v>
      </c>
      <c r="BL109" s="399">
        <f t="shared" si="145"/>
        <v>8119.5672403621393</v>
      </c>
      <c r="BM109" s="399">
        <f t="shared" si="145"/>
        <v>8384.0542702398925</v>
      </c>
      <c r="BN109" s="399">
        <f t="shared" si="145"/>
        <v>8656.8395253312665</v>
      </c>
      <c r="BO109" s="399">
        <f t="shared" si="145"/>
        <v>8938.1652296670982</v>
      </c>
      <c r="BP109" s="399">
        <f t="shared" si="145"/>
        <v>9228.3310598817407</v>
      </c>
      <c r="BQ109" s="399">
        <f t="shared" si="145"/>
        <v>9527.561446378968</v>
      </c>
      <c r="BR109" s="399">
        <f t="shared" si="145"/>
        <v>9836.142797476381</v>
      </c>
      <c r="BS109" s="399">
        <f t="shared" si="145"/>
        <v>10154.343056779457</v>
      </c>
      <c r="BT109" s="399">
        <f t="shared" ref="BT109:CI109" si="146">BT83+BT85+BT86+BT87+BT88+BT90+BT91+BT99+BT100+BT101+BT102+BT104+BT106</f>
        <v>10482.493968570623</v>
      </c>
      <c r="BU109" s="399">
        <f t="shared" si="146"/>
        <v>10820.853185583177</v>
      </c>
      <c r="BV109" s="399">
        <f t="shared" si="146"/>
        <v>11169.741277182073</v>
      </c>
      <c r="BW109" s="399">
        <f t="shared" si="146"/>
        <v>11529.461389801003</v>
      </c>
      <c r="BX109" s="399">
        <f t="shared" si="146"/>
        <v>11900.381564662142</v>
      </c>
      <c r="BY109" s="399">
        <f t="shared" si="146"/>
        <v>12282.796827366526</v>
      </c>
      <c r="BZ109" s="399">
        <f t="shared" si="146"/>
        <v>12677.066162075365</v>
      </c>
      <c r="CA109" s="399">
        <f t="shared" si="146"/>
        <v>13083.532089831262</v>
      </c>
      <c r="CB109" s="399">
        <f t="shared" si="146"/>
        <v>13502.603315613474</v>
      </c>
      <c r="CC109" s="399">
        <f t="shared" si="146"/>
        <v>13934.617097654896</v>
      </c>
      <c r="CD109" s="399">
        <f t="shared" si="146"/>
        <v>14379.97550822741</v>
      </c>
      <c r="CE109" s="399">
        <f t="shared" si="146"/>
        <v>14839.065903494131</v>
      </c>
      <c r="CF109" s="399">
        <f t="shared" si="146"/>
        <v>15312.343032939427</v>
      </c>
      <c r="CG109" s="399">
        <f t="shared" si="146"/>
        <v>15800.191207932145</v>
      </c>
      <c r="CH109" s="399">
        <f t="shared" si="146"/>
        <v>16303.061499421239</v>
      </c>
      <c r="CI109" s="399">
        <f t="shared" si="146"/>
        <v>16821.405192630591</v>
      </c>
    </row>
    <row r="110" spans="1:87">
      <c r="C110" s="1" t="s">
        <v>566</v>
      </c>
      <c r="D110" s="2" t="s">
        <v>898</v>
      </c>
      <c r="E110" s="2" t="s">
        <v>58</v>
      </c>
      <c r="F110" s="2"/>
      <c r="G110" s="668"/>
      <c r="H110" s="399">
        <f t="shared" ref="H110:AM110" si="147">H84+H89+H98+H103</f>
        <v>138.64907343268521</v>
      </c>
      <c r="I110" s="399">
        <f t="shared" si="147"/>
        <v>169.67500000000001</v>
      </c>
      <c r="J110" s="399">
        <f t="shared" si="147"/>
        <v>230.52898735440502</v>
      </c>
      <c r="K110" s="399">
        <f t="shared" si="147"/>
        <v>318.17570260899953</v>
      </c>
      <c r="L110" s="399">
        <f t="shared" si="147"/>
        <v>342.62600000000003</v>
      </c>
      <c r="M110" s="399">
        <f t="shared" si="147"/>
        <v>351.79394318840565</v>
      </c>
      <c r="N110" s="399">
        <f t="shared" si="147"/>
        <v>396.43671497584546</v>
      </c>
      <c r="O110" s="399">
        <f t="shared" si="147"/>
        <v>238.33843289039575</v>
      </c>
      <c r="P110" s="399">
        <f t="shared" si="147"/>
        <v>246.33416518774632</v>
      </c>
      <c r="Q110" s="399">
        <f t="shared" si="147"/>
        <v>251.40460573914061</v>
      </c>
      <c r="R110" s="399">
        <f t="shared" si="147"/>
        <v>286.38400544823998</v>
      </c>
      <c r="S110" s="399">
        <f t="shared" si="147"/>
        <v>342.93366306865323</v>
      </c>
      <c r="T110" s="399">
        <f t="shared" si="147"/>
        <v>370.14039220474052</v>
      </c>
      <c r="U110" s="399">
        <f t="shared" si="147"/>
        <v>393.64515715665522</v>
      </c>
      <c r="V110" s="399">
        <f t="shared" si="147"/>
        <v>401.51806029978832</v>
      </c>
      <c r="W110" s="399">
        <f t="shared" si="147"/>
        <v>409.54842150578412</v>
      </c>
      <c r="X110" s="399">
        <f t="shared" si="147"/>
        <v>417.73938993589979</v>
      </c>
      <c r="Y110" s="399">
        <f t="shared" si="147"/>
        <v>426.0941777346178</v>
      </c>
      <c r="Z110" s="399">
        <f t="shared" si="147"/>
        <v>434.61606128931015</v>
      </c>
      <c r="AA110" s="399">
        <f t="shared" si="147"/>
        <v>443.30838251509641</v>
      </c>
      <c r="AB110" s="399">
        <f t="shared" si="147"/>
        <v>452.17455016539839</v>
      </c>
      <c r="AC110" s="399">
        <f t="shared" si="147"/>
        <v>461.21804116870635</v>
      </c>
      <c r="AD110" s="399">
        <f t="shared" si="147"/>
        <v>470.44240199208048</v>
      </c>
      <c r="AE110" s="399">
        <f t="shared" si="147"/>
        <v>479.85125003192206</v>
      </c>
      <c r="AF110" s="399">
        <f t="shared" si="147"/>
        <v>489.4482750325605</v>
      </c>
      <c r="AG110" s="399">
        <f t="shared" si="147"/>
        <v>499.23724053321172</v>
      </c>
      <c r="AH110" s="399">
        <f t="shared" si="147"/>
        <v>509.22198534387599</v>
      </c>
      <c r="AI110" s="399">
        <f t="shared" si="147"/>
        <v>519.40642505075346</v>
      </c>
      <c r="AJ110" s="399">
        <f t="shared" si="147"/>
        <v>529.79455355176844</v>
      </c>
      <c r="AK110" s="399">
        <f t="shared" si="147"/>
        <v>540.3904446228039</v>
      </c>
      <c r="AL110" s="399">
        <f t="shared" si="147"/>
        <v>551.19825351525992</v>
      </c>
      <c r="AM110" s="399">
        <f t="shared" si="147"/>
        <v>562.22221858556509</v>
      </c>
      <c r="AN110" s="399">
        <f t="shared" ref="AN110:BS110" si="148">AN84+AN89+AN98+AN103</f>
        <v>573.46666295727641</v>
      </c>
      <c r="AO110" s="399">
        <f t="shared" si="148"/>
        <v>584.93599621642204</v>
      </c>
      <c r="AP110" s="399">
        <f t="shared" si="148"/>
        <v>596.63471614075047</v>
      </c>
      <c r="AQ110" s="399">
        <f t="shared" si="148"/>
        <v>608.56741046356547</v>
      </c>
      <c r="AR110" s="399">
        <f t="shared" si="148"/>
        <v>620.73875867283675</v>
      </c>
      <c r="AS110" s="399">
        <f t="shared" si="148"/>
        <v>633.1535338462935</v>
      </c>
      <c r="AT110" s="399">
        <f t="shared" si="148"/>
        <v>645.81660452321933</v>
      </c>
      <c r="AU110" s="399">
        <f t="shared" si="148"/>
        <v>658.73293661368382</v>
      </c>
      <c r="AV110" s="399">
        <f t="shared" si="148"/>
        <v>671.90759534595759</v>
      </c>
      <c r="AW110" s="399">
        <f t="shared" si="148"/>
        <v>685.34574725287678</v>
      </c>
      <c r="AX110" s="399">
        <f t="shared" si="148"/>
        <v>699.0526621979343</v>
      </c>
      <c r="AY110" s="399">
        <f t="shared" si="148"/>
        <v>713.03371544189304</v>
      </c>
      <c r="AZ110" s="399">
        <f t="shared" si="148"/>
        <v>727.29438975073083</v>
      </c>
      <c r="BA110" s="399">
        <f t="shared" si="148"/>
        <v>741.84027754574549</v>
      </c>
      <c r="BB110" s="399">
        <f t="shared" si="148"/>
        <v>756.67708309666045</v>
      </c>
      <c r="BC110" s="399">
        <f t="shared" si="148"/>
        <v>771.81062475859369</v>
      </c>
      <c r="BD110" s="399">
        <f t="shared" si="148"/>
        <v>787.24683725376553</v>
      </c>
      <c r="BE110" s="399">
        <f t="shared" si="148"/>
        <v>802.99177399884093</v>
      </c>
      <c r="BF110" s="399">
        <f t="shared" si="148"/>
        <v>819.05160947881768</v>
      </c>
      <c r="BG110" s="399">
        <f t="shared" si="148"/>
        <v>835.43264166839401</v>
      </c>
      <c r="BH110" s="399">
        <f t="shared" si="148"/>
        <v>852.14129450176199</v>
      </c>
      <c r="BI110" s="399">
        <f t="shared" si="148"/>
        <v>869.18412039179725</v>
      </c>
      <c r="BJ110" s="399">
        <f t="shared" si="148"/>
        <v>886.56780279963334</v>
      </c>
      <c r="BK110" s="399">
        <f t="shared" si="148"/>
        <v>904.29915885562605</v>
      </c>
      <c r="BL110" s="399">
        <f t="shared" si="148"/>
        <v>922.38514203273849</v>
      </c>
      <c r="BM110" s="399">
        <f t="shared" si="148"/>
        <v>940.83284487339336</v>
      </c>
      <c r="BN110" s="399">
        <f t="shared" si="148"/>
        <v>959.64950177086121</v>
      </c>
      <c r="BO110" s="399">
        <f t="shared" si="148"/>
        <v>978.8424918062783</v>
      </c>
      <c r="BP110" s="399">
        <f t="shared" si="148"/>
        <v>998.41934164240399</v>
      </c>
      <c r="BQ110" s="399">
        <f t="shared" si="148"/>
        <v>1018.3877284752521</v>
      </c>
      <c r="BR110" s="399">
        <f t="shared" si="148"/>
        <v>1038.7554830447573</v>
      </c>
      <c r="BS110" s="399">
        <f t="shared" si="148"/>
        <v>1059.5305927056525</v>
      </c>
      <c r="BT110" s="399">
        <f t="shared" ref="BT110:CI110" si="149">BT84+BT89+BT98+BT103</f>
        <v>1080.7212045597655</v>
      </c>
      <c r="BU110" s="399">
        <f t="shared" si="149"/>
        <v>1102.3356286509609</v>
      </c>
      <c r="BV110" s="399">
        <f t="shared" si="149"/>
        <v>1124.3823412239801</v>
      </c>
      <c r="BW110" s="399">
        <f t="shared" si="149"/>
        <v>1146.8699880484596</v>
      </c>
      <c r="BX110" s="399">
        <f t="shared" si="149"/>
        <v>1169.8073878094287</v>
      </c>
      <c r="BY110" s="399">
        <f t="shared" si="149"/>
        <v>1193.2035355656176</v>
      </c>
      <c r="BZ110" s="399">
        <f t="shared" si="149"/>
        <v>1217.0676062769298</v>
      </c>
      <c r="CA110" s="399">
        <f t="shared" si="149"/>
        <v>1241.4089584024684</v>
      </c>
      <c r="CB110" s="399">
        <f t="shared" si="149"/>
        <v>1266.2371375705179</v>
      </c>
      <c r="CC110" s="399">
        <f t="shared" si="149"/>
        <v>1291.5618803219281</v>
      </c>
      <c r="CD110" s="399">
        <f t="shared" si="149"/>
        <v>1317.3931179283668</v>
      </c>
      <c r="CE110" s="399">
        <f t="shared" si="149"/>
        <v>1343.7409802869345</v>
      </c>
      <c r="CF110" s="399">
        <f t="shared" si="149"/>
        <v>1370.6157998926731</v>
      </c>
      <c r="CG110" s="399">
        <f t="shared" si="149"/>
        <v>1398.0281158905264</v>
      </c>
      <c r="CH110" s="399">
        <f t="shared" si="149"/>
        <v>1425.988678208337</v>
      </c>
      <c r="CI110" s="399">
        <f t="shared" si="149"/>
        <v>1454.5084517725038</v>
      </c>
    </row>
    <row r="111" spans="1:87">
      <c r="C111" s="449" t="s">
        <v>47</v>
      </c>
      <c r="D111" s="450" t="s">
        <v>898</v>
      </c>
      <c r="E111" s="450" t="s">
        <v>58</v>
      </c>
      <c r="F111" s="2"/>
      <c r="G111" s="764"/>
      <c r="H111" s="546">
        <f t="shared" ref="H111:AM111" si="150">SUM(H109:H110)-SUM(H83:H91,H106)</f>
        <v>0</v>
      </c>
      <c r="I111" s="546">
        <f t="shared" si="150"/>
        <v>0</v>
      </c>
      <c r="J111" s="546">
        <f t="shared" si="150"/>
        <v>0</v>
      </c>
      <c r="K111" s="546">
        <f t="shared" si="150"/>
        <v>0</v>
      </c>
      <c r="L111" s="546">
        <f t="shared" si="150"/>
        <v>0</v>
      </c>
      <c r="M111" s="546">
        <f t="shared" si="150"/>
        <v>0</v>
      </c>
      <c r="N111" s="546">
        <f t="shared" si="150"/>
        <v>0</v>
      </c>
      <c r="O111" s="546">
        <f t="shared" si="150"/>
        <v>0</v>
      </c>
      <c r="P111" s="546">
        <f t="shared" si="150"/>
        <v>0</v>
      </c>
      <c r="Q111" s="546">
        <f t="shared" si="150"/>
        <v>0</v>
      </c>
      <c r="R111" s="546">
        <f t="shared" si="150"/>
        <v>0</v>
      </c>
      <c r="S111" s="546">
        <f t="shared" si="150"/>
        <v>0</v>
      </c>
      <c r="T111" s="546">
        <f t="shared" si="150"/>
        <v>0</v>
      </c>
      <c r="U111" s="546">
        <f t="shared" si="150"/>
        <v>0</v>
      </c>
      <c r="V111" s="546">
        <f t="shared" si="150"/>
        <v>0</v>
      </c>
      <c r="W111" s="546">
        <f t="shared" si="150"/>
        <v>0</v>
      </c>
      <c r="X111" s="546">
        <f t="shared" si="150"/>
        <v>0</v>
      </c>
      <c r="Y111" s="546">
        <f t="shared" si="150"/>
        <v>0</v>
      </c>
      <c r="Z111" s="546">
        <f t="shared" si="150"/>
        <v>0</v>
      </c>
      <c r="AA111" s="546">
        <f t="shared" si="150"/>
        <v>0</v>
      </c>
      <c r="AB111" s="546">
        <f t="shared" si="150"/>
        <v>0</v>
      </c>
      <c r="AC111" s="546">
        <f t="shared" si="150"/>
        <v>0</v>
      </c>
      <c r="AD111" s="546">
        <f t="shared" si="150"/>
        <v>0</v>
      </c>
      <c r="AE111" s="546">
        <f t="shared" si="150"/>
        <v>0</v>
      </c>
      <c r="AF111" s="546">
        <f t="shared" si="150"/>
        <v>0</v>
      </c>
      <c r="AG111" s="546">
        <f t="shared" si="150"/>
        <v>0</v>
      </c>
      <c r="AH111" s="546">
        <f t="shared" si="150"/>
        <v>0</v>
      </c>
      <c r="AI111" s="546">
        <f t="shared" si="150"/>
        <v>0</v>
      </c>
      <c r="AJ111" s="546">
        <f t="shared" si="150"/>
        <v>0</v>
      </c>
      <c r="AK111" s="546">
        <f t="shared" si="150"/>
        <v>0</v>
      </c>
      <c r="AL111" s="546">
        <f t="shared" si="150"/>
        <v>0</v>
      </c>
      <c r="AM111" s="546">
        <f t="shared" si="150"/>
        <v>0</v>
      </c>
      <c r="AN111" s="546">
        <f t="shared" ref="AN111:BS111" si="151">SUM(AN109:AN110)-SUM(AN83:AN91,AN106)</f>
        <v>0</v>
      </c>
      <c r="AO111" s="546">
        <f t="shared" si="151"/>
        <v>0</v>
      </c>
      <c r="AP111" s="546">
        <f t="shared" si="151"/>
        <v>0</v>
      </c>
      <c r="AQ111" s="546">
        <f t="shared" si="151"/>
        <v>0</v>
      </c>
      <c r="AR111" s="546">
        <f t="shared" si="151"/>
        <v>0</v>
      </c>
      <c r="AS111" s="546">
        <f t="shared" si="151"/>
        <v>0</v>
      </c>
      <c r="AT111" s="546">
        <f t="shared" si="151"/>
        <v>0</v>
      </c>
      <c r="AU111" s="546">
        <f t="shared" si="151"/>
        <v>0</v>
      </c>
      <c r="AV111" s="546">
        <f t="shared" si="151"/>
        <v>0</v>
      </c>
      <c r="AW111" s="546">
        <f t="shared" si="151"/>
        <v>0</v>
      </c>
      <c r="AX111" s="546">
        <f t="shared" si="151"/>
        <v>0</v>
      </c>
      <c r="AY111" s="546">
        <f t="shared" si="151"/>
        <v>0</v>
      </c>
      <c r="AZ111" s="546">
        <f t="shared" si="151"/>
        <v>0</v>
      </c>
      <c r="BA111" s="546">
        <f t="shared" si="151"/>
        <v>0</v>
      </c>
      <c r="BB111" s="546">
        <f t="shared" si="151"/>
        <v>0</v>
      </c>
      <c r="BC111" s="546">
        <f t="shared" si="151"/>
        <v>0</v>
      </c>
      <c r="BD111" s="546">
        <f t="shared" si="151"/>
        <v>0</v>
      </c>
      <c r="BE111" s="546">
        <f t="shared" si="151"/>
        <v>0</v>
      </c>
      <c r="BF111" s="546">
        <f t="shared" si="151"/>
        <v>0</v>
      </c>
      <c r="BG111" s="546">
        <f t="shared" si="151"/>
        <v>0</v>
      </c>
      <c r="BH111" s="546">
        <f t="shared" si="151"/>
        <v>0</v>
      </c>
      <c r="BI111" s="546">
        <f t="shared" si="151"/>
        <v>0</v>
      </c>
      <c r="BJ111" s="546">
        <f t="shared" si="151"/>
        <v>0</v>
      </c>
      <c r="BK111" s="546">
        <f t="shared" si="151"/>
        <v>0</v>
      </c>
      <c r="BL111" s="546">
        <f t="shared" si="151"/>
        <v>0</v>
      </c>
      <c r="BM111" s="546">
        <f t="shared" si="151"/>
        <v>0</v>
      </c>
      <c r="BN111" s="546">
        <f t="shared" si="151"/>
        <v>0</v>
      </c>
      <c r="BO111" s="546">
        <f t="shared" si="151"/>
        <v>0</v>
      </c>
      <c r="BP111" s="546">
        <f t="shared" si="151"/>
        <v>0</v>
      </c>
      <c r="BQ111" s="546">
        <f t="shared" si="151"/>
        <v>0</v>
      </c>
      <c r="BR111" s="546">
        <f t="shared" si="151"/>
        <v>0</v>
      </c>
      <c r="BS111" s="546">
        <f t="shared" si="151"/>
        <v>0</v>
      </c>
      <c r="BT111" s="546">
        <f t="shared" ref="BT111:CI111" si="152">SUM(BT109:BT110)-SUM(BT83:BT91,BT106)</f>
        <v>0</v>
      </c>
      <c r="BU111" s="546">
        <f t="shared" si="152"/>
        <v>0</v>
      </c>
      <c r="BV111" s="546">
        <f t="shared" si="152"/>
        <v>0</v>
      </c>
      <c r="BW111" s="546">
        <f t="shared" si="152"/>
        <v>0</v>
      </c>
      <c r="BX111" s="546">
        <f t="shared" si="152"/>
        <v>0</v>
      </c>
      <c r="BY111" s="546">
        <f t="shared" si="152"/>
        <v>0</v>
      </c>
      <c r="BZ111" s="546">
        <f t="shared" si="152"/>
        <v>0</v>
      </c>
      <c r="CA111" s="546">
        <f t="shared" si="152"/>
        <v>0</v>
      </c>
      <c r="CB111" s="546">
        <f t="shared" si="152"/>
        <v>0</v>
      </c>
      <c r="CC111" s="546">
        <f t="shared" si="152"/>
        <v>0</v>
      </c>
      <c r="CD111" s="546">
        <f t="shared" si="152"/>
        <v>0</v>
      </c>
      <c r="CE111" s="546">
        <f t="shared" si="152"/>
        <v>0</v>
      </c>
      <c r="CF111" s="546">
        <f t="shared" si="152"/>
        <v>0</v>
      </c>
      <c r="CG111" s="546">
        <f t="shared" si="152"/>
        <v>0</v>
      </c>
      <c r="CH111" s="546">
        <f t="shared" si="152"/>
        <v>0</v>
      </c>
      <c r="CI111" s="546">
        <f t="shared" si="152"/>
        <v>0</v>
      </c>
    </row>
    <row r="112" spans="1:87">
      <c r="C112" s="449"/>
      <c r="D112" s="450"/>
      <c r="E112" s="450"/>
      <c r="F112" s="2"/>
      <c r="G112" s="546"/>
      <c r="H112" s="546"/>
      <c r="I112" s="546"/>
      <c r="J112" s="546"/>
      <c r="K112" s="546"/>
      <c r="L112" s="546"/>
      <c r="M112" s="546"/>
      <c r="N112" s="546"/>
      <c r="O112" s="546"/>
      <c r="P112" s="546"/>
      <c r="Q112" s="546"/>
      <c r="R112" s="546"/>
      <c r="S112" s="546"/>
      <c r="T112" s="546"/>
      <c r="U112" s="546"/>
      <c r="V112" s="546"/>
      <c r="W112" s="546"/>
      <c r="X112" s="546"/>
      <c r="Y112" s="546"/>
      <c r="Z112" s="546"/>
      <c r="AA112" s="546"/>
      <c r="AB112" s="546"/>
      <c r="AC112" s="546"/>
      <c r="AD112" s="546"/>
      <c r="AE112" s="546"/>
      <c r="AF112" s="546"/>
      <c r="AG112" s="546"/>
      <c r="AH112" s="546"/>
      <c r="AI112" s="546"/>
      <c r="AJ112" s="546"/>
      <c r="AK112" s="546"/>
      <c r="AL112" s="546"/>
      <c r="AM112" s="546"/>
      <c r="AN112" s="546"/>
      <c r="AO112" s="546"/>
      <c r="AP112" s="546"/>
      <c r="AQ112" s="546"/>
      <c r="AR112" s="546"/>
      <c r="AS112" s="546"/>
      <c r="AT112" s="546"/>
      <c r="AU112" s="546"/>
      <c r="AV112" s="546"/>
      <c r="AW112" s="546"/>
      <c r="AX112" s="546"/>
      <c r="AY112" s="546"/>
      <c r="AZ112" s="546"/>
      <c r="BA112" s="546"/>
      <c r="BB112" s="546"/>
      <c r="BC112" s="546"/>
      <c r="BD112" s="546"/>
      <c r="BE112" s="546"/>
      <c r="BF112" s="546"/>
      <c r="BG112" s="546"/>
      <c r="BH112" s="546"/>
      <c r="BI112" s="546"/>
      <c r="BJ112" s="546"/>
      <c r="BK112" s="546"/>
      <c r="BL112" s="546"/>
      <c r="BM112" s="546"/>
      <c r="BN112" s="546"/>
      <c r="BO112" s="546"/>
      <c r="BP112" s="546"/>
      <c r="BQ112" s="546"/>
      <c r="BR112" s="546"/>
      <c r="BS112" s="546"/>
      <c r="BT112" s="546"/>
      <c r="BU112" s="546"/>
      <c r="BV112" s="546"/>
      <c r="BW112" s="546"/>
      <c r="BX112" s="546"/>
      <c r="BY112" s="546"/>
      <c r="BZ112" s="546"/>
      <c r="CA112" s="546"/>
      <c r="CB112" s="546"/>
      <c r="CC112" s="546"/>
      <c r="CD112" s="546"/>
      <c r="CE112" s="546"/>
      <c r="CF112" s="546"/>
      <c r="CG112" s="546"/>
      <c r="CH112" s="546"/>
      <c r="CI112" s="546"/>
    </row>
    <row r="113" spans="1:87">
      <c r="A113" s="52"/>
      <c r="B113" s="52"/>
      <c r="C113" s="105" t="s">
        <v>567</v>
      </c>
      <c r="D113" s="431"/>
      <c r="E113" s="431"/>
      <c r="F113" s="103"/>
      <c r="G113" s="682"/>
      <c r="H113" s="682"/>
      <c r="I113" s="682"/>
      <c r="J113" s="682"/>
      <c r="K113" s="682"/>
      <c r="L113" s="682"/>
      <c r="M113" s="682"/>
      <c r="N113" s="682"/>
      <c r="O113" s="682"/>
      <c r="P113" s="682"/>
      <c r="Q113" s="682"/>
      <c r="R113" s="682"/>
      <c r="S113" s="682"/>
      <c r="T113" s="682"/>
      <c r="U113" s="682"/>
      <c r="V113" s="682"/>
      <c r="W113" s="682"/>
      <c r="X113" s="682"/>
      <c r="Y113" s="682"/>
      <c r="Z113" s="682"/>
      <c r="AA113" s="682"/>
      <c r="AB113" s="682"/>
      <c r="AC113" s="682"/>
      <c r="AD113" s="682"/>
      <c r="AE113" s="682"/>
      <c r="AF113" s="682"/>
      <c r="AG113" s="52"/>
      <c r="AH113" s="128"/>
      <c r="AI113" s="52"/>
      <c r="AJ113" s="128"/>
      <c r="AK113" s="52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  <c r="BP113" s="128"/>
      <c r="BQ113" s="128"/>
      <c r="BR113" s="128"/>
      <c r="BS113" s="128"/>
      <c r="BT113" s="128"/>
      <c r="BU113" s="128"/>
      <c r="BV113" s="128"/>
      <c r="BW113" s="128"/>
      <c r="BX113" s="128"/>
      <c r="BY113" s="128"/>
      <c r="BZ113" s="128"/>
      <c r="CA113" s="128"/>
      <c r="CB113" s="128"/>
      <c r="CC113" s="128"/>
      <c r="CD113" s="128"/>
      <c r="CE113" s="128"/>
      <c r="CF113" s="128"/>
      <c r="CG113" s="128"/>
      <c r="CH113" s="128"/>
      <c r="CI113" s="128"/>
    </row>
    <row r="114" spans="1:87">
      <c r="C114" s="72" t="s">
        <v>565</v>
      </c>
      <c r="D114" s="2" t="s">
        <v>898</v>
      </c>
      <c r="E114" s="2" t="s">
        <v>58</v>
      </c>
      <c r="F114" s="2"/>
      <c r="G114" s="762"/>
      <c r="H114" s="188">
        <f>-H109</f>
        <v>-472.96100872145496</v>
      </c>
      <c r="I114" s="188">
        <f t="shared" ref="I114:BT114" si="153">-I109</f>
        <v>-605.77821064850752</v>
      </c>
      <c r="J114" s="188">
        <f t="shared" si="153"/>
        <v>-671.4861794091513</v>
      </c>
      <c r="K114" s="188">
        <f t="shared" si="153"/>
        <v>-717.42669576790422</v>
      </c>
      <c r="L114" s="188">
        <f t="shared" si="153"/>
        <v>-797.00000000000011</v>
      </c>
      <c r="M114" s="188">
        <f t="shared" si="153"/>
        <v>-776.45689054876811</v>
      </c>
      <c r="N114" s="188">
        <f t="shared" si="153"/>
        <v>-861.52503211610724</v>
      </c>
      <c r="O114" s="188">
        <f t="shared" si="153"/>
        <v>-1087.6707935319507</v>
      </c>
      <c r="P114" s="188">
        <f t="shared" si="153"/>
        <v>-1139.0498143963441</v>
      </c>
      <c r="Q114" s="188">
        <f t="shared" si="153"/>
        <v>-1228.7179942588639</v>
      </c>
      <c r="R114" s="188">
        <f t="shared" si="153"/>
        <v>-1295.5940258654821</v>
      </c>
      <c r="S114" s="188">
        <f t="shared" si="153"/>
        <v>-1334.4624135991496</v>
      </c>
      <c r="T114" s="188">
        <f t="shared" si="153"/>
        <v>-1407.2758031902579</v>
      </c>
      <c r="U114" s="188">
        <f t="shared" si="153"/>
        <v>-1485.925363186004</v>
      </c>
      <c r="V114" s="188">
        <f t="shared" si="153"/>
        <v>-1586.0101466316487</v>
      </c>
      <c r="W114" s="188">
        <f t="shared" si="153"/>
        <v>-1692.3521232977059</v>
      </c>
      <c r="X114" s="188">
        <f t="shared" si="153"/>
        <v>-1804.1530108221323</v>
      </c>
      <c r="Y114" s="188">
        <f t="shared" si="153"/>
        <v>-1921.2539859801986</v>
      </c>
      <c r="Z114" s="188">
        <f t="shared" si="153"/>
        <v>-2046.88196671214</v>
      </c>
      <c r="AA114" s="188">
        <f t="shared" si="153"/>
        <v>-2173.4502110101662</v>
      </c>
      <c r="AB114" s="188">
        <f t="shared" si="153"/>
        <v>-2273.437441600021</v>
      </c>
      <c r="AC114" s="188">
        <f t="shared" si="153"/>
        <v>-2423.5261104888223</v>
      </c>
      <c r="AD114" s="188">
        <f t="shared" si="153"/>
        <v>-2574.295984662198</v>
      </c>
      <c r="AE114" s="188">
        <f t="shared" si="153"/>
        <v>-2733.0886721675929</v>
      </c>
      <c r="AF114" s="188">
        <f t="shared" si="153"/>
        <v>-2901.1736184391011</v>
      </c>
      <c r="AG114" s="188">
        <f t="shared" si="153"/>
        <v>-2999.1825307012696</v>
      </c>
      <c r="AH114" s="188">
        <f t="shared" si="153"/>
        <v>-3099.0331903519304</v>
      </c>
      <c r="AI114" s="188">
        <f t="shared" si="153"/>
        <v>-3202.3654212149509</v>
      </c>
      <c r="AJ114" s="188">
        <f t="shared" si="153"/>
        <v>-3308.824770407803</v>
      </c>
      <c r="AK114" s="188">
        <f t="shared" si="153"/>
        <v>-3417.842297417425</v>
      </c>
      <c r="AL114" s="188">
        <f t="shared" si="153"/>
        <v>-3530.7893306400651</v>
      </c>
      <c r="AM114" s="188">
        <f t="shared" si="153"/>
        <v>-3647.8815515370125</v>
      </c>
      <c r="AN114" s="188">
        <f t="shared" si="153"/>
        <v>-3768.9955032597072</v>
      </c>
      <c r="AO114" s="188">
        <f t="shared" si="153"/>
        <v>-3893.1876265829601</v>
      </c>
      <c r="AP114" s="188">
        <f t="shared" si="153"/>
        <v>-4021.260942916701</v>
      </c>
      <c r="AQ114" s="188">
        <f t="shared" si="153"/>
        <v>-4153.3882107093432</v>
      </c>
      <c r="AR114" s="188">
        <f t="shared" si="153"/>
        <v>-4289.8004869369352</v>
      </c>
      <c r="AS114" s="188">
        <f t="shared" si="153"/>
        <v>-4431.5767523318618</v>
      </c>
      <c r="AT114" s="188">
        <f t="shared" si="153"/>
        <v>-4579.3135276659004</v>
      </c>
      <c r="AU114" s="188">
        <f t="shared" si="153"/>
        <v>-4728.4947285312628</v>
      </c>
      <c r="AV114" s="188">
        <f t="shared" si="153"/>
        <v>-4884.6950374736089</v>
      </c>
      <c r="AW114" s="188">
        <f t="shared" si="153"/>
        <v>-5044.0669785102691</v>
      </c>
      <c r="AX114" s="188">
        <f t="shared" si="153"/>
        <v>-5207.6332505874543</v>
      </c>
      <c r="AY114" s="188">
        <f t="shared" si="153"/>
        <v>-5376.1104042318302</v>
      </c>
      <c r="AZ114" s="188">
        <f t="shared" si="153"/>
        <v>-5548.1427676387902</v>
      </c>
      <c r="BA114" s="188">
        <f t="shared" si="153"/>
        <v>-5726.2315594478605</v>
      </c>
      <c r="BB114" s="188">
        <f t="shared" si="153"/>
        <v>-5911.3066799970011</v>
      </c>
      <c r="BC114" s="188">
        <f t="shared" si="153"/>
        <v>-6101.4422757981774</v>
      </c>
      <c r="BD114" s="188">
        <f t="shared" si="153"/>
        <v>-6297.4647961372821</v>
      </c>
      <c r="BE114" s="188">
        <f t="shared" si="153"/>
        <v>-6500.5319415512267</v>
      </c>
      <c r="BF114" s="188">
        <f t="shared" si="153"/>
        <v>-6708.5094959872313</v>
      </c>
      <c r="BG114" s="188">
        <f t="shared" si="153"/>
        <v>-6920.6545735781292</v>
      </c>
      <c r="BH114" s="188">
        <f t="shared" si="153"/>
        <v>-7140.4783838728345</v>
      </c>
      <c r="BI114" s="188">
        <f t="shared" si="153"/>
        <v>-7374.0166118541301</v>
      </c>
      <c r="BJ114" s="188">
        <f t="shared" si="153"/>
        <v>-7616.3293526239859</v>
      </c>
      <c r="BK114" s="188">
        <f t="shared" si="153"/>
        <v>-7863.1637235055405</v>
      </c>
      <c r="BL114" s="188">
        <f t="shared" si="153"/>
        <v>-8119.5672403621393</v>
      </c>
      <c r="BM114" s="188">
        <f t="shared" si="153"/>
        <v>-8384.0542702398925</v>
      </c>
      <c r="BN114" s="188">
        <f t="shared" si="153"/>
        <v>-8656.8395253312665</v>
      </c>
      <c r="BO114" s="188">
        <f t="shared" si="153"/>
        <v>-8938.1652296670982</v>
      </c>
      <c r="BP114" s="188">
        <f t="shared" si="153"/>
        <v>-9228.3310598817407</v>
      </c>
      <c r="BQ114" s="188">
        <f t="shared" si="153"/>
        <v>-9527.561446378968</v>
      </c>
      <c r="BR114" s="188">
        <f t="shared" si="153"/>
        <v>-9836.142797476381</v>
      </c>
      <c r="BS114" s="188">
        <f t="shared" si="153"/>
        <v>-10154.343056779457</v>
      </c>
      <c r="BT114" s="188">
        <f t="shared" si="153"/>
        <v>-10482.493968570623</v>
      </c>
      <c r="BU114" s="188">
        <f t="shared" ref="BU114:CI114" si="154">-BU109</f>
        <v>-10820.853185583177</v>
      </c>
      <c r="BV114" s="188">
        <f t="shared" si="154"/>
        <v>-11169.741277182073</v>
      </c>
      <c r="BW114" s="188">
        <f t="shared" si="154"/>
        <v>-11529.461389801003</v>
      </c>
      <c r="BX114" s="188">
        <f t="shared" si="154"/>
        <v>-11900.381564662142</v>
      </c>
      <c r="BY114" s="188">
        <f t="shared" si="154"/>
        <v>-12282.796827366526</v>
      </c>
      <c r="BZ114" s="188">
        <f t="shared" si="154"/>
        <v>-12677.066162075365</v>
      </c>
      <c r="CA114" s="188">
        <f t="shared" si="154"/>
        <v>-13083.532089831262</v>
      </c>
      <c r="CB114" s="188">
        <f t="shared" si="154"/>
        <v>-13502.603315613474</v>
      </c>
      <c r="CC114" s="188">
        <f t="shared" si="154"/>
        <v>-13934.617097654896</v>
      </c>
      <c r="CD114" s="188">
        <f t="shared" si="154"/>
        <v>-14379.97550822741</v>
      </c>
      <c r="CE114" s="188">
        <f t="shared" si="154"/>
        <v>-14839.065903494131</v>
      </c>
      <c r="CF114" s="188">
        <f t="shared" si="154"/>
        <v>-15312.343032939427</v>
      </c>
      <c r="CG114" s="188">
        <f t="shared" si="154"/>
        <v>-15800.191207932145</v>
      </c>
      <c r="CH114" s="188">
        <f t="shared" si="154"/>
        <v>-16303.061499421239</v>
      </c>
      <c r="CI114" s="188">
        <f t="shared" si="154"/>
        <v>-16821.405192630591</v>
      </c>
    </row>
    <row r="115" spans="1:87">
      <c r="C115" t="s">
        <v>356</v>
      </c>
      <c r="D115" s="2" t="s">
        <v>898</v>
      </c>
      <c r="E115" s="2" t="s">
        <v>58</v>
      </c>
      <c r="F115" s="2"/>
      <c r="G115" s="762"/>
      <c r="H115" s="188">
        <f>-Inputs!H433</f>
        <v>0</v>
      </c>
      <c r="I115" s="188">
        <f>-Inputs!I433</f>
        <v>0</v>
      </c>
      <c r="J115" s="188">
        <f>-Inputs!J433</f>
        <v>-33.799999999999997</v>
      </c>
      <c r="K115" s="188">
        <f>-Inputs!K433</f>
        <v>0</v>
      </c>
      <c r="L115" s="188">
        <f>-Inputs!L433</f>
        <v>0</v>
      </c>
      <c r="M115" s="188">
        <f>-Inputs!M433</f>
        <v>0</v>
      </c>
      <c r="N115" s="188">
        <f>-Inputs!N433</f>
        <v>0</v>
      </c>
      <c r="O115" s="188">
        <f>-Inputs!O433</f>
        <v>0</v>
      </c>
      <c r="P115" s="188">
        <f>-Inputs!P433</f>
        <v>0</v>
      </c>
      <c r="Q115" s="188">
        <f>-Inputs!Q433</f>
        <v>0</v>
      </c>
      <c r="R115" s="188">
        <f>-Inputs!R433</f>
        <v>0</v>
      </c>
      <c r="S115" s="188">
        <f>-Inputs!S433</f>
        <v>0</v>
      </c>
      <c r="T115" s="188">
        <f>-Inputs!T433</f>
        <v>0</v>
      </c>
      <c r="U115" s="188">
        <f>-Inputs!U433</f>
        <v>0</v>
      </c>
      <c r="V115" s="188">
        <f>-Inputs!V433</f>
        <v>0</v>
      </c>
      <c r="W115" s="188">
        <f>-Inputs!W433</f>
        <v>0</v>
      </c>
      <c r="X115" s="188">
        <f>-Inputs!X433</f>
        <v>0</v>
      </c>
      <c r="Y115" s="188">
        <f>-Inputs!Y433</f>
        <v>0</v>
      </c>
      <c r="Z115" s="188">
        <f>-Inputs!Z433</f>
        <v>0</v>
      </c>
      <c r="AA115" s="188">
        <f>-Inputs!AA433</f>
        <v>0</v>
      </c>
      <c r="AB115" s="188">
        <f>-Inputs!AB433</f>
        <v>0</v>
      </c>
      <c r="AC115" s="188">
        <f>-Inputs!AC433</f>
        <v>0</v>
      </c>
      <c r="AD115" s="188">
        <f>-Inputs!AD433</f>
        <v>0</v>
      </c>
      <c r="AE115" s="188">
        <f>-Inputs!AE433</f>
        <v>0</v>
      </c>
      <c r="AF115" s="188">
        <f>-Inputs!AF433</f>
        <v>0</v>
      </c>
      <c r="AG115" s="188">
        <f>-Inputs!AG433</f>
        <v>0</v>
      </c>
      <c r="AH115" s="188">
        <f>-Inputs!AH433</f>
        <v>0</v>
      </c>
      <c r="AI115" s="188">
        <f>-Inputs!AI433</f>
        <v>0</v>
      </c>
      <c r="AJ115" s="188">
        <f>-Inputs!AJ433</f>
        <v>0</v>
      </c>
      <c r="AK115" s="188">
        <f>-Inputs!AK433</f>
        <v>0</v>
      </c>
      <c r="AL115" s="188">
        <f>-Inputs!AL433</f>
        <v>0</v>
      </c>
      <c r="AM115" s="188">
        <f>-Inputs!AM433</f>
        <v>0</v>
      </c>
      <c r="AN115" s="188">
        <f>-Inputs!AN433</f>
        <v>0</v>
      </c>
      <c r="AO115" s="188">
        <f>-Inputs!AO433</f>
        <v>0</v>
      </c>
      <c r="AP115" s="188">
        <f>-Inputs!AP433</f>
        <v>0</v>
      </c>
      <c r="AQ115" s="188">
        <f>-Inputs!AQ433</f>
        <v>0</v>
      </c>
      <c r="AR115" s="188">
        <f>-Inputs!AR433</f>
        <v>0</v>
      </c>
      <c r="AS115" s="188">
        <f>-Inputs!AS433</f>
        <v>0</v>
      </c>
      <c r="AT115" s="188">
        <f>-Inputs!AT433</f>
        <v>0</v>
      </c>
      <c r="AU115" s="188">
        <f>-Inputs!AU433</f>
        <v>0</v>
      </c>
      <c r="AV115" s="188">
        <f>-Inputs!AV433</f>
        <v>0</v>
      </c>
      <c r="AW115" s="188">
        <f>-Inputs!AW433</f>
        <v>0</v>
      </c>
      <c r="AX115" s="188">
        <f>-Inputs!AX433</f>
        <v>0</v>
      </c>
      <c r="AY115" s="188">
        <f>-Inputs!AY433</f>
        <v>0</v>
      </c>
      <c r="AZ115" s="188">
        <f>-Inputs!AZ433</f>
        <v>0</v>
      </c>
      <c r="BA115" s="188">
        <f>-Inputs!BA433</f>
        <v>0</v>
      </c>
      <c r="BB115" s="188">
        <f>-Inputs!BB433</f>
        <v>0</v>
      </c>
      <c r="BC115" s="188">
        <f>-Inputs!BC433</f>
        <v>0</v>
      </c>
      <c r="BD115" s="188">
        <f>-Inputs!BD433</f>
        <v>0</v>
      </c>
      <c r="BE115" s="188">
        <f>-Inputs!BE433</f>
        <v>0</v>
      </c>
      <c r="BF115" s="188">
        <f>-Inputs!BF433</f>
        <v>0</v>
      </c>
      <c r="BG115" s="188">
        <f>-Inputs!BG433</f>
        <v>0</v>
      </c>
      <c r="BH115" s="188">
        <f>-Inputs!BH433</f>
        <v>0</v>
      </c>
      <c r="BI115" s="188">
        <f>-Inputs!BI433</f>
        <v>0</v>
      </c>
      <c r="BJ115" s="188">
        <f>-Inputs!BJ433</f>
        <v>0</v>
      </c>
      <c r="BK115" s="188">
        <f>-Inputs!BK433</f>
        <v>0</v>
      </c>
      <c r="BL115" s="188">
        <f>-Inputs!BL433</f>
        <v>0</v>
      </c>
      <c r="BM115" s="188">
        <f>-Inputs!BM433</f>
        <v>0</v>
      </c>
      <c r="BN115" s="188">
        <f>-Inputs!BN433</f>
        <v>0</v>
      </c>
      <c r="BO115" s="188">
        <f>-Inputs!BO433</f>
        <v>0</v>
      </c>
      <c r="BP115" s="188">
        <f>-Inputs!BP433</f>
        <v>0</v>
      </c>
      <c r="BQ115" s="188">
        <f>-Inputs!BQ433</f>
        <v>0</v>
      </c>
      <c r="BR115" s="188">
        <f>-Inputs!BR433</f>
        <v>0</v>
      </c>
      <c r="BS115" s="188">
        <f>-Inputs!BS433</f>
        <v>0</v>
      </c>
      <c r="BT115" s="188">
        <f>-Inputs!BT433</f>
        <v>0</v>
      </c>
      <c r="BU115" s="188">
        <f>-Inputs!BU433</f>
        <v>0</v>
      </c>
      <c r="BV115" s="188">
        <f>-Inputs!BV433</f>
        <v>0</v>
      </c>
      <c r="BW115" s="188">
        <f>-Inputs!BW433</f>
        <v>0</v>
      </c>
      <c r="BX115" s="188">
        <f>-Inputs!BX433</f>
        <v>0</v>
      </c>
      <c r="BY115" s="188">
        <f>-Inputs!BY433</f>
        <v>0</v>
      </c>
      <c r="BZ115" s="188">
        <f>-Inputs!BZ433</f>
        <v>0</v>
      </c>
      <c r="CA115" s="188">
        <f>-Inputs!CA433</f>
        <v>0</v>
      </c>
      <c r="CB115" s="188">
        <f>-Inputs!CB433</f>
        <v>0</v>
      </c>
      <c r="CC115" s="188">
        <f>-Inputs!CC433</f>
        <v>0</v>
      </c>
      <c r="CD115" s="188">
        <f>-Inputs!CD433</f>
        <v>0</v>
      </c>
      <c r="CE115" s="188">
        <f>-Inputs!CE433</f>
        <v>0</v>
      </c>
      <c r="CF115" s="188">
        <f>-Inputs!CF433</f>
        <v>0</v>
      </c>
      <c r="CG115" s="188">
        <f>-Inputs!CG433</f>
        <v>0</v>
      </c>
      <c r="CH115" s="188">
        <f>-Inputs!CH433</f>
        <v>0</v>
      </c>
      <c r="CI115" s="188">
        <f>-Inputs!CI433</f>
        <v>0</v>
      </c>
    </row>
    <row r="116" spans="1:87">
      <c r="C116" s="160" t="s">
        <v>286</v>
      </c>
      <c r="D116" s="12" t="s">
        <v>898</v>
      </c>
      <c r="E116" s="429" t="s">
        <v>58</v>
      </c>
      <c r="F116" s="2"/>
      <c r="G116" s="762"/>
      <c r="H116" s="188">
        <f t="shared" ref="H116" si="155">H34</f>
        <v>8.1</v>
      </c>
      <c r="I116" s="188">
        <f t="shared" ref="I116:BT116" si="156">I34</f>
        <v>10.199999999999999</v>
      </c>
      <c r="J116" s="188">
        <f t="shared" si="156"/>
        <v>3.4</v>
      </c>
      <c r="K116" s="188">
        <f t="shared" si="156"/>
        <v>3</v>
      </c>
      <c r="L116" s="188">
        <f t="shared" si="156"/>
        <v>5.609</v>
      </c>
      <c r="M116" s="188">
        <f t="shared" si="156"/>
        <v>3.4979710144927538</v>
      </c>
      <c r="N116" s="188">
        <f t="shared" si="156"/>
        <v>4.967878633782524</v>
      </c>
      <c r="O116" s="188">
        <f t="shared" si="156"/>
        <v>4.9630081645337176</v>
      </c>
      <c r="P116" s="188">
        <f t="shared" si="156"/>
        <v>4.9630081645337176</v>
      </c>
      <c r="Q116" s="188">
        <f t="shared" si="156"/>
        <v>4.9630081645337176</v>
      </c>
      <c r="R116" s="188">
        <f t="shared" si="156"/>
        <v>4.9630081645337176</v>
      </c>
      <c r="S116" s="188">
        <f t="shared" si="156"/>
        <v>4.9630081645337167</v>
      </c>
      <c r="T116" s="188">
        <f t="shared" si="156"/>
        <v>4.9630081645337176</v>
      </c>
      <c r="U116" s="188">
        <f t="shared" si="156"/>
        <v>4.9630081645337167</v>
      </c>
      <c r="V116" s="188">
        <f t="shared" si="156"/>
        <v>4.9630081645337167</v>
      </c>
      <c r="W116" s="188">
        <f t="shared" si="156"/>
        <v>4.9630081645337167</v>
      </c>
      <c r="X116" s="188">
        <f t="shared" si="156"/>
        <v>4.9630081645337176</v>
      </c>
      <c r="Y116" s="188">
        <f t="shared" si="156"/>
        <v>4.9630081645337176</v>
      </c>
      <c r="Z116" s="188">
        <f t="shared" si="156"/>
        <v>4.9630081645337176</v>
      </c>
      <c r="AA116" s="188">
        <f t="shared" si="156"/>
        <v>4.9630081645337176</v>
      </c>
      <c r="AB116" s="188">
        <f t="shared" si="156"/>
        <v>4.9630081645337185</v>
      </c>
      <c r="AC116" s="188">
        <f t="shared" si="156"/>
        <v>4.9630081645337185</v>
      </c>
      <c r="AD116" s="188">
        <f t="shared" si="156"/>
        <v>4.9630081645337176</v>
      </c>
      <c r="AE116" s="188">
        <f t="shared" si="156"/>
        <v>4.9630081645337176</v>
      </c>
      <c r="AF116" s="188">
        <f t="shared" si="156"/>
        <v>4.9630081645337167</v>
      </c>
      <c r="AG116" s="188">
        <f t="shared" si="156"/>
        <v>4.9630081645337167</v>
      </c>
      <c r="AH116" s="188">
        <f t="shared" si="156"/>
        <v>4.9630081645337176</v>
      </c>
      <c r="AI116" s="188">
        <f t="shared" si="156"/>
        <v>4.9630081645337167</v>
      </c>
      <c r="AJ116" s="188">
        <f t="shared" si="156"/>
        <v>4.9630081645337167</v>
      </c>
      <c r="AK116" s="188">
        <f t="shared" si="156"/>
        <v>4.9630081645337167</v>
      </c>
      <c r="AL116" s="188">
        <f t="shared" si="156"/>
        <v>4.9630081645337167</v>
      </c>
      <c r="AM116" s="188">
        <f t="shared" si="156"/>
        <v>4.9630081645337158</v>
      </c>
      <c r="AN116" s="188">
        <f t="shared" si="156"/>
        <v>4.9630081645337158</v>
      </c>
      <c r="AO116" s="188">
        <f t="shared" si="156"/>
        <v>4.9630081645337158</v>
      </c>
      <c r="AP116" s="188">
        <f t="shared" si="156"/>
        <v>4.9630081645337158</v>
      </c>
      <c r="AQ116" s="188">
        <f t="shared" si="156"/>
        <v>4.9630081645337158</v>
      </c>
      <c r="AR116" s="188">
        <f t="shared" si="156"/>
        <v>4.9630081645337158</v>
      </c>
      <c r="AS116" s="188">
        <f t="shared" si="156"/>
        <v>4.9630081645337158</v>
      </c>
      <c r="AT116" s="188">
        <f t="shared" si="156"/>
        <v>4.9630081645337158</v>
      </c>
      <c r="AU116" s="188">
        <f t="shared" si="156"/>
        <v>4.9630081645337158</v>
      </c>
      <c r="AV116" s="188">
        <f t="shared" si="156"/>
        <v>4.9630081645337158</v>
      </c>
      <c r="AW116" s="188">
        <f t="shared" si="156"/>
        <v>4.9630081645337167</v>
      </c>
      <c r="AX116" s="188">
        <f t="shared" si="156"/>
        <v>4.9630081645337167</v>
      </c>
      <c r="AY116" s="188">
        <f t="shared" si="156"/>
        <v>4.9630081645337158</v>
      </c>
      <c r="AZ116" s="188">
        <f t="shared" si="156"/>
        <v>4.9630081645337158</v>
      </c>
      <c r="BA116" s="188">
        <f t="shared" si="156"/>
        <v>4.9630081645337158</v>
      </c>
      <c r="BB116" s="188">
        <f t="shared" si="156"/>
        <v>4.9630081645337158</v>
      </c>
      <c r="BC116" s="188">
        <f t="shared" si="156"/>
        <v>4.9630081645337158</v>
      </c>
      <c r="BD116" s="188">
        <f t="shared" si="156"/>
        <v>4.9630081645337167</v>
      </c>
      <c r="BE116" s="188">
        <f t="shared" si="156"/>
        <v>4.9630081645337167</v>
      </c>
      <c r="BF116" s="188">
        <f t="shared" si="156"/>
        <v>4.9630081645337158</v>
      </c>
      <c r="BG116" s="188">
        <f t="shared" si="156"/>
        <v>4.9630081645337158</v>
      </c>
      <c r="BH116" s="188">
        <f t="shared" si="156"/>
        <v>4.9630081645337158</v>
      </c>
      <c r="BI116" s="188">
        <f t="shared" si="156"/>
        <v>4.9630081645337176</v>
      </c>
      <c r="BJ116" s="188">
        <f t="shared" si="156"/>
        <v>4.9630081645337167</v>
      </c>
      <c r="BK116" s="188">
        <f t="shared" si="156"/>
        <v>4.9630081645337176</v>
      </c>
      <c r="BL116" s="188">
        <f t="shared" si="156"/>
        <v>4.9630081645337167</v>
      </c>
      <c r="BM116" s="188">
        <f t="shared" si="156"/>
        <v>4.9630081645337167</v>
      </c>
      <c r="BN116" s="188">
        <f t="shared" si="156"/>
        <v>4.9630081645337167</v>
      </c>
      <c r="BO116" s="188">
        <f t="shared" si="156"/>
        <v>4.9630081645337158</v>
      </c>
      <c r="BP116" s="188">
        <f t="shared" si="156"/>
        <v>4.9630081645337167</v>
      </c>
      <c r="BQ116" s="188">
        <f t="shared" si="156"/>
        <v>4.9630081645337167</v>
      </c>
      <c r="BR116" s="188">
        <f t="shared" si="156"/>
        <v>4.9630081645337167</v>
      </c>
      <c r="BS116" s="188">
        <f t="shared" si="156"/>
        <v>4.9630081645337167</v>
      </c>
      <c r="BT116" s="188">
        <f t="shared" si="156"/>
        <v>4.9630081645337167</v>
      </c>
      <c r="BU116" s="188">
        <f t="shared" ref="BU116:CI116" si="157">BU34</f>
        <v>4.9630081645337176</v>
      </c>
      <c r="BV116" s="188">
        <f t="shared" si="157"/>
        <v>4.9630081645337176</v>
      </c>
      <c r="BW116" s="188">
        <f t="shared" si="157"/>
        <v>4.9630081645337167</v>
      </c>
      <c r="BX116" s="188">
        <f t="shared" si="157"/>
        <v>4.9630081645337167</v>
      </c>
      <c r="BY116" s="188">
        <f t="shared" si="157"/>
        <v>4.9630081645337176</v>
      </c>
      <c r="BZ116" s="188">
        <f t="shared" si="157"/>
        <v>4.9630081645337185</v>
      </c>
      <c r="CA116" s="188">
        <f t="shared" si="157"/>
        <v>4.9630081645337176</v>
      </c>
      <c r="CB116" s="188">
        <f t="shared" si="157"/>
        <v>4.9630081645337176</v>
      </c>
      <c r="CC116" s="188">
        <f t="shared" si="157"/>
        <v>4.9630081645337167</v>
      </c>
      <c r="CD116" s="188">
        <f t="shared" si="157"/>
        <v>4.9630081645337176</v>
      </c>
      <c r="CE116" s="188">
        <f t="shared" si="157"/>
        <v>4.9630081645337185</v>
      </c>
      <c r="CF116" s="188">
        <f t="shared" si="157"/>
        <v>4.9630081645337185</v>
      </c>
      <c r="CG116" s="188">
        <f t="shared" si="157"/>
        <v>4.9630081645337176</v>
      </c>
      <c r="CH116" s="188">
        <f t="shared" si="157"/>
        <v>4.9630081645337185</v>
      </c>
      <c r="CI116" s="188">
        <f t="shared" si="157"/>
        <v>4.9630081645337176</v>
      </c>
    </row>
    <row r="117" spans="1:87">
      <c r="C117" s="160" t="s">
        <v>568</v>
      </c>
      <c r="D117" s="12" t="s">
        <v>898</v>
      </c>
      <c r="E117" s="429" t="s">
        <v>58</v>
      </c>
      <c r="F117" s="2"/>
      <c r="G117" s="762"/>
      <c r="H117" s="188">
        <f t="shared" ref="H117" si="158">H94</f>
        <v>0.5</v>
      </c>
      <c r="I117" s="188">
        <f t="shared" ref="I117:BT117" si="159">I94</f>
        <v>0.4</v>
      </c>
      <c r="J117" s="188">
        <f t="shared" si="159"/>
        <v>6.7</v>
      </c>
      <c r="K117" s="188">
        <f t="shared" si="159"/>
        <v>0</v>
      </c>
      <c r="L117" s="188">
        <f t="shared" si="159"/>
        <v>0</v>
      </c>
      <c r="M117" s="188">
        <f t="shared" si="159"/>
        <v>0</v>
      </c>
      <c r="N117" s="188">
        <f t="shared" si="159"/>
        <v>0</v>
      </c>
      <c r="O117" s="188">
        <f t="shared" si="159"/>
        <v>0</v>
      </c>
      <c r="P117" s="188">
        <f t="shared" si="159"/>
        <v>0</v>
      </c>
      <c r="Q117" s="188">
        <f t="shared" si="159"/>
        <v>0</v>
      </c>
      <c r="R117" s="188">
        <f t="shared" si="159"/>
        <v>0</v>
      </c>
      <c r="S117" s="188">
        <f t="shared" si="159"/>
        <v>0</v>
      </c>
      <c r="T117" s="188">
        <f t="shared" si="159"/>
        <v>0</v>
      </c>
      <c r="U117" s="188">
        <f t="shared" si="159"/>
        <v>0</v>
      </c>
      <c r="V117" s="188">
        <f t="shared" si="159"/>
        <v>0</v>
      </c>
      <c r="W117" s="188">
        <f t="shared" si="159"/>
        <v>0</v>
      </c>
      <c r="X117" s="188">
        <f t="shared" si="159"/>
        <v>0</v>
      </c>
      <c r="Y117" s="188">
        <f t="shared" si="159"/>
        <v>0</v>
      </c>
      <c r="Z117" s="188">
        <f t="shared" si="159"/>
        <v>0</v>
      </c>
      <c r="AA117" s="188">
        <f t="shared" si="159"/>
        <v>0</v>
      </c>
      <c r="AB117" s="188">
        <f t="shared" si="159"/>
        <v>0</v>
      </c>
      <c r="AC117" s="188">
        <f t="shared" si="159"/>
        <v>0</v>
      </c>
      <c r="AD117" s="188">
        <f t="shared" si="159"/>
        <v>0</v>
      </c>
      <c r="AE117" s="188">
        <f t="shared" si="159"/>
        <v>0</v>
      </c>
      <c r="AF117" s="188">
        <f t="shared" si="159"/>
        <v>0</v>
      </c>
      <c r="AG117" s="188">
        <f t="shared" si="159"/>
        <v>0</v>
      </c>
      <c r="AH117" s="188">
        <f t="shared" si="159"/>
        <v>0</v>
      </c>
      <c r="AI117" s="188">
        <f t="shared" si="159"/>
        <v>0</v>
      </c>
      <c r="AJ117" s="188">
        <f t="shared" si="159"/>
        <v>0</v>
      </c>
      <c r="AK117" s="188">
        <f t="shared" si="159"/>
        <v>0</v>
      </c>
      <c r="AL117" s="188">
        <f t="shared" si="159"/>
        <v>0</v>
      </c>
      <c r="AM117" s="188">
        <f t="shared" si="159"/>
        <v>0</v>
      </c>
      <c r="AN117" s="188">
        <f t="shared" si="159"/>
        <v>0</v>
      </c>
      <c r="AO117" s="188">
        <f t="shared" si="159"/>
        <v>0</v>
      </c>
      <c r="AP117" s="188">
        <f t="shared" si="159"/>
        <v>0</v>
      </c>
      <c r="AQ117" s="188">
        <f t="shared" si="159"/>
        <v>0</v>
      </c>
      <c r="AR117" s="188">
        <f t="shared" si="159"/>
        <v>0</v>
      </c>
      <c r="AS117" s="188">
        <f t="shared" si="159"/>
        <v>0</v>
      </c>
      <c r="AT117" s="188">
        <f t="shared" si="159"/>
        <v>0</v>
      </c>
      <c r="AU117" s="188">
        <f t="shared" si="159"/>
        <v>0</v>
      </c>
      <c r="AV117" s="188">
        <f t="shared" si="159"/>
        <v>0</v>
      </c>
      <c r="AW117" s="188">
        <f t="shared" si="159"/>
        <v>0</v>
      </c>
      <c r="AX117" s="188">
        <f t="shared" si="159"/>
        <v>0</v>
      </c>
      <c r="AY117" s="188">
        <f t="shared" si="159"/>
        <v>0</v>
      </c>
      <c r="AZ117" s="188">
        <f t="shared" si="159"/>
        <v>0</v>
      </c>
      <c r="BA117" s="188">
        <f t="shared" si="159"/>
        <v>0</v>
      </c>
      <c r="BB117" s="188">
        <f t="shared" si="159"/>
        <v>0</v>
      </c>
      <c r="BC117" s="188">
        <f t="shared" si="159"/>
        <v>0</v>
      </c>
      <c r="BD117" s="188">
        <f t="shared" si="159"/>
        <v>0</v>
      </c>
      <c r="BE117" s="188">
        <f t="shared" si="159"/>
        <v>0</v>
      </c>
      <c r="BF117" s="188">
        <f t="shared" si="159"/>
        <v>0</v>
      </c>
      <c r="BG117" s="188">
        <f t="shared" si="159"/>
        <v>0</v>
      </c>
      <c r="BH117" s="188">
        <f t="shared" si="159"/>
        <v>0</v>
      </c>
      <c r="BI117" s="188">
        <f t="shared" si="159"/>
        <v>0</v>
      </c>
      <c r="BJ117" s="188">
        <f t="shared" si="159"/>
        <v>0</v>
      </c>
      <c r="BK117" s="188">
        <f t="shared" si="159"/>
        <v>0</v>
      </c>
      <c r="BL117" s="188">
        <f t="shared" si="159"/>
        <v>0</v>
      </c>
      <c r="BM117" s="188">
        <f t="shared" si="159"/>
        <v>0</v>
      </c>
      <c r="BN117" s="188">
        <f t="shared" si="159"/>
        <v>0</v>
      </c>
      <c r="BO117" s="188">
        <f t="shared" si="159"/>
        <v>0</v>
      </c>
      <c r="BP117" s="188">
        <f t="shared" si="159"/>
        <v>0</v>
      </c>
      <c r="BQ117" s="188">
        <f t="shared" si="159"/>
        <v>0</v>
      </c>
      <c r="BR117" s="188">
        <f t="shared" si="159"/>
        <v>0</v>
      </c>
      <c r="BS117" s="188">
        <f t="shared" si="159"/>
        <v>0</v>
      </c>
      <c r="BT117" s="188">
        <f t="shared" si="159"/>
        <v>0</v>
      </c>
      <c r="BU117" s="188">
        <f t="shared" ref="BU117:CI117" si="160">BU94</f>
        <v>0</v>
      </c>
      <c r="BV117" s="188">
        <f t="shared" si="160"/>
        <v>0</v>
      </c>
      <c r="BW117" s="188">
        <f t="shared" si="160"/>
        <v>0</v>
      </c>
      <c r="BX117" s="188">
        <f t="shared" si="160"/>
        <v>0</v>
      </c>
      <c r="BY117" s="188">
        <f t="shared" si="160"/>
        <v>0</v>
      </c>
      <c r="BZ117" s="188">
        <f t="shared" si="160"/>
        <v>0</v>
      </c>
      <c r="CA117" s="188">
        <f t="shared" si="160"/>
        <v>0</v>
      </c>
      <c r="CB117" s="188">
        <f t="shared" si="160"/>
        <v>0</v>
      </c>
      <c r="CC117" s="188">
        <f t="shared" si="160"/>
        <v>0</v>
      </c>
      <c r="CD117" s="188">
        <f t="shared" si="160"/>
        <v>0</v>
      </c>
      <c r="CE117" s="188">
        <f t="shared" si="160"/>
        <v>0</v>
      </c>
      <c r="CF117" s="188">
        <f t="shared" si="160"/>
        <v>0</v>
      </c>
      <c r="CG117" s="188">
        <f t="shared" si="160"/>
        <v>0</v>
      </c>
      <c r="CH117" s="188">
        <f t="shared" si="160"/>
        <v>0</v>
      </c>
      <c r="CI117" s="188">
        <f t="shared" si="160"/>
        <v>0</v>
      </c>
    </row>
    <row r="118" spans="1:87">
      <c r="C118" s="56" t="s">
        <v>567</v>
      </c>
      <c r="D118" s="2" t="s">
        <v>898</v>
      </c>
      <c r="E118" s="2" t="s">
        <v>58</v>
      </c>
      <c r="F118" s="2"/>
      <c r="G118" s="763"/>
      <c r="H118" s="604">
        <f t="shared" ref="H118" si="161">SUM(H114:H117)</f>
        <v>-464.36100872145494</v>
      </c>
      <c r="I118" s="604">
        <f t="shared" ref="I118:BT118" si="162">SUM(I114:I117)</f>
        <v>-595.1782106485075</v>
      </c>
      <c r="J118" s="604">
        <f t="shared" si="162"/>
        <v>-695.18617940915124</v>
      </c>
      <c r="K118" s="604">
        <f t="shared" si="162"/>
        <v>-714.42669576790422</v>
      </c>
      <c r="L118" s="604">
        <f t="shared" si="162"/>
        <v>-791.39100000000008</v>
      </c>
      <c r="M118" s="604">
        <f t="shared" si="162"/>
        <v>-772.95891953427531</v>
      </c>
      <c r="N118" s="604">
        <f t="shared" si="162"/>
        <v>-856.55715348232468</v>
      </c>
      <c r="O118" s="604">
        <f t="shared" si="162"/>
        <v>-1082.707785367417</v>
      </c>
      <c r="P118" s="604">
        <f t="shared" si="162"/>
        <v>-1134.0868062318104</v>
      </c>
      <c r="Q118" s="604">
        <f t="shared" si="162"/>
        <v>-1223.7549860943302</v>
      </c>
      <c r="R118" s="604">
        <f t="shared" si="162"/>
        <v>-1290.6310177009484</v>
      </c>
      <c r="S118" s="604">
        <f t="shared" si="162"/>
        <v>-1329.4994054346159</v>
      </c>
      <c r="T118" s="604">
        <f t="shared" si="162"/>
        <v>-1402.3127950257242</v>
      </c>
      <c r="U118" s="604">
        <f t="shared" si="162"/>
        <v>-1480.9623550214703</v>
      </c>
      <c r="V118" s="604">
        <f t="shared" si="162"/>
        <v>-1581.047138467115</v>
      </c>
      <c r="W118" s="604">
        <f t="shared" si="162"/>
        <v>-1687.3891151331723</v>
      </c>
      <c r="X118" s="604">
        <f t="shared" si="162"/>
        <v>-1799.1900026575986</v>
      </c>
      <c r="Y118" s="604">
        <f t="shared" si="162"/>
        <v>-1916.290977815665</v>
      </c>
      <c r="Z118" s="604">
        <f t="shared" si="162"/>
        <v>-2041.9189585476063</v>
      </c>
      <c r="AA118" s="604">
        <f t="shared" si="162"/>
        <v>-2168.4872028456325</v>
      </c>
      <c r="AB118" s="604">
        <f t="shared" si="162"/>
        <v>-2268.4744334354873</v>
      </c>
      <c r="AC118" s="604">
        <f t="shared" si="162"/>
        <v>-2418.5631023242886</v>
      </c>
      <c r="AD118" s="604">
        <f t="shared" si="162"/>
        <v>-2569.3329764976643</v>
      </c>
      <c r="AE118" s="604">
        <f t="shared" si="162"/>
        <v>-2728.1256640030592</v>
      </c>
      <c r="AF118" s="604">
        <f t="shared" si="162"/>
        <v>-2896.2106102745674</v>
      </c>
      <c r="AG118" s="604">
        <f t="shared" si="162"/>
        <v>-2994.2195225367359</v>
      </c>
      <c r="AH118" s="604">
        <f t="shared" si="162"/>
        <v>-3094.0701821873968</v>
      </c>
      <c r="AI118" s="604">
        <f t="shared" si="162"/>
        <v>-3197.4024130504172</v>
      </c>
      <c r="AJ118" s="604">
        <f t="shared" si="162"/>
        <v>-3303.8617622432694</v>
      </c>
      <c r="AK118" s="604">
        <f t="shared" si="162"/>
        <v>-3412.8792892528913</v>
      </c>
      <c r="AL118" s="604">
        <f t="shared" si="162"/>
        <v>-3525.8263224755315</v>
      </c>
      <c r="AM118" s="604">
        <f t="shared" si="162"/>
        <v>-3642.9185433724788</v>
      </c>
      <c r="AN118" s="604">
        <f t="shared" si="162"/>
        <v>-3764.0324950951735</v>
      </c>
      <c r="AO118" s="604">
        <f t="shared" si="162"/>
        <v>-3888.2246184184264</v>
      </c>
      <c r="AP118" s="604">
        <f t="shared" si="162"/>
        <v>-4016.2979347521673</v>
      </c>
      <c r="AQ118" s="604">
        <f t="shared" si="162"/>
        <v>-4148.4252025448095</v>
      </c>
      <c r="AR118" s="604">
        <f t="shared" si="162"/>
        <v>-4284.8374787724015</v>
      </c>
      <c r="AS118" s="604">
        <f t="shared" si="162"/>
        <v>-4426.6137441673282</v>
      </c>
      <c r="AT118" s="604">
        <f t="shared" si="162"/>
        <v>-4574.3505195013668</v>
      </c>
      <c r="AU118" s="604">
        <f t="shared" si="162"/>
        <v>-4723.5317203667291</v>
      </c>
      <c r="AV118" s="604">
        <f t="shared" si="162"/>
        <v>-4879.7320293090752</v>
      </c>
      <c r="AW118" s="604">
        <f t="shared" si="162"/>
        <v>-5039.1039703457354</v>
      </c>
      <c r="AX118" s="604">
        <f t="shared" si="162"/>
        <v>-5202.6702424229206</v>
      </c>
      <c r="AY118" s="604">
        <f t="shared" si="162"/>
        <v>-5371.1473960672965</v>
      </c>
      <c r="AZ118" s="604">
        <f t="shared" si="162"/>
        <v>-5543.1797594742566</v>
      </c>
      <c r="BA118" s="604">
        <f t="shared" si="162"/>
        <v>-5721.2685512833268</v>
      </c>
      <c r="BB118" s="604">
        <f t="shared" si="162"/>
        <v>-5906.3436718324674</v>
      </c>
      <c r="BC118" s="604">
        <f t="shared" si="162"/>
        <v>-6096.4792676336438</v>
      </c>
      <c r="BD118" s="604">
        <f t="shared" si="162"/>
        <v>-6292.5017879727484</v>
      </c>
      <c r="BE118" s="604">
        <f t="shared" si="162"/>
        <v>-6495.5689333866931</v>
      </c>
      <c r="BF118" s="604">
        <f t="shared" si="162"/>
        <v>-6703.5464878226976</v>
      </c>
      <c r="BG118" s="604">
        <f t="shared" si="162"/>
        <v>-6915.6915654135955</v>
      </c>
      <c r="BH118" s="604">
        <f t="shared" si="162"/>
        <v>-7135.5153757083008</v>
      </c>
      <c r="BI118" s="604">
        <f t="shared" si="162"/>
        <v>-7369.0536036895965</v>
      </c>
      <c r="BJ118" s="604">
        <f t="shared" si="162"/>
        <v>-7611.3663444594522</v>
      </c>
      <c r="BK118" s="604">
        <f t="shared" si="162"/>
        <v>-7858.2007153410068</v>
      </c>
      <c r="BL118" s="604">
        <f t="shared" si="162"/>
        <v>-8114.6042321976056</v>
      </c>
      <c r="BM118" s="604">
        <f t="shared" si="162"/>
        <v>-8379.0912620753588</v>
      </c>
      <c r="BN118" s="604">
        <f t="shared" si="162"/>
        <v>-8651.8765171667328</v>
      </c>
      <c r="BO118" s="604">
        <f t="shared" si="162"/>
        <v>-8933.2022215025645</v>
      </c>
      <c r="BP118" s="604">
        <f t="shared" si="162"/>
        <v>-9223.368051717207</v>
      </c>
      <c r="BQ118" s="604">
        <f t="shared" si="162"/>
        <v>-9522.5984382144343</v>
      </c>
      <c r="BR118" s="604">
        <f t="shared" si="162"/>
        <v>-9831.1797893118473</v>
      </c>
      <c r="BS118" s="604">
        <f t="shared" si="162"/>
        <v>-10149.380048614923</v>
      </c>
      <c r="BT118" s="604">
        <f t="shared" si="162"/>
        <v>-10477.530960406089</v>
      </c>
      <c r="BU118" s="604">
        <f t="shared" ref="BU118:CI118" si="163">SUM(BU114:BU117)</f>
        <v>-10815.890177418643</v>
      </c>
      <c r="BV118" s="604">
        <f t="shared" si="163"/>
        <v>-11164.778269017539</v>
      </c>
      <c r="BW118" s="604">
        <f t="shared" si="163"/>
        <v>-11524.498381636469</v>
      </c>
      <c r="BX118" s="604">
        <f t="shared" si="163"/>
        <v>-11895.418556497609</v>
      </c>
      <c r="BY118" s="604">
        <f t="shared" si="163"/>
        <v>-12277.833819201993</v>
      </c>
      <c r="BZ118" s="604">
        <f t="shared" si="163"/>
        <v>-12672.103153910832</v>
      </c>
      <c r="CA118" s="604">
        <f t="shared" si="163"/>
        <v>-13078.569081666728</v>
      </c>
      <c r="CB118" s="604">
        <f t="shared" si="163"/>
        <v>-13497.640307448941</v>
      </c>
      <c r="CC118" s="604">
        <f t="shared" si="163"/>
        <v>-13929.654089490363</v>
      </c>
      <c r="CD118" s="604">
        <f t="shared" si="163"/>
        <v>-14375.012500062876</v>
      </c>
      <c r="CE118" s="604">
        <f t="shared" si="163"/>
        <v>-14834.102895329597</v>
      </c>
      <c r="CF118" s="604">
        <f t="shared" si="163"/>
        <v>-15307.380024774893</v>
      </c>
      <c r="CG118" s="604">
        <f t="shared" si="163"/>
        <v>-15795.228199767611</v>
      </c>
      <c r="CH118" s="604">
        <f t="shared" si="163"/>
        <v>-16298.098491256706</v>
      </c>
      <c r="CI118" s="604">
        <f t="shared" si="163"/>
        <v>-16816.442184466057</v>
      </c>
    </row>
    <row r="119" spans="1:87">
      <c r="C119" s="72"/>
      <c r="D119" s="12"/>
      <c r="E119" s="429"/>
      <c r="F119" s="2"/>
      <c r="G119" s="2"/>
      <c r="H119" s="2"/>
      <c r="I119" s="447"/>
      <c r="J119" s="447"/>
      <c r="K119" s="447"/>
      <c r="L119" s="447"/>
      <c r="M119" s="447"/>
      <c r="N119" s="447"/>
      <c r="O119" s="447"/>
      <c r="P119" s="447"/>
      <c r="Q119" s="447"/>
      <c r="R119" s="447"/>
      <c r="S119" s="447"/>
      <c r="T119" s="447"/>
      <c r="U119" s="447"/>
      <c r="V119" s="447"/>
      <c r="W119" s="447"/>
      <c r="X119" s="447"/>
      <c r="Y119" s="447"/>
      <c r="Z119" s="447"/>
      <c r="AA119" s="447"/>
      <c r="AB119" s="447"/>
      <c r="AC119" s="447"/>
      <c r="AD119" s="447"/>
      <c r="AE119" s="447"/>
      <c r="AF119" s="447"/>
      <c r="AG119" s="447"/>
      <c r="AH119" s="447"/>
      <c r="AI119" s="447"/>
      <c r="AJ119" s="447"/>
      <c r="AK119" s="447"/>
      <c r="AL119" s="447"/>
    </row>
    <row r="120" spans="1:87">
      <c r="A120" s="422" t="s">
        <v>83</v>
      </c>
      <c r="B120" s="420"/>
      <c r="C120" s="420"/>
      <c r="D120" s="421"/>
      <c r="E120" s="421"/>
      <c r="F120" s="421"/>
      <c r="G120" s="420"/>
      <c r="H120" s="420"/>
      <c r="I120" s="420"/>
      <c r="J120" s="420"/>
      <c r="K120" s="420"/>
      <c r="L120" s="420"/>
      <c r="M120" s="420"/>
      <c r="N120" s="420"/>
      <c r="O120" s="420"/>
      <c r="P120" s="420"/>
      <c r="Q120" s="420"/>
      <c r="R120" s="420"/>
      <c r="S120" s="420"/>
      <c r="T120" s="420"/>
      <c r="U120" s="420"/>
      <c r="V120" s="420"/>
      <c r="W120" s="420"/>
      <c r="X120" s="420"/>
      <c r="Y120" s="420"/>
      <c r="Z120" s="420"/>
      <c r="AA120" s="420"/>
      <c r="AB120" s="420"/>
      <c r="AC120" s="420"/>
      <c r="AD120" s="420"/>
      <c r="AE120" s="420"/>
      <c r="AF120" s="420"/>
      <c r="AG120" s="420"/>
      <c r="AH120" s="420"/>
      <c r="AI120" s="420"/>
      <c r="AJ120" s="420"/>
      <c r="AK120" s="420"/>
      <c r="AL120" s="420"/>
      <c r="AM120" s="420"/>
      <c r="AN120" s="420"/>
      <c r="AO120" s="420"/>
      <c r="AP120" s="420"/>
      <c r="AQ120" s="420"/>
      <c r="AR120" s="420"/>
      <c r="AS120" s="420"/>
      <c r="AT120" s="420"/>
      <c r="AU120" s="420"/>
      <c r="AV120" s="420"/>
      <c r="AW120" s="420"/>
      <c r="AX120" s="420"/>
      <c r="AY120" s="420"/>
      <c r="AZ120" s="420"/>
      <c r="BA120" s="420"/>
      <c r="BB120" s="420"/>
      <c r="BC120" s="420"/>
      <c r="BD120" s="420"/>
      <c r="BE120" s="420"/>
      <c r="BF120" s="420"/>
      <c r="BG120" s="420"/>
      <c r="BH120" s="420"/>
      <c r="BI120" s="420"/>
      <c r="BJ120" s="420"/>
      <c r="BK120" s="420"/>
      <c r="BL120" s="420"/>
      <c r="BM120" s="420"/>
      <c r="BN120" s="420"/>
      <c r="BO120" s="420"/>
      <c r="BP120" s="420"/>
      <c r="BQ120" s="420"/>
      <c r="BR120" s="420"/>
      <c r="BS120" s="420"/>
      <c r="BT120" s="420"/>
      <c r="BU120" s="420"/>
      <c r="BV120" s="420"/>
      <c r="BW120" s="420"/>
      <c r="BX120" s="420"/>
      <c r="BY120" s="420"/>
      <c r="BZ120" s="420"/>
      <c r="CA120" s="420"/>
      <c r="CB120" s="420"/>
      <c r="CC120" s="420"/>
      <c r="CD120" s="420"/>
      <c r="CE120" s="420"/>
      <c r="CF120" s="420"/>
      <c r="CG120" s="420"/>
      <c r="CH120" s="420"/>
      <c r="CI120" s="420"/>
    </row>
  </sheetData>
  <sheetProtection algorithmName="SHA-512" hashValue="gSpSuS9jNTsKauuVy0xVmapW+EItY5SL58qz5h2/8ZsSt/Pr4z93xBk47XoVPVDNJpOPa7gAqX8nQ/+dqcIVfg==" saltValue="LmL8L0AJwuQOx3QuliO8Fg==" spinCount="100000" sheet="1" objects="1" scenarios="1"/>
  <conditionalFormatting sqref="D6">
    <cfRule type="expression" dxfId="6" priority="1">
      <formula>cellusesliteralvalue(D6)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8E030-0CDD-4DDD-B2E9-B478E696D87C}">
  <sheetPr codeName="Sheet19">
    <tabColor theme="5" tint="0.59999389629810485"/>
  </sheetPr>
  <dimension ref="A1:CI78"/>
  <sheetViews>
    <sheetView zoomScaleNormal="10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9.1796875" defaultRowHeight="14.5"/>
  <cols>
    <col min="1" max="2" width="2.54296875" customWidth="1"/>
    <col min="3" max="3" width="69.90625" customWidth="1"/>
    <col min="4" max="4" width="14.81640625" customWidth="1"/>
    <col min="5" max="5" width="4.6328125" bestFit="1" customWidth="1"/>
    <col min="6" max="6" width="5.81640625" customWidth="1"/>
    <col min="7" max="20" width="9.26953125" bestFit="1" customWidth="1"/>
    <col min="21" max="87" width="9.26953125" hidden="1" customWidth="1"/>
  </cols>
  <sheetData>
    <row r="1" spans="1:87" ht="18.5">
      <c r="A1" s="131"/>
      <c r="B1" s="129"/>
      <c r="C1" s="133" t="str">
        <f ca="1">MID(CELL("filename",A1),FIND("]",CELL("filename",A1))+1,256)</f>
        <v>Working capital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101"/>
      <c r="B4" s="101"/>
      <c r="C4" s="123" t="s">
        <v>71</v>
      </c>
      <c r="D4" s="98"/>
      <c r="E4" s="98"/>
      <c r="F4" s="101"/>
      <c r="G4" s="101"/>
      <c r="H4" s="101"/>
      <c r="I4" s="101"/>
      <c r="J4" s="440"/>
      <c r="K4" s="109"/>
      <c r="L4" s="109"/>
      <c r="M4" s="110"/>
      <c r="N4" s="11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11"/>
      <c r="AF4" s="11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</row>
    <row r="5" spans="1:87">
      <c r="A5" s="52"/>
      <c r="B5" s="52"/>
      <c r="C5" s="178" t="s">
        <v>892</v>
      </c>
      <c r="D5" s="103"/>
      <c r="E5" s="103"/>
      <c r="F5" s="52"/>
      <c r="G5" s="52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  <c r="CE5" s="187"/>
      <c r="CF5" s="187"/>
      <c r="CG5" s="187"/>
      <c r="CH5" s="187"/>
      <c r="CI5" s="187"/>
    </row>
    <row r="6" spans="1:87">
      <c r="C6" s="159" t="s">
        <v>326</v>
      </c>
      <c r="D6" s="391" t="s">
        <v>898</v>
      </c>
      <c r="E6" s="391" t="s">
        <v>58</v>
      </c>
      <c r="G6" s="186">
        <f>Inputs!G378</f>
        <v>3.2629999999999999</v>
      </c>
      <c r="H6" s="186">
        <f>Inputs!H378</f>
        <v>3.4550000000000001</v>
      </c>
      <c r="I6" s="186">
        <f>Inputs!I378</f>
        <v>3.7730000000000001</v>
      </c>
      <c r="J6" s="186">
        <f>Inputs!J378</f>
        <v>4.1120000000000001</v>
      </c>
      <c r="K6" s="186">
        <f>Inputs!K378</f>
        <v>4.4290000000000003</v>
      </c>
      <c r="L6" s="186">
        <f>Inputs!L378</f>
        <v>4.5949999999999998</v>
      </c>
      <c r="M6" s="186">
        <f>Inputs!M378</f>
        <v>4.5949999999999998</v>
      </c>
      <c r="N6" s="186">
        <f>Inputs!N378</f>
        <v>4.5949999999999998</v>
      </c>
      <c r="O6" s="186">
        <f>Inputs!O378</f>
        <v>4.5949999999999998</v>
      </c>
      <c r="P6" s="186">
        <f>Inputs!P378</f>
        <v>4.5949999999999998</v>
      </c>
      <c r="Q6" s="186">
        <f>Inputs!Q378</f>
        <v>4.5949999999999998</v>
      </c>
      <c r="R6" s="186">
        <f>Inputs!R378</f>
        <v>4.5949999999999998</v>
      </c>
      <c r="S6" s="186">
        <f>Inputs!S378</f>
        <v>4.5949999999999998</v>
      </c>
      <c r="T6" s="186">
        <f>Inputs!T378</f>
        <v>4.5949999999999998</v>
      </c>
      <c r="U6" s="186">
        <f>Inputs!U378</f>
        <v>4.5949999999999998</v>
      </c>
      <c r="V6" s="186">
        <f>Inputs!V378</f>
        <v>4.5949999999999998</v>
      </c>
      <c r="W6" s="186">
        <f>Inputs!W378</f>
        <v>4.5949999999999998</v>
      </c>
      <c r="X6" s="186">
        <f>Inputs!X378</f>
        <v>4.5949999999999998</v>
      </c>
      <c r="Y6" s="186">
        <f>Inputs!Y378</f>
        <v>4.5949999999999998</v>
      </c>
      <c r="Z6" s="186">
        <f>Inputs!Z378</f>
        <v>4.5949999999999998</v>
      </c>
      <c r="AA6" s="186">
        <f>Inputs!AA378</f>
        <v>4.5949999999999998</v>
      </c>
      <c r="AB6" s="186">
        <f>Inputs!AB378</f>
        <v>4.5949999999999998</v>
      </c>
      <c r="AC6" s="186">
        <f>Inputs!AC378</f>
        <v>4.5949999999999998</v>
      </c>
      <c r="AD6" s="186">
        <f>Inputs!AD378</f>
        <v>4.5949999999999998</v>
      </c>
      <c r="AE6" s="186">
        <f>Inputs!AE378</f>
        <v>4.5949999999999998</v>
      </c>
      <c r="AF6" s="186">
        <f>Inputs!AF378</f>
        <v>4.5949999999999998</v>
      </c>
      <c r="AG6" s="186">
        <f>Inputs!AG378</f>
        <v>4.5949999999999998</v>
      </c>
      <c r="AH6" s="186">
        <f>Inputs!AH378</f>
        <v>4.5949999999999998</v>
      </c>
      <c r="AI6" s="186">
        <f>Inputs!AI378</f>
        <v>4.5949999999999998</v>
      </c>
      <c r="AJ6" s="186">
        <f>Inputs!AJ378</f>
        <v>4.5949999999999998</v>
      </c>
      <c r="AK6" s="186">
        <f>Inputs!AK378</f>
        <v>4.5949999999999998</v>
      </c>
      <c r="AL6" s="186">
        <f>Inputs!AL378</f>
        <v>4.5949999999999998</v>
      </c>
      <c r="AM6" s="186">
        <f>Inputs!AM378</f>
        <v>4.5949999999999998</v>
      </c>
      <c r="AN6" s="186">
        <f>Inputs!AN378</f>
        <v>4.5949999999999998</v>
      </c>
      <c r="AO6" s="186">
        <f>Inputs!AO378</f>
        <v>4.5949999999999998</v>
      </c>
      <c r="AP6" s="186">
        <f>Inputs!AP378</f>
        <v>4.5949999999999998</v>
      </c>
      <c r="AQ6" s="186">
        <f>Inputs!AQ378</f>
        <v>4.5949999999999998</v>
      </c>
      <c r="AR6" s="186">
        <f>Inputs!AR378</f>
        <v>4.5949999999999998</v>
      </c>
      <c r="AS6" s="186">
        <f>Inputs!AS378</f>
        <v>4.5949999999999998</v>
      </c>
      <c r="AT6" s="186">
        <f>Inputs!AT378</f>
        <v>4.5949999999999998</v>
      </c>
      <c r="AU6" s="186">
        <f>Inputs!AU378</f>
        <v>4.5949999999999998</v>
      </c>
      <c r="AV6" s="186">
        <f>Inputs!AV378</f>
        <v>4.5949999999999998</v>
      </c>
      <c r="AW6" s="186">
        <f>Inputs!AW378</f>
        <v>4.5949999999999998</v>
      </c>
      <c r="AX6" s="186">
        <f>Inputs!AX378</f>
        <v>4.5949999999999998</v>
      </c>
      <c r="AY6" s="186">
        <f>Inputs!AY378</f>
        <v>4.5949999999999998</v>
      </c>
      <c r="AZ6" s="186">
        <f>Inputs!AZ378</f>
        <v>4.5949999999999998</v>
      </c>
      <c r="BA6" s="186">
        <f>Inputs!BA378</f>
        <v>4.5949999999999998</v>
      </c>
      <c r="BB6" s="186">
        <f>Inputs!BB378</f>
        <v>4.5949999999999998</v>
      </c>
      <c r="BC6" s="186">
        <f>Inputs!BC378</f>
        <v>4.5949999999999998</v>
      </c>
      <c r="BD6" s="186">
        <f>Inputs!BD378</f>
        <v>4.5949999999999998</v>
      </c>
      <c r="BE6" s="186">
        <f>Inputs!BE378</f>
        <v>4.5949999999999998</v>
      </c>
      <c r="BF6" s="186">
        <f>Inputs!BF378</f>
        <v>4.5949999999999998</v>
      </c>
      <c r="BG6" s="186">
        <f>Inputs!BG378</f>
        <v>4.5949999999999998</v>
      </c>
      <c r="BH6" s="186">
        <f>Inputs!BH378</f>
        <v>4.5949999999999998</v>
      </c>
      <c r="BI6" s="186">
        <f>Inputs!BI378</f>
        <v>4.5949999999999998</v>
      </c>
      <c r="BJ6" s="186">
        <f>Inputs!BJ378</f>
        <v>4.5949999999999998</v>
      </c>
      <c r="BK6" s="186">
        <f>Inputs!BK378</f>
        <v>4.5949999999999998</v>
      </c>
      <c r="BL6" s="186">
        <f>Inputs!BL378</f>
        <v>4.5949999999999998</v>
      </c>
      <c r="BM6" s="186">
        <f>Inputs!BM378</f>
        <v>4.5949999999999998</v>
      </c>
      <c r="BN6" s="186">
        <f>Inputs!BN378</f>
        <v>4.5949999999999998</v>
      </c>
      <c r="BO6" s="186">
        <f>Inputs!BO378</f>
        <v>4.5949999999999998</v>
      </c>
      <c r="BP6" s="186">
        <f>Inputs!BP378</f>
        <v>4.5949999999999998</v>
      </c>
      <c r="BQ6" s="186">
        <f>Inputs!BQ378</f>
        <v>4.5949999999999998</v>
      </c>
      <c r="BR6" s="186">
        <f>Inputs!BR378</f>
        <v>4.5949999999999998</v>
      </c>
      <c r="BS6" s="186">
        <f>Inputs!BS378</f>
        <v>4.5949999999999998</v>
      </c>
      <c r="BT6" s="186">
        <f>Inputs!BT378</f>
        <v>4.5949999999999998</v>
      </c>
      <c r="BU6" s="186">
        <f>Inputs!BU378</f>
        <v>4.5949999999999998</v>
      </c>
      <c r="BV6" s="186">
        <f>Inputs!BV378</f>
        <v>4.5949999999999998</v>
      </c>
      <c r="BW6" s="186">
        <f>Inputs!BW378</f>
        <v>4.5949999999999998</v>
      </c>
      <c r="BX6" s="186">
        <f>Inputs!BX378</f>
        <v>4.5949999999999998</v>
      </c>
      <c r="BY6" s="186">
        <f>Inputs!BY378</f>
        <v>4.5949999999999998</v>
      </c>
      <c r="BZ6" s="186">
        <f>Inputs!BZ378</f>
        <v>4.5949999999999998</v>
      </c>
      <c r="CA6" s="186">
        <f>Inputs!CA378</f>
        <v>4.5949999999999998</v>
      </c>
      <c r="CB6" s="186">
        <f>Inputs!CB378</f>
        <v>4.5949999999999998</v>
      </c>
      <c r="CC6" s="186">
        <f>Inputs!CC378</f>
        <v>4.5949999999999998</v>
      </c>
      <c r="CD6" s="186">
        <f>Inputs!CD378</f>
        <v>4.5949999999999998</v>
      </c>
      <c r="CE6" s="186">
        <f>Inputs!CE378</f>
        <v>4.5949999999999998</v>
      </c>
      <c r="CF6" s="186">
        <f>Inputs!CF378</f>
        <v>4.5949999999999998</v>
      </c>
      <c r="CG6" s="186">
        <f>Inputs!CG378</f>
        <v>4.5949999999999998</v>
      </c>
      <c r="CH6" s="186">
        <f>Inputs!CH378</f>
        <v>4.5949999999999998</v>
      </c>
      <c r="CI6" s="186">
        <f>Inputs!CI378</f>
        <v>4.5949999999999998</v>
      </c>
    </row>
    <row r="7" spans="1:87">
      <c r="C7" s="159" t="s">
        <v>869</v>
      </c>
      <c r="D7" s="391" t="s">
        <v>898</v>
      </c>
      <c r="E7" s="391" t="s">
        <v>58</v>
      </c>
      <c r="G7" s="186">
        <f>Inputs!G379</f>
        <v>41.637999999999998</v>
      </c>
      <c r="H7" s="186">
        <f>Inputs!H379</f>
        <v>55.542000000000002</v>
      </c>
      <c r="I7" s="186">
        <f>Inputs!I379</f>
        <v>44.762</v>
      </c>
      <c r="J7" s="186">
        <f>Inputs!J379</f>
        <v>43.881999999999998</v>
      </c>
      <c r="K7" s="186">
        <f>Inputs!K379</f>
        <v>55.692</v>
      </c>
      <c r="L7" s="186">
        <f>Inputs!L379</f>
        <v>74.52</v>
      </c>
      <c r="M7" s="186">
        <f>Inputs!M379</f>
        <v>74.52</v>
      </c>
      <c r="N7" s="186">
        <f>Inputs!N379</f>
        <v>74.52</v>
      </c>
      <c r="O7" s="186">
        <f>Inputs!O379</f>
        <v>74.52</v>
      </c>
      <c r="P7" s="186">
        <f>Inputs!P379</f>
        <v>74.52</v>
      </c>
      <c r="Q7" s="186">
        <f>Inputs!Q379</f>
        <v>74.52</v>
      </c>
      <c r="R7" s="186">
        <f>Inputs!R379</f>
        <v>74.52</v>
      </c>
      <c r="S7" s="186">
        <f>Inputs!S379</f>
        <v>74.52</v>
      </c>
      <c r="T7" s="186">
        <f>Inputs!T379</f>
        <v>74.52</v>
      </c>
      <c r="U7" s="186">
        <f>Inputs!U379</f>
        <v>74.52</v>
      </c>
      <c r="V7" s="186">
        <f>Inputs!V379</f>
        <v>74.52</v>
      </c>
      <c r="W7" s="186">
        <f>Inputs!W379</f>
        <v>74.52</v>
      </c>
      <c r="X7" s="186">
        <f>Inputs!X379</f>
        <v>74.52</v>
      </c>
      <c r="Y7" s="186">
        <f>Inputs!Y379</f>
        <v>74.52</v>
      </c>
      <c r="Z7" s="186">
        <f>Inputs!Z379</f>
        <v>74.52</v>
      </c>
      <c r="AA7" s="186">
        <f>Inputs!AA379</f>
        <v>74.52</v>
      </c>
      <c r="AB7" s="186">
        <f>Inputs!AB379</f>
        <v>74.52</v>
      </c>
      <c r="AC7" s="186">
        <f>Inputs!AC379</f>
        <v>74.52</v>
      </c>
      <c r="AD7" s="186">
        <f>Inputs!AD379</f>
        <v>74.52</v>
      </c>
      <c r="AE7" s="186">
        <f>Inputs!AE379</f>
        <v>74.52</v>
      </c>
      <c r="AF7" s="186">
        <f>Inputs!AF379</f>
        <v>74.52</v>
      </c>
      <c r="AG7" s="186">
        <f>Inputs!AG379</f>
        <v>74.52</v>
      </c>
      <c r="AH7" s="186">
        <f>Inputs!AH379</f>
        <v>74.52</v>
      </c>
      <c r="AI7" s="186">
        <f>Inputs!AI379</f>
        <v>74.52</v>
      </c>
      <c r="AJ7" s="186">
        <f>Inputs!AJ379</f>
        <v>74.52</v>
      </c>
      <c r="AK7" s="186">
        <f>Inputs!AK379</f>
        <v>74.52</v>
      </c>
      <c r="AL7" s="186">
        <f>Inputs!AL379</f>
        <v>74.52</v>
      </c>
      <c r="AM7" s="186">
        <f>Inputs!AM379</f>
        <v>74.52</v>
      </c>
      <c r="AN7" s="186">
        <f>Inputs!AN379</f>
        <v>74.52</v>
      </c>
      <c r="AO7" s="186">
        <f>Inputs!AO379</f>
        <v>74.52</v>
      </c>
      <c r="AP7" s="186">
        <f>Inputs!AP379</f>
        <v>74.52</v>
      </c>
      <c r="AQ7" s="186">
        <f>Inputs!AQ379</f>
        <v>74.52</v>
      </c>
      <c r="AR7" s="186">
        <f>Inputs!AR379</f>
        <v>74.52</v>
      </c>
      <c r="AS7" s="186">
        <f>Inputs!AS379</f>
        <v>74.52</v>
      </c>
      <c r="AT7" s="186">
        <f>Inputs!AT379</f>
        <v>74.52</v>
      </c>
      <c r="AU7" s="186">
        <f>Inputs!AU379</f>
        <v>74.52</v>
      </c>
      <c r="AV7" s="186">
        <f>Inputs!AV379</f>
        <v>74.52</v>
      </c>
      <c r="AW7" s="186">
        <f>Inputs!AW379</f>
        <v>74.52</v>
      </c>
      <c r="AX7" s="186">
        <f>Inputs!AX379</f>
        <v>74.52</v>
      </c>
      <c r="AY7" s="186">
        <f>Inputs!AY379</f>
        <v>74.52</v>
      </c>
      <c r="AZ7" s="186">
        <f>Inputs!AZ379</f>
        <v>74.52</v>
      </c>
      <c r="BA7" s="186">
        <f>Inputs!BA379</f>
        <v>74.52</v>
      </c>
      <c r="BB7" s="186">
        <f>Inputs!BB379</f>
        <v>74.52</v>
      </c>
      <c r="BC7" s="186">
        <f>Inputs!BC379</f>
        <v>74.52</v>
      </c>
      <c r="BD7" s="186">
        <f>Inputs!BD379</f>
        <v>74.52</v>
      </c>
      <c r="BE7" s="186">
        <f>Inputs!BE379</f>
        <v>74.52</v>
      </c>
      <c r="BF7" s="186">
        <f>Inputs!BF379</f>
        <v>74.52</v>
      </c>
      <c r="BG7" s="186">
        <f>Inputs!BG379</f>
        <v>74.52</v>
      </c>
      <c r="BH7" s="186">
        <f>Inputs!BH379</f>
        <v>74.52</v>
      </c>
      <c r="BI7" s="186">
        <f>Inputs!BI379</f>
        <v>74.52</v>
      </c>
      <c r="BJ7" s="186">
        <f>Inputs!BJ379</f>
        <v>74.52</v>
      </c>
      <c r="BK7" s="186">
        <f>Inputs!BK379</f>
        <v>74.52</v>
      </c>
      <c r="BL7" s="186">
        <f>Inputs!BL379</f>
        <v>74.52</v>
      </c>
      <c r="BM7" s="186">
        <f>Inputs!BM379</f>
        <v>74.52</v>
      </c>
      <c r="BN7" s="186">
        <f>Inputs!BN379</f>
        <v>74.52</v>
      </c>
      <c r="BO7" s="186">
        <f>Inputs!BO379</f>
        <v>74.52</v>
      </c>
      <c r="BP7" s="186">
        <f>Inputs!BP379</f>
        <v>74.52</v>
      </c>
      <c r="BQ7" s="186">
        <f>Inputs!BQ379</f>
        <v>74.52</v>
      </c>
      <c r="BR7" s="186">
        <f>Inputs!BR379</f>
        <v>74.52</v>
      </c>
      <c r="BS7" s="186">
        <f>Inputs!BS379</f>
        <v>74.52</v>
      </c>
      <c r="BT7" s="186">
        <f>Inputs!BT379</f>
        <v>74.52</v>
      </c>
      <c r="BU7" s="186">
        <f>Inputs!BU379</f>
        <v>74.52</v>
      </c>
      <c r="BV7" s="186">
        <f>Inputs!BV379</f>
        <v>74.52</v>
      </c>
      <c r="BW7" s="186">
        <f>Inputs!BW379</f>
        <v>74.52</v>
      </c>
      <c r="BX7" s="186">
        <f>Inputs!BX379</f>
        <v>74.52</v>
      </c>
      <c r="BY7" s="186">
        <f>Inputs!BY379</f>
        <v>74.52</v>
      </c>
      <c r="BZ7" s="186">
        <f>Inputs!BZ379</f>
        <v>74.52</v>
      </c>
      <c r="CA7" s="186">
        <f>Inputs!CA379</f>
        <v>74.52</v>
      </c>
      <c r="CB7" s="186">
        <f>Inputs!CB379</f>
        <v>74.52</v>
      </c>
      <c r="CC7" s="186">
        <f>Inputs!CC379</f>
        <v>74.52</v>
      </c>
      <c r="CD7" s="186">
        <f>Inputs!CD379</f>
        <v>74.52</v>
      </c>
      <c r="CE7" s="186">
        <f>Inputs!CE379</f>
        <v>74.52</v>
      </c>
      <c r="CF7" s="186">
        <f>Inputs!CF379</f>
        <v>74.52</v>
      </c>
      <c r="CG7" s="186">
        <f>Inputs!CG379</f>
        <v>74.52</v>
      </c>
      <c r="CH7" s="186">
        <f>Inputs!CH379</f>
        <v>74.52</v>
      </c>
      <c r="CI7" s="186">
        <f>Inputs!CI379</f>
        <v>74.52</v>
      </c>
    </row>
    <row r="8" spans="1:87">
      <c r="C8" s="159" t="s">
        <v>870</v>
      </c>
      <c r="D8" s="391" t="s">
        <v>898</v>
      </c>
      <c r="E8" s="391" t="s">
        <v>58</v>
      </c>
      <c r="G8" s="186">
        <f>Inputs!G380</f>
        <v>0</v>
      </c>
      <c r="H8" s="186">
        <f>Inputs!H380</f>
        <v>0</v>
      </c>
      <c r="I8" s="186">
        <f>Inputs!I380</f>
        <v>0</v>
      </c>
      <c r="J8" s="186">
        <f>Inputs!J380</f>
        <v>0</v>
      </c>
      <c r="K8" s="186">
        <f>Inputs!K380</f>
        <v>0</v>
      </c>
      <c r="L8" s="186">
        <f>Inputs!L380</f>
        <v>0</v>
      </c>
      <c r="M8" s="186">
        <f>Inputs!M380</f>
        <v>0</v>
      </c>
      <c r="N8" s="186">
        <f>Inputs!N380</f>
        <v>0</v>
      </c>
      <c r="O8" s="186">
        <f>Inputs!O380</f>
        <v>0</v>
      </c>
      <c r="P8" s="186">
        <f>Inputs!P380</f>
        <v>0</v>
      </c>
      <c r="Q8" s="186">
        <f>Inputs!Q380</f>
        <v>0</v>
      </c>
      <c r="R8" s="186">
        <f>Inputs!R380</f>
        <v>0</v>
      </c>
      <c r="S8" s="186">
        <f>Inputs!S380</f>
        <v>0</v>
      </c>
      <c r="T8" s="186">
        <f>Inputs!T380</f>
        <v>0</v>
      </c>
      <c r="U8" s="186">
        <f>Inputs!U380</f>
        <v>0</v>
      </c>
      <c r="V8" s="186">
        <f>Inputs!V380</f>
        <v>0</v>
      </c>
      <c r="W8" s="186">
        <f>Inputs!W380</f>
        <v>0</v>
      </c>
      <c r="X8" s="186">
        <f>Inputs!X380</f>
        <v>0</v>
      </c>
      <c r="Y8" s="186">
        <f>Inputs!Y380</f>
        <v>0</v>
      </c>
      <c r="Z8" s="186">
        <f>Inputs!Z380</f>
        <v>0</v>
      </c>
      <c r="AA8" s="186">
        <f>Inputs!AA380</f>
        <v>0</v>
      </c>
      <c r="AB8" s="186">
        <f>Inputs!AB380</f>
        <v>0</v>
      </c>
      <c r="AC8" s="186">
        <f>Inputs!AC380</f>
        <v>0</v>
      </c>
      <c r="AD8" s="186">
        <f>Inputs!AD380</f>
        <v>0</v>
      </c>
      <c r="AE8" s="186">
        <f>Inputs!AE380</f>
        <v>0</v>
      </c>
      <c r="AF8" s="186">
        <f>Inputs!AF380</f>
        <v>0</v>
      </c>
      <c r="AG8" s="186">
        <f>Inputs!AG380</f>
        <v>0</v>
      </c>
      <c r="AH8" s="186">
        <f>Inputs!AH380</f>
        <v>0</v>
      </c>
      <c r="AI8" s="186">
        <f>Inputs!AI380</f>
        <v>0</v>
      </c>
      <c r="AJ8" s="186">
        <f>Inputs!AJ380</f>
        <v>0</v>
      </c>
      <c r="AK8" s="186">
        <f>Inputs!AK380</f>
        <v>0</v>
      </c>
      <c r="AL8" s="186">
        <f>Inputs!AL380</f>
        <v>0</v>
      </c>
      <c r="AM8" s="186">
        <f>Inputs!AM380</f>
        <v>0</v>
      </c>
      <c r="AN8" s="186">
        <f>Inputs!AN380</f>
        <v>0</v>
      </c>
      <c r="AO8" s="186">
        <f>Inputs!AO380</f>
        <v>0</v>
      </c>
      <c r="AP8" s="186">
        <f>Inputs!AP380</f>
        <v>0</v>
      </c>
      <c r="AQ8" s="186">
        <f>Inputs!AQ380</f>
        <v>0</v>
      </c>
      <c r="AR8" s="186">
        <f>Inputs!AR380</f>
        <v>0</v>
      </c>
      <c r="AS8" s="186">
        <f>Inputs!AS380</f>
        <v>0</v>
      </c>
      <c r="AT8" s="186">
        <f>Inputs!AT380</f>
        <v>0</v>
      </c>
      <c r="AU8" s="186">
        <f>Inputs!AU380</f>
        <v>0</v>
      </c>
      <c r="AV8" s="186">
        <f>Inputs!AV380</f>
        <v>0</v>
      </c>
      <c r="AW8" s="186">
        <f>Inputs!AW380</f>
        <v>0</v>
      </c>
      <c r="AX8" s="186">
        <f>Inputs!AX380</f>
        <v>0</v>
      </c>
      <c r="AY8" s="186">
        <f>Inputs!AY380</f>
        <v>0</v>
      </c>
      <c r="AZ8" s="186">
        <f>Inputs!AZ380</f>
        <v>0</v>
      </c>
      <c r="BA8" s="186">
        <f>Inputs!BA380</f>
        <v>0</v>
      </c>
      <c r="BB8" s="186">
        <f>Inputs!BB380</f>
        <v>0</v>
      </c>
      <c r="BC8" s="186">
        <f>Inputs!BC380</f>
        <v>0</v>
      </c>
      <c r="BD8" s="186">
        <f>Inputs!BD380</f>
        <v>0</v>
      </c>
      <c r="BE8" s="186">
        <f>Inputs!BE380</f>
        <v>0</v>
      </c>
      <c r="BF8" s="186">
        <f>Inputs!BF380</f>
        <v>0</v>
      </c>
      <c r="BG8" s="186">
        <f>Inputs!BG380</f>
        <v>0</v>
      </c>
      <c r="BH8" s="186">
        <f>Inputs!BH380</f>
        <v>0</v>
      </c>
      <c r="BI8" s="186">
        <f>Inputs!BI380</f>
        <v>0</v>
      </c>
      <c r="BJ8" s="186">
        <f>Inputs!BJ380</f>
        <v>0</v>
      </c>
      <c r="BK8" s="186">
        <f>Inputs!BK380</f>
        <v>0</v>
      </c>
      <c r="BL8" s="186">
        <f>Inputs!BL380</f>
        <v>0</v>
      </c>
      <c r="BM8" s="186">
        <f>Inputs!BM380</f>
        <v>0</v>
      </c>
      <c r="BN8" s="186">
        <f>Inputs!BN380</f>
        <v>0</v>
      </c>
      <c r="BO8" s="186">
        <f>Inputs!BO380</f>
        <v>0</v>
      </c>
      <c r="BP8" s="186">
        <f>Inputs!BP380</f>
        <v>0</v>
      </c>
      <c r="BQ8" s="186">
        <f>Inputs!BQ380</f>
        <v>0</v>
      </c>
      <c r="BR8" s="186">
        <f>Inputs!BR380</f>
        <v>0</v>
      </c>
      <c r="BS8" s="186">
        <f>Inputs!BS380</f>
        <v>0</v>
      </c>
      <c r="BT8" s="186">
        <f>Inputs!BT380</f>
        <v>0</v>
      </c>
      <c r="BU8" s="186">
        <f>Inputs!BU380</f>
        <v>0</v>
      </c>
      <c r="BV8" s="186">
        <f>Inputs!BV380</f>
        <v>0</v>
      </c>
      <c r="BW8" s="186">
        <f>Inputs!BW380</f>
        <v>0</v>
      </c>
      <c r="BX8" s="186">
        <f>Inputs!BX380</f>
        <v>0</v>
      </c>
      <c r="BY8" s="186">
        <f>Inputs!BY380</f>
        <v>0</v>
      </c>
      <c r="BZ8" s="186">
        <f>Inputs!BZ380</f>
        <v>0</v>
      </c>
      <c r="CA8" s="186">
        <f>Inputs!CA380</f>
        <v>0</v>
      </c>
      <c r="CB8" s="186">
        <f>Inputs!CB380</f>
        <v>0</v>
      </c>
      <c r="CC8" s="186">
        <f>Inputs!CC380</f>
        <v>0</v>
      </c>
      <c r="CD8" s="186">
        <f>Inputs!CD380</f>
        <v>0</v>
      </c>
      <c r="CE8" s="186">
        <f>Inputs!CE380</f>
        <v>0</v>
      </c>
      <c r="CF8" s="186">
        <f>Inputs!CF380</f>
        <v>0</v>
      </c>
      <c r="CG8" s="186">
        <f>Inputs!CG380</f>
        <v>0</v>
      </c>
      <c r="CH8" s="186">
        <f>Inputs!CH380</f>
        <v>0</v>
      </c>
      <c r="CI8" s="186">
        <f>Inputs!CI380</f>
        <v>0</v>
      </c>
    </row>
    <row r="9" spans="1:87">
      <c r="C9" s="159" t="s">
        <v>871</v>
      </c>
      <c r="D9" s="391" t="s">
        <v>898</v>
      </c>
      <c r="E9" s="391" t="s">
        <v>58</v>
      </c>
      <c r="G9" s="186">
        <f>Inputs!G381</f>
        <v>7.1559999999999997</v>
      </c>
      <c r="H9" s="186">
        <f>Inputs!H381</f>
        <v>8.64</v>
      </c>
      <c r="I9" s="186">
        <f>Inputs!I381</f>
        <v>12.647</v>
      </c>
      <c r="J9" s="186">
        <f>Inputs!J381</f>
        <v>18.794</v>
      </c>
      <c r="K9" s="186">
        <f>Inputs!K381</f>
        <v>21.28</v>
      </c>
      <c r="L9" s="186">
        <f>Inputs!L381</f>
        <v>19.532999999999998</v>
      </c>
      <c r="M9" s="186">
        <f>Inputs!M381</f>
        <v>19.532999999999998</v>
      </c>
      <c r="N9" s="186">
        <f>Inputs!N381</f>
        <v>19.532999999999998</v>
      </c>
      <c r="O9" s="186">
        <f>Inputs!O381</f>
        <v>19.532999999999998</v>
      </c>
      <c r="P9" s="186">
        <f>Inputs!P381</f>
        <v>19.532999999999998</v>
      </c>
      <c r="Q9" s="186">
        <f>Inputs!Q381</f>
        <v>19.532999999999998</v>
      </c>
      <c r="R9" s="186">
        <f>Inputs!R381</f>
        <v>19.532999999999998</v>
      </c>
      <c r="S9" s="186">
        <f>Inputs!S381</f>
        <v>19.532999999999998</v>
      </c>
      <c r="T9" s="186">
        <f>Inputs!T381</f>
        <v>19.532999999999998</v>
      </c>
      <c r="U9" s="186">
        <f>Inputs!U381</f>
        <v>19.532999999999998</v>
      </c>
      <c r="V9" s="186">
        <f>Inputs!V381</f>
        <v>19.532999999999998</v>
      </c>
      <c r="W9" s="186">
        <f>Inputs!W381</f>
        <v>19.532999999999998</v>
      </c>
      <c r="X9" s="186">
        <f>Inputs!X381</f>
        <v>19.532999999999998</v>
      </c>
      <c r="Y9" s="186">
        <f>Inputs!Y381</f>
        <v>19.532999999999998</v>
      </c>
      <c r="Z9" s="186">
        <f>Inputs!Z381</f>
        <v>19.532999999999998</v>
      </c>
      <c r="AA9" s="186">
        <f>Inputs!AA381</f>
        <v>19.532999999999998</v>
      </c>
      <c r="AB9" s="186">
        <f>Inputs!AB381</f>
        <v>19.532999999999998</v>
      </c>
      <c r="AC9" s="186">
        <f>Inputs!AC381</f>
        <v>19.532999999999998</v>
      </c>
      <c r="AD9" s="186">
        <f>Inputs!AD381</f>
        <v>19.532999999999998</v>
      </c>
      <c r="AE9" s="186">
        <f>Inputs!AE381</f>
        <v>19.532999999999998</v>
      </c>
      <c r="AF9" s="186">
        <f>Inputs!AF381</f>
        <v>19.532999999999998</v>
      </c>
      <c r="AG9" s="186">
        <f>Inputs!AG381</f>
        <v>19.532999999999998</v>
      </c>
      <c r="AH9" s="186">
        <f>Inputs!AH381</f>
        <v>19.532999999999998</v>
      </c>
      <c r="AI9" s="186">
        <f>Inputs!AI381</f>
        <v>19.532999999999998</v>
      </c>
      <c r="AJ9" s="186">
        <f>Inputs!AJ381</f>
        <v>19.532999999999998</v>
      </c>
      <c r="AK9" s="186">
        <f>Inputs!AK381</f>
        <v>19.532999999999998</v>
      </c>
      <c r="AL9" s="186">
        <f>Inputs!AL381</f>
        <v>19.532999999999998</v>
      </c>
      <c r="AM9" s="186">
        <f>Inputs!AM381</f>
        <v>19.532999999999998</v>
      </c>
      <c r="AN9" s="186">
        <f>Inputs!AN381</f>
        <v>19.532999999999998</v>
      </c>
      <c r="AO9" s="186">
        <f>Inputs!AO381</f>
        <v>19.532999999999998</v>
      </c>
      <c r="AP9" s="186">
        <f>Inputs!AP381</f>
        <v>19.532999999999998</v>
      </c>
      <c r="AQ9" s="186">
        <f>Inputs!AQ381</f>
        <v>19.532999999999998</v>
      </c>
      <c r="AR9" s="186">
        <f>Inputs!AR381</f>
        <v>19.532999999999998</v>
      </c>
      <c r="AS9" s="186">
        <f>Inputs!AS381</f>
        <v>19.532999999999998</v>
      </c>
      <c r="AT9" s="186">
        <f>Inputs!AT381</f>
        <v>19.532999999999998</v>
      </c>
      <c r="AU9" s="186">
        <f>Inputs!AU381</f>
        <v>19.532999999999998</v>
      </c>
      <c r="AV9" s="186">
        <f>Inputs!AV381</f>
        <v>19.532999999999998</v>
      </c>
      <c r="AW9" s="186">
        <f>Inputs!AW381</f>
        <v>19.532999999999998</v>
      </c>
      <c r="AX9" s="186">
        <f>Inputs!AX381</f>
        <v>19.532999999999998</v>
      </c>
      <c r="AY9" s="186">
        <f>Inputs!AY381</f>
        <v>19.532999999999998</v>
      </c>
      <c r="AZ9" s="186">
        <f>Inputs!AZ381</f>
        <v>19.532999999999998</v>
      </c>
      <c r="BA9" s="186">
        <f>Inputs!BA381</f>
        <v>19.532999999999998</v>
      </c>
      <c r="BB9" s="186">
        <f>Inputs!BB381</f>
        <v>19.532999999999998</v>
      </c>
      <c r="BC9" s="186">
        <f>Inputs!BC381</f>
        <v>19.532999999999998</v>
      </c>
      <c r="BD9" s="186">
        <f>Inputs!BD381</f>
        <v>19.532999999999998</v>
      </c>
      <c r="BE9" s="186">
        <f>Inputs!BE381</f>
        <v>19.532999999999998</v>
      </c>
      <c r="BF9" s="186">
        <f>Inputs!BF381</f>
        <v>19.532999999999998</v>
      </c>
      <c r="BG9" s="186">
        <f>Inputs!BG381</f>
        <v>19.532999999999998</v>
      </c>
      <c r="BH9" s="186">
        <f>Inputs!BH381</f>
        <v>19.532999999999998</v>
      </c>
      <c r="BI9" s="186">
        <f>Inputs!BI381</f>
        <v>19.532999999999998</v>
      </c>
      <c r="BJ9" s="186">
        <f>Inputs!BJ381</f>
        <v>19.532999999999998</v>
      </c>
      <c r="BK9" s="186">
        <f>Inputs!BK381</f>
        <v>19.532999999999998</v>
      </c>
      <c r="BL9" s="186">
        <f>Inputs!BL381</f>
        <v>19.532999999999998</v>
      </c>
      <c r="BM9" s="186">
        <f>Inputs!BM381</f>
        <v>19.532999999999998</v>
      </c>
      <c r="BN9" s="186">
        <f>Inputs!BN381</f>
        <v>19.532999999999998</v>
      </c>
      <c r="BO9" s="186">
        <f>Inputs!BO381</f>
        <v>19.532999999999998</v>
      </c>
      <c r="BP9" s="186">
        <f>Inputs!BP381</f>
        <v>19.532999999999998</v>
      </c>
      <c r="BQ9" s="186">
        <f>Inputs!BQ381</f>
        <v>19.532999999999998</v>
      </c>
      <c r="BR9" s="186">
        <f>Inputs!BR381</f>
        <v>19.532999999999998</v>
      </c>
      <c r="BS9" s="186">
        <f>Inputs!BS381</f>
        <v>19.532999999999998</v>
      </c>
      <c r="BT9" s="186">
        <f>Inputs!BT381</f>
        <v>19.532999999999998</v>
      </c>
      <c r="BU9" s="186">
        <f>Inputs!BU381</f>
        <v>19.532999999999998</v>
      </c>
      <c r="BV9" s="186">
        <f>Inputs!BV381</f>
        <v>19.532999999999998</v>
      </c>
      <c r="BW9" s="186">
        <f>Inputs!BW381</f>
        <v>19.532999999999998</v>
      </c>
      <c r="BX9" s="186">
        <f>Inputs!BX381</f>
        <v>19.532999999999998</v>
      </c>
      <c r="BY9" s="186">
        <f>Inputs!BY381</f>
        <v>19.532999999999998</v>
      </c>
      <c r="BZ9" s="186">
        <f>Inputs!BZ381</f>
        <v>19.532999999999998</v>
      </c>
      <c r="CA9" s="186">
        <f>Inputs!CA381</f>
        <v>19.532999999999998</v>
      </c>
      <c r="CB9" s="186">
        <f>Inputs!CB381</f>
        <v>19.532999999999998</v>
      </c>
      <c r="CC9" s="186">
        <f>Inputs!CC381</f>
        <v>19.532999999999998</v>
      </c>
      <c r="CD9" s="186">
        <f>Inputs!CD381</f>
        <v>19.532999999999998</v>
      </c>
      <c r="CE9" s="186">
        <f>Inputs!CE381</f>
        <v>19.532999999999998</v>
      </c>
      <c r="CF9" s="186">
        <f>Inputs!CF381</f>
        <v>19.532999999999998</v>
      </c>
      <c r="CG9" s="186">
        <f>Inputs!CG381</f>
        <v>19.532999999999998</v>
      </c>
      <c r="CH9" s="186">
        <f>Inputs!CH381</f>
        <v>19.532999999999998</v>
      </c>
      <c r="CI9" s="186">
        <f>Inputs!CI381</f>
        <v>19.532999999999998</v>
      </c>
    </row>
    <row r="10" spans="1:87">
      <c r="C10" s="159" t="s">
        <v>872</v>
      </c>
      <c r="D10" s="391" t="s">
        <v>898</v>
      </c>
      <c r="E10" s="391" t="s">
        <v>58</v>
      </c>
      <c r="G10" s="186">
        <f>Inputs!G382</f>
        <v>0.16900000000000001</v>
      </c>
      <c r="H10" s="186">
        <f>Inputs!H382</f>
        <v>0.33800000000000002</v>
      </c>
      <c r="I10" s="186">
        <f>Inputs!I382</f>
        <v>0.71299999999999997</v>
      </c>
      <c r="J10" s="186">
        <f>Inputs!J382</f>
        <v>1.042</v>
      </c>
      <c r="K10" s="186">
        <f>Inputs!K382</f>
        <v>0.71499999999999997</v>
      </c>
      <c r="L10" s="186">
        <f>Inputs!L382</f>
        <v>0.59099999999999997</v>
      </c>
      <c r="M10" s="186">
        <f>Inputs!M382</f>
        <v>0.59099999999999997</v>
      </c>
      <c r="N10" s="186">
        <f>Inputs!N382</f>
        <v>0.59099999999999997</v>
      </c>
      <c r="O10" s="186">
        <f>Inputs!O382</f>
        <v>0.59099999999999997</v>
      </c>
      <c r="P10" s="186">
        <f>Inputs!P382</f>
        <v>0.59099999999999997</v>
      </c>
      <c r="Q10" s="186">
        <f>Inputs!Q382</f>
        <v>0.59099999999999997</v>
      </c>
      <c r="R10" s="186">
        <f>Inputs!R382</f>
        <v>0.59099999999999997</v>
      </c>
      <c r="S10" s="186">
        <f>Inputs!S382</f>
        <v>0.59099999999999997</v>
      </c>
      <c r="T10" s="186">
        <f>Inputs!T382</f>
        <v>0.59099999999999997</v>
      </c>
      <c r="U10" s="186">
        <f>Inputs!U382</f>
        <v>0.59099999999999997</v>
      </c>
      <c r="V10" s="186">
        <f>Inputs!V382</f>
        <v>0.59099999999999997</v>
      </c>
      <c r="W10" s="186">
        <f>Inputs!W382</f>
        <v>0.59099999999999997</v>
      </c>
      <c r="X10" s="186">
        <f>Inputs!X382</f>
        <v>0.59099999999999997</v>
      </c>
      <c r="Y10" s="186">
        <f>Inputs!Y382</f>
        <v>0.59099999999999997</v>
      </c>
      <c r="Z10" s="186">
        <f>Inputs!Z382</f>
        <v>0.59099999999999997</v>
      </c>
      <c r="AA10" s="186">
        <f>Inputs!AA382</f>
        <v>0.59099999999999997</v>
      </c>
      <c r="AB10" s="186">
        <f>Inputs!AB382</f>
        <v>0.59099999999999997</v>
      </c>
      <c r="AC10" s="186">
        <f>Inputs!AC382</f>
        <v>0.59099999999999997</v>
      </c>
      <c r="AD10" s="186">
        <f>Inputs!AD382</f>
        <v>0.59099999999999997</v>
      </c>
      <c r="AE10" s="186">
        <f>Inputs!AE382</f>
        <v>0.59099999999999997</v>
      </c>
      <c r="AF10" s="186">
        <f>Inputs!AF382</f>
        <v>0.59099999999999997</v>
      </c>
      <c r="AG10" s="186">
        <f>Inputs!AG382</f>
        <v>0.59099999999999997</v>
      </c>
      <c r="AH10" s="186">
        <f>Inputs!AH382</f>
        <v>0.59099999999999997</v>
      </c>
      <c r="AI10" s="186">
        <f>Inputs!AI382</f>
        <v>0.59099999999999997</v>
      </c>
      <c r="AJ10" s="186">
        <f>Inputs!AJ382</f>
        <v>0.59099999999999997</v>
      </c>
      <c r="AK10" s="186">
        <f>Inputs!AK382</f>
        <v>0.59099999999999997</v>
      </c>
      <c r="AL10" s="186">
        <f>Inputs!AL382</f>
        <v>0.59099999999999997</v>
      </c>
      <c r="AM10" s="186">
        <f>Inputs!AM382</f>
        <v>0.59099999999999997</v>
      </c>
      <c r="AN10" s="186">
        <f>Inputs!AN382</f>
        <v>0.59099999999999997</v>
      </c>
      <c r="AO10" s="186">
        <f>Inputs!AO382</f>
        <v>0.59099999999999997</v>
      </c>
      <c r="AP10" s="186">
        <f>Inputs!AP382</f>
        <v>0.59099999999999997</v>
      </c>
      <c r="AQ10" s="186">
        <f>Inputs!AQ382</f>
        <v>0.59099999999999997</v>
      </c>
      <c r="AR10" s="186">
        <f>Inputs!AR382</f>
        <v>0.59099999999999997</v>
      </c>
      <c r="AS10" s="186">
        <f>Inputs!AS382</f>
        <v>0.59099999999999997</v>
      </c>
      <c r="AT10" s="186">
        <f>Inputs!AT382</f>
        <v>0.59099999999999997</v>
      </c>
      <c r="AU10" s="186">
        <f>Inputs!AU382</f>
        <v>0.59099999999999997</v>
      </c>
      <c r="AV10" s="186">
        <f>Inputs!AV382</f>
        <v>0.59099999999999997</v>
      </c>
      <c r="AW10" s="186">
        <f>Inputs!AW382</f>
        <v>0.59099999999999997</v>
      </c>
      <c r="AX10" s="186">
        <f>Inputs!AX382</f>
        <v>0.59099999999999997</v>
      </c>
      <c r="AY10" s="186">
        <f>Inputs!AY382</f>
        <v>0.59099999999999997</v>
      </c>
      <c r="AZ10" s="186">
        <f>Inputs!AZ382</f>
        <v>0.59099999999999997</v>
      </c>
      <c r="BA10" s="186">
        <f>Inputs!BA382</f>
        <v>0.59099999999999997</v>
      </c>
      <c r="BB10" s="186">
        <f>Inputs!BB382</f>
        <v>0.59099999999999997</v>
      </c>
      <c r="BC10" s="186">
        <f>Inputs!BC382</f>
        <v>0.59099999999999997</v>
      </c>
      <c r="BD10" s="186">
        <f>Inputs!BD382</f>
        <v>0.59099999999999997</v>
      </c>
      <c r="BE10" s="186">
        <f>Inputs!BE382</f>
        <v>0.59099999999999997</v>
      </c>
      <c r="BF10" s="186">
        <f>Inputs!BF382</f>
        <v>0.59099999999999997</v>
      </c>
      <c r="BG10" s="186">
        <f>Inputs!BG382</f>
        <v>0.59099999999999997</v>
      </c>
      <c r="BH10" s="186">
        <f>Inputs!BH382</f>
        <v>0.59099999999999997</v>
      </c>
      <c r="BI10" s="186">
        <f>Inputs!BI382</f>
        <v>0.59099999999999997</v>
      </c>
      <c r="BJ10" s="186">
        <f>Inputs!BJ382</f>
        <v>0.59099999999999997</v>
      </c>
      <c r="BK10" s="186">
        <f>Inputs!BK382</f>
        <v>0.59099999999999997</v>
      </c>
      <c r="BL10" s="186">
        <f>Inputs!BL382</f>
        <v>0.59099999999999997</v>
      </c>
      <c r="BM10" s="186">
        <f>Inputs!BM382</f>
        <v>0.59099999999999997</v>
      </c>
      <c r="BN10" s="186">
        <f>Inputs!BN382</f>
        <v>0.59099999999999997</v>
      </c>
      <c r="BO10" s="186">
        <f>Inputs!BO382</f>
        <v>0.59099999999999997</v>
      </c>
      <c r="BP10" s="186">
        <f>Inputs!BP382</f>
        <v>0.59099999999999997</v>
      </c>
      <c r="BQ10" s="186">
        <f>Inputs!BQ382</f>
        <v>0.59099999999999997</v>
      </c>
      <c r="BR10" s="186">
        <f>Inputs!BR382</f>
        <v>0.59099999999999997</v>
      </c>
      <c r="BS10" s="186">
        <f>Inputs!BS382</f>
        <v>0.59099999999999997</v>
      </c>
      <c r="BT10" s="186">
        <f>Inputs!BT382</f>
        <v>0.59099999999999997</v>
      </c>
      <c r="BU10" s="186">
        <f>Inputs!BU382</f>
        <v>0.59099999999999997</v>
      </c>
      <c r="BV10" s="186">
        <f>Inputs!BV382</f>
        <v>0.59099999999999997</v>
      </c>
      <c r="BW10" s="186">
        <f>Inputs!BW382</f>
        <v>0.59099999999999997</v>
      </c>
      <c r="BX10" s="186">
        <f>Inputs!BX382</f>
        <v>0.59099999999999997</v>
      </c>
      <c r="BY10" s="186">
        <f>Inputs!BY382</f>
        <v>0.59099999999999997</v>
      </c>
      <c r="BZ10" s="186">
        <f>Inputs!BZ382</f>
        <v>0.59099999999999997</v>
      </c>
      <c r="CA10" s="186">
        <f>Inputs!CA382</f>
        <v>0.59099999999999997</v>
      </c>
      <c r="CB10" s="186">
        <f>Inputs!CB382</f>
        <v>0.59099999999999997</v>
      </c>
      <c r="CC10" s="186">
        <f>Inputs!CC382</f>
        <v>0.59099999999999997</v>
      </c>
      <c r="CD10" s="186">
        <f>Inputs!CD382</f>
        <v>0.59099999999999997</v>
      </c>
      <c r="CE10" s="186">
        <f>Inputs!CE382</f>
        <v>0.59099999999999997</v>
      </c>
      <c r="CF10" s="186">
        <f>Inputs!CF382</f>
        <v>0.59099999999999997</v>
      </c>
      <c r="CG10" s="186">
        <f>Inputs!CG382</f>
        <v>0.59099999999999997</v>
      </c>
      <c r="CH10" s="186">
        <f>Inputs!CH382</f>
        <v>0.59099999999999997</v>
      </c>
      <c r="CI10" s="186">
        <f>Inputs!CI382</f>
        <v>0.59099999999999997</v>
      </c>
    </row>
    <row r="11" spans="1:87">
      <c r="C11" s="159" t="s">
        <v>873</v>
      </c>
      <c r="D11" s="391" t="s">
        <v>898</v>
      </c>
      <c r="E11" s="391" t="s">
        <v>58</v>
      </c>
      <c r="G11" s="186">
        <f>Inputs!G383</f>
        <v>0</v>
      </c>
      <c r="H11" s="186">
        <f>Inputs!H383</f>
        <v>0</v>
      </c>
      <c r="I11" s="186">
        <f>Inputs!I383</f>
        <v>0</v>
      </c>
      <c r="J11" s="186">
        <f>Inputs!J383</f>
        <v>0</v>
      </c>
      <c r="K11" s="186">
        <f>Inputs!K383</f>
        <v>0</v>
      </c>
      <c r="L11" s="186">
        <f>Inputs!L383</f>
        <v>0</v>
      </c>
      <c r="M11" s="186">
        <f>Inputs!M383</f>
        <v>0</v>
      </c>
      <c r="N11" s="186">
        <f>Inputs!N383</f>
        <v>0</v>
      </c>
      <c r="O11" s="186">
        <f>Inputs!O383</f>
        <v>0</v>
      </c>
      <c r="P11" s="186">
        <f>Inputs!P383</f>
        <v>0</v>
      </c>
      <c r="Q11" s="186">
        <f>Inputs!Q383</f>
        <v>0</v>
      </c>
      <c r="R11" s="186">
        <f>Inputs!R383</f>
        <v>0</v>
      </c>
      <c r="S11" s="186">
        <f>Inputs!S383</f>
        <v>0</v>
      </c>
      <c r="T11" s="186">
        <f>Inputs!T383</f>
        <v>0</v>
      </c>
      <c r="U11" s="186">
        <f>Inputs!U383</f>
        <v>0</v>
      </c>
      <c r="V11" s="186">
        <f>Inputs!V383</f>
        <v>0</v>
      </c>
      <c r="W11" s="186">
        <f>Inputs!W383</f>
        <v>0</v>
      </c>
      <c r="X11" s="186">
        <f>Inputs!X383</f>
        <v>0</v>
      </c>
      <c r="Y11" s="186">
        <f>Inputs!Y383</f>
        <v>0</v>
      </c>
      <c r="Z11" s="186">
        <f>Inputs!Z383</f>
        <v>0</v>
      </c>
      <c r="AA11" s="186">
        <f>Inputs!AA383</f>
        <v>0</v>
      </c>
      <c r="AB11" s="186">
        <f>Inputs!AB383</f>
        <v>0</v>
      </c>
      <c r="AC11" s="186">
        <f>Inputs!AC383</f>
        <v>0</v>
      </c>
      <c r="AD11" s="186">
        <f>Inputs!AD383</f>
        <v>0</v>
      </c>
      <c r="AE11" s="186">
        <f>Inputs!AE383</f>
        <v>0</v>
      </c>
      <c r="AF11" s="186">
        <f>Inputs!AF383</f>
        <v>0</v>
      </c>
      <c r="AG11" s="186">
        <f>Inputs!AG383</f>
        <v>0</v>
      </c>
      <c r="AH11" s="186">
        <f>Inputs!AH383</f>
        <v>0</v>
      </c>
      <c r="AI11" s="186">
        <f>Inputs!AI383</f>
        <v>0</v>
      </c>
      <c r="AJ11" s="186">
        <f>Inputs!AJ383</f>
        <v>0</v>
      </c>
      <c r="AK11" s="186">
        <f>Inputs!AK383</f>
        <v>0</v>
      </c>
      <c r="AL11" s="186">
        <f>Inputs!AL383</f>
        <v>0</v>
      </c>
      <c r="AM11" s="186">
        <f>Inputs!AM383</f>
        <v>0</v>
      </c>
      <c r="AN11" s="186">
        <f>Inputs!AN383</f>
        <v>0</v>
      </c>
      <c r="AO11" s="186">
        <f>Inputs!AO383</f>
        <v>0</v>
      </c>
      <c r="AP11" s="186">
        <f>Inputs!AP383</f>
        <v>0</v>
      </c>
      <c r="AQ11" s="186">
        <f>Inputs!AQ383</f>
        <v>0</v>
      </c>
      <c r="AR11" s="186">
        <f>Inputs!AR383</f>
        <v>0</v>
      </c>
      <c r="AS11" s="186">
        <f>Inputs!AS383</f>
        <v>0</v>
      </c>
      <c r="AT11" s="186">
        <f>Inputs!AT383</f>
        <v>0</v>
      </c>
      <c r="AU11" s="186">
        <f>Inputs!AU383</f>
        <v>0</v>
      </c>
      <c r="AV11" s="186">
        <f>Inputs!AV383</f>
        <v>0</v>
      </c>
      <c r="AW11" s="186">
        <f>Inputs!AW383</f>
        <v>0</v>
      </c>
      <c r="AX11" s="186">
        <f>Inputs!AX383</f>
        <v>0</v>
      </c>
      <c r="AY11" s="186">
        <f>Inputs!AY383</f>
        <v>0</v>
      </c>
      <c r="AZ11" s="186">
        <f>Inputs!AZ383</f>
        <v>0</v>
      </c>
      <c r="BA11" s="186">
        <f>Inputs!BA383</f>
        <v>0</v>
      </c>
      <c r="BB11" s="186">
        <f>Inputs!BB383</f>
        <v>0</v>
      </c>
      <c r="BC11" s="186">
        <f>Inputs!BC383</f>
        <v>0</v>
      </c>
      <c r="BD11" s="186">
        <f>Inputs!BD383</f>
        <v>0</v>
      </c>
      <c r="BE11" s="186">
        <f>Inputs!BE383</f>
        <v>0</v>
      </c>
      <c r="BF11" s="186">
        <f>Inputs!BF383</f>
        <v>0</v>
      </c>
      <c r="BG11" s="186">
        <f>Inputs!BG383</f>
        <v>0</v>
      </c>
      <c r="BH11" s="186">
        <f>Inputs!BH383</f>
        <v>0</v>
      </c>
      <c r="BI11" s="186">
        <f>Inputs!BI383</f>
        <v>0</v>
      </c>
      <c r="BJ11" s="186">
        <f>Inputs!BJ383</f>
        <v>0</v>
      </c>
      <c r="BK11" s="186">
        <f>Inputs!BK383</f>
        <v>0</v>
      </c>
      <c r="BL11" s="186">
        <f>Inputs!BL383</f>
        <v>0</v>
      </c>
      <c r="BM11" s="186">
        <f>Inputs!BM383</f>
        <v>0</v>
      </c>
      <c r="BN11" s="186">
        <f>Inputs!BN383</f>
        <v>0</v>
      </c>
      <c r="BO11" s="186">
        <f>Inputs!BO383</f>
        <v>0</v>
      </c>
      <c r="BP11" s="186">
        <f>Inputs!BP383</f>
        <v>0</v>
      </c>
      <c r="BQ11" s="186">
        <f>Inputs!BQ383</f>
        <v>0</v>
      </c>
      <c r="BR11" s="186">
        <f>Inputs!BR383</f>
        <v>0</v>
      </c>
      <c r="BS11" s="186">
        <f>Inputs!BS383</f>
        <v>0</v>
      </c>
      <c r="BT11" s="186">
        <f>Inputs!BT383</f>
        <v>0</v>
      </c>
      <c r="BU11" s="186">
        <f>Inputs!BU383</f>
        <v>0</v>
      </c>
      <c r="BV11" s="186">
        <f>Inputs!BV383</f>
        <v>0</v>
      </c>
      <c r="BW11" s="186">
        <f>Inputs!BW383</f>
        <v>0</v>
      </c>
      <c r="BX11" s="186">
        <f>Inputs!BX383</f>
        <v>0</v>
      </c>
      <c r="BY11" s="186">
        <f>Inputs!BY383</f>
        <v>0</v>
      </c>
      <c r="BZ11" s="186">
        <f>Inputs!BZ383</f>
        <v>0</v>
      </c>
      <c r="CA11" s="186">
        <f>Inputs!CA383</f>
        <v>0</v>
      </c>
      <c r="CB11" s="186">
        <f>Inputs!CB383</f>
        <v>0</v>
      </c>
      <c r="CC11" s="186">
        <f>Inputs!CC383</f>
        <v>0</v>
      </c>
      <c r="CD11" s="186">
        <f>Inputs!CD383</f>
        <v>0</v>
      </c>
      <c r="CE11" s="186">
        <f>Inputs!CE383</f>
        <v>0</v>
      </c>
      <c r="CF11" s="186">
        <f>Inputs!CF383</f>
        <v>0</v>
      </c>
      <c r="CG11" s="186">
        <f>Inputs!CG383</f>
        <v>0</v>
      </c>
      <c r="CH11" s="186">
        <f>Inputs!CH383</f>
        <v>0</v>
      </c>
      <c r="CI11" s="186">
        <f>Inputs!CI383</f>
        <v>0</v>
      </c>
    </row>
    <row r="12" spans="1:87">
      <c r="C12" s="159" t="s">
        <v>327</v>
      </c>
      <c r="D12" s="391" t="s">
        <v>898</v>
      </c>
      <c r="E12" s="391" t="s">
        <v>58</v>
      </c>
      <c r="G12" s="186">
        <f>Inputs!G384</f>
        <v>44.872</v>
      </c>
      <c r="H12" s="186">
        <f>Inputs!H384</f>
        <v>45.034999999999997</v>
      </c>
      <c r="I12" s="186">
        <f>Inputs!I384</f>
        <v>42.69</v>
      </c>
      <c r="J12" s="186">
        <f>Inputs!J384</f>
        <v>48.655999999999999</v>
      </c>
      <c r="K12" s="186">
        <f>Inputs!K384</f>
        <v>44.929000000000002</v>
      </c>
      <c r="L12" s="186">
        <f>Inputs!L384</f>
        <v>47.195999999999998</v>
      </c>
      <c r="M12" s="186">
        <f>Inputs!M384</f>
        <v>47.195999999999998</v>
      </c>
      <c r="N12" s="186">
        <f>Inputs!N384</f>
        <v>47.195999999999998</v>
      </c>
      <c r="O12" s="186">
        <f>Inputs!O384</f>
        <v>47.195999999999998</v>
      </c>
      <c r="P12" s="186">
        <f>Inputs!P384</f>
        <v>47.195999999999998</v>
      </c>
      <c r="Q12" s="186">
        <f>Inputs!Q384</f>
        <v>47.195999999999998</v>
      </c>
      <c r="R12" s="186">
        <f>Inputs!R384</f>
        <v>47.195999999999998</v>
      </c>
      <c r="S12" s="186">
        <f>Inputs!S384</f>
        <v>47.195999999999998</v>
      </c>
      <c r="T12" s="186">
        <f>Inputs!T384</f>
        <v>47.195999999999998</v>
      </c>
      <c r="U12" s="186">
        <f>Inputs!U384</f>
        <v>47.195999999999998</v>
      </c>
      <c r="V12" s="186">
        <f>Inputs!V384</f>
        <v>47.195999999999998</v>
      </c>
      <c r="W12" s="186">
        <f>Inputs!W384</f>
        <v>47.195999999999998</v>
      </c>
      <c r="X12" s="186">
        <f>Inputs!X384</f>
        <v>47.195999999999998</v>
      </c>
      <c r="Y12" s="186">
        <f>Inputs!Y384</f>
        <v>47.195999999999998</v>
      </c>
      <c r="Z12" s="186">
        <f>Inputs!Z384</f>
        <v>47.195999999999998</v>
      </c>
      <c r="AA12" s="186">
        <f>Inputs!AA384</f>
        <v>47.195999999999998</v>
      </c>
      <c r="AB12" s="186">
        <f>Inputs!AB384</f>
        <v>47.195999999999998</v>
      </c>
      <c r="AC12" s="186">
        <f>Inputs!AC384</f>
        <v>47.195999999999998</v>
      </c>
      <c r="AD12" s="186">
        <f>Inputs!AD384</f>
        <v>47.195999999999998</v>
      </c>
      <c r="AE12" s="186">
        <f>Inputs!AE384</f>
        <v>47.195999999999998</v>
      </c>
      <c r="AF12" s="186">
        <f>Inputs!AF384</f>
        <v>47.195999999999998</v>
      </c>
      <c r="AG12" s="186">
        <f>Inputs!AG384</f>
        <v>47.195999999999998</v>
      </c>
      <c r="AH12" s="186">
        <f>Inputs!AH384</f>
        <v>47.195999999999998</v>
      </c>
      <c r="AI12" s="186">
        <f>Inputs!AI384</f>
        <v>47.195999999999998</v>
      </c>
      <c r="AJ12" s="186">
        <f>Inputs!AJ384</f>
        <v>47.195999999999998</v>
      </c>
      <c r="AK12" s="186">
        <f>Inputs!AK384</f>
        <v>47.195999999999998</v>
      </c>
      <c r="AL12" s="186">
        <f>Inputs!AL384</f>
        <v>47.195999999999998</v>
      </c>
      <c r="AM12" s="186">
        <f>Inputs!AM384</f>
        <v>47.195999999999998</v>
      </c>
      <c r="AN12" s="186">
        <f>Inputs!AN384</f>
        <v>47.195999999999998</v>
      </c>
      <c r="AO12" s="186">
        <f>Inputs!AO384</f>
        <v>47.195999999999998</v>
      </c>
      <c r="AP12" s="186">
        <f>Inputs!AP384</f>
        <v>47.195999999999998</v>
      </c>
      <c r="AQ12" s="186">
        <f>Inputs!AQ384</f>
        <v>47.195999999999998</v>
      </c>
      <c r="AR12" s="186">
        <f>Inputs!AR384</f>
        <v>47.195999999999998</v>
      </c>
      <c r="AS12" s="186">
        <f>Inputs!AS384</f>
        <v>47.195999999999998</v>
      </c>
      <c r="AT12" s="186">
        <f>Inputs!AT384</f>
        <v>47.195999999999998</v>
      </c>
      <c r="AU12" s="186">
        <f>Inputs!AU384</f>
        <v>47.195999999999998</v>
      </c>
      <c r="AV12" s="186">
        <f>Inputs!AV384</f>
        <v>47.195999999999998</v>
      </c>
      <c r="AW12" s="186">
        <f>Inputs!AW384</f>
        <v>47.195999999999998</v>
      </c>
      <c r="AX12" s="186">
        <f>Inputs!AX384</f>
        <v>47.195999999999998</v>
      </c>
      <c r="AY12" s="186">
        <f>Inputs!AY384</f>
        <v>47.195999999999998</v>
      </c>
      <c r="AZ12" s="186">
        <f>Inputs!AZ384</f>
        <v>47.195999999999998</v>
      </c>
      <c r="BA12" s="186">
        <f>Inputs!BA384</f>
        <v>47.195999999999998</v>
      </c>
      <c r="BB12" s="186">
        <f>Inputs!BB384</f>
        <v>47.195999999999998</v>
      </c>
      <c r="BC12" s="186">
        <f>Inputs!BC384</f>
        <v>47.195999999999998</v>
      </c>
      <c r="BD12" s="186">
        <f>Inputs!BD384</f>
        <v>47.195999999999998</v>
      </c>
      <c r="BE12" s="186">
        <f>Inputs!BE384</f>
        <v>47.195999999999998</v>
      </c>
      <c r="BF12" s="186">
        <f>Inputs!BF384</f>
        <v>47.195999999999998</v>
      </c>
      <c r="BG12" s="186">
        <f>Inputs!BG384</f>
        <v>47.195999999999998</v>
      </c>
      <c r="BH12" s="186">
        <f>Inputs!BH384</f>
        <v>47.195999999999998</v>
      </c>
      <c r="BI12" s="186">
        <f>Inputs!BI384</f>
        <v>47.195999999999998</v>
      </c>
      <c r="BJ12" s="186">
        <f>Inputs!BJ384</f>
        <v>47.195999999999998</v>
      </c>
      <c r="BK12" s="186">
        <f>Inputs!BK384</f>
        <v>47.195999999999998</v>
      </c>
      <c r="BL12" s="186">
        <f>Inputs!BL384</f>
        <v>47.195999999999998</v>
      </c>
      <c r="BM12" s="186">
        <f>Inputs!BM384</f>
        <v>47.195999999999998</v>
      </c>
      <c r="BN12" s="186">
        <f>Inputs!BN384</f>
        <v>47.195999999999998</v>
      </c>
      <c r="BO12" s="186">
        <f>Inputs!BO384</f>
        <v>47.195999999999998</v>
      </c>
      <c r="BP12" s="186">
        <f>Inputs!BP384</f>
        <v>47.195999999999998</v>
      </c>
      <c r="BQ12" s="186">
        <f>Inputs!BQ384</f>
        <v>47.195999999999998</v>
      </c>
      <c r="BR12" s="186">
        <f>Inputs!BR384</f>
        <v>47.195999999999998</v>
      </c>
      <c r="BS12" s="186">
        <f>Inputs!BS384</f>
        <v>47.195999999999998</v>
      </c>
      <c r="BT12" s="186">
        <f>Inputs!BT384</f>
        <v>47.195999999999998</v>
      </c>
      <c r="BU12" s="186">
        <f>Inputs!BU384</f>
        <v>47.195999999999998</v>
      </c>
      <c r="BV12" s="186">
        <f>Inputs!BV384</f>
        <v>47.195999999999998</v>
      </c>
      <c r="BW12" s="186">
        <f>Inputs!BW384</f>
        <v>47.195999999999998</v>
      </c>
      <c r="BX12" s="186">
        <f>Inputs!BX384</f>
        <v>47.195999999999998</v>
      </c>
      <c r="BY12" s="186">
        <f>Inputs!BY384</f>
        <v>47.195999999999998</v>
      </c>
      <c r="BZ12" s="186">
        <f>Inputs!BZ384</f>
        <v>47.195999999999998</v>
      </c>
      <c r="CA12" s="186">
        <f>Inputs!CA384</f>
        <v>47.195999999999998</v>
      </c>
      <c r="CB12" s="186">
        <f>Inputs!CB384</f>
        <v>47.195999999999998</v>
      </c>
      <c r="CC12" s="186">
        <f>Inputs!CC384</f>
        <v>47.195999999999998</v>
      </c>
      <c r="CD12" s="186">
        <f>Inputs!CD384</f>
        <v>47.195999999999998</v>
      </c>
      <c r="CE12" s="186">
        <f>Inputs!CE384</f>
        <v>47.195999999999998</v>
      </c>
      <c r="CF12" s="186">
        <f>Inputs!CF384</f>
        <v>47.195999999999998</v>
      </c>
      <c r="CG12" s="186">
        <f>Inputs!CG384</f>
        <v>47.195999999999998</v>
      </c>
      <c r="CH12" s="186">
        <f>Inputs!CH384</f>
        <v>47.195999999999998</v>
      </c>
      <c r="CI12" s="186">
        <f>Inputs!CI384</f>
        <v>47.195999999999998</v>
      </c>
    </row>
    <row r="13" spans="1:87">
      <c r="C13" s="159" t="s">
        <v>874</v>
      </c>
      <c r="D13" s="391" t="s">
        <v>898</v>
      </c>
      <c r="E13" s="391" t="s">
        <v>58</v>
      </c>
      <c r="G13" s="186">
        <f>Inputs!G385</f>
        <v>25.879000000000001</v>
      </c>
      <c r="H13" s="186">
        <f>Inputs!H385</f>
        <v>27.827999999999999</v>
      </c>
      <c r="I13" s="186">
        <f>Inputs!I385</f>
        <v>27.295999999999999</v>
      </c>
      <c r="J13" s="186">
        <f>Inputs!J385</f>
        <v>35</v>
      </c>
      <c r="K13" s="186">
        <f>Inputs!K385</f>
        <v>36.808</v>
      </c>
      <c r="L13" s="186">
        <f>Inputs!L385</f>
        <v>19.404</v>
      </c>
      <c r="M13" s="186">
        <f>Inputs!M385</f>
        <v>19.404</v>
      </c>
      <c r="N13" s="186">
        <f>Inputs!N385</f>
        <v>19.404</v>
      </c>
      <c r="O13" s="186">
        <f>Inputs!O385</f>
        <v>19.404</v>
      </c>
      <c r="P13" s="186">
        <f>Inputs!P385</f>
        <v>19.404</v>
      </c>
      <c r="Q13" s="186">
        <f>Inputs!Q385</f>
        <v>19.404</v>
      </c>
      <c r="R13" s="186">
        <f>Inputs!R385</f>
        <v>19.404</v>
      </c>
      <c r="S13" s="186">
        <f>Inputs!S385</f>
        <v>19.404</v>
      </c>
      <c r="T13" s="186">
        <f>Inputs!T385</f>
        <v>19.404</v>
      </c>
      <c r="U13" s="186">
        <f>Inputs!U385</f>
        <v>19.404</v>
      </c>
      <c r="V13" s="186">
        <f>Inputs!V385</f>
        <v>19.404</v>
      </c>
      <c r="W13" s="186">
        <f>Inputs!W385</f>
        <v>19.404</v>
      </c>
      <c r="X13" s="186">
        <f>Inputs!X385</f>
        <v>19.404</v>
      </c>
      <c r="Y13" s="186">
        <f>Inputs!Y385</f>
        <v>19.404</v>
      </c>
      <c r="Z13" s="186">
        <f>Inputs!Z385</f>
        <v>19.404</v>
      </c>
      <c r="AA13" s="186">
        <f>Inputs!AA385</f>
        <v>19.404</v>
      </c>
      <c r="AB13" s="186">
        <f>Inputs!AB385</f>
        <v>19.404</v>
      </c>
      <c r="AC13" s="186">
        <f>Inputs!AC385</f>
        <v>19.404</v>
      </c>
      <c r="AD13" s="186">
        <f>Inputs!AD385</f>
        <v>19.404</v>
      </c>
      <c r="AE13" s="186">
        <f>Inputs!AE385</f>
        <v>19.404</v>
      </c>
      <c r="AF13" s="186">
        <f>Inputs!AF385</f>
        <v>19.404</v>
      </c>
      <c r="AG13" s="186">
        <f>Inputs!AG385</f>
        <v>19.404</v>
      </c>
      <c r="AH13" s="186">
        <f>Inputs!AH385</f>
        <v>19.404</v>
      </c>
      <c r="AI13" s="186">
        <f>Inputs!AI385</f>
        <v>19.404</v>
      </c>
      <c r="AJ13" s="186">
        <f>Inputs!AJ385</f>
        <v>19.404</v>
      </c>
      <c r="AK13" s="186">
        <f>Inputs!AK385</f>
        <v>19.404</v>
      </c>
      <c r="AL13" s="186">
        <f>Inputs!AL385</f>
        <v>19.404</v>
      </c>
      <c r="AM13" s="186">
        <f>Inputs!AM385</f>
        <v>19.404</v>
      </c>
      <c r="AN13" s="186">
        <f>Inputs!AN385</f>
        <v>19.404</v>
      </c>
      <c r="AO13" s="186">
        <f>Inputs!AO385</f>
        <v>19.404</v>
      </c>
      <c r="AP13" s="186">
        <f>Inputs!AP385</f>
        <v>19.404</v>
      </c>
      <c r="AQ13" s="186">
        <f>Inputs!AQ385</f>
        <v>19.404</v>
      </c>
      <c r="AR13" s="186">
        <f>Inputs!AR385</f>
        <v>19.404</v>
      </c>
      <c r="AS13" s="186">
        <f>Inputs!AS385</f>
        <v>19.404</v>
      </c>
      <c r="AT13" s="186">
        <f>Inputs!AT385</f>
        <v>19.404</v>
      </c>
      <c r="AU13" s="186">
        <f>Inputs!AU385</f>
        <v>19.404</v>
      </c>
      <c r="AV13" s="186">
        <f>Inputs!AV385</f>
        <v>19.404</v>
      </c>
      <c r="AW13" s="186">
        <f>Inputs!AW385</f>
        <v>19.404</v>
      </c>
      <c r="AX13" s="186">
        <f>Inputs!AX385</f>
        <v>19.404</v>
      </c>
      <c r="AY13" s="186">
        <f>Inputs!AY385</f>
        <v>19.404</v>
      </c>
      <c r="AZ13" s="186">
        <f>Inputs!AZ385</f>
        <v>19.404</v>
      </c>
      <c r="BA13" s="186">
        <f>Inputs!BA385</f>
        <v>19.404</v>
      </c>
      <c r="BB13" s="186">
        <f>Inputs!BB385</f>
        <v>19.404</v>
      </c>
      <c r="BC13" s="186">
        <f>Inputs!BC385</f>
        <v>19.404</v>
      </c>
      <c r="BD13" s="186">
        <f>Inputs!BD385</f>
        <v>19.404</v>
      </c>
      <c r="BE13" s="186">
        <f>Inputs!BE385</f>
        <v>19.404</v>
      </c>
      <c r="BF13" s="186">
        <f>Inputs!BF385</f>
        <v>19.404</v>
      </c>
      <c r="BG13" s="186">
        <f>Inputs!BG385</f>
        <v>19.404</v>
      </c>
      <c r="BH13" s="186">
        <f>Inputs!BH385</f>
        <v>19.404</v>
      </c>
      <c r="BI13" s="186">
        <f>Inputs!BI385</f>
        <v>19.404</v>
      </c>
      <c r="BJ13" s="186">
        <f>Inputs!BJ385</f>
        <v>19.404</v>
      </c>
      <c r="BK13" s="186">
        <f>Inputs!BK385</f>
        <v>19.404</v>
      </c>
      <c r="BL13" s="186">
        <f>Inputs!BL385</f>
        <v>19.404</v>
      </c>
      <c r="BM13" s="186">
        <f>Inputs!BM385</f>
        <v>19.404</v>
      </c>
      <c r="BN13" s="186">
        <f>Inputs!BN385</f>
        <v>19.404</v>
      </c>
      <c r="BO13" s="186">
        <f>Inputs!BO385</f>
        <v>19.404</v>
      </c>
      <c r="BP13" s="186">
        <f>Inputs!BP385</f>
        <v>19.404</v>
      </c>
      <c r="BQ13" s="186">
        <f>Inputs!BQ385</f>
        <v>19.404</v>
      </c>
      <c r="BR13" s="186">
        <f>Inputs!BR385</f>
        <v>19.404</v>
      </c>
      <c r="BS13" s="186">
        <f>Inputs!BS385</f>
        <v>19.404</v>
      </c>
      <c r="BT13" s="186">
        <f>Inputs!BT385</f>
        <v>19.404</v>
      </c>
      <c r="BU13" s="186">
        <f>Inputs!BU385</f>
        <v>19.404</v>
      </c>
      <c r="BV13" s="186">
        <f>Inputs!BV385</f>
        <v>19.404</v>
      </c>
      <c r="BW13" s="186">
        <f>Inputs!BW385</f>
        <v>19.404</v>
      </c>
      <c r="BX13" s="186">
        <f>Inputs!BX385</f>
        <v>19.404</v>
      </c>
      <c r="BY13" s="186">
        <f>Inputs!BY385</f>
        <v>19.404</v>
      </c>
      <c r="BZ13" s="186">
        <f>Inputs!BZ385</f>
        <v>19.404</v>
      </c>
      <c r="CA13" s="186">
        <f>Inputs!CA385</f>
        <v>19.404</v>
      </c>
      <c r="CB13" s="186">
        <f>Inputs!CB385</f>
        <v>19.404</v>
      </c>
      <c r="CC13" s="186">
        <f>Inputs!CC385</f>
        <v>19.404</v>
      </c>
      <c r="CD13" s="186">
        <f>Inputs!CD385</f>
        <v>19.404</v>
      </c>
      <c r="CE13" s="186">
        <f>Inputs!CE385</f>
        <v>19.404</v>
      </c>
      <c r="CF13" s="186">
        <f>Inputs!CF385</f>
        <v>19.404</v>
      </c>
      <c r="CG13" s="186">
        <f>Inputs!CG385</f>
        <v>19.404</v>
      </c>
      <c r="CH13" s="186">
        <f>Inputs!CH385</f>
        <v>19.404</v>
      </c>
      <c r="CI13" s="186">
        <f>Inputs!CI385</f>
        <v>19.404</v>
      </c>
    </row>
    <row r="14" spans="1:87">
      <c r="C14" t="s">
        <v>328</v>
      </c>
      <c r="D14" s="2" t="s">
        <v>898</v>
      </c>
      <c r="E14" s="2" t="s">
        <v>58</v>
      </c>
      <c r="G14" s="186">
        <f>Inputs!G386</f>
        <v>-24.099</v>
      </c>
      <c r="H14" s="186">
        <f>Inputs!H386</f>
        <v>-19.077000000000002</v>
      </c>
      <c r="I14" s="186">
        <f>Inputs!I386</f>
        <v>-6.4729999999999999</v>
      </c>
      <c r="J14" s="186">
        <f>Inputs!J386</f>
        <v>-10.488</v>
      </c>
      <c r="K14" s="186">
        <f>Inputs!K386</f>
        <v>-11.798</v>
      </c>
      <c r="L14" s="186">
        <f>Inputs!L386</f>
        <v>-35.127000000000002</v>
      </c>
      <c r="M14" s="186">
        <f>Inputs!M386</f>
        <v>-35.127000000000002</v>
      </c>
      <c r="N14" s="186">
        <f>Inputs!N386</f>
        <v>-35.127000000000002</v>
      </c>
      <c r="O14" s="186">
        <f>Inputs!O386</f>
        <v>-35.127000000000002</v>
      </c>
      <c r="P14" s="186">
        <f>Inputs!P386</f>
        <v>-35.127000000000002</v>
      </c>
      <c r="Q14" s="186">
        <f>Inputs!Q386</f>
        <v>-35.127000000000002</v>
      </c>
      <c r="R14" s="186">
        <f>Inputs!R386</f>
        <v>-35.127000000000002</v>
      </c>
      <c r="S14" s="186">
        <f>Inputs!S386</f>
        <v>-35.127000000000002</v>
      </c>
      <c r="T14" s="186">
        <f>Inputs!T386</f>
        <v>-35.127000000000002</v>
      </c>
      <c r="U14" s="186">
        <f>Inputs!U386</f>
        <v>-35.127000000000002</v>
      </c>
      <c r="V14" s="186">
        <f>Inputs!V386</f>
        <v>-35.127000000000002</v>
      </c>
      <c r="W14" s="186">
        <f>Inputs!W386</f>
        <v>-35.127000000000002</v>
      </c>
      <c r="X14" s="186">
        <f>Inputs!X386</f>
        <v>-35.127000000000002</v>
      </c>
      <c r="Y14" s="186">
        <f>Inputs!Y386</f>
        <v>-35.127000000000002</v>
      </c>
      <c r="Z14" s="186">
        <f>Inputs!Z386</f>
        <v>-35.127000000000002</v>
      </c>
      <c r="AA14" s="186">
        <f>Inputs!AA386</f>
        <v>-35.127000000000002</v>
      </c>
      <c r="AB14" s="186">
        <f>Inputs!AB386</f>
        <v>-35.127000000000002</v>
      </c>
      <c r="AC14" s="186">
        <f>Inputs!AC386</f>
        <v>-35.127000000000002</v>
      </c>
      <c r="AD14" s="186">
        <f>Inputs!AD386</f>
        <v>-35.127000000000002</v>
      </c>
      <c r="AE14" s="186">
        <f>Inputs!AE386</f>
        <v>-35.127000000000002</v>
      </c>
      <c r="AF14" s="186">
        <f>Inputs!AF386</f>
        <v>-35.127000000000002</v>
      </c>
      <c r="AG14" s="186">
        <f>Inputs!AG386</f>
        <v>-35.127000000000002</v>
      </c>
      <c r="AH14" s="186">
        <f>Inputs!AH386</f>
        <v>-35.127000000000002</v>
      </c>
      <c r="AI14" s="186">
        <f>Inputs!AI386</f>
        <v>-35.127000000000002</v>
      </c>
      <c r="AJ14" s="186">
        <f>Inputs!AJ386</f>
        <v>-35.127000000000002</v>
      </c>
      <c r="AK14" s="186">
        <f>Inputs!AK386</f>
        <v>-35.127000000000002</v>
      </c>
      <c r="AL14" s="186">
        <f>Inputs!AL386</f>
        <v>-35.127000000000002</v>
      </c>
      <c r="AM14" s="186">
        <f>Inputs!AM386</f>
        <v>-35.127000000000002</v>
      </c>
      <c r="AN14" s="186">
        <f>Inputs!AN386</f>
        <v>-35.127000000000002</v>
      </c>
      <c r="AO14" s="186">
        <f>Inputs!AO386</f>
        <v>-35.127000000000002</v>
      </c>
      <c r="AP14" s="186">
        <f>Inputs!AP386</f>
        <v>-35.127000000000002</v>
      </c>
      <c r="AQ14" s="186">
        <f>Inputs!AQ386</f>
        <v>-35.127000000000002</v>
      </c>
      <c r="AR14" s="186">
        <f>Inputs!AR386</f>
        <v>-35.127000000000002</v>
      </c>
      <c r="AS14" s="186">
        <f>Inputs!AS386</f>
        <v>-35.127000000000002</v>
      </c>
      <c r="AT14" s="186">
        <f>Inputs!AT386</f>
        <v>-35.127000000000002</v>
      </c>
      <c r="AU14" s="186">
        <f>Inputs!AU386</f>
        <v>-35.127000000000002</v>
      </c>
      <c r="AV14" s="186">
        <f>Inputs!AV386</f>
        <v>-35.127000000000002</v>
      </c>
      <c r="AW14" s="186">
        <f>Inputs!AW386</f>
        <v>-35.127000000000002</v>
      </c>
      <c r="AX14" s="186">
        <f>Inputs!AX386</f>
        <v>-35.127000000000002</v>
      </c>
      <c r="AY14" s="186">
        <f>Inputs!AY386</f>
        <v>-35.127000000000002</v>
      </c>
      <c r="AZ14" s="186">
        <f>Inputs!AZ386</f>
        <v>-35.127000000000002</v>
      </c>
      <c r="BA14" s="186">
        <f>Inputs!BA386</f>
        <v>-35.127000000000002</v>
      </c>
      <c r="BB14" s="186">
        <f>Inputs!BB386</f>
        <v>-35.127000000000002</v>
      </c>
      <c r="BC14" s="186">
        <f>Inputs!BC386</f>
        <v>-35.127000000000002</v>
      </c>
      <c r="BD14" s="186">
        <f>Inputs!BD386</f>
        <v>-35.127000000000002</v>
      </c>
      <c r="BE14" s="186">
        <f>Inputs!BE386</f>
        <v>-35.127000000000002</v>
      </c>
      <c r="BF14" s="186">
        <f>Inputs!BF386</f>
        <v>-35.127000000000002</v>
      </c>
      <c r="BG14" s="186">
        <f>Inputs!BG386</f>
        <v>-35.127000000000002</v>
      </c>
      <c r="BH14" s="186">
        <f>Inputs!BH386</f>
        <v>-35.127000000000002</v>
      </c>
      <c r="BI14" s="186">
        <f>Inputs!BI386</f>
        <v>-35.127000000000002</v>
      </c>
      <c r="BJ14" s="186">
        <f>Inputs!BJ386</f>
        <v>-35.127000000000002</v>
      </c>
      <c r="BK14" s="186">
        <f>Inputs!BK386</f>
        <v>-35.127000000000002</v>
      </c>
      <c r="BL14" s="186">
        <f>Inputs!BL386</f>
        <v>-35.127000000000002</v>
      </c>
      <c r="BM14" s="186">
        <f>Inputs!BM386</f>
        <v>-35.127000000000002</v>
      </c>
      <c r="BN14" s="186">
        <f>Inputs!BN386</f>
        <v>-35.127000000000002</v>
      </c>
      <c r="BO14" s="186">
        <f>Inputs!BO386</f>
        <v>-35.127000000000002</v>
      </c>
      <c r="BP14" s="186">
        <f>Inputs!BP386</f>
        <v>-35.127000000000002</v>
      </c>
      <c r="BQ14" s="186">
        <f>Inputs!BQ386</f>
        <v>-35.127000000000002</v>
      </c>
      <c r="BR14" s="186">
        <f>Inputs!BR386</f>
        <v>-35.127000000000002</v>
      </c>
      <c r="BS14" s="186">
        <f>Inputs!BS386</f>
        <v>-35.127000000000002</v>
      </c>
      <c r="BT14" s="186">
        <f>Inputs!BT386</f>
        <v>-35.127000000000002</v>
      </c>
      <c r="BU14" s="186">
        <f>Inputs!BU386</f>
        <v>-35.127000000000002</v>
      </c>
      <c r="BV14" s="186">
        <f>Inputs!BV386</f>
        <v>-35.127000000000002</v>
      </c>
      <c r="BW14" s="186">
        <f>Inputs!BW386</f>
        <v>-35.127000000000002</v>
      </c>
      <c r="BX14" s="186">
        <f>Inputs!BX386</f>
        <v>-35.127000000000002</v>
      </c>
      <c r="BY14" s="186">
        <f>Inputs!BY386</f>
        <v>-35.127000000000002</v>
      </c>
      <c r="BZ14" s="186">
        <f>Inputs!BZ386</f>
        <v>-35.127000000000002</v>
      </c>
      <c r="CA14" s="186">
        <f>Inputs!CA386</f>
        <v>-35.127000000000002</v>
      </c>
      <c r="CB14" s="186">
        <f>Inputs!CB386</f>
        <v>-35.127000000000002</v>
      </c>
      <c r="CC14" s="186">
        <f>Inputs!CC386</f>
        <v>-35.127000000000002</v>
      </c>
      <c r="CD14" s="186">
        <f>Inputs!CD386</f>
        <v>-35.127000000000002</v>
      </c>
      <c r="CE14" s="186">
        <f>Inputs!CE386</f>
        <v>-35.127000000000002</v>
      </c>
      <c r="CF14" s="186">
        <f>Inputs!CF386</f>
        <v>-35.127000000000002</v>
      </c>
      <c r="CG14" s="186">
        <f>Inputs!CG386</f>
        <v>-35.127000000000002</v>
      </c>
      <c r="CH14" s="186">
        <f>Inputs!CH386</f>
        <v>-35.127000000000002</v>
      </c>
      <c r="CI14" s="186">
        <f>Inputs!CI386</f>
        <v>-35.127000000000002</v>
      </c>
    </row>
    <row r="15" spans="1:87">
      <c r="C15" t="s">
        <v>875</v>
      </c>
      <c r="D15" s="2" t="s">
        <v>898</v>
      </c>
      <c r="E15" s="2" t="s">
        <v>58</v>
      </c>
      <c r="G15" s="186">
        <f>Inputs!G387</f>
        <v>-59.378999999999998</v>
      </c>
      <c r="H15" s="186">
        <f>Inputs!H387</f>
        <v>-0.47099999999999997</v>
      </c>
      <c r="I15" s="186">
        <f>Inputs!I387</f>
        <v>-60.728999999999999</v>
      </c>
      <c r="J15" s="186">
        <f>Inputs!J387</f>
        <v>-64.694000000000003</v>
      </c>
      <c r="K15" s="186">
        <f>Inputs!K387</f>
        <v>-92.484999999999999</v>
      </c>
      <c r="L15" s="186">
        <f>Inputs!L387</f>
        <v>-97.028999999999996</v>
      </c>
      <c r="M15" s="186">
        <f>Inputs!M387</f>
        <v>-97.028999999999996</v>
      </c>
      <c r="N15" s="186">
        <f>Inputs!N387</f>
        <v>-97.028999999999996</v>
      </c>
      <c r="O15" s="186">
        <f>Inputs!O387</f>
        <v>-97.028999999999996</v>
      </c>
      <c r="P15" s="186">
        <f>Inputs!P387</f>
        <v>-97.028999999999996</v>
      </c>
      <c r="Q15" s="186">
        <f>Inputs!Q387</f>
        <v>-97.028999999999996</v>
      </c>
      <c r="R15" s="186">
        <f>Inputs!R387</f>
        <v>-97.028999999999996</v>
      </c>
      <c r="S15" s="186">
        <f>Inputs!S387</f>
        <v>-97.028999999999996</v>
      </c>
      <c r="T15" s="186">
        <f>Inputs!T387</f>
        <v>-97.028999999999996</v>
      </c>
      <c r="U15" s="186">
        <f>Inputs!U387</f>
        <v>-97.028999999999996</v>
      </c>
      <c r="V15" s="186">
        <f>Inputs!V387</f>
        <v>-97.028999999999996</v>
      </c>
      <c r="W15" s="186">
        <f>Inputs!W387</f>
        <v>-97.028999999999996</v>
      </c>
      <c r="X15" s="186">
        <f>Inputs!X387</f>
        <v>-97.028999999999996</v>
      </c>
      <c r="Y15" s="186">
        <f>Inputs!Y387</f>
        <v>-97.028999999999996</v>
      </c>
      <c r="Z15" s="186">
        <f>Inputs!Z387</f>
        <v>-97.028999999999996</v>
      </c>
      <c r="AA15" s="186">
        <f>Inputs!AA387</f>
        <v>-97.028999999999996</v>
      </c>
      <c r="AB15" s="186">
        <f>Inputs!AB387</f>
        <v>-97.028999999999996</v>
      </c>
      <c r="AC15" s="186">
        <f>Inputs!AC387</f>
        <v>-97.028999999999996</v>
      </c>
      <c r="AD15" s="186">
        <f>Inputs!AD387</f>
        <v>-97.028999999999996</v>
      </c>
      <c r="AE15" s="186">
        <f>Inputs!AE387</f>
        <v>-97.028999999999996</v>
      </c>
      <c r="AF15" s="186">
        <f>Inputs!AF387</f>
        <v>-97.028999999999996</v>
      </c>
      <c r="AG15" s="186">
        <f>Inputs!AG387</f>
        <v>-97.028999999999996</v>
      </c>
      <c r="AH15" s="186">
        <f>Inputs!AH387</f>
        <v>-97.028999999999996</v>
      </c>
      <c r="AI15" s="186">
        <f>Inputs!AI387</f>
        <v>-97.028999999999996</v>
      </c>
      <c r="AJ15" s="186">
        <f>Inputs!AJ387</f>
        <v>-97.028999999999996</v>
      </c>
      <c r="AK15" s="186">
        <f>Inputs!AK387</f>
        <v>-97.028999999999996</v>
      </c>
      <c r="AL15" s="186">
        <f>Inputs!AL387</f>
        <v>-97.028999999999996</v>
      </c>
      <c r="AM15" s="186">
        <f>Inputs!AM387</f>
        <v>-97.028999999999996</v>
      </c>
      <c r="AN15" s="186">
        <f>Inputs!AN387</f>
        <v>-97.028999999999996</v>
      </c>
      <c r="AO15" s="186">
        <f>Inputs!AO387</f>
        <v>-97.028999999999996</v>
      </c>
      <c r="AP15" s="186">
        <f>Inputs!AP387</f>
        <v>-97.028999999999996</v>
      </c>
      <c r="AQ15" s="186">
        <f>Inputs!AQ387</f>
        <v>-97.028999999999996</v>
      </c>
      <c r="AR15" s="186">
        <f>Inputs!AR387</f>
        <v>-97.028999999999996</v>
      </c>
      <c r="AS15" s="186">
        <f>Inputs!AS387</f>
        <v>-97.028999999999996</v>
      </c>
      <c r="AT15" s="186">
        <f>Inputs!AT387</f>
        <v>-97.028999999999996</v>
      </c>
      <c r="AU15" s="186">
        <f>Inputs!AU387</f>
        <v>-97.028999999999996</v>
      </c>
      <c r="AV15" s="186">
        <f>Inputs!AV387</f>
        <v>-97.028999999999996</v>
      </c>
      <c r="AW15" s="186">
        <f>Inputs!AW387</f>
        <v>-97.028999999999996</v>
      </c>
      <c r="AX15" s="186">
        <f>Inputs!AX387</f>
        <v>-97.028999999999996</v>
      </c>
      <c r="AY15" s="186">
        <f>Inputs!AY387</f>
        <v>-97.028999999999996</v>
      </c>
      <c r="AZ15" s="186">
        <f>Inputs!AZ387</f>
        <v>-97.028999999999996</v>
      </c>
      <c r="BA15" s="186">
        <f>Inputs!BA387</f>
        <v>-97.028999999999996</v>
      </c>
      <c r="BB15" s="186">
        <f>Inputs!BB387</f>
        <v>-97.028999999999996</v>
      </c>
      <c r="BC15" s="186">
        <f>Inputs!BC387</f>
        <v>-97.028999999999996</v>
      </c>
      <c r="BD15" s="186">
        <f>Inputs!BD387</f>
        <v>-97.028999999999996</v>
      </c>
      <c r="BE15" s="186">
        <f>Inputs!BE387</f>
        <v>-97.028999999999996</v>
      </c>
      <c r="BF15" s="186">
        <f>Inputs!BF387</f>
        <v>-97.028999999999996</v>
      </c>
      <c r="BG15" s="186">
        <f>Inputs!BG387</f>
        <v>-97.028999999999996</v>
      </c>
      <c r="BH15" s="186">
        <f>Inputs!BH387</f>
        <v>-97.028999999999996</v>
      </c>
      <c r="BI15" s="186">
        <f>Inputs!BI387</f>
        <v>-97.028999999999996</v>
      </c>
      <c r="BJ15" s="186">
        <f>Inputs!BJ387</f>
        <v>-97.028999999999996</v>
      </c>
      <c r="BK15" s="186">
        <f>Inputs!BK387</f>
        <v>-97.028999999999996</v>
      </c>
      <c r="BL15" s="186">
        <f>Inputs!BL387</f>
        <v>-97.028999999999996</v>
      </c>
      <c r="BM15" s="186">
        <f>Inputs!BM387</f>
        <v>-97.028999999999996</v>
      </c>
      <c r="BN15" s="186">
        <f>Inputs!BN387</f>
        <v>-97.028999999999996</v>
      </c>
      <c r="BO15" s="186">
        <f>Inputs!BO387</f>
        <v>-97.028999999999996</v>
      </c>
      <c r="BP15" s="186">
        <f>Inputs!BP387</f>
        <v>-97.028999999999996</v>
      </c>
      <c r="BQ15" s="186">
        <f>Inputs!BQ387</f>
        <v>-97.028999999999996</v>
      </c>
      <c r="BR15" s="186">
        <f>Inputs!BR387</f>
        <v>-97.028999999999996</v>
      </c>
      <c r="BS15" s="186">
        <f>Inputs!BS387</f>
        <v>-97.028999999999996</v>
      </c>
      <c r="BT15" s="186">
        <f>Inputs!BT387</f>
        <v>-97.028999999999996</v>
      </c>
      <c r="BU15" s="186">
        <f>Inputs!BU387</f>
        <v>-97.028999999999996</v>
      </c>
      <c r="BV15" s="186">
        <f>Inputs!BV387</f>
        <v>-97.028999999999996</v>
      </c>
      <c r="BW15" s="186">
        <f>Inputs!BW387</f>
        <v>-97.028999999999996</v>
      </c>
      <c r="BX15" s="186">
        <f>Inputs!BX387</f>
        <v>-97.028999999999996</v>
      </c>
      <c r="BY15" s="186">
        <f>Inputs!BY387</f>
        <v>-97.028999999999996</v>
      </c>
      <c r="BZ15" s="186">
        <f>Inputs!BZ387</f>
        <v>-97.028999999999996</v>
      </c>
      <c r="CA15" s="186">
        <f>Inputs!CA387</f>
        <v>-97.028999999999996</v>
      </c>
      <c r="CB15" s="186">
        <f>Inputs!CB387</f>
        <v>-97.028999999999996</v>
      </c>
      <c r="CC15" s="186">
        <f>Inputs!CC387</f>
        <v>-97.028999999999996</v>
      </c>
      <c r="CD15" s="186">
        <f>Inputs!CD387</f>
        <v>-97.028999999999996</v>
      </c>
      <c r="CE15" s="186">
        <f>Inputs!CE387</f>
        <v>-97.028999999999996</v>
      </c>
      <c r="CF15" s="186">
        <f>Inputs!CF387</f>
        <v>-97.028999999999996</v>
      </c>
      <c r="CG15" s="186">
        <f>Inputs!CG387</f>
        <v>-97.028999999999996</v>
      </c>
      <c r="CH15" s="186">
        <f>Inputs!CH387</f>
        <v>-97.028999999999996</v>
      </c>
      <c r="CI15" s="186">
        <f>Inputs!CI387</f>
        <v>-97.028999999999996</v>
      </c>
    </row>
    <row r="16" spans="1:87">
      <c r="C16" t="s">
        <v>876</v>
      </c>
      <c r="D16" s="2" t="s">
        <v>898</v>
      </c>
      <c r="E16" s="2" t="s">
        <v>58</v>
      </c>
      <c r="G16" s="186">
        <f>Inputs!G388</f>
        <v>0</v>
      </c>
      <c r="H16" s="186">
        <f>Inputs!H388</f>
        <v>0</v>
      </c>
      <c r="I16" s="186">
        <f>Inputs!I388</f>
        <v>0</v>
      </c>
      <c r="J16" s="186">
        <f>Inputs!J388</f>
        <v>0</v>
      </c>
      <c r="K16" s="186">
        <f>Inputs!K388</f>
        <v>0</v>
      </c>
      <c r="L16" s="186">
        <f>Inputs!L388</f>
        <v>0</v>
      </c>
      <c r="M16" s="186">
        <f>Inputs!M388</f>
        <v>0</v>
      </c>
      <c r="N16" s="186">
        <f>Inputs!N388</f>
        <v>0</v>
      </c>
      <c r="O16" s="186">
        <f>Inputs!O388</f>
        <v>0</v>
      </c>
      <c r="P16" s="186">
        <f>Inputs!P388</f>
        <v>0</v>
      </c>
      <c r="Q16" s="186">
        <f>Inputs!Q388</f>
        <v>0</v>
      </c>
      <c r="R16" s="186">
        <f>Inputs!R388</f>
        <v>0</v>
      </c>
      <c r="S16" s="186">
        <f>Inputs!S388</f>
        <v>0</v>
      </c>
      <c r="T16" s="186">
        <f>Inputs!T388</f>
        <v>0</v>
      </c>
      <c r="U16" s="186">
        <f>Inputs!U388</f>
        <v>0</v>
      </c>
      <c r="V16" s="186">
        <f>Inputs!V388</f>
        <v>0</v>
      </c>
      <c r="W16" s="186">
        <f>Inputs!W388</f>
        <v>0</v>
      </c>
      <c r="X16" s="186">
        <f>Inputs!X388</f>
        <v>0</v>
      </c>
      <c r="Y16" s="186">
        <f>Inputs!Y388</f>
        <v>0</v>
      </c>
      <c r="Z16" s="186">
        <f>Inputs!Z388</f>
        <v>0</v>
      </c>
      <c r="AA16" s="186">
        <f>Inputs!AA388</f>
        <v>0</v>
      </c>
      <c r="AB16" s="186">
        <f>Inputs!AB388</f>
        <v>0</v>
      </c>
      <c r="AC16" s="186">
        <f>Inputs!AC388</f>
        <v>0</v>
      </c>
      <c r="AD16" s="186">
        <f>Inputs!AD388</f>
        <v>0</v>
      </c>
      <c r="AE16" s="186">
        <f>Inputs!AE388</f>
        <v>0</v>
      </c>
      <c r="AF16" s="186">
        <f>Inputs!AF388</f>
        <v>0</v>
      </c>
      <c r="AG16" s="186">
        <f>Inputs!AG388</f>
        <v>0</v>
      </c>
      <c r="AH16" s="186">
        <f>Inputs!AH388</f>
        <v>0</v>
      </c>
      <c r="AI16" s="186">
        <f>Inputs!AI388</f>
        <v>0</v>
      </c>
      <c r="AJ16" s="186">
        <f>Inputs!AJ388</f>
        <v>0</v>
      </c>
      <c r="AK16" s="186">
        <f>Inputs!AK388</f>
        <v>0</v>
      </c>
      <c r="AL16" s="186">
        <f>Inputs!AL388</f>
        <v>0</v>
      </c>
      <c r="AM16" s="186">
        <f>Inputs!AM388</f>
        <v>0</v>
      </c>
      <c r="AN16" s="186">
        <f>Inputs!AN388</f>
        <v>0</v>
      </c>
      <c r="AO16" s="186">
        <f>Inputs!AO388</f>
        <v>0</v>
      </c>
      <c r="AP16" s="186">
        <f>Inputs!AP388</f>
        <v>0</v>
      </c>
      <c r="AQ16" s="186">
        <f>Inputs!AQ388</f>
        <v>0</v>
      </c>
      <c r="AR16" s="186">
        <f>Inputs!AR388</f>
        <v>0</v>
      </c>
      <c r="AS16" s="186">
        <f>Inputs!AS388</f>
        <v>0</v>
      </c>
      <c r="AT16" s="186">
        <f>Inputs!AT388</f>
        <v>0</v>
      </c>
      <c r="AU16" s="186">
        <f>Inputs!AU388</f>
        <v>0</v>
      </c>
      <c r="AV16" s="186">
        <f>Inputs!AV388</f>
        <v>0</v>
      </c>
      <c r="AW16" s="186">
        <f>Inputs!AW388</f>
        <v>0</v>
      </c>
      <c r="AX16" s="186">
        <f>Inputs!AX388</f>
        <v>0</v>
      </c>
      <c r="AY16" s="186">
        <f>Inputs!AY388</f>
        <v>0</v>
      </c>
      <c r="AZ16" s="186">
        <f>Inputs!AZ388</f>
        <v>0</v>
      </c>
      <c r="BA16" s="186">
        <f>Inputs!BA388</f>
        <v>0</v>
      </c>
      <c r="BB16" s="186">
        <f>Inputs!BB388</f>
        <v>0</v>
      </c>
      <c r="BC16" s="186">
        <f>Inputs!BC388</f>
        <v>0</v>
      </c>
      <c r="BD16" s="186">
        <f>Inputs!BD388</f>
        <v>0</v>
      </c>
      <c r="BE16" s="186">
        <f>Inputs!BE388</f>
        <v>0</v>
      </c>
      <c r="BF16" s="186">
        <f>Inputs!BF388</f>
        <v>0</v>
      </c>
      <c r="BG16" s="186">
        <f>Inputs!BG388</f>
        <v>0</v>
      </c>
      <c r="BH16" s="186">
        <f>Inputs!BH388</f>
        <v>0</v>
      </c>
      <c r="BI16" s="186">
        <f>Inputs!BI388</f>
        <v>0</v>
      </c>
      <c r="BJ16" s="186">
        <f>Inputs!BJ388</f>
        <v>0</v>
      </c>
      <c r="BK16" s="186">
        <f>Inputs!BK388</f>
        <v>0</v>
      </c>
      <c r="BL16" s="186">
        <f>Inputs!BL388</f>
        <v>0</v>
      </c>
      <c r="BM16" s="186">
        <f>Inputs!BM388</f>
        <v>0</v>
      </c>
      <c r="BN16" s="186">
        <f>Inputs!BN388</f>
        <v>0</v>
      </c>
      <c r="BO16" s="186">
        <f>Inputs!BO388</f>
        <v>0</v>
      </c>
      <c r="BP16" s="186">
        <f>Inputs!BP388</f>
        <v>0</v>
      </c>
      <c r="BQ16" s="186">
        <f>Inputs!BQ388</f>
        <v>0</v>
      </c>
      <c r="BR16" s="186">
        <f>Inputs!BR388</f>
        <v>0</v>
      </c>
      <c r="BS16" s="186">
        <f>Inputs!BS388</f>
        <v>0</v>
      </c>
      <c r="BT16" s="186">
        <f>Inputs!BT388</f>
        <v>0</v>
      </c>
      <c r="BU16" s="186">
        <f>Inputs!BU388</f>
        <v>0</v>
      </c>
      <c r="BV16" s="186">
        <f>Inputs!BV388</f>
        <v>0</v>
      </c>
      <c r="BW16" s="186">
        <f>Inputs!BW388</f>
        <v>0</v>
      </c>
      <c r="BX16" s="186">
        <f>Inputs!BX388</f>
        <v>0</v>
      </c>
      <c r="BY16" s="186">
        <f>Inputs!BY388</f>
        <v>0</v>
      </c>
      <c r="BZ16" s="186">
        <f>Inputs!BZ388</f>
        <v>0</v>
      </c>
      <c r="CA16" s="186">
        <f>Inputs!CA388</f>
        <v>0</v>
      </c>
      <c r="CB16" s="186">
        <f>Inputs!CB388</f>
        <v>0</v>
      </c>
      <c r="CC16" s="186">
        <f>Inputs!CC388</f>
        <v>0</v>
      </c>
      <c r="CD16" s="186">
        <f>Inputs!CD388</f>
        <v>0</v>
      </c>
      <c r="CE16" s="186">
        <f>Inputs!CE388</f>
        <v>0</v>
      </c>
      <c r="CF16" s="186">
        <f>Inputs!CF388</f>
        <v>0</v>
      </c>
      <c r="CG16" s="186">
        <f>Inputs!CG388</f>
        <v>0</v>
      </c>
      <c r="CH16" s="186">
        <f>Inputs!CH388</f>
        <v>0</v>
      </c>
      <c r="CI16" s="186">
        <f>Inputs!CI388</f>
        <v>0</v>
      </c>
    </row>
    <row r="17" spans="1:87">
      <c r="C17" t="s">
        <v>329</v>
      </c>
      <c r="D17" s="2" t="s">
        <v>898</v>
      </c>
      <c r="E17" s="2" t="s">
        <v>58</v>
      </c>
      <c r="G17" s="186">
        <f>Inputs!G389</f>
        <v>-124.08199999999999</v>
      </c>
      <c r="H17" s="186">
        <f>Inputs!H389</f>
        <v>-105.312</v>
      </c>
      <c r="I17" s="186">
        <f>Inputs!I389</f>
        <v>-105.247</v>
      </c>
      <c r="J17" s="186">
        <f>Inputs!J389</f>
        <v>-131.697</v>
      </c>
      <c r="K17" s="186">
        <f>Inputs!K389</f>
        <v>-138.43</v>
      </c>
      <c r="L17" s="186">
        <f>Inputs!L389</f>
        <v>-127.68</v>
      </c>
      <c r="M17" s="186">
        <f>Inputs!M389</f>
        <v>-127.68</v>
      </c>
      <c r="N17" s="186">
        <f>Inputs!N389</f>
        <v>-127.68</v>
      </c>
      <c r="O17" s="186">
        <f>Inputs!O389</f>
        <v>-127.68</v>
      </c>
      <c r="P17" s="186">
        <f>Inputs!P389</f>
        <v>-127.68</v>
      </c>
      <c r="Q17" s="186">
        <f>Inputs!Q389</f>
        <v>-127.68</v>
      </c>
      <c r="R17" s="186">
        <f>Inputs!R389</f>
        <v>-127.68</v>
      </c>
      <c r="S17" s="186">
        <f>Inputs!S389</f>
        <v>-127.68</v>
      </c>
      <c r="T17" s="186">
        <f>Inputs!T389</f>
        <v>-127.68</v>
      </c>
      <c r="U17" s="186">
        <f>Inputs!U389</f>
        <v>-127.68</v>
      </c>
      <c r="V17" s="186">
        <f>Inputs!V389</f>
        <v>-127.68</v>
      </c>
      <c r="W17" s="186">
        <f>Inputs!W389</f>
        <v>-127.68</v>
      </c>
      <c r="X17" s="186">
        <f>Inputs!X389</f>
        <v>-127.68</v>
      </c>
      <c r="Y17" s="186">
        <f>Inputs!Y389</f>
        <v>-127.68</v>
      </c>
      <c r="Z17" s="186">
        <f>Inputs!Z389</f>
        <v>-127.68</v>
      </c>
      <c r="AA17" s="186">
        <f>Inputs!AA389</f>
        <v>-127.68</v>
      </c>
      <c r="AB17" s="186">
        <f>Inputs!AB389</f>
        <v>-127.68</v>
      </c>
      <c r="AC17" s="186">
        <f>Inputs!AC389</f>
        <v>-127.68</v>
      </c>
      <c r="AD17" s="186">
        <f>Inputs!AD389</f>
        <v>-127.68</v>
      </c>
      <c r="AE17" s="186">
        <f>Inputs!AE389</f>
        <v>-127.68</v>
      </c>
      <c r="AF17" s="186">
        <f>Inputs!AF389</f>
        <v>-127.68</v>
      </c>
      <c r="AG17" s="186">
        <f>Inputs!AG389</f>
        <v>-127.68</v>
      </c>
      <c r="AH17" s="186">
        <f>Inputs!AH389</f>
        <v>-127.68</v>
      </c>
      <c r="AI17" s="186">
        <f>Inputs!AI389</f>
        <v>-127.68</v>
      </c>
      <c r="AJ17" s="186">
        <f>Inputs!AJ389</f>
        <v>-127.68</v>
      </c>
      <c r="AK17" s="186">
        <f>Inputs!AK389</f>
        <v>-127.68</v>
      </c>
      <c r="AL17" s="186">
        <f>Inputs!AL389</f>
        <v>-127.68</v>
      </c>
      <c r="AM17" s="186">
        <f>Inputs!AM389</f>
        <v>-127.68</v>
      </c>
      <c r="AN17" s="186">
        <f>Inputs!AN389</f>
        <v>-127.68</v>
      </c>
      <c r="AO17" s="186">
        <f>Inputs!AO389</f>
        <v>-127.68</v>
      </c>
      <c r="AP17" s="186">
        <f>Inputs!AP389</f>
        <v>-127.68</v>
      </c>
      <c r="AQ17" s="186">
        <f>Inputs!AQ389</f>
        <v>-127.68</v>
      </c>
      <c r="AR17" s="186">
        <f>Inputs!AR389</f>
        <v>-127.68</v>
      </c>
      <c r="AS17" s="186">
        <f>Inputs!AS389</f>
        <v>-127.68</v>
      </c>
      <c r="AT17" s="186">
        <f>Inputs!AT389</f>
        <v>-127.68</v>
      </c>
      <c r="AU17" s="186">
        <f>Inputs!AU389</f>
        <v>-127.68</v>
      </c>
      <c r="AV17" s="186">
        <f>Inputs!AV389</f>
        <v>-127.68</v>
      </c>
      <c r="AW17" s="186">
        <f>Inputs!AW389</f>
        <v>-127.68</v>
      </c>
      <c r="AX17" s="186">
        <f>Inputs!AX389</f>
        <v>-127.68</v>
      </c>
      <c r="AY17" s="186">
        <f>Inputs!AY389</f>
        <v>-127.68</v>
      </c>
      <c r="AZ17" s="186">
        <f>Inputs!AZ389</f>
        <v>-127.68</v>
      </c>
      <c r="BA17" s="186">
        <f>Inputs!BA389</f>
        <v>-127.68</v>
      </c>
      <c r="BB17" s="186">
        <f>Inputs!BB389</f>
        <v>-127.68</v>
      </c>
      <c r="BC17" s="186">
        <f>Inputs!BC389</f>
        <v>-127.68</v>
      </c>
      <c r="BD17" s="186">
        <f>Inputs!BD389</f>
        <v>-127.68</v>
      </c>
      <c r="BE17" s="186">
        <f>Inputs!BE389</f>
        <v>-127.68</v>
      </c>
      <c r="BF17" s="186">
        <f>Inputs!BF389</f>
        <v>-127.68</v>
      </c>
      <c r="BG17" s="186">
        <f>Inputs!BG389</f>
        <v>-127.68</v>
      </c>
      <c r="BH17" s="186">
        <f>Inputs!BH389</f>
        <v>-127.68</v>
      </c>
      <c r="BI17" s="186">
        <f>Inputs!BI389</f>
        <v>-127.68</v>
      </c>
      <c r="BJ17" s="186">
        <f>Inputs!BJ389</f>
        <v>-127.68</v>
      </c>
      <c r="BK17" s="186">
        <f>Inputs!BK389</f>
        <v>-127.68</v>
      </c>
      <c r="BL17" s="186">
        <f>Inputs!BL389</f>
        <v>-127.68</v>
      </c>
      <c r="BM17" s="186">
        <f>Inputs!BM389</f>
        <v>-127.68</v>
      </c>
      <c r="BN17" s="186">
        <f>Inputs!BN389</f>
        <v>-127.68</v>
      </c>
      <c r="BO17" s="186">
        <f>Inputs!BO389</f>
        <v>-127.68</v>
      </c>
      <c r="BP17" s="186">
        <f>Inputs!BP389</f>
        <v>-127.68</v>
      </c>
      <c r="BQ17" s="186">
        <f>Inputs!BQ389</f>
        <v>-127.68</v>
      </c>
      <c r="BR17" s="186">
        <f>Inputs!BR389</f>
        <v>-127.68</v>
      </c>
      <c r="BS17" s="186">
        <f>Inputs!BS389</f>
        <v>-127.68</v>
      </c>
      <c r="BT17" s="186">
        <f>Inputs!BT389</f>
        <v>-127.68</v>
      </c>
      <c r="BU17" s="186">
        <f>Inputs!BU389</f>
        <v>-127.68</v>
      </c>
      <c r="BV17" s="186">
        <f>Inputs!BV389</f>
        <v>-127.68</v>
      </c>
      <c r="BW17" s="186">
        <f>Inputs!BW389</f>
        <v>-127.68</v>
      </c>
      <c r="BX17" s="186">
        <f>Inputs!BX389</f>
        <v>-127.68</v>
      </c>
      <c r="BY17" s="186">
        <f>Inputs!BY389</f>
        <v>-127.68</v>
      </c>
      <c r="BZ17" s="186">
        <f>Inputs!BZ389</f>
        <v>-127.68</v>
      </c>
      <c r="CA17" s="186">
        <f>Inputs!CA389</f>
        <v>-127.68</v>
      </c>
      <c r="CB17" s="186">
        <f>Inputs!CB389</f>
        <v>-127.68</v>
      </c>
      <c r="CC17" s="186">
        <f>Inputs!CC389</f>
        <v>-127.68</v>
      </c>
      <c r="CD17" s="186">
        <f>Inputs!CD389</f>
        <v>-127.68</v>
      </c>
      <c r="CE17" s="186">
        <f>Inputs!CE389</f>
        <v>-127.68</v>
      </c>
      <c r="CF17" s="186">
        <f>Inputs!CF389</f>
        <v>-127.68</v>
      </c>
      <c r="CG17" s="186">
        <f>Inputs!CG389</f>
        <v>-127.68</v>
      </c>
      <c r="CH17" s="186">
        <f>Inputs!CH389</f>
        <v>-127.68</v>
      </c>
      <c r="CI17" s="186">
        <f>Inputs!CI389</f>
        <v>-127.68</v>
      </c>
    </row>
    <row r="18" spans="1:87">
      <c r="C18" t="s">
        <v>877</v>
      </c>
      <c r="D18" s="2" t="s">
        <v>898</v>
      </c>
      <c r="E18" s="2" t="s">
        <v>58</v>
      </c>
      <c r="G18" s="186">
        <f>Inputs!G390</f>
        <v>-34.960999999999999</v>
      </c>
      <c r="H18" s="186">
        <f>Inputs!H390</f>
        <v>-34.308</v>
      </c>
      <c r="I18" s="186">
        <f>Inputs!I390</f>
        <v>-32.801000000000002</v>
      </c>
      <c r="J18" s="186">
        <f>Inputs!J390</f>
        <v>-28.718</v>
      </c>
      <c r="K18" s="186">
        <f>Inputs!K390</f>
        <v>-25.138000000000002</v>
      </c>
      <c r="L18" s="186">
        <f>Inputs!L390</f>
        <v>-21.931000000000001</v>
      </c>
      <c r="M18" s="186">
        <f>Inputs!M390</f>
        <v>-21.931000000000001</v>
      </c>
      <c r="N18" s="186">
        <f>Inputs!N390</f>
        <v>-21.931000000000001</v>
      </c>
      <c r="O18" s="186">
        <f>Inputs!O390</f>
        <v>-21.931000000000001</v>
      </c>
      <c r="P18" s="186">
        <f>Inputs!P390</f>
        <v>-21.931000000000001</v>
      </c>
      <c r="Q18" s="186">
        <f>Inputs!Q390</f>
        <v>-21.931000000000001</v>
      </c>
      <c r="R18" s="186">
        <f>Inputs!R390</f>
        <v>-21.931000000000001</v>
      </c>
      <c r="S18" s="186">
        <f>Inputs!S390</f>
        <v>-21.931000000000001</v>
      </c>
      <c r="T18" s="186">
        <f>Inputs!T390</f>
        <v>-21.931000000000001</v>
      </c>
      <c r="U18" s="186">
        <f>Inputs!U390</f>
        <v>-21.931000000000001</v>
      </c>
      <c r="V18" s="186">
        <f>Inputs!V390</f>
        <v>-21.931000000000001</v>
      </c>
      <c r="W18" s="186">
        <f>Inputs!W390</f>
        <v>-21.931000000000001</v>
      </c>
      <c r="X18" s="186">
        <f>Inputs!X390</f>
        <v>-21.931000000000001</v>
      </c>
      <c r="Y18" s="186">
        <f>Inputs!Y390</f>
        <v>-21.931000000000001</v>
      </c>
      <c r="Z18" s="186">
        <f>Inputs!Z390</f>
        <v>-21.931000000000001</v>
      </c>
      <c r="AA18" s="186">
        <f>Inputs!AA390</f>
        <v>-21.931000000000001</v>
      </c>
      <c r="AB18" s="186">
        <f>Inputs!AB390</f>
        <v>-21.931000000000001</v>
      </c>
      <c r="AC18" s="186">
        <f>Inputs!AC390</f>
        <v>-21.931000000000001</v>
      </c>
      <c r="AD18" s="186">
        <f>Inputs!AD390</f>
        <v>-21.931000000000001</v>
      </c>
      <c r="AE18" s="186">
        <f>Inputs!AE390</f>
        <v>-21.931000000000001</v>
      </c>
      <c r="AF18" s="186">
        <f>Inputs!AF390</f>
        <v>-21.931000000000001</v>
      </c>
      <c r="AG18" s="186">
        <f>Inputs!AG390</f>
        <v>-21.931000000000001</v>
      </c>
      <c r="AH18" s="186">
        <f>Inputs!AH390</f>
        <v>-21.931000000000001</v>
      </c>
      <c r="AI18" s="186">
        <f>Inputs!AI390</f>
        <v>-21.931000000000001</v>
      </c>
      <c r="AJ18" s="186">
        <f>Inputs!AJ390</f>
        <v>-21.931000000000001</v>
      </c>
      <c r="AK18" s="186">
        <f>Inputs!AK390</f>
        <v>-21.931000000000001</v>
      </c>
      <c r="AL18" s="186">
        <f>Inputs!AL390</f>
        <v>-21.931000000000001</v>
      </c>
      <c r="AM18" s="186">
        <f>Inputs!AM390</f>
        <v>-21.931000000000001</v>
      </c>
      <c r="AN18" s="186">
        <f>Inputs!AN390</f>
        <v>-21.931000000000001</v>
      </c>
      <c r="AO18" s="186">
        <f>Inputs!AO390</f>
        <v>-21.931000000000001</v>
      </c>
      <c r="AP18" s="186">
        <f>Inputs!AP390</f>
        <v>-21.931000000000001</v>
      </c>
      <c r="AQ18" s="186">
        <f>Inputs!AQ390</f>
        <v>-21.931000000000001</v>
      </c>
      <c r="AR18" s="186">
        <f>Inputs!AR390</f>
        <v>-21.931000000000001</v>
      </c>
      <c r="AS18" s="186">
        <f>Inputs!AS390</f>
        <v>-21.931000000000001</v>
      </c>
      <c r="AT18" s="186">
        <f>Inputs!AT390</f>
        <v>-21.931000000000001</v>
      </c>
      <c r="AU18" s="186">
        <f>Inputs!AU390</f>
        <v>-21.931000000000001</v>
      </c>
      <c r="AV18" s="186">
        <f>Inputs!AV390</f>
        <v>-21.931000000000001</v>
      </c>
      <c r="AW18" s="186">
        <f>Inputs!AW390</f>
        <v>-21.931000000000001</v>
      </c>
      <c r="AX18" s="186">
        <f>Inputs!AX390</f>
        <v>-21.931000000000001</v>
      </c>
      <c r="AY18" s="186">
        <f>Inputs!AY390</f>
        <v>-21.931000000000001</v>
      </c>
      <c r="AZ18" s="186">
        <f>Inputs!AZ390</f>
        <v>-21.931000000000001</v>
      </c>
      <c r="BA18" s="186">
        <f>Inputs!BA390</f>
        <v>-21.931000000000001</v>
      </c>
      <c r="BB18" s="186">
        <f>Inputs!BB390</f>
        <v>-21.931000000000001</v>
      </c>
      <c r="BC18" s="186">
        <f>Inputs!BC390</f>
        <v>-21.931000000000001</v>
      </c>
      <c r="BD18" s="186">
        <f>Inputs!BD390</f>
        <v>-21.931000000000001</v>
      </c>
      <c r="BE18" s="186">
        <f>Inputs!BE390</f>
        <v>-21.931000000000001</v>
      </c>
      <c r="BF18" s="186">
        <f>Inputs!BF390</f>
        <v>-21.931000000000001</v>
      </c>
      <c r="BG18" s="186">
        <f>Inputs!BG390</f>
        <v>-21.931000000000001</v>
      </c>
      <c r="BH18" s="186">
        <f>Inputs!BH390</f>
        <v>-21.931000000000001</v>
      </c>
      <c r="BI18" s="186">
        <f>Inputs!BI390</f>
        <v>-21.931000000000001</v>
      </c>
      <c r="BJ18" s="186">
        <f>Inputs!BJ390</f>
        <v>-21.931000000000001</v>
      </c>
      <c r="BK18" s="186">
        <f>Inputs!BK390</f>
        <v>-21.931000000000001</v>
      </c>
      <c r="BL18" s="186">
        <f>Inputs!BL390</f>
        <v>-21.931000000000001</v>
      </c>
      <c r="BM18" s="186">
        <f>Inputs!BM390</f>
        <v>-21.931000000000001</v>
      </c>
      <c r="BN18" s="186">
        <f>Inputs!BN390</f>
        <v>-21.931000000000001</v>
      </c>
      <c r="BO18" s="186">
        <f>Inputs!BO390</f>
        <v>-21.931000000000001</v>
      </c>
      <c r="BP18" s="186">
        <f>Inputs!BP390</f>
        <v>-21.931000000000001</v>
      </c>
      <c r="BQ18" s="186">
        <f>Inputs!BQ390</f>
        <v>-21.931000000000001</v>
      </c>
      <c r="BR18" s="186">
        <f>Inputs!BR390</f>
        <v>-21.931000000000001</v>
      </c>
      <c r="BS18" s="186">
        <f>Inputs!BS390</f>
        <v>-21.931000000000001</v>
      </c>
      <c r="BT18" s="186">
        <f>Inputs!BT390</f>
        <v>-21.931000000000001</v>
      </c>
      <c r="BU18" s="186">
        <f>Inputs!BU390</f>
        <v>-21.931000000000001</v>
      </c>
      <c r="BV18" s="186">
        <f>Inputs!BV390</f>
        <v>-21.931000000000001</v>
      </c>
      <c r="BW18" s="186">
        <f>Inputs!BW390</f>
        <v>-21.931000000000001</v>
      </c>
      <c r="BX18" s="186">
        <f>Inputs!BX390</f>
        <v>-21.931000000000001</v>
      </c>
      <c r="BY18" s="186">
        <f>Inputs!BY390</f>
        <v>-21.931000000000001</v>
      </c>
      <c r="BZ18" s="186">
        <f>Inputs!BZ390</f>
        <v>-21.931000000000001</v>
      </c>
      <c r="CA18" s="186">
        <f>Inputs!CA390</f>
        <v>-21.931000000000001</v>
      </c>
      <c r="CB18" s="186">
        <f>Inputs!CB390</f>
        <v>-21.931000000000001</v>
      </c>
      <c r="CC18" s="186">
        <f>Inputs!CC390</f>
        <v>-21.931000000000001</v>
      </c>
      <c r="CD18" s="186">
        <f>Inputs!CD390</f>
        <v>-21.931000000000001</v>
      </c>
      <c r="CE18" s="186">
        <f>Inputs!CE390</f>
        <v>-21.931000000000001</v>
      </c>
      <c r="CF18" s="186">
        <f>Inputs!CF390</f>
        <v>-21.931000000000001</v>
      </c>
      <c r="CG18" s="186">
        <f>Inputs!CG390</f>
        <v>-21.931000000000001</v>
      </c>
      <c r="CH18" s="186">
        <f>Inputs!CH390</f>
        <v>-21.931000000000001</v>
      </c>
      <c r="CI18" s="186">
        <f>Inputs!CI390</f>
        <v>-21.931000000000001</v>
      </c>
    </row>
    <row r="19" spans="1:87">
      <c r="C19" t="s">
        <v>878</v>
      </c>
      <c r="D19" s="2" t="s">
        <v>898</v>
      </c>
      <c r="E19" s="2" t="s">
        <v>58</v>
      </c>
      <c r="G19" s="186">
        <f>Inputs!G391</f>
        <v>-115.59399999999999</v>
      </c>
      <c r="H19" s="186">
        <f>Inputs!H391</f>
        <v>-118.738</v>
      </c>
      <c r="I19" s="186">
        <f>Inputs!I391</f>
        <v>-106.979</v>
      </c>
      <c r="J19" s="186">
        <f>Inputs!J391</f>
        <v>-119.345</v>
      </c>
      <c r="K19" s="186">
        <f>Inputs!K391</f>
        <v>-115.777</v>
      </c>
      <c r="L19" s="186">
        <f>Inputs!L391</f>
        <v>-128.07900000000001</v>
      </c>
      <c r="M19" s="186">
        <f>Inputs!M391</f>
        <v>-128.07900000000001</v>
      </c>
      <c r="N19" s="186">
        <f>Inputs!N391</f>
        <v>-128.07900000000001</v>
      </c>
      <c r="O19" s="186">
        <f>Inputs!O391</f>
        <v>-128.07900000000001</v>
      </c>
      <c r="P19" s="186">
        <f>Inputs!P391</f>
        <v>-128.07900000000001</v>
      </c>
      <c r="Q19" s="186">
        <f>Inputs!Q391</f>
        <v>-128.07900000000001</v>
      </c>
      <c r="R19" s="186">
        <f>Inputs!R391</f>
        <v>-128.07900000000001</v>
      </c>
      <c r="S19" s="186">
        <f>Inputs!S391</f>
        <v>-128.07900000000001</v>
      </c>
      <c r="T19" s="186">
        <f>Inputs!T391</f>
        <v>-128.07900000000001</v>
      </c>
      <c r="U19" s="186">
        <f>Inputs!U391</f>
        <v>-128.07900000000001</v>
      </c>
      <c r="V19" s="186">
        <f>Inputs!V391</f>
        <v>-128.07900000000001</v>
      </c>
      <c r="W19" s="186">
        <f>Inputs!W391</f>
        <v>-128.07900000000001</v>
      </c>
      <c r="X19" s="186">
        <f>Inputs!X391</f>
        <v>-128.07900000000001</v>
      </c>
      <c r="Y19" s="186">
        <f>Inputs!Y391</f>
        <v>-128.07900000000001</v>
      </c>
      <c r="Z19" s="186">
        <f>Inputs!Z391</f>
        <v>-128.07900000000001</v>
      </c>
      <c r="AA19" s="186">
        <f>Inputs!AA391</f>
        <v>-128.07900000000001</v>
      </c>
      <c r="AB19" s="186">
        <f>Inputs!AB391</f>
        <v>-128.07900000000001</v>
      </c>
      <c r="AC19" s="186">
        <f>Inputs!AC391</f>
        <v>-128.07900000000001</v>
      </c>
      <c r="AD19" s="186">
        <f>Inputs!AD391</f>
        <v>-128.07900000000001</v>
      </c>
      <c r="AE19" s="186">
        <f>Inputs!AE391</f>
        <v>-128.07900000000001</v>
      </c>
      <c r="AF19" s="186">
        <f>Inputs!AF391</f>
        <v>-128.07900000000001</v>
      </c>
      <c r="AG19" s="186">
        <f>Inputs!AG391</f>
        <v>-128.07900000000001</v>
      </c>
      <c r="AH19" s="186">
        <f>Inputs!AH391</f>
        <v>-128.07900000000001</v>
      </c>
      <c r="AI19" s="186">
        <f>Inputs!AI391</f>
        <v>-128.07900000000001</v>
      </c>
      <c r="AJ19" s="186">
        <f>Inputs!AJ391</f>
        <v>-128.07900000000001</v>
      </c>
      <c r="AK19" s="186">
        <f>Inputs!AK391</f>
        <v>-128.07900000000001</v>
      </c>
      <c r="AL19" s="186">
        <f>Inputs!AL391</f>
        <v>-128.07900000000001</v>
      </c>
      <c r="AM19" s="186">
        <f>Inputs!AM391</f>
        <v>-128.07900000000001</v>
      </c>
      <c r="AN19" s="186">
        <f>Inputs!AN391</f>
        <v>-128.07900000000001</v>
      </c>
      <c r="AO19" s="186">
        <f>Inputs!AO391</f>
        <v>-128.07900000000001</v>
      </c>
      <c r="AP19" s="186">
        <f>Inputs!AP391</f>
        <v>-128.07900000000001</v>
      </c>
      <c r="AQ19" s="186">
        <f>Inputs!AQ391</f>
        <v>-128.07900000000001</v>
      </c>
      <c r="AR19" s="186">
        <f>Inputs!AR391</f>
        <v>-128.07900000000001</v>
      </c>
      <c r="AS19" s="186">
        <f>Inputs!AS391</f>
        <v>-128.07900000000001</v>
      </c>
      <c r="AT19" s="186">
        <f>Inputs!AT391</f>
        <v>-128.07900000000001</v>
      </c>
      <c r="AU19" s="186">
        <f>Inputs!AU391</f>
        <v>-128.07900000000001</v>
      </c>
      <c r="AV19" s="186">
        <f>Inputs!AV391</f>
        <v>-128.07900000000001</v>
      </c>
      <c r="AW19" s="186">
        <f>Inputs!AW391</f>
        <v>-128.07900000000001</v>
      </c>
      <c r="AX19" s="186">
        <f>Inputs!AX391</f>
        <v>-128.07900000000001</v>
      </c>
      <c r="AY19" s="186">
        <f>Inputs!AY391</f>
        <v>-128.07900000000001</v>
      </c>
      <c r="AZ19" s="186">
        <f>Inputs!AZ391</f>
        <v>-128.07900000000001</v>
      </c>
      <c r="BA19" s="186">
        <f>Inputs!BA391</f>
        <v>-128.07900000000001</v>
      </c>
      <c r="BB19" s="186">
        <f>Inputs!BB391</f>
        <v>-128.07900000000001</v>
      </c>
      <c r="BC19" s="186">
        <f>Inputs!BC391</f>
        <v>-128.07900000000001</v>
      </c>
      <c r="BD19" s="186">
        <f>Inputs!BD391</f>
        <v>-128.07900000000001</v>
      </c>
      <c r="BE19" s="186">
        <f>Inputs!BE391</f>
        <v>-128.07900000000001</v>
      </c>
      <c r="BF19" s="186">
        <f>Inputs!BF391</f>
        <v>-128.07900000000001</v>
      </c>
      <c r="BG19" s="186">
        <f>Inputs!BG391</f>
        <v>-128.07900000000001</v>
      </c>
      <c r="BH19" s="186">
        <f>Inputs!BH391</f>
        <v>-128.07900000000001</v>
      </c>
      <c r="BI19" s="186">
        <f>Inputs!BI391</f>
        <v>-128.07900000000001</v>
      </c>
      <c r="BJ19" s="186">
        <f>Inputs!BJ391</f>
        <v>-128.07900000000001</v>
      </c>
      <c r="BK19" s="186">
        <f>Inputs!BK391</f>
        <v>-128.07900000000001</v>
      </c>
      <c r="BL19" s="186">
        <f>Inputs!BL391</f>
        <v>-128.07900000000001</v>
      </c>
      <c r="BM19" s="186">
        <f>Inputs!BM391</f>
        <v>-128.07900000000001</v>
      </c>
      <c r="BN19" s="186">
        <f>Inputs!BN391</f>
        <v>-128.07900000000001</v>
      </c>
      <c r="BO19" s="186">
        <f>Inputs!BO391</f>
        <v>-128.07900000000001</v>
      </c>
      <c r="BP19" s="186">
        <f>Inputs!BP391</f>
        <v>-128.07900000000001</v>
      </c>
      <c r="BQ19" s="186">
        <f>Inputs!BQ391</f>
        <v>-128.07900000000001</v>
      </c>
      <c r="BR19" s="186">
        <f>Inputs!BR391</f>
        <v>-128.07900000000001</v>
      </c>
      <c r="BS19" s="186">
        <f>Inputs!BS391</f>
        <v>-128.07900000000001</v>
      </c>
      <c r="BT19" s="186">
        <f>Inputs!BT391</f>
        <v>-128.07900000000001</v>
      </c>
      <c r="BU19" s="186">
        <f>Inputs!BU391</f>
        <v>-128.07900000000001</v>
      </c>
      <c r="BV19" s="186">
        <f>Inputs!BV391</f>
        <v>-128.07900000000001</v>
      </c>
      <c r="BW19" s="186">
        <f>Inputs!BW391</f>
        <v>-128.07900000000001</v>
      </c>
      <c r="BX19" s="186">
        <f>Inputs!BX391</f>
        <v>-128.07900000000001</v>
      </c>
      <c r="BY19" s="186">
        <f>Inputs!BY391</f>
        <v>-128.07900000000001</v>
      </c>
      <c r="BZ19" s="186">
        <f>Inputs!BZ391</f>
        <v>-128.07900000000001</v>
      </c>
      <c r="CA19" s="186">
        <f>Inputs!CA391</f>
        <v>-128.07900000000001</v>
      </c>
      <c r="CB19" s="186">
        <f>Inputs!CB391</f>
        <v>-128.07900000000001</v>
      </c>
      <c r="CC19" s="186">
        <f>Inputs!CC391</f>
        <v>-128.07900000000001</v>
      </c>
      <c r="CD19" s="186">
        <f>Inputs!CD391</f>
        <v>-128.07900000000001</v>
      </c>
      <c r="CE19" s="186">
        <f>Inputs!CE391</f>
        <v>-128.07900000000001</v>
      </c>
      <c r="CF19" s="186">
        <f>Inputs!CF391</f>
        <v>-128.07900000000001</v>
      </c>
      <c r="CG19" s="186">
        <f>Inputs!CG391</f>
        <v>-128.07900000000001</v>
      </c>
      <c r="CH19" s="186">
        <f>Inputs!CH391</f>
        <v>-128.07900000000001</v>
      </c>
      <c r="CI19" s="186">
        <f>Inputs!CI391</f>
        <v>-128.07900000000001</v>
      </c>
    </row>
    <row r="20" spans="1:87">
      <c r="C20" t="s">
        <v>891</v>
      </c>
      <c r="D20" s="2" t="s">
        <v>898</v>
      </c>
      <c r="E20" s="2" t="s">
        <v>58</v>
      </c>
      <c r="G20" s="737"/>
      <c r="H20" s="186">
        <f>IF(ISNUMBER(Inputs!H392),Inputs!H392,"")</f>
        <v>-21.484999999999999</v>
      </c>
      <c r="I20" s="186">
        <f>IF(ISNUMBER(Inputs!I392),Inputs!I392,"")</f>
        <v>-29.087</v>
      </c>
      <c r="J20" s="186">
        <f>IF(ISNUMBER(Inputs!J392),Inputs!J392,"")</f>
        <v>-31.738</v>
      </c>
      <c r="K20" s="186">
        <f>IF(ISNUMBER(Inputs!K392),Inputs!K392,"")</f>
        <v>-26.512</v>
      </c>
      <c r="L20" s="186">
        <f>IF(ISNUMBER(Inputs!L392),Inputs!L392,"")</f>
        <v>-22.76</v>
      </c>
      <c r="M20" s="186" t="str">
        <f>IF(ISNUMBER(Inputs!M392),Inputs!M392,"")</f>
        <v/>
      </c>
      <c r="N20" s="186" t="str">
        <f>IF(ISNUMBER(Inputs!N392),Inputs!N392,"")</f>
        <v/>
      </c>
      <c r="O20" s="186" t="str">
        <f>IF(ISNUMBER(Inputs!O392),Inputs!O392,"")</f>
        <v/>
      </c>
      <c r="P20" s="186" t="str">
        <f>IF(ISNUMBER(Inputs!P392),Inputs!P392,"")</f>
        <v/>
      </c>
      <c r="Q20" s="186" t="str">
        <f>IF(ISNUMBER(Inputs!Q392),Inputs!Q392,"")</f>
        <v/>
      </c>
      <c r="R20" s="186" t="str">
        <f>IF(ISNUMBER(Inputs!R392),Inputs!R392,"")</f>
        <v/>
      </c>
      <c r="S20" s="186" t="str">
        <f>IF(ISNUMBER(Inputs!S392),Inputs!S392,"")</f>
        <v/>
      </c>
      <c r="T20" s="186" t="str">
        <f>IF(ISNUMBER(Inputs!T392),Inputs!T392,"")</f>
        <v/>
      </c>
      <c r="U20" s="186" t="str">
        <f>IF(ISNUMBER(Inputs!U392),Inputs!U392,"")</f>
        <v/>
      </c>
      <c r="V20" s="186" t="str">
        <f>IF(ISNUMBER(Inputs!V392),Inputs!V392,"")</f>
        <v/>
      </c>
      <c r="W20" s="186" t="str">
        <f>IF(ISNUMBER(Inputs!W392),Inputs!W392,"")</f>
        <v/>
      </c>
      <c r="X20" s="186" t="str">
        <f>IF(ISNUMBER(Inputs!X392),Inputs!X392,"")</f>
        <v/>
      </c>
      <c r="Y20" s="186" t="str">
        <f>IF(ISNUMBER(Inputs!Y392),Inputs!Y392,"")</f>
        <v/>
      </c>
      <c r="Z20" s="186" t="str">
        <f>IF(ISNUMBER(Inputs!Z392),Inputs!Z392,"")</f>
        <v/>
      </c>
      <c r="AA20" s="186" t="str">
        <f>IF(ISNUMBER(Inputs!AA392),Inputs!AA392,"")</f>
        <v/>
      </c>
      <c r="AB20" s="186" t="str">
        <f>IF(ISNUMBER(Inputs!AB392),Inputs!AB392,"")</f>
        <v/>
      </c>
      <c r="AC20" s="186" t="str">
        <f>IF(ISNUMBER(Inputs!AC392),Inputs!AC392,"")</f>
        <v/>
      </c>
      <c r="AD20" s="186" t="str">
        <f>IF(ISNUMBER(Inputs!AD392),Inputs!AD392,"")</f>
        <v/>
      </c>
      <c r="AE20" s="186" t="str">
        <f>IF(ISNUMBER(Inputs!AE392),Inputs!AE392,"")</f>
        <v/>
      </c>
      <c r="AF20" s="186" t="str">
        <f>IF(ISNUMBER(Inputs!AF392),Inputs!AF392,"")</f>
        <v/>
      </c>
      <c r="AG20" s="186" t="str">
        <f>IF(ISNUMBER(Inputs!AG392),Inputs!AG392,"")</f>
        <v/>
      </c>
      <c r="AH20" s="186" t="str">
        <f>IF(ISNUMBER(Inputs!AH392),Inputs!AH392,"")</f>
        <v/>
      </c>
      <c r="AI20" s="186" t="str">
        <f>IF(ISNUMBER(Inputs!AI392),Inputs!AI392,"")</f>
        <v/>
      </c>
      <c r="AJ20" s="186" t="str">
        <f>IF(ISNUMBER(Inputs!AJ392),Inputs!AJ392,"")</f>
        <v/>
      </c>
      <c r="AK20" s="186" t="str">
        <f>IF(ISNUMBER(Inputs!AK392),Inputs!AK392,"")</f>
        <v/>
      </c>
      <c r="AL20" s="186" t="str">
        <f>IF(ISNUMBER(Inputs!AL392),Inputs!AL392,"")</f>
        <v/>
      </c>
      <c r="AM20" s="186" t="str">
        <f>IF(ISNUMBER(Inputs!AM392),Inputs!AM392,"")</f>
        <v/>
      </c>
      <c r="AN20" s="186" t="str">
        <f>IF(ISNUMBER(Inputs!AN392),Inputs!AN392,"")</f>
        <v/>
      </c>
      <c r="AO20" s="186" t="str">
        <f>IF(ISNUMBER(Inputs!AO392),Inputs!AO392,"")</f>
        <v/>
      </c>
      <c r="AP20" s="186" t="str">
        <f>IF(ISNUMBER(Inputs!AP392),Inputs!AP392,"")</f>
        <v/>
      </c>
      <c r="AQ20" s="186" t="str">
        <f>IF(ISNUMBER(Inputs!AQ392),Inputs!AQ392,"")</f>
        <v/>
      </c>
      <c r="AR20" s="186" t="str">
        <f>IF(ISNUMBER(Inputs!AR392),Inputs!AR392,"")</f>
        <v/>
      </c>
      <c r="AS20" s="186" t="str">
        <f>IF(ISNUMBER(Inputs!AS392),Inputs!AS392,"")</f>
        <v/>
      </c>
      <c r="AT20" s="186" t="str">
        <f>IF(ISNUMBER(Inputs!AT392),Inputs!AT392,"")</f>
        <v/>
      </c>
      <c r="AU20" s="186" t="str">
        <f>IF(ISNUMBER(Inputs!AU392),Inputs!AU392,"")</f>
        <v/>
      </c>
      <c r="AV20" s="186" t="str">
        <f>IF(ISNUMBER(Inputs!AV392),Inputs!AV392,"")</f>
        <v/>
      </c>
      <c r="AW20" s="186" t="str">
        <f>IF(ISNUMBER(Inputs!AW392),Inputs!AW392,"")</f>
        <v/>
      </c>
      <c r="AX20" s="186" t="str">
        <f>IF(ISNUMBER(Inputs!AX392),Inputs!AX392,"")</f>
        <v/>
      </c>
      <c r="AY20" s="186" t="str">
        <f>IF(ISNUMBER(Inputs!AY392),Inputs!AY392,"")</f>
        <v/>
      </c>
      <c r="AZ20" s="186" t="str">
        <f>IF(ISNUMBER(Inputs!AZ392),Inputs!AZ392,"")</f>
        <v/>
      </c>
      <c r="BA20" s="186" t="str">
        <f>IF(ISNUMBER(Inputs!BA392),Inputs!BA392,"")</f>
        <v/>
      </c>
      <c r="BB20" s="186" t="str">
        <f>IF(ISNUMBER(Inputs!BB392),Inputs!BB392,"")</f>
        <v/>
      </c>
      <c r="BC20" s="186" t="str">
        <f>IF(ISNUMBER(Inputs!BC392),Inputs!BC392,"")</f>
        <v/>
      </c>
      <c r="BD20" s="186" t="str">
        <f>IF(ISNUMBER(Inputs!BD392),Inputs!BD392,"")</f>
        <v/>
      </c>
      <c r="BE20" s="186" t="str">
        <f>IF(ISNUMBER(Inputs!BE392),Inputs!BE392,"")</f>
        <v/>
      </c>
      <c r="BF20" s="186" t="str">
        <f>IF(ISNUMBER(Inputs!BF392),Inputs!BF392,"")</f>
        <v/>
      </c>
      <c r="BG20" s="186" t="str">
        <f>IF(ISNUMBER(Inputs!BG392),Inputs!BG392,"")</f>
        <v/>
      </c>
      <c r="BH20" s="186" t="str">
        <f>IF(ISNUMBER(Inputs!BH392),Inputs!BH392,"")</f>
        <v/>
      </c>
      <c r="BI20" s="186" t="str">
        <f>IF(ISNUMBER(Inputs!BI392),Inputs!BI392,"")</f>
        <v/>
      </c>
      <c r="BJ20" s="186" t="str">
        <f>IF(ISNUMBER(Inputs!BJ392),Inputs!BJ392,"")</f>
        <v/>
      </c>
      <c r="BK20" s="186" t="str">
        <f>IF(ISNUMBER(Inputs!BK392),Inputs!BK392,"")</f>
        <v/>
      </c>
      <c r="BL20" s="186" t="str">
        <f>IF(ISNUMBER(Inputs!BL392),Inputs!BL392,"")</f>
        <v/>
      </c>
      <c r="BM20" s="186" t="str">
        <f>IF(ISNUMBER(Inputs!BM392),Inputs!BM392,"")</f>
        <v/>
      </c>
      <c r="BN20" s="186" t="str">
        <f>IF(ISNUMBER(Inputs!BN392),Inputs!BN392,"")</f>
        <v/>
      </c>
      <c r="BO20" s="186" t="str">
        <f>IF(ISNUMBER(Inputs!BO392),Inputs!BO392,"")</f>
        <v/>
      </c>
      <c r="BP20" s="186" t="str">
        <f>IF(ISNUMBER(Inputs!BP392),Inputs!BP392,"")</f>
        <v/>
      </c>
      <c r="BQ20" s="186" t="str">
        <f>IF(ISNUMBER(Inputs!BQ392),Inputs!BQ392,"")</f>
        <v/>
      </c>
      <c r="BR20" s="186" t="str">
        <f>IF(ISNUMBER(Inputs!BR392),Inputs!BR392,"")</f>
        <v/>
      </c>
      <c r="BS20" s="186" t="str">
        <f>IF(ISNUMBER(Inputs!BS392),Inputs!BS392,"")</f>
        <v/>
      </c>
      <c r="BT20" s="186" t="str">
        <f>IF(ISNUMBER(Inputs!BT392),Inputs!BT392,"")</f>
        <v/>
      </c>
      <c r="BU20" s="186" t="str">
        <f>IF(ISNUMBER(Inputs!BU392),Inputs!BU392,"")</f>
        <v/>
      </c>
      <c r="BV20" s="186" t="str">
        <f>IF(ISNUMBER(Inputs!BV392),Inputs!BV392,"")</f>
        <v/>
      </c>
      <c r="BW20" s="186" t="str">
        <f>IF(ISNUMBER(Inputs!BW392),Inputs!BW392,"")</f>
        <v/>
      </c>
      <c r="BX20" s="186" t="str">
        <f>IF(ISNUMBER(Inputs!BX392),Inputs!BX392,"")</f>
        <v/>
      </c>
      <c r="BY20" s="186" t="str">
        <f>IF(ISNUMBER(Inputs!BY392),Inputs!BY392,"")</f>
        <v/>
      </c>
      <c r="BZ20" s="186" t="str">
        <f>IF(ISNUMBER(Inputs!BZ392),Inputs!BZ392,"")</f>
        <v/>
      </c>
      <c r="CA20" s="186" t="str">
        <f>IF(ISNUMBER(Inputs!CA392),Inputs!CA392,"")</f>
        <v/>
      </c>
      <c r="CB20" s="186" t="str">
        <f>IF(ISNUMBER(Inputs!CB392),Inputs!CB392,"")</f>
        <v/>
      </c>
      <c r="CC20" s="186" t="str">
        <f>IF(ISNUMBER(Inputs!CC392),Inputs!CC392,"")</f>
        <v/>
      </c>
      <c r="CD20" s="186" t="str">
        <f>IF(ISNUMBER(Inputs!CD392),Inputs!CD392,"")</f>
        <v/>
      </c>
      <c r="CE20" s="186" t="str">
        <f>IF(ISNUMBER(Inputs!CE392),Inputs!CE392,"")</f>
        <v/>
      </c>
      <c r="CF20" s="186" t="str">
        <f>IF(ISNUMBER(Inputs!CF392),Inputs!CF392,"")</f>
        <v/>
      </c>
      <c r="CG20" s="186" t="str">
        <f>IF(ISNUMBER(Inputs!CG392),Inputs!CG392,"")</f>
        <v/>
      </c>
      <c r="CH20" s="186" t="str">
        <f>IF(ISNUMBER(Inputs!CH392),Inputs!CH392,"")</f>
        <v/>
      </c>
      <c r="CI20" s="186" t="str">
        <f>IF(ISNUMBER(Inputs!CI392),Inputs!CI392,"")</f>
        <v/>
      </c>
    </row>
    <row r="21" spans="1:87">
      <c r="C21" t="s">
        <v>879</v>
      </c>
      <c r="D21" s="2" t="s">
        <v>898</v>
      </c>
      <c r="E21" s="2" t="s">
        <v>58</v>
      </c>
      <c r="G21" s="186">
        <f>Inputs!G393</f>
        <v>-55.158999999999999</v>
      </c>
      <c r="H21" s="186">
        <f>Inputs!H393</f>
        <v>-65.245999999999995</v>
      </c>
      <c r="I21" s="186">
        <f>Inputs!I393</f>
        <v>-66.337999999999994</v>
      </c>
      <c r="J21" s="186">
        <f>Inputs!J393</f>
        <v>-82.465000000000003</v>
      </c>
      <c r="K21" s="186">
        <f>Inputs!K393</f>
        <v>-90.876000000000005</v>
      </c>
      <c r="L21" s="186">
        <f>Inputs!L393</f>
        <v>-105.32899999999999</v>
      </c>
      <c r="M21" s="186">
        <f>Inputs!M393</f>
        <v>-105.32899999999999</v>
      </c>
      <c r="N21" s="186">
        <f>Inputs!N393</f>
        <v>-105.32899999999999</v>
      </c>
      <c r="O21" s="186">
        <f>Inputs!O393</f>
        <v>-105.32899999999999</v>
      </c>
      <c r="P21" s="186">
        <f>Inputs!P393</f>
        <v>-105.32899999999999</v>
      </c>
      <c r="Q21" s="186">
        <f>Inputs!Q393</f>
        <v>-105.32899999999999</v>
      </c>
      <c r="R21" s="186">
        <f>Inputs!R393</f>
        <v>-105.32899999999999</v>
      </c>
      <c r="S21" s="186">
        <f>Inputs!S393</f>
        <v>-105.32899999999999</v>
      </c>
      <c r="T21" s="186">
        <f>Inputs!T393</f>
        <v>-105.32899999999999</v>
      </c>
      <c r="U21" s="186">
        <f>Inputs!U393</f>
        <v>-105.32899999999999</v>
      </c>
      <c r="V21" s="186">
        <f>Inputs!V393</f>
        <v>-105.32899999999999</v>
      </c>
      <c r="W21" s="186">
        <f>Inputs!W393</f>
        <v>-105.32899999999999</v>
      </c>
      <c r="X21" s="186">
        <f>Inputs!X393</f>
        <v>-105.32899999999999</v>
      </c>
      <c r="Y21" s="186">
        <f>Inputs!Y393</f>
        <v>-105.32899999999999</v>
      </c>
      <c r="Z21" s="186">
        <f>Inputs!Z393</f>
        <v>-105.32899999999999</v>
      </c>
      <c r="AA21" s="186">
        <f>Inputs!AA393</f>
        <v>-105.32899999999999</v>
      </c>
      <c r="AB21" s="186">
        <f>Inputs!AB393</f>
        <v>-105.32899999999999</v>
      </c>
      <c r="AC21" s="186">
        <f>Inputs!AC393</f>
        <v>-105.32899999999999</v>
      </c>
      <c r="AD21" s="186">
        <f>Inputs!AD393</f>
        <v>-105.32899999999999</v>
      </c>
      <c r="AE21" s="186">
        <f>Inputs!AE393</f>
        <v>-105.32899999999999</v>
      </c>
      <c r="AF21" s="186">
        <f>Inputs!AF393</f>
        <v>-105.32899999999999</v>
      </c>
      <c r="AG21" s="186">
        <f>Inputs!AG393</f>
        <v>-105.32899999999999</v>
      </c>
      <c r="AH21" s="186">
        <f>Inputs!AH393</f>
        <v>-105.32899999999999</v>
      </c>
      <c r="AI21" s="186">
        <f>Inputs!AI393</f>
        <v>-105.32899999999999</v>
      </c>
      <c r="AJ21" s="186">
        <f>Inputs!AJ393</f>
        <v>-105.32899999999999</v>
      </c>
      <c r="AK21" s="186">
        <f>Inputs!AK393</f>
        <v>-105.32899999999999</v>
      </c>
      <c r="AL21" s="186">
        <f>Inputs!AL393</f>
        <v>-105.32899999999999</v>
      </c>
      <c r="AM21" s="186">
        <f>Inputs!AM393</f>
        <v>-105.32899999999999</v>
      </c>
      <c r="AN21" s="186">
        <f>Inputs!AN393</f>
        <v>-105.32899999999999</v>
      </c>
      <c r="AO21" s="186">
        <f>Inputs!AO393</f>
        <v>-105.32899999999999</v>
      </c>
      <c r="AP21" s="186">
        <f>Inputs!AP393</f>
        <v>-105.32899999999999</v>
      </c>
      <c r="AQ21" s="186">
        <f>Inputs!AQ393</f>
        <v>-105.32899999999999</v>
      </c>
      <c r="AR21" s="186">
        <f>Inputs!AR393</f>
        <v>-105.32899999999999</v>
      </c>
      <c r="AS21" s="186">
        <f>Inputs!AS393</f>
        <v>-105.32899999999999</v>
      </c>
      <c r="AT21" s="186">
        <f>Inputs!AT393</f>
        <v>-105.32899999999999</v>
      </c>
      <c r="AU21" s="186">
        <f>Inputs!AU393</f>
        <v>-105.32899999999999</v>
      </c>
      <c r="AV21" s="186">
        <f>Inputs!AV393</f>
        <v>-105.32899999999999</v>
      </c>
      <c r="AW21" s="186">
        <f>Inputs!AW393</f>
        <v>-105.32899999999999</v>
      </c>
      <c r="AX21" s="186">
        <f>Inputs!AX393</f>
        <v>-105.32899999999999</v>
      </c>
      <c r="AY21" s="186">
        <f>Inputs!AY393</f>
        <v>-105.32899999999999</v>
      </c>
      <c r="AZ21" s="186">
        <f>Inputs!AZ393</f>
        <v>-105.32899999999999</v>
      </c>
      <c r="BA21" s="186">
        <f>Inputs!BA393</f>
        <v>-105.32899999999999</v>
      </c>
      <c r="BB21" s="186">
        <f>Inputs!BB393</f>
        <v>-105.32899999999999</v>
      </c>
      <c r="BC21" s="186">
        <f>Inputs!BC393</f>
        <v>-105.32899999999999</v>
      </c>
      <c r="BD21" s="186">
        <f>Inputs!BD393</f>
        <v>-105.32899999999999</v>
      </c>
      <c r="BE21" s="186">
        <f>Inputs!BE393</f>
        <v>-105.32899999999999</v>
      </c>
      <c r="BF21" s="186">
        <f>Inputs!BF393</f>
        <v>-105.32899999999999</v>
      </c>
      <c r="BG21" s="186">
        <f>Inputs!BG393</f>
        <v>-105.32899999999999</v>
      </c>
      <c r="BH21" s="186">
        <f>Inputs!BH393</f>
        <v>-105.32899999999999</v>
      </c>
      <c r="BI21" s="186">
        <f>Inputs!BI393</f>
        <v>-105.32899999999999</v>
      </c>
      <c r="BJ21" s="186">
        <f>Inputs!BJ393</f>
        <v>-105.32899999999999</v>
      </c>
      <c r="BK21" s="186">
        <f>Inputs!BK393</f>
        <v>-105.32899999999999</v>
      </c>
      <c r="BL21" s="186">
        <f>Inputs!BL393</f>
        <v>-105.32899999999999</v>
      </c>
      <c r="BM21" s="186">
        <f>Inputs!BM393</f>
        <v>-105.32899999999999</v>
      </c>
      <c r="BN21" s="186">
        <f>Inputs!BN393</f>
        <v>-105.32899999999999</v>
      </c>
      <c r="BO21" s="186">
        <f>Inputs!BO393</f>
        <v>-105.32899999999999</v>
      </c>
      <c r="BP21" s="186">
        <f>Inputs!BP393</f>
        <v>-105.32899999999999</v>
      </c>
      <c r="BQ21" s="186">
        <f>Inputs!BQ393</f>
        <v>-105.32899999999999</v>
      </c>
      <c r="BR21" s="186">
        <f>Inputs!BR393</f>
        <v>-105.32899999999999</v>
      </c>
      <c r="BS21" s="186">
        <f>Inputs!BS393</f>
        <v>-105.32899999999999</v>
      </c>
      <c r="BT21" s="186">
        <f>Inputs!BT393</f>
        <v>-105.32899999999999</v>
      </c>
      <c r="BU21" s="186">
        <f>Inputs!BU393</f>
        <v>-105.32899999999999</v>
      </c>
      <c r="BV21" s="186">
        <f>Inputs!BV393</f>
        <v>-105.32899999999999</v>
      </c>
      <c r="BW21" s="186">
        <f>Inputs!BW393</f>
        <v>-105.32899999999999</v>
      </c>
      <c r="BX21" s="186">
        <f>Inputs!BX393</f>
        <v>-105.32899999999999</v>
      </c>
      <c r="BY21" s="186">
        <f>Inputs!BY393</f>
        <v>-105.32899999999999</v>
      </c>
      <c r="BZ21" s="186">
        <f>Inputs!BZ393</f>
        <v>-105.32899999999999</v>
      </c>
      <c r="CA21" s="186">
        <f>Inputs!CA393</f>
        <v>-105.32899999999999</v>
      </c>
      <c r="CB21" s="186">
        <f>Inputs!CB393</f>
        <v>-105.32899999999999</v>
      </c>
      <c r="CC21" s="186">
        <f>Inputs!CC393</f>
        <v>-105.32899999999999</v>
      </c>
      <c r="CD21" s="186">
        <f>Inputs!CD393</f>
        <v>-105.32899999999999</v>
      </c>
      <c r="CE21" s="186">
        <f>Inputs!CE393</f>
        <v>-105.32899999999999</v>
      </c>
      <c r="CF21" s="186">
        <f>Inputs!CF393</f>
        <v>-105.32899999999999</v>
      </c>
      <c r="CG21" s="186">
        <f>Inputs!CG393</f>
        <v>-105.32899999999999</v>
      </c>
      <c r="CH21" s="186">
        <f>Inputs!CH393</f>
        <v>-105.32899999999999</v>
      </c>
      <c r="CI21" s="186">
        <f>Inputs!CI393</f>
        <v>-105.32899999999999</v>
      </c>
    </row>
    <row r="22" spans="1:87">
      <c r="C22" t="s">
        <v>880</v>
      </c>
      <c r="D22" s="2" t="s">
        <v>898</v>
      </c>
      <c r="E22" s="2" t="s">
        <v>58</v>
      </c>
      <c r="G22" s="186">
        <f>Inputs!G394</f>
        <v>-10.975</v>
      </c>
      <c r="H22" s="186">
        <f>Inputs!H394</f>
        <v>-12.266999999999999</v>
      </c>
      <c r="I22" s="186">
        <f>Inputs!I394</f>
        <v>-11.141</v>
      </c>
      <c r="J22" s="186">
        <f>Inputs!J394</f>
        <v>-9.3919999999999995</v>
      </c>
      <c r="K22" s="186">
        <f>Inputs!K394</f>
        <v>-14.987</v>
      </c>
      <c r="L22" s="186">
        <f>Inputs!L394</f>
        <v>-9.1180000000000003</v>
      </c>
      <c r="M22" s="186">
        <f>Inputs!M394</f>
        <v>-9.1180000000000003</v>
      </c>
      <c r="N22" s="186">
        <f>Inputs!N394</f>
        <v>-9.1180000000000003</v>
      </c>
      <c r="O22" s="186">
        <f>Inputs!O394</f>
        <v>-9.1180000000000003</v>
      </c>
      <c r="P22" s="186">
        <f>Inputs!P394</f>
        <v>-9.1180000000000003</v>
      </c>
      <c r="Q22" s="186">
        <f>Inputs!Q394</f>
        <v>-9.1180000000000003</v>
      </c>
      <c r="R22" s="186">
        <f>Inputs!R394</f>
        <v>-9.1180000000000003</v>
      </c>
      <c r="S22" s="186">
        <f>Inputs!S394</f>
        <v>-9.1180000000000003</v>
      </c>
      <c r="T22" s="186">
        <f>Inputs!T394</f>
        <v>-9.1180000000000003</v>
      </c>
      <c r="U22" s="186">
        <f>Inputs!U394</f>
        <v>-9.1180000000000003</v>
      </c>
      <c r="V22" s="186">
        <f>Inputs!V394</f>
        <v>-9.1180000000000003</v>
      </c>
      <c r="W22" s="186">
        <f>Inputs!W394</f>
        <v>-9.1180000000000003</v>
      </c>
      <c r="X22" s="186">
        <f>Inputs!X394</f>
        <v>-9.1180000000000003</v>
      </c>
      <c r="Y22" s="186">
        <f>Inputs!Y394</f>
        <v>-9.1180000000000003</v>
      </c>
      <c r="Z22" s="186">
        <f>Inputs!Z394</f>
        <v>-9.1180000000000003</v>
      </c>
      <c r="AA22" s="186">
        <f>Inputs!AA394</f>
        <v>-9.1180000000000003</v>
      </c>
      <c r="AB22" s="186">
        <f>Inputs!AB394</f>
        <v>-9.1180000000000003</v>
      </c>
      <c r="AC22" s="186">
        <f>Inputs!AC394</f>
        <v>-9.1180000000000003</v>
      </c>
      <c r="AD22" s="186">
        <f>Inputs!AD394</f>
        <v>-9.1180000000000003</v>
      </c>
      <c r="AE22" s="186">
        <f>Inputs!AE394</f>
        <v>-9.1180000000000003</v>
      </c>
      <c r="AF22" s="186">
        <f>Inputs!AF394</f>
        <v>-9.1180000000000003</v>
      </c>
      <c r="AG22" s="186">
        <f>Inputs!AG394</f>
        <v>-9.1180000000000003</v>
      </c>
      <c r="AH22" s="186">
        <f>Inputs!AH394</f>
        <v>-9.1180000000000003</v>
      </c>
      <c r="AI22" s="186">
        <f>Inputs!AI394</f>
        <v>-9.1180000000000003</v>
      </c>
      <c r="AJ22" s="186">
        <f>Inputs!AJ394</f>
        <v>-9.1180000000000003</v>
      </c>
      <c r="AK22" s="186">
        <f>Inputs!AK394</f>
        <v>-9.1180000000000003</v>
      </c>
      <c r="AL22" s="186">
        <f>Inputs!AL394</f>
        <v>-9.1180000000000003</v>
      </c>
      <c r="AM22" s="186">
        <f>Inputs!AM394</f>
        <v>-9.1180000000000003</v>
      </c>
      <c r="AN22" s="186">
        <f>Inputs!AN394</f>
        <v>-9.1180000000000003</v>
      </c>
      <c r="AO22" s="186">
        <f>Inputs!AO394</f>
        <v>-9.1180000000000003</v>
      </c>
      <c r="AP22" s="186">
        <f>Inputs!AP394</f>
        <v>-9.1180000000000003</v>
      </c>
      <c r="AQ22" s="186">
        <f>Inputs!AQ394</f>
        <v>-9.1180000000000003</v>
      </c>
      <c r="AR22" s="186">
        <f>Inputs!AR394</f>
        <v>-9.1180000000000003</v>
      </c>
      <c r="AS22" s="186">
        <f>Inputs!AS394</f>
        <v>-9.1180000000000003</v>
      </c>
      <c r="AT22" s="186">
        <f>Inputs!AT394</f>
        <v>-9.1180000000000003</v>
      </c>
      <c r="AU22" s="186">
        <f>Inputs!AU394</f>
        <v>-9.1180000000000003</v>
      </c>
      <c r="AV22" s="186">
        <f>Inputs!AV394</f>
        <v>-9.1180000000000003</v>
      </c>
      <c r="AW22" s="186">
        <f>Inputs!AW394</f>
        <v>-9.1180000000000003</v>
      </c>
      <c r="AX22" s="186">
        <f>Inputs!AX394</f>
        <v>-9.1180000000000003</v>
      </c>
      <c r="AY22" s="186">
        <f>Inputs!AY394</f>
        <v>-9.1180000000000003</v>
      </c>
      <c r="AZ22" s="186">
        <f>Inputs!AZ394</f>
        <v>-9.1180000000000003</v>
      </c>
      <c r="BA22" s="186">
        <f>Inputs!BA394</f>
        <v>-9.1180000000000003</v>
      </c>
      <c r="BB22" s="186">
        <f>Inputs!BB394</f>
        <v>-9.1180000000000003</v>
      </c>
      <c r="BC22" s="186">
        <f>Inputs!BC394</f>
        <v>-9.1180000000000003</v>
      </c>
      <c r="BD22" s="186">
        <f>Inputs!BD394</f>
        <v>-9.1180000000000003</v>
      </c>
      <c r="BE22" s="186">
        <f>Inputs!BE394</f>
        <v>-9.1180000000000003</v>
      </c>
      <c r="BF22" s="186">
        <f>Inputs!BF394</f>
        <v>-9.1180000000000003</v>
      </c>
      <c r="BG22" s="186">
        <f>Inputs!BG394</f>
        <v>-9.1180000000000003</v>
      </c>
      <c r="BH22" s="186">
        <f>Inputs!BH394</f>
        <v>-9.1180000000000003</v>
      </c>
      <c r="BI22" s="186">
        <f>Inputs!BI394</f>
        <v>-9.1180000000000003</v>
      </c>
      <c r="BJ22" s="186">
        <f>Inputs!BJ394</f>
        <v>-9.1180000000000003</v>
      </c>
      <c r="BK22" s="186">
        <f>Inputs!BK394</f>
        <v>-9.1180000000000003</v>
      </c>
      <c r="BL22" s="186">
        <f>Inputs!BL394</f>
        <v>-9.1180000000000003</v>
      </c>
      <c r="BM22" s="186">
        <f>Inputs!BM394</f>
        <v>-9.1180000000000003</v>
      </c>
      <c r="BN22" s="186">
        <f>Inputs!BN394</f>
        <v>-9.1180000000000003</v>
      </c>
      <c r="BO22" s="186">
        <f>Inputs!BO394</f>
        <v>-9.1180000000000003</v>
      </c>
      <c r="BP22" s="186">
        <f>Inputs!BP394</f>
        <v>-9.1180000000000003</v>
      </c>
      <c r="BQ22" s="186">
        <f>Inputs!BQ394</f>
        <v>-9.1180000000000003</v>
      </c>
      <c r="BR22" s="186">
        <f>Inputs!BR394</f>
        <v>-9.1180000000000003</v>
      </c>
      <c r="BS22" s="186">
        <f>Inputs!BS394</f>
        <v>-9.1180000000000003</v>
      </c>
      <c r="BT22" s="186">
        <f>Inputs!BT394</f>
        <v>-9.1180000000000003</v>
      </c>
      <c r="BU22" s="186">
        <f>Inputs!BU394</f>
        <v>-9.1180000000000003</v>
      </c>
      <c r="BV22" s="186">
        <f>Inputs!BV394</f>
        <v>-9.1180000000000003</v>
      </c>
      <c r="BW22" s="186">
        <f>Inputs!BW394</f>
        <v>-9.1180000000000003</v>
      </c>
      <c r="BX22" s="186">
        <f>Inputs!BX394</f>
        <v>-9.1180000000000003</v>
      </c>
      <c r="BY22" s="186">
        <f>Inputs!BY394</f>
        <v>-9.1180000000000003</v>
      </c>
      <c r="BZ22" s="186">
        <f>Inputs!BZ394</f>
        <v>-9.1180000000000003</v>
      </c>
      <c r="CA22" s="186">
        <f>Inputs!CA394</f>
        <v>-9.1180000000000003</v>
      </c>
      <c r="CB22" s="186">
        <f>Inputs!CB394</f>
        <v>-9.1180000000000003</v>
      </c>
      <c r="CC22" s="186">
        <f>Inputs!CC394</f>
        <v>-9.1180000000000003</v>
      </c>
      <c r="CD22" s="186">
        <f>Inputs!CD394</f>
        <v>-9.1180000000000003</v>
      </c>
      <c r="CE22" s="186">
        <f>Inputs!CE394</f>
        <v>-9.1180000000000003</v>
      </c>
      <c r="CF22" s="186">
        <f>Inputs!CF394</f>
        <v>-9.1180000000000003</v>
      </c>
      <c r="CG22" s="186">
        <f>Inputs!CG394</f>
        <v>-9.1180000000000003</v>
      </c>
      <c r="CH22" s="186">
        <f>Inputs!CH394</f>
        <v>-9.1180000000000003</v>
      </c>
      <c r="CI22" s="186">
        <f>Inputs!CI394</f>
        <v>-9.1180000000000003</v>
      </c>
    </row>
    <row r="23" spans="1:87">
      <c r="C23" t="s">
        <v>881</v>
      </c>
      <c r="D23" s="2" t="s">
        <v>898</v>
      </c>
      <c r="E23" s="2" t="s">
        <v>58</v>
      </c>
      <c r="G23" s="186">
        <f>Inputs!G395</f>
        <v>-46.146000000000001</v>
      </c>
      <c r="H23" s="186">
        <f>Inputs!H395</f>
        <v>-34.677</v>
      </c>
      <c r="I23" s="186">
        <f>Inputs!I395</f>
        <v>-36.055</v>
      </c>
      <c r="J23" s="186">
        <f>Inputs!J395</f>
        <v>-32.89</v>
      </c>
      <c r="K23" s="186">
        <f>Inputs!K395</f>
        <v>-39.402000000000001</v>
      </c>
      <c r="L23" s="186">
        <f>Inputs!L395</f>
        <v>-35.642000000000003</v>
      </c>
      <c r="M23" s="186">
        <f>Inputs!M395</f>
        <v>-35.642000000000003</v>
      </c>
      <c r="N23" s="186">
        <f>Inputs!N395</f>
        <v>-35.642000000000003</v>
      </c>
      <c r="O23" s="186">
        <f>Inputs!O395</f>
        <v>-35.642000000000003</v>
      </c>
      <c r="P23" s="186">
        <f>Inputs!P395</f>
        <v>-35.642000000000003</v>
      </c>
      <c r="Q23" s="186">
        <f>Inputs!Q395</f>
        <v>-35.642000000000003</v>
      </c>
      <c r="R23" s="186">
        <f>Inputs!R395</f>
        <v>-35.642000000000003</v>
      </c>
      <c r="S23" s="186">
        <f>Inputs!S395</f>
        <v>-35.642000000000003</v>
      </c>
      <c r="T23" s="186">
        <f>Inputs!T395</f>
        <v>-35.642000000000003</v>
      </c>
      <c r="U23" s="186">
        <f>Inputs!U395</f>
        <v>-35.642000000000003</v>
      </c>
      <c r="V23" s="186">
        <f>Inputs!V395</f>
        <v>-35.642000000000003</v>
      </c>
      <c r="W23" s="186">
        <f>Inputs!W395</f>
        <v>-35.642000000000003</v>
      </c>
      <c r="X23" s="186">
        <f>Inputs!X395</f>
        <v>-35.642000000000003</v>
      </c>
      <c r="Y23" s="186">
        <f>Inputs!Y395</f>
        <v>-35.642000000000003</v>
      </c>
      <c r="Z23" s="186">
        <f>Inputs!Z395</f>
        <v>-35.642000000000003</v>
      </c>
      <c r="AA23" s="186">
        <f>Inputs!AA395</f>
        <v>-35.642000000000003</v>
      </c>
      <c r="AB23" s="186">
        <f>Inputs!AB395</f>
        <v>-35.642000000000003</v>
      </c>
      <c r="AC23" s="186">
        <f>Inputs!AC395</f>
        <v>-35.642000000000003</v>
      </c>
      <c r="AD23" s="186">
        <f>Inputs!AD395</f>
        <v>-35.642000000000003</v>
      </c>
      <c r="AE23" s="186">
        <f>Inputs!AE395</f>
        <v>-35.642000000000003</v>
      </c>
      <c r="AF23" s="186">
        <f>Inputs!AF395</f>
        <v>-35.642000000000003</v>
      </c>
      <c r="AG23" s="186">
        <f>Inputs!AG395</f>
        <v>-35.642000000000003</v>
      </c>
      <c r="AH23" s="186">
        <f>Inputs!AH395</f>
        <v>-35.642000000000003</v>
      </c>
      <c r="AI23" s="186">
        <f>Inputs!AI395</f>
        <v>-35.642000000000003</v>
      </c>
      <c r="AJ23" s="186">
        <f>Inputs!AJ395</f>
        <v>-35.642000000000003</v>
      </c>
      <c r="AK23" s="186">
        <f>Inputs!AK395</f>
        <v>-35.642000000000003</v>
      </c>
      <c r="AL23" s="186">
        <f>Inputs!AL395</f>
        <v>-35.642000000000003</v>
      </c>
      <c r="AM23" s="186">
        <f>Inputs!AM395</f>
        <v>-35.642000000000003</v>
      </c>
      <c r="AN23" s="186">
        <f>Inputs!AN395</f>
        <v>-35.642000000000003</v>
      </c>
      <c r="AO23" s="186">
        <f>Inputs!AO395</f>
        <v>-35.642000000000003</v>
      </c>
      <c r="AP23" s="186">
        <f>Inputs!AP395</f>
        <v>-35.642000000000003</v>
      </c>
      <c r="AQ23" s="186">
        <f>Inputs!AQ395</f>
        <v>-35.642000000000003</v>
      </c>
      <c r="AR23" s="186">
        <f>Inputs!AR395</f>
        <v>-35.642000000000003</v>
      </c>
      <c r="AS23" s="186">
        <f>Inputs!AS395</f>
        <v>-35.642000000000003</v>
      </c>
      <c r="AT23" s="186">
        <f>Inputs!AT395</f>
        <v>-35.642000000000003</v>
      </c>
      <c r="AU23" s="186">
        <f>Inputs!AU395</f>
        <v>-35.642000000000003</v>
      </c>
      <c r="AV23" s="186">
        <f>Inputs!AV395</f>
        <v>-35.642000000000003</v>
      </c>
      <c r="AW23" s="186">
        <f>Inputs!AW395</f>
        <v>-35.642000000000003</v>
      </c>
      <c r="AX23" s="186">
        <f>Inputs!AX395</f>
        <v>-35.642000000000003</v>
      </c>
      <c r="AY23" s="186">
        <f>Inputs!AY395</f>
        <v>-35.642000000000003</v>
      </c>
      <c r="AZ23" s="186">
        <f>Inputs!AZ395</f>
        <v>-35.642000000000003</v>
      </c>
      <c r="BA23" s="186">
        <f>Inputs!BA395</f>
        <v>-35.642000000000003</v>
      </c>
      <c r="BB23" s="186">
        <f>Inputs!BB395</f>
        <v>-35.642000000000003</v>
      </c>
      <c r="BC23" s="186">
        <f>Inputs!BC395</f>
        <v>-35.642000000000003</v>
      </c>
      <c r="BD23" s="186">
        <f>Inputs!BD395</f>
        <v>-35.642000000000003</v>
      </c>
      <c r="BE23" s="186">
        <f>Inputs!BE395</f>
        <v>-35.642000000000003</v>
      </c>
      <c r="BF23" s="186">
        <f>Inputs!BF395</f>
        <v>-35.642000000000003</v>
      </c>
      <c r="BG23" s="186">
        <f>Inputs!BG395</f>
        <v>-35.642000000000003</v>
      </c>
      <c r="BH23" s="186">
        <f>Inputs!BH395</f>
        <v>-35.642000000000003</v>
      </c>
      <c r="BI23" s="186">
        <f>Inputs!BI395</f>
        <v>-35.642000000000003</v>
      </c>
      <c r="BJ23" s="186">
        <f>Inputs!BJ395</f>
        <v>-35.642000000000003</v>
      </c>
      <c r="BK23" s="186">
        <f>Inputs!BK395</f>
        <v>-35.642000000000003</v>
      </c>
      <c r="BL23" s="186">
        <f>Inputs!BL395</f>
        <v>-35.642000000000003</v>
      </c>
      <c r="BM23" s="186">
        <f>Inputs!BM395</f>
        <v>-35.642000000000003</v>
      </c>
      <c r="BN23" s="186">
        <f>Inputs!BN395</f>
        <v>-35.642000000000003</v>
      </c>
      <c r="BO23" s="186">
        <f>Inputs!BO395</f>
        <v>-35.642000000000003</v>
      </c>
      <c r="BP23" s="186">
        <f>Inputs!BP395</f>
        <v>-35.642000000000003</v>
      </c>
      <c r="BQ23" s="186">
        <f>Inputs!BQ395</f>
        <v>-35.642000000000003</v>
      </c>
      <c r="BR23" s="186">
        <f>Inputs!BR395</f>
        <v>-35.642000000000003</v>
      </c>
      <c r="BS23" s="186">
        <f>Inputs!BS395</f>
        <v>-35.642000000000003</v>
      </c>
      <c r="BT23" s="186">
        <f>Inputs!BT395</f>
        <v>-35.642000000000003</v>
      </c>
      <c r="BU23" s="186">
        <f>Inputs!BU395</f>
        <v>-35.642000000000003</v>
      </c>
      <c r="BV23" s="186">
        <f>Inputs!BV395</f>
        <v>-35.642000000000003</v>
      </c>
      <c r="BW23" s="186">
        <f>Inputs!BW395</f>
        <v>-35.642000000000003</v>
      </c>
      <c r="BX23" s="186">
        <f>Inputs!BX395</f>
        <v>-35.642000000000003</v>
      </c>
      <c r="BY23" s="186">
        <f>Inputs!BY395</f>
        <v>-35.642000000000003</v>
      </c>
      <c r="BZ23" s="186">
        <f>Inputs!BZ395</f>
        <v>-35.642000000000003</v>
      </c>
      <c r="CA23" s="186">
        <f>Inputs!CA395</f>
        <v>-35.642000000000003</v>
      </c>
      <c r="CB23" s="186">
        <f>Inputs!CB395</f>
        <v>-35.642000000000003</v>
      </c>
      <c r="CC23" s="186">
        <f>Inputs!CC395</f>
        <v>-35.642000000000003</v>
      </c>
      <c r="CD23" s="186">
        <f>Inputs!CD395</f>
        <v>-35.642000000000003</v>
      </c>
      <c r="CE23" s="186">
        <f>Inputs!CE395</f>
        <v>-35.642000000000003</v>
      </c>
      <c r="CF23" s="186">
        <f>Inputs!CF395</f>
        <v>-35.642000000000003</v>
      </c>
      <c r="CG23" s="186">
        <f>Inputs!CG395</f>
        <v>-35.642000000000003</v>
      </c>
      <c r="CH23" s="186">
        <f>Inputs!CH395</f>
        <v>-35.642000000000003</v>
      </c>
      <c r="CI23" s="186">
        <f>Inputs!CI395</f>
        <v>-35.642000000000003</v>
      </c>
    </row>
    <row r="24" spans="1:87">
      <c r="D24" s="2"/>
      <c r="E24" s="2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</row>
    <row r="25" spans="1:87">
      <c r="A25" s="52"/>
      <c r="B25" s="52"/>
      <c r="C25" s="178" t="s">
        <v>888</v>
      </c>
      <c r="D25" s="103"/>
      <c r="E25" s="103"/>
      <c r="F25" s="52"/>
      <c r="G25" s="52"/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</row>
    <row r="26" spans="1:87">
      <c r="C26" t="s">
        <v>96</v>
      </c>
      <c r="D26" s="2" t="s">
        <v>898</v>
      </c>
      <c r="E26" s="2" t="s">
        <v>58</v>
      </c>
      <c r="G26" s="737"/>
      <c r="H26" s="186">
        <f>-Revenue!H108</f>
        <v>-16.809999999999999</v>
      </c>
      <c r="I26" s="186">
        <f>-Revenue!I108</f>
        <v>-19.030999999999999</v>
      </c>
      <c r="J26" s="186">
        <f>-Revenue!J108</f>
        <v>-19.670999999999999</v>
      </c>
      <c r="K26" s="186">
        <f>-Revenue!K108</f>
        <v>-13.273999999999999</v>
      </c>
      <c r="L26" s="186">
        <f>-Revenue!L108</f>
        <v>-12.872</v>
      </c>
      <c r="M26" s="186">
        <f>-Revenue!M108</f>
        <v>-16.5504</v>
      </c>
      <c r="N26" s="186">
        <f>-Revenue!N108</f>
        <v>-16.881408</v>
      </c>
      <c r="O26" s="186">
        <f>-Revenue!O108</f>
        <v>-17.202154751999998</v>
      </c>
      <c r="P26" s="186">
        <f>-Revenue!P108</f>
        <v>-17.546197847039998</v>
      </c>
      <c r="Q26" s="186">
        <f>-Revenue!Q108</f>
        <v>-17.897121803980799</v>
      </c>
      <c r="R26" s="186">
        <f>-Revenue!R108</f>
        <v>-18.255064240060413</v>
      </c>
      <c r="S26" s="186">
        <f>-Revenue!S108</f>
        <v>-18.620165524861623</v>
      </c>
      <c r="T26" s="186">
        <f>-Revenue!T108</f>
        <v>-18.992568835358856</v>
      </c>
      <c r="U26" s="186">
        <f>-Revenue!U108</f>
        <v>-19.372420212066032</v>
      </c>
      <c r="V26" s="186">
        <f>-Revenue!V108</f>
        <v>-19.759868616307354</v>
      </c>
      <c r="W26" s="186">
        <f>-Revenue!W108</f>
        <v>-20.155065988633503</v>
      </c>
      <c r="X26" s="186">
        <f>-Revenue!X108</f>
        <v>-20.558167308406173</v>
      </c>
      <c r="Y26" s="186">
        <f>-Revenue!Y108</f>
        <v>-20.969330654574296</v>
      </c>
      <c r="Z26" s="186">
        <f>-Revenue!Z108</f>
        <v>-21.388717267665783</v>
      </c>
      <c r="AA26" s="186">
        <f>-Revenue!AA108</f>
        <v>-21.8164916130191</v>
      </c>
      <c r="AB26" s="186">
        <f>-Revenue!AB108</f>
        <v>-22.252821445279483</v>
      </c>
      <c r="AC26" s="186">
        <f>-Revenue!AC108</f>
        <v>-22.697877874185075</v>
      </c>
      <c r="AD26" s="186">
        <f>-Revenue!AD108</f>
        <v>-23.151835431668776</v>
      </c>
      <c r="AE26" s="186">
        <f>-Revenue!AE108</f>
        <v>-23.61487214030215</v>
      </c>
      <c r="AF26" s="186">
        <f>-Revenue!AF108</f>
        <v>-24.087169583108192</v>
      </c>
      <c r="AG26" s="186">
        <f>-Revenue!AG108</f>
        <v>-24.568912974770356</v>
      </c>
      <c r="AH26" s="186">
        <f>-Revenue!AH108</f>
        <v>-25.060291234265765</v>
      </c>
      <c r="AI26" s="186">
        <f>-Revenue!AI108</f>
        <v>-25.56149705895108</v>
      </c>
      <c r="AJ26" s="186">
        <f>-Revenue!AJ108</f>
        <v>-26.072727000130101</v>
      </c>
      <c r="AK26" s="186">
        <f>-Revenue!AK108</f>
        <v>-26.594181540132702</v>
      </c>
      <c r="AL26" s="186">
        <f>-Revenue!AL108</f>
        <v>-27.126065170935355</v>
      </c>
      <c r="AM26" s="186">
        <f>-Revenue!AM108</f>
        <v>-27.668586474354061</v>
      </c>
      <c r="AN26" s="186">
        <f>-Revenue!AN108</f>
        <v>-28.221958203841144</v>
      </c>
      <c r="AO26" s="186">
        <f>-Revenue!AO108</f>
        <v>-28.786397367917967</v>
      </c>
      <c r="AP26" s="186">
        <f>-Revenue!AP108</f>
        <v>-29.362125315276327</v>
      </c>
      <c r="AQ26" s="186">
        <f>-Revenue!AQ108</f>
        <v>-29.949367821581852</v>
      </c>
      <c r="AR26" s="186">
        <f>-Revenue!AR108</f>
        <v>-30.548355178013491</v>
      </c>
      <c r="AS26" s="186">
        <f>-Revenue!AS108</f>
        <v>-31.159322281573761</v>
      </c>
      <c r="AT26" s="186">
        <f>-Revenue!AT108</f>
        <v>-31.782508727205236</v>
      </c>
      <c r="AU26" s="186">
        <f>-Revenue!AU108</f>
        <v>-32.418158901749344</v>
      </c>
      <c r="AV26" s="186">
        <f>-Revenue!AV108</f>
        <v>-33.066522079784335</v>
      </c>
      <c r="AW26" s="186">
        <f>-Revenue!AW108</f>
        <v>-33.727852521380022</v>
      </c>
      <c r="AX26" s="186">
        <f>-Revenue!AX108</f>
        <v>-34.402409571807624</v>
      </c>
      <c r="AY26" s="186">
        <f>-Revenue!AY108</f>
        <v>-35.090457763243776</v>
      </c>
      <c r="AZ26" s="186">
        <f>-Revenue!AZ108</f>
        <v>-35.792266918508652</v>
      </c>
      <c r="BA26" s="186">
        <f>-Revenue!BA108</f>
        <v>-36.508112256878825</v>
      </c>
      <c r="BB26" s="186">
        <f>-Revenue!BB108</f>
        <v>-37.238274502016402</v>
      </c>
      <c r="BC26" s="186">
        <f>-Revenue!BC108</f>
        <v>-37.983039992056732</v>
      </c>
      <c r="BD26" s="186">
        <f>-Revenue!BD108</f>
        <v>-38.742700791897867</v>
      </c>
      <c r="BE26" s="186">
        <f>-Revenue!BE108</f>
        <v>-39.517554807735827</v>
      </c>
      <c r="BF26" s="186">
        <f>-Revenue!BF108</f>
        <v>-40.307905903890543</v>
      </c>
      <c r="BG26" s="186">
        <f>-Revenue!BG108</f>
        <v>-41.114064021968353</v>
      </c>
      <c r="BH26" s="186">
        <f>-Revenue!BH108</f>
        <v>-41.936345302407723</v>
      </c>
      <c r="BI26" s="186">
        <f>-Revenue!BI108</f>
        <v>-42.775072208455882</v>
      </c>
      <c r="BJ26" s="186">
        <f>-Revenue!BJ108</f>
        <v>-43.630573652625003</v>
      </c>
      <c r="BK26" s="186">
        <f>-Revenue!BK108</f>
        <v>-44.503185125677504</v>
      </c>
      <c r="BL26" s="186">
        <f>-Revenue!BL108</f>
        <v>-45.393248828191055</v>
      </c>
      <c r="BM26" s="186">
        <f>-Revenue!BM108</f>
        <v>-46.301113804754877</v>
      </c>
      <c r="BN26" s="186">
        <f>-Revenue!BN108</f>
        <v>-47.227136080849974</v>
      </c>
      <c r="BO26" s="186">
        <f>-Revenue!BO108</f>
        <v>-48.171678802466971</v>
      </c>
      <c r="BP26" s="186">
        <f>-Revenue!BP108</f>
        <v>-49.135112378516311</v>
      </c>
      <c r="BQ26" s="186">
        <f>-Revenue!BQ108</f>
        <v>-50.117814626086641</v>
      </c>
      <c r="BR26" s="186">
        <f>-Revenue!BR108</f>
        <v>-51.120170918608373</v>
      </c>
      <c r="BS26" s="186">
        <f>-Revenue!BS108</f>
        <v>-52.142574336980545</v>
      </c>
      <c r="BT26" s="186">
        <f>-Revenue!BT108</f>
        <v>-53.185425823720159</v>
      </c>
      <c r="BU26" s="186">
        <f>-Revenue!BU108</f>
        <v>-54.249134340194566</v>
      </c>
      <c r="BV26" s="186">
        <f>-Revenue!BV108</f>
        <v>-55.334117026998456</v>
      </c>
      <c r="BW26" s="186">
        <f>-Revenue!BW108</f>
        <v>-56.440799367538425</v>
      </c>
      <c r="BX26" s="186">
        <f>-Revenue!BX108</f>
        <v>-57.569615354889194</v>
      </c>
      <c r="BY26" s="186">
        <f>-Revenue!BY108</f>
        <v>-58.721007661986981</v>
      </c>
      <c r="BZ26" s="186">
        <f>-Revenue!BZ108</f>
        <v>-59.895427815226725</v>
      </c>
      <c r="CA26" s="186">
        <f>-Revenue!CA108</f>
        <v>-61.093336371531258</v>
      </c>
      <c r="CB26" s="186">
        <f>-Revenue!CB108</f>
        <v>-62.315203098961881</v>
      </c>
      <c r="CC26" s="186">
        <f>-Revenue!CC108</f>
        <v>-63.561507160941119</v>
      </c>
      <c r="CD26" s="186">
        <f>-Revenue!CD108</f>
        <v>-64.832737304159949</v>
      </c>
      <c r="CE26" s="186">
        <f>-Revenue!CE108</f>
        <v>-66.129392050243155</v>
      </c>
      <c r="CF26" s="186">
        <f>-Revenue!CF108</f>
        <v>-67.451979891248016</v>
      </c>
      <c r="CG26" s="186">
        <f>-Revenue!CG108</f>
        <v>-68.801019489072971</v>
      </c>
      <c r="CH26" s="186">
        <f>-Revenue!CH108</f>
        <v>-70.17703987885443</v>
      </c>
      <c r="CI26" s="186">
        <f>-Revenue!CI108</f>
        <v>-71.580580676431524</v>
      </c>
    </row>
    <row r="27" spans="1:87">
      <c r="C27" t="s">
        <v>570</v>
      </c>
      <c r="D27" s="2" t="s">
        <v>898</v>
      </c>
      <c r="E27" s="2" t="s">
        <v>58</v>
      </c>
      <c r="G27" s="737"/>
      <c r="H27" s="186">
        <f>Inputs!H314</f>
        <v>18.7</v>
      </c>
      <c r="I27" s="186">
        <f>Inputs!I314</f>
        <v>11.42883857</v>
      </c>
      <c r="J27" s="186">
        <f>Inputs!J314</f>
        <v>17.020886629347999</v>
      </c>
      <c r="K27" s="186">
        <f>Inputs!K314</f>
        <v>18.5</v>
      </c>
      <c r="L27" s="186">
        <f>Inputs!L314</f>
        <v>16.623999999999999</v>
      </c>
      <c r="M27" s="186">
        <f>Inputs!M314</f>
        <v>16.5504</v>
      </c>
      <c r="N27" s="186">
        <f>Inputs!N314</f>
        <v>16.881408</v>
      </c>
      <c r="O27" s="186">
        <f>Inputs!O314</f>
        <v>17.202154751999998</v>
      </c>
      <c r="P27" s="186">
        <f>Inputs!P314</f>
        <v>17.546197847039998</v>
      </c>
      <c r="Q27" s="186">
        <f>Inputs!Q314</f>
        <v>17.897121803980799</v>
      </c>
      <c r="R27" s="186">
        <f>Inputs!R314</f>
        <v>18.255064240060413</v>
      </c>
      <c r="S27" s="186">
        <f>Inputs!S314</f>
        <v>18.620165524861623</v>
      </c>
      <c r="T27" s="186">
        <f>Inputs!T314</f>
        <v>18.992568835358856</v>
      </c>
      <c r="U27" s="186">
        <f>Inputs!U314</f>
        <v>19.372420212066032</v>
      </c>
      <c r="V27" s="186">
        <f>Inputs!V314</f>
        <v>19.759868616307354</v>
      </c>
      <c r="W27" s="186">
        <f>Inputs!W314</f>
        <v>20.155065988633503</v>
      </c>
      <c r="X27" s="186">
        <f>Inputs!X314</f>
        <v>20.558167308406173</v>
      </c>
      <c r="Y27" s="186">
        <f>Inputs!Y314</f>
        <v>20.969330654574296</v>
      </c>
      <c r="Z27" s="186">
        <f>Inputs!Z314</f>
        <v>21.388717267665783</v>
      </c>
      <c r="AA27" s="186">
        <f>Inputs!AA314</f>
        <v>21.8164916130191</v>
      </c>
      <c r="AB27" s="186">
        <f>Inputs!AB314</f>
        <v>22.252821445279483</v>
      </c>
      <c r="AC27" s="186">
        <f>Inputs!AC314</f>
        <v>22.697877874185075</v>
      </c>
      <c r="AD27" s="186">
        <f>Inputs!AD314</f>
        <v>23.151835431668776</v>
      </c>
      <c r="AE27" s="186">
        <f>Inputs!AE314</f>
        <v>23.61487214030215</v>
      </c>
      <c r="AF27" s="186">
        <f>Inputs!AF314</f>
        <v>24.087169583108192</v>
      </c>
      <c r="AG27" s="186">
        <f>Inputs!AG314</f>
        <v>24.568912974770356</v>
      </c>
      <c r="AH27" s="186">
        <f>Inputs!AH314</f>
        <v>25.060291234265765</v>
      </c>
      <c r="AI27" s="186">
        <f>Inputs!AI314</f>
        <v>25.56149705895108</v>
      </c>
      <c r="AJ27" s="186">
        <f>Inputs!AJ314</f>
        <v>26.072727000130101</v>
      </c>
      <c r="AK27" s="186">
        <f>Inputs!AK314</f>
        <v>26.594181540132702</v>
      </c>
      <c r="AL27" s="186">
        <f>Inputs!AL314</f>
        <v>27.126065170935355</v>
      </c>
      <c r="AM27" s="186">
        <f>Inputs!AM314</f>
        <v>27.668586474354061</v>
      </c>
      <c r="AN27" s="186">
        <f>Inputs!AN314</f>
        <v>28.221958203841144</v>
      </c>
      <c r="AO27" s="186">
        <f>Inputs!AO314</f>
        <v>28.786397367917967</v>
      </c>
      <c r="AP27" s="186">
        <f>Inputs!AP314</f>
        <v>29.362125315276327</v>
      </c>
      <c r="AQ27" s="186">
        <f>Inputs!AQ314</f>
        <v>29.949367821581852</v>
      </c>
      <c r="AR27" s="186">
        <f>Inputs!AR314</f>
        <v>30.548355178013491</v>
      </c>
      <c r="AS27" s="186">
        <f>Inputs!AS314</f>
        <v>31.159322281573761</v>
      </c>
      <c r="AT27" s="186">
        <f>Inputs!AT314</f>
        <v>31.782508727205236</v>
      </c>
      <c r="AU27" s="186">
        <f>Inputs!AU314</f>
        <v>32.418158901749344</v>
      </c>
      <c r="AV27" s="186">
        <f>Inputs!AV314</f>
        <v>33.066522079784335</v>
      </c>
      <c r="AW27" s="186">
        <f>Inputs!AW314</f>
        <v>33.727852521380022</v>
      </c>
      <c r="AX27" s="186">
        <f>Inputs!AX314</f>
        <v>34.402409571807624</v>
      </c>
      <c r="AY27" s="186">
        <f>Inputs!AY314</f>
        <v>35.090457763243776</v>
      </c>
      <c r="AZ27" s="186">
        <f>Inputs!AZ314</f>
        <v>35.792266918508652</v>
      </c>
      <c r="BA27" s="186">
        <f>Inputs!BA314</f>
        <v>36.508112256878825</v>
      </c>
      <c r="BB27" s="186">
        <f>Inputs!BB314</f>
        <v>37.238274502016402</v>
      </c>
      <c r="BC27" s="186">
        <f>Inputs!BC314</f>
        <v>37.983039992056732</v>
      </c>
      <c r="BD27" s="186">
        <f>Inputs!BD314</f>
        <v>38.742700791897867</v>
      </c>
      <c r="BE27" s="186">
        <f>Inputs!BE314</f>
        <v>39.517554807735827</v>
      </c>
      <c r="BF27" s="186">
        <f>Inputs!BF314</f>
        <v>40.307905903890543</v>
      </c>
      <c r="BG27" s="186">
        <f>Inputs!BG314</f>
        <v>41.114064021968353</v>
      </c>
      <c r="BH27" s="186">
        <f>Inputs!BH314</f>
        <v>41.936345302407723</v>
      </c>
      <c r="BI27" s="186">
        <f>Inputs!BI314</f>
        <v>42.775072208455882</v>
      </c>
      <c r="BJ27" s="186">
        <f>Inputs!BJ314</f>
        <v>43.630573652625003</v>
      </c>
      <c r="BK27" s="186">
        <f>Inputs!BK314</f>
        <v>44.503185125677504</v>
      </c>
      <c r="BL27" s="186">
        <f>Inputs!BL314</f>
        <v>45.393248828191055</v>
      </c>
      <c r="BM27" s="186">
        <f>Inputs!BM314</f>
        <v>46.301113804754877</v>
      </c>
      <c r="BN27" s="186">
        <f>Inputs!BN314</f>
        <v>47.227136080849974</v>
      </c>
      <c r="BO27" s="186">
        <f>Inputs!BO314</f>
        <v>48.171678802466971</v>
      </c>
      <c r="BP27" s="186">
        <f>Inputs!BP314</f>
        <v>49.135112378516311</v>
      </c>
      <c r="BQ27" s="186">
        <f>Inputs!BQ314</f>
        <v>50.117814626086641</v>
      </c>
      <c r="BR27" s="186">
        <f>Inputs!BR314</f>
        <v>51.120170918608373</v>
      </c>
      <c r="BS27" s="186">
        <f>Inputs!BS314</f>
        <v>52.142574336980545</v>
      </c>
      <c r="BT27" s="186">
        <f>Inputs!BT314</f>
        <v>53.185425823720159</v>
      </c>
      <c r="BU27" s="186">
        <f>Inputs!BU314</f>
        <v>54.249134340194566</v>
      </c>
      <c r="BV27" s="186">
        <f>Inputs!BV314</f>
        <v>55.334117026998456</v>
      </c>
      <c r="BW27" s="186">
        <f>Inputs!BW314</f>
        <v>56.440799367538425</v>
      </c>
      <c r="BX27" s="186">
        <f>Inputs!BX314</f>
        <v>57.569615354889194</v>
      </c>
      <c r="BY27" s="186">
        <f>Inputs!BY314</f>
        <v>58.721007661986981</v>
      </c>
      <c r="BZ27" s="186">
        <f>Inputs!BZ314</f>
        <v>59.895427815226725</v>
      </c>
      <c r="CA27" s="186">
        <f>Inputs!CA314</f>
        <v>61.093336371531258</v>
      </c>
      <c r="CB27" s="186">
        <f>Inputs!CB314</f>
        <v>62.315203098961881</v>
      </c>
      <c r="CC27" s="186">
        <f>Inputs!CC314</f>
        <v>63.561507160941119</v>
      </c>
      <c r="CD27" s="186">
        <f>Inputs!CD314</f>
        <v>64.832737304159949</v>
      </c>
      <c r="CE27" s="186">
        <f>Inputs!CE314</f>
        <v>66.129392050243155</v>
      </c>
      <c r="CF27" s="186">
        <f>Inputs!CF314</f>
        <v>67.451979891248016</v>
      </c>
      <c r="CG27" s="186">
        <f>Inputs!CG314</f>
        <v>68.801019489072971</v>
      </c>
      <c r="CH27" s="186">
        <f>Inputs!CH314</f>
        <v>70.17703987885443</v>
      </c>
      <c r="CI27" s="186">
        <f>Inputs!CI314</f>
        <v>71.580580676431524</v>
      </c>
    </row>
    <row r="28" spans="1:87">
      <c r="D28" s="2"/>
      <c r="E28" s="2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6"/>
      <c r="BB28" s="186"/>
      <c r="BC28" s="186"/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6"/>
      <c r="BO28" s="186"/>
      <c r="BP28" s="186"/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6"/>
      <c r="CG28" s="186"/>
      <c r="CH28" s="186"/>
      <c r="CI28" s="186"/>
    </row>
    <row r="29" spans="1:87">
      <c r="A29" s="52"/>
      <c r="B29" s="52"/>
      <c r="C29" s="178" t="s">
        <v>893</v>
      </c>
      <c r="D29" s="103"/>
      <c r="E29" s="103"/>
      <c r="F29" s="52"/>
      <c r="G29" s="52"/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</row>
    <row r="30" spans="1:87">
      <c r="C30" t="s">
        <v>886</v>
      </c>
      <c r="D30" s="2" t="s">
        <v>898</v>
      </c>
      <c r="E30" s="2" t="s">
        <v>58</v>
      </c>
      <c r="G30" s="420"/>
      <c r="H30" s="186">
        <f>Inputs!H399</f>
        <v>1.2</v>
      </c>
      <c r="I30" s="186">
        <f>Inputs!I399</f>
        <v>1.5</v>
      </c>
      <c r="J30" s="186">
        <f>Inputs!J399</f>
        <v>1.5</v>
      </c>
      <c r="K30" s="186">
        <f>Inputs!K399</f>
        <v>1.954</v>
      </c>
      <c r="L30" s="186">
        <f>Inputs!L399</f>
        <v>1.915</v>
      </c>
      <c r="M30" s="186">
        <f>Inputs!M399</f>
        <v>1.9</v>
      </c>
      <c r="N30" s="186">
        <f>Inputs!N399</f>
        <v>0</v>
      </c>
      <c r="O30" s="186">
        <f>Inputs!O399</f>
        <v>0</v>
      </c>
      <c r="P30" s="186">
        <f>Inputs!P399</f>
        <v>0</v>
      </c>
      <c r="Q30" s="186">
        <f>Inputs!Q399</f>
        <v>0</v>
      </c>
      <c r="R30" s="186">
        <f>Inputs!R399</f>
        <v>0</v>
      </c>
      <c r="S30" s="186">
        <f>Inputs!S399</f>
        <v>0</v>
      </c>
      <c r="T30" s="186">
        <f>Inputs!T399</f>
        <v>0</v>
      </c>
      <c r="U30" s="186">
        <f>Inputs!U399</f>
        <v>0</v>
      </c>
      <c r="V30" s="186">
        <f>Inputs!V399</f>
        <v>0</v>
      </c>
      <c r="W30" s="186">
        <f>Inputs!W399</f>
        <v>0</v>
      </c>
      <c r="X30" s="186">
        <f>Inputs!X399</f>
        <v>0</v>
      </c>
      <c r="Y30" s="186">
        <f>Inputs!Y399</f>
        <v>0</v>
      </c>
      <c r="Z30" s="186">
        <f>Inputs!Z399</f>
        <v>0</v>
      </c>
      <c r="AA30" s="186">
        <f>Inputs!AA399</f>
        <v>0</v>
      </c>
      <c r="AB30" s="186">
        <f>Inputs!AB399</f>
        <v>0</v>
      </c>
      <c r="AC30" s="186">
        <f>Inputs!AC399</f>
        <v>0</v>
      </c>
      <c r="AD30" s="186">
        <f>Inputs!AD399</f>
        <v>0</v>
      </c>
      <c r="AE30" s="186">
        <f>Inputs!AE399</f>
        <v>0</v>
      </c>
      <c r="AF30" s="186">
        <f>Inputs!AF399</f>
        <v>0</v>
      </c>
      <c r="AG30" s="186">
        <f>Inputs!AG399</f>
        <v>0</v>
      </c>
      <c r="AH30" s="186">
        <f>Inputs!AH399</f>
        <v>0</v>
      </c>
      <c r="AI30" s="186">
        <f>Inputs!AI399</f>
        <v>0</v>
      </c>
      <c r="AJ30" s="186">
        <f>Inputs!AJ399</f>
        <v>0</v>
      </c>
      <c r="AK30" s="186">
        <f>Inputs!AK399</f>
        <v>0</v>
      </c>
      <c r="AL30" s="186">
        <f>Inputs!AL399</f>
        <v>0</v>
      </c>
      <c r="AM30" s="186">
        <f>Inputs!AM399</f>
        <v>0</v>
      </c>
      <c r="AN30" s="186">
        <f>Inputs!AN399</f>
        <v>0</v>
      </c>
      <c r="AO30" s="186">
        <f>Inputs!AO399</f>
        <v>0</v>
      </c>
      <c r="AP30" s="186">
        <f>Inputs!AP399</f>
        <v>0</v>
      </c>
      <c r="AQ30" s="186">
        <f>Inputs!AQ399</f>
        <v>0</v>
      </c>
      <c r="AR30" s="186">
        <f>Inputs!AR399</f>
        <v>0</v>
      </c>
      <c r="AS30" s="186">
        <f>Inputs!AS399</f>
        <v>0</v>
      </c>
      <c r="AT30" s="186">
        <f>Inputs!AT399</f>
        <v>0</v>
      </c>
      <c r="AU30" s="186">
        <f>Inputs!AU399</f>
        <v>0</v>
      </c>
      <c r="AV30" s="186">
        <f>Inputs!AV399</f>
        <v>0</v>
      </c>
      <c r="AW30" s="186">
        <f>Inputs!AW399</f>
        <v>0</v>
      </c>
      <c r="AX30" s="186">
        <f>Inputs!AX399</f>
        <v>0</v>
      </c>
      <c r="AY30" s="186">
        <f>Inputs!AY399</f>
        <v>0</v>
      </c>
      <c r="AZ30" s="186">
        <f>Inputs!AZ399</f>
        <v>0</v>
      </c>
      <c r="BA30" s="186">
        <f>Inputs!BA399</f>
        <v>0</v>
      </c>
      <c r="BB30" s="186">
        <f>Inputs!BB399</f>
        <v>0</v>
      </c>
      <c r="BC30" s="186">
        <f>Inputs!BC399</f>
        <v>0</v>
      </c>
      <c r="BD30" s="186">
        <f>Inputs!BD399</f>
        <v>0</v>
      </c>
      <c r="BE30" s="186">
        <f>Inputs!BE399</f>
        <v>0</v>
      </c>
      <c r="BF30" s="186">
        <f>Inputs!BF399</f>
        <v>0</v>
      </c>
      <c r="BG30" s="186">
        <f>Inputs!BG399</f>
        <v>0</v>
      </c>
      <c r="BH30" s="186">
        <f>Inputs!BH399</f>
        <v>0</v>
      </c>
      <c r="BI30" s="186">
        <f>Inputs!BI399</f>
        <v>0</v>
      </c>
      <c r="BJ30" s="186">
        <f>Inputs!BJ399</f>
        <v>0</v>
      </c>
      <c r="BK30" s="186">
        <f>Inputs!BK399</f>
        <v>0</v>
      </c>
      <c r="BL30" s="186">
        <f>Inputs!BL399</f>
        <v>0</v>
      </c>
      <c r="BM30" s="186">
        <f>Inputs!BM399</f>
        <v>0</v>
      </c>
      <c r="BN30" s="186">
        <f>Inputs!BN399</f>
        <v>0</v>
      </c>
      <c r="BO30" s="186">
        <f>Inputs!BO399</f>
        <v>0</v>
      </c>
      <c r="BP30" s="186">
        <f>Inputs!BP399</f>
        <v>0</v>
      </c>
      <c r="BQ30" s="186">
        <f>Inputs!BQ399</f>
        <v>0</v>
      </c>
      <c r="BR30" s="186">
        <f>Inputs!BR399</f>
        <v>0</v>
      </c>
      <c r="BS30" s="186">
        <f>Inputs!BS399</f>
        <v>0</v>
      </c>
      <c r="BT30" s="186">
        <f>Inputs!BT399</f>
        <v>0</v>
      </c>
      <c r="BU30" s="186">
        <f>Inputs!BU399</f>
        <v>0</v>
      </c>
      <c r="BV30" s="186">
        <f>Inputs!BV399</f>
        <v>0</v>
      </c>
      <c r="BW30" s="186">
        <f>Inputs!BW399</f>
        <v>0</v>
      </c>
      <c r="BX30" s="186">
        <f>Inputs!BX399</f>
        <v>0</v>
      </c>
      <c r="BY30" s="186">
        <f>Inputs!BY399</f>
        <v>0</v>
      </c>
      <c r="BZ30" s="186">
        <f>Inputs!BZ399</f>
        <v>0</v>
      </c>
      <c r="CA30" s="186">
        <f>Inputs!CA399</f>
        <v>0</v>
      </c>
      <c r="CB30" s="186">
        <f>Inputs!CB399</f>
        <v>0</v>
      </c>
      <c r="CC30" s="186">
        <f>Inputs!CC399</f>
        <v>0</v>
      </c>
      <c r="CD30" s="186">
        <f>Inputs!CD399</f>
        <v>0</v>
      </c>
      <c r="CE30" s="186">
        <f>Inputs!CE399</f>
        <v>0</v>
      </c>
      <c r="CF30" s="186">
        <f>Inputs!CF399</f>
        <v>0</v>
      </c>
      <c r="CG30" s="186">
        <f>Inputs!CG399</f>
        <v>0</v>
      </c>
      <c r="CH30" s="186">
        <f>Inputs!CH399</f>
        <v>0</v>
      </c>
      <c r="CI30" s="186">
        <f>Inputs!CI399</f>
        <v>0</v>
      </c>
    </row>
    <row r="31" spans="1:87">
      <c r="C31" t="s">
        <v>330</v>
      </c>
      <c r="D31" s="2" t="s">
        <v>898</v>
      </c>
      <c r="E31" s="2" t="s">
        <v>58</v>
      </c>
      <c r="G31" s="420"/>
      <c r="H31" s="186">
        <f>Inputs!H400</f>
        <v>-3</v>
      </c>
      <c r="I31" s="186">
        <f>Inputs!I400</f>
        <v>0</v>
      </c>
      <c r="J31" s="186">
        <f>Inputs!J400</f>
        <v>0</v>
      </c>
      <c r="K31" s="186">
        <f>Inputs!K400</f>
        <v>0</v>
      </c>
      <c r="L31" s="186">
        <f>Inputs!L400</f>
        <v>0</v>
      </c>
      <c r="M31" s="186">
        <f>Inputs!M400</f>
        <v>0</v>
      </c>
      <c r="N31" s="186">
        <f>Inputs!N400</f>
        <v>0</v>
      </c>
      <c r="O31" s="186">
        <f>Inputs!O400</f>
        <v>0</v>
      </c>
      <c r="P31" s="186">
        <f>Inputs!P400</f>
        <v>0</v>
      </c>
      <c r="Q31" s="186">
        <f>Inputs!Q400</f>
        <v>0</v>
      </c>
      <c r="R31" s="186">
        <f>Inputs!R400</f>
        <v>0</v>
      </c>
      <c r="S31" s="186">
        <f>Inputs!S400</f>
        <v>0</v>
      </c>
      <c r="T31" s="186">
        <f>Inputs!T400</f>
        <v>0</v>
      </c>
      <c r="U31" s="186">
        <f>Inputs!U400</f>
        <v>0</v>
      </c>
      <c r="V31" s="186">
        <f>Inputs!V400</f>
        <v>0</v>
      </c>
      <c r="W31" s="186">
        <f>Inputs!W400</f>
        <v>0</v>
      </c>
      <c r="X31" s="186">
        <f>Inputs!X400</f>
        <v>0</v>
      </c>
      <c r="Y31" s="186">
        <f>Inputs!Y400</f>
        <v>0</v>
      </c>
      <c r="Z31" s="186">
        <f>Inputs!Z400</f>
        <v>0</v>
      </c>
      <c r="AA31" s="186">
        <f>Inputs!AA400</f>
        <v>0</v>
      </c>
      <c r="AB31" s="186">
        <f>Inputs!AB400</f>
        <v>0</v>
      </c>
      <c r="AC31" s="186">
        <f>Inputs!AC400</f>
        <v>0</v>
      </c>
      <c r="AD31" s="186">
        <f>Inputs!AD400</f>
        <v>0</v>
      </c>
      <c r="AE31" s="186">
        <f>Inputs!AE400</f>
        <v>0</v>
      </c>
      <c r="AF31" s="186">
        <f>Inputs!AF400</f>
        <v>0</v>
      </c>
      <c r="AG31" s="186">
        <f>Inputs!AG400</f>
        <v>0</v>
      </c>
      <c r="AH31" s="186">
        <f>Inputs!AH400</f>
        <v>0</v>
      </c>
      <c r="AI31" s="186">
        <f>Inputs!AI400</f>
        <v>0</v>
      </c>
      <c r="AJ31" s="186">
        <f>Inputs!AJ400</f>
        <v>0</v>
      </c>
      <c r="AK31" s="186">
        <f>Inputs!AK400</f>
        <v>0</v>
      </c>
      <c r="AL31" s="186">
        <f>Inputs!AL400</f>
        <v>0</v>
      </c>
      <c r="AM31" s="186">
        <f>Inputs!AM400</f>
        <v>0</v>
      </c>
      <c r="AN31" s="186">
        <f>Inputs!AN400</f>
        <v>0</v>
      </c>
      <c r="AO31" s="186">
        <f>Inputs!AO400</f>
        <v>0</v>
      </c>
      <c r="AP31" s="186">
        <f>Inputs!AP400</f>
        <v>0</v>
      </c>
      <c r="AQ31" s="186">
        <f>Inputs!AQ400</f>
        <v>0</v>
      </c>
      <c r="AR31" s="186">
        <f>Inputs!AR400</f>
        <v>0</v>
      </c>
      <c r="AS31" s="186">
        <f>Inputs!AS400</f>
        <v>0</v>
      </c>
      <c r="AT31" s="186">
        <f>Inputs!AT400</f>
        <v>0</v>
      </c>
      <c r="AU31" s="186">
        <f>Inputs!AU400</f>
        <v>0</v>
      </c>
      <c r="AV31" s="186">
        <f>Inputs!AV400</f>
        <v>0</v>
      </c>
      <c r="AW31" s="186">
        <f>Inputs!AW400</f>
        <v>0</v>
      </c>
      <c r="AX31" s="186">
        <f>Inputs!AX400</f>
        <v>0</v>
      </c>
      <c r="AY31" s="186">
        <f>Inputs!AY400</f>
        <v>0</v>
      </c>
      <c r="AZ31" s="186">
        <f>Inputs!AZ400</f>
        <v>0</v>
      </c>
      <c r="BA31" s="186">
        <f>Inputs!BA400</f>
        <v>0</v>
      </c>
      <c r="BB31" s="186">
        <f>Inputs!BB400</f>
        <v>0</v>
      </c>
      <c r="BC31" s="186">
        <f>Inputs!BC400</f>
        <v>0</v>
      </c>
      <c r="BD31" s="186">
        <f>Inputs!BD400</f>
        <v>0</v>
      </c>
      <c r="BE31" s="186">
        <f>Inputs!BE400</f>
        <v>0</v>
      </c>
      <c r="BF31" s="186">
        <f>Inputs!BF400</f>
        <v>0</v>
      </c>
      <c r="BG31" s="186">
        <f>Inputs!BG400</f>
        <v>0</v>
      </c>
      <c r="BH31" s="186">
        <f>Inputs!BH400</f>
        <v>0</v>
      </c>
      <c r="BI31" s="186">
        <f>Inputs!BI400</f>
        <v>0</v>
      </c>
      <c r="BJ31" s="186">
        <f>Inputs!BJ400</f>
        <v>0</v>
      </c>
      <c r="BK31" s="186">
        <f>Inputs!BK400</f>
        <v>0</v>
      </c>
      <c r="BL31" s="186">
        <f>Inputs!BL400</f>
        <v>0</v>
      </c>
      <c r="BM31" s="186">
        <f>Inputs!BM400</f>
        <v>0</v>
      </c>
      <c r="BN31" s="186">
        <f>Inputs!BN400</f>
        <v>0</v>
      </c>
      <c r="BO31" s="186">
        <f>Inputs!BO400</f>
        <v>0</v>
      </c>
      <c r="BP31" s="186">
        <f>Inputs!BP400</f>
        <v>0</v>
      </c>
      <c r="BQ31" s="186">
        <f>Inputs!BQ400</f>
        <v>0</v>
      </c>
      <c r="BR31" s="186">
        <f>Inputs!BR400</f>
        <v>0</v>
      </c>
      <c r="BS31" s="186">
        <f>Inputs!BS400</f>
        <v>0</v>
      </c>
      <c r="BT31" s="186">
        <f>Inputs!BT400</f>
        <v>0</v>
      </c>
      <c r="BU31" s="186">
        <f>Inputs!BU400</f>
        <v>0</v>
      </c>
      <c r="BV31" s="186">
        <f>Inputs!BV400</f>
        <v>0</v>
      </c>
      <c r="BW31" s="186">
        <f>Inputs!BW400</f>
        <v>0</v>
      </c>
      <c r="BX31" s="186">
        <f>Inputs!BX400</f>
        <v>0</v>
      </c>
      <c r="BY31" s="186">
        <f>Inputs!BY400</f>
        <v>0</v>
      </c>
      <c r="BZ31" s="186">
        <f>Inputs!BZ400</f>
        <v>0</v>
      </c>
      <c r="CA31" s="186">
        <f>Inputs!CA400</f>
        <v>0</v>
      </c>
      <c r="CB31" s="186">
        <f>Inputs!CB400</f>
        <v>0</v>
      </c>
      <c r="CC31" s="186">
        <f>Inputs!CC400</f>
        <v>0</v>
      </c>
      <c r="CD31" s="186">
        <f>Inputs!CD400</f>
        <v>0</v>
      </c>
      <c r="CE31" s="186">
        <f>Inputs!CE400</f>
        <v>0</v>
      </c>
      <c r="CF31" s="186">
        <f>Inputs!CF400</f>
        <v>0</v>
      </c>
      <c r="CG31" s="186">
        <f>Inputs!CG400</f>
        <v>0</v>
      </c>
      <c r="CH31" s="186">
        <f>Inputs!CH400</f>
        <v>0</v>
      </c>
      <c r="CI31" s="186">
        <f>Inputs!CI400</f>
        <v>0</v>
      </c>
    </row>
    <row r="32" spans="1:87">
      <c r="C32" t="s">
        <v>887</v>
      </c>
      <c r="D32" s="2" t="s">
        <v>898</v>
      </c>
      <c r="E32" s="2" t="s">
        <v>58</v>
      </c>
      <c r="G32" s="186">
        <f>Inputs!G397</f>
        <v>-4.8</v>
      </c>
      <c r="H32" s="186">
        <f>Inputs!H397</f>
        <v>-4.8</v>
      </c>
      <c r="I32" s="186">
        <f>Inputs!I397</f>
        <v>-4.8</v>
      </c>
      <c r="J32" s="186">
        <f>Inputs!J397</f>
        <v>-4.8</v>
      </c>
      <c r="K32" s="186">
        <f>Inputs!K397</f>
        <v>-4.8</v>
      </c>
      <c r="L32" s="186">
        <f>Inputs!L397</f>
        <v>0</v>
      </c>
      <c r="M32" s="186">
        <f>Inputs!M397</f>
        <v>0</v>
      </c>
      <c r="N32" s="186">
        <f>Inputs!N397</f>
        <v>0</v>
      </c>
      <c r="O32" s="186">
        <f>Inputs!O397</f>
        <v>0</v>
      </c>
      <c r="P32" s="186">
        <f>Inputs!P397</f>
        <v>0</v>
      </c>
      <c r="Q32" s="186">
        <f>Inputs!Q397</f>
        <v>0</v>
      </c>
      <c r="R32" s="186">
        <f>Inputs!R397</f>
        <v>0</v>
      </c>
      <c r="S32" s="186">
        <f>Inputs!S397</f>
        <v>0</v>
      </c>
      <c r="T32" s="186">
        <f>Inputs!T397</f>
        <v>0</v>
      </c>
      <c r="U32" s="186">
        <f>Inputs!U397</f>
        <v>0</v>
      </c>
      <c r="V32" s="186">
        <f>Inputs!V397</f>
        <v>0</v>
      </c>
      <c r="W32" s="186">
        <f>Inputs!W397</f>
        <v>0</v>
      </c>
      <c r="X32" s="186">
        <f>Inputs!X397</f>
        <v>0</v>
      </c>
      <c r="Y32" s="186">
        <f>Inputs!Y397</f>
        <v>0</v>
      </c>
      <c r="Z32" s="186">
        <f>Inputs!Z397</f>
        <v>0</v>
      </c>
      <c r="AA32" s="186">
        <f>Inputs!AA397</f>
        <v>0</v>
      </c>
      <c r="AB32" s="186">
        <f>Inputs!AB397</f>
        <v>0</v>
      </c>
      <c r="AC32" s="186">
        <f>Inputs!AC397</f>
        <v>0</v>
      </c>
      <c r="AD32" s="186">
        <f>Inputs!AD397</f>
        <v>0</v>
      </c>
      <c r="AE32" s="186">
        <f>Inputs!AE397</f>
        <v>0</v>
      </c>
      <c r="AF32" s="186">
        <f>Inputs!AF397</f>
        <v>0</v>
      </c>
      <c r="AG32" s="186">
        <f>Inputs!AG397</f>
        <v>0</v>
      </c>
      <c r="AH32" s="186">
        <f>Inputs!AH397</f>
        <v>0</v>
      </c>
      <c r="AI32" s="186">
        <f>Inputs!AI397</f>
        <v>0</v>
      </c>
      <c r="AJ32" s="186">
        <f>Inputs!AJ397</f>
        <v>0</v>
      </c>
      <c r="AK32" s="186">
        <f>Inputs!AK397</f>
        <v>0</v>
      </c>
      <c r="AL32" s="186">
        <f>Inputs!AL397</f>
        <v>0</v>
      </c>
      <c r="AM32" s="186">
        <f>Inputs!AM397</f>
        <v>0</v>
      </c>
      <c r="AN32" s="186">
        <f>Inputs!AN397</f>
        <v>0</v>
      </c>
      <c r="AO32" s="186">
        <f>Inputs!AO397</f>
        <v>0</v>
      </c>
      <c r="AP32" s="186">
        <f>Inputs!AP397</f>
        <v>0</v>
      </c>
      <c r="AQ32" s="186">
        <f>Inputs!AQ397</f>
        <v>0</v>
      </c>
      <c r="AR32" s="186">
        <f>Inputs!AR397</f>
        <v>0</v>
      </c>
      <c r="AS32" s="186">
        <f>Inputs!AS397</f>
        <v>0</v>
      </c>
      <c r="AT32" s="186">
        <f>Inputs!AT397</f>
        <v>0</v>
      </c>
      <c r="AU32" s="186">
        <f>Inputs!AU397</f>
        <v>0</v>
      </c>
      <c r="AV32" s="186">
        <f>Inputs!AV397</f>
        <v>0</v>
      </c>
      <c r="AW32" s="186">
        <f>Inputs!AW397</f>
        <v>0</v>
      </c>
      <c r="AX32" s="186">
        <f>Inputs!AX397</f>
        <v>0</v>
      </c>
      <c r="AY32" s="186">
        <f>Inputs!AY397</f>
        <v>0</v>
      </c>
      <c r="AZ32" s="186">
        <f>Inputs!AZ397</f>
        <v>0</v>
      </c>
      <c r="BA32" s="186">
        <f>Inputs!BA397</f>
        <v>0</v>
      </c>
      <c r="BB32" s="186">
        <f>Inputs!BB397</f>
        <v>0</v>
      </c>
      <c r="BC32" s="186">
        <f>Inputs!BC397</f>
        <v>0</v>
      </c>
      <c r="BD32" s="186">
        <f>Inputs!BD397</f>
        <v>0</v>
      </c>
      <c r="BE32" s="186">
        <f>Inputs!BE397</f>
        <v>0</v>
      </c>
      <c r="BF32" s="186">
        <f>Inputs!BF397</f>
        <v>0</v>
      </c>
      <c r="BG32" s="186">
        <f>Inputs!BG397</f>
        <v>0</v>
      </c>
      <c r="BH32" s="186">
        <f>Inputs!BH397</f>
        <v>0</v>
      </c>
      <c r="BI32" s="186">
        <f>Inputs!BI397</f>
        <v>0</v>
      </c>
      <c r="BJ32" s="186">
        <f>Inputs!BJ397</f>
        <v>0</v>
      </c>
      <c r="BK32" s="186">
        <f>Inputs!BK397</f>
        <v>0</v>
      </c>
      <c r="BL32" s="186">
        <f>Inputs!BL397</f>
        <v>0</v>
      </c>
      <c r="BM32" s="186">
        <f>Inputs!BM397</f>
        <v>0</v>
      </c>
      <c r="BN32" s="186">
        <f>Inputs!BN397</f>
        <v>0</v>
      </c>
      <c r="BO32" s="186">
        <f>Inputs!BO397</f>
        <v>0</v>
      </c>
      <c r="BP32" s="186">
        <f>Inputs!BP397</f>
        <v>0</v>
      </c>
      <c r="BQ32" s="186">
        <f>Inputs!BQ397</f>
        <v>0</v>
      </c>
      <c r="BR32" s="186">
        <f>Inputs!BR397</f>
        <v>0</v>
      </c>
      <c r="BS32" s="186">
        <f>Inputs!BS397</f>
        <v>0</v>
      </c>
      <c r="BT32" s="186">
        <f>Inputs!BT397</f>
        <v>0</v>
      </c>
      <c r="BU32" s="186">
        <f>Inputs!BU397</f>
        <v>0</v>
      </c>
      <c r="BV32" s="186">
        <f>Inputs!BV397</f>
        <v>0</v>
      </c>
      <c r="BW32" s="186">
        <f>Inputs!BW397</f>
        <v>0</v>
      </c>
      <c r="BX32" s="186">
        <f>Inputs!BX397</f>
        <v>0</v>
      </c>
      <c r="BY32" s="186">
        <f>Inputs!BY397</f>
        <v>0</v>
      </c>
      <c r="BZ32" s="186">
        <f>Inputs!BZ397</f>
        <v>0</v>
      </c>
      <c r="CA32" s="186">
        <f>Inputs!CA397</f>
        <v>0</v>
      </c>
      <c r="CB32" s="186">
        <f>Inputs!CB397</f>
        <v>0</v>
      </c>
      <c r="CC32" s="186">
        <f>Inputs!CC397</f>
        <v>0</v>
      </c>
      <c r="CD32" s="186">
        <f>Inputs!CD397</f>
        <v>0</v>
      </c>
      <c r="CE32" s="186">
        <f>Inputs!CE397</f>
        <v>0</v>
      </c>
      <c r="CF32" s="186">
        <f>Inputs!CF397</f>
        <v>0</v>
      </c>
      <c r="CG32" s="186">
        <f>Inputs!CG397</f>
        <v>0</v>
      </c>
      <c r="CH32" s="186">
        <f>Inputs!CH397</f>
        <v>0</v>
      </c>
      <c r="CI32" s="186">
        <f>Inputs!CI397</f>
        <v>0</v>
      </c>
    </row>
    <row r="33" spans="1:87">
      <c r="D33" s="2"/>
      <c r="E33" s="2"/>
    </row>
    <row r="34" spans="1:87">
      <c r="A34" s="101"/>
      <c r="B34" s="101"/>
      <c r="C34" s="123" t="s">
        <v>414</v>
      </c>
      <c r="D34" s="98"/>
      <c r="E34" s="98"/>
      <c r="F34" s="101"/>
      <c r="G34" s="101"/>
      <c r="H34" s="101"/>
      <c r="I34" s="101"/>
      <c r="J34" s="440"/>
      <c r="K34" s="109"/>
      <c r="L34" s="109"/>
      <c r="M34" s="110"/>
      <c r="N34" s="110"/>
      <c r="O34" s="109"/>
      <c r="P34" s="109"/>
      <c r="Q34" s="109"/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109"/>
      <c r="AC34" s="109"/>
      <c r="AD34" s="109"/>
      <c r="AE34" s="111"/>
      <c r="AF34" s="11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</row>
    <row r="35" spans="1:87">
      <c r="A35" s="52"/>
      <c r="B35" s="52"/>
      <c r="C35" s="178" t="s">
        <v>888</v>
      </c>
      <c r="D35" s="103"/>
      <c r="E35" s="103"/>
      <c r="F35" s="52"/>
      <c r="G35" s="52"/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</row>
    <row r="36" spans="1:87">
      <c r="C36" t="s">
        <v>513</v>
      </c>
      <c r="D36" s="2" t="s">
        <v>898</v>
      </c>
      <c r="E36" s="2" t="s">
        <v>58</v>
      </c>
      <c r="G36" s="737"/>
      <c r="H36" s="740"/>
      <c r="I36" s="184">
        <f>H39</f>
        <v>-21.484999999999999</v>
      </c>
      <c r="J36" s="184">
        <f t="shared" ref="J36:BU36" si="0">I39</f>
        <v>-29.087</v>
      </c>
      <c r="K36" s="184">
        <f t="shared" si="0"/>
        <v>-31.738</v>
      </c>
      <c r="L36" s="184">
        <f t="shared" si="0"/>
        <v>-26.512</v>
      </c>
      <c r="M36" s="184">
        <f t="shared" si="0"/>
        <v>-22.76</v>
      </c>
      <c r="N36" s="184">
        <f t="shared" si="0"/>
        <v>-22.76</v>
      </c>
      <c r="O36" s="184">
        <f t="shared" si="0"/>
        <v>-22.759999999999998</v>
      </c>
      <c r="P36" s="184">
        <f t="shared" si="0"/>
        <v>-22.759999999999998</v>
      </c>
      <c r="Q36" s="184">
        <f t="shared" si="0"/>
        <v>-22.759999999999998</v>
      </c>
      <c r="R36" s="184">
        <f t="shared" si="0"/>
        <v>-22.76</v>
      </c>
      <c r="S36" s="184">
        <f t="shared" si="0"/>
        <v>-22.759999999999998</v>
      </c>
      <c r="T36" s="184">
        <f t="shared" si="0"/>
        <v>-22.76</v>
      </c>
      <c r="U36" s="184">
        <f t="shared" si="0"/>
        <v>-22.76</v>
      </c>
      <c r="V36" s="184">
        <f t="shared" si="0"/>
        <v>-22.760000000000005</v>
      </c>
      <c r="W36" s="184">
        <f t="shared" si="0"/>
        <v>-22.760000000000009</v>
      </c>
      <c r="X36" s="184">
        <f t="shared" si="0"/>
        <v>-22.760000000000012</v>
      </c>
      <c r="Y36" s="184">
        <f t="shared" si="0"/>
        <v>-22.760000000000016</v>
      </c>
      <c r="Z36" s="184">
        <f t="shared" si="0"/>
        <v>-22.760000000000016</v>
      </c>
      <c r="AA36" s="184">
        <f t="shared" si="0"/>
        <v>-22.760000000000019</v>
      </c>
      <c r="AB36" s="184">
        <f t="shared" si="0"/>
        <v>-22.760000000000016</v>
      </c>
      <c r="AC36" s="184">
        <f t="shared" si="0"/>
        <v>-22.760000000000016</v>
      </c>
      <c r="AD36" s="184">
        <f t="shared" si="0"/>
        <v>-22.760000000000012</v>
      </c>
      <c r="AE36" s="184">
        <f t="shared" si="0"/>
        <v>-22.760000000000016</v>
      </c>
      <c r="AF36" s="184">
        <f t="shared" si="0"/>
        <v>-22.760000000000016</v>
      </c>
      <c r="AG36" s="184">
        <f t="shared" si="0"/>
        <v>-22.760000000000019</v>
      </c>
      <c r="AH36" s="184">
        <f t="shared" si="0"/>
        <v>-22.760000000000019</v>
      </c>
      <c r="AI36" s="184">
        <f t="shared" si="0"/>
        <v>-22.760000000000016</v>
      </c>
      <c r="AJ36" s="184">
        <f t="shared" si="0"/>
        <v>-22.760000000000016</v>
      </c>
      <c r="AK36" s="184">
        <f t="shared" si="0"/>
        <v>-22.760000000000019</v>
      </c>
      <c r="AL36" s="184">
        <f t="shared" si="0"/>
        <v>-22.760000000000019</v>
      </c>
      <c r="AM36" s="184">
        <f t="shared" si="0"/>
        <v>-22.760000000000019</v>
      </c>
      <c r="AN36" s="184">
        <f t="shared" si="0"/>
        <v>-22.760000000000016</v>
      </c>
      <c r="AO36" s="184">
        <f t="shared" si="0"/>
        <v>-22.760000000000016</v>
      </c>
      <c r="AP36" s="184">
        <f t="shared" si="0"/>
        <v>-22.760000000000016</v>
      </c>
      <c r="AQ36" s="184">
        <f t="shared" si="0"/>
        <v>-22.760000000000016</v>
      </c>
      <c r="AR36" s="184">
        <f t="shared" si="0"/>
        <v>-22.760000000000012</v>
      </c>
      <c r="AS36" s="184">
        <f t="shared" si="0"/>
        <v>-22.760000000000009</v>
      </c>
      <c r="AT36" s="184">
        <f t="shared" si="0"/>
        <v>-22.760000000000009</v>
      </c>
      <c r="AU36" s="184">
        <f t="shared" si="0"/>
        <v>-22.760000000000009</v>
      </c>
      <c r="AV36" s="184">
        <f t="shared" si="0"/>
        <v>-22.760000000000012</v>
      </c>
      <c r="AW36" s="184">
        <f t="shared" si="0"/>
        <v>-22.760000000000012</v>
      </c>
      <c r="AX36" s="184">
        <f t="shared" si="0"/>
        <v>-22.760000000000012</v>
      </c>
      <c r="AY36" s="184">
        <f t="shared" si="0"/>
        <v>-22.760000000000012</v>
      </c>
      <c r="AZ36" s="184">
        <f t="shared" si="0"/>
        <v>-22.760000000000012</v>
      </c>
      <c r="BA36" s="184">
        <f t="shared" si="0"/>
        <v>-22.760000000000012</v>
      </c>
      <c r="BB36" s="184">
        <f t="shared" si="0"/>
        <v>-22.760000000000012</v>
      </c>
      <c r="BC36" s="184">
        <f t="shared" si="0"/>
        <v>-22.760000000000012</v>
      </c>
      <c r="BD36" s="184">
        <f t="shared" si="0"/>
        <v>-22.760000000000012</v>
      </c>
      <c r="BE36" s="184">
        <f t="shared" si="0"/>
        <v>-22.760000000000012</v>
      </c>
      <c r="BF36" s="184">
        <f t="shared" si="0"/>
        <v>-22.760000000000012</v>
      </c>
      <c r="BG36" s="184">
        <f t="shared" si="0"/>
        <v>-22.760000000000012</v>
      </c>
      <c r="BH36" s="184">
        <f t="shared" si="0"/>
        <v>-22.760000000000012</v>
      </c>
      <c r="BI36" s="184">
        <f t="shared" si="0"/>
        <v>-22.760000000000012</v>
      </c>
      <c r="BJ36" s="184">
        <f t="shared" si="0"/>
        <v>-22.760000000000005</v>
      </c>
      <c r="BK36" s="184">
        <f t="shared" si="0"/>
        <v>-22.760000000000005</v>
      </c>
      <c r="BL36" s="184">
        <f t="shared" si="0"/>
        <v>-22.760000000000005</v>
      </c>
      <c r="BM36" s="184">
        <f t="shared" si="0"/>
        <v>-22.760000000000012</v>
      </c>
      <c r="BN36" s="184">
        <f t="shared" si="0"/>
        <v>-22.760000000000005</v>
      </c>
      <c r="BO36" s="184">
        <f t="shared" si="0"/>
        <v>-22.760000000000005</v>
      </c>
      <c r="BP36" s="184">
        <f t="shared" si="0"/>
        <v>-22.760000000000005</v>
      </c>
      <c r="BQ36" s="184">
        <f t="shared" si="0"/>
        <v>-22.760000000000005</v>
      </c>
      <c r="BR36" s="184">
        <f t="shared" si="0"/>
        <v>-22.760000000000005</v>
      </c>
      <c r="BS36" s="184">
        <f t="shared" si="0"/>
        <v>-22.759999999999998</v>
      </c>
      <c r="BT36" s="184">
        <f t="shared" si="0"/>
        <v>-22.759999999999991</v>
      </c>
      <c r="BU36" s="184">
        <f t="shared" si="0"/>
        <v>-22.759999999999984</v>
      </c>
      <c r="BV36" s="184">
        <f t="shared" ref="BV36:CI36" si="1">BU39</f>
        <v>-22.759999999999984</v>
      </c>
      <c r="BW36" s="184">
        <f t="shared" si="1"/>
        <v>-22.759999999999991</v>
      </c>
      <c r="BX36" s="184">
        <f t="shared" si="1"/>
        <v>-22.759999999999998</v>
      </c>
      <c r="BY36" s="184">
        <f t="shared" si="1"/>
        <v>-22.760000000000005</v>
      </c>
      <c r="BZ36" s="184">
        <f t="shared" si="1"/>
        <v>-22.759999999999998</v>
      </c>
      <c r="CA36" s="184">
        <f t="shared" si="1"/>
        <v>-22.759999999999991</v>
      </c>
      <c r="CB36" s="184">
        <f t="shared" si="1"/>
        <v>-22.759999999999984</v>
      </c>
      <c r="CC36" s="184">
        <f t="shared" si="1"/>
        <v>-22.759999999999984</v>
      </c>
      <c r="CD36" s="184">
        <f t="shared" si="1"/>
        <v>-22.759999999999991</v>
      </c>
      <c r="CE36" s="184">
        <f t="shared" si="1"/>
        <v>-22.759999999999991</v>
      </c>
      <c r="CF36" s="184">
        <f t="shared" si="1"/>
        <v>-22.759999999999991</v>
      </c>
      <c r="CG36" s="184">
        <f t="shared" si="1"/>
        <v>-22.759999999999991</v>
      </c>
      <c r="CH36" s="184">
        <f t="shared" si="1"/>
        <v>-22.759999999999991</v>
      </c>
      <c r="CI36" s="184">
        <f t="shared" si="1"/>
        <v>-22.759999999999991</v>
      </c>
    </row>
    <row r="37" spans="1:87">
      <c r="C37" s="59" t="s">
        <v>96</v>
      </c>
      <c r="D37" s="2" t="s">
        <v>898</v>
      </c>
      <c r="E37" s="2" t="s">
        <v>58</v>
      </c>
      <c r="G37" s="737"/>
      <c r="H37" s="737"/>
      <c r="I37" s="184">
        <f t="shared" ref="I37:BT37" si="2">I26</f>
        <v>-19.030999999999999</v>
      </c>
      <c r="J37" s="184">
        <f t="shared" si="2"/>
        <v>-19.670999999999999</v>
      </c>
      <c r="K37" s="184">
        <f t="shared" si="2"/>
        <v>-13.273999999999999</v>
      </c>
      <c r="L37" s="184">
        <f t="shared" si="2"/>
        <v>-12.872</v>
      </c>
      <c r="M37" s="184">
        <f t="shared" si="2"/>
        <v>-16.5504</v>
      </c>
      <c r="N37" s="184">
        <f t="shared" si="2"/>
        <v>-16.881408</v>
      </c>
      <c r="O37" s="184">
        <f t="shared" si="2"/>
        <v>-17.202154751999998</v>
      </c>
      <c r="P37" s="184">
        <f t="shared" si="2"/>
        <v>-17.546197847039998</v>
      </c>
      <c r="Q37" s="184">
        <f t="shared" si="2"/>
        <v>-17.897121803980799</v>
      </c>
      <c r="R37" s="184">
        <f t="shared" si="2"/>
        <v>-18.255064240060413</v>
      </c>
      <c r="S37" s="184">
        <f t="shared" si="2"/>
        <v>-18.620165524861623</v>
      </c>
      <c r="T37" s="184">
        <f t="shared" si="2"/>
        <v>-18.992568835358856</v>
      </c>
      <c r="U37" s="184">
        <f t="shared" si="2"/>
        <v>-19.372420212066032</v>
      </c>
      <c r="V37" s="184">
        <f t="shared" si="2"/>
        <v>-19.759868616307354</v>
      </c>
      <c r="W37" s="184">
        <f t="shared" si="2"/>
        <v>-20.155065988633503</v>
      </c>
      <c r="X37" s="184">
        <f t="shared" si="2"/>
        <v>-20.558167308406173</v>
      </c>
      <c r="Y37" s="184">
        <f t="shared" si="2"/>
        <v>-20.969330654574296</v>
      </c>
      <c r="Z37" s="184">
        <f t="shared" si="2"/>
        <v>-21.388717267665783</v>
      </c>
      <c r="AA37" s="184">
        <f t="shared" si="2"/>
        <v>-21.8164916130191</v>
      </c>
      <c r="AB37" s="184">
        <f t="shared" si="2"/>
        <v>-22.252821445279483</v>
      </c>
      <c r="AC37" s="184">
        <f t="shared" si="2"/>
        <v>-22.697877874185075</v>
      </c>
      <c r="AD37" s="184">
        <f t="shared" si="2"/>
        <v>-23.151835431668776</v>
      </c>
      <c r="AE37" s="184">
        <f t="shared" si="2"/>
        <v>-23.61487214030215</v>
      </c>
      <c r="AF37" s="184">
        <f t="shared" si="2"/>
        <v>-24.087169583108192</v>
      </c>
      <c r="AG37" s="184">
        <f t="shared" si="2"/>
        <v>-24.568912974770356</v>
      </c>
      <c r="AH37" s="184">
        <f t="shared" si="2"/>
        <v>-25.060291234265765</v>
      </c>
      <c r="AI37" s="184">
        <f t="shared" si="2"/>
        <v>-25.56149705895108</v>
      </c>
      <c r="AJ37" s="184">
        <f t="shared" si="2"/>
        <v>-26.072727000130101</v>
      </c>
      <c r="AK37" s="184">
        <f t="shared" si="2"/>
        <v>-26.594181540132702</v>
      </c>
      <c r="AL37" s="184">
        <f t="shared" si="2"/>
        <v>-27.126065170935355</v>
      </c>
      <c r="AM37" s="184">
        <f t="shared" si="2"/>
        <v>-27.668586474354061</v>
      </c>
      <c r="AN37" s="184">
        <f t="shared" si="2"/>
        <v>-28.221958203841144</v>
      </c>
      <c r="AO37" s="184">
        <f t="shared" si="2"/>
        <v>-28.786397367917967</v>
      </c>
      <c r="AP37" s="184">
        <f t="shared" si="2"/>
        <v>-29.362125315276327</v>
      </c>
      <c r="AQ37" s="184">
        <f t="shared" si="2"/>
        <v>-29.949367821581852</v>
      </c>
      <c r="AR37" s="184">
        <f t="shared" si="2"/>
        <v>-30.548355178013491</v>
      </c>
      <c r="AS37" s="184">
        <f t="shared" si="2"/>
        <v>-31.159322281573761</v>
      </c>
      <c r="AT37" s="184">
        <f t="shared" si="2"/>
        <v>-31.782508727205236</v>
      </c>
      <c r="AU37" s="184">
        <f t="shared" si="2"/>
        <v>-32.418158901749344</v>
      </c>
      <c r="AV37" s="184">
        <f t="shared" si="2"/>
        <v>-33.066522079784335</v>
      </c>
      <c r="AW37" s="184">
        <f t="shared" si="2"/>
        <v>-33.727852521380022</v>
      </c>
      <c r="AX37" s="184">
        <f t="shared" si="2"/>
        <v>-34.402409571807624</v>
      </c>
      <c r="AY37" s="184">
        <f t="shared" si="2"/>
        <v>-35.090457763243776</v>
      </c>
      <c r="AZ37" s="184">
        <f t="shared" si="2"/>
        <v>-35.792266918508652</v>
      </c>
      <c r="BA37" s="184">
        <f t="shared" si="2"/>
        <v>-36.508112256878825</v>
      </c>
      <c r="BB37" s="184">
        <f t="shared" si="2"/>
        <v>-37.238274502016402</v>
      </c>
      <c r="BC37" s="184">
        <f t="shared" si="2"/>
        <v>-37.983039992056732</v>
      </c>
      <c r="BD37" s="184">
        <f t="shared" si="2"/>
        <v>-38.742700791897867</v>
      </c>
      <c r="BE37" s="184">
        <f t="shared" si="2"/>
        <v>-39.517554807735827</v>
      </c>
      <c r="BF37" s="184">
        <f t="shared" si="2"/>
        <v>-40.307905903890543</v>
      </c>
      <c r="BG37" s="184">
        <f t="shared" si="2"/>
        <v>-41.114064021968353</v>
      </c>
      <c r="BH37" s="184">
        <f t="shared" si="2"/>
        <v>-41.936345302407723</v>
      </c>
      <c r="BI37" s="184">
        <f t="shared" si="2"/>
        <v>-42.775072208455882</v>
      </c>
      <c r="BJ37" s="184">
        <f t="shared" si="2"/>
        <v>-43.630573652625003</v>
      </c>
      <c r="BK37" s="184">
        <f t="shared" si="2"/>
        <v>-44.503185125677504</v>
      </c>
      <c r="BL37" s="184">
        <f t="shared" si="2"/>
        <v>-45.393248828191055</v>
      </c>
      <c r="BM37" s="184">
        <f t="shared" si="2"/>
        <v>-46.301113804754877</v>
      </c>
      <c r="BN37" s="184">
        <f t="shared" si="2"/>
        <v>-47.227136080849974</v>
      </c>
      <c r="BO37" s="184">
        <f t="shared" si="2"/>
        <v>-48.171678802466971</v>
      </c>
      <c r="BP37" s="184">
        <f t="shared" si="2"/>
        <v>-49.135112378516311</v>
      </c>
      <c r="BQ37" s="184">
        <f t="shared" si="2"/>
        <v>-50.117814626086641</v>
      </c>
      <c r="BR37" s="184">
        <f t="shared" si="2"/>
        <v>-51.120170918608373</v>
      </c>
      <c r="BS37" s="184">
        <f t="shared" si="2"/>
        <v>-52.142574336980545</v>
      </c>
      <c r="BT37" s="184">
        <f t="shared" si="2"/>
        <v>-53.185425823720159</v>
      </c>
      <c r="BU37" s="184">
        <f t="shared" ref="BU37:CI37" si="3">BU26</f>
        <v>-54.249134340194566</v>
      </c>
      <c r="BV37" s="184">
        <f t="shared" si="3"/>
        <v>-55.334117026998456</v>
      </c>
      <c r="BW37" s="184">
        <f t="shared" si="3"/>
        <v>-56.440799367538425</v>
      </c>
      <c r="BX37" s="184">
        <f t="shared" si="3"/>
        <v>-57.569615354889194</v>
      </c>
      <c r="BY37" s="184">
        <f t="shared" si="3"/>
        <v>-58.721007661986981</v>
      </c>
      <c r="BZ37" s="184">
        <f t="shared" si="3"/>
        <v>-59.895427815226725</v>
      </c>
      <c r="CA37" s="184">
        <f t="shared" si="3"/>
        <v>-61.093336371531258</v>
      </c>
      <c r="CB37" s="184">
        <f t="shared" si="3"/>
        <v>-62.315203098961881</v>
      </c>
      <c r="CC37" s="184">
        <f t="shared" si="3"/>
        <v>-63.561507160941119</v>
      </c>
      <c r="CD37" s="184">
        <f t="shared" si="3"/>
        <v>-64.832737304159949</v>
      </c>
      <c r="CE37" s="184">
        <f t="shared" si="3"/>
        <v>-66.129392050243155</v>
      </c>
      <c r="CF37" s="184">
        <f t="shared" si="3"/>
        <v>-67.451979891248016</v>
      </c>
      <c r="CG37" s="184">
        <f t="shared" si="3"/>
        <v>-68.801019489072971</v>
      </c>
      <c r="CH37" s="184">
        <f t="shared" si="3"/>
        <v>-70.17703987885443</v>
      </c>
      <c r="CI37" s="184">
        <f t="shared" si="3"/>
        <v>-71.580580676431524</v>
      </c>
    </row>
    <row r="38" spans="1:87">
      <c r="C38" s="59" t="s">
        <v>570</v>
      </c>
      <c r="D38" s="2" t="s">
        <v>898</v>
      </c>
      <c r="E38" s="2" t="s">
        <v>58</v>
      </c>
      <c r="G38" s="737"/>
      <c r="H38" s="737"/>
      <c r="I38" s="184">
        <f t="shared" ref="I38:BT38" si="4">I27</f>
        <v>11.42883857</v>
      </c>
      <c r="J38" s="184">
        <f t="shared" si="4"/>
        <v>17.020886629347999</v>
      </c>
      <c r="K38" s="184">
        <f t="shared" si="4"/>
        <v>18.5</v>
      </c>
      <c r="L38" s="184">
        <f t="shared" si="4"/>
        <v>16.623999999999999</v>
      </c>
      <c r="M38" s="184">
        <f t="shared" si="4"/>
        <v>16.5504</v>
      </c>
      <c r="N38" s="184">
        <f t="shared" si="4"/>
        <v>16.881408</v>
      </c>
      <c r="O38" s="184">
        <f t="shared" si="4"/>
        <v>17.202154751999998</v>
      </c>
      <c r="P38" s="184">
        <f t="shared" si="4"/>
        <v>17.546197847039998</v>
      </c>
      <c r="Q38" s="184">
        <f t="shared" si="4"/>
        <v>17.897121803980799</v>
      </c>
      <c r="R38" s="184">
        <f t="shared" si="4"/>
        <v>18.255064240060413</v>
      </c>
      <c r="S38" s="184">
        <f t="shared" si="4"/>
        <v>18.620165524861623</v>
      </c>
      <c r="T38" s="184">
        <f t="shared" si="4"/>
        <v>18.992568835358856</v>
      </c>
      <c r="U38" s="184">
        <f t="shared" si="4"/>
        <v>19.372420212066032</v>
      </c>
      <c r="V38" s="184">
        <f t="shared" si="4"/>
        <v>19.759868616307354</v>
      </c>
      <c r="W38" s="184">
        <f t="shared" si="4"/>
        <v>20.155065988633503</v>
      </c>
      <c r="X38" s="184">
        <f t="shared" si="4"/>
        <v>20.558167308406173</v>
      </c>
      <c r="Y38" s="184">
        <f t="shared" si="4"/>
        <v>20.969330654574296</v>
      </c>
      <c r="Z38" s="184">
        <f t="shared" si="4"/>
        <v>21.388717267665783</v>
      </c>
      <c r="AA38" s="184">
        <f t="shared" si="4"/>
        <v>21.8164916130191</v>
      </c>
      <c r="AB38" s="184">
        <f t="shared" si="4"/>
        <v>22.252821445279483</v>
      </c>
      <c r="AC38" s="184">
        <f t="shared" si="4"/>
        <v>22.697877874185075</v>
      </c>
      <c r="AD38" s="184">
        <f t="shared" si="4"/>
        <v>23.151835431668776</v>
      </c>
      <c r="AE38" s="184">
        <f t="shared" si="4"/>
        <v>23.61487214030215</v>
      </c>
      <c r="AF38" s="184">
        <f t="shared" si="4"/>
        <v>24.087169583108192</v>
      </c>
      <c r="AG38" s="184">
        <f t="shared" si="4"/>
        <v>24.568912974770356</v>
      </c>
      <c r="AH38" s="184">
        <f t="shared" si="4"/>
        <v>25.060291234265765</v>
      </c>
      <c r="AI38" s="184">
        <f t="shared" si="4"/>
        <v>25.56149705895108</v>
      </c>
      <c r="AJ38" s="184">
        <f t="shared" si="4"/>
        <v>26.072727000130101</v>
      </c>
      <c r="AK38" s="184">
        <f t="shared" si="4"/>
        <v>26.594181540132702</v>
      </c>
      <c r="AL38" s="184">
        <f t="shared" si="4"/>
        <v>27.126065170935355</v>
      </c>
      <c r="AM38" s="184">
        <f t="shared" si="4"/>
        <v>27.668586474354061</v>
      </c>
      <c r="AN38" s="184">
        <f t="shared" si="4"/>
        <v>28.221958203841144</v>
      </c>
      <c r="AO38" s="184">
        <f t="shared" si="4"/>
        <v>28.786397367917967</v>
      </c>
      <c r="AP38" s="184">
        <f t="shared" si="4"/>
        <v>29.362125315276327</v>
      </c>
      <c r="AQ38" s="184">
        <f t="shared" si="4"/>
        <v>29.949367821581852</v>
      </c>
      <c r="AR38" s="184">
        <f t="shared" si="4"/>
        <v>30.548355178013491</v>
      </c>
      <c r="AS38" s="184">
        <f t="shared" si="4"/>
        <v>31.159322281573761</v>
      </c>
      <c r="AT38" s="184">
        <f t="shared" si="4"/>
        <v>31.782508727205236</v>
      </c>
      <c r="AU38" s="184">
        <f t="shared" si="4"/>
        <v>32.418158901749344</v>
      </c>
      <c r="AV38" s="184">
        <f t="shared" si="4"/>
        <v>33.066522079784335</v>
      </c>
      <c r="AW38" s="184">
        <f t="shared" si="4"/>
        <v>33.727852521380022</v>
      </c>
      <c r="AX38" s="184">
        <f t="shared" si="4"/>
        <v>34.402409571807624</v>
      </c>
      <c r="AY38" s="184">
        <f t="shared" si="4"/>
        <v>35.090457763243776</v>
      </c>
      <c r="AZ38" s="184">
        <f t="shared" si="4"/>
        <v>35.792266918508652</v>
      </c>
      <c r="BA38" s="184">
        <f t="shared" si="4"/>
        <v>36.508112256878825</v>
      </c>
      <c r="BB38" s="184">
        <f t="shared" si="4"/>
        <v>37.238274502016402</v>
      </c>
      <c r="BC38" s="184">
        <f t="shared" si="4"/>
        <v>37.983039992056732</v>
      </c>
      <c r="BD38" s="184">
        <f t="shared" si="4"/>
        <v>38.742700791897867</v>
      </c>
      <c r="BE38" s="184">
        <f t="shared" si="4"/>
        <v>39.517554807735827</v>
      </c>
      <c r="BF38" s="184">
        <f t="shared" si="4"/>
        <v>40.307905903890543</v>
      </c>
      <c r="BG38" s="184">
        <f t="shared" si="4"/>
        <v>41.114064021968353</v>
      </c>
      <c r="BH38" s="184">
        <f t="shared" si="4"/>
        <v>41.936345302407723</v>
      </c>
      <c r="BI38" s="184">
        <f t="shared" si="4"/>
        <v>42.775072208455882</v>
      </c>
      <c r="BJ38" s="184">
        <f t="shared" si="4"/>
        <v>43.630573652625003</v>
      </c>
      <c r="BK38" s="184">
        <f t="shared" si="4"/>
        <v>44.503185125677504</v>
      </c>
      <c r="BL38" s="184">
        <f t="shared" si="4"/>
        <v>45.393248828191055</v>
      </c>
      <c r="BM38" s="184">
        <f t="shared" si="4"/>
        <v>46.301113804754877</v>
      </c>
      <c r="BN38" s="184">
        <f t="shared" si="4"/>
        <v>47.227136080849974</v>
      </c>
      <c r="BO38" s="184">
        <f t="shared" si="4"/>
        <v>48.171678802466971</v>
      </c>
      <c r="BP38" s="184">
        <f t="shared" si="4"/>
        <v>49.135112378516311</v>
      </c>
      <c r="BQ38" s="184">
        <f t="shared" si="4"/>
        <v>50.117814626086641</v>
      </c>
      <c r="BR38" s="184">
        <f t="shared" si="4"/>
        <v>51.120170918608373</v>
      </c>
      <c r="BS38" s="184">
        <f t="shared" si="4"/>
        <v>52.142574336980545</v>
      </c>
      <c r="BT38" s="184">
        <f t="shared" si="4"/>
        <v>53.185425823720159</v>
      </c>
      <c r="BU38" s="184">
        <f t="shared" ref="BU38:CI38" si="5">BU27</f>
        <v>54.249134340194566</v>
      </c>
      <c r="BV38" s="184">
        <f t="shared" si="5"/>
        <v>55.334117026998456</v>
      </c>
      <c r="BW38" s="184">
        <f t="shared" si="5"/>
        <v>56.440799367538425</v>
      </c>
      <c r="BX38" s="184">
        <f t="shared" si="5"/>
        <v>57.569615354889194</v>
      </c>
      <c r="BY38" s="184">
        <f t="shared" si="5"/>
        <v>58.721007661986981</v>
      </c>
      <c r="BZ38" s="184">
        <f t="shared" si="5"/>
        <v>59.895427815226725</v>
      </c>
      <c r="CA38" s="184">
        <f t="shared" si="5"/>
        <v>61.093336371531258</v>
      </c>
      <c r="CB38" s="184">
        <f t="shared" si="5"/>
        <v>62.315203098961881</v>
      </c>
      <c r="CC38" s="184">
        <f t="shared" si="5"/>
        <v>63.561507160941119</v>
      </c>
      <c r="CD38" s="184">
        <f t="shared" si="5"/>
        <v>64.832737304159949</v>
      </c>
      <c r="CE38" s="184">
        <f t="shared" si="5"/>
        <v>66.129392050243155</v>
      </c>
      <c r="CF38" s="184">
        <f t="shared" si="5"/>
        <v>67.451979891248016</v>
      </c>
      <c r="CG38" s="184">
        <f t="shared" si="5"/>
        <v>68.801019489072971</v>
      </c>
      <c r="CH38" s="184">
        <f t="shared" si="5"/>
        <v>70.17703987885443</v>
      </c>
      <c r="CI38" s="184">
        <f t="shared" si="5"/>
        <v>71.580580676431524</v>
      </c>
    </row>
    <row r="39" spans="1:87">
      <c r="C39" s="4" t="s">
        <v>515</v>
      </c>
      <c r="D39" s="2" t="s">
        <v>898</v>
      </c>
      <c r="E39" s="2" t="s">
        <v>58</v>
      </c>
      <c r="G39" s="737"/>
      <c r="H39" s="599">
        <f>IF(ISNUMBER(H20),H20,SUM(H36:H38))</f>
        <v>-21.484999999999999</v>
      </c>
      <c r="I39" s="599">
        <f t="shared" ref="I39:BT39" si="6">IF(ISNUMBER(I20),I20,SUM(I36:I38))</f>
        <v>-29.087</v>
      </c>
      <c r="J39" s="599">
        <f t="shared" si="6"/>
        <v>-31.738</v>
      </c>
      <c r="K39" s="599">
        <f>IF(ISNUMBER(K20),K20,SUM(K36:K38))</f>
        <v>-26.512</v>
      </c>
      <c r="L39" s="599">
        <f t="shared" si="6"/>
        <v>-22.76</v>
      </c>
      <c r="M39" s="599">
        <f t="shared" si="6"/>
        <v>-22.76</v>
      </c>
      <c r="N39" s="599">
        <f t="shared" si="6"/>
        <v>-22.759999999999998</v>
      </c>
      <c r="O39" s="599">
        <f t="shared" si="6"/>
        <v>-22.759999999999998</v>
      </c>
      <c r="P39" s="599">
        <f t="shared" si="6"/>
        <v>-22.759999999999998</v>
      </c>
      <c r="Q39" s="599">
        <f t="shared" si="6"/>
        <v>-22.76</v>
      </c>
      <c r="R39" s="599">
        <f t="shared" si="6"/>
        <v>-22.759999999999998</v>
      </c>
      <c r="S39" s="599">
        <f t="shared" si="6"/>
        <v>-22.76</v>
      </c>
      <c r="T39" s="599">
        <f t="shared" si="6"/>
        <v>-22.76</v>
      </c>
      <c r="U39" s="599">
        <f t="shared" si="6"/>
        <v>-22.760000000000005</v>
      </c>
      <c r="V39" s="599">
        <f t="shared" si="6"/>
        <v>-22.760000000000009</v>
      </c>
      <c r="W39" s="599">
        <f t="shared" si="6"/>
        <v>-22.760000000000012</v>
      </c>
      <c r="X39" s="599">
        <f t="shared" si="6"/>
        <v>-22.760000000000016</v>
      </c>
      <c r="Y39" s="599">
        <f t="shared" si="6"/>
        <v>-22.760000000000016</v>
      </c>
      <c r="Z39" s="599">
        <f t="shared" si="6"/>
        <v>-22.760000000000019</v>
      </c>
      <c r="AA39" s="599">
        <f t="shared" si="6"/>
        <v>-22.760000000000016</v>
      </c>
      <c r="AB39" s="599">
        <f t="shared" si="6"/>
        <v>-22.760000000000016</v>
      </c>
      <c r="AC39" s="599">
        <f t="shared" si="6"/>
        <v>-22.760000000000012</v>
      </c>
      <c r="AD39" s="599">
        <f t="shared" si="6"/>
        <v>-22.760000000000016</v>
      </c>
      <c r="AE39" s="599">
        <f t="shared" si="6"/>
        <v>-22.760000000000016</v>
      </c>
      <c r="AF39" s="599">
        <f t="shared" si="6"/>
        <v>-22.760000000000019</v>
      </c>
      <c r="AG39" s="599">
        <f t="shared" si="6"/>
        <v>-22.760000000000019</v>
      </c>
      <c r="AH39" s="599">
        <f t="shared" si="6"/>
        <v>-22.760000000000016</v>
      </c>
      <c r="AI39" s="599">
        <f t="shared" si="6"/>
        <v>-22.760000000000016</v>
      </c>
      <c r="AJ39" s="599">
        <f t="shared" si="6"/>
        <v>-22.760000000000019</v>
      </c>
      <c r="AK39" s="599">
        <f t="shared" si="6"/>
        <v>-22.760000000000019</v>
      </c>
      <c r="AL39" s="599">
        <f t="shared" si="6"/>
        <v>-22.760000000000019</v>
      </c>
      <c r="AM39" s="599">
        <f t="shared" si="6"/>
        <v>-22.760000000000016</v>
      </c>
      <c r="AN39" s="599">
        <f t="shared" si="6"/>
        <v>-22.760000000000016</v>
      </c>
      <c r="AO39" s="599">
        <f t="shared" si="6"/>
        <v>-22.760000000000016</v>
      </c>
      <c r="AP39" s="599">
        <f t="shared" si="6"/>
        <v>-22.760000000000016</v>
      </c>
      <c r="AQ39" s="599">
        <f t="shared" si="6"/>
        <v>-22.760000000000012</v>
      </c>
      <c r="AR39" s="599">
        <f t="shared" si="6"/>
        <v>-22.760000000000009</v>
      </c>
      <c r="AS39" s="599">
        <f t="shared" si="6"/>
        <v>-22.760000000000009</v>
      </c>
      <c r="AT39" s="599">
        <f t="shared" si="6"/>
        <v>-22.760000000000009</v>
      </c>
      <c r="AU39" s="599">
        <f t="shared" si="6"/>
        <v>-22.760000000000012</v>
      </c>
      <c r="AV39" s="599">
        <f t="shared" si="6"/>
        <v>-22.760000000000012</v>
      </c>
      <c r="AW39" s="599">
        <f t="shared" si="6"/>
        <v>-22.760000000000012</v>
      </c>
      <c r="AX39" s="599">
        <f t="shared" si="6"/>
        <v>-22.760000000000012</v>
      </c>
      <c r="AY39" s="599">
        <f t="shared" si="6"/>
        <v>-22.760000000000012</v>
      </c>
      <c r="AZ39" s="599">
        <f t="shared" si="6"/>
        <v>-22.760000000000012</v>
      </c>
      <c r="BA39" s="599">
        <f t="shared" si="6"/>
        <v>-22.760000000000012</v>
      </c>
      <c r="BB39" s="599">
        <f t="shared" si="6"/>
        <v>-22.760000000000012</v>
      </c>
      <c r="BC39" s="599">
        <f t="shared" si="6"/>
        <v>-22.760000000000012</v>
      </c>
      <c r="BD39" s="599">
        <f t="shared" si="6"/>
        <v>-22.760000000000012</v>
      </c>
      <c r="BE39" s="599">
        <f t="shared" si="6"/>
        <v>-22.760000000000012</v>
      </c>
      <c r="BF39" s="599">
        <f t="shared" si="6"/>
        <v>-22.760000000000012</v>
      </c>
      <c r="BG39" s="599">
        <f t="shared" si="6"/>
        <v>-22.760000000000012</v>
      </c>
      <c r="BH39" s="599">
        <f t="shared" si="6"/>
        <v>-22.760000000000012</v>
      </c>
      <c r="BI39" s="599">
        <f t="shared" si="6"/>
        <v>-22.760000000000005</v>
      </c>
      <c r="BJ39" s="599">
        <f t="shared" si="6"/>
        <v>-22.760000000000005</v>
      </c>
      <c r="BK39" s="599">
        <f t="shared" si="6"/>
        <v>-22.760000000000005</v>
      </c>
      <c r="BL39" s="599">
        <f t="shared" si="6"/>
        <v>-22.760000000000012</v>
      </c>
      <c r="BM39" s="599">
        <f t="shared" si="6"/>
        <v>-22.760000000000005</v>
      </c>
      <c r="BN39" s="599">
        <f t="shared" si="6"/>
        <v>-22.760000000000005</v>
      </c>
      <c r="BO39" s="599">
        <f t="shared" si="6"/>
        <v>-22.760000000000005</v>
      </c>
      <c r="BP39" s="599">
        <f t="shared" si="6"/>
        <v>-22.760000000000005</v>
      </c>
      <c r="BQ39" s="599">
        <f t="shared" si="6"/>
        <v>-22.760000000000005</v>
      </c>
      <c r="BR39" s="599">
        <f t="shared" si="6"/>
        <v>-22.759999999999998</v>
      </c>
      <c r="BS39" s="599">
        <f t="shared" si="6"/>
        <v>-22.759999999999991</v>
      </c>
      <c r="BT39" s="599">
        <f t="shared" si="6"/>
        <v>-22.759999999999984</v>
      </c>
      <c r="BU39" s="599">
        <f t="shared" ref="BU39:CI39" si="7">IF(ISNUMBER(BU20),BU20,SUM(BU36:BU38))</f>
        <v>-22.759999999999984</v>
      </c>
      <c r="BV39" s="599">
        <f t="shared" si="7"/>
        <v>-22.759999999999991</v>
      </c>
      <c r="BW39" s="599">
        <f t="shared" si="7"/>
        <v>-22.759999999999998</v>
      </c>
      <c r="BX39" s="599">
        <f t="shared" si="7"/>
        <v>-22.760000000000005</v>
      </c>
      <c r="BY39" s="599">
        <f t="shared" si="7"/>
        <v>-22.759999999999998</v>
      </c>
      <c r="BZ39" s="599">
        <f t="shared" si="7"/>
        <v>-22.759999999999991</v>
      </c>
      <c r="CA39" s="599">
        <f t="shared" si="7"/>
        <v>-22.759999999999984</v>
      </c>
      <c r="CB39" s="599">
        <f t="shared" si="7"/>
        <v>-22.759999999999984</v>
      </c>
      <c r="CC39" s="599">
        <f t="shared" si="7"/>
        <v>-22.759999999999991</v>
      </c>
      <c r="CD39" s="599">
        <f t="shared" si="7"/>
        <v>-22.759999999999991</v>
      </c>
      <c r="CE39" s="599">
        <f t="shared" si="7"/>
        <v>-22.759999999999991</v>
      </c>
      <c r="CF39" s="599">
        <f t="shared" si="7"/>
        <v>-22.759999999999991</v>
      </c>
      <c r="CG39" s="599">
        <f t="shared" si="7"/>
        <v>-22.759999999999991</v>
      </c>
      <c r="CH39" s="599">
        <f t="shared" si="7"/>
        <v>-22.759999999999991</v>
      </c>
      <c r="CI39" s="599">
        <f t="shared" si="7"/>
        <v>-22.759999999999991</v>
      </c>
    </row>
    <row r="40" spans="1:87">
      <c r="C40" s="449" t="s">
        <v>47</v>
      </c>
      <c r="D40" s="450" t="s">
        <v>898</v>
      </c>
      <c r="E40" s="450" t="s">
        <v>58</v>
      </c>
      <c r="G40" s="656"/>
      <c r="H40" s="656"/>
      <c r="I40" s="451">
        <f t="shared" ref="I40:BU40" si="8">SUM(I36:I38)-I39</f>
        <v>-1.6142999999857466E-4</v>
      </c>
      <c r="J40" s="451">
        <f t="shared" si="8"/>
        <v>8.8662934800254334E-4</v>
      </c>
      <c r="K40" s="451">
        <f t="shared" si="8"/>
        <v>0</v>
      </c>
      <c r="L40" s="451">
        <f t="shared" si="8"/>
        <v>0</v>
      </c>
      <c r="M40" s="451">
        <f t="shared" si="8"/>
        <v>0</v>
      </c>
      <c r="N40" s="451">
        <f t="shared" si="8"/>
        <v>0</v>
      </c>
      <c r="O40" s="451">
        <f t="shared" si="8"/>
        <v>0</v>
      </c>
      <c r="P40" s="451">
        <f t="shared" si="8"/>
        <v>0</v>
      </c>
      <c r="Q40" s="451">
        <f t="shared" si="8"/>
        <v>0</v>
      </c>
      <c r="R40" s="451">
        <f t="shared" si="8"/>
        <v>0</v>
      </c>
      <c r="S40" s="451">
        <f t="shared" si="8"/>
        <v>0</v>
      </c>
      <c r="T40" s="451">
        <f t="shared" si="8"/>
        <v>0</v>
      </c>
      <c r="U40" s="451">
        <f t="shared" si="8"/>
        <v>0</v>
      </c>
      <c r="V40" s="451">
        <f t="shared" si="8"/>
        <v>0</v>
      </c>
      <c r="W40" s="451">
        <f t="shared" si="8"/>
        <v>0</v>
      </c>
      <c r="X40" s="451">
        <f t="shared" si="8"/>
        <v>0</v>
      </c>
      <c r="Y40" s="451">
        <f t="shared" si="8"/>
        <v>0</v>
      </c>
      <c r="Z40" s="451">
        <f t="shared" si="8"/>
        <v>0</v>
      </c>
      <c r="AA40" s="451">
        <f t="shared" si="8"/>
        <v>0</v>
      </c>
      <c r="AB40" s="451">
        <f t="shared" si="8"/>
        <v>0</v>
      </c>
      <c r="AC40" s="451">
        <f t="shared" si="8"/>
        <v>0</v>
      </c>
      <c r="AD40" s="451">
        <f t="shared" si="8"/>
        <v>0</v>
      </c>
      <c r="AE40" s="451">
        <f t="shared" si="8"/>
        <v>0</v>
      </c>
      <c r="AF40" s="451">
        <f t="shared" si="8"/>
        <v>0</v>
      </c>
      <c r="AG40" s="451">
        <f t="shared" si="8"/>
        <v>0</v>
      </c>
      <c r="AH40" s="451">
        <f t="shared" si="8"/>
        <v>0</v>
      </c>
      <c r="AI40" s="451">
        <f t="shared" si="8"/>
        <v>0</v>
      </c>
      <c r="AJ40" s="451">
        <f t="shared" si="8"/>
        <v>0</v>
      </c>
      <c r="AK40" s="451">
        <f t="shared" si="8"/>
        <v>0</v>
      </c>
      <c r="AL40" s="451">
        <f t="shared" si="8"/>
        <v>0</v>
      </c>
      <c r="AM40" s="451">
        <f t="shared" si="8"/>
        <v>0</v>
      </c>
      <c r="AN40" s="451">
        <f t="shared" si="8"/>
        <v>0</v>
      </c>
      <c r="AO40" s="451">
        <f t="shared" si="8"/>
        <v>0</v>
      </c>
      <c r="AP40" s="451">
        <f t="shared" si="8"/>
        <v>0</v>
      </c>
      <c r="AQ40" s="451">
        <f t="shared" si="8"/>
        <v>0</v>
      </c>
      <c r="AR40" s="451">
        <f t="shared" si="8"/>
        <v>0</v>
      </c>
      <c r="AS40" s="451">
        <f t="shared" si="8"/>
        <v>0</v>
      </c>
      <c r="AT40" s="451">
        <f t="shared" si="8"/>
        <v>0</v>
      </c>
      <c r="AU40" s="451">
        <f t="shared" si="8"/>
        <v>0</v>
      </c>
      <c r="AV40" s="451">
        <f t="shared" si="8"/>
        <v>0</v>
      </c>
      <c r="AW40" s="451">
        <f t="shared" si="8"/>
        <v>0</v>
      </c>
      <c r="AX40" s="451">
        <f t="shared" si="8"/>
        <v>0</v>
      </c>
      <c r="AY40" s="451">
        <f t="shared" si="8"/>
        <v>0</v>
      </c>
      <c r="AZ40" s="451">
        <f t="shared" si="8"/>
        <v>0</v>
      </c>
      <c r="BA40" s="451">
        <f t="shared" si="8"/>
        <v>0</v>
      </c>
      <c r="BB40" s="451">
        <f t="shared" si="8"/>
        <v>0</v>
      </c>
      <c r="BC40" s="451">
        <f t="shared" si="8"/>
        <v>0</v>
      </c>
      <c r="BD40" s="451">
        <f t="shared" si="8"/>
        <v>0</v>
      </c>
      <c r="BE40" s="451">
        <f t="shared" si="8"/>
        <v>0</v>
      </c>
      <c r="BF40" s="451">
        <f t="shared" si="8"/>
        <v>0</v>
      </c>
      <c r="BG40" s="451">
        <f t="shared" si="8"/>
        <v>0</v>
      </c>
      <c r="BH40" s="451">
        <f t="shared" si="8"/>
        <v>0</v>
      </c>
      <c r="BI40" s="451">
        <f t="shared" si="8"/>
        <v>0</v>
      </c>
      <c r="BJ40" s="451">
        <f t="shared" si="8"/>
        <v>0</v>
      </c>
      <c r="BK40" s="451">
        <f t="shared" si="8"/>
        <v>0</v>
      </c>
      <c r="BL40" s="451">
        <f t="shared" si="8"/>
        <v>0</v>
      </c>
      <c r="BM40" s="451">
        <f t="shared" si="8"/>
        <v>0</v>
      </c>
      <c r="BN40" s="451">
        <f t="shared" si="8"/>
        <v>0</v>
      </c>
      <c r="BO40" s="451">
        <f t="shared" si="8"/>
        <v>0</v>
      </c>
      <c r="BP40" s="451">
        <f t="shared" si="8"/>
        <v>0</v>
      </c>
      <c r="BQ40" s="451">
        <f t="shared" si="8"/>
        <v>0</v>
      </c>
      <c r="BR40" s="451">
        <f t="shared" si="8"/>
        <v>0</v>
      </c>
      <c r="BS40" s="451">
        <f t="shared" si="8"/>
        <v>0</v>
      </c>
      <c r="BT40" s="451">
        <f t="shared" si="8"/>
        <v>0</v>
      </c>
      <c r="BU40" s="451">
        <f t="shared" si="8"/>
        <v>0</v>
      </c>
      <c r="BV40" s="451">
        <f t="shared" ref="BV40:CI40" si="9">SUM(BV36:BV38)-BV39</f>
        <v>0</v>
      </c>
      <c r="BW40" s="451">
        <f t="shared" si="9"/>
        <v>0</v>
      </c>
      <c r="BX40" s="451">
        <f t="shared" si="9"/>
        <v>0</v>
      </c>
      <c r="BY40" s="451">
        <f t="shared" si="9"/>
        <v>0</v>
      </c>
      <c r="BZ40" s="451">
        <f t="shared" si="9"/>
        <v>0</v>
      </c>
      <c r="CA40" s="451">
        <f t="shared" si="9"/>
        <v>0</v>
      </c>
      <c r="CB40" s="451">
        <f t="shared" si="9"/>
        <v>0</v>
      </c>
      <c r="CC40" s="451">
        <f t="shared" si="9"/>
        <v>0</v>
      </c>
      <c r="CD40" s="451">
        <f t="shared" si="9"/>
        <v>0</v>
      </c>
      <c r="CE40" s="451">
        <f t="shared" si="9"/>
        <v>0</v>
      </c>
      <c r="CF40" s="451">
        <f t="shared" si="9"/>
        <v>0</v>
      </c>
      <c r="CG40" s="451">
        <f t="shared" si="9"/>
        <v>0</v>
      </c>
      <c r="CH40" s="451">
        <f t="shared" si="9"/>
        <v>0</v>
      </c>
      <c r="CI40" s="451">
        <f t="shared" si="9"/>
        <v>0</v>
      </c>
    </row>
    <row r="41" spans="1:87">
      <c r="D41" s="2"/>
      <c r="E41" s="2"/>
      <c r="G41" s="184"/>
      <c r="H41" s="184"/>
      <c r="I41" s="184"/>
      <c r="J41" s="184"/>
      <c r="K41" s="184"/>
      <c r="L41" s="184"/>
      <c r="M41" s="184"/>
      <c r="N41" s="184"/>
      <c r="O41" s="184"/>
      <c r="P41" s="184"/>
      <c r="Q41" s="184"/>
      <c r="R41" s="184"/>
      <c r="S41" s="184"/>
      <c r="T41" s="184"/>
      <c r="U41" s="184"/>
      <c r="V41" s="184"/>
      <c r="W41" s="184"/>
      <c r="X41" s="184"/>
      <c r="Y41" s="184"/>
      <c r="Z41" s="184"/>
      <c r="AA41" s="184"/>
      <c r="AB41" s="184"/>
      <c r="AC41" s="184"/>
      <c r="AD41" s="184"/>
      <c r="AE41" s="184"/>
      <c r="AF41" s="184"/>
      <c r="AG41" s="184"/>
      <c r="AH41" s="184"/>
      <c r="AI41" s="184"/>
      <c r="AJ41" s="184"/>
      <c r="AK41" s="184"/>
      <c r="AL41" s="184"/>
      <c r="AM41" s="184"/>
      <c r="AN41" s="184"/>
      <c r="AO41" s="184"/>
      <c r="AP41" s="184"/>
      <c r="AQ41" s="184"/>
      <c r="AR41" s="184"/>
      <c r="AS41" s="184"/>
      <c r="AT41" s="184"/>
      <c r="AU41" s="184"/>
      <c r="AV41" s="184"/>
      <c r="AW41" s="184"/>
      <c r="AX41" s="184"/>
      <c r="AY41" s="184"/>
      <c r="AZ41" s="184"/>
      <c r="BA41" s="184"/>
      <c r="BB41" s="184"/>
      <c r="BC41" s="184"/>
      <c r="BD41" s="184"/>
      <c r="BE41" s="184"/>
      <c r="BF41" s="184"/>
      <c r="BG41" s="184"/>
      <c r="BH41" s="184"/>
      <c r="BI41" s="184"/>
      <c r="BJ41" s="184"/>
      <c r="BK41" s="184"/>
      <c r="BL41" s="184"/>
      <c r="BM41" s="184"/>
      <c r="BN41" s="184"/>
      <c r="BO41" s="184"/>
      <c r="BP41" s="184"/>
      <c r="BQ41" s="184"/>
      <c r="BR41" s="184"/>
      <c r="BS41" s="184"/>
      <c r="BT41" s="184"/>
      <c r="BU41" s="184"/>
      <c r="BV41" s="184"/>
      <c r="BW41" s="184"/>
      <c r="BX41" s="184"/>
      <c r="BY41" s="184"/>
      <c r="BZ41" s="184"/>
      <c r="CA41" s="184"/>
      <c r="CB41" s="184"/>
      <c r="CC41" s="184"/>
      <c r="CD41" s="184"/>
      <c r="CE41" s="184"/>
      <c r="CF41" s="184"/>
      <c r="CG41" s="184"/>
      <c r="CH41" s="184"/>
      <c r="CI41" s="184"/>
    </row>
    <row r="42" spans="1:87">
      <c r="A42" s="52"/>
      <c r="B42" s="52"/>
      <c r="C42" s="178" t="s">
        <v>569</v>
      </c>
      <c r="D42" s="103"/>
      <c r="E42" s="103"/>
      <c r="F42" s="52"/>
      <c r="G42" s="52"/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</row>
    <row r="43" spans="1:87">
      <c r="C43" t="s">
        <v>869</v>
      </c>
      <c r="D43" s="2" t="s">
        <v>898</v>
      </c>
      <c r="E43" s="2" t="s">
        <v>58</v>
      </c>
      <c r="G43" s="184">
        <f t="shared" ref="G43:AL43" si="10">G7</f>
        <v>41.637999999999998</v>
      </c>
      <c r="H43" s="184">
        <f t="shared" si="10"/>
        <v>55.542000000000002</v>
      </c>
      <c r="I43" s="184">
        <f t="shared" si="10"/>
        <v>44.762</v>
      </c>
      <c r="J43" s="184">
        <f t="shared" si="10"/>
        <v>43.881999999999998</v>
      </c>
      <c r="K43" s="184">
        <f t="shared" si="10"/>
        <v>55.692</v>
      </c>
      <c r="L43" s="184">
        <f t="shared" si="10"/>
        <v>74.52</v>
      </c>
      <c r="M43" s="184">
        <f t="shared" si="10"/>
        <v>74.52</v>
      </c>
      <c r="N43" s="184">
        <f t="shared" si="10"/>
        <v>74.52</v>
      </c>
      <c r="O43" s="184">
        <f t="shared" si="10"/>
        <v>74.52</v>
      </c>
      <c r="P43" s="184">
        <f t="shared" si="10"/>
        <v>74.52</v>
      </c>
      <c r="Q43" s="184">
        <f t="shared" si="10"/>
        <v>74.52</v>
      </c>
      <c r="R43" s="184">
        <f t="shared" si="10"/>
        <v>74.52</v>
      </c>
      <c r="S43" s="184">
        <f t="shared" si="10"/>
        <v>74.52</v>
      </c>
      <c r="T43" s="184">
        <f t="shared" si="10"/>
        <v>74.52</v>
      </c>
      <c r="U43" s="184">
        <f t="shared" si="10"/>
        <v>74.52</v>
      </c>
      <c r="V43" s="184">
        <f t="shared" si="10"/>
        <v>74.52</v>
      </c>
      <c r="W43" s="184">
        <f t="shared" si="10"/>
        <v>74.52</v>
      </c>
      <c r="X43" s="184">
        <f t="shared" si="10"/>
        <v>74.52</v>
      </c>
      <c r="Y43" s="184">
        <f t="shared" si="10"/>
        <v>74.52</v>
      </c>
      <c r="Z43" s="184">
        <f t="shared" si="10"/>
        <v>74.52</v>
      </c>
      <c r="AA43" s="184">
        <f t="shared" si="10"/>
        <v>74.52</v>
      </c>
      <c r="AB43" s="184">
        <f t="shared" si="10"/>
        <v>74.52</v>
      </c>
      <c r="AC43" s="184">
        <f t="shared" si="10"/>
        <v>74.52</v>
      </c>
      <c r="AD43" s="184">
        <f t="shared" si="10"/>
        <v>74.52</v>
      </c>
      <c r="AE43" s="184">
        <f t="shared" si="10"/>
        <v>74.52</v>
      </c>
      <c r="AF43" s="184">
        <f t="shared" si="10"/>
        <v>74.52</v>
      </c>
      <c r="AG43" s="184">
        <f t="shared" si="10"/>
        <v>74.52</v>
      </c>
      <c r="AH43" s="184">
        <f t="shared" si="10"/>
        <v>74.52</v>
      </c>
      <c r="AI43" s="184">
        <f t="shared" si="10"/>
        <v>74.52</v>
      </c>
      <c r="AJ43" s="184">
        <f t="shared" si="10"/>
        <v>74.52</v>
      </c>
      <c r="AK43" s="184">
        <f t="shared" si="10"/>
        <v>74.52</v>
      </c>
      <c r="AL43" s="184">
        <f t="shared" si="10"/>
        <v>74.52</v>
      </c>
      <c r="AM43" s="184">
        <f t="shared" ref="AM43:BR43" si="11">AM7</f>
        <v>74.52</v>
      </c>
      <c r="AN43" s="184">
        <f t="shared" si="11"/>
        <v>74.52</v>
      </c>
      <c r="AO43" s="184">
        <f t="shared" si="11"/>
        <v>74.52</v>
      </c>
      <c r="AP43" s="184">
        <f t="shared" si="11"/>
        <v>74.52</v>
      </c>
      <c r="AQ43" s="184">
        <f t="shared" si="11"/>
        <v>74.52</v>
      </c>
      <c r="AR43" s="184">
        <f t="shared" si="11"/>
        <v>74.52</v>
      </c>
      <c r="AS43" s="184">
        <f t="shared" si="11"/>
        <v>74.52</v>
      </c>
      <c r="AT43" s="184">
        <f t="shared" si="11"/>
        <v>74.52</v>
      </c>
      <c r="AU43" s="184">
        <f t="shared" si="11"/>
        <v>74.52</v>
      </c>
      <c r="AV43" s="184">
        <f t="shared" si="11"/>
        <v>74.52</v>
      </c>
      <c r="AW43" s="184">
        <f t="shared" si="11"/>
        <v>74.52</v>
      </c>
      <c r="AX43" s="184">
        <f t="shared" si="11"/>
        <v>74.52</v>
      </c>
      <c r="AY43" s="184">
        <f t="shared" si="11"/>
        <v>74.52</v>
      </c>
      <c r="AZ43" s="184">
        <f t="shared" si="11"/>
        <v>74.52</v>
      </c>
      <c r="BA43" s="184">
        <f t="shared" si="11"/>
        <v>74.52</v>
      </c>
      <c r="BB43" s="184">
        <f t="shared" si="11"/>
        <v>74.52</v>
      </c>
      <c r="BC43" s="184">
        <f t="shared" si="11"/>
        <v>74.52</v>
      </c>
      <c r="BD43" s="184">
        <f t="shared" si="11"/>
        <v>74.52</v>
      </c>
      <c r="BE43" s="184">
        <f t="shared" si="11"/>
        <v>74.52</v>
      </c>
      <c r="BF43" s="184">
        <f t="shared" si="11"/>
        <v>74.52</v>
      </c>
      <c r="BG43" s="184">
        <f t="shared" si="11"/>
        <v>74.52</v>
      </c>
      <c r="BH43" s="184">
        <f t="shared" si="11"/>
        <v>74.52</v>
      </c>
      <c r="BI43" s="184">
        <f t="shared" si="11"/>
        <v>74.52</v>
      </c>
      <c r="BJ43" s="184">
        <f t="shared" si="11"/>
        <v>74.52</v>
      </c>
      <c r="BK43" s="184">
        <f t="shared" si="11"/>
        <v>74.52</v>
      </c>
      <c r="BL43" s="184">
        <f t="shared" si="11"/>
        <v>74.52</v>
      </c>
      <c r="BM43" s="184">
        <f t="shared" si="11"/>
        <v>74.52</v>
      </c>
      <c r="BN43" s="184">
        <f t="shared" si="11"/>
        <v>74.52</v>
      </c>
      <c r="BO43" s="184">
        <f t="shared" si="11"/>
        <v>74.52</v>
      </c>
      <c r="BP43" s="184">
        <f t="shared" si="11"/>
        <v>74.52</v>
      </c>
      <c r="BQ43" s="184">
        <f t="shared" si="11"/>
        <v>74.52</v>
      </c>
      <c r="BR43" s="184">
        <f t="shared" si="11"/>
        <v>74.52</v>
      </c>
      <c r="BS43" s="184">
        <f t="shared" ref="BS43:CI43" si="12">BS7</f>
        <v>74.52</v>
      </c>
      <c r="BT43" s="184">
        <f t="shared" si="12"/>
        <v>74.52</v>
      </c>
      <c r="BU43" s="184">
        <f t="shared" si="12"/>
        <v>74.52</v>
      </c>
      <c r="BV43" s="184">
        <f t="shared" si="12"/>
        <v>74.52</v>
      </c>
      <c r="BW43" s="184">
        <f t="shared" si="12"/>
        <v>74.52</v>
      </c>
      <c r="BX43" s="184">
        <f t="shared" si="12"/>
        <v>74.52</v>
      </c>
      <c r="BY43" s="184">
        <f t="shared" si="12"/>
        <v>74.52</v>
      </c>
      <c r="BZ43" s="184">
        <f t="shared" si="12"/>
        <v>74.52</v>
      </c>
      <c r="CA43" s="184">
        <f t="shared" si="12"/>
        <v>74.52</v>
      </c>
      <c r="CB43" s="184">
        <f t="shared" si="12"/>
        <v>74.52</v>
      </c>
      <c r="CC43" s="184">
        <f t="shared" si="12"/>
        <v>74.52</v>
      </c>
      <c r="CD43" s="184">
        <f t="shared" si="12"/>
        <v>74.52</v>
      </c>
      <c r="CE43" s="184">
        <f t="shared" si="12"/>
        <v>74.52</v>
      </c>
      <c r="CF43" s="184">
        <f t="shared" si="12"/>
        <v>74.52</v>
      </c>
      <c r="CG43" s="184">
        <f t="shared" si="12"/>
        <v>74.52</v>
      </c>
      <c r="CH43" s="184">
        <f t="shared" si="12"/>
        <v>74.52</v>
      </c>
      <c r="CI43" s="184">
        <f t="shared" si="12"/>
        <v>74.52</v>
      </c>
    </row>
    <row r="44" spans="1:87">
      <c r="C44" t="s">
        <v>870</v>
      </c>
      <c r="D44" s="2" t="s">
        <v>898</v>
      </c>
      <c r="E44" s="2" t="s">
        <v>58</v>
      </c>
      <c r="G44" s="184">
        <f t="shared" ref="G44:AL44" si="13">G8</f>
        <v>0</v>
      </c>
      <c r="H44" s="184">
        <f t="shared" si="13"/>
        <v>0</v>
      </c>
      <c r="I44" s="184">
        <f t="shared" si="13"/>
        <v>0</v>
      </c>
      <c r="J44" s="184">
        <f t="shared" si="13"/>
        <v>0</v>
      </c>
      <c r="K44" s="184">
        <f t="shared" si="13"/>
        <v>0</v>
      </c>
      <c r="L44" s="184">
        <f t="shared" si="13"/>
        <v>0</v>
      </c>
      <c r="M44" s="184">
        <f t="shared" si="13"/>
        <v>0</v>
      </c>
      <c r="N44" s="184">
        <f t="shared" si="13"/>
        <v>0</v>
      </c>
      <c r="O44" s="184">
        <f t="shared" si="13"/>
        <v>0</v>
      </c>
      <c r="P44" s="184">
        <f t="shared" si="13"/>
        <v>0</v>
      </c>
      <c r="Q44" s="184">
        <f t="shared" si="13"/>
        <v>0</v>
      </c>
      <c r="R44" s="184">
        <f t="shared" si="13"/>
        <v>0</v>
      </c>
      <c r="S44" s="184">
        <f t="shared" si="13"/>
        <v>0</v>
      </c>
      <c r="T44" s="184">
        <f t="shared" si="13"/>
        <v>0</v>
      </c>
      <c r="U44" s="184">
        <f t="shared" si="13"/>
        <v>0</v>
      </c>
      <c r="V44" s="184">
        <f t="shared" si="13"/>
        <v>0</v>
      </c>
      <c r="W44" s="184">
        <f t="shared" si="13"/>
        <v>0</v>
      </c>
      <c r="X44" s="184">
        <f t="shared" si="13"/>
        <v>0</v>
      </c>
      <c r="Y44" s="184">
        <f t="shared" si="13"/>
        <v>0</v>
      </c>
      <c r="Z44" s="184">
        <f t="shared" si="13"/>
        <v>0</v>
      </c>
      <c r="AA44" s="184">
        <f t="shared" si="13"/>
        <v>0</v>
      </c>
      <c r="AB44" s="184">
        <f t="shared" si="13"/>
        <v>0</v>
      </c>
      <c r="AC44" s="184">
        <f t="shared" si="13"/>
        <v>0</v>
      </c>
      <c r="AD44" s="184">
        <f t="shared" si="13"/>
        <v>0</v>
      </c>
      <c r="AE44" s="184">
        <f t="shared" si="13"/>
        <v>0</v>
      </c>
      <c r="AF44" s="184">
        <f t="shared" si="13"/>
        <v>0</v>
      </c>
      <c r="AG44" s="184">
        <f t="shared" si="13"/>
        <v>0</v>
      </c>
      <c r="AH44" s="184">
        <f t="shared" si="13"/>
        <v>0</v>
      </c>
      <c r="AI44" s="184">
        <f t="shared" si="13"/>
        <v>0</v>
      </c>
      <c r="AJ44" s="184">
        <f t="shared" si="13"/>
        <v>0</v>
      </c>
      <c r="AK44" s="184">
        <f t="shared" si="13"/>
        <v>0</v>
      </c>
      <c r="AL44" s="184">
        <f t="shared" si="13"/>
        <v>0</v>
      </c>
      <c r="AM44" s="184">
        <f t="shared" ref="AM44:BR44" si="14">AM8</f>
        <v>0</v>
      </c>
      <c r="AN44" s="184">
        <f t="shared" si="14"/>
        <v>0</v>
      </c>
      <c r="AO44" s="184">
        <f t="shared" si="14"/>
        <v>0</v>
      </c>
      <c r="AP44" s="184">
        <f t="shared" si="14"/>
        <v>0</v>
      </c>
      <c r="AQ44" s="184">
        <f t="shared" si="14"/>
        <v>0</v>
      </c>
      <c r="AR44" s="184">
        <f t="shared" si="14"/>
        <v>0</v>
      </c>
      <c r="AS44" s="184">
        <f t="shared" si="14"/>
        <v>0</v>
      </c>
      <c r="AT44" s="184">
        <f t="shared" si="14"/>
        <v>0</v>
      </c>
      <c r="AU44" s="184">
        <f t="shared" si="14"/>
        <v>0</v>
      </c>
      <c r="AV44" s="184">
        <f t="shared" si="14"/>
        <v>0</v>
      </c>
      <c r="AW44" s="184">
        <f t="shared" si="14"/>
        <v>0</v>
      </c>
      <c r="AX44" s="184">
        <f t="shared" si="14"/>
        <v>0</v>
      </c>
      <c r="AY44" s="184">
        <f t="shared" si="14"/>
        <v>0</v>
      </c>
      <c r="AZ44" s="184">
        <f t="shared" si="14"/>
        <v>0</v>
      </c>
      <c r="BA44" s="184">
        <f t="shared" si="14"/>
        <v>0</v>
      </c>
      <c r="BB44" s="184">
        <f t="shared" si="14"/>
        <v>0</v>
      </c>
      <c r="BC44" s="184">
        <f t="shared" si="14"/>
        <v>0</v>
      </c>
      <c r="BD44" s="184">
        <f t="shared" si="14"/>
        <v>0</v>
      </c>
      <c r="BE44" s="184">
        <f t="shared" si="14"/>
        <v>0</v>
      </c>
      <c r="BF44" s="184">
        <f t="shared" si="14"/>
        <v>0</v>
      </c>
      <c r="BG44" s="184">
        <f t="shared" si="14"/>
        <v>0</v>
      </c>
      <c r="BH44" s="184">
        <f t="shared" si="14"/>
        <v>0</v>
      </c>
      <c r="BI44" s="184">
        <f t="shared" si="14"/>
        <v>0</v>
      </c>
      <c r="BJ44" s="184">
        <f t="shared" si="14"/>
        <v>0</v>
      </c>
      <c r="BK44" s="184">
        <f t="shared" si="14"/>
        <v>0</v>
      </c>
      <c r="BL44" s="184">
        <f t="shared" si="14"/>
        <v>0</v>
      </c>
      <c r="BM44" s="184">
        <f t="shared" si="14"/>
        <v>0</v>
      </c>
      <c r="BN44" s="184">
        <f t="shared" si="14"/>
        <v>0</v>
      </c>
      <c r="BO44" s="184">
        <f t="shared" si="14"/>
        <v>0</v>
      </c>
      <c r="BP44" s="184">
        <f t="shared" si="14"/>
        <v>0</v>
      </c>
      <c r="BQ44" s="184">
        <f t="shared" si="14"/>
        <v>0</v>
      </c>
      <c r="BR44" s="184">
        <f t="shared" si="14"/>
        <v>0</v>
      </c>
      <c r="BS44" s="184">
        <f t="shared" ref="BS44:CI44" si="15">BS8</f>
        <v>0</v>
      </c>
      <c r="BT44" s="184">
        <f t="shared" si="15"/>
        <v>0</v>
      </c>
      <c r="BU44" s="184">
        <f t="shared" si="15"/>
        <v>0</v>
      </c>
      <c r="BV44" s="184">
        <f t="shared" si="15"/>
        <v>0</v>
      </c>
      <c r="BW44" s="184">
        <f t="shared" si="15"/>
        <v>0</v>
      </c>
      <c r="BX44" s="184">
        <f t="shared" si="15"/>
        <v>0</v>
      </c>
      <c r="BY44" s="184">
        <f t="shared" si="15"/>
        <v>0</v>
      </c>
      <c r="BZ44" s="184">
        <f t="shared" si="15"/>
        <v>0</v>
      </c>
      <c r="CA44" s="184">
        <f t="shared" si="15"/>
        <v>0</v>
      </c>
      <c r="CB44" s="184">
        <f t="shared" si="15"/>
        <v>0</v>
      </c>
      <c r="CC44" s="184">
        <f t="shared" si="15"/>
        <v>0</v>
      </c>
      <c r="CD44" s="184">
        <f t="shared" si="15"/>
        <v>0</v>
      </c>
      <c r="CE44" s="184">
        <f t="shared" si="15"/>
        <v>0</v>
      </c>
      <c r="CF44" s="184">
        <f t="shared" si="15"/>
        <v>0</v>
      </c>
      <c r="CG44" s="184">
        <f t="shared" si="15"/>
        <v>0</v>
      </c>
      <c r="CH44" s="184">
        <f t="shared" si="15"/>
        <v>0</v>
      </c>
      <c r="CI44" s="184">
        <f t="shared" si="15"/>
        <v>0</v>
      </c>
    </row>
    <row r="45" spans="1:87">
      <c r="C45" t="s">
        <v>871</v>
      </c>
      <c r="D45" s="2" t="s">
        <v>898</v>
      </c>
      <c r="E45" s="2" t="s">
        <v>58</v>
      </c>
      <c r="G45" s="184">
        <f t="shared" ref="G45:AL45" si="16">G9</f>
        <v>7.1559999999999997</v>
      </c>
      <c r="H45" s="184">
        <f t="shared" si="16"/>
        <v>8.64</v>
      </c>
      <c r="I45" s="184">
        <f t="shared" si="16"/>
        <v>12.647</v>
      </c>
      <c r="J45" s="184">
        <f t="shared" si="16"/>
        <v>18.794</v>
      </c>
      <c r="K45" s="184">
        <f t="shared" si="16"/>
        <v>21.28</v>
      </c>
      <c r="L45" s="184">
        <f t="shared" si="16"/>
        <v>19.532999999999998</v>
      </c>
      <c r="M45" s="184">
        <f t="shared" si="16"/>
        <v>19.532999999999998</v>
      </c>
      <c r="N45" s="184">
        <f t="shared" si="16"/>
        <v>19.532999999999998</v>
      </c>
      <c r="O45" s="184">
        <f t="shared" si="16"/>
        <v>19.532999999999998</v>
      </c>
      <c r="P45" s="184">
        <f t="shared" si="16"/>
        <v>19.532999999999998</v>
      </c>
      <c r="Q45" s="184">
        <f t="shared" si="16"/>
        <v>19.532999999999998</v>
      </c>
      <c r="R45" s="184">
        <f t="shared" si="16"/>
        <v>19.532999999999998</v>
      </c>
      <c r="S45" s="184">
        <f t="shared" si="16"/>
        <v>19.532999999999998</v>
      </c>
      <c r="T45" s="184">
        <f t="shared" si="16"/>
        <v>19.532999999999998</v>
      </c>
      <c r="U45" s="184">
        <f t="shared" si="16"/>
        <v>19.532999999999998</v>
      </c>
      <c r="V45" s="184">
        <f t="shared" si="16"/>
        <v>19.532999999999998</v>
      </c>
      <c r="W45" s="184">
        <f t="shared" si="16"/>
        <v>19.532999999999998</v>
      </c>
      <c r="X45" s="184">
        <f t="shared" si="16"/>
        <v>19.532999999999998</v>
      </c>
      <c r="Y45" s="184">
        <f t="shared" si="16"/>
        <v>19.532999999999998</v>
      </c>
      <c r="Z45" s="184">
        <f t="shared" si="16"/>
        <v>19.532999999999998</v>
      </c>
      <c r="AA45" s="184">
        <f t="shared" si="16"/>
        <v>19.532999999999998</v>
      </c>
      <c r="AB45" s="184">
        <f t="shared" si="16"/>
        <v>19.532999999999998</v>
      </c>
      <c r="AC45" s="184">
        <f t="shared" si="16"/>
        <v>19.532999999999998</v>
      </c>
      <c r="AD45" s="184">
        <f t="shared" si="16"/>
        <v>19.532999999999998</v>
      </c>
      <c r="AE45" s="184">
        <f t="shared" si="16"/>
        <v>19.532999999999998</v>
      </c>
      <c r="AF45" s="184">
        <f t="shared" si="16"/>
        <v>19.532999999999998</v>
      </c>
      <c r="AG45" s="184">
        <f t="shared" si="16"/>
        <v>19.532999999999998</v>
      </c>
      <c r="AH45" s="184">
        <f t="shared" si="16"/>
        <v>19.532999999999998</v>
      </c>
      <c r="AI45" s="184">
        <f t="shared" si="16"/>
        <v>19.532999999999998</v>
      </c>
      <c r="AJ45" s="184">
        <f t="shared" si="16"/>
        <v>19.532999999999998</v>
      </c>
      <c r="AK45" s="184">
        <f t="shared" si="16"/>
        <v>19.532999999999998</v>
      </c>
      <c r="AL45" s="184">
        <f t="shared" si="16"/>
        <v>19.532999999999998</v>
      </c>
      <c r="AM45" s="184">
        <f t="shared" ref="AM45:BR45" si="17">AM9</f>
        <v>19.532999999999998</v>
      </c>
      <c r="AN45" s="184">
        <f t="shared" si="17"/>
        <v>19.532999999999998</v>
      </c>
      <c r="AO45" s="184">
        <f t="shared" si="17"/>
        <v>19.532999999999998</v>
      </c>
      <c r="AP45" s="184">
        <f t="shared" si="17"/>
        <v>19.532999999999998</v>
      </c>
      <c r="AQ45" s="184">
        <f t="shared" si="17"/>
        <v>19.532999999999998</v>
      </c>
      <c r="AR45" s="184">
        <f t="shared" si="17"/>
        <v>19.532999999999998</v>
      </c>
      <c r="AS45" s="184">
        <f t="shared" si="17"/>
        <v>19.532999999999998</v>
      </c>
      <c r="AT45" s="184">
        <f t="shared" si="17"/>
        <v>19.532999999999998</v>
      </c>
      <c r="AU45" s="184">
        <f t="shared" si="17"/>
        <v>19.532999999999998</v>
      </c>
      <c r="AV45" s="184">
        <f t="shared" si="17"/>
        <v>19.532999999999998</v>
      </c>
      <c r="AW45" s="184">
        <f t="shared" si="17"/>
        <v>19.532999999999998</v>
      </c>
      <c r="AX45" s="184">
        <f t="shared" si="17"/>
        <v>19.532999999999998</v>
      </c>
      <c r="AY45" s="184">
        <f t="shared" si="17"/>
        <v>19.532999999999998</v>
      </c>
      <c r="AZ45" s="184">
        <f t="shared" si="17"/>
        <v>19.532999999999998</v>
      </c>
      <c r="BA45" s="184">
        <f t="shared" si="17"/>
        <v>19.532999999999998</v>
      </c>
      <c r="BB45" s="184">
        <f t="shared" si="17"/>
        <v>19.532999999999998</v>
      </c>
      <c r="BC45" s="184">
        <f t="shared" si="17"/>
        <v>19.532999999999998</v>
      </c>
      <c r="BD45" s="184">
        <f t="shared" si="17"/>
        <v>19.532999999999998</v>
      </c>
      <c r="BE45" s="184">
        <f t="shared" si="17"/>
        <v>19.532999999999998</v>
      </c>
      <c r="BF45" s="184">
        <f t="shared" si="17"/>
        <v>19.532999999999998</v>
      </c>
      <c r="BG45" s="184">
        <f t="shared" si="17"/>
        <v>19.532999999999998</v>
      </c>
      <c r="BH45" s="184">
        <f t="shared" si="17"/>
        <v>19.532999999999998</v>
      </c>
      <c r="BI45" s="184">
        <f t="shared" si="17"/>
        <v>19.532999999999998</v>
      </c>
      <c r="BJ45" s="184">
        <f t="shared" si="17"/>
        <v>19.532999999999998</v>
      </c>
      <c r="BK45" s="184">
        <f t="shared" si="17"/>
        <v>19.532999999999998</v>
      </c>
      <c r="BL45" s="184">
        <f t="shared" si="17"/>
        <v>19.532999999999998</v>
      </c>
      <c r="BM45" s="184">
        <f t="shared" si="17"/>
        <v>19.532999999999998</v>
      </c>
      <c r="BN45" s="184">
        <f t="shared" si="17"/>
        <v>19.532999999999998</v>
      </c>
      <c r="BO45" s="184">
        <f t="shared" si="17"/>
        <v>19.532999999999998</v>
      </c>
      <c r="BP45" s="184">
        <f t="shared" si="17"/>
        <v>19.532999999999998</v>
      </c>
      <c r="BQ45" s="184">
        <f t="shared" si="17"/>
        <v>19.532999999999998</v>
      </c>
      <c r="BR45" s="184">
        <f t="shared" si="17"/>
        <v>19.532999999999998</v>
      </c>
      <c r="BS45" s="184">
        <f t="shared" ref="BS45:CI45" si="18">BS9</f>
        <v>19.532999999999998</v>
      </c>
      <c r="BT45" s="184">
        <f t="shared" si="18"/>
        <v>19.532999999999998</v>
      </c>
      <c r="BU45" s="184">
        <f t="shared" si="18"/>
        <v>19.532999999999998</v>
      </c>
      <c r="BV45" s="184">
        <f t="shared" si="18"/>
        <v>19.532999999999998</v>
      </c>
      <c r="BW45" s="184">
        <f t="shared" si="18"/>
        <v>19.532999999999998</v>
      </c>
      <c r="BX45" s="184">
        <f t="shared" si="18"/>
        <v>19.532999999999998</v>
      </c>
      <c r="BY45" s="184">
        <f t="shared" si="18"/>
        <v>19.532999999999998</v>
      </c>
      <c r="BZ45" s="184">
        <f t="shared" si="18"/>
        <v>19.532999999999998</v>
      </c>
      <c r="CA45" s="184">
        <f t="shared" si="18"/>
        <v>19.532999999999998</v>
      </c>
      <c r="CB45" s="184">
        <f t="shared" si="18"/>
        <v>19.532999999999998</v>
      </c>
      <c r="CC45" s="184">
        <f t="shared" si="18"/>
        <v>19.532999999999998</v>
      </c>
      <c r="CD45" s="184">
        <f t="shared" si="18"/>
        <v>19.532999999999998</v>
      </c>
      <c r="CE45" s="184">
        <f t="shared" si="18"/>
        <v>19.532999999999998</v>
      </c>
      <c r="CF45" s="184">
        <f t="shared" si="18"/>
        <v>19.532999999999998</v>
      </c>
      <c r="CG45" s="184">
        <f t="shared" si="18"/>
        <v>19.532999999999998</v>
      </c>
      <c r="CH45" s="184">
        <f t="shared" si="18"/>
        <v>19.532999999999998</v>
      </c>
      <c r="CI45" s="184">
        <f t="shared" si="18"/>
        <v>19.532999999999998</v>
      </c>
    </row>
    <row r="46" spans="1:87">
      <c r="C46" t="s">
        <v>872</v>
      </c>
      <c r="D46" s="2" t="s">
        <v>898</v>
      </c>
      <c r="E46" s="2" t="s">
        <v>58</v>
      </c>
      <c r="G46" s="184">
        <f t="shared" ref="G46:AL46" si="19">G10</f>
        <v>0.16900000000000001</v>
      </c>
      <c r="H46" s="184">
        <f t="shared" si="19"/>
        <v>0.33800000000000002</v>
      </c>
      <c r="I46" s="184">
        <f t="shared" si="19"/>
        <v>0.71299999999999997</v>
      </c>
      <c r="J46" s="184">
        <f t="shared" si="19"/>
        <v>1.042</v>
      </c>
      <c r="K46" s="184">
        <f t="shared" si="19"/>
        <v>0.71499999999999997</v>
      </c>
      <c r="L46" s="184">
        <f t="shared" si="19"/>
        <v>0.59099999999999997</v>
      </c>
      <c r="M46" s="184">
        <f t="shared" si="19"/>
        <v>0.59099999999999997</v>
      </c>
      <c r="N46" s="184">
        <f t="shared" si="19"/>
        <v>0.59099999999999997</v>
      </c>
      <c r="O46" s="184">
        <f t="shared" si="19"/>
        <v>0.59099999999999997</v>
      </c>
      <c r="P46" s="184">
        <f t="shared" si="19"/>
        <v>0.59099999999999997</v>
      </c>
      <c r="Q46" s="184">
        <f t="shared" si="19"/>
        <v>0.59099999999999997</v>
      </c>
      <c r="R46" s="184">
        <f t="shared" si="19"/>
        <v>0.59099999999999997</v>
      </c>
      <c r="S46" s="184">
        <f t="shared" si="19"/>
        <v>0.59099999999999997</v>
      </c>
      <c r="T46" s="184">
        <f t="shared" si="19"/>
        <v>0.59099999999999997</v>
      </c>
      <c r="U46" s="184">
        <f t="shared" si="19"/>
        <v>0.59099999999999997</v>
      </c>
      <c r="V46" s="184">
        <f t="shared" si="19"/>
        <v>0.59099999999999997</v>
      </c>
      <c r="W46" s="184">
        <f t="shared" si="19"/>
        <v>0.59099999999999997</v>
      </c>
      <c r="X46" s="184">
        <f t="shared" si="19"/>
        <v>0.59099999999999997</v>
      </c>
      <c r="Y46" s="184">
        <f t="shared" si="19"/>
        <v>0.59099999999999997</v>
      </c>
      <c r="Z46" s="184">
        <f t="shared" si="19"/>
        <v>0.59099999999999997</v>
      </c>
      <c r="AA46" s="184">
        <f t="shared" si="19"/>
        <v>0.59099999999999997</v>
      </c>
      <c r="AB46" s="184">
        <f t="shared" si="19"/>
        <v>0.59099999999999997</v>
      </c>
      <c r="AC46" s="184">
        <f t="shared" si="19"/>
        <v>0.59099999999999997</v>
      </c>
      <c r="AD46" s="184">
        <f t="shared" si="19"/>
        <v>0.59099999999999997</v>
      </c>
      <c r="AE46" s="184">
        <f t="shared" si="19"/>
        <v>0.59099999999999997</v>
      </c>
      <c r="AF46" s="184">
        <f t="shared" si="19"/>
        <v>0.59099999999999997</v>
      </c>
      <c r="AG46" s="184">
        <f t="shared" si="19"/>
        <v>0.59099999999999997</v>
      </c>
      <c r="AH46" s="184">
        <f t="shared" si="19"/>
        <v>0.59099999999999997</v>
      </c>
      <c r="AI46" s="184">
        <f t="shared" si="19"/>
        <v>0.59099999999999997</v>
      </c>
      <c r="AJ46" s="184">
        <f t="shared" si="19"/>
        <v>0.59099999999999997</v>
      </c>
      <c r="AK46" s="184">
        <f t="shared" si="19"/>
        <v>0.59099999999999997</v>
      </c>
      <c r="AL46" s="184">
        <f t="shared" si="19"/>
        <v>0.59099999999999997</v>
      </c>
      <c r="AM46" s="184">
        <f t="shared" ref="AM46:BR46" si="20">AM10</f>
        <v>0.59099999999999997</v>
      </c>
      <c r="AN46" s="184">
        <f t="shared" si="20"/>
        <v>0.59099999999999997</v>
      </c>
      <c r="AO46" s="184">
        <f t="shared" si="20"/>
        <v>0.59099999999999997</v>
      </c>
      <c r="AP46" s="184">
        <f t="shared" si="20"/>
        <v>0.59099999999999997</v>
      </c>
      <c r="AQ46" s="184">
        <f t="shared" si="20"/>
        <v>0.59099999999999997</v>
      </c>
      <c r="AR46" s="184">
        <f t="shared" si="20"/>
        <v>0.59099999999999997</v>
      </c>
      <c r="AS46" s="184">
        <f t="shared" si="20"/>
        <v>0.59099999999999997</v>
      </c>
      <c r="AT46" s="184">
        <f t="shared" si="20"/>
        <v>0.59099999999999997</v>
      </c>
      <c r="AU46" s="184">
        <f t="shared" si="20"/>
        <v>0.59099999999999997</v>
      </c>
      <c r="AV46" s="184">
        <f t="shared" si="20"/>
        <v>0.59099999999999997</v>
      </c>
      <c r="AW46" s="184">
        <f t="shared" si="20"/>
        <v>0.59099999999999997</v>
      </c>
      <c r="AX46" s="184">
        <f t="shared" si="20"/>
        <v>0.59099999999999997</v>
      </c>
      <c r="AY46" s="184">
        <f t="shared" si="20"/>
        <v>0.59099999999999997</v>
      </c>
      <c r="AZ46" s="184">
        <f t="shared" si="20"/>
        <v>0.59099999999999997</v>
      </c>
      <c r="BA46" s="184">
        <f t="shared" si="20"/>
        <v>0.59099999999999997</v>
      </c>
      <c r="BB46" s="184">
        <f t="shared" si="20"/>
        <v>0.59099999999999997</v>
      </c>
      <c r="BC46" s="184">
        <f t="shared" si="20"/>
        <v>0.59099999999999997</v>
      </c>
      <c r="BD46" s="184">
        <f t="shared" si="20"/>
        <v>0.59099999999999997</v>
      </c>
      <c r="BE46" s="184">
        <f t="shared" si="20"/>
        <v>0.59099999999999997</v>
      </c>
      <c r="BF46" s="184">
        <f t="shared" si="20"/>
        <v>0.59099999999999997</v>
      </c>
      <c r="BG46" s="184">
        <f t="shared" si="20"/>
        <v>0.59099999999999997</v>
      </c>
      <c r="BH46" s="184">
        <f t="shared" si="20"/>
        <v>0.59099999999999997</v>
      </c>
      <c r="BI46" s="184">
        <f t="shared" si="20"/>
        <v>0.59099999999999997</v>
      </c>
      <c r="BJ46" s="184">
        <f t="shared" si="20"/>
        <v>0.59099999999999997</v>
      </c>
      <c r="BK46" s="184">
        <f t="shared" si="20"/>
        <v>0.59099999999999997</v>
      </c>
      <c r="BL46" s="184">
        <f t="shared" si="20"/>
        <v>0.59099999999999997</v>
      </c>
      <c r="BM46" s="184">
        <f t="shared" si="20"/>
        <v>0.59099999999999997</v>
      </c>
      <c r="BN46" s="184">
        <f t="shared" si="20"/>
        <v>0.59099999999999997</v>
      </c>
      <c r="BO46" s="184">
        <f t="shared" si="20"/>
        <v>0.59099999999999997</v>
      </c>
      <c r="BP46" s="184">
        <f t="shared" si="20"/>
        <v>0.59099999999999997</v>
      </c>
      <c r="BQ46" s="184">
        <f t="shared" si="20"/>
        <v>0.59099999999999997</v>
      </c>
      <c r="BR46" s="184">
        <f t="shared" si="20"/>
        <v>0.59099999999999997</v>
      </c>
      <c r="BS46" s="184">
        <f t="shared" ref="BS46:CI46" si="21">BS10</f>
        <v>0.59099999999999997</v>
      </c>
      <c r="BT46" s="184">
        <f t="shared" si="21"/>
        <v>0.59099999999999997</v>
      </c>
      <c r="BU46" s="184">
        <f t="shared" si="21"/>
        <v>0.59099999999999997</v>
      </c>
      <c r="BV46" s="184">
        <f t="shared" si="21"/>
        <v>0.59099999999999997</v>
      </c>
      <c r="BW46" s="184">
        <f t="shared" si="21"/>
        <v>0.59099999999999997</v>
      </c>
      <c r="BX46" s="184">
        <f t="shared" si="21"/>
        <v>0.59099999999999997</v>
      </c>
      <c r="BY46" s="184">
        <f t="shared" si="21"/>
        <v>0.59099999999999997</v>
      </c>
      <c r="BZ46" s="184">
        <f t="shared" si="21"/>
        <v>0.59099999999999997</v>
      </c>
      <c r="CA46" s="184">
        <f t="shared" si="21"/>
        <v>0.59099999999999997</v>
      </c>
      <c r="CB46" s="184">
        <f t="shared" si="21"/>
        <v>0.59099999999999997</v>
      </c>
      <c r="CC46" s="184">
        <f t="shared" si="21"/>
        <v>0.59099999999999997</v>
      </c>
      <c r="CD46" s="184">
        <f t="shared" si="21"/>
        <v>0.59099999999999997</v>
      </c>
      <c r="CE46" s="184">
        <f t="shared" si="21"/>
        <v>0.59099999999999997</v>
      </c>
      <c r="CF46" s="184">
        <f t="shared" si="21"/>
        <v>0.59099999999999997</v>
      </c>
      <c r="CG46" s="184">
        <f t="shared" si="21"/>
        <v>0.59099999999999997</v>
      </c>
      <c r="CH46" s="184">
        <f t="shared" si="21"/>
        <v>0.59099999999999997</v>
      </c>
      <c r="CI46" s="184">
        <f t="shared" si="21"/>
        <v>0.59099999999999997</v>
      </c>
    </row>
    <row r="47" spans="1:87">
      <c r="C47" t="s">
        <v>873</v>
      </c>
      <c r="D47" s="2" t="s">
        <v>898</v>
      </c>
      <c r="E47" s="2" t="s">
        <v>58</v>
      </c>
      <c r="G47" s="184">
        <f t="shared" ref="G47:AL47" si="22">G11</f>
        <v>0</v>
      </c>
      <c r="H47" s="184">
        <f t="shared" si="22"/>
        <v>0</v>
      </c>
      <c r="I47" s="184">
        <f t="shared" si="22"/>
        <v>0</v>
      </c>
      <c r="J47" s="184">
        <f t="shared" si="22"/>
        <v>0</v>
      </c>
      <c r="K47" s="184">
        <f t="shared" si="22"/>
        <v>0</v>
      </c>
      <c r="L47" s="184">
        <f t="shared" si="22"/>
        <v>0</v>
      </c>
      <c r="M47" s="184">
        <f t="shared" si="22"/>
        <v>0</v>
      </c>
      <c r="N47" s="184">
        <f t="shared" si="22"/>
        <v>0</v>
      </c>
      <c r="O47" s="184">
        <f t="shared" si="22"/>
        <v>0</v>
      </c>
      <c r="P47" s="184">
        <f t="shared" si="22"/>
        <v>0</v>
      </c>
      <c r="Q47" s="184">
        <f t="shared" si="22"/>
        <v>0</v>
      </c>
      <c r="R47" s="184">
        <f t="shared" si="22"/>
        <v>0</v>
      </c>
      <c r="S47" s="184">
        <f t="shared" si="22"/>
        <v>0</v>
      </c>
      <c r="T47" s="184">
        <f t="shared" si="22"/>
        <v>0</v>
      </c>
      <c r="U47" s="184">
        <f t="shared" si="22"/>
        <v>0</v>
      </c>
      <c r="V47" s="184">
        <f t="shared" si="22"/>
        <v>0</v>
      </c>
      <c r="W47" s="184">
        <f t="shared" si="22"/>
        <v>0</v>
      </c>
      <c r="X47" s="184">
        <f t="shared" si="22"/>
        <v>0</v>
      </c>
      <c r="Y47" s="184">
        <f t="shared" si="22"/>
        <v>0</v>
      </c>
      <c r="Z47" s="184">
        <f t="shared" si="22"/>
        <v>0</v>
      </c>
      <c r="AA47" s="184">
        <f t="shared" si="22"/>
        <v>0</v>
      </c>
      <c r="AB47" s="184">
        <f t="shared" si="22"/>
        <v>0</v>
      </c>
      <c r="AC47" s="184">
        <f t="shared" si="22"/>
        <v>0</v>
      </c>
      <c r="AD47" s="184">
        <f t="shared" si="22"/>
        <v>0</v>
      </c>
      <c r="AE47" s="184">
        <f t="shared" si="22"/>
        <v>0</v>
      </c>
      <c r="AF47" s="184">
        <f t="shared" si="22"/>
        <v>0</v>
      </c>
      <c r="AG47" s="184">
        <f t="shared" si="22"/>
        <v>0</v>
      </c>
      <c r="AH47" s="184">
        <f t="shared" si="22"/>
        <v>0</v>
      </c>
      <c r="AI47" s="184">
        <f t="shared" si="22"/>
        <v>0</v>
      </c>
      <c r="AJ47" s="184">
        <f t="shared" si="22"/>
        <v>0</v>
      </c>
      <c r="AK47" s="184">
        <f t="shared" si="22"/>
        <v>0</v>
      </c>
      <c r="AL47" s="184">
        <f t="shared" si="22"/>
        <v>0</v>
      </c>
      <c r="AM47" s="184">
        <f t="shared" ref="AM47:BR47" si="23">AM11</f>
        <v>0</v>
      </c>
      <c r="AN47" s="184">
        <f t="shared" si="23"/>
        <v>0</v>
      </c>
      <c r="AO47" s="184">
        <f t="shared" si="23"/>
        <v>0</v>
      </c>
      <c r="AP47" s="184">
        <f t="shared" si="23"/>
        <v>0</v>
      </c>
      <c r="AQ47" s="184">
        <f t="shared" si="23"/>
        <v>0</v>
      </c>
      <c r="AR47" s="184">
        <f t="shared" si="23"/>
        <v>0</v>
      </c>
      <c r="AS47" s="184">
        <f t="shared" si="23"/>
        <v>0</v>
      </c>
      <c r="AT47" s="184">
        <f t="shared" si="23"/>
        <v>0</v>
      </c>
      <c r="AU47" s="184">
        <f t="shared" si="23"/>
        <v>0</v>
      </c>
      <c r="AV47" s="184">
        <f t="shared" si="23"/>
        <v>0</v>
      </c>
      <c r="AW47" s="184">
        <f t="shared" si="23"/>
        <v>0</v>
      </c>
      <c r="AX47" s="184">
        <f t="shared" si="23"/>
        <v>0</v>
      </c>
      <c r="AY47" s="184">
        <f t="shared" si="23"/>
        <v>0</v>
      </c>
      <c r="AZ47" s="184">
        <f t="shared" si="23"/>
        <v>0</v>
      </c>
      <c r="BA47" s="184">
        <f t="shared" si="23"/>
        <v>0</v>
      </c>
      <c r="BB47" s="184">
        <f t="shared" si="23"/>
        <v>0</v>
      </c>
      <c r="BC47" s="184">
        <f t="shared" si="23"/>
        <v>0</v>
      </c>
      <c r="BD47" s="184">
        <f t="shared" si="23"/>
        <v>0</v>
      </c>
      <c r="BE47" s="184">
        <f t="shared" si="23"/>
        <v>0</v>
      </c>
      <c r="BF47" s="184">
        <f t="shared" si="23"/>
        <v>0</v>
      </c>
      <c r="BG47" s="184">
        <f t="shared" si="23"/>
        <v>0</v>
      </c>
      <c r="BH47" s="184">
        <f t="shared" si="23"/>
        <v>0</v>
      </c>
      <c r="BI47" s="184">
        <f t="shared" si="23"/>
        <v>0</v>
      </c>
      <c r="BJ47" s="184">
        <f t="shared" si="23"/>
        <v>0</v>
      </c>
      <c r="BK47" s="184">
        <f t="shared" si="23"/>
        <v>0</v>
      </c>
      <c r="BL47" s="184">
        <f t="shared" si="23"/>
        <v>0</v>
      </c>
      <c r="BM47" s="184">
        <f t="shared" si="23"/>
        <v>0</v>
      </c>
      <c r="BN47" s="184">
        <f t="shared" si="23"/>
        <v>0</v>
      </c>
      <c r="BO47" s="184">
        <f t="shared" si="23"/>
        <v>0</v>
      </c>
      <c r="BP47" s="184">
        <f t="shared" si="23"/>
        <v>0</v>
      </c>
      <c r="BQ47" s="184">
        <f t="shared" si="23"/>
        <v>0</v>
      </c>
      <c r="BR47" s="184">
        <f t="shared" si="23"/>
        <v>0</v>
      </c>
      <c r="BS47" s="184">
        <f t="shared" ref="BS47:CI47" si="24">BS11</f>
        <v>0</v>
      </c>
      <c r="BT47" s="184">
        <f t="shared" si="24"/>
        <v>0</v>
      </c>
      <c r="BU47" s="184">
        <f t="shared" si="24"/>
        <v>0</v>
      </c>
      <c r="BV47" s="184">
        <f t="shared" si="24"/>
        <v>0</v>
      </c>
      <c r="BW47" s="184">
        <f t="shared" si="24"/>
        <v>0</v>
      </c>
      <c r="BX47" s="184">
        <f t="shared" si="24"/>
        <v>0</v>
      </c>
      <c r="BY47" s="184">
        <f t="shared" si="24"/>
        <v>0</v>
      </c>
      <c r="BZ47" s="184">
        <f t="shared" si="24"/>
        <v>0</v>
      </c>
      <c r="CA47" s="184">
        <f t="shared" si="24"/>
        <v>0</v>
      </c>
      <c r="CB47" s="184">
        <f t="shared" si="24"/>
        <v>0</v>
      </c>
      <c r="CC47" s="184">
        <f t="shared" si="24"/>
        <v>0</v>
      </c>
      <c r="CD47" s="184">
        <f t="shared" si="24"/>
        <v>0</v>
      </c>
      <c r="CE47" s="184">
        <f t="shared" si="24"/>
        <v>0</v>
      </c>
      <c r="CF47" s="184">
        <f t="shared" si="24"/>
        <v>0</v>
      </c>
      <c r="CG47" s="184">
        <f t="shared" si="24"/>
        <v>0</v>
      </c>
      <c r="CH47" s="184">
        <f t="shared" si="24"/>
        <v>0</v>
      </c>
      <c r="CI47" s="184">
        <f t="shared" si="24"/>
        <v>0</v>
      </c>
    </row>
    <row r="48" spans="1:87">
      <c r="C48" t="s">
        <v>327</v>
      </c>
      <c r="D48" s="2" t="s">
        <v>898</v>
      </c>
      <c r="E48" s="2" t="s">
        <v>58</v>
      </c>
      <c r="G48" s="184">
        <f t="shared" ref="G48:AL48" si="25">G12</f>
        <v>44.872</v>
      </c>
      <c r="H48" s="184">
        <f t="shared" si="25"/>
        <v>45.034999999999997</v>
      </c>
      <c r="I48" s="184">
        <f t="shared" si="25"/>
        <v>42.69</v>
      </c>
      <c r="J48" s="184">
        <f t="shared" si="25"/>
        <v>48.655999999999999</v>
      </c>
      <c r="K48" s="184">
        <f t="shared" si="25"/>
        <v>44.929000000000002</v>
      </c>
      <c r="L48" s="184">
        <f t="shared" si="25"/>
        <v>47.195999999999998</v>
      </c>
      <c r="M48" s="184">
        <f t="shared" si="25"/>
        <v>47.195999999999998</v>
      </c>
      <c r="N48" s="184">
        <f t="shared" si="25"/>
        <v>47.195999999999998</v>
      </c>
      <c r="O48" s="184">
        <f t="shared" si="25"/>
        <v>47.195999999999998</v>
      </c>
      <c r="P48" s="184">
        <f t="shared" si="25"/>
        <v>47.195999999999998</v>
      </c>
      <c r="Q48" s="184">
        <f t="shared" si="25"/>
        <v>47.195999999999998</v>
      </c>
      <c r="R48" s="184">
        <f t="shared" si="25"/>
        <v>47.195999999999998</v>
      </c>
      <c r="S48" s="184">
        <f t="shared" si="25"/>
        <v>47.195999999999998</v>
      </c>
      <c r="T48" s="184">
        <f t="shared" si="25"/>
        <v>47.195999999999998</v>
      </c>
      <c r="U48" s="184">
        <f t="shared" si="25"/>
        <v>47.195999999999998</v>
      </c>
      <c r="V48" s="184">
        <f t="shared" si="25"/>
        <v>47.195999999999998</v>
      </c>
      <c r="W48" s="184">
        <f t="shared" si="25"/>
        <v>47.195999999999998</v>
      </c>
      <c r="X48" s="184">
        <f t="shared" si="25"/>
        <v>47.195999999999998</v>
      </c>
      <c r="Y48" s="184">
        <f t="shared" si="25"/>
        <v>47.195999999999998</v>
      </c>
      <c r="Z48" s="184">
        <f t="shared" si="25"/>
        <v>47.195999999999998</v>
      </c>
      <c r="AA48" s="184">
        <f t="shared" si="25"/>
        <v>47.195999999999998</v>
      </c>
      <c r="AB48" s="184">
        <f t="shared" si="25"/>
        <v>47.195999999999998</v>
      </c>
      <c r="AC48" s="184">
        <f t="shared" si="25"/>
        <v>47.195999999999998</v>
      </c>
      <c r="AD48" s="184">
        <f t="shared" si="25"/>
        <v>47.195999999999998</v>
      </c>
      <c r="AE48" s="184">
        <f t="shared" si="25"/>
        <v>47.195999999999998</v>
      </c>
      <c r="AF48" s="184">
        <f t="shared" si="25"/>
        <v>47.195999999999998</v>
      </c>
      <c r="AG48" s="184">
        <f t="shared" si="25"/>
        <v>47.195999999999998</v>
      </c>
      <c r="AH48" s="184">
        <f t="shared" si="25"/>
        <v>47.195999999999998</v>
      </c>
      <c r="AI48" s="184">
        <f t="shared" si="25"/>
        <v>47.195999999999998</v>
      </c>
      <c r="AJ48" s="184">
        <f t="shared" si="25"/>
        <v>47.195999999999998</v>
      </c>
      <c r="AK48" s="184">
        <f t="shared" si="25"/>
        <v>47.195999999999998</v>
      </c>
      <c r="AL48" s="184">
        <f t="shared" si="25"/>
        <v>47.195999999999998</v>
      </c>
      <c r="AM48" s="184">
        <f t="shared" ref="AM48:BR48" si="26">AM12</f>
        <v>47.195999999999998</v>
      </c>
      <c r="AN48" s="184">
        <f t="shared" si="26"/>
        <v>47.195999999999998</v>
      </c>
      <c r="AO48" s="184">
        <f t="shared" si="26"/>
        <v>47.195999999999998</v>
      </c>
      <c r="AP48" s="184">
        <f t="shared" si="26"/>
        <v>47.195999999999998</v>
      </c>
      <c r="AQ48" s="184">
        <f t="shared" si="26"/>
        <v>47.195999999999998</v>
      </c>
      <c r="AR48" s="184">
        <f t="shared" si="26"/>
        <v>47.195999999999998</v>
      </c>
      <c r="AS48" s="184">
        <f t="shared" si="26"/>
        <v>47.195999999999998</v>
      </c>
      <c r="AT48" s="184">
        <f t="shared" si="26"/>
        <v>47.195999999999998</v>
      </c>
      <c r="AU48" s="184">
        <f t="shared" si="26"/>
        <v>47.195999999999998</v>
      </c>
      <c r="AV48" s="184">
        <f t="shared" si="26"/>
        <v>47.195999999999998</v>
      </c>
      <c r="AW48" s="184">
        <f t="shared" si="26"/>
        <v>47.195999999999998</v>
      </c>
      <c r="AX48" s="184">
        <f t="shared" si="26"/>
        <v>47.195999999999998</v>
      </c>
      <c r="AY48" s="184">
        <f t="shared" si="26"/>
        <v>47.195999999999998</v>
      </c>
      <c r="AZ48" s="184">
        <f t="shared" si="26"/>
        <v>47.195999999999998</v>
      </c>
      <c r="BA48" s="184">
        <f t="shared" si="26"/>
        <v>47.195999999999998</v>
      </c>
      <c r="BB48" s="184">
        <f t="shared" si="26"/>
        <v>47.195999999999998</v>
      </c>
      <c r="BC48" s="184">
        <f t="shared" si="26"/>
        <v>47.195999999999998</v>
      </c>
      <c r="BD48" s="184">
        <f t="shared" si="26"/>
        <v>47.195999999999998</v>
      </c>
      <c r="BE48" s="184">
        <f t="shared" si="26"/>
        <v>47.195999999999998</v>
      </c>
      <c r="BF48" s="184">
        <f t="shared" si="26"/>
        <v>47.195999999999998</v>
      </c>
      <c r="BG48" s="184">
        <f t="shared" si="26"/>
        <v>47.195999999999998</v>
      </c>
      <c r="BH48" s="184">
        <f t="shared" si="26"/>
        <v>47.195999999999998</v>
      </c>
      <c r="BI48" s="184">
        <f t="shared" si="26"/>
        <v>47.195999999999998</v>
      </c>
      <c r="BJ48" s="184">
        <f t="shared" si="26"/>
        <v>47.195999999999998</v>
      </c>
      <c r="BK48" s="184">
        <f t="shared" si="26"/>
        <v>47.195999999999998</v>
      </c>
      <c r="BL48" s="184">
        <f t="shared" si="26"/>
        <v>47.195999999999998</v>
      </c>
      <c r="BM48" s="184">
        <f t="shared" si="26"/>
        <v>47.195999999999998</v>
      </c>
      <c r="BN48" s="184">
        <f t="shared" si="26"/>
        <v>47.195999999999998</v>
      </c>
      <c r="BO48" s="184">
        <f t="shared" si="26"/>
        <v>47.195999999999998</v>
      </c>
      <c r="BP48" s="184">
        <f t="shared" si="26"/>
        <v>47.195999999999998</v>
      </c>
      <c r="BQ48" s="184">
        <f t="shared" si="26"/>
        <v>47.195999999999998</v>
      </c>
      <c r="BR48" s="184">
        <f t="shared" si="26"/>
        <v>47.195999999999998</v>
      </c>
      <c r="BS48" s="184">
        <f t="shared" ref="BS48:CI48" si="27">BS12</f>
        <v>47.195999999999998</v>
      </c>
      <c r="BT48" s="184">
        <f t="shared" si="27"/>
        <v>47.195999999999998</v>
      </c>
      <c r="BU48" s="184">
        <f t="shared" si="27"/>
        <v>47.195999999999998</v>
      </c>
      <c r="BV48" s="184">
        <f t="shared" si="27"/>
        <v>47.195999999999998</v>
      </c>
      <c r="BW48" s="184">
        <f t="shared" si="27"/>
        <v>47.195999999999998</v>
      </c>
      <c r="BX48" s="184">
        <f t="shared" si="27"/>
        <v>47.195999999999998</v>
      </c>
      <c r="BY48" s="184">
        <f t="shared" si="27"/>
        <v>47.195999999999998</v>
      </c>
      <c r="BZ48" s="184">
        <f t="shared" si="27"/>
        <v>47.195999999999998</v>
      </c>
      <c r="CA48" s="184">
        <f t="shared" si="27"/>
        <v>47.195999999999998</v>
      </c>
      <c r="CB48" s="184">
        <f t="shared" si="27"/>
        <v>47.195999999999998</v>
      </c>
      <c r="CC48" s="184">
        <f t="shared" si="27"/>
        <v>47.195999999999998</v>
      </c>
      <c r="CD48" s="184">
        <f t="shared" si="27"/>
        <v>47.195999999999998</v>
      </c>
      <c r="CE48" s="184">
        <f t="shared" si="27"/>
        <v>47.195999999999998</v>
      </c>
      <c r="CF48" s="184">
        <f t="shared" si="27"/>
        <v>47.195999999999998</v>
      </c>
      <c r="CG48" s="184">
        <f t="shared" si="27"/>
        <v>47.195999999999998</v>
      </c>
      <c r="CH48" s="184">
        <f t="shared" si="27"/>
        <v>47.195999999999998</v>
      </c>
      <c r="CI48" s="184">
        <f t="shared" si="27"/>
        <v>47.195999999999998</v>
      </c>
    </row>
    <row r="49" spans="1:87">
      <c r="C49" t="s">
        <v>874</v>
      </c>
      <c r="D49" s="2" t="s">
        <v>898</v>
      </c>
      <c r="E49" s="2" t="s">
        <v>58</v>
      </c>
      <c r="G49" s="184">
        <f t="shared" ref="G49:AL49" si="28">G13</f>
        <v>25.879000000000001</v>
      </c>
      <c r="H49" s="184">
        <f t="shared" si="28"/>
        <v>27.827999999999999</v>
      </c>
      <c r="I49" s="184">
        <f t="shared" si="28"/>
        <v>27.295999999999999</v>
      </c>
      <c r="J49" s="184">
        <f t="shared" si="28"/>
        <v>35</v>
      </c>
      <c r="K49" s="184">
        <f t="shared" si="28"/>
        <v>36.808</v>
      </c>
      <c r="L49" s="184">
        <f t="shared" si="28"/>
        <v>19.404</v>
      </c>
      <c r="M49" s="184">
        <f t="shared" si="28"/>
        <v>19.404</v>
      </c>
      <c r="N49" s="184">
        <f t="shared" si="28"/>
        <v>19.404</v>
      </c>
      <c r="O49" s="184">
        <f t="shared" si="28"/>
        <v>19.404</v>
      </c>
      <c r="P49" s="184">
        <f t="shared" si="28"/>
        <v>19.404</v>
      </c>
      <c r="Q49" s="184">
        <f t="shared" si="28"/>
        <v>19.404</v>
      </c>
      <c r="R49" s="184">
        <f t="shared" si="28"/>
        <v>19.404</v>
      </c>
      <c r="S49" s="184">
        <f t="shared" si="28"/>
        <v>19.404</v>
      </c>
      <c r="T49" s="184">
        <f t="shared" si="28"/>
        <v>19.404</v>
      </c>
      <c r="U49" s="184">
        <f t="shared" si="28"/>
        <v>19.404</v>
      </c>
      <c r="V49" s="184">
        <f t="shared" si="28"/>
        <v>19.404</v>
      </c>
      <c r="W49" s="184">
        <f t="shared" si="28"/>
        <v>19.404</v>
      </c>
      <c r="X49" s="184">
        <f t="shared" si="28"/>
        <v>19.404</v>
      </c>
      <c r="Y49" s="184">
        <f t="shared" si="28"/>
        <v>19.404</v>
      </c>
      <c r="Z49" s="184">
        <f t="shared" si="28"/>
        <v>19.404</v>
      </c>
      <c r="AA49" s="184">
        <f t="shared" si="28"/>
        <v>19.404</v>
      </c>
      <c r="AB49" s="184">
        <f t="shared" si="28"/>
        <v>19.404</v>
      </c>
      <c r="AC49" s="184">
        <f t="shared" si="28"/>
        <v>19.404</v>
      </c>
      <c r="AD49" s="184">
        <f t="shared" si="28"/>
        <v>19.404</v>
      </c>
      <c r="AE49" s="184">
        <f t="shared" si="28"/>
        <v>19.404</v>
      </c>
      <c r="AF49" s="184">
        <f t="shared" si="28"/>
        <v>19.404</v>
      </c>
      <c r="AG49" s="184">
        <f t="shared" si="28"/>
        <v>19.404</v>
      </c>
      <c r="AH49" s="184">
        <f t="shared" si="28"/>
        <v>19.404</v>
      </c>
      <c r="AI49" s="184">
        <f t="shared" si="28"/>
        <v>19.404</v>
      </c>
      <c r="AJ49" s="184">
        <f t="shared" si="28"/>
        <v>19.404</v>
      </c>
      <c r="AK49" s="184">
        <f t="shared" si="28"/>
        <v>19.404</v>
      </c>
      <c r="AL49" s="184">
        <f t="shared" si="28"/>
        <v>19.404</v>
      </c>
      <c r="AM49" s="184">
        <f t="shared" ref="AM49:BR49" si="29">AM13</f>
        <v>19.404</v>
      </c>
      <c r="AN49" s="184">
        <f t="shared" si="29"/>
        <v>19.404</v>
      </c>
      <c r="AO49" s="184">
        <f t="shared" si="29"/>
        <v>19.404</v>
      </c>
      <c r="AP49" s="184">
        <f t="shared" si="29"/>
        <v>19.404</v>
      </c>
      <c r="AQ49" s="184">
        <f t="shared" si="29"/>
        <v>19.404</v>
      </c>
      <c r="AR49" s="184">
        <f t="shared" si="29"/>
        <v>19.404</v>
      </c>
      <c r="AS49" s="184">
        <f t="shared" si="29"/>
        <v>19.404</v>
      </c>
      <c r="AT49" s="184">
        <f t="shared" si="29"/>
        <v>19.404</v>
      </c>
      <c r="AU49" s="184">
        <f t="shared" si="29"/>
        <v>19.404</v>
      </c>
      <c r="AV49" s="184">
        <f t="shared" si="29"/>
        <v>19.404</v>
      </c>
      <c r="AW49" s="184">
        <f t="shared" si="29"/>
        <v>19.404</v>
      </c>
      <c r="AX49" s="184">
        <f t="shared" si="29"/>
        <v>19.404</v>
      </c>
      <c r="AY49" s="184">
        <f t="shared" si="29"/>
        <v>19.404</v>
      </c>
      <c r="AZ49" s="184">
        <f t="shared" si="29"/>
        <v>19.404</v>
      </c>
      <c r="BA49" s="184">
        <f t="shared" si="29"/>
        <v>19.404</v>
      </c>
      <c r="BB49" s="184">
        <f t="shared" si="29"/>
        <v>19.404</v>
      </c>
      <c r="BC49" s="184">
        <f t="shared" si="29"/>
        <v>19.404</v>
      </c>
      <c r="BD49" s="184">
        <f t="shared" si="29"/>
        <v>19.404</v>
      </c>
      <c r="BE49" s="184">
        <f t="shared" si="29"/>
        <v>19.404</v>
      </c>
      <c r="BF49" s="184">
        <f t="shared" si="29"/>
        <v>19.404</v>
      </c>
      <c r="BG49" s="184">
        <f t="shared" si="29"/>
        <v>19.404</v>
      </c>
      <c r="BH49" s="184">
        <f t="shared" si="29"/>
        <v>19.404</v>
      </c>
      <c r="BI49" s="184">
        <f t="shared" si="29"/>
        <v>19.404</v>
      </c>
      <c r="BJ49" s="184">
        <f t="shared" si="29"/>
        <v>19.404</v>
      </c>
      <c r="BK49" s="184">
        <f t="shared" si="29"/>
        <v>19.404</v>
      </c>
      <c r="BL49" s="184">
        <f t="shared" si="29"/>
        <v>19.404</v>
      </c>
      <c r="BM49" s="184">
        <f t="shared" si="29"/>
        <v>19.404</v>
      </c>
      <c r="BN49" s="184">
        <f t="shared" si="29"/>
        <v>19.404</v>
      </c>
      <c r="BO49" s="184">
        <f t="shared" si="29"/>
        <v>19.404</v>
      </c>
      <c r="BP49" s="184">
        <f t="shared" si="29"/>
        <v>19.404</v>
      </c>
      <c r="BQ49" s="184">
        <f t="shared" si="29"/>
        <v>19.404</v>
      </c>
      <c r="BR49" s="184">
        <f t="shared" si="29"/>
        <v>19.404</v>
      </c>
      <c r="BS49" s="184">
        <f t="shared" ref="BS49:CI49" si="30">BS13</f>
        <v>19.404</v>
      </c>
      <c r="BT49" s="184">
        <f t="shared" si="30"/>
        <v>19.404</v>
      </c>
      <c r="BU49" s="184">
        <f t="shared" si="30"/>
        <v>19.404</v>
      </c>
      <c r="BV49" s="184">
        <f t="shared" si="30"/>
        <v>19.404</v>
      </c>
      <c r="BW49" s="184">
        <f t="shared" si="30"/>
        <v>19.404</v>
      </c>
      <c r="BX49" s="184">
        <f t="shared" si="30"/>
        <v>19.404</v>
      </c>
      <c r="BY49" s="184">
        <f t="shared" si="30"/>
        <v>19.404</v>
      </c>
      <c r="BZ49" s="184">
        <f t="shared" si="30"/>
        <v>19.404</v>
      </c>
      <c r="CA49" s="184">
        <f t="shared" si="30"/>
        <v>19.404</v>
      </c>
      <c r="CB49" s="184">
        <f t="shared" si="30"/>
        <v>19.404</v>
      </c>
      <c r="CC49" s="184">
        <f t="shared" si="30"/>
        <v>19.404</v>
      </c>
      <c r="CD49" s="184">
        <f t="shared" si="30"/>
        <v>19.404</v>
      </c>
      <c r="CE49" s="184">
        <f t="shared" si="30"/>
        <v>19.404</v>
      </c>
      <c r="CF49" s="184">
        <f t="shared" si="30"/>
        <v>19.404</v>
      </c>
      <c r="CG49" s="184">
        <f t="shared" si="30"/>
        <v>19.404</v>
      </c>
      <c r="CH49" s="184">
        <f t="shared" si="30"/>
        <v>19.404</v>
      </c>
      <c r="CI49" s="184">
        <f t="shared" si="30"/>
        <v>19.404</v>
      </c>
    </row>
    <row r="50" spans="1:87">
      <c r="C50" s="4" t="s">
        <v>882</v>
      </c>
      <c r="D50" s="2" t="s">
        <v>898</v>
      </c>
      <c r="E50" s="2" t="s">
        <v>58</v>
      </c>
      <c r="G50" s="599">
        <f>SUM(G43:G49)</f>
        <v>119.714</v>
      </c>
      <c r="H50" s="599">
        <f t="shared" ref="H50:BS50" si="31">SUM(H43:H49)</f>
        <v>137.38299999999998</v>
      </c>
      <c r="I50" s="599">
        <f t="shared" si="31"/>
        <v>128.108</v>
      </c>
      <c r="J50" s="599">
        <f t="shared" si="31"/>
        <v>147.374</v>
      </c>
      <c r="K50" s="599">
        <f t="shared" si="31"/>
        <v>159.42400000000001</v>
      </c>
      <c r="L50" s="599">
        <f t="shared" si="31"/>
        <v>161.24399999999997</v>
      </c>
      <c r="M50" s="599">
        <f t="shared" si="31"/>
        <v>161.24399999999997</v>
      </c>
      <c r="N50" s="599">
        <f t="shared" si="31"/>
        <v>161.24399999999997</v>
      </c>
      <c r="O50" s="599">
        <f t="shared" si="31"/>
        <v>161.24399999999997</v>
      </c>
      <c r="P50" s="599">
        <f t="shared" si="31"/>
        <v>161.24399999999997</v>
      </c>
      <c r="Q50" s="599">
        <f t="shared" si="31"/>
        <v>161.24399999999997</v>
      </c>
      <c r="R50" s="599">
        <f t="shared" si="31"/>
        <v>161.24399999999997</v>
      </c>
      <c r="S50" s="599">
        <f t="shared" si="31"/>
        <v>161.24399999999997</v>
      </c>
      <c r="T50" s="599">
        <f t="shared" si="31"/>
        <v>161.24399999999997</v>
      </c>
      <c r="U50" s="599">
        <f t="shared" si="31"/>
        <v>161.24399999999997</v>
      </c>
      <c r="V50" s="599">
        <f t="shared" si="31"/>
        <v>161.24399999999997</v>
      </c>
      <c r="W50" s="599">
        <f t="shared" si="31"/>
        <v>161.24399999999997</v>
      </c>
      <c r="X50" s="599">
        <f t="shared" si="31"/>
        <v>161.24399999999997</v>
      </c>
      <c r="Y50" s="599">
        <f t="shared" si="31"/>
        <v>161.24399999999997</v>
      </c>
      <c r="Z50" s="599">
        <f t="shared" si="31"/>
        <v>161.24399999999997</v>
      </c>
      <c r="AA50" s="599">
        <f t="shared" si="31"/>
        <v>161.24399999999997</v>
      </c>
      <c r="AB50" s="599">
        <f t="shared" si="31"/>
        <v>161.24399999999997</v>
      </c>
      <c r="AC50" s="599">
        <f t="shared" si="31"/>
        <v>161.24399999999997</v>
      </c>
      <c r="AD50" s="599">
        <f t="shared" si="31"/>
        <v>161.24399999999997</v>
      </c>
      <c r="AE50" s="599">
        <f t="shared" si="31"/>
        <v>161.24399999999997</v>
      </c>
      <c r="AF50" s="599">
        <f t="shared" si="31"/>
        <v>161.24399999999997</v>
      </c>
      <c r="AG50" s="599">
        <f t="shared" si="31"/>
        <v>161.24399999999997</v>
      </c>
      <c r="AH50" s="599">
        <f t="shared" si="31"/>
        <v>161.24399999999997</v>
      </c>
      <c r="AI50" s="599">
        <f t="shared" si="31"/>
        <v>161.24399999999997</v>
      </c>
      <c r="AJ50" s="599">
        <f t="shared" si="31"/>
        <v>161.24399999999997</v>
      </c>
      <c r="AK50" s="599">
        <f t="shared" si="31"/>
        <v>161.24399999999997</v>
      </c>
      <c r="AL50" s="599">
        <f t="shared" si="31"/>
        <v>161.24399999999997</v>
      </c>
      <c r="AM50" s="599">
        <f t="shared" si="31"/>
        <v>161.24399999999997</v>
      </c>
      <c r="AN50" s="599">
        <f t="shared" si="31"/>
        <v>161.24399999999997</v>
      </c>
      <c r="AO50" s="599">
        <f t="shared" si="31"/>
        <v>161.24399999999997</v>
      </c>
      <c r="AP50" s="599">
        <f t="shared" si="31"/>
        <v>161.24399999999997</v>
      </c>
      <c r="AQ50" s="599">
        <f t="shared" si="31"/>
        <v>161.24399999999997</v>
      </c>
      <c r="AR50" s="599">
        <f t="shared" si="31"/>
        <v>161.24399999999997</v>
      </c>
      <c r="AS50" s="599">
        <f t="shared" si="31"/>
        <v>161.24399999999997</v>
      </c>
      <c r="AT50" s="599">
        <f t="shared" si="31"/>
        <v>161.24399999999997</v>
      </c>
      <c r="AU50" s="599">
        <f t="shared" si="31"/>
        <v>161.24399999999997</v>
      </c>
      <c r="AV50" s="599">
        <f t="shared" si="31"/>
        <v>161.24399999999997</v>
      </c>
      <c r="AW50" s="599">
        <f t="shared" si="31"/>
        <v>161.24399999999997</v>
      </c>
      <c r="AX50" s="599">
        <f t="shared" si="31"/>
        <v>161.24399999999997</v>
      </c>
      <c r="AY50" s="599">
        <f t="shared" si="31"/>
        <v>161.24399999999997</v>
      </c>
      <c r="AZ50" s="599">
        <f t="shared" si="31"/>
        <v>161.24399999999997</v>
      </c>
      <c r="BA50" s="599">
        <f t="shared" si="31"/>
        <v>161.24399999999997</v>
      </c>
      <c r="BB50" s="599">
        <f t="shared" si="31"/>
        <v>161.24399999999997</v>
      </c>
      <c r="BC50" s="599">
        <f t="shared" si="31"/>
        <v>161.24399999999997</v>
      </c>
      <c r="BD50" s="599">
        <f t="shared" si="31"/>
        <v>161.24399999999997</v>
      </c>
      <c r="BE50" s="599">
        <f t="shared" si="31"/>
        <v>161.24399999999997</v>
      </c>
      <c r="BF50" s="599">
        <f t="shared" si="31"/>
        <v>161.24399999999997</v>
      </c>
      <c r="BG50" s="599">
        <f t="shared" si="31"/>
        <v>161.24399999999997</v>
      </c>
      <c r="BH50" s="599">
        <f t="shared" si="31"/>
        <v>161.24399999999997</v>
      </c>
      <c r="BI50" s="599">
        <f t="shared" si="31"/>
        <v>161.24399999999997</v>
      </c>
      <c r="BJ50" s="599">
        <f t="shared" si="31"/>
        <v>161.24399999999997</v>
      </c>
      <c r="BK50" s="599">
        <f t="shared" si="31"/>
        <v>161.24399999999997</v>
      </c>
      <c r="BL50" s="599">
        <f t="shared" si="31"/>
        <v>161.24399999999997</v>
      </c>
      <c r="BM50" s="599">
        <f t="shared" si="31"/>
        <v>161.24399999999997</v>
      </c>
      <c r="BN50" s="599">
        <f t="shared" si="31"/>
        <v>161.24399999999997</v>
      </c>
      <c r="BO50" s="599">
        <f t="shared" si="31"/>
        <v>161.24399999999997</v>
      </c>
      <c r="BP50" s="599">
        <f t="shared" si="31"/>
        <v>161.24399999999997</v>
      </c>
      <c r="BQ50" s="599">
        <f t="shared" si="31"/>
        <v>161.24399999999997</v>
      </c>
      <c r="BR50" s="599">
        <f t="shared" si="31"/>
        <v>161.24399999999997</v>
      </c>
      <c r="BS50" s="599">
        <f t="shared" si="31"/>
        <v>161.24399999999997</v>
      </c>
      <c r="BT50" s="599">
        <f t="shared" ref="BT50:CI50" si="32">SUM(BT43:BT49)</f>
        <v>161.24399999999997</v>
      </c>
      <c r="BU50" s="599">
        <f t="shared" si="32"/>
        <v>161.24399999999997</v>
      </c>
      <c r="BV50" s="599">
        <f t="shared" si="32"/>
        <v>161.24399999999997</v>
      </c>
      <c r="BW50" s="599">
        <f t="shared" si="32"/>
        <v>161.24399999999997</v>
      </c>
      <c r="BX50" s="599">
        <f t="shared" si="32"/>
        <v>161.24399999999997</v>
      </c>
      <c r="BY50" s="599">
        <f t="shared" si="32"/>
        <v>161.24399999999997</v>
      </c>
      <c r="BZ50" s="599">
        <f t="shared" si="32"/>
        <v>161.24399999999997</v>
      </c>
      <c r="CA50" s="599">
        <f t="shared" si="32"/>
        <v>161.24399999999997</v>
      </c>
      <c r="CB50" s="599">
        <f t="shared" si="32"/>
        <v>161.24399999999997</v>
      </c>
      <c r="CC50" s="599">
        <f t="shared" si="32"/>
        <v>161.24399999999997</v>
      </c>
      <c r="CD50" s="599">
        <f t="shared" si="32"/>
        <v>161.24399999999997</v>
      </c>
      <c r="CE50" s="599">
        <f t="shared" si="32"/>
        <v>161.24399999999997</v>
      </c>
      <c r="CF50" s="599">
        <f t="shared" si="32"/>
        <v>161.24399999999997</v>
      </c>
      <c r="CG50" s="599">
        <f t="shared" si="32"/>
        <v>161.24399999999997</v>
      </c>
      <c r="CH50" s="599">
        <f t="shared" si="32"/>
        <v>161.24399999999997</v>
      </c>
      <c r="CI50" s="599">
        <f t="shared" si="32"/>
        <v>161.24399999999997</v>
      </c>
    </row>
    <row r="51" spans="1:87">
      <c r="D51" s="2"/>
      <c r="E51" s="2"/>
    </row>
    <row r="52" spans="1:87">
      <c r="A52" s="52"/>
      <c r="B52" s="52"/>
      <c r="C52" s="178" t="s">
        <v>883</v>
      </c>
      <c r="D52" s="103"/>
      <c r="E52" s="103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  <c r="AX52" s="52"/>
      <c r="AY52" s="52"/>
      <c r="AZ52" s="52"/>
      <c r="BA52" s="52"/>
      <c r="BB52" s="52"/>
      <c r="BC52" s="52"/>
      <c r="BD52" s="52"/>
      <c r="BE52" s="52"/>
      <c r="BF52" s="52"/>
      <c r="BG52" s="52"/>
      <c r="BH52" s="52"/>
      <c r="BI52" s="52"/>
      <c r="BJ52" s="52"/>
      <c r="BK52" s="52"/>
      <c r="BL52" s="52"/>
      <c r="BM52" s="52"/>
      <c r="BN52" s="52"/>
      <c r="BO52" s="52"/>
      <c r="BP52" s="52"/>
      <c r="BQ52" s="52"/>
      <c r="BR52" s="52"/>
      <c r="BS52" s="52"/>
      <c r="BT52" s="52"/>
      <c r="BU52" s="52"/>
      <c r="BV52" s="52"/>
      <c r="BW52" s="52"/>
      <c r="BX52" s="52"/>
      <c r="BY52" s="52"/>
      <c r="BZ52" s="52"/>
      <c r="CA52" s="52"/>
      <c r="CB52" s="52"/>
      <c r="CC52" s="52"/>
      <c r="CD52" s="52"/>
      <c r="CE52" s="52"/>
      <c r="CF52" s="52"/>
      <c r="CG52" s="52"/>
      <c r="CH52" s="52"/>
      <c r="CI52" s="52"/>
    </row>
    <row r="53" spans="1:87">
      <c r="C53" t="s">
        <v>328</v>
      </c>
      <c r="D53" s="2" t="s">
        <v>898</v>
      </c>
      <c r="E53" s="2" t="s">
        <v>58</v>
      </c>
      <c r="G53" s="184">
        <f t="shared" ref="G53:AL53" si="33">G14</f>
        <v>-24.099</v>
      </c>
      <c r="H53" s="184">
        <f t="shared" si="33"/>
        <v>-19.077000000000002</v>
      </c>
      <c r="I53" s="184">
        <f t="shared" si="33"/>
        <v>-6.4729999999999999</v>
      </c>
      <c r="J53" s="184">
        <f t="shared" si="33"/>
        <v>-10.488</v>
      </c>
      <c r="K53" s="184">
        <f t="shared" si="33"/>
        <v>-11.798</v>
      </c>
      <c r="L53" s="184">
        <f t="shared" si="33"/>
        <v>-35.127000000000002</v>
      </c>
      <c r="M53" s="184">
        <f t="shared" si="33"/>
        <v>-35.127000000000002</v>
      </c>
      <c r="N53" s="184">
        <f t="shared" si="33"/>
        <v>-35.127000000000002</v>
      </c>
      <c r="O53" s="184">
        <f t="shared" si="33"/>
        <v>-35.127000000000002</v>
      </c>
      <c r="P53" s="184">
        <f t="shared" si="33"/>
        <v>-35.127000000000002</v>
      </c>
      <c r="Q53" s="184">
        <f t="shared" si="33"/>
        <v>-35.127000000000002</v>
      </c>
      <c r="R53" s="184">
        <f t="shared" si="33"/>
        <v>-35.127000000000002</v>
      </c>
      <c r="S53" s="184">
        <f t="shared" si="33"/>
        <v>-35.127000000000002</v>
      </c>
      <c r="T53" s="184">
        <f t="shared" si="33"/>
        <v>-35.127000000000002</v>
      </c>
      <c r="U53" s="184">
        <f t="shared" si="33"/>
        <v>-35.127000000000002</v>
      </c>
      <c r="V53" s="184">
        <f t="shared" si="33"/>
        <v>-35.127000000000002</v>
      </c>
      <c r="W53" s="184">
        <f t="shared" si="33"/>
        <v>-35.127000000000002</v>
      </c>
      <c r="X53" s="184">
        <f t="shared" si="33"/>
        <v>-35.127000000000002</v>
      </c>
      <c r="Y53" s="184">
        <f t="shared" si="33"/>
        <v>-35.127000000000002</v>
      </c>
      <c r="Z53" s="184">
        <f t="shared" si="33"/>
        <v>-35.127000000000002</v>
      </c>
      <c r="AA53" s="184">
        <f t="shared" si="33"/>
        <v>-35.127000000000002</v>
      </c>
      <c r="AB53" s="184">
        <f t="shared" si="33"/>
        <v>-35.127000000000002</v>
      </c>
      <c r="AC53" s="184">
        <f t="shared" si="33"/>
        <v>-35.127000000000002</v>
      </c>
      <c r="AD53" s="184">
        <f t="shared" si="33"/>
        <v>-35.127000000000002</v>
      </c>
      <c r="AE53" s="184">
        <f t="shared" si="33"/>
        <v>-35.127000000000002</v>
      </c>
      <c r="AF53" s="184">
        <f t="shared" si="33"/>
        <v>-35.127000000000002</v>
      </c>
      <c r="AG53" s="184">
        <f t="shared" si="33"/>
        <v>-35.127000000000002</v>
      </c>
      <c r="AH53" s="184">
        <f t="shared" si="33"/>
        <v>-35.127000000000002</v>
      </c>
      <c r="AI53" s="184">
        <f t="shared" si="33"/>
        <v>-35.127000000000002</v>
      </c>
      <c r="AJ53" s="184">
        <f t="shared" si="33"/>
        <v>-35.127000000000002</v>
      </c>
      <c r="AK53" s="184">
        <f t="shared" si="33"/>
        <v>-35.127000000000002</v>
      </c>
      <c r="AL53" s="184">
        <f t="shared" si="33"/>
        <v>-35.127000000000002</v>
      </c>
      <c r="AM53" s="184">
        <f t="shared" ref="AM53:BR53" si="34">AM14</f>
        <v>-35.127000000000002</v>
      </c>
      <c r="AN53" s="184">
        <f t="shared" si="34"/>
        <v>-35.127000000000002</v>
      </c>
      <c r="AO53" s="184">
        <f t="shared" si="34"/>
        <v>-35.127000000000002</v>
      </c>
      <c r="AP53" s="184">
        <f t="shared" si="34"/>
        <v>-35.127000000000002</v>
      </c>
      <c r="AQ53" s="184">
        <f t="shared" si="34"/>
        <v>-35.127000000000002</v>
      </c>
      <c r="AR53" s="184">
        <f t="shared" si="34"/>
        <v>-35.127000000000002</v>
      </c>
      <c r="AS53" s="184">
        <f t="shared" si="34"/>
        <v>-35.127000000000002</v>
      </c>
      <c r="AT53" s="184">
        <f t="shared" si="34"/>
        <v>-35.127000000000002</v>
      </c>
      <c r="AU53" s="184">
        <f t="shared" si="34"/>
        <v>-35.127000000000002</v>
      </c>
      <c r="AV53" s="184">
        <f t="shared" si="34"/>
        <v>-35.127000000000002</v>
      </c>
      <c r="AW53" s="184">
        <f t="shared" si="34"/>
        <v>-35.127000000000002</v>
      </c>
      <c r="AX53" s="184">
        <f t="shared" si="34"/>
        <v>-35.127000000000002</v>
      </c>
      <c r="AY53" s="184">
        <f t="shared" si="34"/>
        <v>-35.127000000000002</v>
      </c>
      <c r="AZ53" s="184">
        <f t="shared" si="34"/>
        <v>-35.127000000000002</v>
      </c>
      <c r="BA53" s="184">
        <f t="shared" si="34"/>
        <v>-35.127000000000002</v>
      </c>
      <c r="BB53" s="184">
        <f t="shared" si="34"/>
        <v>-35.127000000000002</v>
      </c>
      <c r="BC53" s="184">
        <f t="shared" si="34"/>
        <v>-35.127000000000002</v>
      </c>
      <c r="BD53" s="184">
        <f t="shared" si="34"/>
        <v>-35.127000000000002</v>
      </c>
      <c r="BE53" s="184">
        <f t="shared" si="34"/>
        <v>-35.127000000000002</v>
      </c>
      <c r="BF53" s="184">
        <f t="shared" si="34"/>
        <v>-35.127000000000002</v>
      </c>
      <c r="BG53" s="184">
        <f t="shared" si="34"/>
        <v>-35.127000000000002</v>
      </c>
      <c r="BH53" s="184">
        <f t="shared" si="34"/>
        <v>-35.127000000000002</v>
      </c>
      <c r="BI53" s="184">
        <f t="shared" si="34"/>
        <v>-35.127000000000002</v>
      </c>
      <c r="BJ53" s="184">
        <f t="shared" si="34"/>
        <v>-35.127000000000002</v>
      </c>
      <c r="BK53" s="184">
        <f t="shared" si="34"/>
        <v>-35.127000000000002</v>
      </c>
      <c r="BL53" s="184">
        <f t="shared" si="34"/>
        <v>-35.127000000000002</v>
      </c>
      <c r="BM53" s="184">
        <f t="shared" si="34"/>
        <v>-35.127000000000002</v>
      </c>
      <c r="BN53" s="184">
        <f t="shared" si="34"/>
        <v>-35.127000000000002</v>
      </c>
      <c r="BO53" s="184">
        <f t="shared" si="34"/>
        <v>-35.127000000000002</v>
      </c>
      <c r="BP53" s="184">
        <f t="shared" si="34"/>
        <v>-35.127000000000002</v>
      </c>
      <c r="BQ53" s="184">
        <f t="shared" si="34"/>
        <v>-35.127000000000002</v>
      </c>
      <c r="BR53" s="184">
        <f t="shared" si="34"/>
        <v>-35.127000000000002</v>
      </c>
      <c r="BS53" s="184">
        <f t="shared" ref="BS53:CI53" si="35">BS14</f>
        <v>-35.127000000000002</v>
      </c>
      <c r="BT53" s="184">
        <f t="shared" si="35"/>
        <v>-35.127000000000002</v>
      </c>
      <c r="BU53" s="184">
        <f t="shared" si="35"/>
        <v>-35.127000000000002</v>
      </c>
      <c r="BV53" s="184">
        <f t="shared" si="35"/>
        <v>-35.127000000000002</v>
      </c>
      <c r="BW53" s="184">
        <f t="shared" si="35"/>
        <v>-35.127000000000002</v>
      </c>
      <c r="BX53" s="184">
        <f t="shared" si="35"/>
        <v>-35.127000000000002</v>
      </c>
      <c r="BY53" s="184">
        <f t="shared" si="35"/>
        <v>-35.127000000000002</v>
      </c>
      <c r="BZ53" s="184">
        <f t="shared" si="35"/>
        <v>-35.127000000000002</v>
      </c>
      <c r="CA53" s="184">
        <f t="shared" si="35"/>
        <v>-35.127000000000002</v>
      </c>
      <c r="CB53" s="184">
        <f t="shared" si="35"/>
        <v>-35.127000000000002</v>
      </c>
      <c r="CC53" s="184">
        <f t="shared" si="35"/>
        <v>-35.127000000000002</v>
      </c>
      <c r="CD53" s="184">
        <f t="shared" si="35"/>
        <v>-35.127000000000002</v>
      </c>
      <c r="CE53" s="184">
        <f t="shared" si="35"/>
        <v>-35.127000000000002</v>
      </c>
      <c r="CF53" s="184">
        <f t="shared" si="35"/>
        <v>-35.127000000000002</v>
      </c>
      <c r="CG53" s="184">
        <f t="shared" si="35"/>
        <v>-35.127000000000002</v>
      </c>
      <c r="CH53" s="184">
        <f t="shared" si="35"/>
        <v>-35.127000000000002</v>
      </c>
      <c r="CI53" s="184">
        <f t="shared" si="35"/>
        <v>-35.127000000000002</v>
      </c>
    </row>
    <row r="54" spans="1:87">
      <c r="C54" t="s">
        <v>876</v>
      </c>
      <c r="D54" s="2" t="s">
        <v>898</v>
      </c>
      <c r="E54" s="2" t="s">
        <v>58</v>
      </c>
      <c r="G54" s="184">
        <f t="shared" ref="G54:AL54" si="36">G16</f>
        <v>0</v>
      </c>
      <c r="H54" s="184">
        <f t="shared" si="36"/>
        <v>0</v>
      </c>
      <c r="I54" s="184">
        <f t="shared" si="36"/>
        <v>0</v>
      </c>
      <c r="J54" s="184">
        <f t="shared" si="36"/>
        <v>0</v>
      </c>
      <c r="K54" s="184">
        <f t="shared" si="36"/>
        <v>0</v>
      </c>
      <c r="L54" s="184">
        <f t="shared" si="36"/>
        <v>0</v>
      </c>
      <c r="M54" s="184">
        <f t="shared" si="36"/>
        <v>0</v>
      </c>
      <c r="N54" s="184">
        <f t="shared" si="36"/>
        <v>0</v>
      </c>
      <c r="O54" s="184">
        <f t="shared" si="36"/>
        <v>0</v>
      </c>
      <c r="P54" s="184">
        <f t="shared" si="36"/>
        <v>0</v>
      </c>
      <c r="Q54" s="184">
        <f t="shared" si="36"/>
        <v>0</v>
      </c>
      <c r="R54" s="184">
        <f t="shared" si="36"/>
        <v>0</v>
      </c>
      <c r="S54" s="184">
        <f t="shared" si="36"/>
        <v>0</v>
      </c>
      <c r="T54" s="184">
        <f t="shared" si="36"/>
        <v>0</v>
      </c>
      <c r="U54" s="184">
        <f t="shared" si="36"/>
        <v>0</v>
      </c>
      <c r="V54" s="184">
        <f t="shared" si="36"/>
        <v>0</v>
      </c>
      <c r="W54" s="184">
        <f t="shared" si="36"/>
        <v>0</v>
      </c>
      <c r="X54" s="184">
        <f t="shared" si="36"/>
        <v>0</v>
      </c>
      <c r="Y54" s="184">
        <f t="shared" si="36"/>
        <v>0</v>
      </c>
      <c r="Z54" s="184">
        <f t="shared" si="36"/>
        <v>0</v>
      </c>
      <c r="AA54" s="184">
        <f t="shared" si="36"/>
        <v>0</v>
      </c>
      <c r="AB54" s="184">
        <f t="shared" si="36"/>
        <v>0</v>
      </c>
      <c r="AC54" s="184">
        <f t="shared" si="36"/>
        <v>0</v>
      </c>
      <c r="AD54" s="184">
        <f t="shared" si="36"/>
        <v>0</v>
      </c>
      <c r="AE54" s="184">
        <f t="shared" si="36"/>
        <v>0</v>
      </c>
      <c r="AF54" s="184">
        <f t="shared" si="36"/>
        <v>0</v>
      </c>
      <c r="AG54" s="184">
        <f t="shared" si="36"/>
        <v>0</v>
      </c>
      <c r="AH54" s="184">
        <f t="shared" si="36"/>
        <v>0</v>
      </c>
      <c r="AI54" s="184">
        <f t="shared" si="36"/>
        <v>0</v>
      </c>
      <c r="AJ54" s="184">
        <f t="shared" si="36"/>
        <v>0</v>
      </c>
      <c r="AK54" s="184">
        <f t="shared" si="36"/>
        <v>0</v>
      </c>
      <c r="AL54" s="184">
        <f t="shared" si="36"/>
        <v>0</v>
      </c>
      <c r="AM54" s="184">
        <f t="shared" ref="AM54:BR54" si="37">AM16</f>
        <v>0</v>
      </c>
      <c r="AN54" s="184">
        <f t="shared" si="37"/>
        <v>0</v>
      </c>
      <c r="AO54" s="184">
        <f t="shared" si="37"/>
        <v>0</v>
      </c>
      <c r="AP54" s="184">
        <f t="shared" si="37"/>
        <v>0</v>
      </c>
      <c r="AQ54" s="184">
        <f t="shared" si="37"/>
        <v>0</v>
      </c>
      <c r="AR54" s="184">
        <f t="shared" si="37"/>
        <v>0</v>
      </c>
      <c r="AS54" s="184">
        <f t="shared" si="37"/>
        <v>0</v>
      </c>
      <c r="AT54" s="184">
        <f t="shared" si="37"/>
        <v>0</v>
      </c>
      <c r="AU54" s="184">
        <f t="shared" si="37"/>
        <v>0</v>
      </c>
      <c r="AV54" s="184">
        <f t="shared" si="37"/>
        <v>0</v>
      </c>
      <c r="AW54" s="184">
        <f t="shared" si="37"/>
        <v>0</v>
      </c>
      <c r="AX54" s="184">
        <f t="shared" si="37"/>
        <v>0</v>
      </c>
      <c r="AY54" s="184">
        <f t="shared" si="37"/>
        <v>0</v>
      </c>
      <c r="AZ54" s="184">
        <f t="shared" si="37"/>
        <v>0</v>
      </c>
      <c r="BA54" s="184">
        <f t="shared" si="37"/>
        <v>0</v>
      </c>
      <c r="BB54" s="184">
        <f t="shared" si="37"/>
        <v>0</v>
      </c>
      <c r="BC54" s="184">
        <f t="shared" si="37"/>
        <v>0</v>
      </c>
      <c r="BD54" s="184">
        <f t="shared" si="37"/>
        <v>0</v>
      </c>
      <c r="BE54" s="184">
        <f t="shared" si="37"/>
        <v>0</v>
      </c>
      <c r="BF54" s="184">
        <f t="shared" si="37"/>
        <v>0</v>
      </c>
      <c r="BG54" s="184">
        <f t="shared" si="37"/>
        <v>0</v>
      </c>
      <c r="BH54" s="184">
        <f t="shared" si="37"/>
        <v>0</v>
      </c>
      <c r="BI54" s="184">
        <f t="shared" si="37"/>
        <v>0</v>
      </c>
      <c r="BJ54" s="184">
        <f t="shared" si="37"/>
        <v>0</v>
      </c>
      <c r="BK54" s="184">
        <f t="shared" si="37"/>
        <v>0</v>
      </c>
      <c r="BL54" s="184">
        <f t="shared" si="37"/>
        <v>0</v>
      </c>
      <c r="BM54" s="184">
        <f t="shared" si="37"/>
        <v>0</v>
      </c>
      <c r="BN54" s="184">
        <f t="shared" si="37"/>
        <v>0</v>
      </c>
      <c r="BO54" s="184">
        <f t="shared" si="37"/>
        <v>0</v>
      </c>
      <c r="BP54" s="184">
        <f t="shared" si="37"/>
        <v>0</v>
      </c>
      <c r="BQ54" s="184">
        <f t="shared" si="37"/>
        <v>0</v>
      </c>
      <c r="BR54" s="184">
        <f t="shared" si="37"/>
        <v>0</v>
      </c>
      <c r="BS54" s="184">
        <f t="shared" ref="BS54:CI54" si="38">BS16</f>
        <v>0</v>
      </c>
      <c r="BT54" s="184">
        <f t="shared" si="38"/>
        <v>0</v>
      </c>
      <c r="BU54" s="184">
        <f t="shared" si="38"/>
        <v>0</v>
      </c>
      <c r="BV54" s="184">
        <f t="shared" si="38"/>
        <v>0</v>
      </c>
      <c r="BW54" s="184">
        <f t="shared" si="38"/>
        <v>0</v>
      </c>
      <c r="BX54" s="184">
        <f t="shared" si="38"/>
        <v>0</v>
      </c>
      <c r="BY54" s="184">
        <f t="shared" si="38"/>
        <v>0</v>
      </c>
      <c r="BZ54" s="184">
        <f t="shared" si="38"/>
        <v>0</v>
      </c>
      <c r="CA54" s="184">
        <f t="shared" si="38"/>
        <v>0</v>
      </c>
      <c r="CB54" s="184">
        <f t="shared" si="38"/>
        <v>0</v>
      </c>
      <c r="CC54" s="184">
        <f t="shared" si="38"/>
        <v>0</v>
      </c>
      <c r="CD54" s="184">
        <f t="shared" si="38"/>
        <v>0</v>
      </c>
      <c r="CE54" s="184">
        <f t="shared" si="38"/>
        <v>0</v>
      </c>
      <c r="CF54" s="184">
        <f t="shared" si="38"/>
        <v>0</v>
      </c>
      <c r="CG54" s="184">
        <f t="shared" si="38"/>
        <v>0</v>
      </c>
      <c r="CH54" s="184">
        <f t="shared" si="38"/>
        <v>0</v>
      </c>
      <c r="CI54" s="184">
        <f t="shared" si="38"/>
        <v>0</v>
      </c>
    </row>
    <row r="55" spans="1:87">
      <c r="C55" t="s">
        <v>329</v>
      </c>
      <c r="D55" s="2" t="s">
        <v>898</v>
      </c>
      <c r="E55" s="2" t="s">
        <v>58</v>
      </c>
      <c r="G55" s="184">
        <f t="shared" ref="G55:AL55" si="39">G17</f>
        <v>-124.08199999999999</v>
      </c>
      <c r="H55" s="184">
        <f t="shared" si="39"/>
        <v>-105.312</v>
      </c>
      <c r="I55" s="184">
        <f t="shared" si="39"/>
        <v>-105.247</v>
      </c>
      <c r="J55" s="184">
        <f t="shared" si="39"/>
        <v>-131.697</v>
      </c>
      <c r="K55" s="184">
        <f t="shared" si="39"/>
        <v>-138.43</v>
      </c>
      <c r="L55" s="184">
        <f t="shared" si="39"/>
        <v>-127.68</v>
      </c>
      <c r="M55" s="184">
        <f t="shared" si="39"/>
        <v>-127.68</v>
      </c>
      <c r="N55" s="184">
        <f t="shared" si="39"/>
        <v>-127.68</v>
      </c>
      <c r="O55" s="184">
        <f t="shared" si="39"/>
        <v>-127.68</v>
      </c>
      <c r="P55" s="184">
        <f t="shared" si="39"/>
        <v>-127.68</v>
      </c>
      <c r="Q55" s="184">
        <f t="shared" si="39"/>
        <v>-127.68</v>
      </c>
      <c r="R55" s="184">
        <f t="shared" si="39"/>
        <v>-127.68</v>
      </c>
      <c r="S55" s="184">
        <f t="shared" si="39"/>
        <v>-127.68</v>
      </c>
      <c r="T55" s="184">
        <f t="shared" si="39"/>
        <v>-127.68</v>
      </c>
      <c r="U55" s="184">
        <f t="shared" si="39"/>
        <v>-127.68</v>
      </c>
      <c r="V55" s="184">
        <f t="shared" si="39"/>
        <v>-127.68</v>
      </c>
      <c r="W55" s="184">
        <f t="shared" si="39"/>
        <v>-127.68</v>
      </c>
      <c r="X55" s="184">
        <f t="shared" si="39"/>
        <v>-127.68</v>
      </c>
      <c r="Y55" s="184">
        <f t="shared" si="39"/>
        <v>-127.68</v>
      </c>
      <c r="Z55" s="184">
        <f t="shared" si="39"/>
        <v>-127.68</v>
      </c>
      <c r="AA55" s="184">
        <f t="shared" si="39"/>
        <v>-127.68</v>
      </c>
      <c r="AB55" s="184">
        <f t="shared" si="39"/>
        <v>-127.68</v>
      </c>
      <c r="AC55" s="184">
        <f t="shared" si="39"/>
        <v>-127.68</v>
      </c>
      <c r="AD55" s="184">
        <f t="shared" si="39"/>
        <v>-127.68</v>
      </c>
      <c r="AE55" s="184">
        <f t="shared" si="39"/>
        <v>-127.68</v>
      </c>
      <c r="AF55" s="184">
        <f t="shared" si="39"/>
        <v>-127.68</v>
      </c>
      <c r="AG55" s="184">
        <f t="shared" si="39"/>
        <v>-127.68</v>
      </c>
      <c r="AH55" s="184">
        <f t="shared" si="39"/>
        <v>-127.68</v>
      </c>
      <c r="AI55" s="184">
        <f t="shared" si="39"/>
        <v>-127.68</v>
      </c>
      <c r="AJ55" s="184">
        <f t="shared" si="39"/>
        <v>-127.68</v>
      </c>
      <c r="AK55" s="184">
        <f t="shared" si="39"/>
        <v>-127.68</v>
      </c>
      <c r="AL55" s="184">
        <f t="shared" si="39"/>
        <v>-127.68</v>
      </c>
      <c r="AM55" s="184">
        <f t="shared" ref="AM55:BR55" si="40">AM17</f>
        <v>-127.68</v>
      </c>
      <c r="AN55" s="184">
        <f t="shared" si="40"/>
        <v>-127.68</v>
      </c>
      <c r="AO55" s="184">
        <f t="shared" si="40"/>
        <v>-127.68</v>
      </c>
      <c r="AP55" s="184">
        <f t="shared" si="40"/>
        <v>-127.68</v>
      </c>
      <c r="AQ55" s="184">
        <f t="shared" si="40"/>
        <v>-127.68</v>
      </c>
      <c r="AR55" s="184">
        <f t="shared" si="40"/>
        <v>-127.68</v>
      </c>
      <c r="AS55" s="184">
        <f t="shared" si="40"/>
        <v>-127.68</v>
      </c>
      <c r="AT55" s="184">
        <f t="shared" si="40"/>
        <v>-127.68</v>
      </c>
      <c r="AU55" s="184">
        <f t="shared" si="40"/>
        <v>-127.68</v>
      </c>
      <c r="AV55" s="184">
        <f t="shared" si="40"/>
        <v>-127.68</v>
      </c>
      <c r="AW55" s="184">
        <f t="shared" si="40"/>
        <v>-127.68</v>
      </c>
      <c r="AX55" s="184">
        <f t="shared" si="40"/>
        <v>-127.68</v>
      </c>
      <c r="AY55" s="184">
        <f t="shared" si="40"/>
        <v>-127.68</v>
      </c>
      <c r="AZ55" s="184">
        <f t="shared" si="40"/>
        <v>-127.68</v>
      </c>
      <c r="BA55" s="184">
        <f t="shared" si="40"/>
        <v>-127.68</v>
      </c>
      <c r="BB55" s="184">
        <f t="shared" si="40"/>
        <v>-127.68</v>
      </c>
      <c r="BC55" s="184">
        <f t="shared" si="40"/>
        <v>-127.68</v>
      </c>
      <c r="BD55" s="184">
        <f t="shared" si="40"/>
        <v>-127.68</v>
      </c>
      <c r="BE55" s="184">
        <f t="shared" si="40"/>
        <v>-127.68</v>
      </c>
      <c r="BF55" s="184">
        <f t="shared" si="40"/>
        <v>-127.68</v>
      </c>
      <c r="BG55" s="184">
        <f t="shared" si="40"/>
        <v>-127.68</v>
      </c>
      <c r="BH55" s="184">
        <f t="shared" si="40"/>
        <v>-127.68</v>
      </c>
      <c r="BI55" s="184">
        <f t="shared" si="40"/>
        <v>-127.68</v>
      </c>
      <c r="BJ55" s="184">
        <f t="shared" si="40"/>
        <v>-127.68</v>
      </c>
      <c r="BK55" s="184">
        <f t="shared" si="40"/>
        <v>-127.68</v>
      </c>
      <c r="BL55" s="184">
        <f t="shared" si="40"/>
        <v>-127.68</v>
      </c>
      <c r="BM55" s="184">
        <f t="shared" si="40"/>
        <v>-127.68</v>
      </c>
      <c r="BN55" s="184">
        <f t="shared" si="40"/>
        <v>-127.68</v>
      </c>
      <c r="BO55" s="184">
        <f t="shared" si="40"/>
        <v>-127.68</v>
      </c>
      <c r="BP55" s="184">
        <f t="shared" si="40"/>
        <v>-127.68</v>
      </c>
      <c r="BQ55" s="184">
        <f t="shared" si="40"/>
        <v>-127.68</v>
      </c>
      <c r="BR55" s="184">
        <f t="shared" si="40"/>
        <v>-127.68</v>
      </c>
      <c r="BS55" s="184">
        <f t="shared" ref="BS55:CI55" si="41">BS17</f>
        <v>-127.68</v>
      </c>
      <c r="BT55" s="184">
        <f t="shared" si="41"/>
        <v>-127.68</v>
      </c>
      <c r="BU55" s="184">
        <f t="shared" si="41"/>
        <v>-127.68</v>
      </c>
      <c r="BV55" s="184">
        <f t="shared" si="41"/>
        <v>-127.68</v>
      </c>
      <c r="BW55" s="184">
        <f t="shared" si="41"/>
        <v>-127.68</v>
      </c>
      <c r="BX55" s="184">
        <f t="shared" si="41"/>
        <v>-127.68</v>
      </c>
      <c r="BY55" s="184">
        <f t="shared" si="41"/>
        <v>-127.68</v>
      </c>
      <c r="BZ55" s="184">
        <f t="shared" si="41"/>
        <v>-127.68</v>
      </c>
      <c r="CA55" s="184">
        <f t="shared" si="41"/>
        <v>-127.68</v>
      </c>
      <c r="CB55" s="184">
        <f t="shared" si="41"/>
        <v>-127.68</v>
      </c>
      <c r="CC55" s="184">
        <f t="shared" si="41"/>
        <v>-127.68</v>
      </c>
      <c r="CD55" s="184">
        <f t="shared" si="41"/>
        <v>-127.68</v>
      </c>
      <c r="CE55" s="184">
        <f t="shared" si="41"/>
        <v>-127.68</v>
      </c>
      <c r="CF55" s="184">
        <f t="shared" si="41"/>
        <v>-127.68</v>
      </c>
      <c r="CG55" s="184">
        <f t="shared" si="41"/>
        <v>-127.68</v>
      </c>
      <c r="CH55" s="184">
        <f t="shared" si="41"/>
        <v>-127.68</v>
      </c>
      <c r="CI55" s="184">
        <f t="shared" si="41"/>
        <v>-127.68</v>
      </c>
    </row>
    <row r="56" spans="1:87">
      <c r="C56" t="s">
        <v>880</v>
      </c>
      <c r="D56" s="2" t="s">
        <v>898</v>
      </c>
      <c r="E56" s="2" t="s">
        <v>58</v>
      </c>
      <c r="G56" s="184">
        <f t="shared" ref="G56:AL56" si="42">G22</f>
        <v>-10.975</v>
      </c>
      <c r="H56" s="184">
        <f t="shared" si="42"/>
        <v>-12.266999999999999</v>
      </c>
      <c r="I56" s="184">
        <f t="shared" si="42"/>
        <v>-11.141</v>
      </c>
      <c r="J56" s="184">
        <f t="shared" si="42"/>
        <v>-9.3919999999999995</v>
      </c>
      <c r="K56" s="184">
        <f t="shared" si="42"/>
        <v>-14.987</v>
      </c>
      <c r="L56" s="184">
        <f t="shared" si="42"/>
        <v>-9.1180000000000003</v>
      </c>
      <c r="M56" s="184">
        <f t="shared" si="42"/>
        <v>-9.1180000000000003</v>
      </c>
      <c r="N56" s="184">
        <f t="shared" si="42"/>
        <v>-9.1180000000000003</v>
      </c>
      <c r="O56" s="184">
        <f t="shared" si="42"/>
        <v>-9.1180000000000003</v>
      </c>
      <c r="P56" s="184">
        <f t="shared" si="42"/>
        <v>-9.1180000000000003</v>
      </c>
      <c r="Q56" s="184">
        <f t="shared" si="42"/>
        <v>-9.1180000000000003</v>
      </c>
      <c r="R56" s="184">
        <f t="shared" si="42"/>
        <v>-9.1180000000000003</v>
      </c>
      <c r="S56" s="184">
        <f t="shared" si="42"/>
        <v>-9.1180000000000003</v>
      </c>
      <c r="T56" s="184">
        <f t="shared" si="42"/>
        <v>-9.1180000000000003</v>
      </c>
      <c r="U56" s="184">
        <f t="shared" si="42"/>
        <v>-9.1180000000000003</v>
      </c>
      <c r="V56" s="184">
        <f t="shared" si="42"/>
        <v>-9.1180000000000003</v>
      </c>
      <c r="W56" s="184">
        <f t="shared" si="42"/>
        <v>-9.1180000000000003</v>
      </c>
      <c r="X56" s="184">
        <f t="shared" si="42"/>
        <v>-9.1180000000000003</v>
      </c>
      <c r="Y56" s="184">
        <f t="shared" si="42"/>
        <v>-9.1180000000000003</v>
      </c>
      <c r="Z56" s="184">
        <f t="shared" si="42"/>
        <v>-9.1180000000000003</v>
      </c>
      <c r="AA56" s="184">
        <f t="shared" si="42"/>
        <v>-9.1180000000000003</v>
      </c>
      <c r="AB56" s="184">
        <f t="shared" si="42"/>
        <v>-9.1180000000000003</v>
      </c>
      <c r="AC56" s="184">
        <f t="shared" si="42"/>
        <v>-9.1180000000000003</v>
      </c>
      <c r="AD56" s="184">
        <f t="shared" si="42"/>
        <v>-9.1180000000000003</v>
      </c>
      <c r="AE56" s="184">
        <f t="shared" si="42"/>
        <v>-9.1180000000000003</v>
      </c>
      <c r="AF56" s="184">
        <f t="shared" si="42"/>
        <v>-9.1180000000000003</v>
      </c>
      <c r="AG56" s="184">
        <f t="shared" si="42"/>
        <v>-9.1180000000000003</v>
      </c>
      <c r="AH56" s="184">
        <f t="shared" si="42"/>
        <v>-9.1180000000000003</v>
      </c>
      <c r="AI56" s="184">
        <f t="shared" si="42"/>
        <v>-9.1180000000000003</v>
      </c>
      <c r="AJ56" s="184">
        <f t="shared" si="42"/>
        <v>-9.1180000000000003</v>
      </c>
      <c r="AK56" s="184">
        <f t="shared" si="42"/>
        <v>-9.1180000000000003</v>
      </c>
      <c r="AL56" s="184">
        <f t="shared" si="42"/>
        <v>-9.1180000000000003</v>
      </c>
      <c r="AM56" s="184">
        <f t="shared" ref="AM56:BR56" si="43">AM22</f>
        <v>-9.1180000000000003</v>
      </c>
      <c r="AN56" s="184">
        <f t="shared" si="43"/>
        <v>-9.1180000000000003</v>
      </c>
      <c r="AO56" s="184">
        <f t="shared" si="43"/>
        <v>-9.1180000000000003</v>
      </c>
      <c r="AP56" s="184">
        <f t="shared" si="43"/>
        <v>-9.1180000000000003</v>
      </c>
      <c r="AQ56" s="184">
        <f t="shared" si="43"/>
        <v>-9.1180000000000003</v>
      </c>
      <c r="AR56" s="184">
        <f t="shared" si="43"/>
        <v>-9.1180000000000003</v>
      </c>
      <c r="AS56" s="184">
        <f t="shared" si="43"/>
        <v>-9.1180000000000003</v>
      </c>
      <c r="AT56" s="184">
        <f t="shared" si="43"/>
        <v>-9.1180000000000003</v>
      </c>
      <c r="AU56" s="184">
        <f t="shared" si="43"/>
        <v>-9.1180000000000003</v>
      </c>
      <c r="AV56" s="184">
        <f t="shared" si="43"/>
        <v>-9.1180000000000003</v>
      </c>
      <c r="AW56" s="184">
        <f t="shared" si="43"/>
        <v>-9.1180000000000003</v>
      </c>
      <c r="AX56" s="184">
        <f t="shared" si="43"/>
        <v>-9.1180000000000003</v>
      </c>
      <c r="AY56" s="184">
        <f t="shared" si="43"/>
        <v>-9.1180000000000003</v>
      </c>
      <c r="AZ56" s="184">
        <f t="shared" si="43"/>
        <v>-9.1180000000000003</v>
      </c>
      <c r="BA56" s="184">
        <f t="shared" si="43"/>
        <v>-9.1180000000000003</v>
      </c>
      <c r="BB56" s="184">
        <f t="shared" si="43"/>
        <v>-9.1180000000000003</v>
      </c>
      <c r="BC56" s="184">
        <f t="shared" si="43"/>
        <v>-9.1180000000000003</v>
      </c>
      <c r="BD56" s="184">
        <f t="shared" si="43"/>
        <v>-9.1180000000000003</v>
      </c>
      <c r="BE56" s="184">
        <f t="shared" si="43"/>
        <v>-9.1180000000000003</v>
      </c>
      <c r="BF56" s="184">
        <f t="shared" si="43"/>
        <v>-9.1180000000000003</v>
      </c>
      <c r="BG56" s="184">
        <f t="shared" si="43"/>
        <v>-9.1180000000000003</v>
      </c>
      <c r="BH56" s="184">
        <f t="shared" si="43"/>
        <v>-9.1180000000000003</v>
      </c>
      <c r="BI56" s="184">
        <f t="shared" si="43"/>
        <v>-9.1180000000000003</v>
      </c>
      <c r="BJ56" s="184">
        <f t="shared" si="43"/>
        <v>-9.1180000000000003</v>
      </c>
      <c r="BK56" s="184">
        <f t="shared" si="43"/>
        <v>-9.1180000000000003</v>
      </c>
      <c r="BL56" s="184">
        <f t="shared" si="43"/>
        <v>-9.1180000000000003</v>
      </c>
      <c r="BM56" s="184">
        <f t="shared" si="43"/>
        <v>-9.1180000000000003</v>
      </c>
      <c r="BN56" s="184">
        <f t="shared" si="43"/>
        <v>-9.1180000000000003</v>
      </c>
      <c r="BO56" s="184">
        <f t="shared" si="43"/>
        <v>-9.1180000000000003</v>
      </c>
      <c r="BP56" s="184">
        <f t="shared" si="43"/>
        <v>-9.1180000000000003</v>
      </c>
      <c r="BQ56" s="184">
        <f t="shared" si="43"/>
        <v>-9.1180000000000003</v>
      </c>
      <c r="BR56" s="184">
        <f t="shared" si="43"/>
        <v>-9.1180000000000003</v>
      </c>
      <c r="BS56" s="184">
        <f t="shared" ref="BS56:CI56" si="44">BS22</f>
        <v>-9.1180000000000003</v>
      </c>
      <c r="BT56" s="184">
        <f t="shared" si="44"/>
        <v>-9.1180000000000003</v>
      </c>
      <c r="BU56" s="184">
        <f t="shared" si="44"/>
        <v>-9.1180000000000003</v>
      </c>
      <c r="BV56" s="184">
        <f t="shared" si="44"/>
        <v>-9.1180000000000003</v>
      </c>
      <c r="BW56" s="184">
        <f t="shared" si="44"/>
        <v>-9.1180000000000003</v>
      </c>
      <c r="BX56" s="184">
        <f t="shared" si="44"/>
        <v>-9.1180000000000003</v>
      </c>
      <c r="BY56" s="184">
        <f t="shared" si="44"/>
        <v>-9.1180000000000003</v>
      </c>
      <c r="BZ56" s="184">
        <f t="shared" si="44"/>
        <v>-9.1180000000000003</v>
      </c>
      <c r="CA56" s="184">
        <f t="shared" si="44"/>
        <v>-9.1180000000000003</v>
      </c>
      <c r="CB56" s="184">
        <f t="shared" si="44"/>
        <v>-9.1180000000000003</v>
      </c>
      <c r="CC56" s="184">
        <f t="shared" si="44"/>
        <v>-9.1180000000000003</v>
      </c>
      <c r="CD56" s="184">
        <f t="shared" si="44"/>
        <v>-9.1180000000000003</v>
      </c>
      <c r="CE56" s="184">
        <f t="shared" si="44"/>
        <v>-9.1180000000000003</v>
      </c>
      <c r="CF56" s="184">
        <f t="shared" si="44"/>
        <v>-9.1180000000000003</v>
      </c>
      <c r="CG56" s="184">
        <f t="shared" si="44"/>
        <v>-9.1180000000000003</v>
      </c>
      <c r="CH56" s="184">
        <f t="shared" si="44"/>
        <v>-9.1180000000000003</v>
      </c>
      <c r="CI56" s="184">
        <f t="shared" si="44"/>
        <v>-9.1180000000000003</v>
      </c>
    </row>
    <row r="57" spans="1:87">
      <c r="C57" t="s">
        <v>879</v>
      </c>
      <c r="D57" s="2" t="s">
        <v>898</v>
      </c>
      <c r="E57" s="2" t="s">
        <v>58</v>
      </c>
      <c r="G57" s="184">
        <f t="shared" ref="G57:AL57" si="45">G21</f>
        <v>-55.158999999999999</v>
      </c>
      <c r="H57" s="184">
        <f t="shared" si="45"/>
        <v>-65.245999999999995</v>
      </c>
      <c r="I57" s="184">
        <f t="shared" si="45"/>
        <v>-66.337999999999994</v>
      </c>
      <c r="J57" s="184">
        <f t="shared" si="45"/>
        <v>-82.465000000000003</v>
      </c>
      <c r="K57" s="184">
        <f t="shared" si="45"/>
        <v>-90.876000000000005</v>
      </c>
      <c r="L57" s="184">
        <f t="shared" si="45"/>
        <v>-105.32899999999999</v>
      </c>
      <c r="M57" s="184">
        <f t="shared" si="45"/>
        <v>-105.32899999999999</v>
      </c>
      <c r="N57" s="184">
        <f t="shared" si="45"/>
        <v>-105.32899999999999</v>
      </c>
      <c r="O57" s="184">
        <f t="shared" si="45"/>
        <v>-105.32899999999999</v>
      </c>
      <c r="P57" s="184">
        <f t="shared" si="45"/>
        <v>-105.32899999999999</v>
      </c>
      <c r="Q57" s="184">
        <f t="shared" si="45"/>
        <v>-105.32899999999999</v>
      </c>
      <c r="R57" s="184">
        <f t="shared" si="45"/>
        <v>-105.32899999999999</v>
      </c>
      <c r="S57" s="184">
        <f t="shared" si="45"/>
        <v>-105.32899999999999</v>
      </c>
      <c r="T57" s="184">
        <f t="shared" si="45"/>
        <v>-105.32899999999999</v>
      </c>
      <c r="U57" s="184">
        <f t="shared" si="45"/>
        <v>-105.32899999999999</v>
      </c>
      <c r="V57" s="184">
        <f t="shared" si="45"/>
        <v>-105.32899999999999</v>
      </c>
      <c r="W57" s="184">
        <f t="shared" si="45"/>
        <v>-105.32899999999999</v>
      </c>
      <c r="X57" s="184">
        <f t="shared" si="45"/>
        <v>-105.32899999999999</v>
      </c>
      <c r="Y57" s="184">
        <f t="shared" si="45"/>
        <v>-105.32899999999999</v>
      </c>
      <c r="Z57" s="184">
        <f t="shared" si="45"/>
        <v>-105.32899999999999</v>
      </c>
      <c r="AA57" s="184">
        <f t="shared" si="45"/>
        <v>-105.32899999999999</v>
      </c>
      <c r="AB57" s="184">
        <f t="shared" si="45"/>
        <v>-105.32899999999999</v>
      </c>
      <c r="AC57" s="184">
        <f t="shared" si="45"/>
        <v>-105.32899999999999</v>
      </c>
      <c r="AD57" s="184">
        <f t="shared" si="45"/>
        <v>-105.32899999999999</v>
      </c>
      <c r="AE57" s="184">
        <f t="shared" si="45"/>
        <v>-105.32899999999999</v>
      </c>
      <c r="AF57" s="184">
        <f t="shared" si="45"/>
        <v>-105.32899999999999</v>
      </c>
      <c r="AG57" s="184">
        <f t="shared" si="45"/>
        <v>-105.32899999999999</v>
      </c>
      <c r="AH57" s="184">
        <f t="shared" si="45"/>
        <v>-105.32899999999999</v>
      </c>
      <c r="AI57" s="184">
        <f t="shared" si="45"/>
        <v>-105.32899999999999</v>
      </c>
      <c r="AJ57" s="184">
        <f t="shared" si="45"/>
        <v>-105.32899999999999</v>
      </c>
      <c r="AK57" s="184">
        <f t="shared" si="45"/>
        <v>-105.32899999999999</v>
      </c>
      <c r="AL57" s="184">
        <f t="shared" si="45"/>
        <v>-105.32899999999999</v>
      </c>
      <c r="AM57" s="184">
        <f t="shared" ref="AM57:BR57" si="46">AM21</f>
        <v>-105.32899999999999</v>
      </c>
      <c r="AN57" s="184">
        <f t="shared" si="46"/>
        <v>-105.32899999999999</v>
      </c>
      <c r="AO57" s="184">
        <f t="shared" si="46"/>
        <v>-105.32899999999999</v>
      </c>
      <c r="AP57" s="184">
        <f t="shared" si="46"/>
        <v>-105.32899999999999</v>
      </c>
      <c r="AQ57" s="184">
        <f t="shared" si="46"/>
        <v>-105.32899999999999</v>
      </c>
      <c r="AR57" s="184">
        <f t="shared" si="46"/>
        <v>-105.32899999999999</v>
      </c>
      <c r="AS57" s="184">
        <f t="shared" si="46"/>
        <v>-105.32899999999999</v>
      </c>
      <c r="AT57" s="184">
        <f t="shared" si="46"/>
        <v>-105.32899999999999</v>
      </c>
      <c r="AU57" s="184">
        <f t="shared" si="46"/>
        <v>-105.32899999999999</v>
      </c>
      <c r="AV57" s="184">
        <f t="shared" si="46"/>
        <v>-105.32899999999999</v>
      </c>
      <c r="AW57" s="184">
        <f t="shared" si="46"/>
        <v>-105.32899999999999</v>
      </c>
      <c r="AX57" s="184">
        <f t="shared" si="46"/>
        <v>-105.32899999999999</v>
      </c>
      <c r="AY57" s="184">
        <f t="shared" si="46"/>
        <v>-105.32899999999999</v>
      </c>
      <c r="AZ57" s="184">
        <f t="shared" si="46"/>
        <v>-105.32899999999999</v>
      </c>
      <c r="BA57" s="184">
        <f t="shared" si="46"/>
        <v>-105.32899999999999</v>
      </c>
      <c r="BB57" s="184">
        <f t="shared" si="46"/>
        <v>-105.32899999999999</v>
      </c>
      <c r="BC57" s="184">
        <f t="shared" si="46"/>
        <v>-105.32899999999999</v>
      </c>
      <c r="BD57" s="184">
        <f t="shared" si="46"/>
        <v>-105.32899999999999</v>
      </c>
      <c r="BE57" s="184">
        <f t="shared" si="46"/>
        <v>-105.32899999999999</v>
      </c>
      <c r="BF57" s="184">
        <f t="shared" si="46"/>
        <v>-105.32899999999999</v>
      </c>
      <c r="BG57" s="184">
        <f t="shared" si="46"/>
        <v>-105.32899999999999</v>
      </c>
      <c r="BH57" s="184">
        <f t="shared" si="46"/>
        <v>-105.32899999999999</v>
      </c>
      <c r="BI57" s="184">
        <f t="shared" si="46"/>
        <v>-105.32899999999999</v>
      </c>
      <c r="BJ57" s="184">
        <f t="shared" si="46"/>
        <v>-105.32899999999999</v>
      </c>
      <c r="BK57" s="184">
        <f t="shared" si="46"/>
        <v>-105.32899999999999</v>
      </c>
      <c r="BL57" s="184">
        <f t="shared" si="46"/>
        <v>-105.32899999999999</v>
      </c>
      <c r="BM57" s="184">
        <f t="shared" si="46"/>
        <v>-105.32899999999999</v>
      </c>
      <c r="BN57" s="184">
        <f t="shared" si="46"/>
        <v>-105.32899999999999</v>
      </c>
      <c r="BO57" s="184">
        <f t="shared" si="46"/>
        <v>-105.32899999999999</v>
      </c>
      <c r="BP57" s="184">
        <f t="shared" si="46"/>
        <v>-105.32899999999999</v>
      </c>
      <c r="BQ57" s="184">
        <f t="shared" si="46"/>
        <v>-105.32899999999999</v>
      </c>
      <c r="BR57" s="184">
        <f t="shared" si="46"/>
        <v>-105.32899999999999</v>
      </c>
      <c r="BS57" s="184">
        <f t="shared" ref="BS57:CI57" si="47">BS21</f>
        <v>-105.32899999999999</v>
      </c>
      <c r="BT57" s="184">
        <f t="shared" si="47"/>
        <v>-105.32899999999999</v>
      </c>
      <c r="BU57" s="184">
        <f t="shared" si="47"/>
        <v>-105.32899999999999</v>
      </c>
      <c r="BV57" s="184">
        <f t="shared" si="47"/>
        <v>-105.32899999999999</v>
      </c>
      <c r="BW57" s="184">
        <f t="shared" si="47"/>
        <v>-105.32899999999999</v>
      </c>
      <c r="BX57" s="184">
        <f t="shared" si="47"/>
        <v>-105.32899999999999</v>
      </c>
      <c r="BY57" s="184">
        <f t="shared" si="47"/>
        <v>-105.32899999999999</v>
      </c>
      <c r="BZ57" s="184">
        <f t="shared" si="47"/>
        <v>-105.32899999999999</v>
      </c>
      <c r="CA57" s="184">
        <f t="shared" si="47"/>
        <v>-105.32899999999999</v>
      </c>
      <c r="CB57" s="184">
        <f t="shared" si="47"/>
        <v>-105.32899999999999</v>
      </c>
      <c r="CC57" s="184">
        <f t="shared" si="47"/>
        <v>-105.32899999999999</v>
      </c>
      <c r="CD57" s="184">
        <f t="shared" si="47"/>
        <v>-105.32899999999999</v>
      </c>
      <c r="CE57" s="184">
        <f t="shared" si="47"/>
        <v>-105.32899999999999</v>
      </c>
      <c r="CF57" s="184">
        <f t="shared" si="47"/>
        <v>-105.32899999999999</v>
      </c>
      <c r="CG57" s="184">
        <f t="shared" si="47"/>
        <v>-105.32899999999999</v>
      </c>
      <c r="CH57" s="184">
        <f t="shared" si="47"/>
        <v>-105.32899999999999</v>
      </c>
      <c r="CI57" s="184">
        <f t="shared" si="47"/>
        <v>-105.32899999999999</v>
      </c>
    </row>
    <row r="58" spans="1:87">
      <c r="C58" t="s">
        <v>887</v>
      </c>
      <c r="D58" s="2" t="s">
        <v>898</v>
      </c>
      <c r="E58" s="2" t="s">
        <v>58</v>
      </c>
      <c r="G58" s="184">
        <f>G32</f>
        <v>-4.8</v>
      </c>
      <c r="H58" s="184">
        <f t="shared" ref="H58:BS58" si="48">H32</f>
        <v>-4.8</v>
      </c>
      <c r="I58" s="184">
        <f t="shared" si="48"/>
        <v>-4.8</v>
      </c>
      <c r="J58" s="184">
        <f t="shared" si="48"/>
        <v>-4.8</v>
      </c>
      <c r="K58" s="184">
        <f t="shared" si="48"/>
        <v>-4.8</v>
      </c>
      <c r="L58" s="184">
        <f t="shared" si="48"/>
        <v>0</v>
      </c>
      <c r="M58" s="184">
        <f t="shared" si="48"/>
        <v>0</v>
      </c>
      <c r="N58" s="184">
        <f t="shared" si="48"/>
        <v>0</v>
      </c>
      <c r="O58" s="184">
        <f t="shared" si="48"/>
        <v>0</v>
      </c>
      <c r="P58" s="184">
        <f t="shared" si="48"/>
        <v>0</v>
      </c>
      <c r="Q58" s="184">
        <f t="shared" si="48"/>
        <v>0</v>
      </c>
      <c r="R58" s="184">
        <f t="shared" si="48"/>
        <v>0</v>
      </c>
      <c r="S58" s="184">
        <f t="shared" si="48"/>
        <v>0</v>
      </c>
      <c r="T58" s="184">
        <f t="shared" si="48"/>
        <v>0</v>
      </c>
      <c r="U58" s="184">
        <f t="shared" si="48"/>
        <v>0</v>
      </c>
      <c r="V58" s="184">
        <f t="shared" si="48"/>
        <v>0</v>
      </c>
      <c r="W58" s="184">
        <f t="shared" si="48"/>
        <v>0</v>
      </c>
      <c r="X58" s="184">
        <f t="shared" si="48"/>
        <v>0</v>
      </c>
      <c r="Y58" s="184">
        <f t="shared" si="48"/>
        <v>0</v>
      </c>
      <c r="Z58" s="184">
        <f t="shared" si="48"/>
        <v>0</v>
      </c>
      <c r="AA58" s="184">
        <f t="shared" si="48"/>
        <v>0</v>
      </c>
      <c r="AB58" s="184">
        <f t="shared" si="48"/>
        <v>0</v>
      </c>
      <c r="AC58" s="184">
        <f t="shared" si="48"/>
        <v>0</v>
      </c>
      <c r="AD58" s="184">
        <f t="shared" si="48"/>
        <v>0</v>
      </c>
      <c r="AE58" s="184">
        <f t="shared" si="48"/>
        <v>0</v>
      </c>
      <c r="AF58" s="184">
        <f t="shared" si="48"/>
        <v>0</v>
      </c>
      <c r="AG58" s="184">
        <f t="shared" si="48"/>
        <v>0</v>
      </c>
      <c r="AH58" s="184">
        <f t="shared" si="48"/>
        <v>0</v>
      </c>
      <c r="AI58" s="184">
        <f t="shared" si="48"/>
        <v>0</v>
      </c>
      <c r="AJ58" s="184">
        <f t="shared" si="48"/>
        <v>0</v>
      </c>
      <c r="AK58" s="184">
        <f t="shared" si="48"/>
        <v>0</v>
      </c>
      <c r="AL58" s="184">
        <f t="shared" si="48"/>
        <v>0</v>
      </c>
      <c r="AM58" s="184">
        <f t="shared" si="48"/>
        <v>0</v>
      </c>
      <c r="AN58" s="184">
        <f t="shared" si="48"/>
        <v>0</v>
      </c>
      <c r="AO58" s="184">
        <f t="shared" si="48"/>
        <v>0</v>
      </c>
      <c r="AP58" s="184">
        <f t="shared" si="48"/>
        <v>0</v>
      </c>
      <c r="AQ58" s="184">
        <f t="shared" si="48"/>
        <v>0</v>
      </c>
      <c r="AR58" s="184">
        <f t="shared" si="48"/>
        <v>0</v>
      </c>
      <c r="AS58" s="184">
        <f t="shared" si="48"/>
        <v>0</v>
      </c>
      <c r="AT58" s="184">
        <f t="shared" si="48"/>
        <v>0</v>
      </c>
      <c r="AU58" s="184">
        <f t="shared" si="48"/>
        <v>0</v>
      </c>
      <c r="AV58" s="184">
        <f t="shared" si="48"/>
        <v>0</v>
      </c>
      <c r="AW58" s="184">
        <f t="shared" si="48"/>
        <v>0</v>
      </c>
      <c r="AX58" s="184">
        <f t="shared" si="48"/>
        <v>0</v>
      </c>
      <c r="AY58" s="184">
        <f t="shared" si="48"/>
        <v>0</v>
      </c>
      <c r="AZ58" s="184">
        <f t="shared" si="48"/>
        <v>0</v>
      </c>
      <c r="BA58" s="184">
        <f t="shared" si="48"/>
        <v>0</v>
      </c>
      <c r="BB58" s="184">
        <f t="shared" si="48"/>
        <v>0</v>
      </c>
      <c r="BC58" s="184">
        <f t="shared" si="48"/>
        <v>0</v>
      </c>
      <c r="BD58" s="184">
        <f t="shared" si="48"/>
        <v>0</v>
      </c>
      <c r="BE58" s="184">
        <f t="shared" si="48"/>
        <v>0</v>
      </c>
      <c r="BF58" s="184">
        <f t="shared" si="48"/>
        <v>0</v>
      </c>
      <c r="BG58" s="184">
        <f t="shared" si="48"/>
        <v>0</v>
      </c>
      <c r="BH58" s="184">
        <f t="shared" si="48"/>
        <v>0</v>
      </c>
      <c r="BI58" s="184">
        <f t="shared" si="48"/>
        <v>0</v>
      </c>
      <c r="BJ58" s="184">
        <f t="shared" si="48"/>
        <v>0</v>
      </c>
      <c r="BK58" s="184">
        <f t="shared" si="48"/>
        <v>0</v>
      </c>
      <c r="BL58" s="184">
        <f t="shared" si="48"/>
        <v>0</v>
      </c>
      <c r="BM58" s="184">
        <f t="shared" si="48"/>
        <v>0</v>
      </c>
      <c r="BN58" s="184">
        <f t="shared" si="48"/>
        <v>0</v>
      </c>
      <c r="BO58" s="184">
        <f t="shared" si="48"/>
        <v>0</v>
      </c>
      <c r="BP58" s="184">
        <f t="shared" si="48"/>
        <v>0</v>
      </c>
      <c r="BQ58" s="184">
        <f t="shared" si="48"/>
        <v>0</v>
      </c>
      <c r="BR58" s="184">
        <f t="shared" si="48"/>
        <v>0</v>
      </c>
      <c r="BS58" s="184">
        <f t="shared" si="48"/>
        <v>0</v>
      </c>
      <c r="BT58" s="184">
        <f t="shared" ref="BT58:CI58" si="49">BT32</f>
        <v>0</v>
      </c>
      <c r="BU58" s="184">
        <f t="shared" si="49"/>
        <v>0</v>
      </c>
      <c r="BV58" s="184">
        <f t="shared" si="49"/>
        <v>0</v>
      </c>
      <c r="BW58" s="184">
        <f t="shared" si="49"/>
        <v>0</v>
      </c>
      <c r="BX58" s="184">
        <f t="shared" si="49"/>
        <v>0</v>
      </c>
      <c r="BY58" s="184">
        <f t="shared" si="49"/>
        <v>0</v>
      </c>
      <c r="BZ58" s="184">
        <f t="shared" si="49"/>
        <v>0</v>
      </c>
      <c r="CA58" s="184">
        <f t="shared" si="49"/>
        <v>0</v>
      </c>
      <c r="CB58" s="184">
        <f t="shared" si="49"/>
        <v>0</v>
      </c>
      <c r="CC58" s="184">
        <f t="shared" si="49"/>
        <v>0</v>
      </c>
      <c r="CD58" s="184">
        <f t="shared" si="49"/>
        <v>0</v>
      </c>
      <c r="CE58" s="184">
        <f t="shared" si="49"/>
        <v>0</v>
      </c>
      <c r="CF58" s="184">
        <f t="shared" si="49"/>
        <v>0</v>
      </c>
      <c r="CG58" s="184">
        <f t="shared" si="49"/>
        <v>0</v>
      </c>
      <c r="CH58" s="184">
        <f t="shared" si="49"/>
        <v>0</v>
      </c>
      <c r="CI58" s="184">
        <f t="shared" si="49"/>
        <v>0</v>
      </c>
    </row>
    <row r="59" spans="1:87">
      <c r="C59" s="4" t="s">
        <v>884</v>
      </c>
      <c r="D59" s="2" t="s">
        <v>898</v>
      </c>
      <c r="E59" s="2" t="s">
        <v>58</v>
      </c>
      <c r="G59" s="599">
        <f>SUM(G53:G58)</f>
        <v>-219.11499999999998</v>
      </c>
      <c r="H59" s="599">
        <f t="shared" ref="H59:BS59" si="50">SUM(H53:H58)</f>
        <v>-206.702</v>
      </c>
      <c r="I59" s="599">
        <f t="shared" si="50"/>
        <v>-193.99900000000002</v>
      </c>
      <c r="J59" s="599">
        <f t="shared" si="50"/>
        <v>-238.84200000000001</v>
      </c>
      <c r="K59" s="599">
        <f t="shared" si="50"/>
        <v>-260.89100000000002</v>
      </c>
      <c r="L59" s="599">
        <f t="shared" si="50"/>
        <v>-277.25400000000002</v>
      </c>
      <c r="M59" s="599">
        <f t="shared" si="50"/>
        <v>-277.25400000000002</v>
      </c>
      <c r="N59" s="599">
        <f t="shared" si="50"/>
        <v>-277.25400000000002</v>
      </c>
      <c r="O59" s="599">
        <f t="shared" si="50"/>
        <v>-277.25400000000002</v>
      </c>
      <c r="P59" s="599">
        <f t="shared" si="50"/>
        <v>-277.25400000000002</v>
      </c>
      <c r="Q59" s="599">
        <f t="shared" si="50"/>
        <v>-277.25400000000002</v>
      </c>
      <c r="R59" s="599">
        <f t="shared" si="50"/>
        <v>-277.25400000000002</v>
      </c>
      <c r="S59" s="599">
        <f t="shared" si="50"/>
        <v>-277.25400000000002</v>
      </c>
      <c r="T59" s="599">
        <f t="shared" si="50"/>
        <v>-277.25400000000002</v>
      </c>
      <c r="U59" s="599">
        <f t="shared" si="50"/>
        <v>-277.25400000000002</v>
      </c>
      <c r="V59" s="599">
        <f t="shared" si="50"/>
        <v>-277.25400000000002</v>
      </c>
      <c r="W59" s="599">
        <f t="shared" si="50"/>
        <v>-277.25400000000002</v>
      </c>
      <c r="X59" s="599">
        <f t="shared" si="50"/>
        <v>-277.25400000000002</v>
      </c>
      <c r="Y59" s="599">
        <f t="shared" si="50"/>
        <v>-277.25400000000002</v>
      </c>
      <c r="Z59" s="599">
        <f t="shared" si="50"/>
        <v>-277.25400000000002</v>
      </c>
      <c r="AA59" s="599">
        <f t="shared" si="50"/>
        <v>-277.25400000000002</v>
      </c>
      <c r="AB59" s="599">
        <f t="shared" si="50"/>
        <v>-277.25400000000002</v>
      </c>
      <c r="AC59" s="599">
        <f t="shared" si="50"/>
        <v>-277.25400000000002</v>
      </c>
      <c r="AD59" s="599">
        <f t="shared" si="50"/>
        <v>-277.25400000000002</v>
      </c>
      <c r="AE59" s="599">
        <f t="shared" si="50"/>
        <v>-277.25400000000002</v>
      </c>
      <c r="AF59" s="599">
        <f t="shared" si="50"/>
        <v>-277.25400000000002</v>
      </c>
      <c r="AG59" s="599">
        <f t="shared" si="50"/>
        <v>-277.25400000000002</v>
      </c>
      <c r="AH59" s="599">
        <f t="shared" si="50"/>
        <v>-277.25400000000002</v>
      </c>
      <c r="AI59" s="599">
        <f t="shared" si="50"/>
        <v>-277.25400000000002</v>
      </c>
      <c r="AJ59" s="599">
        <f t="shared" si="50"/>
        <v>-277.25400000000002</v>
      </c>
      <c r="AK59" s="599">
        <f t="shared" si="50"/>
        <v>-277.25400000000002</v>
      </c>
      <c r="AL59" s="599">
        <f t="shared" si="50"/>
        <v>-277.25400000000002</v>
      </c>
      <c r="AM59" s="599">
        <f t="shared" si="50"/>
        <v>-277.25400000000002</v>
      </c>
      <c r="AN59" s="599">
        <f t="shared" si="50"/>
        <v>-277.25400000000002</v>
      </c>
      <c r="AO59" s="599">
        <f t="shared" si="50"/>
        <v>-277.25400000000002</v>
      </c>
      <c r="AP59" s="599">
        <f t="shared" si="50"/>
        <v>-277.25400000000002</v>
      </c>
      <c r="AQ59" s="599">
        <f t="shared" si="50"/>
        <v>-277.25400000000002</v>
      </c>
      <c r="AR59" s="599">
        <f t="shared" si="50"/>
        <v>-277.25400000000002</v>
      </c>
      <c r="AS59" s="599">
        <f t="shared" si="50"/>
        <v>-277.25400000000002</v>
      </c>
      <c r="AT59" s="599">
        <f t="shared" si="50"/>
        <v>-277.25400000000002</v>
      </c>
      <c r="AU59" s="599">
        <f t="shared" si="50"/>
        <v>-277.25400000000002</v>
      </c>
      <c r="AV59" s="599">
        <f t="shared" si="50"/>
        <v>-277.25400000000002</v>
      </c>
      <c r="AW59" s="599">
        <f t="shared" si="50"/>
        <v>-277.25400000000002</v>
      </c>
      <c r="AX59" s="599">
        <f t="shared" si="50"/>
        <v>-277.25400000000002</v>
      </c>
      <c r="AY59" s="599">
        <f t="shared" si="50"/>
        <v>-277.25400000000002</v>
      </c>
      <c r="AZ59" s="599">
        <f t="shared" si="50"/>
        <v>-277.25400000000002</v>
      </c>
      <c r="BA59" s="599">
        <f t="shared" si="50"/>
        <v>-277.25400000000002</v>
      </c>
      <c r="BB59" s="599">
        <f t="shared" si="50"/>
        <v>-277.25400000000002</v>
      </c>
      <c r="BC59" s="599">
        <f t="shared" si="50"/>
        <v>-277.25400000000002</v>
      </c>
      <c r="BD59" s="599">
        <f t="shared" si="50"/>
        <v>-277.25400000000002</v>
      </c>
      <c r="BE59" s="599">
        <f t="shared" si="50"/>
        <v>-277.25400000000002</v>
      </c>
      <c r="BF59" s="599">
        <f t="shared" si="50"/>
        <v>-277.25400000000002</v>
      </c>
      <c r="BG59" s="599">
        <f t="shared" si="50"/>
        <v>-277.25400000000002</v>
      </c>
      <c r="BH59" s="599">
        <f t="shared" si="50"/>
        <v>-277.25400000000002</v>
      </c>
      <c r="BI59" s="599">
        <f t="shared" si="50"/>
        <v>-277.25400000000002</v>
      </c>
      <c r="BJ59" s="599">
        <f t="shared" si="50"/>
        <v>-277.25400000000002</v>
      </c>
      <c r="BK59" s="599">
        <f t="shared" si="50"/>
        <v>-277.25400000000002</v>
      </c>
      <c r="BL59" s="599">
        <f t="shared" si="50"/>
        <v>-277.25400000000002</v>
      </c>
      <c r="BM59" s="599">
        <f t="shared" si="50"/>
        <v>-277.25400000000002</v>
      </c>
      <c r="BN59" s="599">
        <f t="shared" si="50"/>
        <v>-277.25400000000002</v>
      </c>
      <c r="BO59" s="599">
        <f t="shared" si="50"/>
        <v>-277.25400000000002</v>
      </c>
      <c r="BP59" s="599">
        <f t="shared" si="50"/>
        <v>-277.25400000000002</v>
      </c>
      <c r="BQ59" s="599">
        <f t="shared" si="50"/>
        <v>-277.25400000000002</v>
      </c>
      <c r="BR59" s="599">
        <f t="shared" si="50"/>
        <v>-277.25400000000002</v>
      </c>
      <c r="BS59" s="599">
        <f t="shared" si="50"/>
        <v>-277.25400000000002</v>
      </c>
      <c r="BT59" s="599">
        <f t="shared" ref="BT59:CI59" si="51">SUM(BT53:BT58)</f>
        <v>-277.25400000000002</v>
      </c>
      <c r="BU59" s="599">
        <f t="shared" si="51"/>
        <v>-277.25400000000002</v>
      </c>
      <c r="BV59" s="599">
        <f t="shared" si="51"/>
        <v>-277.25400000000002</v>
      </c>
      <c r="BW59" s="599">
        <f t="shared" si="51"/>
        <v>-277.25400000000002</v>
      </c>
      <c r="BX59" s="599">
        <f t="shared" si="51"/>
        <v>-277.25400000000002</v>
      </c>
      <c r="BY59" s="599">
        <f t="shared" si="51"/>
        <v>-277.25400000000002</v>
      </c>
      <c r="BZ59" s="599">
        <f t="shared" si="51"/>
        <v>-277.25400000000002</v>
      </c>
      <c r="CA59" s="599">
        <f t="shared" si="51"/>
        <v>-277.25400000000002</v>
      </c>
      <c r="CB59" s="599">
        <f t="shared" si="51"/>
        <v>-277.25400000000002</v>
      </c>
      <c r="CC59" s="599">
        <f t="shared" si="51"/>
        <v>-277.25400000000002</v>
      </c>
      <c r="CD59" s="599">
        <f t="shared" si="51"/>
        <v>-277.25400000000002</v>
      </c>
      <c r="CE59" s="599">
        <f t="shared" si="51"/>
        <v>-277.25400000000002</v>
      </c>
      <c r="CF59" s="599">
        <f t="shared" si="51"/>
        <v>-277.25400000000002</v>
      </c>
      <c r="CG59" s="599">
        <f t="shared" si="51"/>
        <v>-277.25400000000002</v>
      </c>
      <c r="CH59" s="599">
        <f t="shared" si="51"/>
        <v>-277.25400000000002</v>
      </c>
      <c r="CI59" s="599">
        <f t="shared" si="51"/>
        <v>-277.25400000000002</v>
      </c>
    </row>
    <row r="60" spans="1:87">
      <c r="D60" s="2"/>
      <c r="E60" s="2"/>
    </row>
    <row r="61" spans="1:87">
      <c r="C61" t="s">
        <v>877</v>
      </c>
      <c r="D61" s="2" t="s">
        <v>898</v>
      </c>
      <c r="E61" s="2" t="s">
        <v>58</v>
      </c>
      <c r="G61" s="184">
        <f>G18</f>
        <v>-34.960999999999999</v>
      </c>
      <c r="H61" s="184">
        <f t="shared" ref="H61:BS61" si="52">H18</f>
        <v>-34.308</v>
      </c>
      <c r="I61" s="184">
        <f t="shared" si="52"/>
        <v>-32.801000000000002</v>
      </c>
      <c r="J61" s="184">
        <f t="shared" si="52"/>
        <v>-28.718</v>
      </c>
      <c r="K61" s="184">
        <f t="shared" si="52"/>
        <v>-25.138000000000002</v>
      </c>
      <c r="L61" s="184">
        <f t="shared" si="52"/>
        <v>-21.931000000000001</v>
      </c>
      <c r="M61" s="184">
        <f t="shared" si="52"/>
        <v>-21.931000000000001</v>
      </c>
      <c r="N61" s="184">
        <f t="shared" si="52"/>
        <v>-21.931000000000001</v>
      </c>
      <c r="O61" s="184">
        <f t="shared" si="52"/>
        <v>-21.931000000000001</v>
      </c>
      <c r="P61" s="184">
        <f t="shared" si="52"/>
        <v>-21.931000000000001</v>
      </c>
      <c r="Q61" s="184">
        <f t="shared" si="52"/>
        <v>-21.931000000000001</v>
      </c>
      <c r="R61" s="184">
        <f t="shared" si="52"/>
        <v>-21.931000000000001</v>
      </c>
      <c r="S61" s="184">
        <f t="shared" si="52"/>
        <v>-21.931000000000001</v>
      </c>
      <c r="T61" s="184">
        <f t="shared" si="52"/>
        <v>-21.931000000000001</v>
      </c>
      <c r="U61" s="184">
        <f t="shared" si="52"/>
        <v>-21.931000000000001</v>
      </c>
      <c r="V61" s="184">
        <f t="shared" si="52"/>
        <v>-21.931000000000001</v>
      </c>
      <c r="W61" s="184">
        <f t="shared" si="52"/>
        <v>-21.931000000000001</v>
      </c>
      <c r="X61" s="184">
        <f t="shared" si="52"/>
        <v>-21.931000000000001</v>
      </c>
      <c r="Y61" s="184">
        <f t="shared" si="52"/>
        <v>-21.931000000000001</v>
      </c>
      <c r="Z61" s="184">
        <f t="shared" si="52"/>
        <v>-21.931000000000001</v>
      </c>
      <c r="AA61" s="184">
        <f t="shared" si="52"/>
        <v>-21.931000000000001</v>
      </c>
      <c r="AB61" s="184">
        <f t="shared" si="52"/>
        <v>-21.931000000000001</v>
      </c>
      <c r="AC61" s="184">
        <f t="shared" si="52"/>
        <v>-21.931000000000001</v>
      </c>
      <c r="AD61" s="184">
        <f t="shared" si="52"/>
        <v>-21.931000000000001</v>
      </c>
      <c r="AE61" s="184">
        <f t="shared" si="52"/>
        <v>-21.931000000000001</v>
      </c>
      <c r="AF61" s="184">
        <f t="shared" si="52"/>
        <v>-21.931000000000001</v>
      </c>
      <c r="AG61" s="184">
        <f t="shared" si="52"/>
        <v>-21.931000000000001</v>
      </c>
      <c r="AH61" s="184">
        <f t="shared" si="52"/>
        <v>-21.931000000000001</v>
      </c>
      <c r="AI61" s="184">
        <f t="shared" si="52"/>
        <v>-21.931000000000001</v>
      </c>
      <c r="AJ61" s="184">
        <f t="shared" si="52"/>
        <v>-21.931000000000001</v>
      </c>
      <c r="AK61" s="184">
        <f t="shared" si="52"/>
        <v>-21.931000000000001</v>
      </c>
      <c r="AL61" s="184">
        <f t="shared" si="52"/>
        <v>-21.931000000000001</v>
      </c>
      <c r="AM61" s="184">
        <f t="shared" si="52"/>
        <v>-21.931000000000001</v>
      </c>
      <c r="AN61" s="184">
        <f t="shared" si="52"/>
        <v>-21.931000000000001</v>
      </c>
      <c r="AO61" s="184">
        <f t="shared" si="52"/>
        <v>-21.931000000000001</v>
      </c>
      <c r="AP61" s="184">
        <f t="shared" si="52"/>
        <v>-21.931000000000001</v>
      </c>
      <c r="AQ61" s="184">
        <f t="shared" si="52"/>
        <v>-21.931000000000001</v>
      </c>
      <c r="AR61" s="184">
        <f t="shared" si="52"/>
        <v>-21.931000000000001</v>
      </c>
      <c r="AS61" s="184">
        <f t="shared" si="52"/>
        <v>-21.931000000000001</v>
      </c>
      <c r="AT61" s="184">
        <f t="shared" si="52"/>
        <v>-21.931000000000001</v>
      </c>
      <c r="AU61" s="184">
        <f t="shared" si="52"/>
        <v>-21.931000000000001</v>
      </c>
      <c r="AV61" s="184">
        <f t="shared" si="52"/>
        <v>-21.931000000000001</v>
      </c>
      <c r="AW61" s="184">
        <f t="shared" si="52"/>
        <v>-21.931000000000001</v>
      </c>
      <c r="AX61" s="184">
        <f t="shared" si="52"/>
        <v>-21.931000000000001</v>
      </c>
      <c r="AY61" s="184">
        <f t="shared" si="52"/>
        <v>-21.931000000000001</v>
      </c>
      <c r="AZ61" s="184">
        <f t="shared" si="52"/>
        <v>-21.931000000000001</v>
      </c>
      <c r="BA61" s="184">
        <f t="shared" si="52"/>
        <v>-21.931000000000001</v>
      </c>
      <c r="BB61" s="184">
        <f t="shared" si="52"/>
        <v>-21.931000000000001</v>
      </c>
      <c r="BC61" s="184">
        <f t="shared" si="52"/>
        <v>-21.931000000000001</v>
      </c>
      <c r="BD61" s="184">
        <f t="shared" si="52"/>
        <v>-21.931000000000001</v>
      </c>
      <c r="BE61" s="184">
        <f t="shared" si="52"/>
        <v>-21.931000000000001</v>
      </c>
      <c r="BF61" s="184">
        <f t="shared" si="52"/>
        <v>-21.931000000000001</v>
      </c>
      <c r="BG61" s="184">
        <f t="shared" si="52"/>
        <v>-21.931000000000001</v>
      </c>
      <c r="BH61" s="184">
        <f t="shared" si="52"/>
        <v>-21.931000000000001</v>
      </c>
      <c r="BI61" s="184">
        <f t="shared" si="52"/>
        <v>-21.931000000000001</v>
      </c>
      <c r="BJ61" s="184">
        <f t="shared" si="52"/>
        <v>-21.931000000000001</v>
      </c>
      <c r="BK61" s="184">
        <f t="shared" si="52"/>
        <v>-21.931000000000001</v>
      </c>
      <c r="BL61" s="184">
        <f t="shared" si="52"/>
        <v>-21.931000000000001</v>
      </c>
      <c r="BM61" s="184">
        <f t="shared" si="52"/>
        <v>-21.931000000000001</v>
      </c>
      <c r="BN61" s="184">
        <f t="shared" si="52"/>
        <v>-21.931000000000001</v>
      </c>
      <c r="BO61" s="184">
        <f t="shared" si="52"/>
        <v>-21.931000000000001</v>
      </c>
      <c r="BP61" s="184">
        <f t="shared" si="52"/>
        <v>-21.931000000000001</v>
      </c>
      <c r="BQ61" s="184">
        <f t="shared" si="52"/>
        <v>-21.931000000000001</v>
      </c>
      <c r="BR61" s="184">
        <f t="shared" si="52"/>
        <v>-21.931000000000001</v>
      </c>
      <c r="BS61" s="184">
        <f t="shared" si="52"/>
        <v>-21.931000000000001</v>
      </c>
      <c r="BT61" s="184">
        <f t="shared" ref="BT61:CI61" si="53">BT18</f>
        <v>-21.931000000000001</v>
      </c>
      <c r="BU61" s="184">
        <f t="shared" si="53"/>
        <v>-21.931000000000001</v>
      </c>
      <c r="BV61" s="184">
        <f t="shared" si="53"/>
        <v>-21.931000000000001</v>
      </c>
      <c r="BW61" s="184">
        <f t="shared" si="53"/>
        <v>-21.931000000000001</v>
      </c>
      <c r="BX61" s="184">
        <f t="shared" si="53"/>
        <v>-21.931000000000001</v>
      </c>
      <c r="BY61" s="184">
        <f t="shared" si="53"/>
        <v>-21.931000000000001</v>
      </c>
      <c r="BZ61" s="184">
        <f t="shared" si="53"/>
        <v>-21.931000000000001</v>
      </c>
      <c r="CA61" s="184">
        <f t="shared" si="53"/>
        <v>-21.931000000000001</v>
      </c>
      <c r="CB61" s="184">
        <f t="shared" si="53"/>
        <v>-21.931000000000001</v>
      </c>
      <c r="CC61" s="184">
        <f t="shared" si="53"/>
        <v>-21.931000000000001</v>
      </c>
      <c r="CD61" s="184">
        <f t="shared" si="53"/>
        <v>-21.931000000000001</v>
      </c>
      <c r="CE61" s="184">
        <f t="shared" si="53"/>
        <v>-21.931000000000001</v>
      </c>
      <c r="CF61" s="184">
        <f t="shared" si="53"/>
        <v>-21.931000000000001</v>
      </c>
      <c r="CG61" s="184">
        <f t="shared" si="53"/>
        <v>-21.931000000000001</v>
      </c>
      <c r="CH61" s="184">
        <f t="shared" si="53"/>
        <v>-21.931000000000001</v>
      </c>
      <c r="CI61" s="184">
        <f t="shared" si="53"/>
        <v>-21.931000000000001</v>
      </c>
    </row>
    <row r="62" spans="1:87">
      <c r="C62" t="s">
        <v>878</v>
      </c>
      <c r="D62" s="2" t="s">
        <v>898</v>
      </c>
      <c r="E62" s="2" t="s">
        <v>58</v>
      </c>
      <c r="G62" s="184">
        <f>G19</f>
        <v>-115.59399999999999</v>
      </c>
      <c r="H62" s="184">
        <f t="shared" ref="H62:BS62" si="54">H19</f>
        <v>-118.738</v>
      </c>
      <c r="I62" s="184">
        <f t="shared" si="54"/>
        <v>-106.979</v>
      </c>
      <c r="J62" s="184">
        <f t="shared" si="54"/>
        <v>-119.345</v>
      </c>
      <c r="K62" s="184">
        <f t="shared" si="54"/>
        <v>-115.777</v>
      </c>
      <c r="L62" s="184">
        <f t="shared" si="54"/>
        <v>-128.07900000000001</v>
      </c>
      <c r="M62" s="184">
        <f t="shared" si="54"/>
        <v>-128.07900000000001</v>
      </c>
      <c r="N62" s="184">
        <f t="shared" si="54"/>
        <v>-128.07900000000001</v>
      </c>
      <c r="O62" s="184">
        <f t="shared" si="54"/>
        <v>-128.07900000000001</v>
      </c>
      <c r="P62" s="184">
        <f t="shared" si="54"/>
        <v>-128.07900000000001</v>
      </c>
      <c r="Q62" s="184">
        <f t="shared" si="54"/>
        <v>-128.07900000000001</v>
      </c>
      <c r="R62" s="184">
        <f t="shared" si="54"/>
        <v>-128.07900000000001</v>
      </c>
      <c r="S62" s="184">
        <f t="shared" si="54"/>
        <v>-128.07900000000001</v>
      </c>
      <c r="T62" s="184">
        <f t="shared" si="54"/>
        <v>-128.07900000000001</v>
      </c>
      <c r="U62" s="184">
        <f t="shared" si="54"/>
        <v>-128.07900000000001</v>
      </c>
      <c r="V62" s="184">
        <f t="shared" si="54"/>
        <v>-128.07900000000001</v>
      </c>
      <c r="W62" s="184">
        <f t="shared" si="54"/>
        <v>-128.07900000000001</v>
      </c>
      <c r="X62" s="184">
        <f t="shared" si="54"/>
        <v>-128.07900000000001</v>
      </c>
      <c r="Y62" s="184">
        <f t="shared" si="54"/>
        <v>-128.07900000000001</v>
      </c>
      <c r="Z62" s="184">
        <f t="shared" si="54"/>
        <v>-128.07900000000001</v>
      </c>
      <c r="AA62" s="184">
        <f t="shared" si="54"/>
        <v>-128.07900000000001</v>
      </c>
      <c r="AB62" s="184">
        <f t="shared" si="54"/>
        <v>-128.07900000000001</v>
      </c>
      <c r="AC62" s="184">
        <f t="shared" si="54"/>
        <v>-128.07900000000001</v>
      </c>
      <c r="AD62" s="184">
        <f t="shared" si="54"/>
        <v>-128.07900000000001</v>
      </c>
      <c r="AE62" s="184">
        <f t="shared" si="54"/>
        <v>-128.07900000000001</v>
      </c>
      <c r="AF62" s="184">
        <f t="shared" si="54"/>
        <v>-128.07900000000001</v>
      </c>
      <c r="AG62" s="184">
        <f t="shared" si="54"/>
        <v>-128.07900000000001</v>
      </c>
      <c r="AH62" s="184">
        <f t="shared" si="54"/>
        <v>-128.07900000000001</v>
      </c>
      <c r="AI62" s="184">
        <f t="shared" si="54"/>
        <v>-128.07900000000001</v>
      </c>
      <c r="AJ62" s="184">
        <f t="shared" si="54"/>
        <v>-128.07900000000001</v>
      </c>
      <c r="AK62" s="184">
        <f t="shared" si="54"/>
        <v>-128.07900000000001</v>
      </c>
      <c r="AL62" s="184">
        <f t="shared" si="54"/>
        <v>-128.07900000000001</v>
      </c>
      <c r="AM62" s="184">
        <f t="shared" si="54"/>
        <v>-128.07900000000001</v>
      </c>
      <c r="AN62" s="184">
        <f t="shared" si="54"/>
        <v>-128.07900000000001</v>
      </c>
      <c r="AO62" s="184">
        <f t="shared" si="54"/>
        <v>-128.07900000000001</v>
      </c>
      <c r="AP62" s="184">
        <f t="shared" si="54"/>
        <v>-128.07900000000001</v>
      </c>
      <c r="AQ62" s="184">
        <f t="shared" si="54"/>
        <v>-128.07900000000001</v>
      </c>
      <c r="AR62" s="184">
        <f t="shared" si="54"/>
        <v>-128.07900000000001</v>
      </c>
      <c r="AS62" s="184">
        <f t="shared" si="54"/>
        <v>-128.07900000000001</v>
      </c>
      <c r="AT62" s="184">
        <f t="shared" si="54"/>
        <v>-128.07900000000001</v>
      </c>
      <c r="AU62" s="184">
        <f t="shared" si="54"/>
        <v>-128.07900000000001</v>
      </c>
      <c r="AV62" s="184">
        <f t="shared" si="54"/>
        <v>-128.07900000000001</v>
      </c>
      <c r="AW62" s="184">
        <f t="shared" si="54"/>
        <v>-128.07900000000001</v>
      </c>
      <c r="AX62" s="184">
        <f t="shared" si="54"/>
        <v>-128.07900000000001</v>
      </c>
      <c r="AY62" s="184">
        <f t="shared" si="54"/>
        <v>-128.07900000000001</v>
      </c>
      <c r="AZ62" s="184">
        <f t="shared" si="54"/>
        <v>-128.07900000000001</v>
      </c>
      <c r="BA62" s="184">
        <f t="shared" si="54"/>
        <v>-128.07900000000001</v>
      </c>
      <c r="BB62" s="184">
        <f t="shared" si="54"/>
        <v>-128.07900000000001</v>
      </c>
      <c r="BC62" s="184">
        <f t="shared" si="54"/>
        <v>-128.07900000000001</v>
      </c>
      <c r="BD62" s="184">
        <f t="shared" si="54"/>
        <v>-128.07900000000001</v>
      </c>
      <c r="BE62" s="184">
        <f t="shared" si="54"/>
        <v>-128.07900000000001</v>
      </c>
      <c r="BF62" s="184">
        <f t="shared" si="54"/>
        <v>-128.07900000000001</v>
      </c>
      <c r="BG62" s="184">
        <f t="shared" si="54"/>
        <v>-128.07900000000001</v>
      </c>
      <c r="BH62" s="184">
        <f t="shared" si="54"/>
        <v>-128.07900000000001</v>
      </c>
      <c r="BI62" s="184">
        <f t="shared" si="54"/>
        <v>-128.07900000000001</v>
      </c>
      <c r="BJ62" s="184">
        <f t="shared" si="54"/>
        <v>-128.07900000000001</v>
      </c>
      <c r="BK62" s="184">
        <f t="shared" si="54"/>
        <v>-128.07900000000001</v>
      </c>
      <c r="BL62" s="184">
        <f t="shared" si="54"/>
        <v>-128.07900000000001</v>
      </c>
      <c r="BM62" s="184">
        <f t="shared" si="54"/>
        <v>-128.07900000000001</v>
      </c>
      <c r="BN62" s="184">
        <f t="shared" si="54"/>
        <v>-128.07900000000001</v>
      </c>
      <c r="BO62" s="184">
        <f t="shared" si="54"/>
        <v>-128.07900000000001</v>
      </c>
      <c r="BP62" s="184">
        <f t="shared" si="54"/>
        <v>-128.07900000000001</v>
      </c>
      <c r="BQ62" s="184">
        <f t="shared" si="54"/>
        <v>-128.07900000000001</v>
      </c>
      <c r="BR62" s="184">
        <f t="shared" si="54"/>
        <v>-128.07900000000001</v>
      </c>
      <c r="BS62" s="184">
        <f t="shared" si="54"/>
        <v>-128.07900000000001</v>
      </c>
      <c r="BT62" s="184">
        <f t="shared" ref="BT62:CI62" si="55">BT19</f>
        <v>-128.07900000000001</v>
      </c>
      <c r="BU62" s="184">
        <f t="shared" si="55"/>
        <v>-128.07900000000001</v>
      </c>
      <c r="BV62" s="184">
        <f t="shared" si="55"/>
        <v>-128.07900000000001</v>
      </c>
      <c r="BW62" s="184">
        <f t="shared" si="55"/>
        <v>-128.07900000000001</v>
      </c>
      <c r="BX62" s="184">
        <f t="shared" si="55"/>
        <v>-128.07900000000001</v>
      </c>
      <c r="BY62" s="184">
        <f t="shared" si="55"/>
        <v>-128.07900000000001</v>
      </c>
      <c r="BZ62" s="184">
        <f t="shared" si="55"/>
        <v>-128.07900000000001</v>
      </c>
      <c r="CA62" s="184">
        <f t="shared" si="55"/>
        <v>-128.07900000000001</v>
      </c>
      <c r="CB62" s="184">
        <f t="shared" si="55"/>
        <v>-128.07900000000001</v>
      </c>
      <c r="CC62" s="184">
        <f t="shared" si="55"/>
        <v>-128.07900000000001</v>
      </c>
      <c r="CD62" s="184">
        <f t="shared" si="55"/>
        <v>-128.07900000000001</v>
      </c>
      <c r="CE62" s="184">
        <f t="shared" si="55"/>
        <v>-128.07900000000001</v>
      </c>
      <c r="CF62" s="184">
        <f t="shared" si="55"/>
        <v>-128.07900000000001</v>
      </c>
      <c r="CG62" s="184">
        <f t="shared" si="55"/>
        <v>-128.07900000000001</v>
      </c>
      <c r="CH62" s="184">
        <f t="shared" si="55"/>
        <v>-128.07900000000001</v>
      </c>
      <c r="CI62" s="184">
        <f t="shared" si="55"/>
        <v>-128.07900000000001</v>
      </c>
    </row>
    <row r="63" spans="1:87">
      <c r="C63" t="s">
        <v>881</v>
      </c>
      <c r="D63" s="2" t="s">
        <v>898</v>
      </c>
      <c r="E63" s="2" t="s">
        <v>58</v>
      </c>
      <c r="G63" s="184">
        <f>G23</f>
        <v>-46.146000000000001</v>
      </c>
      <c r="H63" s="184">
        <f t="shared" ref="H63:BS63" si="56">H23</f>
        <v>-34.677</v>
      </c>
      <c r="I63" s="184">
        <f t="shared" si="56"/>
        <v>-36.055</v>
      </c>
      <c r="J63" s="184">
        <f t="shared" si="56"/>
        <v>-32.89</v>
      </c>
      <c r="K63" s="184">
        <f t="shared" si="56"/>
        <v>-39.402000000000001</v>
      </c>
      <c r="L63" s="184">
        <f t="shared" si="56"/>
        <v>-35.642000000000003</v>
      </c>
      <c r="M63" s="184">
        <f t="shared" si="56"/>
        <v>-35.642000000000003</v>
      </c>
      <c r="N63" s="184">
        <f t="shared" si="56"/>
        <v>-35.642000000000003</v>
      </c>
      <c r="O63" s="184">
        <f t="shared" si="56"/>
        <v>-35.642000000000003</v>
      </c>
      <c r="P63" s="184">
        <f t="shared" si="56"/>
        <v>-35.642000000000003</v>
      </c>
      <c r="Q63" s="184">
        <f t="shared" si="56"/>
        <v>-35.642000000000003</v>
      </c>
      <c r="R63" s="184">
        <f t="shared" si="56"/>
        <v>-35.642000000000003</v>
      </c>
      <c r="S63" s="184">
        <f t="shared" si="56"/>
        <v>-35.642000000000003</v>
      </c>
      <c r="T63" s="184">
        <f t="shared" si="56"/>
        <v>-35.642000000000003</v>
      </c>
      <c r="U63" s="184">
        <f t="shared" si="56"/>
        <v>-35.642000000000003</v>
      </c>
      <c r="V63" s="184">
        <f t="shared" si="56"/>
        <v>-35.642000000000003</v>
      </c>
      <c r="W63" s="184">
        <f t="shared" si="56"/>
        <v>-35.642000000000003</v>
      </c>
      <c r="X63" s="184">
        <f t="shared" si="56"/>
        <v>-35.642000000000003</v>
      </c>
      <c r="Y63" s="184">
        <f t="shared" si="56"/>
        <v>-35.642000000000003</v>
      </c>
      <c r="Z63" s="184">
        <f t="shared" si="56"/>
        <v>-35.642000000000003</v>
      </c>
      <c r="AA63" s="184">
        <f t="shared" si="56"/>
        <v>-35.642000000000003</v>
      </c>
      <c r="AB63" s="184">
        <f t="shared" si="56"/>
        <v>-35.642000000000003</v>
      </c>
      <c r="AC63" s="184">
        <f t="shared" si="56"/>
        <v>-35.642000000000003</v>
      </c>
      <c r="AD63" s="184">
        <f t="shared" si="56"/>
        <v>-35.642000000000003</v>
      </c>
      <c r="AE63" s="184">
        <f t="shared" si="56"/>
        <v>-35.642000000000003</v>
      </c>
      <c r="AF63" s="184">
        <f t="shared" si="56"/>
        <v>-35.642000000000003</v>
      </c>
      <c r="AG63" s="184">
        <f t="shared" si="56"/>
        <v>-35.642000000000003</v>
      </c>
      <c r="AH63" s="184">
        <f t="shared" si="56"/>
        <v>-35.642000000000003</v>
      </c>
      <c r="AI63" s="184">
        <f t="shared" si="56"/>
        <v>-35.642000000000003</v>
      </c>
      <c r="AJ63" s="184">
        <f t="shared" si="56"/>
        <v>-35.642000000000003</v>
      </c>
      <c r="AK63" s="184">
        <f t="shared" si="56"/>
        <v>-35.642000000000003</v>
      </c>
      <c r="AL63" s="184">
        <f t="shared" si="56"/>
        <v>-35.642000000000003</v>
      </c>
      <c r="AM63" s="184">
        <f t="shared" si="56"/>
        <v>-35.642000000000003</v>
      </c>
      <c r="AN63" s="184">
        <f t="shared" si="56"/>
        <v>-35.642000000000003</v>
      </c>
      <c r="AO63" s="184">
        <f t="shared" si="56"/>
        <v>-35.642000000000003</v>
      </c>
      <c r="AP63" s="184">
        <f t="shared" si="56"/>
        <v>-35.642000000000003</v>
      </c>
      <c r="AQ63" s="184">
        <f t="shared" si="56"/>
        <v>-35.642000000000003</v>
      </c>
      <c r="AR63" s="184">
        <f t="shared" si="56"/>
        <v>-35.642000000000003</v>
      </c>
      <c r="AS63" s="184">
        <f t="shared" si="56"/>
        <v>-35.642000000000003</v>
      </c>
      <c r="AT63" s="184">
        <f t="shared" si="56"/>
        <v>-35.642000000000003</v>
      </c>
      <c r="AU63" s="184">
        <f t="shared" si="56"/>
        <v>-35.642000000000003</v>
      </c>
      <c r="AV63" s="184">
        <f t="shared" si="56"/>
        <v>-35.642000000000003</v>
      </c>
      <c r="AW63" s="184">
        <f t="shared" si="56"/>
        <v>-35.642000000000003</v>
      </c>
      <c r="AX63" s="184">
        <f t="shared" si="56"/>
        <v>-35.642000000000003</v>
      </c>
      <c r="AY63" s="184">
        <f t="shared" si="56"/>
        <v>-35.642000000000003</v>
      </c>
      <c r="AZ63" s="184">
        <f t="shared" si="56"/>
        <v>-35.642000000000003</v>
      </c>
      <c r="BA63" s="184">
        <f t="shared" si="56"/>
        <v>-35.642000000000003</v>
      </c>
      <c r="BB63" s="184">
        <f t="shared" si="56"/>
        <v>-35.642000000000003</v>
      </c>
      <c r="BC63" s="184">
        <f t="shared" si="56"/>
        <v>-35.642000000000003</v>
      </c>
      <c r="BD63" s="184">
        <f t="shared" si="56"/>
        <v>-35.642000000000003</v>
      </c>
      <c r="BE63" s="184">
        <f t="shared" si="56"/>
        <v>-35.642000000000003</v>
      </c>
      <c r="BF63" s="184">
        <f t="shared" si="56"/>
        <v>-35.642000000000003</v>
      </c>
      <c r="BG63" s="184">
        <f t="shared" si="56"/>
        <v>-35.642000000000003</v>
      </c>
      <c r="BH63" s="184">
        <f t="shared" si="56"/>
        <v>-35.642000000000003</v>
      </c>
      <c r="BI63" s="184">
        <f t="shared" si="56"/>
        <v>-35.642000000000003</v>
      </c>
      <c r="BJ63" s="184">
        <f t="shared" si="56"/>
        <v>-35.642000000000003</v>
      </c>
      <c r="BK63" s="184">
        <f t="shared" si="56"/>
        <v>-35.642000000000003</v>
      </c>
      <c r="BL63" s="184">
        <f t="shared" si="56"/>
        <v>-35.642000000000003</v>
      </c>
      <c r="BM63" s="184">
        <f t="shared" si="56"/>
        <v>-35.642000000000003</v>
      </c>
      <c r="BN63" s="184">
        <f t="shared" si="56"/>
        <v>-35.642000000000003</v>
      </c>
      <c r="BO63" s="184">
        <f t="shared" si="56"/>
        <v>-35.642000000000003</v>
      </c>
      <c r="BP63" s="184">
        <f t="shared" si="56"/>
        <v>-35.642000000000003</v>
      </c>
      <c r="BQ63" s="184">
        <f t="shared" si="56"/>
        <v>-35.642000000000003</v>
      </c>
      <c r="BR63" s="184">
        <f t="shared" si="56"/>
        <v>-35.642000000000003</v>
      </c>
      <c r="BS63" s="184">
        <f t="shared" si="56"/>
        <v>-35.642000000000003</v>
      </c>
      <c r="BT63" s="184">
        <f t="shared" ref="BT63:CI63" si="57">BT23</f>
        <v>-35.642000000000003</v>
      </c>
      <c r="BU63" s="184">
        <f t="shared" si="57"/>
        <v>-35.642000000000003</v>
      </c>
      <c r="BV63" s="184">
        <f t="shared" si="57"/>
        <v>-35.642000000000003</v>
      </c>
      <c r="BW63" s="184">
        <f t="shared" si="57"/>
        <v>-35.642000000000003</v>
      </c>
      <c r="BX63" s="184">
        <f t="shared" si="57"/>
        <v>-35.642000000000003</v>
      </c>
      <c r="BY63" s="184">
        <f t="shared" si="57"/>
        <v>-35.642000000000003</v>
      </c>
      <c r="BZ63" s="184">
        <f t="shared" si="57"/>
        <v>-35.642000000000003</v>
      </c>
      <c r="CA63" s="184">
        <f t="shared" si="57"/>
        <v>-35.642000000000003</v>
      </c>
      <c r="CB63" s="184">
        <f t="shared" si="57"/>
        <v>-35.642000000000003</v>
      </c>
      <c r="CC63" s="184">
        <f t="shared" si="57"/>
        <v>-35.642000000000003</v>
      </c>
      <c r="CD63" s="184">
        <f t="shared" si="57"/>
        <v>-35.642000000000003</v>
      </c>
      <c r="CE63" s="184">
        <f t="shared" si="57"/>
        <v>-35.642000000000003</v>
      </c>
      <c r="CF63" s="184">
        <f t="shared" si="57"/>
        <v>-35.642000000000003</v>
      </c>
      <c r="CG63" s="184">
        <f t="shared" si="57"/>
        <v>-35.642000000000003</v>
      </c>
      <c r="CH63" s="184">
        <f t="shared" si="57"/>
        <v>-35.642000000000003</v>
      </c>
      <c r="CI63" s="184">
        <f t="shared" si="57"/>
        <v>-35.642000000000003</v>
      </c>
    </row>
    <row r="64" spans="1:87">
      <c r="C64" s="4" t="s">
        <v>885</v>
      </c>
      <c r="D64" s="2" t="s">
        <v>898</v>
      </c>
      <c r="E64" s="2" t="s">
        <v>58</v>
      </c>
      <c r="G64" s="599">
        <f>SUM(G61:G63)</f>
        <v>-196.70100000000002</v>
      </c>
      <c r="H64" s="599">
        <f t="shared" ref="H64:BS64" si="58">SUM(H61:H63)</f>
        <v>-187.72299999999998</v>
      </c>
      <c r="I64" s="599">
        <f t="shared" si="58"/>
        <v>-175.83500000000001</v>
      </c>
      <c r="J64" s="599">
        <f t="shared" si="58"/>
        <v>-180.95299999999997</v>
      </c>
      <c r="K64" s="599">
        <f t="shared" si="58"/>
        <v>-180.31700000000001</v>
      </c>
      <c r="L64" s="599">
        <f t="shared" si="58"/>
        <v>-185.65200000000002</v>
      </c>
      <c r="M64" s="599">
        <f t="shared" si="58"/>
        <v>-185.65200000000002</v>
      </c>
      <c r="N64" s="599">
        <f t="shared" si="58"/>
        <v>-185.65200000000002</v>
      </c>
      <c r="O64" s="599">
        <f t="shared" si="58"/>
        <v>-185.65200000000002</v>
      </c>
      <c r="P64" s="599">
        <f t="shared" si="58"/>
        <v>-185.65200000000002</v>
      </c>
      <c r="Q64" s="599">
        <f t="shared" si="58"/>
        <v>-185.65200000000002</v>
      </c>
      <c r="R64" s="599">
        <f t="shared" si="58"/>
        <v>-185.65200000000002</v>
      </c>
      <c r="S64" s="599">
        <f t="shared" si="58"/>
        <v>-185.65200000000002</v>
      </c>
      <c r="T64" s="599">
        <f t="shared" si="58"/>
        <v>-185.65200000000002</v>
      </c>
      <c r="U64" s="599">
        <f t="shared" si="58"/>
        <v>-185.65200000000002</v>
      </c>
      <c r="V64" s="599">
        <f t="shared" si="58"/>
        <v>-185.65200000000002</v>
      </c>
      <c r="W64" s="599">
        <f t="shared" si="58"/>
        <v>-185.65200000000002</v>
      </c>
      <c r="X64" s="599">
        <f t="shared" si="58"/>
        <v>-185.65200000000002</v>
      </c>
      <c r="Y64" s="599">
        <f t="shared" si="58"/>
        <v>-185.65200000000002</v>
      </c>
      <c r="Z64" s="599">
        <f t="shared" si="58"/>
        <v>-185.65200000000002</v>
      </c>
      <c r="AA64" s="599">
        <f t="shared" si="58"/>
        <v>-185.65200000000002</v>
      </c>
      <c r="AB64" s="599">
        <f t="shared" si="58"/>
        <v>-185.65200000000002</v>
      </c>
      <c r="AC64" s="599">
        <f t="shared" si="58"/>
        <v>-185.65200000000002</v>
      </c>
      <c r="AD64" s="599">
        <f t="shared" si="58"/>
        <v>-185.65200000000002</v>
      </c>
      <c r="AE64" s="599">
        <f t="shared" si="58"/>
        <v>-185.65200000000002</v>
      </c>
      <c r="AF64" s="599">
        <f t="shared" si="58"/>
        <v>-185.65200000000002</v>
      </c>
      <c r="AG64" s="599">
        <f t="shared" si="58"/>
        <v>-185.65200000000002</v>
      </c>
      <c r="AH64" s="599">
        <f t="shared" si="58"/>
        <v>-185.65200000000002</v>
      </c>
      <c r="AI64" s="599">
        <f t="shared" si="58"/>
        <v>-185.65200000000002</v>
      </c>
      <c r="AJ64" s="599">
        <f t="shared" si="58"/>
        <v>-185.65200000000002</v>
      </c>
      <c r="AK64" s="599">
        <f t="shared" si="58"/>
        <v>-185.65200000000002</v>
      </c>
      <c r="AL64" s="599">
        <f t="shared" si="58"/>
        <v>-185.65200000000002</v>
      </c>
      <c r="AM64" s="599">
        <f t="shared" si="58"/>
        <v>-185.65200000000002</v>
      </c>
      <c r="AN64" s="599">
        <f t="shared" si="58"/>
        <v>-185.65200000000002</v>
      </c>
      <c r="AO64" s="599">
        <f t="shared" si="58"/>
        <v>-185.65200000000002</v>
      </c>
      <c r="AP64" s="599">
        <f t="shared" si="58"/>
        <v>-185.65200000000002</v>
      </c>
      <c r="AQ64" s="599">
        <f t="shared" si="58"/>
        <v>-185.65200000000002</v>
      </c>
      <c r="AR64" s="599">
        <f t="shared" si="58"/>
        <v>-185.65200000000002</v>
      </c>
      <c r="AS64" s="599">
        <f t="shared" si="58"/>
        <v>-185.65200000000002</v>
      </c>
      <c r="AT64" s="599">
        <f t="shared" si="58"/>
        <v>-185.65200000000002</v>
      </c>
      <c r="AU64" s="599">
        <f t="shared" si="58"/>
        <v>-185.65200000000002</v>
      </c>
      <c r="AV64" s="599">
        <f t="shared" si="58"/>
        <v>-185.65200000000002</v>
      </c>
      <c r="AW64" s="599">
        <f t="shared" si="58"/>
        <v>-185.65200000000002</v>
      </c>
      <c r="AX64" s="599">
        <f t="shared" si="58"/>
        <v>-185.65200000000002</v>
      </c>
      <c r="AY64" s="599">
        <f t="shared" si="58"/>
        <v>-185.65200000000002</v>
      </c>
      <c r="AZ64" s="599">
        <f t="shared" si="58"/>
        <v>-185.65200000000002</v>
      </c>
      <c r="BA64" s="599">
        <f t="shared" si="58"/>
        <v>-185.65200000000002</v>
      </c>
      <c r="BB64" s="599">
        <f t="shared" si="58"/>
        <v>-185.65200000000002</v>
      </c>
      <c r="BC64" s="599">
        <f t="shared" si="58"/>
        <v>-185.65200000000002</v>
      </c>
      <c r="BD64" s="599">
        <f t="shared" si="58"/>
        <v>-185.65200000000002</v>
      </c>
      <c r="BE64" s="599">
        <f t="shared" si="58"/>
        <v>-185.65200000000002</v>
      </c>
      <c r="BF64" s="599">
        <f t="shared" si="58"/>
        <v>-185.65200000000002</v>
      </c>
      <c r="BG64" s="599">
        <f t="shared" si="58"/>
        <v>-185.65200000000002</v>
      </c>
      <c r="BH64" s="599">
        <f t="shared" si="58"/>
        <v>-185.65200000000002</v>
      </c>
      <c r="BI64" s="599">
        <f t="shared" si="58"/>
        <v>-185.65200000000002</v>
      </c>
      <c r="BJ64" s="599">
        <f t="shared" si="58"/>
        <v>-185.65200000000002</v>
      </c>
      <c r="BK64" s="599">
        <f t="shared" si="58"/>
        <v>-185.65200000000002</v>
      </c>
      <c r="BL64" s="599">
        <f t="shared" si="58"/>
        <v>-185.65200000000002</v>
      </c>
      <c r="BM64" s="599">
        <f t="shared" si="58"/>
        <v>-185.65200000000002</v>
      </c>
      <c r="BN64" s="599">
        <f t="shared" si="58"/>
        <v>-185.65200000000002</v>
      </c>
      <c r="BO64" s="599">
        <f t="shared" si="58"/>
        <v>-185.65200000000002</v>
      </c>
      <c r="BP64" s="599">
        <f t="shared" si="58"/>
        <v>-185.65200000000002</v>
      </c>
      <c r="BQ64" s="599">
        <f t="shared" si="58"/>
        <v>-185.65200000000002</v>
      </c>
      <c r="BR64" s="599">
        <f t="shared" si="58"/>
        <v>-185.65200000000002</v>
      </c>
      <c r="BS64" s="599">
        <f t="shared" si="58"/>
        <v>-185.65200000000002</v>
      </c>
      <c r="BT64" s="599">
        <f t="shared" ref="BT64:CI64" si="59">SUM(BT61:BT63)</f>
        <v>-185.65200000000002</v>
      </c>
      <c r="BU64" s="599">
        <f t="shared" si="59"/>
        <v>-185.65200000000002</v>
      </c>
      <c r="BV64" s="599">
        <f t="shared" si="59"/>
        <v>-185.65200000000002</v>
      </c>
      <c r="BW64" s="599">
        <f t="shared" si="59"/>
        <v>-185.65200000000002</v>
      </c>
      <c r="BX64" s="599">
        <f t="shared" si="59"/>
        <v>-185.65200000000002</v>
      </c>
      <c r="BY64" s="599">
        <f t="shared" si="59"/>
        <v>-185.65200000000002</v>
      </c>
      <c r="BZ64" s="599">
        <f t="shared" si="59"/>
        <v>-185.65200000000002</v>
      </c>
      <c r="CA64" s="599">
        <f t="shared" si="59"/>
        <v>-185.65200000000002</v>
      </c>
      <c r="CB64" s="599">
        <f t="shared" si="59"/>
        <v>-185.65200000000002</v>
      </c>
      <c r="CC64" s="599">
        <f t="shared" si="59"/>
        <v>-185.65200000000002</v>
      </c>
      <c r="CD64" s="599">
        <f t="shared" si="59"/>
        <v>-185.65200000000002</v>
      </c>
      <c r="CE64" s="599">
        <f t="shared" si="59"/>
        <v>-185.65200000000002</v>
      </c>
      <c r="CF64" s="599">
        <f t="shared" si="59"/>
        <v>-185.65200000000002</v>
      </c>
      <c r="CG64" s="599">
        <f t="shared" si="59"/>
        <v>-185.65200000000002</v>
      </c>
      <c r="CH64" s="599">
        <f t="shared" si="59"/>
        <v>-185.65200000000002</v>
      </c>
      <c r="CI64" s="599">
        <f t="shared" si="59"/>
        <v>-185.65200000000002</v>
      </c>
    </row>
    <row r="65" spans="1:87">
      <c r="D65" s="2"/>
      <c r="E65" s="2"/>
    </row>
    <row r="66" spans="1:87">
      <c r="A66" s="52"/>
      <c r="B66" s="52"/>
      <c r="C66" s="178" t="s">
        <v>89</v>
      </c>
      <c r="D66" s="103"/>
      <c r="E66" s="103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K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X66" s="52"/>
      <c r="BY66" s="52"/>
      <c r="BZ66" s="52"/>
      <c r="CA66" s="52"/>
      <c r="CB66" s="52"/>
      <c r="CC66" s="52"/>
      <c r="CD66" s="52"/>
      <c r="CE66" s="52"/>
      <c r="CF66" s="52"/>
      <c r="CG66" s="52"/>
      <c r="CH66" s="52"/>
      <c r="CI66" s="52"/>
    </row>
    <row r="67" spans="1:87">
      <c r="C67" t="s">
        <v>894</v>
      </c>
      <c r="D67" s="2" t="s">
        <v>898</v>
      </c>
      <c r="E67" s="2" t="s">
        <v>58</v>
      </c>
      <c r="G67" s="184">
        <f t="shared" ref="G67:AL67" si="60">SUM(G6,G15,G50,G59,G64)</f>
        <v>-352.21800000000002</v>
      </c>
      <c r="H67" s="184">
        <f t="shared" si="60"/>
        <v>-254.05799999999999</v>
      </c>
      <c r="I67" s="184">
        <f t="shared" si="60"/>
        <v>-298.68200000000002</v>
      </c>
      <c r="J67" s="184">
        <f t="shared" si="60"/>
        <v>-333.00299999999999</v>
      </c>
      <c r="K67" s="184">
        <f t="shared" si="60"/>
        <v>-369.84000000000003</v>
      </c>
      <c r="L67" s="184">
        <f t="shared" si="60"/>
        <v>-394.09600000000006</v>
      </c>
      <c r="M67" s="184">
        <f t="shared" si="60"/>
        <v>-394.09600000000006</v>
      </c>
      <c r="N67" s="184">
        <f t="shared" si="60"/>
        <v>-394.09600000000006</v>
      </c>
      <c r="O67" s="184">
        <f t="shared" si="60"/>
        <v>-394.09600000000006</v>
      </c>
      <c r="P67" s="184">
        <f t="shared" si="60"/>
        <v>-394.09600000000006</v>
      </c>
      <c r="Q67" s="184">
        <f t="shared" si="60"/>
        <v>-394.09600000000006</v>
      </c>
      <c r="R67" s="184">
        <f t="shared" si="60"/>
        <v>-394.09600000000006</v>
      </c>
      <c r="S67" s="184">
        <f t="shared" si="60"/>
        <v>-394.09600000000006</v>
      </c>
      <c r="T67" s="184">
        <f t="shared" si="60"/>
        <v>-394.09600000000006</v>
      </c>
      <c r="U67" s="184">
        <f t="shared" si="60"/>
        <v>-394.09600000000006</v>
      </c>
      <c r="V67" s="184">
        <f t="shared" si="60"/>
        <v>-394.09600000000006</v>
      </c>
      <c r="W67" s="184">
        <f t="shared" si="60"/>
        <v>-394.09600000000006</v>
      </c>
      <c r="X67" s="184">
        <f t="shared" si="60"/>
        <v>-394.09600000000006</v>
      </c>
      <c r="Y67" s="184">
        <f t="shared" si="60"/>
        <v>-394.09600000000006</v>
      </c>
      <c r="Z67" s="184">
        <f t="shared" si="60"/>
        <v>-394.09600000000006</v>
      </c>
      <c r="AA67" s="184">
        <f t="shared" si="60"/>
        <v>-394.09600000000006</v>
      </c>
      <c r="AB67" s="184">
        <f t="shared" si="60"/>
        <v>-394.09600000000006</v>
      </c>
      <c r="AC67" s="184">
        <f t="shared" si="60"/>
        <v>-394.09600000000006</v>
      </c>
      <c r="AD67" s="184">
        <f t="shared" si="60"/>
        <v>-394.09600000000006</v>
      </c>
      <c r="AE67" s="184">
        <f t="shared" si="60"/>
        <v>-394.09600000000006</v>
      </c>
      <c r="AF67" s="184">
        <f t="shared" si="60"/>
        <v>-394.09600000000006</v>
      </c>
      <c r="AG67" s="184">
        <f t="shared" si="60"/>
        <v>-394.09600000000006</v>
      </c>
      <c r="AH67" s="184">
        <f t="shared" si="60"/>
        <v>-394.09600000000006</v>
      </c>
      <c r="AI67" s="184">
        <f t="shared" si="60"/>
        <v>-394.09600000000006</v>
      </c>
      <c r="AJ67" s="184">
        <f t="shared" si="60"/>
        <v>-394.09600000000006</v>
      </c>
      <c r="AK67" s="184">
        <f t="shared" si="60"/>
        <v>-394.09600000000006</v>
      </c>
      <c r="AL67" s="184">
        <f t="shared" si="60"/>
        <v>-394.09600000000006</v>
      </c>
      <c r="AM67" s="184">
        <f t="shared" ref="AM67:BR67" si="61">SUM(AM6,AM15,AM50,AM59,AM64)</f>
        <v>-394.09600000000006</v>
      </c>
      <c r="AN67" s="184">
        <f t="shared" si="61"/>
        <v>-394.09600000000006</v>
      </c>
      <c r="AO67" s="184">
        <f t="shared" si="61"/>
        <v>-394.09600000000006</v>
      </c>
      <c r="AP67" s="184">
        <f t="shared" si="61"/>
        <v>-394.09600000000006</v>
      </c>
      <c r="AQ67" s="184">
        <f t="shared" si="61"/>
        <v>-394.09600000000006</v>
      </c>
      <c r="AR67" s="184">
        <f t="shared" si="61"/>
        <v>-394.09600000000006</v>
      </c>
      <c r="AS67" s="184">
        <f t="shared" si="61"/>
        <v>-394.09600000000006</v>
      </c>
      <c r="AT67" s="184">
        <f t="shared" si="61"/>
        <v>-394.09600000000006</v>
      </c>
      <c r="AU67" s="184">
        <f t="shared" si="61"/>
        <v>-394.09600000000006</v>
      </c>
      <c r="AV67" s="184">
        <f t="shared" si="61"/>
        <v>-394.09600000000006</v>
      </c>
      <c r="AW67" s="184">
        <f t="shared" si="61"/>
        <v>-394.09600000000006</v>
      </c>
      <c r="AX67" s="184">
        <f t="shared" si="61"/>
        <v>-394.09600000000006</v>
      </c>
      <c r="AY67" s="184">
        <f t="shared" si="61"/>
        <v>-394.09600000000006</v>
      </c>
      <c r="AZ67" s="184">
        <f t="shared" si="61"/>
        <v>-394.09600000000006</v>
      </c>
      <c r="BA67" s="184">
        <f t="shared" si="61"/>
        <v>-394.09600000000006</v>
      </c>
      <c r="BB67" s="184">
        <f t="shared" si="61"/>
        <v>-394.09600000000006</v>
      </c>
      <c r="BC67" s="184">
        <f t="shared" si="61"/>
        <v>-394.09600000000006</v>
      </c>
      <c r="BD67" s="184">
        <f t="shared" si="61"/>
        <v>-394.09600000000006</v>
      </c>
      <c r="BE67" s="184">
        <f t="shared" si="61"/>
        <v>-394.09600000000006</v>
      </c>
      <c r="BF67" s="184">
        <f t="shared" si="61"/>
        <v>-394.09600000000006</v>
      </c>
      <c r="BG67" s="184">
        <f t="shared" si="61"/>
        <v>-394.09600000000006</v>
      </c>
      <c r="BH67" s="184">
        <f t="shared" si="61"/>
        <v>-394.09600000000006</v>
      </c>
      <c r="BI67" s="184">
        <f t="shared" si="61"/>
        <v>-394.09600000000006</v>
      </c>
      <c r="BJ67" s="184">
        <f t="shared" si="61"/>
        <v>-394.09600000000006</v>
      </c>
      <c r="BK67" s="184">
        <f t="shared" si="61"/>
        <v>-394.09600000000006</v>
      </c>
      <c r="BL67" s="184">
        <f t="shared" si="61"/>
        <v>-394.09600000000006</v>
      </c>
      <c r="BM67" s="184">
        <f t="shared" si="61"/>
        <v>-394.09600000000006</v>
      </c>
      <c r="BN67" s="184">
        <f t="shared" si="61"/>
        <v>-394.09600000000006</v>
      </c>
      <c r="BO67" s="184">
        <f t="shared" si="61"/>
        <v>-394.09600000000006</v>
      </c>
      <c r="BP67" s="184">
        <f t="shared" si="61"/>
        <v>-394.09600000000006</v>
      </c>
      <c r="BQ67" s="184">
        <f t="shared" si="61"/>
        <v>-394.09600000000006</v>
      </c>
      <c r="BR67" s="184">
        <f t="shared" si="61"/>
        <v>-394.09600000000006</v>
      </c>
      <c r="BS67" s="184">
        <f t="shared" ref="BS67:CI67" si="62">SUM(BS6,BS15,BS50,BS59,BS64)</f>
        <v>-394.09600000000006</v>
      </c>
      <c r="BT67" s="184">
        <f t="shared" si="62"/>
        <v>-394.09600000000006</v>
      </c>
      <c r="BU67" s="184">
        <f t="shared" si="62"/>
        <v>-394.09600000000006</v>
      </c>
      <c r="BV67" s="184">
        <f t="shared" si="62"/>
        <v>-394.09600000000006</v>
      </c>
      <c r="BW67" s="184">
        <f t="shared" si="62"/>
        <v>-394.09600000000006</v>
      </c>
      <c r="BX67" s="184">
        <f t="shared" si="62"/>
        <v>-394.09600000000006</v>
      </c>
      <c r="BY67" s="184">
        <f t="shared" si="62"/>
        <v>-394.09600000000006</v>
      </c>
      <c r="BZ67" s="184">
        <f t="shared" si="62"/>
        <v>-394.09600000000006</v>
      </c>
      <c r="CA67" s="184">
        <f t="shared" si="62"/>
        <v>-394.09600000000006</v>
      </c>
      <c r="CB67" s="184">
        <f t="shared" si="62"/>
        <v>-394.09600000000006</v>
      </c>
      <c r="CC67" s="184">
        <f t="shared" si="62"/>
        <v>-394.09600000000006</v>
      </c>
      <c r="CD67" s="184">
        <f t="shared" si="62"/>
        <v>-394.09600000000006</v>
      </c>
      <c r="CE67" s="184">
        <f t="shared" si="62"/>
        <v>-394.09600000000006</v>
      </c>
      <c r="CF67" s="184">
        <f t="shared" si="62"/>
        <v>-394.09600000000006</v>
      </c>
      <c r="CG67" s="184">
        <f t="shared" si="62"/>
        <v>-394.09600000000006</v>
      </c>
      <c r="CH67" s="184">
        <f t="shared" si="62"/>
        <v>-394.09600000000006</v>
      </c>
      <c r="CI67" s="184">
        <f t="shared" si="62"/>
        <v>-394.09600000000006</v>
      </c>
    </row>
    <row r="68" spans="1:87">
      <c r="D68" s="2"/>
      <c r="E68" s="2"/>
      <c r="F68" s="184"/>
      <c r="G68" s="184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184"/>
      <c r="T68" s="184"/>
      <c r="U68" s="184"/>
      <c r="V68" s="184"/>
      <c r="W68" s="184"/>
      <c r="X68" s="184"/>
      <c r="Y68" s="184"/>
      <c r="Z68" s="184"/>
      <c r="AA68" s="184"/>
      <c r="AB68" s="184"/>
      <c r="AC68" s="184"/>
      <c r="AD68" s="184"/>
      <c r="AE68" s="184"/>
      <c r="AF68" s="184"/>
      <c r="AG68" s="184"/>
      <c r="AH68" s="184"/>
      <c r="AI68" s="184"/>
      <c r="AJ68" s="184"/>
      <c r="AK68" s="184"/>
      <c r="AL68" s="184"/>
      <c r="AM68" s="184"/>
      <c r="AN68" s="184"/>
      <c r="AO68" s="184"/>
      <c r="AP68" s="184"/>
      <c r="AQ68" s="184"/>
      <c r="AR68" s="184"/>
      <c r="AS68" s="184"/>
      <c r="AT68" s="184"/>
      <c r="AU68" s="184"/>
      <c r="AV68" s="184"/>
      <c r="AW68" s="184"/>
      <c r="AX68" s="184"/>
      <c r="AY68" s="184"/>
      <c r="AZ68" s="184"/>
      <c r="BA68" s="184"/>
      <c r="BB68" s="184"/>
      <c r="BC68" s="184"/>
      <c r="BD68" s="184"/>
      <c r="BE68" s="184"/>
      <c r="BF68" s="184"/>
      <c r="BG68" s="184"/>
      <c r="BH68" s="184"/>
      <c r="BI68" s="184"/>
      <c r="BJ68" s="184"/>
      <c r="BK68" s="184"/>
      <c r="BL68" s="184"/>
      <c r="BM68" s="184"/>
      <c r="BN68" s="184"/>
      <c r="BO68" s="184"/>
      <c r="BP68" s="184"/>
      <c r="BQ68" s="184"/>
      <c r="BR68" s="184"/>
      <c r="BS68" s="184"/>
      <c r="BT68" s="184"/>
      <c r="BU68" s="184"/>
      <c r="BV68" s="184"/>
      <c r="BW68" s="184"/>
      <c r="BX68" s="184"/>
      <c r="BY68" s="184"/>
      <c r="BZ68" s="184"/>
      <c r="CA68" s="184"/>
      <c r="CB68" s="184"/>
      <c r="CC68" s="184"/>
      <c r="CD68" s="184"/>
      <c r="CE68" s="184"/>
      <c r="CF68" s="184"/>
      <c r="CG68" s="184"/>
      <c r="CH68" s="184"/>
      <c r="CI68" s="184"/>
    </row>
    <row r="69" spans="1:87">
      <c r="C69" t="s">
        <v>895</v>
      </c>
      <c r="D69" s="2" t="s">
        <v>898</v>
      </c>
      <c r="E69" s="2" t="s">
        <v>58</v>
      </c>
      <c r="G69" s="420"/>
      <c r="H69" s="184">
        <f>H67-G67</f>
        <v>98.160000000000025</v>
      </c>
      <c r="I69" s="184">
        <f t="shared" ref="I69:BT69" si="63">I67-H67</f>
        <v>-44.624000000000024</v>
      </c>
      <c r="J69" s="184">
        <f t="shared" si="63"/>
        <v>-34.32099999999997</v>
      </c>
      <c r="K69" s="184">
        <f t="shared" si="63"/>
        <v>-36.837000000000046</v>
      </c>
      <c r="L69" s="184">
        <f t="shared" si="63"/>
        <v>-24.256000000000029</v>
      </c>
      <c r="M69" s="184">
        <f t="shared" si="63"/>
        <v>0</v>
      </c>
      <c r="N69" s="184">
        <f t="shared" si="63"/>
        <v>0</v>
      </c>
      <c r="O69" s="184">
        <f t="shared" si="63"/>
        <v>0</v>
      </c>
      <c r="P69" s="184">
        <f t="shared" si="63"/>
        <v>0</v>
      </c>
      <c r="Q69" s="184">
        <f t="shared" si="63"/>
        <v>0</v>
      </c>
      <c r="R69" s="184">
        <f t="shared" si="63"/>
        <v>0</v>
      </c>
      <c r="S69" s="184">
        <f t="shared" si="63"/>
        <v>0</v>
      </c>
      <c r="T69" s="184">
        <f t="shared" si="63"/>
        <v>0</v>
      </c>
      <c r="U69" s="184">
        <f t="shared" si="63"/>
        <v>0</v>
      </c>
      <c r="V69" s="184">
        <f t="shared" si="63"/>
        <v>0</v>
      </c>
      <c r="W69" s="184">
        <f t="shared" si="63"/>
        <v>0</v>
      </c>
      <c r="X69" s="184">
        <f t="shared" si="63"/>
        <v>0</v>
      </c>
      <c r="Y69" s="184">
        <f t="shared" si="63"/>
        <v>0</v>
      </c>
      <c r="Z69" s="184">
        <f t="shared" si="63"/>
        <v>0</v>
      </c>
      <c r="AA69" s="184">
        <f t="shared" si="63"/>
        <v>0</v>
      </c>
      <c r="AB69" s="184">
        <f t="shared" si="63"/>
        <v>0</v>
      </c>
      <c r="AC69" s="184">
        <f t="shared" si="63"/>
        <v>0</v>
      </c>
      <c r="AD69" s="184">
        <f t="shared" si="63"/>
        <v>0</v>
      </c>
      <c r="AE69" s="184">
        <f t="shared" si="63"/>
        <v>0</v>
      </c>
      <c r="AF69" s="184">
        <f t="shared" si="63"/>
        <v>0</v>
      </c>
      <c r="AG69" s="184">
        <f t="shared" si="63"/>
        <v>0</v>
      </c>
      <c r="AH69" s="184">
        <f t="shared" si="63"/>
        <v>0</v>
      </c>
      <c r="AI69" s="184">
        <f t="shared" si="63"/>
        <v>0</v>
      </c>
      <c r="AJ69" s="184">
        <f t="shared" si="63"/>
        <v>0</v>
      </c>
      <c r="AK69" s="184">
        <f t="shared" si="63"/>
        <v>0</v>
      </c>
      <c r="AL69" s="184">
        <f t="shared" si="63"/>
        <v>0</v>
      </c>
      <c r="AM69" s="184">
        <f t="shared" si="63"/>
        <v>0</v>
      </c>
      <c r="AN69" s="184">
        <f t="shared" si="63"/>
        <v>0</v>
      </c>
      <c r="AO69" s="184">
        <f t="shared" si="63"/>
        <v>0</v>
      </c>
      <c r="AP69" s="184">
        <f t="shared" si="63"/>
        <v>0</v>
      </c>
      <c r="AQ69" s="184">
        <f t="shared" si="63"/>
        <v>0</v>
      </c>
      <c r="AR69" s="184">
        <f t="shared" si="63"/>
        <v>0</v>
      </c>
      <c r="AS69" s="184">
        <f t="shared" si="63"/>
        <v>0</v>
      </c>
      <c r="AT69" s="184">
        <f t="shared" si="63"/>
        <v>0</v>
      </c>
      <c r="AU69" s="184">
        <f t="shared" si="63"/>
        <v>0</v>
      </c>
      <c r="AV69" s="184">
        <f t="shared" si="63"/>
        <v>0</v>
      </c>
      <c r="AW69" s="184">
        <f t="shared" si="63"/>
        <v>0</v>
      </c>
      <c r="AX69" s="184">
        <f t="shared" si="63"/>
        <v>0</v>
      </c>
      <c r="AY69" s="184">
        <f t="shared" si="63"/>
        <v>0</v>
      </c>
      <c r="AZ69" s="184">
        <f t="shared" si="63"/>
        <v>0</v>
      </c>
      <c r="BA69" s="184">
        <f t="shared" si="63"/>
        <v>0</v>
      </c>
      <c r="BB69" s="184">
        <f t="shared" si="63"/>
        <v>0</v>
      </c>
      <c r="BC69" s="184">
        <f t="shared" si="63"/>
        <v>0</v>
      </c>
      <c r="BD69" s="184">
        <f t="shared" si="63"/>
        <v>0</v>
      </c>
      <c r="BE69" s="184">
        <f t="shared" si="63"/>
        <v>0</v>
      </c>
      <c r="BF69" s="184">
        <f t="shared" si="63"/>
        <v>0</v>
      </c>
      <c r="BG69" s="184">
        <f t="shared" si="63"/>
        <v>0</v>
      </c>
      <c r="BH69" s="184">
        <f t="shared" si="63"/>
        <v>0</v>
      </c>
      <c r="BI69" s="184">
        <f t="shared" si="63"/>
        <v>0</v>
      </c>
      <c r="BJ69" s="184">
        <f t="shared" si="63"/>
        <v>0</v>
      </c>
      <c r="BK69" s="184">
        <f t="shared" si="63"/>
        <v>0</v>
      </c>
      <c r="BL69" s="184">
        <f t="shared" si="63"/>
        <v>0</v>
      </c>
      <c r="BM69" s="184">
        <f t="shared" si="63"/>
        <v>0</v>
      </c>
      <c r="BN69" s="184">
        <f t="shared" si="63"/>
        <v>0</v>
      </c>
      <c r="BO69" s="184">
        <f t="shared" si="63"/>
        <v>0</v>
      </c>
      <c r="BP69" s="184">
        <f t="shared" si="63"/>
        <v>0</v>
      </c>
      <c r="BQ69" s="184">
        <f t="shared" si="63"/>
        <v>0</v>
      </c>
      <c r="BR69" s="184">
        <f t="shared" si="63"/>
        <v>0</v>
      </c>
      <c r="BS69" s="184">
        <f t="shared" si="63"/>
        <v>0</v>
      </c>
      <c r="BT69" s="184">
        <f t="shared" si="63"/>
        <v>0</v>
      </c>
      <c r="BU69" s="184">
        <f t="shared" ref="BU69:CI69" si="64">BU67-BT67</f>
        <v>0</v>
      </c>
      <c r="BV69" s="184">
        <f t="shared" si="64"/>
        <v>0</v>
      </c>
      <c r="BW69" s="184">
        <f t="shared" si="64"/>
        <v>0</v>
      </c>
      <c r="BX69" s="184">
        <f t="shared" si="64"/>
        <v>0</v>
      </c>
      <c r="BY69" s="184">
        <f t="shared" si="64"/>
        <v>0</v>
      </c>
      <c r="BZ69" s="184">
        <f t="shared" si="64"/>
        <v>0</v>
      </c>
      <c r="CA69" s="184">
        <f t="shared" si="64"/>
        <v>0</v>
      </c>
      <c r="CB69" s="184">
        <f t="shared" si="64"/>
        <v>0</v>
      </c>
      <c r="CC69" s="184">
        <f t="shared" si="64"/>
        <v>0</v>
      </c>
      <c r="CD69" s="184">
        <f t="shared" si="64"/>
        <v>0</v>
      </c>
      <c r="CE69" s="184">
        <f t="shared" si="64"/>
        <v>0</v>
      </c>
      <c r="CF69" s="184">
        <f t="shared" si="64"/>
        <v>0</v>
      </c>
      <c r="CG69" s="184">
        <f t="shared" si="64"/>
        <v>0</v>
      </c>
      <c r="CH69" s="184">
        <f t="shared" si="64"/>
        <v>0</v>
      </c>
      <c r="CI69" s="184">
        <f t="shared" si="64"/>
        <v>0</v>
      </c>
    </row>
    <row r="70" spans="1:87">
      <c r="D70" s="2"/>
      <c r="E70" s="2"/>
    </row>
    <row r="71" spans="1:87">
      <c r="C71" t="s">
        <v>886</v>
      </c>
      <c r="D71" s="2" t="s">
        <v>898</v>
      </c>
      <c r="E71" s="2" t="s">
        <v>58</v>
      </c>
      <c r="G71" s="420"/>
      <c r="H71" s="184">
        <f>-H30</f>
        <v>-1.2</v>
      </c>
      <c r="I71" s="184">
        <f t="shared" ref="I71:BT71" si="65">-I30</f>
        <v>-1.5</v>
      </c>
      <c r="J71" s="184">
        <f t="shared" si="65"/>
        <v>-1.5</v>
      </c>
      <c r="K71" s="184">
        <f t="shared" si="65"/>
        <v>-1.954</v>
      </c>
      <c r="L71" s="184">
        <f t="shared" si="65"/>
        <v>-1.915</v>
      </c>
      <c r="M71" s="184">
        <f t="shared" si="65"/>
        <v>-1.9</v>
      </c>
      <c r="N71" s="184">
        <f t="shared" si="65"/>
        <v>0</v>
      </c>
      <c r="O71" s="184">
        <f t="shared" si="65"/>
        <v>0</v>
      </c>
      <c r="P71" s="184">
        <f t="shared" si="65"/>
        <v>0</v>
      </c>
      <c r="Q71" s="184">
        <f t="shared" si="65"/>
        <v>0</v>
      </c>
      <c r="R71" s="184">
        <f t="shared" si="65"/>
        <v>0</v>
      </c>
      <c r="S71" s="184">
        <f t="shared" si="65"/>
        <v>0</v>
      </c>
      <c r="T71" s="184">
        <f t="shared" si="65"/>
        <v>0</v>
      </c>
      <c r="U71" s="184">
        <f t="shared" si="65"/>
        <v>0</v>
      </c>
      <c r="V71" s="184">
        <f t="shared" si="65"/>
        <v>0</v>
      </c>
      <c r="W71" s="184">
        <f t="shared" si="65"/>
        <v>0</v>
      </c>
      <c r="X71" s="184">
        <f t="shared" si="65"/>
        <v>0</v>
      </c>
      <c r="Y71" s="184">
        <f t="shared" si="65"/>
        <v>0</v>
      </c>
      <c r="Z71" s="184">
        <f t="shared" si="65"/>
        <v>0</v>
      </c>
      <c r="AA71" s="184">
        <f t="shared" si="65"/>
        <v>0</v>
      </c>
      <c r="AB71" s="184">
        <f t="shared" si="65"/>
        <v>0</v>
      </c>
      <c r="AC71" s="184">
        <f t="shared" si="65"/>
        <v>0</v>
      </c>
      <c r="AD71" s="184">
        <f t="shared" si="65"/>
        <v>0</v>
      </c>
      <c r="AE71" s="184">
        <f t="shared" si="65"/>
        <v>0</v>
      </c>
      <c r="AF71" s="184">
        <f t="shared" si="65"/>
        <v>0</v>
      </c>
      <c r="AG71" s="184">
        <f t="shared" si="65"/>
        <v>0</v>
      </c>
      <c r="AH71" s="184">
        <f t="shared" si="65"/>
        <v>0</v>
      </c>
      <c r="AI71" s="184">
        <f t="shared" si="65"/>
        <v>0</v>
      </c>
      <c r="AJ71" s="184">
        <f t="shared" si="65"/>
        <v>0</v>
      </c>
      <c r="AK71" s="184">
        <f t="shared" si="65"/>
        <v>0</v>
      </c>
      <c r="AL71" s="184">
        <f t="shared" si="65"/>
        <v>0</v>
      </c>
      <c r="AM71" s="184">
        <f t="shared" si="65"/>
        <v>0</v>
      </c>
      <c r="AN71" s="184">
        <f t="shared" si="65"/>
        <v>0</v>
      </c>
      <c r="AO71" s="184">
        <f t="shared" si="65"/>
        <v>0</v>
      </c>
      <c r="AP71" s="184">
        <f t="shared" si="65"/>
        <v>0</v>
      </c>
      <c r="AQ71" s="184">
        <f t="shared" si="65"/>
        <v>0</v>
      </c>
      <c r="AR71" s="184">
        <f t="shared" si="65"/>
        <v>0</v>
      </c>
      <c r="AS71" s="184">
        <f t="shared" si="65"/>
        <v>0</v>
      </c>
      <c r="AT71" s="184">
        <f t="shared" si="65"/>
        <v>0</v>
      </c>
      <c r="AU71" s="184">
        <f t="shared" si="65"/>
        <v>0</v>
      </c>
      <c r="AV71" s="184">
        <f t="shared" si="65"/>
        <v>0</v>
      </c>
      <c r="AW71" s="184">
        <f t="shared" si="65"/>
        <v>0</v>
      </c>
      <c r="AX71" s="184">
        <f t="shared" si="65"/>
        <v>0</v>
      </c>
      <c r="AY71" s="184">
        <f t="shared" si="65"/>
        <v>0</v>
      </c>
      <c r="AZ71" s="184">
        <f t="shared" si="65"/>
        <v>0</v>
      </c>
      <c r="BA71" s="184">
        <f t="shared" si="65"/>
        <v>0</v>
      </c>
      <c r="BB71" s="184">
        <f t="shared" si="65"/>
        <v>0</v>
      </c>
      <c r="BC71" s="184">
        <f t="shared" si="65"/>
        <v>0</v>
      </c>
      <c r="BD71" s="184">
        <f t="shared" si="65"/>
        <v>0</v>
      </c>
      <c r="BE71" s="184">
        <f t="shared" si="65"/>
        <v>0</v>
      </c>
      <c r="BF71" s="184">
        <f t="shared" si="65"/>
        <v>0</v>
      </c>
      <c r="BG71" s="184">
        <f t="shared" si="65"/>
        <v>0</v>
      </c>
      <c r="BH71" s="184">
        <f t="shared" si="65"/>
        <v>0</v>
      </c>
      <c r="BI71" s="184">
        <f t="shared" si="65"/>
        <v>0</v>
      </c>
      <c r="BJ71" s="184">
        <f t="shared" si="65"/>
        <v>0</v>
      </c>
      <c r="BK71" s="184">
        <f t="shared" si="65"/>
        <v>0</v>
      </c>
      <c r="BL71" s="184">
        <f t="shared" si="65"/>
        <v>0</v>
      </c>
      <c r="BM71" s="184">
        <f t="shared" si="65"/>
        <v>0</v>
      </c>
      <c r="BN71" s="184">
        <f t="shared" si="65"/>
        <v>0</v>
      </c>
      <c r="BO71" s="184">
        <f t="shared" si="65"/>
        <v>0</v>
      </c>
      <c r="BP71" s="184">
        <f t="shared" si="65"/>
        <v>0</v>
      </c>
      <c r="BQ71" s="184">
        <f t="shared" si="65"/>
        <v>0</v>
      </c>
      <c r="BR71" s="184">
        <f t="shared" si="65"/>
        <v>0</v>
      </c>
      <c r="BS71" s="184">
        <f t="shared" si="65"/>
        <v>0</v>
      </c>
      <c r="BT71" s="184">
        <f t="shared" si="65"/>
        <v>0</v>
      </c>
      <c r="BU71" s="184">
        <f t="shared" ref="BU71:CI71" si="66">-BU30</f>
        <v>0</v>
      </c>
      <c r="BV71" s="184">
        <f t="shared" si="66"/>
        <v>0</v>
      </c>
      <c r="BW71" s="184">
        <f t="shared" si="66"/>
        <v>0</v>
      </c>
      <c r="BX71" s="184">
        <f t="shared" si="66"/>
        <v>0</v>
      </c>
      <c r="BY71" s="184">
        <f t="shared" si="66"/>
        <v>0</v>
      </c>
      <c r="BZ71" s="184">
        <f t="shared" si="66"/>
        <v>0</v>
      </c>
      <c r="CA71" s="184">
        <f t="shared" si="66"/>
        <v>0</v>
      </c>
      <c r="CB71" s="184">
        <f t="shared" si="66"/>
        <v>0</v>
      </c>
      <c r="CC71" s="184">
        <f t="shared" si="66"/>
        <v>0</v>
      </c>
      <c r="CD71" s="184">
        <f t="shared" si="66"/>
        <v>0</v>
      </c>
      <c r="CE71" s="184">
        <f t="shared" si="66"/>
        <v>0</v>
      </c>
      <c r="CF71" s="184">
        <f t="shared" si="66"/>
        <v>0</v>
      </c>
      <c r="CG71" s="184">
        <f t="shared" si="66"/>
        <v>0</v>
      </c>
      <c r="CH71" s="184">
        <f t="shared" si="66"/>
        <v>0</v>
      </c>
      <c r="CI71" s="184">
        <f t="shared" si="66"/>
        <v>0</v>
      </c>
    </row>
    <row r="72" spans="1:87">
      <c r="C72" t="s">
        <v>330</v>
      </c>
      <c r="D72" s="2" t="s">
        <v>898</v>
      </c>
      <c r="E72" s="2" t="s">
        <v>58</v>
      </c>
      <c r="G72" s="420"/>
      <c r="H72" s="184">
        <f>H31</f>
        <v>-3</v>
      </c>
      <c r="I72" s="184">
        <f t="shared" ref="I72:BT72" si="67">I31</f>
        <v>0</v>
      </c>
      <c r="J72" s="184">
        <f t="shared" si="67"/>
        <v>0</v>
      </c>
      <c r="K72" s="184">
        <f t="shared" si="67"/>
        <v>0</v>
      </c>
      <c r="L72" s="184">
        <f t="shared" si="67"/>
        <v>0</v>
      </c>
      <c r="M72" s="184">
        <f t="shared" si="67"/>
        <v>0</v>
      </c>
      <c r="N72" s="184">
        <f t="shared" si="67"/>
        <v>0</v>
      </c>
      <c r="O72" s="184">
        <f t="shared" si="67"/>
        <v>0</v>
      </c>
      <c r="P72" s="184">
        <f t="shared" si="67"/>
        <v>0</v>
      </c>
      <c r="Q72" s="184">
        <f t="shared" si="67"/>
        <v>0</v>
      </c>
      <c r="R72" s="184">
        <f t="shared" si="67"/>
        <v>0</v>
      </c>
      <c r="S72" s="184">
        <f t="shared" si="67"/>
        <v>0</v>
      </c>
      <c r="T72" s="184">
        <f t="shared" si="67"/>
        <v>0</v>
      </c>
      <c r="U72" s="184">
        <f t="shared" si="67"/>
        <v>0</v>
      </c>
      <c r="V72" s="184">
        <f t="shared" si="67"/>
        <v>0</v>
      </c>
      <c r="W72" s="184">
        <f t="shared" si="67"/>
        <v>0</v>
      </c>
      <c r="X72" s="184">
        <f t="shared" si="67"/>
        <v>0</v>
      </c>
      <c r="Y72" s="184">
        <f t="shared" si="67"/>
        <v>0</v>
      </c>
      <c r="Z72" s="184">
        <f t="shared" si="67"/>
        <v>0</v>
      </c>
      <c r="AA72" s="184">
        <f t="shared" si="67"/>
        <v>0</v>
      </c>
      <c r="AB72" s="184">
        <f t="shared" si="67"/>
        <v>0</v>
      </c>
      <c r="AC72" s="184">
        <f t="shared" si="67"/>
        <v>0</v>
      </c>
      <c r="AD72" s="184">
        <f t="shared" si="67"/>
        <v>0</v>
      </c>
      <c r="AE72" s="184">
        <f t="shared" si="67"/>
        <v>0</v>
      </c>
      <c r="AF72" s="184">
        <f t="shared" si="67"/>
        <v>0</v>
      </c>
      <c r="AG72" s="184">
        <f t="shared" si="67"/>
        <v>0</v>
      </c>
      <c r="AH72" s="184">
        <f t="shared" si="67"/>
        <v>0</v>
      </c>
      <c r="AI72" s="184">
        <f t="shared" si="67"/>
        <v>0</v>
      </c>
      <c r="AJ72" s="184">
        <f t="shared" si="67"/>
        <v>0</v>
      </c>
      <c r="AK72" s="184">
        <f t="shared" si="67"/>
        <v>0</v>
      </c>
      <c r="AL72" s="184">
        <f t="shared" si="67"/>
        <v>0</v>
      </c>
      <c r="AM72" s="184">
        <f t="shared" si="67"/>
        <v>0</v>
      </c>
      <c r="AN72" s="184">
        <f t="shared" si="67"/>
        <v>0</v>
      </c>
      <c r="AO72" s="184">
        <f t="shared" si="67"/>
        <v>0</v>
      </c>
      <c r="AP72" s="184">
        <f t="shared" si="67"/>
        <v>0</v>
      </c>
      <c r="AQ72" s="184">
        <f t="shared" si="67"/>
        <v>0</v>
      </c>
      <c r="AR72" s="184">
        <f t="shared" si="67"/>
        <v>0</v>
      </c>
      <c r="AS72" s="184">
        <f t="shared" si="67"/>
        <v>0</v>
      </c>
      <c r="AT72" s="184">
        <f t="shared" si="67"/>
        <v>0</v>
      </c>
      <c r="AU72" s="184">
        <f t="shared" si="67"/>
        <v>0</v>
      </c>
      <c r="AV72" s="184">
        <f t="shared" si="67"/>
        <v>0</v>
      </c>
      <c r="AW72" s="184">
        <f t="shared" si="67"/>
        <v>0</v>
      </c>
      <c r="AX72" s="184">
        <f t="shared" si="67"/>
        <v>0</v>
      </c>
      <c r="AY72" s="184">
        <f t="shared" si="67"/>
        <v>0</v>
      </c>
      <c r="AZ72" s="184">
        <f t="shared" si="67"/>
        <v>0</v>
      </c>
      <c r="BA72" s="184">
        <f t="shared" si="67"/>
        <v>0</v>
      </c>
      <c r="BB72" s="184">
        <f t="shared" si="67"/>
        <v>0</v>
      </c>
      <c r="BC72" s="184">
        <f t="shared" si="67"/>
        <v>0</v>
      </c>
      <c r="BD72" s="184">
        <f t="shared" si="67"/>
        <v>0</v>
      </c>
      <c r="BE72" s="184">
        <f t="shared" si="67"/>
        <v>0</v>
      </c>
      <c r="BF72" s="184">
        <f t="shared" si="67"/>
        <v>0</v>
      </c>
      <c r="BG72" s="184">
        <f t="shared" si="67"/>
        <v>0</v>
      </c>
      <c r="BH72" s="184">
        <f t="shared" si="67"/>
        <v>0</v>
      </c>
      <c r="BI72" s="184">
        <f t="shared" si="67"/>
        <v>0</v>
      </c>
      <c r="BJ72" s="184">
        <f t="shared" si="67"/>
        <v>0</v>
      </c>
      <c r="BK72" s="184">
        <f t="shared" si="67"/>
        <v>0</v>
      </c>
      <c r="BL72" s="184">
        <f t="shared" si="67"/>
        <v>0</v>
      </c>
      <c r="BM72" s="184">
        <f t="shared" si="67"/>
        <v>0</v>
      </c>
      <c r="BN72" s="184">
        <f t="shared" si="67"/>
        <v>0</v>
      </c>
      <c r="BO72" s="184">
        <f t="shared" si="67"/>
        <v>0</v>
      </c>
      <c r="BP72" s="184">
        <f t="shared" si="67"/>
        <v>0</v>
      </c>
      <c r="BQ72" s="184">
        <f t="shared" si="67"/>
        <v>0</v>
      </c>
      <c r="BR72" s="184">
        <f t="shared" si="67"/>
        <v>0</v>
      </c>
      <c r="BS72" s="184">
        <f t="shared" si="67"/>
        <v>0</v>
      </c>
      <c r="BT72" s="184">
        <f t="shared" si="67"/>
        <v>0</v>
      </c>
      <c r="BU72" s="184">
        <f t="shared" ref="BU72:CI72" si="68">BU31</f>
        <v>0</v>
      </c>
      <c r="BV72" s="184">
        <f t="shared" si="68"/>
        <v>0</v>
      </c>
      <c r="BW72" s="184">
        <f t="shared" si="68"/>
        <v>0</v>
      </c>
      <c r="BX72" s="184">
        <f t="shared" si="68"/>
        <v>0</v>
      </c>
      <c r="BY72" s="184">
        <f t="shared" si="68"/>
        <v>0</v>
      </c>
      <c r="BZ72" s="184">
        <f t="shared" si="68"/>
        <v>0</v>
      </c>
      <c r="CA72" s="184">
        <f t="shared" si="68"/>
        <v>0</v>
      </c>
      <c r="CB72" s="184">
        <f t="shared" si="68"/>
        <v>0</v>
      </c>
      <c r="CC72" s="184">
        <f t="shared" si="68"/>
        <v>0</v>
      </c>
      <c r="CD72" s="184">
        <f t="shared" si="68"/>
        <v>0</v>
      </c>
      <c r="CE72" s="184">
        <f t="shared" si="68"/>
        <v>0</v>
      </c>
      <c r="CF72" s="184">
        <f t="shared" si="68"/>
        <v>0</v>
      </c>
      <c r="CG72" s="184">
        <f t="shared" si="68"/>
        <v>0</v>
      </c>
      <c r="CH72" s="184">
        <f t="shared" si="68"/>
        <v>0</v>
      </c>
      <c r="CI72" s="184">
        <f t="shared" si="68"/>
        <v>0</v>
      </c>
    </row>
    <row r="73" spans="1:87">
      <c r="D73" s="2"/>
      <c r="E73" s="2"/>
    </row>
    <row r="74" spans="1:87">
      <c r="C74" t="s">
        <v>896</v>
      </c>
      <c r="D74" s="2" t="s">
        <v>898</v>
      </c>
      <c r="E74" s="2" t="s">
        <v>58</v>
      </c>
      <c r="G74" s="420"/>
      <c r="H74" s="184">
        <f>H69+H71+H72</f>
        <v>93.960000000000022</v>
      </c>
      <c r="I74" s="184">
        <f t="shared" ref="I74:L74" si="69">I69+I71+I72</f>
        <v>-46.124000000000024</v>
      </c>
      <c r="J74" s="184">
        <f>J69+J71+J72</f>
        <v>-35.82099999999997</v>
      </c>
      <c r="K74" s="184">
        <f t="shared" si="69"/>
        <v>-38.791000000000047</v>
      </c>
      <c r="L74" s="184">
        <f t="shared" si="69"/>
        <v>-26.171000000000028</v>
      </c>
      <c r="M74" s="184">
        <f t="shared" ref="M74:BX74" si="70">M69+M71+M72</f>
        <v>-1.9</v>
      </c>
      <c r="N74" s="184">
        <f t="shared" si="70"/>
        <v>0</v>
      </c>
      <c r="O74" s="184">
        <f t="shared" si="70"/>
        <v>0</v>
      </c>
      <c r="P74" s="184">
        <f t="shared" si="70"/>
        <v>0</v>
      </c>
      <c r="Q74" s="184">
        <f t="shared" si="70"/>
        <v>0</v>
      </c>
      <c r="R74" s="184">
        <f t="shared" si="70"/>
        <v>0</v>
      </c>
      <c r="S74" s="184">
        <f t="shared" si="70"/>
        <v>0</v>
      </c>
      <c r="T74" s="184">
        <f t="shared" si="70"/>
        <v>0</v>
      </c>
      <c r="U74" s="184">
        <f t="shared" si="70"/>
        <v>0</v>
      </c>
      <c r="V74" s="184">
        <f t="shared" si="70"/>
        <v>0</v>
      </c>
      <c r="W74" s="184">
        <f t="shared" si="70"/>
        <v>0</v>
      </c>
      <c r="X74" s="184">
        <f t="shared" si="70"/>
        <v>0</v>
      </c>
      <c r="Y74" s="184">
        <f t="shared" si="70"/>
        <v>0</v>
      </c>
      <c r="Z74" s="184">
        <f t="shared" si="70"/>
        <v>0</v>
      </c>
      <c r="AA74" s="184">
        <f t="shared" si="70"/>
        <v>0</v>
      </c>
      <c r="AB74" s="184">
        <f t="shared" si="70"/>
        <v>0</v>
      </c>
      <c r="AC74" s="184">
        <f t="shared" si="70"/>
        <v>0</v>
      </c>
      <c r="AD74" s="184">
        <f t="shared" si="70"/>
        <v>0</v>
      </c>
      <c r="AE74" s="184">
        <f t="shared" si="70"/>
        <v>0</v>
      </c>
      <c r="AF74" s="184">
        <f t="shared" si="70"/>
        <v>0</v>
      </c>
      <c r="AG74" s="184">
        <f t="shared" si="70"/>
        <v>0</v>
      </c>
      <c r="AH74" s="184">
        <f t="shared" si="70"/>
        <v>0</v>
      </c>
      <c r="AI74" s="184">
        <f t="shared" si="70"/>
        <v>0</v>
      </c>
      <c r="AJ74" s="184">
        <f t="shared" si="70"/>
        <v>0</v>
      </c>
      <c r="AK74" s="184">
        <f t="shared" si="70"/>
        <v>0</v>
      </c>
      <c r="AL74" s="184">
        <f t="shared" si="70"/>
        <v>0</v>
      </c>
      <c r="AM74" s="184">
        <f t="shared" si="70"/>
        <v>0</v>
      </c>
      <c r="AN74" s="184">
        <f t="shared" si="70"/>
        <v>0</v>
      </c>
      <c r="AO74" s="184">
        <f t="shared" si="70"/>
        <v>0</v>
      </c>
      <c r="AP74" s="184">
        <f t="shared" si="70"/>
        <v>0</v>
      </c>
      <c r="AQ74" s="184">
        <f t="shared" si="70"/>
        <v>0</v>
      </c>
      <c r="AR74" s="184">
        <f t="shared" si="70"/>
        <v>0</v>
      </c>
      <c r="AS74" s="184">
        <f t="shared" si="70"/>
        <v>0</v>
      </c>
      <c r="AT74" s="184">
        <f t="shared" si="70"/>
        <v>0</v>
      </c>
      <c r="AU74" s="184">
        <f t="shared" si="70"/>
        <v>0</v>
      </c>
      <c r="AV74" s="184">
        <f t="shared" si="70"/>
        <v>0</v>
      </c>
      <c r="AW74" s="184">
        <f t="shared" si="70"/>
        <v>0</v>
      </c>
      <c r="AX74" s="184">
        <f t="shared" si="70"/>
        <v>0</v>
      </c>
      <c r="AY74" s="184">
        <f t="shared" si="70"/>
        <v>0</v>
      </c>
      <c r="AZ74" s="184">
        <f t="shared" si="70"/>
        <v>0</v>
      </c>
      <c r="BA74" s="184">
        <f t="shared" si="70"/>
        <v>0</v>
      </c>
      <c r="BB74" s="184">
        <f t="shared" si="70"/>
        <v>0</v>
      </c>
      <c r="BC74" s="184">
        <f t="shared" si="70"/>
        <v>0</v>
      </c>
      <c r="BD74" s="184">
        <f t="shared" si="70"/>
        <v>0</v>
      </c>
      <c r="BE74" s="184">
        <f t="shared" si="70"/>
        <v>0</v>
      </c>
      <c r="BF74" s="184">
        <f t="shared" si="70"/>
        <v>0</v>
      </c>
      <c r="BG74" s="184">
        <f t="shared" si="70"/>
        <v>0</v>
      </c>
      <c r="BH74" s="184">
        <f t="shared" si="70"/>
        <v>0</v>
      </c>
      <c r="BI74" s="184">
        <f t="shared" si="70"/>
        <v>0</v>
      </c>
      <c r="BJ74" s="184">
        <f t="shared" si="70"/>
        <v>0</v>
      </c>
      <c r="BK74" s="184">
        <f t="shared" si="70"/>
        <v>0</v>
      </c>
      <c r="BL74" s="184">
        <f t="shared" si="70"/>
        <v>0</v>
      </c>
      <c r="BM74" s="184">
        <f t="shared" si="70"/>
        <v>0</v>
      </c>
      <c r="BN74" s="184">
        <f t="shared" si="70"/>
        <v>0</v>
      </c>
      <c r="BO74" s="184">
        <f t="shared" si="70"/>
        <v>0</v>
      </c>
      <c r="BP74" s="184">
        <f t="shared" si="70"/>
        <v>0</v>
      </c>
      <c r="BQ74" s="184">
        <f t="shared" si="70"/>
        <v>0</v>
      </c>
      <c r="BR74" s="184">
        <f t="shared" si="70"/>
        <v>0</v>
      </c>
      <c r="BS74" s="184">
        <f t="shared" si="70"/>
        <v>0</v>
      </c>
      <c r="BT74" s="184">
        <f t="shared" si="70"/>
        <v>0</v>
      </c>
      <c r="BU74" s="184">
        <f t="shared" si="70"/>
        <v>0</v>
      </c>
      <c r="BV74" s="184">
        <f t="shared" si="70"/>
        <v>0</v>
      </c>
      <c r="BW74" s="184">
        <f t="shared" si="70"/>
        <v>0</v>
      </c>
      <c r="BX74" s="184">
        <f t="shared" si="70"/>
        <v>0</v>
      </c>
      <c r="BY74" s="184">
        <f t="shared" ref="BY74:CI74" si="71">BY69+BY71+BY72</f>
        <v>0</v>
      </c>
      <c r="BZ74" s="184">
        <f t="shared" si="71"/>
        <v>0</v>
      </c>
      <c r="CA74" s="184">
        <f t="shared" si="71"/>
        <v>0</v>
      </c>
      <c r="CB74" s="184">
        <f t="shared" si="71"/>
        <v>0</v>
      </c>
      <c r="CC74" s="184">
        <f t="shared" si="71"/>
        <v>0</v>
      </c>
      <c r="CD74" s="184">
        <f t="shared" si="71"/>
        <v>0</v>
      </c>
      <c r="CE74" s="184">
        <f t="shared" si="71"/>
        <v>0</v>
      </c>
      <c r="CF74" s="184">
        <f t="shared" si="71"/>
        <v>0</v>
      </c>
      <c r="CG74" s="184">
        <f t="shared" si="71"/>
        <v>0</v>
      </c>
      <c r="CH74" s="184">
        <f t="shared" si="71"/>
        <v>0</v>
      </c>
      <c r="CI74" s="184">
        <f t="shared" si="71"/>
        <v>0</v>
      </c>
    </row>
    <row r="75" spans="1:87">
      <c r="D75" s="2"/>
      <c r="E75" s="2"/>
      <c r="G75" s="184"/>
      <c r="H75" s="184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184"/>
      <c r="V75" s="184"/>
      <c r="W75" s="184"/>
      <c r="X75" s="184"/>
      <c r="Y75" s="184"/>
      <c r="Z75" s="184"/>
      <c r="AA75" s="184"/>
      <c r="AB75" s="184"/>
      <c r="AC75" s="184"/>
      <c r="AD75" s="184"/>
      <c r="AE75" s="184"/>
      <c r="AF75" s="184"/>
      <c r="AG75" s="184"/>
      <c r="AH75" s="184"/>
      <c r="AI75" s="184"/>
      <c r="AJ75" s="184"/>
      <c r="AK75" s="184"/>
      <c r="AL75" s="184"/>
      <c r="AM75" s="184"/>
      <c r="AN75" s="184"/>
      <c r="AO75" s="184"/>
      <c r="AP75" s="184"/>
      <c r="AQ75" s="184"/>
      <c r="AR75" s="184"/>
      <c r="AS75" s="184"/>
      <c r="AT75" s="184"/>
      <c r="AU75" s="184"/>
      <c r="AV75" s="184"/>
      <c r="AW75" s="184"/>
      <c r="AX75" s="184"/>
      <c r="AY75" s="184"/>
      <c r="AZ75" s="184"/>
      <c r="BA75" s="184"/>
      <c r="BB75" s="184"/>
      <c r="BC75" s="184"/>
      <c r="BD75" s="184"/>
      <c r="BE75" s="184"/>
      <c r="BF75" s="184"/>
      <c r="BG75" s="184"/>
      <c r="BH75" s="184"/>
      <c r="BI75" s="184"/>
      <c r="BJ75" s="184"/>
      <c r="BK75" s="184"/>
      <c r="BL75" s="184"/>
      <c r="BM75" s="184"/>
      <c r="BN75" s="184"/>
      <c r="BO75" s="184"/>
      <c r="BP75" s="184"/>
      <c r="BQ75" s="184"/>
      <c r="BR75" s="184"/>
      <c r="BS75" s="184"/>
      <c r="BT75" s="184"/>
      <c r="BU75" s="184"/>
      <c r="BV75" s="184"/>
      <c r="BW75" s="184"/>
      <c r="BX75" s="184"/>
      <c r="BY75" s="184"/>
      <c r="BZ75" s="184"/>
      <c r="CA75" s="184"/>
      <c r="CB75" s="184"/>
      <c r="CC75" s="184"/>
      <c r="CD75" s="184"/>
      <c r="CE75" s="184"/>
      <c r="CF75" s="184"/>
      <c r="CG75" s="184"/>
      <c r="CH75" s="184"/>
      <c r="CI75" s="184"/>
    </row>
    <row r="76" spans="1:87">
      <c r="C76" t="s">
        <v>897</v>
      </c>
      <c r="D76" s="2" t="s">
        <v>898</v>
      </c>
      <c r="E76" s="2" t="s">
        <v>58</v>
      </c>
      <c r="G76" s="420"/>
      <c r="H76" s="184">
        <f>H58-G58</f>
        <v>0</v>
      </c>
      <c r="I76" s="184">
        <f t="shared" ref="I76:L76" si="72">I58-H58</f>
        <v>0</v>
      </c>
      <c r="J76" s="184">
        <f t="shared" si="72"/>
        <v>0</v>
      </c>
      <c r="K76" s="184">
        <f t="shared" si="72"/>
        <v>0</v>
      </c>
      <c r="L76" s="184">
        <f t="shared" si="72"/>
        <v>4.8</v>
      </c>
      <c r="M76" s="184">
        <f t="shared" ref="M76:BX76" si="73">M58-L58</f>
        <v>0</v>
      </c>
      <c r="N76" s="184">
        <f t="shared" si="73"/>
        <v>0</v>
      </c>
      <c r="O76" s="184">
        <f t="shared" si="73"/>
        <v>0</v>
      </c>
      <c r="P76" s="184">
        <f t="shared" si="73"/>
        <v>0</v>
      </c>
      <c r="Q76" s="184">
        <f t="shared" si="73"/>
        <v>0</v>
      </c>
      <c r="R76" s="184">
        <f t="shared" si="73"/>
        <v>0</v>
      </c>
      <c r="S76" s="184">
        <f t="shared" si="73"/>
        <v>0</v>
      </c>
      <c r="T76" s="184">
        <f t="shared" si="73"/>
        <v>0</v>
      </c>
      <c r="U76" s="184">
        <f t="shared" si="73"/>
        <v>0</v>
      </c>
      <c r="V76" s="184">
        <f t="shared" si="73"/>
        <v>0</v>
      </c>
      <c r="W76" s="184">
        <f t="shared" si="73"/>
        <v>0</v>
      </c>
      <c r="X76" s="184">
        <f t="shared" si="73"/>
        <v>0</v>
      </c>
      <c r="Y76" s="184">
        <f t="shared" si="73"/>
        <v>0</v>
      </c>
      <c r="Z76" s="184">
        <f t="shared" si="73"/>
        <v>0</v>
      </c>
      <c r="AA76" s="184">
        <f t="shared" si="73"/>
        <v>0</v>
      </c>
      <c r="AB76" s="184">
        <f t="shared" si="73"/>
        <v>0</v>
      </c>
      <c r="AC76" s="184">
        <f t="shared" si="73"/>
        <v>0</v>
      </c>
      <c r="AD76" s="184">
        <f t="shared" si="73"/>
        <v>0</v>
      </c>
      <c r="AE76" s="184">
        <f t="shared" si="73"/>
        <v>0</v>
      </c>
      <c r="AF76" s="184">
        <f t="shared" si="73"/>
        <v>0</v>
      </c>
      <c r="AG76" s="184">
        <f t="shared" si="73"/>
        <v>0</v>
      </c>
      <c r="AH76" s="184">
        <f t="shared" si="73"/>
        <v>0</v>
      </c>
      <c r="AI76" s="184">
        <f t="shared" si="73"/>
        <v>0</v>
      </c>
      <c r="AJ76" s="184">
        <f t="shared" si="73"/>
        <v>0</v>
      </c>
      <c r="AK76" s="184">
        <f t="shared" si="73"/>
        <v>0</v>
      </c>
      <c r="AL76" s="184">
        <f t="shared" si="73"/>
        <v>0</v>
      </c>
      <c r="AM76" s="184">
        <f t="shared" si="73"/>
        <v>0</v>
      </c>
      <c r="AN76" s="184">
        <f t="shared" si="73"/>
        <v>0</v>
      </c>
      <c r="AO76" s="184">
        <f t="shared" si="73"/>
        <v>0</v>
      </c>
      <c r="AP76" s="184">
        <f t="shared" si="73"/>
        <v>0</v>
      </c>
      <c r="AQ76" s="184">
        <f t="shared" si="73"/>
        <v>0</v>
      </c>
      <c r="AR76" s="184">
        <f t="shared" si="73"/>
        <v>0</v>
      </c>
      <c r="AS76" s="184">
        <f t="shared" si="73"/>
        <v>0</v>
      </c>
      <c r="AT76" s="184">
        <f t="shared" si="73"/>
        <v>0</v>
      </c>
      <c r="AU76" s="184">
        <f t="shared" si="73"/>
        <v>0</v>
      </c>
      <c r="AV76" s="184">
        <f t="shared" si="73"/>
        <v>0</v>
      </c>
      <c r="AW76" s="184">
        <f t="shared" si="73"/>
        <v>0</v>
      </c>
      <c r="AX76" s="184">
        <f t="shared" si="73"/>
        <v>0</v>
      </c>
      <c r="AY76" s="184">
        <f t="shared" si="73"/>
        <v>0</v>
      </c>
      <c r="AZ76" s="184">
        <f t="shared" si="73"/>
        <v>0</v>
      </c>
      <c r="BA76" s="184">
        <f t="shared" si="73"/>
        <v>0</v>
      </c>
      <c r="BB76" s="184">
        <f t="shared" si="73"/>
        <v>0</v>
      </c>
      <c r="BC76" s="184">
        <f t="shared" si="73"/>
        <v>0</v>
      </c>
      <c r="BD76" s="184">
        <f t="shared" si="73"/>
        <v>0</v>
      </c>
      <c r="BE76" s="184">
        <f t="shared" si="73"/>
        <v>0</v>
      </c>
      <c r="BF76" s="184">
        <f t="shared" si="73"/>
        <v>0</v>
      </c>
      <c r="BG76" s="184">
        <f t="shared" si="73"/>
        <v>0</v>
      </c>
      <c r="BH76" s="184">
        <f t="shared" si="73"/>
        <v>0</v>
      </c>
      <c r="BI76" s="184">
        <f t="shared" si="73"/>
        <v>0</v>
      </c>
      <c r="BJ76" s="184">
        <f t="shared" si="73"/>
        <v>0</v>
      </c>
      <c r="BK76" s="184">
        <f t="shared" si="73"/>
        <v>0</v>
      </c>
      <c r="BL76" s="184">
        <f t="shared" si="73"/>
        <v>0</v>
      </c>
      <c r="BM76" s="184">
        <f t="shared" si="73"/>
        <v>0</v>
      </c>
      <c r="BN76" s="184">
        <f t="shared" si="73"/>
        <v>0</v>
      </c>
      <c r="BO76" s="184">
        <f t="shared" si="73"/>
        <v>0</v>
      </c>
      <c r="BP76" s="184">
        <f t="shared" si="73"/>
        <v>0</v>
      </c>
      <c r="BQ76" s="184">
        <f t="shared" si="73"/>
        <v>0</v>
      </c>
      <c r="BR76" s="184">
        <f t="shared" si="73"/>
        <v>0</v>
      </c>
      <c r="BS76" s="184">
        <f t="shared" si="73"/>
        <v>0</v>
      </c>
      <c r="BT76" s="184">
        <f t="shared" si="73"/>
        <v>0</v>
      </c>
      <c r="BU76" s="184">
        <f t="shared" si="73"/>
        <v>0</v>
      </c>
      <c r="BV76" s="184">
        <f t="shared" si="73"/>
        <v>0</v>
      </c>
      <c r="BW76" s="184">
        <f t="shared" si="73"/>
        <v>0</v>
      </c>
      <c r="BX76" s="184">
        <f t="shared" si="73"/>
        <v>0</v>
      </c>
      <c r="BY76" s="184">
        <f t="shared" ref="BY76:CI76" si="74">BY58-BX58</f>
        <v>0</v>
      </c>
      <c r="BZ76" s="184">
        <f t="shared" si="74"/>
        <v>0</v>
      </c>
      <c r="CA76" s="184">
        <f t="shared" si="74"/>
        <v>0</v>
      </c>
      <c r="CB76" s="184">
        <f t="shared" si="74"/>
        <v>0</v>
      </c>
      <c r="CC76" s="184">
        <f t="shared" si="74"/>
        <v>0</v>
      </c>
      <c r="CD76" s="184">
        <f t="shared" si="74"/>
        <v>0</v>
      </c>
      <c r="CE76" s="184">
        <f t="shared" si="74"/>
        <v>0</v>
      </c>
      <c r="CF76" s="184">
        <f t="shared" si="74"/>
        <v>0</v>
      </c>
      <c r="CG76" s="184">
        <f t="shared" si="74"/>
        <v>0</v>
      </c>
      <c r="CH76" s="184">
        <f t="shared" si="74"/>
        <v>0</v>
      </c>
      <c r="CI76" s="184">
        <f t="shared" si="74"/>
        <v>0</v>
      </c>
    </row>
    <row r="77" spans="1:87">
      <c r="D77" s="2"/>
      <c r="E77" s="2"/>
    </row>
    <row r="78" spans="1:87">
      <c r="A78" s="422" t="s">
        <v>83</v>
      </c>
      <c r="B78" s="420"/>
      <c r="C78" s="420"/>
      <c r="D78" s="421"/>
      <c r="E78" s="421"/>
      <c r="F78" s="421"/>
      <c r="G78" s="421"/>
      <c r="H78" s="420"/>
      <c r="I78" s="420"/>
      <c r="J78" s="420"/>
      <c r="K78" s="420"/>
      <c r="L78" s="420"/>
      <c r="M78" s="420"/>
      <c r="N78" s="420"/>
      <c r="O78" s="420"/>
      <c r="P78" s="420"/>
      <c r="Q78" s="420"/>
      <c r="R78" s="420"/>
      <c r="S78" s="420"/>
      <c r="T78" s="420"/>
      <c r="U78" s="420"/>
      <c r="V78" s="420"/>
      <c r="W78" s="420"/>
      <c r="X78" s="420"/>
      <c r="Y78" s="420"/>
      <c r="Z78" s="420"/>
      <c r="AA78" s="420"/>
      <c r="AB78" s="420"/>
      <c r="AC78" s="420"/>
      <c r="AD78" s="420"/>
      <c r="AE78" s="420"/>
      <c r="AF78" s="420"/>
      <c r="AG78" s="420"/>
      <c r="AH78" s="420"/>
      <c r="AI78" s="420"/>
      <c r="AJ78" s="420"/>
      <c r="AK78" s="420"/>
      <c r="AL78" s="420"/>
      <c r="AM78" s="420"/>
      <c r="AN78" s="420"/>
      <c r="AO78" s="420"/>
      <c r="AP78" s="420"/>
      <c r="AQ78" s="420"/>
      <c r="AR78" s="420"/>
      <c r="AS78" s="420"/>
      <c r="AT78" s="420"/>
      <c r="AU78" s="420"/>
      <c r="AV78" s="420"/>
      <c r="AW78" s="420"/>
      <c r="AX78" s="420"/>
      <c r="AY78" s="420"/>
      <c r="AZ78" s="420"/>
      <c r="BA78" s="420"/>
      <c r="BB78" s="420"/>
      <c r="BC78" s="420"/>
      <c r="BD78" s="420"/>
      <c r="BE78" s="420"/>
      <c r="BF78" s="420"/>
      <c r="BG78" s="420"/>
      <c r="BH78" s="420"/>
      <c r="BI78" s="420"/>
      <c r="BJ78" s="420"/>
      <c r="BK78" s="420"/>
      <c r="BL78" s="420"/>
      <c r="BM78" s="420"/>
      <c r="BN78" s="420"/>
      <c r="BO78" s="420"/>
      <c r="BP78" s="420"/>
      <c r="BQ78" s="420"/>
      <c r="BR78" s="420"/>
      <c r="BS78" s="420"/>
      <c r="BT78" s="420"/>
      <c r="BU78" s="420"/>
      <c r="BV78" s="420"/>
      <c r="BW78" s="420"/>
      <c r="BX78" s="420"/>
      <c r="BY78" s="420"/>
      <c r="BZ78" s="420"/>
      <c r="CA78" s="420"/>
      <c r="CB78" s="420"/>
      <c r="CC78" s="420"/>
      <c r="CD78" s="420"/>
      <c r="CE78" s="420"/>
      <c r="CF78" s="420"/>
      <c r="CG78" s="420"/>
      <c r="CH78" s="420"/>
      <c r="CI78" s="420"/>
    </row>
  </sheetData>
  <sheetProtection algorithmName="SHA-512" hashValue="lj7mXm+MVNpVV8NCWxB8xnvTBAvk+CB11JucVU938+vSQXYQ0UV89s5EwBMwbzygTiz8P7++qNBzJ+yIFdB0mw==" saltValue="GiuWjoNzlsMCq1slSApQGw==" spinCount="100000" sheet="1" objects="1" scenarios="1"/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1BA4E-F4CD-4E02-99C2-BFC3808A32D4}">
  <sheetPr codeName="Sheet9">
    <tabColor theme="5" tint="0.59999389629810485"/>
  </sheetPr>
  <dimension ref="A1:CI112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0" defaultRowHeight="14.5"/>
  <cols>
    <col min="1" max="2" width="2.54296875" customWidth="1"/>
    <col min="3" max="3" width="63.90625" customWidth="1"/>
    <col min="4" max="4" width="15.36328125" bestFit="1" customWidth="1"/>
    <col min="5" max="5" width="5.453125" bestFit="1" customWidth="1"/>
    <col min="6" max="6" width="7.81640625" bestFit="1" customWidth="1"/>
    <col min="7" max="20" width="9.26953125" bestFit="1" customWidth="1"/>
    <col min="21" max="51" width="9.26953125" hidden="1" customWidth="1"/>
    <col min="52" max="87" width="10.1796875" hidden="1" customWidth="1"/>
    <col min="88" max="93" width="7" bestFit="1" customWidth="1"/>
    <col min="94" max="993" width="8" bestFit="1" customWidth="1"/>
    <col min="994" max="9993" width="9" bestFit="1" customWidth="1"/>
    <col min="9994" max="16371" width="10" bestFit="1" customWidth="1"/>
    <col min="16372" max="16384" width="10" customWidth="1"/>
  </cols>
  <sheetData>
    <row r="1" spans="1:87" ht="18.5">
      <c r="A1" s="131"/>
      <c r="B1" s="129"/>
      <c r="C1" s="133" t="str">
        <f ca="1">MID(CELL("filename",A1),FIND("]",CELL("filename",A1))+1,256)</f>
        <v>Depreciation &amp; Book Value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">
        <v>163</v>
      </c>
      <c r="E3" s="81" t="s">
        <v>164</v>
      </c>
      <c r="F3" s="81" t="s">
        <v>165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452"/>
      <c r="B4" s="452"/>
      <c r="C4" s="97" t="s">
        <v>71</v>
      </c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</row>
    <row r="5" spans="1:87">
      <c r="A5" s="453"/>
      <c r="B5" s="453"/>
      <c r="C5" s="105" t="s">
        <v>571</v>
      </c>
      <c r="D5" s="431"/>
      <c r="E5" s="431"/>
      <c r="F5" s="385"/>
      <c r="G5" s="385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</row>
    <row r="6" spans="1:87">
      <c r="A6" s="454"/>
      <c r="B6" s="454"/>
      <c r="C6" t="s">
        <v>632</v>
      </c>
      <c r="D6" s="12" t="s">
        <v>898</v>
      </c>
      <c r="E6" s="429" t="s">
        <v>58</v>
      </c>
      <c r="F6" s="6"/>
      <c r="G6" s="766"/>
      <c r="H6" s="189">
        <f>Inputs!H252</f>
        <v>0.1</v>
      </c>
      <c r="I6" s="189">
        <f>Inputs!I252</f>
        <v>-2.5</v>
      </c>
      <c r="J6" s="189">
        <f>Inputs!J252</f>
        <v>0</v>
      </c>
      <c r="K6" s="189">
        <f>Inputs!K252</f>
        <v>0</v>
      </c>
      <c r="L6" s="189">
        <f>Inputs!L252</f>
        <v>0</v>
      </c>
      <c r="M6" s="189">
        <f>Inputs!M252</f>
        <v>0</v>
      </c>
      <c r="N6" s="189">
        <f>Inputs!N252</f>
        <v>0</v>
      </c>
      <c r="O6" s="189">
        <f>Inputs!O252</f>
        <v>0</v>
      </c>
      <c r="P6" s="189">
        <f>Inputs!P252</f>
        <v>0</v>
      </c>
      <c r="Q6" s="189">
        <f>Inputs!Q252</f>
        <v>0</v>
      </c>
      <c r="R6" s="189">
        <f>Inputs!R252</f>
        <v>0</v>
      </c>
      <c r="S6" s="189">
        <f>Inputs!S252</f>
        <v>0</v>
      </c>
      <c r="T6" s="189">
        <f>Inputs!T252</f>
        <v>0</v>
      </c>
      <c r="U6" s="189">
        <f>Inputs!U252</f>
        <v>0</v>
      </c>
      <c r="V6" s="189">
        <f>Inputs!V252</f>
        <v>0</v>
      </c>
      <c r="W6" s="189">
        <f>Inputs!W252</f>
        <v>0</v>
      </c>
      <c r="X6" s="189">
        <f>Inputs!X252</f>
        <v>0</v>
      </c>
      <c r="Y6" s="189">
        <f>Inputs!Y252</f>
        <v>0</v>
      </c>
      <c r="Z6" s="189">
        <f>Inputs!Z252</f>
        <v>0</v>
      </c>
      <c r="AA6" s="189">
        <f>Inputs!AA252</f>
        <v>0</v>
      </c>
      <c r="AB6" s="189">
        <f>Inputs!AB252</f>
        <v>0</v>
      </c>
      <c r="AC6" s="189">
        <f>Inputs!AC252</f>
        <v>0</v>
      </c>
      <c r="AD6" s="189">
        <f>Inputs!AD252</f>
        <v>0</v>
      </c>
      <c r="AE6" s="189">
        <f>Inputs!AE252</f>
        <v>0</v>
      </c>
      <c r="AF6" s="189">
        <f>Inputs!AF252</f>
        <v>0</v>
      </c>
      <c r="AG6" s="189">
        <f>Inputs!AG252</f>
        <v>0</v>
      </c>
      <c r="AH6" s="189">
        <f>Inputs!AH252</f>
        <v>0</v>
      </c>
      <c r="AI6" s="189">
        <f>Inputs!AI252</f>
        <v>0</v>
      </c>
      <c r="AJ6" s="189">
        <f>Inputs!AJ252</f>
        <v>0</v>
      </c>
      <c r="AK6" s="189">
        <f>Inputs!AK252</f>
        <v>0</v>
      </c>
      <c r="AL6" s="189">
        <f>Inputs!AL252</f>
        <v>0</v>
      </c>
      <c r="AM6" s="189">
        <f>Inputs!AM252</f>
        <v>0</v>
      </c>
      <c r="AN6" s="189">
        <f>Inputs!AN252</f>
        <v>0</v>
      </c>
      <c r="AO6" s="189">
        <f>Inputs!AO252</f>
        <v>0</v>
      </c>
      <c r="AP6" s="189">
        <f>Inputs!AP252</f>
        <v>0</v>
      </c>
      <c r="AQ6" s="189">
        <f>Inputs!AQ252</f>
        <v>0</v>
      </c>
      <c r="AR6" s="189">
        <f>Inputs!AR252</f>
        <v>0</v>
      </c>
      <c r="AS6" s="189">
        <f>Inputs!AS252</f>
        <v>0</v>
      </c>
      <c r="AT6" s="189">
        <f>Inputs!AT252</f>
        <v>0</v>
      </c>
      <c r="AU6" s="189">
        <f>Inputs!AU252</f>
        <v>0</v>
      </c>
      <c r="AV6" s="189">
        <f>Inputs!AV252</f>
        <v>0</v>
      </c>
      <c r="AW6" s="189">
        <f>Inputs!AW252</f>
        <v>0</v>
      </c>
      <c r="AX6" s="189">
        <f>Inputs!AX252</f>
        <v>0</v>
      </c>
      <c r="AY6" s="189">
        <f>Inputs!AY252</f>
        <v>0</v>
      </c>
      <c r="AZ6" s="189">
        <f>Inputs!AZ252</f>
        <v>0</v>
      </c>
      <c r="BA6" s="189">
        <f>Inputs!BA252</f>
        <v>0</v>
      </c>
      <c r="BB6" s="189">
        <f>Inputs!BB252</f>
        <v>0</v>
      </c>
      <c r="BC6" s="189">
        <f>Inputs!BC252</f>
        <v>0</v>
      </c>
      <c r="BD6" s="189">
        <f>Inputs!BD252</f>
        <v>0</v>
      </c>
      <c r="BE6" s="189">
        <f>Inputs!BE252</f>
        <v>0</v>
      </c>
      <c r="BF6" s="189">
        <f>Inputs!BF252</f>
        <v>0</v>
      </c>
      <c r="BG6" s="189">
        <f>Inputs!BG252</f>
        <v>0</v>
      </c>
      <c r="BH6" s="189">
        <f>Inputs!BH252</f>
        <v>0</v>
      </c>
      <c r="BI6" s="189">
        <f>Inputs!BI252</f>
        <v>0</v>
      </c>
      <c r="BJ6" s="189">
        <f>Inputs!BJ252</f>
        <v>0</v>
      </c>
      <c r="BK6" s="189">
        <f>Inputs!BK252</f>
        <v>0</v>
      </c>
      <c r="BL6" s="189">
        <f>Inputs!BL252</f>
        <v>0</v>
      </c>
      <c r="BM6" s="189">
        <f>Inputs!BM252</f>
        <v>0</v>
      </c>
      <c r="BN6" s="189">
        <f>Inputs!BN252</f>
        <v>0</v>
      </c>
      <c r="BO6" s="189">
        <f>Inputs!BO252</f>
        <v>0</v>
      </c>
      <c r="BP6" s="189">
        <f>Inputs!BP252</f>
        <v>0</v>
      </c>
      <c r="BQ6" s="189">
        <f>Inputs!BQ252</f>
        <v>0</v>
      </c>
      <c r="BR6" s="189">
        <f>Inputs!BR252</f>
        <v>0</v>
      </c>
      <c r="BS6" s="189">
        <f>Inputs!BS252</f>
        <v>0</v>
      </c>
      <c r="BT6" s="189">
        <f>Inputs!BT252</f>
        <v>0</v>
      </c>
      <c r="BU6" s="189">
        <f>Inputs!BU252</f>
        <v>0</v>
      </c>
      <c r="BV6" s="189">
        <f>Inputs!BV252</f>
        <v>0</v>
      </c>
      <c r="BW6" s="189">
        <f>Inputs!BW252</f>
        <v>0</v>
      </c>
      <c r="BX6" s="189">
        <f>Inputs!BX252</f>
        <v>0</v>
      </c>
      <c r="BY6" s="189">
        <f>Inputs!BY252</f>
        <v>0</v>
      </c>
      <c r="BZ6" s="189">
        <f>Inputs!BZ252</f>
        <v>0</v>
      </c>
      <c r="CA6" s="189">
        <f>Inputs!CA252</f>
        <v>0</v>
      </c>
      <c r="CB6" s="189">
        <f>Inputs!CB252</f>
        <v>0</v>
      </c>
      <c r="CC6" s="189">
        <f>Inputs!CC252</f>
        <v>0</v>
      </c>
      <c r="CD6" s="189">
        <f>Inputs!CD252</f>
        <v>0</v>
      </c>
      <c r="CE6" s="189">
        <f>Inputs!CE252</f>
        <v>0</v>
      </c>
      <c r="CF6" s="189">
        <f>Inputs!CF252</f>
        <v>0</v>
      </c>
      <c r="CG6" s="189">
        <f>Inputs!CG252</f>
        <v>0</v>
      </c>
      <c r="CH6" s="189">
        <f>Inputs!CH252</f>
        <v>0</v>
      </c>
      <c r="CI6" s="189">
        <f>Inputs!CI252</f>
        <v>0</v>
      </c>
    </row>
    <row r="7" spans="1:87">
      <c r="A7" s="454"/>
      <c r="B7" s="454"/>
      <c r="C7" s="11" t="s">
        <v>572</v>
      </c>
      <c r="D7" s="12" t="s">
        <v>898</v>
      </c>
      <c r="E7" s="429" t="s">
        <v>58</v>
      </c>
      <c r="F7" s="6"/>
      <c r="G7" s="766"/>
      <c r="H7" s="189">
        <f>Inputs!H299</f>
        <v>0.5</v>
      </c>
      <c r="I7" s="189">
        <f>Inputs!I299</f>
        <v>0.4</v>
      </c>
      <c r="J7" s="189">
        <f>Inputs!J299</f>
        <v>6.7</v>
      </c>
      <c r="K7" s="189">
        <f>Inputs!K299</f>
        <v>0</v>
      </c>
      <c r="L7" s="189">
        <f>Inputs!L299</f>
        <v>0</v>
      </c>
      <c r="M7" s="189">
        <f>Inputs!M299</f>
        <v>0</v>
      </c>
      <c r="N7" s="189">
        <f>Inputs!N299</f>
        <v>0</v>
      </c>
      <c r="O7" s="189">
        <f>Inputs!O299</f>
        <v>0</v>
      </c>
      <c r="P7" s="189">
        <f>Inputs!P299</f>
        <v>0</v>
      </c>
      <c r="Q7" s="189">
        <f>Inputs!Q299</f>
        <v>0</v>
      </c>
      <c r="R7" s="189">
        <f>Inputs!R299</f>
        <v>0</v>
      </c>
      <c r="S7" s="189">
        <f>Inputs!S299</f>
        <v>0</v>
      </c>
      <c r="T7" s="189">
        <f>Inputs!T299</f>
        <v>0</v>
      </c>
      <c r="U7" s="189">
        <f>Inputs!U299</f>
        <v>0</v>
      </c>
      <c r="V7" s="189">
        <f>Inputs!V299</f>
        <v>0</v>
      </c>
      <c r="W7" s="189">
        <f>Inputs!W299</f>
        <v>0</v>
      </c>
      <c r="X7" s="189">
        <f>Inputs!X299</f>
        <v>0</v>
      </c>
      <c r="Y7" s="189">
        <f>Inputs!Y299</f>
        <v>0</v>
      </c>
      <c r="Z7" s="189">
        <f>Inputs!Z299</f>
        <v>0</v>
      </c>
      <c r="AA7" s="189">
        <f>Inputs!AA299</f>
        <v>0</v>
      </c>
      <c r="AB7" s="189">
        <f>Inputs!AB299</f>
        <v>0</v>
      </c>
      <c r="AC7" s="189">
        <f>Inputs!AC299</f>
        <v>0</v>
      </c>
      <c r="AD7" s="189">
        <f>Inputs!AD299</f>
        <v>0</v>
      </c>
      <c r="AE7" s="189">
        <f>Inputs!AE299</f>
        <v>0</v>
      </c>
      <c r="AF7" s="189">
        <f>Inputs!AF299</f>
        <v>0</v>
      </c>
      <c r="AG7" s="189">
        <f>Inputs!AG299</f>
        <v>0</v>
      </c>
      <c r="AH7" s="189">
        <f>Inputs!AH299</f>
        <v>0</v>
      </c>
      <c r="AI7" s="189">
        <f>Inputs!AI299</f>
        <v>0</v>
      </c>
      <c r="AJ7" s="189">
        <f>Inputs!AJ299</f>
        <v>0</v>
      </c>
      <c r="AK7" s="189">
        <f>Inputs!AK299</f>
        <v>0</v>
      </c>
      <c r="AL7" s="189">
        <f>Inputs!AL299</f>
        <v>0</v>
      </c>
      <c r="AM7" s="189">
        <f>Inputs!AM299</f>
        <v>0</v>
      </c>
      <c r="AN7" s="189">
        <f>Inputs!AN299</f>
        <v>0</v>
      </c>
      <c r="AO7" s="189">
        <f>Inputs!AO299</f>
        <v>0</v>
      </c>
      <c r="AP7" s="189">
        <f>Inputs!AP299</f>
        <v>0</v>
      </c>
      <c r="AQ7" s="189">
        <f>Inputs!AQ299</f>
        <v>0</v>
      </c>
      <c r="AR7" s="189">
        <f>Inputs!AR299</f>
        <v>0</v>
      </c>
      <c r="AS7" s="189">
        <f>Inputs!AS299</f>
        <v>0</v>
      </c>
      <c r="AT7" s="189">
        <f>Inputs!AT299</f>
        <v>0</v>
      </c>
      <c r="AU7" s="189">
        <f>Inputs!AU299</f>
        <v>0</v>
      </c>
      <c r="AV7" s="189">
        <f>Inputs!AV299</f>
        <v>0</v>
      </c>
      <c r="AW7" s="189">
        <f>Inputs!AW299</f>
        <v>0</v>
      </c>
      <c r="AX7" s="189">
        <f>Inputs!AX299</f>
        <v>0</v>
      </c>
      <c r="AY7" s="189">
        <f>Inputs!AY299</f>
        <v>0</v>
      </c>
      <c r="AZ7" s="189">
        <f>Inputs!AZ299</f>
        <v>0</v>
      </c>
      <c r="BA7" s="189">
        <f>Inputs!BA299</f>
        <v>0</v>
      </c>
      <c r="BB7" s="189">
        <f>Inputs!BB299</f>
        <v>0</v>
      </c>
      <c r="BC7" s="189">
        <f>Inputs!BC299</f>
        <v>0</v>
      </c>
      <c r="BD7" s="189">
        <f>Inputs!BD299</f>
        <v>0</v>
      </c>
      <c r="BE7" s="189">
        <f>Inputs!BE299</f>
        <v>0</v>
      </c>
      <c r="BF7" s="189">
        <f>Inputs!BF299</f>
        <v>0</v>
      </c>
      <c r="BG7" s="189">
        <f>Inputs!BG299</f>
        <v>0</v>
      </c>
      <c r="BH7" s="189">
        <f>Inputs!BH299</f>
        <v>0</v>
      </c>
      <c r="BI7" s="189">
        <f>Inputs!BI299</f>
        <v>0</v>
      </c>
      <c r="BJ7" s="189">
        <f>Inputs!BJ299</f>
        <v>0</v>
      </c>
      <c r="BK7" s="189">
        <f>Inputs!BK299</f>
        <v>0</v>
      </c>
      <c r="BL7" s="189">
        <f>Inputs!BL299</f>
        <v>0</v>
      </c>
      <c r="BM7" s="189">
        <f>Inputs!BM299</f>
        <v>0</v>
      </c>
      <c r="BN7" s="189">
        <f>Inputs!BN299</f>
        <v>0</v>
      </c>
      <c r="BO7" s="189">
        <f>Inputs!BO299</f>
        <v>0</v>
      </c>
      <c r="BP7" s="189">
        <f>Inputs!BP299</f>
        <v>0</v>
      </c>
      <c r="BQ7" s="189">
        <f>Inputs!BQ299</f>
        <v>0</v>
      </c>
      <c r="BR7" s="189">
        <f>Inputs!BR299</f>
        <v>0</v>
      </c>
      <c r="BS7" s="189">
        <f>Inputs!BS299</f>
        <v>0</v>
      </c>
      <c r="BT7" s="189">
        <f>Inputs!BT299</f>
        <v>0</v>
      </c>
      <c r="BU7" s="189">
        <f>Inputs!BU299</f>
        <v>0</v>
      </c>
      <c r="BV7" s="189">
        <f>Inputs!BV299</f>
        <v>0</v>
      </c>
      <c r="BW7" s="189">
        <f>Inputs!BW299</f>
        <v>0</v>
      </c>
      <c r="BX7" s="189">
        <f>Inputs!BX299</f>
        <v>0</v>
      </c>
      <c r="BY7" s="189">
        <f>Inputs!BY299</f>
        <v>0</v>
      </c>
      <c r="BZ7" s="189">
        <f>Inputs!BZ299</f>
        <v>0</v>
      </c>
      <c r="CA7" s="189">
        <f>Inputs!CA299</f>
        <v>0</v>
      </c>
      <c r="CB7" s="189">
        <f>Inputs!CB299</f>
        <v>0</v>
      </c>
      <c r="CC7" s="189">
        <f>Inputs!CC299</f>
        <v>0</v>
      </c>
      <c r="CD7" s="189">
        <f>Inputs!CD299</f>
        <v>0</v>
      </c>
      <c r="CE7" s="189">
        <f>Inputs!CE299</f>
        <v>0</v>
      </c>
      <c r="CF7" s="189">
        <f>Inputs!CF299</f>
        <v>0</v>
      </c>
      <c r="CG7" s="189">
        <f>Inputs!CG299</f>
        <v>0</v>
      </c>
      <c r="CH7" s="189">
        <f>Inputs!CH299</f>
        <v>0</v>
      </c>
      <c r="CI7" s="189">
        <f>Inputs!CI299</f>
        <v>0</v>
      </c>
    </row>
    <row r="8" spans="1:87">
      <c r="A8" s="454"/>
      <c r="B8" s="454"/>
      <c r="C8" s="11"/>
      <c r="D8" s="12"/>
      <c r="E8" s="12"/>
      <c r="F8" s="6"/>
      <c r="G8" s="388"/>
      <c r="H8" s="388"/>
      <c r="I8" s="388"/>
      <c r="J8" s="388"/>
      <c r="K8" s="388"/>
      <c r="L8" s="388"/>
      <c r="M8" s="388"/>
      <c r="N8" s="388"/>
      <c r="O8" s="6"/>
      <c r="P8" s="6"/>
      <c r="Q8" s="387"/>
      <c r="R8" s="387"/>
      <c r="S8" s="387"/>
      <c r="T8" s="387"/>
      <c r="U8" s="387"/>
      <c r="V8" s="387"/>
      <c r="W8" s="387"/>
      <c r="X8" s="387"/>
      <c r="Y8" s="387"/>
      <c r="Z8" s="387"/>
      <c r="AA8" s="387"/>
      <c r="AB8" s="387"/>
      <c r="AC8" s="387"/>
      <c r="AD8" s="387"/>
      <c r="AE8" s="387"/>
      <c r="AF8" s="387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</row>
    <row r="9" spans="1:87">
      <c r="A9" s="453"/>
      <c r="B9" s="453"/>
      <c r="C9" s="178" t="s">
        <v>542</v>
      </c>
      <c r="D9" s="431"/>
      <c r="E9" s="431"/>
      <c r="F9" s="386"/>
      <c r="G9" s="389"/>
      <c r="H9" s="389"/>
      <c r="I9" s="389"/>
      <c r="J9" s="103"/>
      <c r="K9" s="389"/>
      <c r="L9" s="389"/>
      <c r="M9" s="389"/>
      <c r="N9" s="389"/>
      <c r="O9" s="386"/>
      <c r="P9" s="386"/>
      <c r="Q9" s="390"/>
      <c r="R9" s="390"/>
      <c r="S9" s="390"/>
      <c r="T9" s="390"/>
      <c r="U9" s="390"/>
      <c r="V9" s="390"/>
      <c r="W9" s="390"/>
      <c r="X9" s="390"/>
      <c r="Y9" s="390"/>
      <c r="Z9" s="390"/>
      <c r="AA9" s="390"/>
      <c r="AB9" s="390"/>
      <c r="AC9" s="390"/>
      <c r="AD9" s="390"/>
      <c r="AE9" s="390"/>
      <c r="AF9" s="390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</row>
    <row r="10" spans="1:87">
      <c r="A10" s="454"/>
      <c r="B10" s="454"/>
      <c r="C10" s="11" t="s">
        <v>570</v>
      </c>
      <c r="D10" s="12" t="s">
        <v>898</v>
      </c>
      <c r="E10" s="429" t="s">
        <v>58</v>
      </c>
      <c r="F10" s="6"/>
      <c r="G10" s="766"/>
      <c r="H10" s="189">
        <f>Inputs!H314</f>
        <v>18.7</v>
      </c>
      <c r="I10" s="189">
        <f>Inputs!I314</f>
        <v>11.42883857</v>
      </c>
      <c r="J10" s="189">
        <f>Inputs!J314</f>
        <v>17.020886629347999</v>
      </c>
      <c r="K10" s="189">
        <f>Inputs!K314</f>
        <v>18.5</v>
      </c>
      <c r="L10" s="189">
        <f>Inputs!L314</f>
        <v>16.623999999999999</v>
      </c>
      <c r="M10" s="189">
        <f>Inputs!M314</f>
        <v>16.5504</v>
      </c>
      <c r="N10" s="189">
        <f>Inputs!N314</f>
        <v>16.881408</v>
      </c>
      <c r="O10" s="189">
        <f>Inputs!O314</f>
        <v>17.202154751999998</v>
      </c>
      <c r="P10" s="189">
        <f>Inputs!P314</f>
        <v>17.546197847039998</v>
      </c>
      <c r="Q10" s="189">
        <f>Inputs!Q314</f>
        <v>17.897121803980799</v>
      </c>
      <c r="R10" s="189">
        <f>Inputs!R314</f>
        <v>18.255064240060413</v>
      </c>
      <c r="S10" s="189">
        <f>Inputs!S314</f>
        <v>18.620165524861623</v>
      </c>
      <c r="T10" s="189">
        <f>Inputs!T314</f>
        <v>18.992568835358856</v>
      </c>
      <c r="U10" s="189">
        <f>Inputs!U314</f>
        <v>19.372420212066032</v>
      </c>
      <c r="V10" s="189">
        <f>Inputs!V314</f>
        <v>19.759868616307354</v>
      </c>
      <c r="W10" s="189">
        <f>Inputs!W314</f>
        <v>20.155065988633503</v>
      </c>
      <c r="X10" s="189">
        <f>Inputs!X314</f>
        <v>20.558167308406173</v>
      </c>
      <c r="Y10" s="189">
        <f>Inputs!Y314</f>
        <v>20.969330654574296</v>
      </c>
      <c r="Z10" s="189">
        <f>Inputs!Z314</f>
        <v>21.388717267665783</v>
      </c>
      <c r="AA10" s="189">
        <f>Inputs!AA314</f>
        <v>21.8164916130191</v>
      </c>
      <c r="AB10" s="189">
        <f>Inputs!AB314</f>
        <v>22.252821445279483</v>
      </c>
      <c r="AC10" s="189">
        <f>Inputs!AC314</f>
        <v>22.697877874185075</v>
      </c>
      <c r="AD10" s="189">
        <f>Inputs!AD314</f>
        <v>23.151835431668776</v>
      </c>
      <c r="AE10" s="189">
        <f>Inputs!AE314</f>
        <v>23.61487214030215</v>
      </c>
      <c r="AF10" s="189">
        <f>Inputs!AF314</f>
        <v>24.087169583108192</v>
      </c>
      <c r="AG10" s="189">
        <f>Inputs!AG314</f>
        <v>24.568912974770356</v>
      </c>
      <c r="AH10" s="189">
        <f>Inputs!AH314</f>
        <v>25.060291234265765</v>
      </c>
      <c r="AI10" s="189">
        <f>Inputs!AI314</f>
        <v>25.56149705895108</v>
      </c>
      <c r="AJ10" s="189">
        <f>Inputs!AJ314</f>
        <v>26.072727000130101</v>
      </c>
      <c r="AK10" s="189">
        <f>Inputs!AK314</f>
        <v>26.594181540132702</v>
      </c>
      <c r="AL10" s="189">
        <f>Inputs!AL314</f>
        <v>27.126065170935355</v>
      </c>
      <c r="AM10" s="189">
        <f>Inputs!AM314</f>
        <v>27.668586474354061</v>
      </c>
      <c r="AN10" s="189">
        <f>Inputs!AN314</f>
        <v>28.221958203841144</v>
      </c>
      <c r="AO10" s="189">
        <f>Inputs!AO314</f>
        <v>28.786397367917967</v>
      </c>
      <c r="AP10" s="189">
        <f>Inputs!AP314</f>
        <v>29.362125315276327</v>
      </c>
      <c r="AQ10" s="189">
        <f>Inputs!AQ314</f>
        <v>29.949367821581852</v>
      </c>
      <c r="AR10" s="189">
        <f>Inputs!AR314</f>
        <v>30.548355178013491</v>
      </c>
      <c r="AS10" s="189">
        <f>Inputs!AS314</f>
        <v>31.159322281573761</v>
      </c>
      <c r="AT10" s="189">
        <f>Inputs!AT314</f>
        <v>31.782508727205236</v>
      </c>
      <c r="AU10" s="189">
        <f>Inputs!AU314</f>
        <v>32.418158901749344</v>
      </c>
      <c r="AV10" s="189">
        <f>Inputs!AV314</f>
        <v>33.066522079784335</v>
      </c>
      <c r="AW10" s="189">
        <f>Inputs!AW314</f>
        <v>33.727852521380022</v>
      </c>
      <c r="AX10" s="189">
        <f>Inputs!AX314</f>
        <v>34.402409571807624</v>
      </c>
      <c r="AY10" s="189">
        <f>Inputs!AY314</f>
        <v>35.090457763243776</v>
      </c>
      <c r="AZ10" s="189">
        <f>Inputs!AZ314</f>
        <v>35.792266918508652</v>
      </c>
      <c r="BA10" s="189">
        <f>Inputs!BA314</f>
        <v>36.508112256878825</v>
      </c>
      <c r="BB10" s="189">
        <f>Inputs!BB314</f>
        <v>37.238274502016402</v>
      </c>
      <c r="BC10" s="189">
        <f>Inputs!BC314</f>
        <v>37.983039992056732</v>
      </c>
      <c r="BD10" s="189">
        <f>Inputs!BD314</f>
        <v>38.742700791897867</v>
      </c>
      <c r="BE10" s="189">
        <f>Inputs!BE314</f>
        <v>39.517554807735827</v>
      </c>
      <c r="BF10" s="189">
        <f>Inputs!BF314</f>
        <v>40.307905903890543</v>
      </c>
      <c r="BG10" s="189">
        <f>Inputs!BG314</f>
        <v>41.114064021968353</v>
      </c>
      <c r="BH10" s="189">
        <f>Inputs!BH314</f>
        <v>41.936345302407723</v>
      </c>
      <c r="BI10" s="189">
        <f>Inputs!BI314</f>
        <v>42.775072208455882</v>
      </c>
      <c r="BJ10" s="189">
        <f>Inputs!BJ314</f>
        <v>43.630573652625003</v>
      </c>
      <c r="BK10" s="189">
        <f>Inputs!BK314</f>
        <v>44.503185125677504</v>
      </c>
      <c r="BL10" s="189">
        <f>Inputs!BL314</f>
        <v>45.393248828191055</v>
      </c>
      <c r="BM10" s="189">
        <f>Inputs!BM314</f>
        <v>46.301113804754877</v>
      </c>
      <c r="BN10" s="189">
        <f>Inputs!BN314</f>
        <v>47.227136080849974</v>
      </c>
      <c r="BO10" s="189">
        <f>Inputs!BO314</f>
        <v>48.171678802466971</v>
      </c>
      <c r="BP10" s="189">
        <f>Inputs!BP314</f>
        <v>49.135112378516311</v>
      </c>
      <c r="BQ10" s="189">
        <f>Inputs!BQ314</f>
        <v>50.117814626086641</v>
      </c>
      <c r="BR10" s="189">
        <f>Inputs!BR314</f>
        <v>51.120170918608373</v>
      </c>
      <c r="BS10" s="189">
        <f>Inputs!BS314</f>
        <v>52.142574336980545</v>
      </c>
      <c r="BT10" s="189">
        <f>Inputs!BT314</f>
        <v>53.185425823720159</v>
      </c>
      <c r="BU10" s="189">
        <f>Inputs!BU314</f>
        <v>54.249134340194566</v>
      </c>
      <c r="BV10" s="189">
        <f>Inputs!BV314</f>
        <v>55.334117026998456</v>
      </c>
      <c r="BW10" s="189">
        <f>Inputs!BW314</f>
        <v>56.440799367538425</v>
      </c>
      <c r="BX10" s="189">
        <f>Inputs!BX314</f>
        <v>57.569615354889194</v>
      </c>
      <c r="BY10" s="189">
        <f>Inputs!BY314</f>
        <v>58.721007661986981</v>
      </c>
      <c r="BZ10" s="189">
        <f>Inputs!BZ314</f>
        <v>59.895427815226725</v>
      </c>
      <c r="CA10" s="189">
        <f>Inputs!CA314</f>
        <v>61.093336371531258</v>
      </c>
      <c r="CB10" s="189">
        <f>Inputs!CB314</f>
        <v>62.315203098961881</v>
      </c>
      <c r="CC10" s="189">
        <f>Inputs!CC314</f>
        <v>63.561507160941119</v>
      </c>
      <c r="CD10" s="189">
        <f>Inputs!CD314</f>
        <v>64.832737304159949</v>
      </c>
      <c r="CE10" s="189">
        <f>Inputs!CE314</f>
        <v>66.129392050243155</v>
      </c>
      <c r="CF10" s="189">
        <f>Inputs!CF314</f>
        <v>67.451979891248016</v>
      </c>
      <c r="CG10" s="189">
        <f>Inputs!CG314</f>
        <v>68.801019489072971</v>
      </c>
      <c r="CH10" s="189">
        <f>Inputs!CH314</f>
        <v>70.17703987885443</v>
      </c>
      <c r="CI10" s="189">
        <f>Inputs!CI314</f>
        <v>71.580580676431524</v>
      </c>
    </row>
    <row r="11" spans="1:87">
      <c r="A11" s="454"/>
      <c r="B11" s="454"/>
      <c r="C11" s="11"/>
      <c r="D11" s="12"/>
      <c r="E11" s="12"/>
      <c r="F11" s="6"/>
      <c r="G11" s="391"/>
      <c r="H11" s="391"/>
      <c r="I11" s="391"/>
      <c r="J11" s="391"/>
      <c r="K11" s="391"/>
      <c r="L11" s="391"/>
      <c r="M11" s="391"/>
      <c r="N11" s="391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</row>
    <row r="12" spans="1:87">
      <c r="A12" s="454"/>
      <c r="B12" s="454"/>
      <c r="C12" s="11" t="s">
        <v>766</v>
      </c>
      <c r="D12" s="12" t="s">
        <v>898</v>
      </c>
      <c r="E12" s="2" t="s">
        <v>58</v>
      </c>
      <c r="F12" s="2"/>
      <c r="G12" s="766"/>
      <c r="H12" s="189">
        <f>Inputs!H256</f>
        <v>8.1</v>
      </c>
      <c r="I12" s="189">
        <f>Inputs!I256</f>
        <v>10.199999999999999</v>
      </c>
      <c r="J12" s="189">
        <f>Inputs!J256</f>
        <v>3.4</v>
      </c>
      <c r="K12" s="189">
        <f>Inputs!K256</f>
        <v>3</v>
      </c>
      <c r="L12" s="189">
        <f>Inputs!L256</f>
        <v>5.609</v>
      </c>
      <c r="M12" s="189">
        <f>Inputs!M256</f>
        <v>3.4979710144927538</v>
      </c>
      <c r="N12" s="189">
        <f>Inputs!N256</f>
        <v>4.967878633782524</v>
      </c>
      <c r="O12" s="189">
        <f>Inputs!O256</f>
        <v>4.9630081645337176</v>
      </c>
      <c r="P12" s="189">
        <f>Inputs!P256</f>
        <v>4.9630081645337176</v>
      </c>
      <c r="Q12" s="189">
        <f>Inputs!Q256</f>
        <v>4.9630081645337176</v>
      </c>
      <c r="R12" s="189">
        <f>Inputs!R256</f>
        <v>4.9630081645337176</v>
      </c>
      <c r="S12" s="189">
        <f>Inputs!S256</f>
        <v>4.9630081645337167</v>
      </c>
      <c r="T12" s="189">
        <f>Inputs!T256</f>
        <v>4.9630081645337176</v>
      </c>
      <c r="U12" s="189">
        <f>Inputs!U256</f>
        <v>4.9630081645337167</v>
      </c>
      <c r="V12" s="189">
        <f>Inputs!V256</f>
        <v>4.9630081645337167</v>
      </c>
      <c r="W12" s="189">
        <f>Inputs!W256</f>
        <v>4.9630081645337167</v>
      </c>
      <c r="X12" s="189">
        <f>Inputs!X256</f>
        <v>4.9630081645337176</v>
      </c>
      <c r="Y12" s="189">
        <f>Inputs!Y256</f>
        <v>4.9630081645337176</v>
      </c>
      <c r="Z12" s="189">
        <f>Inputs!Z256</f>
        <v>4.9630081645337176</v>
      </c>
      <c r="AA12" s="189">
        <f>Inputs!AA256</f>
        <v>4.9630081645337176</v>
      </c>
      <c r="AB12" s="189">
        <f>Inputs!AB256</f>
        <v>4.9630081645337185</v>
      </c>
      <c r="AC12" s="189">
        <f>Inputs!AC256</f>
        <v>4.9630081645337185</v>
      </c>
      <c r="AD12" s="189">
        <f>Inputs!AD256</f>
        <v>4.9630081645337176</v>
      </c>
      <c r="AE12" s="189">
        <f>Inputs!AE256</f>
        <v>4.9630081645337176</v>
      </c>
      <c r="AF12" s="189">
        <f>Inputs!AF256</f>
        <v>4.9630081645337167</v>
      </c>
      <c r="AG12" s="189">
        <f>Inputs!AG256</f>
        <v>4.9630081645337167</v>
      </c>
      <c r="AH12" s="189">
        <f>Inputs!AH256</f>
        <v>4.9630081645337176</v>
      </c>
      <c r="AI12" s="189">
        <f>Inputs!AI256</f>
        <v>4.9630081645337167</v>
      </c>
      <c r="AJ12" s="189">
        <f>Inputs!AJ256</f>
        <v>4.9630081645337167</v>
      </c>
      <c r="AK12" s="189">
        <f>Inputs!AK256</f>
        <v>4.9630081645337167</v>
      </c>
      <c r="AL12" s="189">
        <f>Inputs!AL256</f>
        <v>4.9630081645337167</v>
      </c>
      <c r="AM12" s="189">
        <f>Inputs!AM256</f>
        <v>4.9630081645337158</v>
      </c>
      <c r="AN12" s="189">
        <f>Inputs!AN256</f>
        <v>4.9630081645337158</v>
      </c>
      <c r="AO12" s="189">
        <f>Inputs!AO256</f>
        <v>4.9630081645337158</v>
      </c>
      <c r="AP12" s="189">
        <f>Inputs!AP256</f>
        <v>4.9630081645337158</v>
      </c>
      <c r="AQ12" s="189">
        <f>Inputs!AQ256</f>
        <v>4.9630081645337158</v>
      </c>
      <c r="AR12" s="189">
        <f>Inputs!AR256</f>
        <v>4.9630081645337158</v>
      </c>
      <c r="AS12" s="189">
        <f>Inputs!AS256</f>
        <v>4.9630081645337158</v>
      </c>
      <c r="AT12" s="189">
        <f>Inputs!AT256</f>
        <v>4.9630081645337158</v>
      </c>
      <c r="AU12" s="189">
        <f>Inputs!AU256</f>
        <v>4.9630081645337158</v>
      </c>
      <c r="AV12" s="189">
        <f>Inputs!AV256</f>
        <v>4.9630081645337158</v>
      </c>
      <c r="AW12" s="189">
        <f>Inputs!AW256</f>
        <v>4.9630081645337167</v>
      </c>
      <c r="AX12" s="189">
        <f>Inputs!AX256</f>
        <v>4.9630081645337167</v>
      </c>
      <c r="AY12" s="189">
        <f>Inputs!AY256</f>
        <v>4.9630081645337158</v>
      </c>
      <c r="AZ12" s="189">
        <f>Inputs!AZ256</f>
        <v>4.9630081645337158</v>
      </c>
      <c r="BA12" s="189">
        <f>Inputs!BA256</f>
        <v>4.9630081645337158</v>
      </c>
      <c r="BB12" s="189">
        <f>Inputs!BB256</f>
        <v>4.9630081645337158</v>
      </c>
      <c r="BC12" s="189">
        <f>Inputs!BC256</f>
        <v>4.9630081645337158</v>
      </c>
      <c r="BD12" s="189">
        <f>Inputs!BD256</f>
        <v>4.9630081645337167</v>
      </c>
      <c r="BE12" s="189">
        <f>Inputs!BE256</f>
        <v>4.9630081645337167</v>
      </c>
      <c r="BF12" s="189">
        <f>Inputs!BF256</f>
        <v>4.9630081645337158</v>
      </c>
      <c r="BG12" s="189">
        <f>Inputs!BG256</f>
        <v>4.9630081645337158</v>
      </c>
      <c r="BH12" s="189">
        <f>Inputs!BH256</f>
        <v>4.9630081645337158</v>
      </c>
      <c r="BI12" s="189">
        <f>Inputs!BI256</f>
        <v>4.9630081645337176</v>
      </c>
      <c r="BJ12" s="189">
        <f>Inputs!BJ256</f>
        <v>4.9630081645337167</v>
      </c>
      <c r="BK12" s="189">
        <f>Inputs!BK256</f>
        <v>4.9630081645337176</v>
      </c>
      <c r="BL12" s="189">
        <f>Inputs!BL256</f>
        <v>4.9630081645337167</v>
      </c>
      <c r="BM12" s="189">
        <f>Inputs!BM256</f>
        <v>4.9630081645337167</v>
      </c>
      <c r="BN12" s="189">
        <f>Inputs!BN256</f>
        <v>4.9630081645337167</v>
      </c>
      <c r="BO12" s="189">
        <f>Inputs!BO256</f>
        <v>4.9630081645337158</v>
      </c>
      <c r="BP12" s="189">
        <f>Inputs!BP256</f>
        <v>4.9630081645337167</v>
      </c>
      <c r="BQ12" s="189">
        <f>Inputs!BQ256</f>
        <v>4.9630081645337167</v>
      </c>
      <c r="BR12" s="189">
        <f>Inputs!BR256</f>
        <v>4.9630081645337167</v>
      </c>
      <c r="BS12" s="189">
        <f>Inputs!BS256</f>
        <v>4.9630081645337167</v>
      </c>
      <c r="BT12" s="189">
        <f>Inputs!BT256</f>
        <v>4.9630081645337167</v>
      </c>
      <c r="BU12" s="189">
        <f>Inputs!BU256</f>
        <v>4.9630081645337176</v>
      </c>
      <c r="BV12" s="189">
        <f>Inputs!BV256</f>
        <v>4.9630081645337176</v>
      </c>
      <c r="BW12" s="189">
        <f>Inputs!BW256</f>
        <v>4.9630081645337167</v>
      </c>
      <c r="BX12" s="189">
        <f>Inputs!BX256</f>
        <v>4.9630081645337167</v>
      </c>
      <c r="BY12" s="189">
        <f>Inputs!BY256</f>
        <v>4.9630081645337176</v>
      </c>
      <c r="BZ12" s="189">
        <f>Inputs!BZ256</f>
        <v>4.9630081645337185</v>
      </c>
      <c r="CA12" s="189">
        <f>Inputs!CA256</f>
        <v>4.9630081645337176</v>
      </c>
      <c r="CB12" s="189">
        <f>Inputs!CB256</f>
        <v>4.9630081645337176</v>
      </c>
      <c r="CC12" s="189">
        <f>Inputs!CC256</f>
        <v>4.9630081645337167</v>
      </c>
      <c r="CD12" s="189">
        <f>Inputs!CD256</f>
        <v>4.9630081645337176</v>
      </c>
      <c r="CE12" s="189">
        <f>Inputs!CE256</f>
        <v>4.9630081645337185</v>
      </c>
      <c r="CF12" s="189">
        <f>Inputs!CF256</f>
        <v>4.9630081645337185</v>
      </c>
      <c r="CG12" s="189">
        <f>Inputs!CG256</f>
        <v>4.9630081645337176</v>
      </c>
      <c r="CH12" s="189">
        <f>Inputs!CH256</f>
        <v>4.9630081645337185</v>
      </c>
      <c r="CI12" s="189">
        <f>Inputs!CI256</f>
        <v>4.9630081645337176</v>
      </c>
    </row>
    <row r="13" spans="1:87">
      <c r="A13" s="454"/>
      <c r="B13" s="454"/>
      <c r="C13" s="129"/>
      <c r="D13" s="2"/>
      <c r="E13" s="2"/>
      <c r="F13" s="2"/>
      <c r="G13" s="2"/>
      <c r="H13" s="2"/>
      <c r="I13" s="2"/>
      <c r="J13" s="392"/>
      <c r="K13" s="392"/>
      <c r="L13" s="393"/>
      <c r="M13" s="393"/>
      <c r="N13" s="393"/>
      <c r="O13" s="394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1:87">
      <c r="A14" s="452"/>
      <c r="B14" s="452"/>
      <c r="C14" s="97" t="s">
        <v>414</v>
      </c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</row>
    <row r="15" spans="1:87">
      <c r="A15" s="128"/>
      <c r="B15" s="128"/>
      <c r="C15" s="178" t="s">
        <v>561</v>
      </c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2"/>
      <c r="BM15" s="52"/>
      <c r="BN15" s="52"/>
      <c r="BO15" s="52"/>
      <c r="BP15" s="52"/>
      <c r="BQ15" s="52"/>
      <c r="BR15" s="52"/>
      <c r="BS15" s="52"/>
      <c r="BT15" s="52"/>
      <c r="BU15" s="52"/>
      <c r="BV15" s="52"/>
      <c r="BW15" s="52"/>
      <c r="BX15" s="52"/>
      <c r="BY15" s="52"/>
      <c r="BZ15" s="52"/>
      <c r="CA15" s="52"/>
      <c r="CB15" s="52"/>
      <c r="CC15" s="52"/>
      <c r="CD15" s="52"/>
      <c r="CE15" s="52"/>
      <c r="CF15" s="52"/>
      <c r="CG15" s="52"/>
      <c r="CH15" s="52"/>
      <c r="CI15" s="52"/>
    </row>
    <row r="16" spans="1:87">
      <c r="A16" s="454"/>
      <c r="B16" s="454"/>
      <c r="C16" s="11" t="s">
        <v>759</v>
      </c>
      <c r="D16" s="12" t="s">
        <v>898</v>
      </c>
      <c r="E16" s="2" t="s">
        <v>58</v>
      </c>
      <c r="F16" s="2"/>
      <c r="G16" s="667"/>
      <c r="H16" s="395">
        <f>Investment!H109</f>
        <v>472.96100872145496</v>
      </c>
      <c r="I16" s="395">
        <f>Investment!I109</f>
        <v>605.77821064850752</v>
      </c>
      <c r="J16" s="395">
        <f>Investment!J109</f>
        <v>671.4861794091513</v>
      </c>
      <c r="K16" s="395">
        <f>Investment!K109</f>
        <v>717.42669576790422</v>
      </c>
      <c r="L16" s="395">
        <f>Investment!L109</f>
        <v>797.00000000000011</v>
      </c>
      <c r="M16" s="395">
        <f>Investment!M109</f>
        <v>776.45689054876811</v>
      </c>
      <c r="N16" s="395">
        <f>Investment!N109</f>
        <v>861.52503211610724</v>
      </c>
      <c r="O16" s="395">
        <f>Investment!O109</f>
        <v>1087.6707935319507</v>
      </c>
      <c r="P16" s="395">
        <f>Investment!P109</f>
        <v>1139.0498143963441</v>
      </c>
      <c r="Q16" s="395">
        <f>Investment!Q109</f>
        <v>1228.7179942588639</v>
      </c>
      <c r="R16" s="395">
        <f>Investment!R109</f>
        <v>1295.5940258654821</v>
      </c>
      <c r="S16" s="395">
        <f>Investment!S109</f>
        <v>1334.4624135991496</v>
      </c>
      <c r="T16" s="395">
        <f>Investment!T109</f>
        <v>1407.2758031902579</v>
      </c>
      <c r="U16" s="395">
        <f>Investment!U109</f>
        <v>1485.925363186004</v>
      </c>
      <c r="V16" s="395">
        <f>Investment!V109</f>
        <v>1586.0101466316487</v>
      </c>
      <c r="W16" s="395">
        <f>Investment!W109</f>
        <v>1692.3521232977059</v>
      </c>
      <c r="X16" s="395">
        <f>Investment!X109</f>
        <v>1804.1530108221323</v>
      </c>
      <c r="Y16" s="395">
        <f>Investment!Y109</f>
        <v>1921.2539859801986</v>
      </c>
      <c r="Z16" s="395">
        <f>Investment!Z109</f>
        <v>2046.88196671214</v>
      </c>
      <c r="AA16" s="395">
        <f>Investment!AA109</f>
        <v>2173.4502110101662</v>
      </c>
      <c r="AB16" s="395">
        <f>Investment!AB109</f>
        <v>2273.437441600021</v>
      </c>
      <c r="AC16" s="395">
        <f>Investment!AC109</f>
        <v>2423.5261104888223</v>
      </c>
      <c r="AD16" s="395">
        <f>Investment!AD109</f>
        <v>2574.295984662198</v>
      </c>
      <c r="AE16" s="395">
        <f>Investment!AE109</f>
        <v>2733.0886721675929</v>
      </c>
      <c r="AF16" s="395">
        <f>Investment!AF109</f>
        <v>2901.1736184391011</v>
      </c>
      <c r="AG16" s="395">
        <f>Investment!AG109</f>
        <v>2999.1825307012696</v>
      </c>
      <c r="AH16" s="395">
        <f>Investment!AH109</f>
        <v>3099.0331903519304</v>
      </c>
      <c r="AI16" s="395">
        <f>Investment!AI109</f>
        <v>3202.3654212149509</v>
      </c>
      <c r="AJ16" s="395">
        <f>Investment!AJ109</f>
        <v>3308.824770407803</v>
      </c>
      <c r="AK16" s="395">
        <f>Investment!AK109</f>
        <v>3417.842297417425</v>
      </c>
      <c r="AL16" s="395">
        <f>Investment!AL109</f>
        <v>3530.7893306400651</v>
      </c>
      <c r="AM16" s="395">
        <f>Investment!AM109</f>
        <v>3647.8815515370125</v>
      </c>
      <c r="AN16" s="395">
        <f>Investment!AN109</f>
        <v>3768.9955032597072</v>
      </c>
      <c r="AO16" s="395">
        <f>Investment!AO109</f>
        <v>3893.1876265829601</v>
      </c>
      <c r="AP16" s="395">
        <f>Investment!AP109</f>
        <v>4021.260942916701</v>
      </c>
      <c r="AQ16" s="395">
        <f>Investment!AQ109</f>
        <v>4153.3882107093432</v>
      </c>
      <c r="AR16" s="395">
        <f>Investment!AR109</f>
        <v>4289.8004869369352</v>
      </c>
      <c r="AS16" s="395">
        <f>Investment!AS109</f>
        <v>4431.5767523318618</v>
      </c>
      <c r="AT16" s="395">
        <f>Investment!AT109</f>
        <v>4579.3135276659004</v>
      </c>
      <c r="AU16" s="395">
        <f>Investment!AU109</f>
        <v>4728.4947285312628</v>
      </c>
      <c r="AV16" s="395">
        <f>Investment!AV109</f>
        <v>4884.6950374736089</v>
      </c>
      <c r="AW16" s="395">
        <f>Investment!AW109</f>
        <v>5044.0669785102691</v>
      </c>
      <c r="AX16" s="395">
        <f>Investment!AX109</f>
        <v>5207.6332505874543</v>
      </c>
      <c r="AY16" s="395">
        <f>Investment!AY109</f>
        <v>5376.1104042318302</v>
      </c>
      <c r="AZ16" s="395">
        <f>Investment!AZ109</f>
        <v>5548.1427676387902</v>
      </c>
      <c r="BA16" s="395">
        <f>Investment!BA109</f>
        <v>5726.2315594478605</v>
      </c>
      <c r="BB16" s="395">
        <f>Investment!BB109</f>
        <v>5911.3066799970011</v>
      </c>
      <c r="BC16" s="395">
        <f>Investment!BC109</f>
        <v>6101.4422757981774</v>
      </c>
      <c r="BD16" s="395">
        <f>Investment!BD109</f>
        <v>6297.4647961372821</v>
      </c>
      <c r="BE16" s="395">
        <f>Investment!BE109</f>
        <v>6500.5319415512267</v>
      </c>
      <c r="BF16" s="395">
        <f>Investment!BF109</f>
        <v>6708.5094959872313</v>
      </c>
      <c r="BG16" s="395">
        <f>Investment!BG109</f>
        <v>6920.6545735781292</v>
      </c>
      <c r="BH16" s="395">
        <f>Investment!BH109</f>
        <v>7140.4783838728345</v>
      </c>
      <c r="BI16" s="395">
        <f>Investment!BI109</f>
        <v>7374.0166118541301</v>
      </c>
      <c r="BJ16" s="395">
        <f>Investment!BJ109</f>
        <v>7616.3293526239859</v>
      </c>
      <c r="BK16" s="395">
        <f>Investment!BK109</f>
        <v>7863.1637235055405</v>
      </c>
      <c r="BL16" s="395">
        <f>Investment!BL109</f>
        <v>8119.5672403621393</v>
      </c>
      <c r="BM16" s="395">
        <f>Investment!BM109</f>
        <v>8384.0542702398925</v>
      </c>
      <c r="BN16" s="395">
        <f>Investment!BN109</f>
        <v>8656.8395253312665</v>
      </c>
      <c r="BO16" s="395">
        <f>Investment!BO109</f>
        <v>8938.1652296670982</v>
      </c>
      <c r="BP16" s="395">
        <f>Investment!BP109</f>
        <v>9228.3310598817407</v>
      </c>
      <c r="BQ16" s="395">
        <f>Investment!BQ109</f>
        <v>9527.561446378968</v>
      </c>
      <c r="BR16" s="395">
        <f>Investment!BR109</f>
        <v>9836.142797476381</v>
      </c>
      <c r="BS16" s="395">
        <f>Investment!BS109</f>
        <v>10154.343056779457</v>
      </c>
      <c r="BT16" s="395">
        <f>Investment!BT109</f>
        <v>10482.493968570623</v>
      </c>
      <c r="BU16" s="395">
        <f>Investment!BU109</f>
        <v>10820.853185583177</v>
      </c>
      <c r="BV16" s="395">
        <f>Investment!BV109</f>
        <v>11169.741277182073</v>
      </c>
      <c r="BW16" s="395">
        <f>Investment!BW109</f>
        <v>11529.461389801003</v>
      </c>
      <c r="BX16" s="395">
        <f>Investment!BX109</f>
        <v>11900.381564662142</v>
      </c>
      <c r="BY16" s="395">
        <f>Investment!BY109</f>
        <v>12282.796827366526</v>
      </c>
      <c r="BZ16" s="395">
        <f>Investment!BZ109</f>
        <v>12677.066162075365</v>
      </c>
      <c r="CA16" s="395">
        <f>Investment!CA109</f>
        <v>13083.532089831262</v>
      </c>
      <c r="CB16" s="395">
        <f>Investment!CB109</f>
        <v>13502.603315613474</v>
      </c>
      <c r="CC16" s="395">
        <f>Investment!CC109</f>
        <v>13934.617097654896</v>
      </c>
      <c r="CD16" s="395">
        <f>Investment!CD109</f>
        <v>14379.97550822741</v>
      </c>
      <c r="CE16" s="395">
        <f>Investment!CE109</f>
        <v>14839.065903494131</v>
      </c>
      <c r="CF16" s="395">
        <f>Investment!CF109</f>
        <v>15312.343032939427</v>
      </c>
      <c r="CG16" s="395">
        <f>Investment!CG109</f>
        <v>15800.191207932145</v>
      </c>
      <c r="CH16" s="395">
        <f>Investment!CH109</f>
        <v>16303.061499421239</v>
      </c>
      <c r="CI16" s="395">
        <f>Investment!CI109</f>
        <v>16821.405192630591</v>
      </c>
    </row>
    <row r="17" spans="1:87">
      <c r="A17" s="1"/>
      <c r="B17" s="1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87">
      <c r="A18" s="128"/>
      <c r="B18" s="128"/>
      <c r="C18" s="178" t="s">
        <v>844</v>
      </c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  <c r="BI18" s="52"/>
      <c r="BJ18" s="52"/>
      <c r="BK18" s="52"/>
      <c r="BL18" s="52"/>
      <c r="BM18" s="52"/>
      <c r="BN18" s="52"/>
      <c r="BO18" s="52"/>
      <c r="BP18" s="52"/>
      <c r="BQ18" s="52"/>
      <c r="BR18" s="52"/>
      <c r="BS18" s="52"/>
      <c r="BT18" s="52"/>
      <c r="BU18" s="52"/>
      <c r="BV18" s="52"/>
      <c r="BW18" s="52"/>
      <c r="BX18" s="52"/>
      <c r="BY18" s="52"/>
      <c r="BZ18" s="52"/>
      <c r="CA18" s="52"/>
      <c r="CB18" s="52"/>
      <c r="CC18" s="52"/>
      <c r="CD18" s="52"/>
      <c r="CE18" s="52"/>
      <c r="CF18" s="52"/>
      <c r="CG18" s="52"/>
      <c r="CH18" s="52"/>
      <c r="CI18" s="52"/>
    </row>
    <row r="19" spans="1:87">
      <c r="A19" s="455"/>
      <c r="B19" s="455"/>
      <c r="C19" s="4" t="s">
        <v>843</v>
      </c>
      <c r="D19" s="191"/>
      <c r="E19" s="191"/>
      <c r="F19" s="192"/>
      <c r="G19" s="192"/>
      <c r="H19" s="2"/>
      <c r="I19" s="2"/>
      <c r="J19" s="2"/>
      <c r="K19" s="2"/>
      <c r="L19" s="2"/>
      <c r="M19" s="2"/>
      <c r="N19" s="2"/>
      <c r="O19" s="2"/>
      <c r="P19" s="2"/>
      <c r="Q19" s="396"/>
      <c r="R19" s="396"/>
      <c r="S19" s="396"/>
      <c r="T19" s="396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</row>
    <row r="20" spans="1:87">
      <c r="A20" s="151"/>
      <c r="B20" s="1"/>
      <c r="C20" s="11" t="s">
        <v>573</v>
      </c>
      <c r="D20" s="12" t="str">
        <f>Inputs!D322</f>
        <v>2021/22</v>
      </c>
      <c r="E20" s="429" t="s">
        <v>42</v>
      </c>
      <c r="F20" s="585">
        <f>Inputs!F322</f>
        <v>0.27450847728074762</v>
      </c>
      <c r="G20" s="303"/>
      <c r="H20" s="395"/>
      <c r="I20" s="395"/>
      <c r="J20" s="395"/>
      <c r="K20" s="395"/>
      <c r="L20" s="395"/>
      <c r="M20" s="395"/>
      <c r="N20" s="395"/>
      <c r="O20" s="395"/>
      <c r="P20" s="395"/>
      <c r="Q20" s="395"/>
      <c r="R20" s="395"/>
      <c r="S20" s="395"/>
      <c r="T20" s="395"/>
      <c r="U20" s="395"/>
      <c r="V20" s="395"/>
      <c r="W20" s="395"/>
      <c r="X20" s="395"/>
      <c r="Y20" s="395"/>
      <c r="Z20" s="395"/>
      <c r="AA20" s="395"/>
      <c r="AB20" s="395"/>
      <c r="AC20" s="395"/>
      <c r="AD20" s="395"/>
      <c r="AE20" s="395"/>
      <c r="AF20" s="395"/>
    </row>
    <row r="21" spans="1:87">
      <c r="A21" s="151"/>
      <c r="B21" s="1"/>
      <c r="C21" s="11" t="s">
        <v>574</v>
      </c>
      <c r="D21" s="12" t="s">
        <v>113</v>
      </c>
      <c r="E21" s="429" t="s">
        <v>42</v>
      </c>
      <c r="F21" s="586">
        <f>Inputs!F323</f>
        <v>4.0778096195591217E-2</v>
      </c>
      <c r="G21" s="303"/>
      <c r="H21" s="395"/>
      <c r="I21" s="395"/>
      <c r="J21" s="395"/>
      <c r="K21" s="395"/>
      <c r="L21" s="395"/>
      <c r="M21" s="395"/>
      <c r="N21" s="395"/>
      <c r="O21" s="395"/>
      <c r="P21" s="395"/>
      <c r="Q21" s="395"/>
      <c r="R21" s="395"/>
      <c r="S21" s="395"/>
      <c r="T21" s="395"/>
      <c r="U21" s="395"/>
      <c r="V21" s="395"/>
      <c r="W21" s="395"/>
      <c r="X21" s="395"/>
      <c r="Y21" s="395"/>
      <c r="Z21" s="395"/>
      <c r="AA21" s="395"/>
      <c r="AB21" s="395"/>
      <c r="AC21" s="395"/>
      <c r="AD21" s="395"/>
      <c r="AE21" s="395"/>
      <c r="AF21" s="395"/>
    </row>
    <row r="22" spans="1:87">
      <c r="A22" s="151"/>
      <c r="B22" s="1"/>
      <c r="C22" s="11" t="s">
        <v>575</v>
      </c>
      <c r="D22" s="12" t="s">
        <v>113</v>
      </c>
      <c r="E22" s="429" t="s">
        <v>42</v>
      </c>
      <c r="F22" s="586">
        <f>Inputs!F324</f>
        <v>0.2447860884151134</v>
      </c>
      <c r="G22" s="303"/>
      <c r="H22" s="395"/>
      <c r="I22" s="395"/>
      <c r="J22" s="395"/>
      <c r="K22" s="395"/>
      <c r="L22" s="395"/>
      <c r="M22" s="395"/>
      <c r="N22" s="395"/>
      <c r="O22" s="395"/>
      <c r="P22" s="395"/>
      <c r="Q22" s="395"/>
      <c r="R22" s="395"/>
      <c r="S22" s="395"/>
      <c r="T22" s="395"/>
      <c r="U22" s="395"/>
      <c r="V22" s="395"/>
      <c r="W22" s="395"/>
      <c r="X22" s="395"/>
      <c r="Y22" s="395"/>
      <c r="Z22" s="395"/>
      <c r="AA22" s="395"/>
      <c r="AB22" s="395"/>
      <c r="AC22" s="395"/>
      <c r="AD22" s="395"/>
      <c r="AE22" s="395"/>
      <c r="AF22" s="395"/>
    </row>
    <row r="23" spans="1:87">
      <c r="A23" s="151"/>
      <c r="B23" s="1"/>
      <c r="C23" s="11" t="s">
        <v>576</v>
      </c>
      <c r="D23" s="12" t="s">
        <v>113</v>
      </c>
      <c r="E23" s="429" t="s">
        <v>42</v>
      </c>
      <c r="F23" s="586">
        <f>Inputs!F325</f>
        <v>1.5263085078080555E-2</v>
      </c>
      <c r="G23" s="303"/>
      <c r="H23" s="395"/>
      <c r="I23" s="395"/>
      <c r="J23" s="395"/>
      <c r="K23" s="395"/>
      <c r="L23" s="395"/>
      <c r="M23" s="395"/>
      <c r="N23" s="395"/>
      <c r="O23" s="395"/>
      <c r="P23" s="395"/>
      <c r="Q23" s="395"/>
      <c r="R23" s="395"/>
      <c r="S23" s="395"/>
      <c r="T23" s="395"/>
      <c r="U23" s="395"/>
      <c r="V23" s="395"/>
      <c r="W23" s="395"/>
      <c r="X23" s="395"/>
      <c r="Y23" s="395"/>
      <c r="Z23" s="395"/>
      <c r="AA23" s="395"/>
      <c r="AB23" s="395"/>
      <c r="AC23" s="395"/>
      <c r="AD23" s="395"/>
      <c r="AE23" s="395"/>
      <c r="AF23" s="395"/>
    </row>
    <row r="24" spans="1:87">
      <c r="A24" s="151"/>
      <c r="B24" s="1"/>
      <c r="C24" s="11" t="s">
        <v>577</v>
      </c>
      <c r="D24" s="12" t="s">
        <v>113</v>
      </c>
      <c r="E24" s="429" t="s">
        <v>42</v>
      </c>
      <c r="F24" s="586">
        <f>Inputs!F326</f>
        <v>0.42129382834765478</v>
      </c>
      <c r="G24" s="303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1:87">
      <c r="A25" s="151"/>
      <c r="B25" s="1"/>
      <c r="C25" s="11" t="s">
        <v>578</v>
      </c>
      <c r="D25" s="12" t="s">
        <v>113</v>
      </c>
      <c r="E25" s="429" t="s">
        <v>42</v>
      </c>
      <c r="F25" s="586">
        <f>Inputs!F327</f>
        <v>3.3704246828125907E-3</v>
      </c>
      <c r="G25" s="303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87">
      <c r="A26" s="1"/>
      <c r="B26" s="1"/>
      <c r="C26" s="129" t="s">
        <v>850</v>
      </c>
      <c r="D26" s="12" t="s">
        <v>113</v>
      </c>
      <c r="E26" s="558" t="s">
        <v>42</v>
      </c>
      <c r="F26" s="593">
        <f>SUM(F20:F25)</f>
        <v>1.0000000000000002</v>
      </c>
      <c r="G26" s="701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1:87">
      <c r="A27" s="1"/>
      <c r="B27" s="1"/>
      <c r="D27" s="2"/>
      <c r="E27" s="2"/>
      <c r="F27" s="209"/>
      <c r="G27" s="209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87" s="11" customFormat="1">
      <c r="A28" s="8"/>
      <c r="B28" s="8"/>
      <c r="C28" s="129" t="s">
        <v>579</v>
      </c>
      <c r="D28" s="12"/>
      <c r="E28" s="12"/>
      <c r="F28" s="192"/>
      <c r="G28" s="19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</row>
    <row r="29" spans="1:87" s="11" customFormat="1">
      <c r="A29" s="600"/>
      <c r="B29" s="600"/>
      <c r="C29" s="11" t="s">
        <v>890</v>
      </c>
      <c r="D29" s="12" t="s">
        <v>898</v>
      </c>
      <c r="E29" s="12" t="s">
        <v>58</v>
      </c>
      <c r="G29" s="481"/>
      <c r="H29" s="601" t="str">
        <f>IF(ISNUMBER(Inputs!H302),Inputs!H302,"")</f>
        <v/>
      </c>
      <c r="I29" s="601">
        <f>IF(ISNUMBER(Inputs!I302),Inputs!I302,"")</f>
        <v>302.32767089550043</v>
      </c>
      <c r="J29" s="601">
        <f>IF(ISNUMBER(Inputs!J302),Inputs!J302,"")</f>
        <v>331.12584087589988</v>
      </c>
      <c r="K29" s="601" t="str">
        <f>IF(ISNUMBER(Inputs!K302),Inputs!K302,"")</f>
        <v/>
      </c>
      <c r="L29" s="601" t="str">
        <f>IF(ISNUMBER(Inputs!L302),Inputs!L302,"")</f>
        <v/>
      </c>
      <c r="M29" s="601" t="str">
        <f>IF(ISNUMBER(Inputs!M302),Inputs!M302,"")</f>
        <v/>
      </c>
      <c r="N29" s="601" t="str">
        <f>IF(ISNUMBER(Inputs!N302),Inputs!N302,"")</f>
        <v/>
      </c>
      <c r="O29" s="601" t="str">
        <f>IF(ISNUMBER(Inputs!O302),Inputs!O302,"")</f>
        <v/>
      </c>
      <c r="P29" s="601" t="str">
        <f>IF(ISNUMBER(Inputs!P302),Inputs!P302,"")</f>
        <v/>
      </c>
      <c r="Q29" s="601" t="str">
        <f>IF(ISNUMBER(Inputs!Q302),Inputs!Q302,"")</f>
        <v/>
      </c>
      <c r="R29" s="601" t="str">
        <f>IF(ISNUMBER(Inputs!R302),Inputs!R302,"")</f>
        <v/>
      </c>
      <c r="S29" s="601" t="str">
        <f>IF(ISNUMBER(Inputs!S302),Inputs!S302,"")</f>
        <v/>
      </c>
      <c r="T29" s="601" t="str">
        <f>IF(ISNUMBER(Inputs!T302),Inputs!T302,"")</f>
        <v/>
      </c>
      <c r="U29" s="601" t="str">
        <f>IF(ISNUMBER(Inputs!U302),Inputs!U302,"")</f>
        <v/>
      </c>
      <c r="V29" s="601" t="str">
        <f>IF(ISNUMBER(Inputs!V302),Inputs!V302,"")</f>
        <v/>
      </c>
      <c r="W29" s="601" t="str">
        <f>IF(ISNUMBER(Inputs!W302),Inputs!W302,"")</f>
        <v/>
      </c>
      <c r="X29" s="601" t="str">
        <f>IF(ISNUMBER(Inputs!X302),Inputs!X302,"")</f>
        <v/>
      </c>
      <c r="Y29" s="601" t="str">
        <f>IF(ISNUMBER(Inputs!Y302),Inputs!Y302,"")</f>
        <v/>
      </c>
      <c r="Z29" s="601" t="str">
        <f>IF(ISNUMBER(Inputs!Z302),Inputs!Z302,"")</f>
        <v/>
      </c>
      <c r="AA29" s="601" t="str">
        <f>IF(ISNUMBER(Inputs!AA302),Inputs!AA302,"")</f>
        <v/>
      </c>
      <c r="AB29" s="601" t="str">
        <f>IF(ISNUMBER(Inputs!AB302),Inputs!AB302,"")</f>
        <v/>
      </c>
      <c r="AC29" s="601" t="str">
        <f>IF(ISNUMBER(Inputs!AC302),Inputs!AC302,"")</f>
        <v/>
      </c>
      <c r="AD29" s="601" t="str">
        <f>IF(ISNUMBER(Inputs!AD302),Inputs!AD302,"")</f>
        <v/>
      </c>
      <c r="AE29" s="601" t="str">
        <f>IF(ISNUMBER(Inputs!AE302),Inputs!AE302,"")</f>
        <v/>
      </c>
      <c r="AF29" s="601" t="str">
        <f>IF(ISNUMBER(Inputs!AF302),Inputs!AF302,"")</f>
        <v/>
      </c>
      <c r="AG29" s="601" t="str">
        <f>IF(ISNUMBER(Inputs!AG302),Inputs!AG302,"")</f>
        <v/>
      </c>
      <c r="AH29" s="601" t="str">
        <f>IF(ISNUMBER(Inputs!AH302),Inputs!AH302,"")</f>
        <v/>
      </c>
      <c r="AI29" s="601" t="str">
        <f>IF(ISNUMBER(Inputs!AI302),Inputs!AI302,"")</f>
        <v/>
      </c>
      <c r="AJ29" s="601" t="str">
        <f>IF(ISNUMBER(Inputs!AJ302),Inputs!AJ302,"")</f>
        <v/>
      </c>
      <c r="AK29" s="601" t="str">
        <f>IF(ISNUMBER(Inputs!AK302),Inputs!AK302,"")</f>
        <v/>
      </c>
      <c r="AL29" s="601" t="str">
        <f>IF(ISNUMBER(Inputs!AL302),Inputs!AL302,"")</f>
        <v/>
      </c>
      <c r="AM29" s="601" t="str">
        <f>IF(ISNUMBER(Inputs!AM302),Inputs!AM302,"")</f>
        <v/>
      </c>
      <c r="AN29" s="601" t="str">
        <f>IF(ISNUMBER(Inputs!AN302),Inputs!AN302,"")</f>
        <v/>
      </c>
      <c r="AO29" s="601" t="str">
        <f>IF(ISNUMBER(Inputs!AO302),Inputs!AO302,"")</f>
        <v/>
      </c>
      <c r="AP29" s="601" t="str">
        <f>IF(ISNUMBER(Inputs!AP302),Inputs!AP302,"")</f>
        <v/>
      </c>
      <c r="AQ29" s="601" t="str">
        <f>IF(ISNUMBER(Inputs!AQ302),Inputs!AQ302,"")</f>
        <v/>
      </c>
      <c r="AR29" s="601" t="str">
        <f>IF(ISNUMBER(Inputs!AR302),Inputs!AR302,"")</f>
        <v/>
      </c>
      <c r="AS29" s="601" t="str">
        <f>IF(ISNUMBER(Inputs!AS302),Inputs!AS302,"")</f>
        <v/>
      </c>
      <c r="AT29" s="601" t="str">
        <f>IF(ISNUMBER(Inputs!AT302),Inputs!AT302,"")</f>
        <v/>
      </c>
      <c r="AU29" s="601" t="str">
        <f>IF(ISNUMBER(Inputs!AU302),Inputs!AU302,"")</f>
        <v/>
      </c>
      <c r="AV29" s="601" t="str">
        <f>IF(ISNUMBER(Inputs!AV302),Inputs!AV302,"")</f>
        <v/>
      </c>
      <c r="AW29" s="601" t="str">
        <f>IF(ISNUMBER(Inputs!AW302),Inputs!AW302,"")</f>
        <v/>
      </c>
      <c r="AX29" s="601" t="str">
        <f>IF(ISNUMBER(Inputs!AX302),Inputs!AX302,"")</f>
        <v/>
      </c>
      <c r="AY29" s="601" t="str">
        <f>IF(ISNUMBER(Inputs!AY302),Inputs!AY302,"")</f>
        <v/>
      </c>
      <c r="AZ29" s="601" t="str">
        <f>IF(ISNUMBER(Inputs!AZ302),Inputs!AZ302,"")</f>
        <v/>
      </c>
      <c r="BA29" s="601" t="str">
        <f>IF(ISNUMBER(Inputs!BA302),Inputs!BA302,"")</f>
        <v/>
      </c>
      <c r="BB29" s="601" t="str">
        <f>IF(ISNUMBER(Inputs!BB302),Inputs!BB302,"")</f>
        <v/>
      </c>
      <c r="BC29" s="601" t="str">
        <f>IF(ISNUMBER(Inputs!BC302),Inputs!BC302,"")</f>
        <v/>
      </c>
      <c r="BD29" s="601" t="str">
        <f>IF(ISNUMBER(Inputs!BD302),Inputs!BD302,"")</f>
        <v/>
      </c>
      <c r="BE29" s="601" t="str">
        <f>IF(ISNUMBER(Inputs!BE302),Inputs!BE302,"")</f>
        <v/>
      </c>
      <c r="BF29" s="601" t="str">
        <f>IF(ISNUMBER(Inputs!BF302),Inputs!BF302,"")</f>
        <v/>
      </c>
      <c r="BG29" s="601" t="str">
        <f>IF(ISNUMBER(Inputs!BG302),Inputs!BG302,"")</f>
        <v/>
      </c>
      <c r="BH29" s="601" t="str">
        <f>IF(ISNUMBER(Inputs!BH302),Inputs!BH302,"")</f>
        <v/>
      </c>
      <c r="BI29" s="601" t="str">
        <f>IF(ISNUMBER(Inputs!BI302),Inputs!BI302,"")</f>
        <v/>
      </c>
      <c r="BJ29" s="601" t="str">
        <f>IF(ISNUMBER(Inputs!BJ302),Inputs!BJ302,"")</f>
        <v/>
      </c>
      <c r="BK29" s="601" t="str">
        <f>IF(ISNUMBER(Inputs!BK302),Inputs!BK302,"")</f>
        <v/>
      </c>
      <c r="BL29" s="601" t="str">
        <f>IF(ISNUMBER(Inputs!BL302),Inputs!BL302,"")</f>
        <v/>
      </c>
      <c r="BM29" s="601" t="str">
        <f>IF(ISNUMBER(Inputs!BM302),Inputs!BM302,"")</f>
        <v/>
      </c>
      <c r="BN29" s="601" t="str">
        <f>IF(ISNUMBER(Inputs!BN302),Inputs!BN302,"")</f>
        <v/>
      </c>
      <c r="BO29" s="601" t="str">
        <f>IF(ISNUMBER(Inputs!BO302),Inputs!BO302,"")</f>
        <v/>
      </c>
      <c r="BP29" s="601" t="str">
        <f>IF(ISNUMBER(Inputs!BP302),Inputs!BP302,"")</f>
        <v/>
      </c>
      <c r="BQ29" s="601" t="str">
        <f>IF(ISNUMBER(Inputs!BQ302),Inputs!BQ302,"")</f>
        <v/>
      </c>
      <c r="BR29" s="601" t="str">
        <f>IF(ISNUMBER(Inputs!BR302),Inputs!BR302,"")</f>
        <v/>
      </c>
      <c r="BS29" s="601" t="str">
        <f>IF(ISNUMBER(Inputs!BS302),Inputs!BS302,"")</f>
        <v/>
      </c>
      <c r="BT29" s="601" t="str">
        <f>IF(ISNUMBER(Inputs!BT302),Inputs!BT302,"")</f>
        <v/>
      </c>
      <c r="BU29" s="601" t="str">
        <f>IF(ISNUMBER(Inputs!BU302),Inputs!BU302,"")</f>
        <v/>
      </c>
      <c r="BV29" s="601" t="str">
        <f>IF(ISNUMBER(Inputs!BV302),Inputs!BV302,"")</f>
        <v/>
      </c>
      <c r="BW29" s="601" t="str">
        <f>IF(ISNUMBER(Inputs!BW302),Inputs!BW302,"")</f>
        <v/>
      </c>
      <c r="BX29" s="601" t="str">
        <f>IF(ISNUMBER(Inputs!BX302),Inputs!BX302,"")</f>
        <v/>
      </c>
      <c r="BY29" s="601" t="str">
        <f>IF(ISNUMBER(Inputs!BY302),Inputs!BY302,"")</f>
        <v/>
      </c>
      <c r="BZ29" s="601" t="str">
        <f>IF(ISNUMBER(Inputs!BZ302),Inputs!BZ302,"")</f>
        <v/>
      </c>
      <c r="CA29" s="601" t="str">
        <f>IF(ISNUMBER(Inputs!CA302),Inputs!CA302,"")</f>
        <v/>
      </c>
      <c r="CB29" s="601" t="str">
        <f>IF(ISNUMBER(Inputs!CB302),Inputs!CB302,"")</f>
        <v/>
      </c>
      <c r="CC29" s="601" t="str">
        <f>IF(ISNUMBER(Inputs!CC302),Inputs!CC302,"")</f>
        <v/>
      </c>
      <c r="CD29" s="601" t="str">
        <f>IF(ISNUMBER(Inputs!CD302),Inputs!CD302,"")</f>
        <v/>
      </c>
      <c r="CE29" s="601" t="str">
        <f>IF(ISNUMBER(Inputs!CE302),Inputs!CE302,"")</f>
        <v/>
      </c>
      <c r="CF29" s="601" t="str">
        <f>IF(ISNUMBER(Inputs!CF302),Inputs!CF302,"")</f>
        <v/>
      </c>
      <c r="CG29" s="601" t="str">
        <f>IF(ISNUMBER(Inputs!CG302),Inputs!CG302,"")</f>
        <v/>
      </c>
      <c r="CH29" s="601" t="str">
        <f>IF(ISNUMBER(Inputs!CH302),Inputs!CH302,"")</f>
        <v/>
      </c>
      <c r="CI29" s="601" t="str">
        <f>IF(ISNUMBER(Inputs!CI302),Inputs!CI302,"")</f>
        <v/>
      </c>
    </row>
    <row r="30" spans="1:87" s="11" customFormat="1">
      <c r="A30" s="600"/>
      <c r="B30" s="600"/>
      <c r="C30" s="11" t="s">
        <v>565</v>
      </c>
      <c r="D30" s="12" t="s">
        <v>898</v>
      </c>
      <c r="E30" s="12" t="s">
        <v>58</v>
      </c>
      <c r="G30" s="767"/>
      <c r="H30" s="602" t="str">
        <f>IF(ISNUMBER(H29),H16,"")</f>
        <v/>
      </c>
      <c r="I30" s="602">
        <f t="shared" ref="I30:K30" si="0">IF(ISNUMBER(I29),I16,"")</f>
        <v>605.77821064850752</v>
      </c>
      <c r="J30" s="602">
        <f t="shared" si="0"/>
        <v>671.4861794091513</v>
      </c>
      <c r="K30" s="602" t="str">
        <f t="shared" si="0"/>
        <v/>
      </c>
      <c r="L30" s="602" t="str">
        <f t="shared" ref="L30" si="1">IF(ISNUMBER(L29),L16,"")</f>
        <v/>
      </c>
      <c r="M30" s="602" t="str">
        <f t="shared" ref="M30" si="2">IF(ISNUMBER(M29),M16,"")</f>
        <v/>
      </c>
      <c r="N30" s="602" t="str">
        <f t="shared" ref="N30" si="3">IF(ISNUMBER(N29),N16,"")</f>
        <v/>
      </c>
      <c r="O30" s="602" t="str">
        <f t="shared" ref="O30" si="4">IF(ISNUMBER(O29),O16,"")</f>
        <v/>
      </c>
      <c r="P30" s="602" t="str">
        <f t="shared" ref="P30" si="5">IF(ISNUMBER(P29),P16,"")</f>
        <v/>
      </c>
      <c r="Q30" s="602" t="str">
        <f t="shared" ref="Q30" si="6">IF(ISNUMBER(Q29),Q16,"")</f>
        <v/>
      </c>
      <c r="R30" s="602" t="str">
        <f t="shared" ref="R30" si="7">IF(ISNUMBER(R29),R16,"")</f>
        <v/>
      </c>
      <c r="S30" s="602" t="str">
        <f t="shared" ref="S30" si="8">IF(ISNUMBER(S29),S16,"")</f>
        <v/>
      </c>
      <c r="T30" s="602" t="str">
        <f t="shared" ref="T30" si="9">IF(ISNUMBER(T29),T16,"")</f>
        <v/>
      </c>
      <c r="U30" s="602" t="str">
        <f t="shared" ref="U30" si="10">IF(ISNUMBER(U29),U16,"")</f>
        <v/>
      </c>
      <c r="V30" s="602" t="str">
        <f t="shared" ref="V30" si="11">IF(ISNUMBER(V29),V16,"")</f>
        <v/>
      </c>
      <c r="W30" s="602" t="str">
        <f t="shared" ref="W30" si="12">IF(ISNUMBER(W29),W16,"")</f>
        <v/>
      </c>
      <c r="X30" s="602" t="str">
        <f t="shared" ref="X30" si="13">IF(ISNUMBER(X29),X16,"")</f>
        <v/>
      </c>
      <c r="Y30" s="602" t="str">
        <f t="shared" ref="Y30" si="14">IF(ISNUMBER(Y29),Y16,"")</f>
        <v/>
      </c>
      <c r="Z30" s="602" t="str">
        <f t="shared" ref="Z30" si="15">IF(ISNUMBER(Z29),Z16,"")</f>
        <v/>
      </c>
      <c r="AA30" s="602" t="str">
        <f t="shared" ref="AA30" si="16">IF(ISNUMBER(AA29),AA16,"")</f>
        <v/>
      </c>
      <c r="AB30" s="602" t="str">
        <f t="shared" ref="AB30" si="17">IF(ISNUMBER(AB29),AB16,"")</f>
        <v/>
      </c>
      <c r="AC30" s="602" t="str">
        <f t="shared" ref="AC30" si="18">IF(ISNUMBER(AC29),AC16,"")</f>
        <v/>
      </c>
      <c r="AD30" s="602" t="str">
        <f t="shared" ref="AD30" si="19">IF(ISNUMBER(AD29),AD16,"")</f>
        <v/>
      </c>
      <c r="AE30" s="602" t="str">
        <f t="shared" ref="AE30" si="20">IF(ISNUMBER(AE29),AE16,"")</f>
        <v/>
      </c>
      <c r="AF30" s="602" t="str">
        <f t="shared" ref="AF30" si="21">IF(ISNUMBER(AF29),AF16,"")</f>
        <v/>
      </c>
      <c r="AG30" s="602" t="str">
        <f t="shared" ref="AG30" si="22">IF(ISNUMBER(AG29),AG16,"")</f>
        <v/>
      </c>
      <c r="AH30" s="602" t="str">
        <f t="shared" ref="AH30" si="23">IF(ISNUMBER(AH29),AH16,"")</f>
        <v/>
      </c>
      <c r="AI30" s="602" t="str">
        <f t="shared" ref="AI30" si="24">IF(ISNUMBER(AI29),AI16,"")</f>
        <v/>
      </c>
      <c r="AJ30" s="602" t="str">
        <f t="shared" ref="AJ30" si="25">IF(ISNUMBER(AJ29),AJ16,"")</f>
        <v/>
      </c>
      <c r="AK30" s="602" t="str">
        <f t="shared" ref="AK30" si="26">IF(ISNUMBER(AK29),AK16,"")</f>
        <v/>
      </c>
      <c r="AL30" s="602" t="str">
        <f t="shared" ref="AL30" si="27">IF(ISNUMBER(AL29),AL16,"")</f>
        <v/>
      </c>
      <c r="AM30" s="602" t="str">
        <f t="shared" ref="AM30" si="28">IF(ISNUMBER(AM29),AM16,"")</f>
        <v/>
      </c>
      <c r="AN30" s="602" t="str">
        <f t="shared" ref="AN30" si="29">IF(ISNUMBER(AN29),AN16,"")</f>
        <v/>
      </c>
      <c r="AO30" s="602" t="str">
        <f t="shared" ref="AO30" si="30">IF(ISNUMBER(AO29),AO16,"")</f>
        <v/>
      </c>
      <c r="AP30" s="602" t="str">
        <f t="shared" ref="AP30" si="31">IF(ISNUMBER(AP29),AP16,"")</f>
        <v/>
      </c>
      <c r="AQ30" s="602" t="str">
        <f t="shared" ref="AQ30" si="32">IF(ISNUMBER(AQ29),AQ16,"")</f>
        <v/>
      </c>
      <c r="AR30" s="602" t="str">
        <f t="shared" ref="AR30" si="33">IF(ISNUMBER(AR29),AR16,"")</f>
        <v/>
      </c>
      <c r="AS30" s="602" t="str">
        <f t="shared" ref="AS30" si="34">IF(ISNUMBER(AS29),AS16,"")</f>
        <v/>
      </c>
      <c r="AT30" s="602" t="str">
        <f t="shared" ref="AT30" si="35">IF(ISNUMBER(AT29),AT16,"")</f>
        <v/>
      </c>
      <c r="AU30" s="602" t="str">
        <f t="shared" ref="AU30" si="36">IF(ISNUMBER(AU29),AU16,"")</f>
        <v/>
      </c>
      <c r="AV30" s="602" t="str">
        <f t="shared" ref="AV30" si="37">IF(ISNUMBER(AV29),AV16,"")</f>
        <v/>
      </c>
      <c r="AW30" s="602" t="str">
        <f t="shared" ref="AW30" si="38">IF(ISNUMBER(AW29),AW16,"")</f>
        <v/>
      </c>
      <c r="AX30" s="602" t="str">
        <f t="shared" ref="AX30" si="39">IF(ISNUMBER(AX29),AX16,"")</f>
        <v/>
      </c>
      <c r="AY30" s="602" t="str">
        <f t="shared" ref="AY30" si="40">IF(ISNUMBER(AY29),AY16,"")</f>
        <v/>
      </c>
      <c r="AZ30" s="602" t="str">
        <f t="shared" ref="AZ30" si="41">IF(ISNUMBER(AZ29),AZ16,"")</f>
        <v/>
      </c>
      <c r="BA30" s="602" t="str">
        <f t="shared" ref="BA30" si="42">IF(ISNUMBER(BA29),BA16,"")</f>
        <v/>
      </c>
      <c r="BB30" s="602" t="str">
        <f t="shared" ref="BB30" si="43">IF(ISNUMBER(BB29),BB16,"")</f>
        <v/>
      </c>
      <c r="BC30" s="602" t="str">
        <f t="shared" ref="BC30" si="44">IF(ISNUMBER(BC29),BC16,"")</f>
        <v/>
      </c>
      <c r="BD30" s="602" t="str">
        <f t="shared" ref="BD30" si="45">IF(ISNUMBER(BD29),BD16,"")</f>
        <v/>
      </c>
      <c r="BE30" s="602" t="str">
        <f t="shared" ref="BE30" si="46">IF(ISNUMBER(BE29),BE16,"")</f>
        <v/>
      </c>
      <c r="BF30" s="602" t="str">
        <f t="shared" ref="BF30" si="47">IF(ISNUMBER(BF29),BF16,"")</f>
        <v/>
      </c>
      <c r="BG30" s="602" t="str">
        <f t="shared" ref="BG30" si="48">IF(ISNUMBER(BG29),BG16,"")</f>
        <v/>
      </c>
      <c r="BH30" s="602" t="str">
        <f t="shared" ref="BH30" si="49">IF(ISNUMBER(BH29),BH16,"")</f>
        <v/>
      </c>
      <c r="BI30" s="602" t="str">
        <f t="shared" ref="BI30" si="50">IF(ISNUMBER(BI29),BI16,"")</f>
        <v/>
      </c>
      <c r="BJ30" s="602" t="str">
        <f t="shared" ref="BJ30" si="51">IF(ISNUMBER(BJ29),BJ16,"")</f>
        <v/>
      </c>
      <c r="BK30" s="602" t="str">
        <f t="shared" ref="BK30" si="52">IF(ISNUMBER(BK29),BK16,"")</f>
        <v/>
      </c>
      <c r="BL30" s="602" t="str">
        <f t="shared" ref="BL30" si="53">IF(ISNUMBER(BL29),BL16,"")</f>
        <v/>
      </c>
      <c r="BM30" s="602" t="str">
        <f t="shared" ref="BM30" si="54">IF(ISNUMBER(BM29),BM16,"")</f>
        <v/>
      </c>
      <c r="BN30" s="602" t="str">
        <f t="shared" ref="BN30" si="55">IF(ISNUMBER(BN29),BN16,"")</f>
        <v/>
      </c>
      <c r="BO30" s="602" t="str">
        <f t="shared" ref="BO30" si="56">IF(ISNUMBER(BO29),BO16,"")</f>
        <v/>
      </c>
      <c r="BP30" s="602" t="str">
        <f t="shared" ref="BP30" si="57">IF(ISNUMBER(BP29),BP16,"")</f>
        <v/>
      </c>
      <c r="BQ30" s="602" t="str">
        <f t="shared" ref="BQ30" si="58">IF(ISNUMBER(BQ29),BQ16,"")</f>
        <v/>
      </c>
      <c r="BR30" s="602" t="str">
        <f t="shared" ref="BR30" si="59">IF(ISNUMBER(BR29),BR16,"")</f>
        <v/>
      </c>
      <c r="BS30" s="602" t="str">
        <f t="shared" ref="BS30" si="60">IF(ISNUMBER(BS29),BS16,"")</f>
        <v/>
      </c>
      <c r="BT30" s="602" t="str">
        <f t="shared" ref="BT30" si="61">IF(ISNUMBER(BT29),BT16,"")</f>
        <v/>
      </c>
      <c r="BU30" s="602" t="str">
        <f t="shared" ref="BU30" si="62">IF(ISNUMBER(BU29),BU16,"")</f>
        <v/>
      </c>
      <c r="BV30" s="602" t="str">
        <f t="shared" ref="BV30" si="63">IF(ISNUMBER(BV29),BV16,"")</f>
        <v/>
      </c>
      <c r="BW30" s="602" t="str">
        <f t="shared" ref="BW30" si="64">IF(ISNUMBER(BW29),BW16,"")</f>
        <v/>
      </c>
      <c r="BX30" s="602" t="str">
        <f t="shared" ref="BX30" si="65">IF(ISNUMBER(BX29),BX16,"")</f>
        <v/>
      </c>
      <c r="BY30" s="602" t="str">
        <f t="shared" ref="BY30" si="66">IF(ISNUMBER(BY29),BY16,"")</f>
        <v/>
      </c>
      <c r="BZ30" s="602" t="str">
        <f t="shared" ref="BZ30" si="67">IF(ISNUMBER(BZ29),BZ16,"")</f>
        <v/>
      </c>
      <c r="CA30" s="602" t="str">
        <f t="shared" ref="CA30" si="68">IF(ISNUMBER(CA29),CA16,"")</f>
        <v/>
      </c>
      <c r="CB30" s="602" t="str">
        <f t="shared" ref="CB30" si="69">IF(ISNUMBER(CB29),CB16,"")</f>
        <v/>
      </c>
      <c r="CC30" s="602" t="str">
        <f t="shared" ref="CC30" si="70">IF(ISNUMBER(CC29),CC16,"")</f>
        <v/>
      </c>
      <c r="CD30" s="602" t="str">
        <f t="shared" ref="CD30" si="71">IF(ISNUMBER(CD29),CD16,"")</f>
        <v/>
      </c>
      <c r="CE30" s="602" t="str">
        <f t="shared" ref="CE30" si="72">IF(ISNUMBER(CE29),CE16,"")</f>
        <v/>
      </c>
      <c r="CF30" s="602" t="str">
        <f t="shared" ref="CF30" si="73">IF(ISNUMBER(CF29),CF16,"")</f>
        <v/>
      </c>
      <c r="CG30" s="602" t="str">
        <f t="shared" ref="CG30" si="74">IF(ISNUMBER(CG29),CG16,"")</f>
        <v/>
      </c>
      <c r="CH30" s="602" t="str">
        <f t="shared" ref="CH30" si="75">IF(ISNUMBER(CH29),CH16,"")</f>
        <v/>
      </c>
      <c r="CI30" s="602" t="str">
        <f t="shared" ref="CI30" si="76">IF(ISNUMBER(CI29),CI16,"")</f>
        <v/>
      </c>
    </row>
    <row r="31" spans="1:87" s="11" customFormat="1">
      <c r="A31" s="600"/>
      <c r="B31" s="600"/>
      <c r="C31" s="11" t="s">
        <v>828</v>
      </c>
      <c r="D31" s="12" t="s">
        <v>367</v>
      </c>
      <c r="E31" s="429" t="s">
        <v>42</v>
      </c>
      <c r="G31" s="793"/>
      <c r="H31" s="603" t="str">
        <f>IFERROR(H29/H30,"")</f>
        <v/>
      </c>
      <c r="I31" s="603">
        <f t="shared" ref="I31:BT31" si="77">IFERROR(I29/I30,"")</f>
        <v>0.49907320134847322</v>
      </c>
      <c r="J31" s="603">
        <f t="shared" si="77"/>
        <v>0.49312383639416296</v>
      </c>
      <c r="K31" s="603" t="str">
        <f t="shared" si="77"/>
        <v/>
      </c>
      <c r="L31" s="603" t="str">
        <f t="shared" si="77"/>
        <v/>
      </c>
      <c r="M31" s="603" t="str">
        <f t="shared" si="77"/>
        <v/>
      </c>
      <c r="N31" s="603" t="str">
        <f t="shared" si="77"/>
        <v/>
      </c>
      <c r="O31" s="603" t="str">
        <f t="shared" si="77"/>
        <v/>
      </c>
      <c r="P31" s="603" t="str">
        <f t="shared" si="77"/>
        <v/>
      </c>
      <c r="Q31" s="603" t="str">
        <f t="shared" si="77"/>
        <v/>
      </c>
      <c r="R31" s="603" t="str">
        <f t="shared" si="77"/>
        <v/>
      </c>
      <c r="S31" s="603" t="str">
        <f t="shared" si="77"/>
        <v/>
      </c>
      <c r="T31" s="603" t="str">
        <f t="shared" si="77"/>
        <v/>
      </c>
      <c r="U31" s="603" t="str">
        <f t="shared" si="77"/>
        <v/>
      </c>
      <c r="V31" s="603" t="str">
        <f t="shared" si="77"/>
        <v/>
      </c>
      <c r="W31" s="603" t="str">
        <f t="shared" si="77"/>
        <v/>
      </c>
      <c r="X31" s="603" t="str">
        <f t="shared" si="77"/>
        <v/>
      </c>
      <c r="Y31" s="603" t="str">
        <f t="shared" si="77"/>
        <v/>
      </c>
      <c r="Z31" s="603" t="str">
        <f t="shared" si="77"/>
        <v/>
      </c>
      <c r="AA31" s="603" t="str">
        <f t="shared" si="77"/>
        <v/>
      </c>
      <c r="AB31" s="603" t="str">
        <f t="shared" si="77"/>
        <v/>
      </c>
      <c r="AC31" s="603" t="str">
        <f t="shared" si="77"/>
        <v/>
      </c>
      <c r="AD31" s="603" t="str">
        <f t="shared" si="77"/>
        <v/>
      </c>
      <c r="AE31" s="603" t="str">
        <f t="shared" si="77"/>
        <v/>
      </c>
      <c r="AF31" s="603" t="str">
        <f t="shared" si="77"/>
        <v/>
      </c>
      <c r="AG31" s="603" t="str">
        <f t="shared" si="77"/>
        <v/>
      </c>
      <c r="AH31" s="603" t="str">
        <f t="shared" si="77"/>
        <v/>
      </c>
      <c r="AI31" s="603" t="str">
        <f t="shared" si="77"/>
        <v/>
      </c>
      <c r="AJ31" s="603" t="str">
        <f t="shared" si="77"/>
        <v/>
      </c>
      <c r="AK31" s="603" t="str">
        <f t="shared" si="77"/>
        <v/>
      </c>
      <c r="AL31" s="603" t="str">
        <f t="shared" si="77"/>
        <v/>
      </c>
      <c r="AM31" s="603" t="str">
        <f t="shared" si="77"/>
        <v/>
      </c>
      <c r="AN31" s="603" t="str">
        <f t="shared" si="77"/>
        <v/>
      </c>
      <c r="AO31" s="603" t="str">
        <f t="shared" si="77"/>
        <v/>
      </c>
      <c r="AP31" s="603" t="str">
        <f t="shared" si="77"/>
        <v/>
      </c>
      <c r="AQ31" s="603" t="str">
        <f t="shared" si="77"/>
        <v/>
      </c>
      <c r="AR31" s="603" t="str">
        <f t="shared" si="77"/>
        <v/>
      </c>
      <c r="AS31" s="603" t="str">
        <f t="shared" si="77"/>
        <v/>
      </c>
      <c r="AT31" s="603" t="str">
        <f t="shared" si="77"/>
        <v/>
      </c>
      <c r="AU31" s="603" t="str">
        <f t="shared" si="77"/>
        <v/>
      </c>
      <c r="AV31" s="603" t="str">
        <f t="shared" si="77"/>
        <v/>
      </c>
      <c r="AW31" s="603" t="str">
        <f t="shared" si="77"/>
        <v/>
      </c>
      <c r="AX31" s="603" t="str">
        <f t="shared" si="77"/>
        <v/>
      </c>
      <c r="AY31" s="603" t="str">
        <f t="shared" si="77"/>
        <v/>
      </c>
      <c r="AZ31" s="603" t="str">
        <f t="shared" si="77"/>
        <v/>
      </c>
      <c r="BA31" s="603" t="str">
        <f t="shared" si="77"/>
        <v/>
      </c>
      <c r="BB31" s="603" t="str">
        <f t="shared" si="77"/>
        <v/>
      </c>
      <c r="BC31" s="603" t="str">
        <f t="shared" si="77"/>
        <v/>
      </c>
      <c r="BD31" s="603" t="str">
        <f t="shared" si="77"/>
        <v/>
      </c>
      <c r="BE31" s="603" t="str">
        <f t="shared" si="77"/>
        <v/>
      </c>
      <c r="BF31" s="603" t="str">
        <f t="shared" si="77"/>
        <v/>
      </c>
      <c r="BG31" s="603" t="str">
        <f t="shared" si="77"/>
        <v/>
      </c>
      <c r="BH31" s="603" t="str">
        <f t="shared" si="77"/>
        <v/>
      </c>
      <c r="BI31" s="603" t="str">
        <f t="shared" si="77"/>
        <v/>
      </c>
      <c r="BJ31" s="603" t="str">
        <f t="shared" si="77"/>
        <v/>
      </c>
      <c r="BK31" s="603" t="str">
        <f t="shared" si="77"/>
        <v/>
      </c>
      <c r="BL31" s="603" t="str">
        <f t="shared" si="77"/>
        <v/>
      </c>
      <c r="BM31" s="603" t="str">
        <f t="shared" si="77"/>
        <v/>
      </c>
      <c r="BN31" s="603" t="str">
        <f t="shared" si="77"/>
        <v/>
      </c>
      <c r="BO31" s="603" t="str">
        <f t="shared" si="77"/>
        <v/>
      </c>
      <c r="BP31" s="603" t="str">
        <f t="shared" si="77"/>
        <v/>
      </c>
      <c r="BQ31" s="603" t="str">
        <f t="shared" si="77"/>
        <v/>
      </c>
      <c r="BR31" s="603" t="str">
        <f t="shared" si="77"/>
        <v/>
      </c>
      <c r="BS31" s="603" t="str">
        <f t="shared" si="77"/>
        <v/>
      </c>
      <c r="BT31" s="603" t="str">
        <f t="shared" si="77"/>
        <v/>
      </c>
      <c r="BU31" s="603" t="str">
        <f t="shared" ref="BU31:CI31" si="78">IFERROR(BU29/BU30,"")</f>
        <v/>
      </c>
      <c r="BV31" s="603" t="str">
        <f t="shared" si="78"/>
        <v/>
      </c>
      <c r="BW31" s="603" t="str">
        <f t="shared" si="78"/>
        <v/>
      </c>
      <c r="BX31" s="603" t="str">
        <f t="shared" si="78"/>
        <v/>
      </c>
      <c r="BY31" s="603" t="str">
        <f t="shared" si="78"/>
        <v/>
      </c>
      <c r="BZ31" s="603" t="str">
        <f t="shared" si="78"/>
        <v/>
      </c>
      <c r="CA31" s="603" t="str">
        <f t="shared" si="78"/>
        <v/>
      </c>
      <c r="CB31" s="603" t="str">
        <f t="shared" si="78"/>
        <v/>
      </c>
      <c r="CC31" s="603" t="str">
        <f t="shared" si="78"/>
        <v/>
      </c>
      <c r="CD31" s="603" t="str">
        <f t="shared" si="78"/>
        <v/>
      </c>
      <c r="CE31" s="603" t="str">
        <f t="shared" si="78"/>
        <v/>
      </c>
      <c r="CF31" s="603" t="str">
        <f t="shared" si="78"/>
        <v/>
      </c>
      <c r="CG31" s="603" t="str">
        <f t="shared" si="78"/>
        <v/>
      </c>
      <c r="CH31" s="603" t="str">
        <f t="shared" si="78"/>
        <v/>
      </c>
      <c r="CI31" s="603" t="str">
        <f t="shared" si="78"/>
        <v/>
      </c>
    </row>
    <row r="32" spans="1:87" s="11" customFormat="1">
      <c r="A32" s="600"/>
      <c r="B32" s="600"/>
      <c r="C32" s="11" t="s">
        <v>580</v>
      </c>
      <c r="D32" s="12" t="s">
        <v>367</v>
      </c>
      <c r="E32" s="429" t="s">
        <v>42</v>
      </c>
      <c r="F32" s="603">
        <f>AVERAGE(H31:CI31)</f>
        <v>0.49609851887131806</v>
      </c>
      <c r="G32" s="601"/>
      <c r="H32" s="601"/>
      <c r="I32" s="12"/>
      <c r="J32" s="12"/>
      <c r="K32" s="601"/>
      <c r="L32" s="601"/>
      <c r="M32" s="601"/>
      <c r="N32" s="601"/>
      <c r="O32" s="601"/>
      <c r="P32" s="601"/>
      <c r="Q32" s="601"/>
      <c r="R32" s="601"/>
      <c r="S32" s="601"/>
      <c r="T32" s="601"/>
      <c r="U32" s="601"/>
      <c r="V32" s="601"/>
      <c r="W32" s="601"/>
      <c r="X32" s="601"/>
      <c r="Y32" s="601"/>
      <c r="Z32" s="601"/>
      <c r="AA32" s="601"/>
      <c r="AB32" s="601"/>
      <c r="AC32" s="601"/>
      <c r="AD32" s="601"/>
      <c r="AE32" s="601"/>
      <c r="AF32" s="601"/>
    </row>
    <row r="33" spans="1:87" s="11" customFormat="1">
      <c r="A33" s="600"/>
      <c r="B33" s="600"/>
      <c r="C33" s="11" t="s">
        <v>828</v>
      </c>
      <c r="D33" s="12" t="s">
        <v>370</v>
      </c>
      <c r="E33" s="429" t="s">
        <v>42</v>
      </c>
      <c r="F33" s="12"/>
      <c r="G33" s="476"/>
      <c r="H33" s="20">
        <f>IF(ISNUMBER(H31),H31,$F$32)</f>
        <v>0.49609851887131806</v>
      </c>
      <c r="I33" s="20">
        <f t="shared" ref="I33:BT33" si="79">IF(ISNUMBER(I31),I31,$F$32)</f>
        <v>0.49907320134847322</v>
      </c>
      <c r="J33" s="20">
        <f t="shared" si="79"/>
        <v>0.49312383639416296</v>
      </c>
      <c r="K33" s="20">
        <f t="shared" si="79"/>
        <v>0.49609851887131806</v>
      </c>
      <c r="L33" s="20">
        <f t="shared" si="79"/>
        <v>0.49609851887131806</v>
      </c>
      <c r="M33" s="20">
        <f t="shared" si="79"/>
        <v>0.49609851887131806</v>
      </c>
      <c r="N33" s="20">
        <f t="shared" si="79"/>
        <v>0.49609851887131806</v>
      </c>
      <c r="O33" s="20">
        <f t="shared" si="79"/>
        <v>0.49609851887131806</v>
      </c>
      <c r="P33" s="20">
        <f t="shared" si="79"/>
        <v>0.49609851887131806</v>
      </c>
      <c r="Q33" s="20">
        <f t="shared" si="79"/>
        <v>0.49609851887131806</v>
      </c>
      <c r="R33" s="20">
        <f t="shared" si="79"/>
        <v>0.49609851887131806</v>
      </c>
      <c r="S33" s="20">
        <f t="shared" si="79"/>
        <v>0.49609851887131806</v>
      </c>
      <c r="T33" s="20">
        <f t="shared" si="79"/>
        <v>0.49609851887131806</v>
      </c>
      <c r="U33" s="20">
        <f t="shared" si="79"/>
        <v>0.49609851887131806</v>
      </c>
      <c r="V33" s="20">
        <f t="shared" si="79"/>
        <v>0.49609851887131806</v>
      </c>
      <c r="W33" s="20">
        <f t="shared" si="79"/>
        <v>0.49609851887131806</v>
      </c>
      <c r="X33" s="20">
        <f t="shared" si="79"/>
        <v>0.49609851887131806</v>
      </c>
      <c r="Y33" s="20">
        <f t="shared" si="79"/>
        <v>0.49609851887131806</v>
      </c>
      <c r="Z33" s="20">
        <f t="shared" si="79"/>
        <v>0.49609851887131806</v>
      </c>
      <c r="AA33" s="20">
        <f t="shared" si="79"/>
        <v>0.49609851887131806</v>
      </c>
      <c r="AB33" s="20">
        <f t="shared" si="79"/>
        <v>0.49609851887131806</v>
      </c>
      <c r="AC33" s="20">
        <f t="shared" si="79"/>
        <v>0.49609851887131806</v>
      </c>
      <c r="AD33" s="20">
        <f t="shared" si="79"/>
        <v>0.49609851887131806</v>
      </c>
      <c r="AE33" s="20">
        <f t="shared" si="79"/>
        <v>0.49609851887131806</v>
      </c>
      <c r="AF33" s="20">
        <f t="shared" si="79"/>
        <v>0.49609851887131806</v>
      </c>
      <c r="AG33" s="20">
        <f t="shared" si="79"/>
        <v>0.49609851887131806</v>
      </c>
      <c r="AH33" s="20">
        <f t="shared" si="79"/>
        <v>0.49609851887131806</v>
      </c>
      <c r="AI33" s="20">
        <f t="shared" si="79"/>
        <v>0.49609851887131806</v>
      </c>
      <c r="AJ33" s="20">
        <f t="shared" si="79"/>
        <v>0.49609851887131806</v>
      </c>
      <c r="AK33" s="20">
        <f t="shared" si="79"/>
        <v>0.49609851887131806</v>
      </c>
      <c r="AL33" s="20">
        <f t="shared" si="79"/>
        <v>0.49609851887131806</v>
      </c>
      <c r="AM33" s="20">
        <f t="shared" si="79"/>
        <v>0.49609851887131806</v>
      </c>
      <c r="AN33" s="20">
        <f t="shared" si="79"/>
        <v>0.49609851887131806</v>
      </c>
      <c r="AO33" s="20">
        <f t="shared" si="79"/>
        <v>0.49609851887131806</v>
      </c>
      <c r="AP33" s="20">
        <f t="shared" si="79"/>
        <v>0.49609851887131806</v>
      </c>
      <c r="AQ33" s="20">
        <f t="shared" si="79"/>
        <v>0.49609851887131806</v>
      </c>
      <c r="AR33" s="20">
        <f t="shared" si="79"/>
        <v>0.49609851887131806</v>
      </c>
      <c r="AS33" s="20">
        <f t="shared" si="79"/>
        <v>0.49609851887131806</v>
      </c>
      <c r="AT33" s="20">
        <f t="shared" si="79"/>
        <v>0.49609851887131806</v>
      </c>
      <c r="AU33" s="20">
        <f t="shared" si="79"/>
        <v>0.49609851887131806</v>
      </c>
      <c r="AV33" s="20">
        <f t="shared" si="79"/>
        <v>0.49609851887131806</v>
      </c>
      <c r="AW33" s="20">
        <f t="shared" si="79"/>
        <v>0.49609851887131806</v>
      </c>
      <c r="AX33" s="20">
        <f t="shared" si="79"/>
        <v>0.49609851887131806</v>
      </c>
      <c r="AY33" s="20">
        <f t="shared" si="79"/>
        <v>0.49609851887131806</v>
      </c>
      <c r="AZ33" s="20">
        <f t="shared" si="79"/>
        <v>0.49609851887131806</v>
      </c>
      <c r="BA33" s="20">
        <f t="shared" si="79"/>
        <v>0.49609851887131806</v>
      </c>
      <c r="BB33" s="20">
        <f t="shared" si="79"/>
        <v>0.49609851887131806</v>
      </c>
      <c r="BC33" s="20">
        <f t="shared" si="79"/>
        <v>0.49609851887131806</v>
      </c>
      <c r="BD33" s="20">
        <f t="shared" si="79"/>
        <v>0.49609851887131806</v>
      </c>
      <c r="BE33" s="20">
        <f t="shared" si="79"/>
        <v>0.49609851887131806</v>
      </c>
      <c r="BF33" s="20">
        <f t="shared" si="79"/>
        <v>0.49609851887131806</v>
      </c>
      <c r="BG33" s="20">
        <f t="shared" si="79"/>
        <v>0.49609851887131806</v>
      </c>
      <c r="BH33" s="20">
        <f t="shared" si="79"/>
        <v>0.49609851887131806</v>
      </c>
      <c r="BI33" s="20">
        <f t="shared" si="79"/>
        <v>0.49609851887131806</v>
      </c>
      <c r="BJ33" s="20">
        <f t="shared" si="79"/>
        <v>0.49609851887131806</v>
      </c>
      <c r="BK33" s="20">
        <f t="shared" si="79"/>
        <v>0.49609851887131806</v>
      </c>
      <c r="BL33" s="20">
        <f t="shared" si="79"/>
        <v>0.49609851887131806</v>
      </c>
      <c r="BM33" s="20">
        <f t="shared" si="79"/>
        <v>0.49609851887131806</v>
      </c>
      <c r="BN33" s="20">
        <f t="shared" si="79"/>
        <v>0.49609851887131806</v>
      </c>
      <c r="BO33" s="20">
        <f t="shared" si="79"/>
        <v>0.49609851887131806</v>
      </c>
      <c r="BP33" s="20">
        <f t="shared" si="79"/>
        <v>0.49609851887131806</v>
      </c>
      <c r="BQ33" s="20">
        <f t="shared" si="79"/>
        <v>0.49609851887131806</v>
      </c>
      <c r="BR33" s="20">
        <f t="shared" si="79"/>
        <v>0.49609851887131806</v>
      </c>
      <c r="BS33" s="20">
        <f t="shared" si="79"/>
        <v>0.49609851887131806</v>
      </c>
      <c r="BT33" s="20">
        <f t="shared" si="79"/>
        <v>0.49609851887131806</v>
      </c>
      <c r="BU33" s="20">
        <f t="shared" ref="BU33:CI33" si="80">IF(ISNUMBER(BU31),BU31,$F$32)</f>
        <v>0.49609851887131806</v>
      </c>
      <c r="BV33" s="20">
        <f t="shared" si="80"/>
        <v>0.49609851887131806</v>
      </c>
      <c r="BW33" s="20">
        <f t="shared" si="80"/>
        <v>0.49609851887131806</v>
      </c>
      <c r="BX33" s="20">
        <f t="shared" si="80"/>
        <v>0.49609851887131806</v>
      </c>
      <c r="BY33" s="20">
        <f t="shared" si="80"/>
        <v>0.49609851887131806</v>
      </c>
      <c r="BZ33" s="20">
        <f t="shared" si="80"/>
        <v>0.49609851887131806</v>
      </c>
      <c r="CA33" s="20">
        <f t="shared" si="80"/>
        <v>0.49609851887131806</v>
      </c>
      <c r="CB33" s="20">
        <f t="shared" si="80"/>
        <v>0.49609851887131806</v>
      </c>
      <c r="CC33" s="20">
        <f t="shared" si="80"/>
        <v>0.49609851887131806</v>
      </c>
      <c r="CD33" s="20">
        <f t="shared" si="80"/>
        <v>0.49609851887131806</v>
      </c>
      <c r="CE33" s="20">
        <f t="shared" si="80"/>
        <v>0.49609851887131806</v>
      </c>
      <c r="CF33" s="20">
        <f t="shared" si="80"/>
        <v>0.49609851887131806</v>
      </c>
      <c r="CG33" s="20">
        <f t="shared" si="80"/>
        <v>0.49609851887131806</v>
      </c>
      <c r="CH33" s="20">
        <f t="shared" si="80"/>
        <v>0.49609851887131806</v>
      </c>
      <c r="CI33" s="20">
        <f t="shared" si="80"/>
        <v>0.49609851887131806</v>
      </c>
    </row>
    <row r="34" spans="1:87" s="11" customFormat="1">
      <c r="A34" s="8"/>
      <c r="B34" s="8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</row>
    <row r="35" spans="1:87" s="11" customFormat="1">
      <c r="A35" s="8"/>
      <c r="B35" s="8"/>
      <c r="C35" s="11" t="s">
        <v>827</v>
      </c>
      <c r="D35" s="12" t="s">
        <v>898</v>
      </c>
      <c r="E35" s="12" t="s">
        <v>58</v>
      </c>
      <c r="F35" s="12"/>
      <c r="G35" s="767"/>
      <c r="H35" s="602">
        <f t="shared" ref="H35:AL35" si="81">H16*H33</f>
        <v>234.63525591059835</v>
      </c>
      <c r="I35" s="602">
        <f>I16*I33</f>
        <v>302.32767089550043</v>
      </c>
      <c r="J35" s="602">
        <f t="shared" si="81"/>
        <v>331.12584087589988</v>
      </c>
      <c r="K35" s="602">
        <f t="shared" si="81"/>
        <v>355.914321169201</v>
      </c>
      <c r="L35" s="602">
        <f t="shared" si="81"/>
        <v>395.39051954044055</v>
      </c>
      <c r="M35" s="602">
        <f t="shared" si="81"/>
        <v>385.19911336867295</v>
      </c>
      <c r="N35" s="602">
        <f t="shared" si="81"/>
        <v>427.40129240336552</v>
      </c>
      <c r="O35" s="602">
        <f t="shared" si="81"/>
        <v>539.5918696907919</v>
      </c>
      <c r="P35" s="602">
        <f t="shared" si="81"/>
        <v>565.08092584267604</v>
      </c>
      <c r="Q35" s="602">
        <f t="shared" si="81"/>
        <v>609.56517706235911</v>
      </c>
      <c r="R35" s="602">
        <f t="shared" si="81"/>
        <v>642.74227729039376</v>
      </c>
      <c r="S35" s="602">
        <f t="shared" si="81"/>
        <v>662.0248268759824</v>
      </c>
      <c r="T35" s="602">
        <f t="shared" si="81"/>
        <v>698.14744160613145</v>
      </c>
      <c r="U35" s="602">
        <f t="shared" si="81"/>
        <v>737.16537182990191</v>
      </c>
      <c r="V35" s="602">
        <f t="shared" si="81"/>
        <v>786.81728465884294</v>
      </c>
      <c r="W35" s="602">
        <f t="shared" si="81"/>
        <v>839.57338177672216</v>
      </c>
      <c r="X35" s="602">
        <f t="shared" si="81"/>
        <v>895.0376364860889</v>
      </c>
      <c r="Y35" s="602">
        <f t="shared" si="81"/>
        <v>953.13125682039265</v>
      </c>
      <c r="Z35" s="602">
        <f t="shared" si="81"/>
        <v>1015.4551119903032</v>
      </c>
      <c r="AA35" s="602">
        <f t="shared" si="81"/>
        <v>1078.2454305226972</v>
      </c>
      <c r="AB35" s="602">
        <f t="shared" si="81"/>
        <v>1127.8489475243691</v>
      </c>
      <c r="AC35" s="602">
        <f t="shared" si="81"/>
        <v>1202.3077138594711</v>
      </c>
      <c r="AD35" s="602">
        <f t="shared" si="81"/>
        <v>1277.1044251272976</v>
      </c>
      <c r="AE35" s="602">
        <f t="shared" si="81"/>
        <v>1355.8812422063202</v>
      </c>
      <c r="AF35" s="602">
        <f t="shared" si="81"/>
        <v>1439.2679350961805</v>
      </c>
      <c r="AG35" s="602">
        <f t="shared" si="81"/>
        <v>1487.8900113056313</v>
      </c>
      <c r="AH35" s="602">
        <f t="shared" si="81"/>
        <v>1537.4257756666482</v>
      </c>
      <c r="AI35" s="602">
        <f t="shared" si="81"/>
        <v>1588.6887423494618</v>
      </c>
      <c r="AJ35" s="602">
        <f t="shared" si="81"/>
        <v>1641.50306780404</v>
      </c>
      <c r="AK35" s="602">
        <f t="shared" si="81"/>
        <v>1695.5865014845276</v>
      </c>
      <c r="AL35" s="602">
        <f t="shared" si="81"/>
        <v>1751.6193573771889</v>
      </c>
      <c r="AM35" s="602">
        <f t="shared" ref="AM35:CI35" si="82">AM16*AM33</f>
        <v>1809.7086347355175</v>
      </c>
      <c r="AN35" s="602">
        <f t="shared" si="82"/>
        <v>1869.7930867997989</v>
      </c>
      <c r="AO35" s="602">
        <f t="shared" si="82"/>
        <v>1931.4046152359485</v>
      </c>
      <c r="AP35" s="602">
        <f t="shared" si="82"/>
        <v>1994.9415977760552</v>
      </c>
      <c r="AQ35" s="602">
        <f t="shared" si="82"/>
        <v>2060.4897396304991</v>
      </c>
      <c r="AR35" s="602">
        <f t="shared" si="82"/>
        <v>2128.1636678228724</v>
      </c>
      <c r="AS35" s="602">
        <f t="shared" si="82"/>
        <v>2198.4986630964027</v>
      </c>
      <c r="AT35" s="602">
        <f t="shared" si="82"/>
        <v>2271.7906585224437</v>
      </c>
      <c r="AU35" s="602">
        <f t="shared" si="82"/>
        <v>2345.7992313151944</v>
      </c>
      <c r="AV35" s="602">
        <f t="shared" si="82"/>
        <v>2423.2899732287347</v>
      </c>
      <c r="AW35" s="602">
        <f t="shared" si="82"/>
        <v>2502.3541571266692</v>
      </c>
      <c r="AX35" s="602">
        <f t="shared" si="82"/>
        <v>2583.4991424414638</v>
      </c>
      <c r="AY35" s="602">
        <f t="shared" si="82"/>
        <v>2667.0804088280938</v>
      </c>
      <c r="AZ35" s="602">
        <f t="shared" si="82"/>
        <v>2752.4254095122192</v>
      </c>
      <c r="BA35" s="602">
        <f t="shared" si="82"/>
        <v>2840.7749953562816</v>
      </c>
      <c r="BB35" s="602">
        <f t="shared" si="82"/>
        <v>2932.5904885406408</v>
      </c>
      <c r="BC35" s="602">
        <f t="shared" si="82"/>
        <v>3026.91647600232</v>
      </c>
      <c r="BD35" s="602">
        <f t="shared" si="82"/>
        <v>3124.1629580079725</v>
      </c>
      <c r="BE35" s="602">
        <f t="shared" si="82"/>
        <v>3224.9042680792572</v>
      </c>
      <c r="BF35" s="602">
        <f t="shared" si="82"/>
        <v>3328.0816247934381</v>
      </c>
      <c r="BG35" s="602">
        <f t="shared" si="82"/>
        <v>3433.3264835721234</v>
      </c>
      <c r="BH35" s="602">
        <f t="shared" si="82"/>
        <v>3542.380750271976</v>
      </c>
      <c r="BI35" s="602">
        <f t="shared" si="82"/>
        <v>3658.238719273329</v>
      </c>
      <c r="BJ35" s="602">
        <f t="shared" si="82"/>
        <v>3778.4497110729039</v>
      </c>
      <c r="BK35" s="602">
        <f t="shared" si="82"/>
        <v>3900.9038768737769</v>
      </c>
      <c r="BL35" s="602">
        <f t="shared" si="82"/>
        <v>4028.1052818197327</v>
      </c>
      <c r="BM35" s="602">
        <f t="shared" si="82"/>
        <v>4159.31690560276</v>
      </c>
      <c r="BN35" s="602">
        <f t="shared" si="82"/>
        <v>4294.6452666235255</v>
      </c>
      <c r="BO35" s="602">
        <f t="shared" si="82"/>
        <v>4434.2105318649619</v>
      </c>
      <c r="BP35" s="602">
        <f t="shared" si="82"/>
        <v>4578.161370461512</v>
      </c>
      <c r="BQ35" s="602">
        <f t="shared" si="82"/>
        <v>4726.6091220040789</v>
      </c>
      <c r="BR35" s="602">
        <f t="shared" si="82"/>
        <v>4879.6958732348157</v>
      </c>
      <c r="BS35" s="602">
        <f t="shared" si="82"/>
        <v>5037.5545505795408</v>
      </c>
      <c r="BT35" s="602">
        <f t="shared" si="82"/>
        <v>5200.3497318854106</v>
      </c>
      <c r="BU35" s="602">
        <f t="shared" si="82"/>
        <v>5368.2092382917981</v>
      </c>
      <c r="BV35" s="602">
        <f t="shared" si="82"/>
        <v>5541.2921037858505</v>
      </c>
      <c r="BW35" s="602">
        <f t="shared" si="82"/>
        <v>5719.7487188643254</v>
      </c>
      <c r="BX35" s="602">
        <f t="shared" si="82"/>
        <v>5903.7616682324278</v>
      </c>
      <c r="BY35" s="602">
        <f t="shared" si="82"/>
        <v>6093.4773136538588</v>
      </c>
      <c r="BZ35" s="602">
        <f t="shared" si="82"/>
        <v>6289.0737466392929</v>
      </c>
      <c r="CA35" s="602">
        <f t="shared" si="82"/>
        <v>6490.72089137065</v>
      </c>
      <c r="CB35" s="602">
        <f t="shared" si="82"/>
        <v>6698.6215057827931</v>
      </c>
      <c r="CC35" s="602">
        <f t="shared" si="82"/>
        <v>6912.9429031855389</v>
      </c>
      <c r="CD35" s="602">
        <f t="shared" si="82"/>
        <v>7133.8845510374467</v>
      </c>
      <c r="CE35" s="602">
        <f t="shared" si="82"/>
        <v>7361.6386161573155</v>
      </c>
      <c r="CF35" s="602">
        <f t="shared" si="82"/>
        <v>7596.4306990907962</v>
      </c>
      <c r="CG35" s="602">
        <f t="shared" si="82"/>
        <v>7838.4514561387587</v>
      </c>
      <c r="CH35" s="602">
        <f t="shared" si="82"/>
        <v>8087.9246629308864</v>
      </c>
      <c r="CI35" s="602">
        <f t="shared" si="82"/>
        <v>8345.0742013983345</v>
      </c>
    </row>
    <row r="36" spans="1:87" s="11" customFormat="1">
      <c r="A36" s="600"/>
      <c r="B36" s="600"/>
      <c r="C36" s="11" t="s">
        <v>581</v>
      </c>
      <c r="D36" s="12" t="s">
        <v>898</v>
      </c>
      <c r="E36" s="12" t="s">
        <v>58</v>
      </c>
      <c r="F36" s="430"/>
      <c r="G36" s="767"/>
      <c r="H36" s="602">
        <f t="shared" ref="H36:AL36" si="83">H16*(1-H33)</f>
        <v>238.32575281085661</v>
      </c>
      <c r="I36" s="602">
        <f t="shared" si="83"/>
        <v>303.45053975300709</v>
      </c>
      <c r="J36" s="602">
        <f t="shared" si="83"/>
        <v>340.36033853325137</v>
      </c>
      <c r="K36" s="602">
        <f t="shared" si="83"/>
        <v>361.51237459870322</v>
      </c>
      <c r="L36" s="602">
        <f t="shared" si="83"/>
        <v>401.60948045955956</v>
      </c>
      <c r="M36" s="602">
        <f t="shared" si="83"/>
        <v>391.25777718009516</v>
      </c>
      <c r="N36" s="602">
        <f t="shared" si="83"/>
        <v>434.12373971274172</v>
      </c>
      <c r="O36" s="602">
        <f t="shared" si="83"/>
        <v>548.07892384115883</v>
      </c>
      <c r="P36" s="602">
        <f t="shared" si="83"/>
        <v>573.96888855366808</v>
      </c>
      <c r="Q36" s="602">
        <f t="shared" si="83"/>
        <v>619.15281719650477</v>
      </c>
      <c r="R36" s="602">
        <f t="shared" si="83"/>
        <v>652.85174857508832</v>
      </c>
      <c r="S36" s="602">
        <f t="shared" si="83"/>
        <v>672.43758672316721</v>
      </c>
      <c r="T36" s="602">
        <f t="shared" si="83"/>
        <v>709.12836158412642</v>
      </c>
      <c r="U36" s="602">
        <f t="shared" si="83"/>
        <v>748.75999135610209</v>
      </c>
      <c r="V36" s="602">
        <f t="shared" si="83"/>
        <v>799.19286197280576</v>
      </c>
      <c r="W36" s="602">
        <f t="shared" si="83"/>
        <v>852.77874152098377</v>
      </c>
      <c r="X36" s="602">
        <f t="shared" si="83"/>
        <v>909.11537433604337</v>
      </c>
      <c r="Y36" s="602">
        <f t="shared" si="83"/>
        <v>968.122729159806</v>
      </c>
      <c r="Z36" s="602">
        <f t="shared" si="83"/>
        <v>1031.4268547218367</v>
      </c>
      <c r="AA36" s="602">
        <f t="shared" si="83"/>
        <v>1095.204780487469</v>
      </c>
      <c r="AB36" s="602">
        <f t="shared" si="83"/>
        <v>1145.5884940756519</v>
      </c>
      <c r="AC36" s="602">
        <f t="shared" si="83"/>
        <v>1221.2183966293512</v>
      </c>
      <c r="AD36" s="602">
        <f t="shared" si="83"/>
        <v>1297.1915595349003</v>
      </c>
      <c r="AE36" s="602">
        <f t="shared" si="83"/>
        <v>1377.2074299612727</v>
      </c>
      <c r="AF36" s="602">
        <f t="shared" si="83"/>
        <v>1461.9056833429206</v>
      </c>
      <c r="AG36" s="602">
        <f t="shared" si="83"/>
        <v>1511.2925193956382</v>
      </c>
      <c r="AH36" s="602">
        <f t="shared" si="83"/>
        <v>1561.6074146852823</v>
      </c>
      <c r="AI36" s="602">
        <f t="shared" si="83"/>
        <v>1613.6766788654891</v>
      </c>
      <c r="AJ36" s="602">
        <f t="shared" si="83"/>
        <v>1667.321702603763</v>
      </c>
      <c r="AK36" s="602">
        <f t="shared" si="83"/>
        <v>1722.2557959328974</v>
      </c>
      <c r="AL36" s="602">
        <f t="shared" si="83"/>
        <v>1779.1699732628763</v>
      </c>
      <c r="AM36" s="602">
        <f t="shared" ref="AM36:CI36" si="84">AM16*(1-AM33)</f>
        <v>1838.1729168014949</v>
      </c>
      <c r="AN36" s="602">
        <f t="shared" si="84"/>
        <v>1899.2024164599084</v>
      </c>
      <c r="AO36" s="602">
        <f t="shared" si="84"/>
        <v>1961.7830113470116</v>
      </c>
      <c r="AP36" s="602">
        <f t="shared" si="84"/>
        <v>2026.3193451406457</v>
      </c>
      <c r="AQ36" s="602">
        <f t="shared" si="84"/>
        <v>2092.8984710788441</v>
      </c>
      <c r="AR36" s="602">
        <f t="shared" si="84"/>
        <v>2161.6368191140627</v>
      </c>
      <c r="AS36" s="602">
        <f t="shared" si="84"/>
        <v>2233.0780892354592</v>
      </c>
      <c r="AT36" s="602">
        <f t="shared" si="84"/>
        <v>2307.5228691434568</v>
      </c>
      <c r="AU36" s="602">
        <f t="shared" si="84"/>
        <v>2382.6954972160684</v>
      </c>
      <c r="AV36" s="602">
        <f t="shared" si="84"/>
        <v>2461.4050642448742</v>
      </c>
      <c r="AW36" s="602">
        <f t="shared" si="84"/>
        <v>2541.7128213835999</v>
      </c>
      <c r="AX36" s="602">
        <f t="shared" si="84"/>
        <v>2624.1341081459905</v>
      </c>
      <c r="AY36" s="602">
        <f t="shared" si="84"/>
        <v>2709.0299954037364</v>
      </c>
      <c r="AZ36" s="602">
        <f t="shared" si="84"/>
        <v>2795.7173581265711</v>
      </c>
      <c r="BA36" s="602">
        <f t="shared" si="84"/>
        <v>2885.4565640915789</v>
      </c>
      <c r="BB36" s="602">
        <f t="shared" si="84"/>
        <v>2978.7161914563603</v>
      </c>
      <c r="BC36" s="602">
        <f t="shared" si="84"/>
        <v>3074.5257997958574</v>
      </c>
      <c r="BD36" s="602">
        <f t="shared" si="84"/>
        <v>3173.3018381293095</v>
      </c>
      <c r="BE36" s="602">
        <f t="shared" si="84"/>
        <v>3275.6276734719695</v>
      </c>
      <c r="BF36" s="602">
        <f t="shared" si="84"/>
        <v>3380.4278711937932</v>
      </c>
      <c r="BG36" s="602">
        <f t="shared" si="84"/>
        <v>3487.3280900060058</v>
      </c>
      <c r="BH36" s="602">
        <f t="shared" si="84"/>
        <v>3598.0976336008584</v>
      </c>
      <c r="BI36" s="602">
        <f t="shared" si="84"/>
        <v>3715.7778925808011</v>
      </c>
      <c r="BJ36" s="602">
        <f t="shared" si="84"/>
        <v>3837.8796415510819</v>
      </c>
      <c r="BK36" s="602">
        <f t="shared" si="84"/>
        <v>3962.2598466317636</v>
      </c>
      <c r="BL36" s="602">
        <f t="shared" si="84"/>
        <v>4091.4619585424066</v>
      </c>
      <c r="BM36" s="602">
        <f t="shared" si="84"/>
        <v>4224.7373646371325</v>
      </c>
      <c r="BN36" s="602">
        <f t="shared" si="84"/>
        <v>4362.194258707741</v>
      </c>
      <c r="BO36" s="602">
        <f t="shared" si="84"/>
        <v>4503.9546978021363</v>
      </c>
      <c r="BP36" s="602">
        <f t="shared" si="84"/>
        <v>4650.1696894202287</v>
      </c>
      <c r="BQ36" s="602">
        <f t="shared" si="84"/>
        <v>4800.952324374889</v>
      </c>
      <c r="BR36" s="602">
        <f t="shared" si="84"/>
        <v>4956.4469242415653</v>
      </c>
      <c r="BS36" s="602">
        <f t="shared" si="84"/>
        <v>5116.7885061999159</v>
      </c>
      <c r="BT36" s="602">
        <f t="shared" si="84"/>
        <v>5282.1442366852125</v>
      </c>
      <c r="BU36" s="602">
        <f t="shared" si="84"/>
        <v>5452.6439472913789</v>
      </c>
      <c r="BV36" s="602">
        <f t="shared" si="84"/>
        <v>5628.4491733962222</v>
      </c>
      <c r="BW36" s="602">
        <f t="shared" si="84"/>
        <v>5809.7126709366776</v>
      </c>
      <c r="BX36" s="602">
        <f t="shared" si="84"/>
        <v>5996.6198964297146</v>
      </c>
      <c r="BY36" s="602">
        <f t="shared" si="84"/>
        <v>6189.3195137126677</v>
      </c>
      <c r="BZ36" s="602">
        <f t="shared" si="84"/>
        <v>6387.9924154360724</v>
      </c>
      <c r="CA36" s="602">
        <f t="shared" si="84"/>
        <v>6592.8111984606121</v>
      </c>
      <c r="CB36" s="602">
        <f t="shared" si="84"/>
        <v>6803.9818098306814</v>
      </c>
      <c r="CC36" s="602">
        <f t="shared" si="84"/>
        <v>7021.6741944693576</v>
      </c>
      <c r="CD36" s="602">
        <f t="shared" si="84"/>
        <v>7246.0909571899629</v>
      </c>
      <c r="CE36" s="602">
        <f t="shared" si="84"/>
        <v>7477.4272873368154</v>
      </c>
      <c r="CF36" s="602">
        <f t="shared" si="84"/>
        <v>7715.9123338486306</v>
      </c>
      <c r="CG36" s="602">
        <f t="shared" si="84"/>
        <v>7961.7397517933859</v>
      </c>
      <c r="CH36" s="602">
        <f t="shared" si="84"/>
        <v>8215.1368364903519</v>
      </c>
      <c r="CI36" s="602">
        <f t="shared" si="84"/>
        <v>8476.3309912322566</v>
      </c>
    </row>
    <row r="37" spans="1:87">
      <c r="A37" s="454"/>
      <c r="B37" s="454"/>
      <c r="D37" s="6"/>
      <c r="E37" s="6"/>
      <c r="F37" s="6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</row>
    <row r="38" spans="1:87">
      <c r="A38" s="454"/>
      <c r="B38" s="454"/>
      <c r="C38" s="4" t="s">
        <v>582</v>
      </c>
      <c r="D38" s="6"/>
      <c r="E38" s="6"/>
      <c r="F38" s="6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</row>
    <row r="39" spans="1:87">
      <c r="A39" s="1"/>
      <c r="B39" s="1"/>
      <c r="C39" t="s">
        <v>573</v>
      </c>
      <c r="D39" s="12" t="s">
        <v>898</v>
      </c>
      <c r="E39" s="429" t="s">
        <v>58</v>
      </c>
      <c r="F39" s="2"/>
      <c r="G39" s="667"/>
      <c r="H39" s="395">
        <f t="shared" ref="H39:AL39" si="85">$F20*H$36</f>
        <v>65.422439500896104</v>
      </c>
      <c r="I39" s="395">
        <f t="shared" si="85"/>
        <v>83.299745597618951</v>
      </c>
      <c r="J39" s="395">
        <f t="shared" si="85"/>
        <v>93.431798257522601</v>
      </c>
      <c r="K39" s="395">
        <f t="shared" si="85"/>
        <v>99.238211469237243</v>
      </c>
      <c r="L39" s="395">
        <f t="shared" si="85"/>
        <v>110.24520694246586</v>
      </c>
      <c r="M39" s="395">
        <f t="shared" si="85"/>
        <v>107.40357663795797</v>
      </c>
      <c r="N39" s="395">
        <f t="shared" si="85"/>
        <v>119.17064673996836</v>
      </c>
      <c r="O39" s="395">
        <f t="shared" si="85"/>
        <v>150.45231081330735</v>
      </c>
      <c r="P39" s="395">
        <f t="shared" si="85"/>
        <v>157.55932560339056</v>
      </c>
      <c r="Q39" s="395">
        <f t="shared" si="85"/>
        <v>169.96269705269762</v>
      </c>
      <c r="R39" s="395">
        <f t="shared" si="85"/>
        <v>179.21333939142099</v>
      </c>
      <c r="S39" s="395">
        <f t="shared" si="85"/>
        <v>184.58981799771732</v>
      </c>
      <c r="T39" s="395">
        <f t="shared" si="85"/>
        <v>194.66174673504995</v>
      </c>
      <c r="U39" s="395">
        <f t="shared" si="85"/>
        <v>205.54096507590933</v>
      </c>
      <c r="V39" s="395">
        <f t="shared" si="85"/>
        <v>219.38521559379762</v>
      </c>
      <c r="W39" s="395">
        <f t="shared" si="85"/>
        <v>234.09499379231752</v>
      </c>
      <c r="X39" s="395">
        <f t="shared" si="85"/>
        <v>249.55987708150414</v>
      </c>
      <c r="Y39" s="395">
        <f t="shared" si="85"/>
        <v>265.75789620254</v>
      </c>
      <c r="Z39" s="395">
        <f t="shared" si="85"/>
        <v>283.13541531616227</v>
      </c>
      <c r="AA39" s="395">
        <f t="shared" si="85"/>
        <v>300.64299660221053</v>
      </c>
      <c r="AB39" s="395">
        <f t="shared" si="85"/>
        <v>314.47375309905198</v>
      </c>
      <c r="AC39" s="395">
        <f t="shared" si="85"/>
        <v>335.23480248595928</v>
      </c>
      <c r="AD39" s="395">
        <f t="shared" si="85"/>
        <v>356.09007974936378</v>
      </c>
      <c r="AE39" s="395">
        <f t="shared" si="85"/>
        <v>378.05511449840088</v>
      </c>
      <c r="AF39" s="395">
        <f t="shared" si="85"/>
        <v>401.30550306253593</v>
      </c>
      <c r="AG39" s="395">
        <f t="shared" si="85"/>
        <v>414.86260822508137</v>
      </c>
      <c r="AH39" s="395">
        <f t="shared" si="85"/>
        <v>428.67447351558184</v>
      </c>
      <c r="AI39" s="395">
        <f t="shared" si="85"/>
        <v>442.9679279388194</v>
      </c>
      <c r="AJ39" s="395">
        <f t="shared" si="85"/>
        <v>457.69394171890252</v>
      </c>
      <c r="AK39" s="395">
        <f t="shared" si="85"/>
        <v>472.77381602948168</v>
      </c>
      <c r="AL39" s="395">
        <f t="shared" si="85"/>
        <v>488.39724018402063</v>
      </c>
      <c r="AM39" s="395">
        <f t="shared" ref="AM39:CI39" si="86">$F20*AM$36</f>
        <v>504.59404836988875</v>
      </c>
      <c r="AN39" s="395">
        <f t="shared" si="86"/>
        <v>521.3471633903257</v>
      </c>
      <c r="AO39" s="395">
        <f t="shared" si="86"/>
        <v>538.52606720010772</v>
      </c>
      <c r="AP39" s="395">
        <f t="shared" si="86"/>
        <v>556.24183791908035</v>
      </c>
      <c r="AQ39" s="395">
        <f t="shared" si="86"/>
        <v>574.51837239905831</v>
      </c>
      <c r="AR39" s="395">
        <f t="shared" si="86"/>
        <v>593.38763164900024</v>
      </c>
      <c r="AS39" s="395">
        <f t="shared" si="86"/>
        <v>612.9988659250273</v>
      </c>
      <c r="AT39" s="395">
        <f t="shared" si="86"/>
        <v>633.43458909907213</v>
      </c>
      <c r="AU39" s="395">
        <f t="shared" si="86"/>
        <v>654.07011276447679</v>
      </c>
      <c r="AV39" s="395">
        <f t="shared" si="86"/>
        <v>675.67655615698118</v>
      </c>
      <c r="AW39" s="395">
        <f t="shared" si="86"/>
        <v>697.72171628296485</v>
      </c>
      <c r="AX39" s="395">
        <f t="shared" si="86"/>
        <v>720.34705820762849</v>
      </c>
      <c r="AY39" s="395">
        <f t="shared" si="86"/>
        <v>743.65169894615042</v>
      </c>
      <c r="AZ39" s="395">
        <f t="shared" si="86"/>
        <v>767.4481148866796</v>
      </c>
      <c r="BA39" s="395">
        <f t="shared" si="86"/>
        <v>792.08228766851732</v>
      </c>
      <c r="BB39" s="395">
        <f t="shared" si="86"/>
        <v>817.68284596819342</v>
      </c>
      <c r="BC39" s="395">
        <f t="shared" si="86"/>
        <v>843.98339566233358</v>
      </c>
      <c r="BD39" s="395">
        <f t="shared" si="86"/>
        <v>871.09825553707424</v>
      </c>
      <c r="BE39" s="395">
        <f t="shared" si="86"/>
        <v>899.18756478346836</v>
      </c>
      <c r="BF39" s="395">
        <f t="shared" si="86"/>
        <v>927.95610747880744</v>
      </c>
      <c r="BG39" s="395">
        <f t="shared" si="86"/>
        <v>957.3011237659266</v>
      </c>
      <c r="BH39" s="395">
        <f t="shared" si="86"/>
        <v>987.70830250723304</v>
      </c>
      <c r="BI39" s="395">
        <f t="shared" si="86"/>
        <v>1020.0125312058211</v>
      </c>
      <c r="BJ39" s="395">
        <f t="shared" si="86"/>
        <v>1053.5304963889689</v>
      </c>
      <c r="BK39" s="395">
        <f t="shared" si="86"/>
        <v>1087.6739170895339</v>
      </c>
      <c r="BL39" s="395">
        <f t="shared" si="86"/>
        <v>1123.1409920915814</v>
      </c>
      <c r="BM39" s="395">
        <f t="shared" si="86"/>
        <v>1159.7262208776178</v>
      </c>
      <c r="BN39" s="395">
        <f t="shared" si="86"/>
        <v>1197.4593035606817</v>
      </c>
      <c r="BO39" s="395">
        <f t="shared" si="86"/>
        <v>1236.3737458351343</v>
      </c>
      <c r="BP39" s="395">
        <f t="shared" si="86"/>
        <v>1276.511000539834</v>
      </c>
      <c r="BQ39" s="395">
        <f t="shared" si="86"/>
        <v>1317.9021120616167</v>
      </c>
      <c r="BR39" s="395">
        <f t="shared" si="86"/>
        <v>1360.5866978963973</v>
      </c>
      <c r="BS39" s="395">
        <f t="shared" si="86"/>
        <v>1404.6018214045703</v>
      </c>
      <c r="BT39" s="395">
        <f t="shared" si="86"/>
        <v>1449.9933711897347</v>
      </c>
      <c r="BU39" s="395">
        <f t="shared" si="86"/>
        <v>1496.7969871250416</v>
      </c>
      <c r="BV39" s="395">
        <f t="shared" si="86"/>
        <v>1545.0570120410796</v>
      </c>
      <c r="BW39" s="395">
        <f t="shared" si="86"/>
        <v>1594.8153787374924</v>
      </c>
      <c r="BX39" s="395">
        <f t="shared" si="86"/>
        <v>1646.1229966003555</v>
      </c>
      <c r="BY39" s="395">
        <f t="shared" si="86"/>
        <v>1699.0206751132816</v>
      </c>
      <c r="BZ39" s="395">
        <f t="shared" si="86"/>
        <v>1753.5580708423213</v>
      </c>
      <c r="CA39" s="395">
        <f t="shared" si="86"/>
        <v>1809.7825630888835</v>
      </c>
      <c r="CB39" s="395">
        <f t="shared" si="86"/>
        <v>1867.7506860625256</v>
      </c>
      <c r="CC39" s="395">
        <f t="shared" si="86"/>
        <v>1927.5090910853035</v>
      </c>
      <c r="CD39" s="395">
        <f t="shared" si="86"/>
        <v>1989.1133948960116</v>
      </c>
      <c r="CE39" s="395">
        <f t="shared" si="86"/>
        <v>2052.6171786243403</v>
      </c>
      <c r="CF39" s="395">
        <f t="shared" si="86"/>
        <v>2118.0833455965271</v>
      </c>
      <c r="CG39" s="395">
        <f t="shared" si="86"/>
        <v>2185.5650557703998</v>
      </c>
      <c r="CH39" s="395">
        <f t="shared" si="86"/>
        <v>2255.1247036379445</v>
      </c>
      <c r="CI39" s="395">
        <f t="shared" si="86"/>
        <v>2326.8247133307768</v>
      </c>
    </row>
    <row r="40" spans="1:87">
      <c r="A40" s="1"/>
      <c r="B40" s="1"/>
      <c r="C40" t="s">
        <v>574</v>
      </c>
      <c r="D40" s="12" t="s">
        <v>898</v>
      </c>
      <c r="E40" s="429" t="s">
        <v>58</v>
      </c>
      <c r="F40" s="2"/>
      <c r="G40" s="667"/>
      <c r="H40" s="395">
        <f t="shared" ref="H40:AL40" si="87">$F21*H$36</f>
        <v>9.7184704740078054</v>
      </c>
      <c r="I40" s="395">
        <f t="shared" si="87"/>
        <v>12.374135300652199</v>
      </c>
      <c r="J40" s="395">
        <f t="shared" si="87"/>
        <v>13.879246625872916</v>
      </c>
      <c r="K40" s="395">
        <f t="shared" si="87"/>
        <v>14.741786387282527</v>
      </c>
      <c r="L40" s="395">
        <f t="shared" si="87"/>
        <v>16.376870027241331</v>
      </c>
      <c r="M40" s="395">
        <f t="shared" si="87"/>
        <v>15.954747275123115</v>
      </c>
      <c r="N40" s="395">
        <f t="shared" si="87"/>
        <v>17.702739618795984</v>
      </c>
      <c r="O40" s="395">
        <f t="shared" si="87"/>
        <v>22.349615079170889</v>
      </c>
      <c r="P40" s="395">
        <f t="shared" si="87"/>
        <v>23.405358550718052</v>
      </c>
      <c r="Q40" s="395">
        <f t="shared" si="87"/>
        <v>25.247873139410377</v>
      </c>
      <c r="R40" s="395">
        <f t="shared" si="87"/>
        <v>26.622051404854883</v>
      </c>
      <c r="S40" s="395">
        <f t="shared" si="87"/>
        <v>27.420724596928522</v>
      </c>
      <c r="T40" s="395">
        <f t="shared" si="87"/>
        <v>28.916904543699498</v>
      </c>
      <c r="U40" s="395">
        <f t="shared" si="87"/>
        <v>30.533006954929178</v>
      </c>
      <c r="V40" s="395">
        <f t="shared" si="87"/>
        <v>32.58956340435693</v>
      </c>
      <c r="W40" s="395">
        <f t="shared" si="87"/>
        <v>34.774693555297894</v>
      </c>
      <c r="X40" s="395">
        <f t="shared" si="87"/>
        <v>37.071994187566098</v>
      </c>
      <c r="Y40" s="395">
        <f t="shared" si="87"/>
        <v>39.478201778816867</v>
      </c>
      <c r="Z40" s="395">
        <f t="shared" si="87"/>
        <v>42.059623500563141</v>
      </c>
      <c r="AA40" s="395">
        <f t="shared" si="87"/>
        <v>44.660365892589368</v>
      </c>
      <c r="AB40" s="395">
        <f t="shared" si="87"/>
        <v>46.714917811979412</v>
      </c>
      <c r="AC40" s="395">
        <f t="shared" si="87"/>
        <v>49.798961253577353</v>
      </c>
      <c r="AD40" s="395">
        <f t="shared" si="87"/>
        <v>52.897002198823152</v>
      </c>
      <c r="AE40" s="395">
        <f t="shared" si="87"/>
        <v>56.159897060243736</v>
      </c>
      <c r="AF40" s="395">
        <f t="shared" si="87"/>
        <v>59.613730584239129</v>
      </c>
      <c r="AG40" s="395">
        <f t="shared" si="87"/>
        <v>61.627631735592743</v>
      </c>
      <c r="AH40" s="395">
        <f t="shared" si="87"/>
        <v>63.679377375784945</v>
      </c>
      <c r="AI40" s="395">
        <f t="shared" si="87"/>
        <v>65.802662839359073</v>
      </c>
      <c r="AJ40" s="395">
        <f t="shared" si="87"/>
        <v>67.990204777773172</v>
      </c>
      <c r="AK40" s="395">
        <f t="shared" si="87"/>
        <v>70.230312519966205</v>
      </c>
      <c r="AL40" s="395">
        <f t="shared" si="87"/>
        <v>72.551164318021023</v>
      </c>
      <c r="AM40" s="395">
        <f t="shared" ref="AM40:CI40" si="88">$F21*AM$36</f>
        <v>74.95719202546185</v>
      </c>
      <c r="AN40" s="395">
        <f t="shared" si="88"/>
        <v>77.445858833301429</v>
      </c>
      <c r="AO40" s="395">
        <f t="shared" si="88"/>
        <v>79.997776351585046</v>
      </c>
      <c r="AP40" s="395">
        <f t="shared" si="88"/>
        <v>82.629445179132645</v>
      </c>
      <c r="AQ40" s="395">
        <f t="shared" si="88"/>
        <v>85.344415181258881</v>
      </c>
      <c r="AR40" s="395">
        <f t="shared" si="88"/>
        <v>88.147434149765061</v>
      </c>
      <c r="AS40" s="395">
        <f t="shared" si="88"/>
        <v>91.060673135110576</v>
      </c>
      <c r="AT40" s="395">
        <f t="shared" si="88"/>
        <v>94.096389531458527</v>
      </c>
      <c r="AU40" s="395">
        <f t="shared" si="88"/>
        <v>97.161786190278875</v>
      </c>
      <c r="AV40" s="395">
        <f t="shared" si="88"/>
        <v>100.37141248609286</v>
      </c>
      <c r="AW40" s="395">
        <f t="shared" si="88"/>
        <v>103.64620993194799</v>
      </c>
      <c r="AX40" s="395">
        <f t="shared" si="88"/>
        <v>107.00719309210916</v>
      </c>
      <c r="AY40" s="395">
        <f t="shared" si="88"/>
        <v>110.4690857493156</v>
      </c>
      <c r="AZ40" s="395">
        <f t="shared" si="88"/>
        <v>114.00403136536946</v>
      </c>
      <c r="BA40" s="395">
        <f t="shared" si="88"/>
        <v>117.66342533872651</v>
      </c>
      <c r="BB40" s="395">
        <f t="shared" si="88"/>
        <v>121.46637539457257</v>
      </c>
      <c r="BC40" s="395">
        <f t="shared" si="88"/>
        <v>125.37330881990249</v>
      </c>
      <c r="BD40" s="395">
        <f t="shared" si="88"/>
        <v>129.40120761288341</v>
      </c>
      <c r="BE40" s="395">
        <f t="shared" si="88"/>
        <v>133.57386036978062</v>
      </c>
      <c r="BF40" s="395">
        <f t="shared" si="88"/>
        <v>137.84741291379814</v>
      </c>
      <c r="BG40" s="395">
        <f t="shared" si="88"/>
        <v>142.2066003198523</v>
      </c>
      <c r="BH40" s="395">
        <f t="shared" si="88"/>
        <v>146.72357142410493</v>
      </c>
      <c r="BI40" s="395">
        <f t="shared" si="88"/>
        <v>151.52234834511111</v>
      </c>
      <c r="BJ40" s="395">
        <f t="shared" si="88"/>
        <v>156.50142521027115</v>
      </c>
      <c r="BK40" s="395">
        <f t="shared" si="88"/>
        <v>161.57341317787856</v>
      </c>
      <c r="BL40" s="395">
        <f t="shared" si="88"/>
        <v>166.8420293260443</v>
      </c>
      <c r="BM40" s="395">
        <f t="shared" si="88"/>
        <v>172.27674665628152</v>
      </c>
      <c r="BN40" s="395">
        <f t="shared" si="88"/>
        <v>177.88197710543997</v>
      </c>
      <c r="BO40" s="395">
        <f t="shared" si="88"/>
        <v>183.66269792756049</v>
      </c>
      <c r="BP40" s="395">
        <f t="shared" si="88"/>
        <v>189.62506692100061</v>
      </c>
      <c r="BQ40" s="395">
        <f t="shared" si="88"/>
        <v>195.77369571380646</v>
      </c>
      <c r="BR40" s="395">
        <f t="shared" si="88"/>
        <v>202.11446946506476</v>
      </c>
      <c r="BS40" s="395">
        <f t="shared" si="88"/>
        <v>208.65289391831564</v>
      </c>
      <c r="BT40" s="395">
        <f t="shared" si="88"/>
        <v>215.39578580253735</v>
      </c>
      <c r="BU40" s="395">
        <f t="shared" si="88"/>
        <v>222.34843940295605</v>
      </c>
      <c r="BV40" s="395">
        <f t="shared" si="88"/>
        <v>229.51744182474701</v>
      </c>
      <c r="BW40" s="395">
        <f t="shared" si="88"/>
        <v>236.90902216420102</v>
      </c>
      <c r="BX40" s="395">
        <f t="shared" si="88"/>
        <v>244.53074298500715</v>
      </c>
      <c r="BY40" s="395">
        <f t="shared" si="88"/>
        <v>252.388666515425</v>
      </c>
      <c r="BZ40" s="395">
        <f t="shared" si="88"/>
        <v>260.49016921335925</v>
      </c>
      <c r="CA40" s="395">
        <f t="shared" si="88"/>
        <v>268.84228925019784</v>
      </c>
      <c r="CB40" s="395">
        <f t="shared" si="88"/>
        <v>277.45342475432835</v>
      </c>
      <c r="CC40" s="395">
        <f t="shared" si="88"/>
        <v>286.33050575617193</v>
      </c>
      <c r="CD40" s="395">
        <f t="shared" si="88"/>
        <v>295.48179409429594</v>
      </c>
      <c r="CE40" s="395">
        <f t="shared" si="88"/>
        <v>304.91524921855932</v>
      </c>
      <c r="CF40" s="395">
        <f t="shared" si="88"/>
        <v>314.64021538642817</v>
      </c>
      <c r="CG40" s="395">
        <f t="shared" si="88"/>
        <v>324.66458948289323</v>
      </c>
      <c r="CH40" s="395">
        <f t="shared" si="88"/>
        <v>334.99764017834849</v>
      </c>
      <c r="CI40" s="395">
        <f t="shared" si="88"/>
        <v>345.64864054614003</v>
      </c>
    </row>
    <row r="41" spans="1:87">
      <c r="A41" s="1"/>
      <c r="B41" s="1"/>
      <c r="C41" t="s">
        <v>575</v>
      </c>
      <c r="D41" s="12" t="s">
        <v>898</v>
      </c>
      <c r="E41" s="429" t="s">
        <v>58</v>
      </c>
      <c r="F41" s="2"/>
      <c r="G41" s="667"/>
      <c r="H41" s="395">
        <f t="shared" ref="H41:AL41" si="89">$F22*H$36</f>
        <v>58.338828799156808</v>
      </c>
      <c r="I41" s="395">
        <f t="shared" si="89"/>
        <v>74.280470653593483</v>
      </c>
      <c r="J41" s="395">
        <f t="shared" si="89"/>
        <v>83.315475921198399</v>
      </c>
      <c r="K41" s="395">
        <f t="shared" si="89"/>
        <v>88.49320009167576</v>
      </c>
      <c r="L41" s="395">
        <f t="shared" si="89"/>
        <v>98.308413792121499</v>
      </c>
      <c r="M41" s="395">
        <f t="shared" si="89"/>
        <v>95.774460837907512</v>
      </c>
      <c r="N41" s="395">
        <f t="shared" si="89"/>
        <v>106.26745213242287</v>
      </c>
      <c r="O41" s="395">
        <f t="shared" si="89"/>
        <v>134.16209590984212</v>
      </c>
      <c r="P41" s="395">
        <f t="shared" si="89"/>
        <v>140.49959910102257</v>
      </c>
      <c r="Q41" s="395">
        <f t="shared" si="89"/>
        <v>151.55999625273017</v>
      </c>
      <c r="R41" s="395">
        <f t="shared" si="89"/>
        <v>159.80902584866294</v>
      </c>
      <c r="S41" s="395">
        <f t="shared" si="89"/>
        <v>164.60336655726269</v>
      </c>
      <c r="T41" s="395">
        <f t="shared" si="89"/>
        <v>173.58475781639649</v>
      </c>
      <c r="U41" s="395">
        <f t="shared" si="89"/>
        <v>183.28602944579436</v>
      </c>
      <c r="V41" s="395">
        <f t="shared" si="89"/>
        <v>195.63129457160275</v>
      </c>
      <c r="W41" s="395">
        <f t="shared" si="89"/>
        <v>208.74837242048469</v>
      </c>
      <c r="X41" s="395">
        <f t="shared" si="89"/>
        <v>222.53879640176163</v>
      </c>
      <c r="Y41" s="395">
        <f t="shared" si="89"/>
        <v>236.98297597679314</v>
      </c>
      <c r="Z41" s="395">
        <f t="shared" si="89"/>
        <v>252.47894525366183</v>
      </c>
      <c r="AA41" s="395">
        <f t="shared" si="89"/>
        <v>268.09089422906044</v>
      </c>
      <c r="AB41" s="395">
        <f t="shared" si="89"/>
        <v>280.42412639813915</v>
      </c>
      <c r="AC41" s="395">
        <f t="shared" si="89"/>
        <v>298.93727441147541</v>
      </c>
      <c r="AD41" s="395">
        <f t="shared" si="89"/>
        <v>317.53444778364894</v>
      </c>
      <c r="AE41" s="395">
        <f t="shared" si="89"/>
        <v>337.12121971645121</v>
      </c>
      <c r="AF41" s="395">
        <f t="shared" si="89"/>
        <v>357.85417385733695</v>
      </c>
      <c r="AG41" s="395">
        <f t="shared" si="89"/>
        <v>369.94338427388021</v>
      </c>
      <c r="AH41" s="395">
        <f t="shared" si="89"/>
        <v>382.25977068084813</v>
      </c>
      <c r="AI41" s="395">
        <f t="shared" si="89"/>
        <v>395.00560218617414</v>
      </c>
      <c r="AJ41" s="395">
        <f t="shared" si="89"/>
        <v>408.13715771000216</v>
      </c>
      <c r="AK41" s="395">
        <f t="shared" si="89"/>
        <v>421.58425953667171</v>
      </c>
      <c r="AL41" s="395">
        <f t="shared" si="89"/>
        <v>435.51605838064137</v>
      </c>
      <c r="AM41" s="395">
        <f t="shared" ref="AM41:CI41" si="90">$F22*AM$36</f>
        <v>449.95915813443764</v>
      </c>
      <c r="AN41" s="395">
        <f t="shared" si="90"/>
        <v>464.89833063375215</v>
      </c>
      <c r="AO41" s="395">
        <f t="shared" si="90"/>
        <v>480.217189666857</v>
      </c>
      <c r="AP41" s="395">
        <f t="shared" si="90"/>
        <v>496.01478637685278</v>
      </c>
      <c r="AQ41" s="395">
        <f t="shared" si="90"/>
        <v>512.31243018536156</v>
      </c>
      <c r="AR41" s="395">
        <f t="shared" si="90"/>
        <v>529.1386215250194</v>
      </c>
      <c r="AS41" s="395">
        <f t="shared" si="90"/>
        <v>546.62645058944361</v>
      </c>
      <c r="AT41" s="395">
        <f t="shared" si="90"/>
        <v>564.84949706604641</v>
      </c>
      <c r="AU41" s="395">
        <f t="shared" si="90"/>
        <v>583.25071064782514</v>
      </c>
      <c r="AV41" s="395">
        <f t="shared" si="90"/>
        <v>602.51771768165361</v>
      </c>
      <c r="AW41" s="395">
        <f t="shared" si="90"/>
        <v>622.17593942103326</v>
      </c>
      <c r="AX41" s="395">
        <f t="shared" si="90"/>
        <v>642.35152380973921</v>
      </c>
      <c r="AY41" s="395">
        <f t="shared" si="90"/>
        <v>663.13285597409322</v>
      </c>
      <c r="AZ41" s="395">
        <f t="shared" si="90"/>
        <v>684.35271641003806</v>
      </c>
      <c r="BA41" s="395">
        <f t="shared" si="90"/>
        <v>706.3196256156906</v>
      </c>
      <c r="BB41" s="395">
        <f t="shared" si="90"/>
        <v>729.14828500536646</v>
      </c>
      <c r="BC41" s="395">
        <f t="shared" si="90"/>
        <v>752.601144263376</v>
      </c>
      <c r="BD41" s="395">
        <f t="shared" si="90"/>
        <v>776.78014431616305</v>
      </c>
      <c r="BE41" s="395">
        <f t="shared" si="90"/>
        <v>801.82808529350177</v>
      </c>
      <c r="BF41" s="395">
        <f t="shared" si="90"/>
        <v>827.48171575895742</v>
      </c>
      <c r="BG41" s="395">
        <f t="shared" si="90"/>
        <v>853.64940217271874</v>
      </c>
      <c r="BH41" s="395">
        <f t="shared" si="90"/>
        <v>880.76424546483008</v>
      </c>
      <c r="BI41" s="395">
        <f t="shared" si="90"/>
        <v>909.5707357442077</v>
      </c>
      <c r="BJ41" s="395">
        <f t="shared" si="90"/>
        <v>939.45954526328683</v>
      </c>
      <c r="BK41" s="395">
        <f t="shared" si="90"/>
        <v>969.90608914125653</v>
      </c>
      <c r="BL41" s="395">
        <f t="shared" si="90"/>
        <v>1001.5329687308346</v>
      </c>
      <c r="BM41" s="395">
        <f t="shared" si="90"/>
        <v>1034.1569340706983</v>
      </c>
      <c r="BN41" s="395">
        <f t="shared" si="90"/>
        <v>1067.8044694959331</v>
      </c>
      <c r="BO41" s="395">
        <f t="shared" si="90"/>
        <v>1102.505452873859</v>
      </c>
      <c r="BP41" s="395">
        <f t="shared" si="90"/>
        <v>1138.2968487397004</v>
      </c>
      <c r="BQ41" s="395">
        <f t="shared" si="90"/>
        <v>1175.2063401511757</v>
      </c>
      <c r="BR41" s="395">
        <f t="shared" si="90"/>
        <v>1213.2692550222127</v>
      </c>
      <c r="BS41" s="395">
        <f t="shared" si="90"/>
        <v>1252.5186436800886</v>
      </c>
      <c r="BT41" s="395">
        <f t="shared" si="90"/>
        <v>1292.995426142608</v>
      </c>
      <c r="BU41" s="395">
        <f t="shared" si="90"/>
        <v>1334.7313833778005</v>
      </c>
      <c r="BV41" s="395">
        <f t="shared" si="90"/>
        <v>1377.7660569989396</v>
      </c>
      <c r="BW41" s="395">
        <f t="shared" si="90"/>
        <v>1422.1368395343102</v>
      </c>
      <c r="BX41" s="395">
        <f t="shared" si="90"/>
        <v>1467.8891281592723</v>
      </c>
      <c r="BY41" s="395">
        <f t="shared" si="90"/>
        <v>1515.0593137130556</v>
      </c>
      <c r="BZ41" s="395">
        <f t="shared" si="90"/>
        <v>1563.6916762000083</v>
      </c>
      <c r="CA41" s="395">
        <f t="shared" si="90"/>
        <v>1613.8284649305292</v>
      </c>
      <c r="CB41" s="395">
        <f t="shared" si="90"/>
        <v>1665.5200928760364</v>
      </c>
      <c r="CC41" s="395">
        <f t="shared" si="90"/>
        <v>1718.8081601894964</v>
      </c>
      <c r="CD41" s="395">
        <f t="shared" si="90"/>
        <v>1773.7422617106558</v>
      </c>
      <c r="CE41" s="395">
        <f t="shared" si="90"/>
        <v>1830.3701770756113</v>
      </c>
      <c r="CF41" s="395">
        <f t="shared" si="90"/>
        <v>1888.7479987567349</v>
      </c>
      <c r="CG41" s="395">
        <f t="shared" si="90"/>
        <v>1948.9231308206188</v>
      </c>
      <c r="CH41" s="395">
        <f t="shared" si="90"/>
        <v>2010.9512119993824</v>
      </c>
      <c r="CI41" s="395">
        <f t="shared" si="90"/>
        <v>2074.8879074555448</v>
      </c>
    </row>
    <row r="42" spans="1:87">
      <c r="A42" s="1"/>
      <c r="B42" s="1"/>
      <c r="C42" t="s">
        <v>576</v>
      </c>
      <c r="D42" s="12" t="s">
        <v>898</v>
      </c>
      <c r="E42" s="429" t="s">
        <v>58</v>
      </c>
      <c r="F42" s="2"/>
      <c r="G42" s="667"/>
      <c r="H42" s="395">
        <f t="shared" ref="H42:AL42" si="91">$F23*H$36</f>
        <v>3.6375862414497004</v>
      </c>
      <c r="I42" s="395">
        <f t="shared" si="91"/>
        <v>4.6315914052396128</v>
      </c>
      <c r="J42" s="395">
        <f t="shared" si="91"/>
        <v>5.1949488042373151</v>
      </c>
      <c r="K42" s="395">
        <f t="shared" si="91"/>
        <v>5.5177941302789346</v>
      </c>
      <c r="L42" s="395">
        <f t="shared" si="91"/>
        <v>6.1297996684179878</v>
      </c>
      <c r="M42" s="395">
        <f t="shared" si="91"/>
        <v>5.9718007405604769</v>
      </c>
      <c r="N42" s="395">
        <f t="shared" si="91"/>
        <v>6.6260675736500749</v>
      </c>
      <c r="O42" s="395">
        <f t="shared" si="91"/>
        <v>8.3653752440904405</v>
      </c>
      <c r="P42" s="395">
        <f t="shared" si="91"/>
        <v>8.7605359781659722</v>
      </c>
      <c r="Q42" s="395">
        <f t="shared" si="91"/>
        <v>9.4501821252035096</v>
      </c>
      <c r="R42" s="395">
        <f t="shared" si="91"/>
        <v>9.9645317818752286</v>
      </c>
      <c r="S42" s="395">
        <f t="shared" si="91"/>
        <v>10.263472095854873</v>
      </c>
      <c r="T42" s="395">
        <f t="shared" si="91"/>
        <v>10.823486514138393</v>
      </c>
      <c r="U42" s="395">
        <f t="shared" si="91"/>
        <v>11.428387451131048</v>
      </c>
      <c r="V42" s="395">
        <f t="shared" si="91"/>
        <v>12.198148646085624</v>
      </c>
      <c r="W42" s="395">
        <f t="shared" si="91"/>
        <v>13.016034484613241</v>
      </c>
      <c r="X42" s="395">
        <f t="shared" si="91"/>
        <v>13.875905304282082</v>
      </c>
      <c r="Y42" s="395">
        <f t="shared" si="91"/>
        <v>14.776539581189658</v>
      </c>
      <c r="Z42" s="395">
        <f t="shared" si="91"/>
        <v>15.742755835436427</v>
      </c>
      <c r="AA42" s="395">
        <f t="shared" si="91"/>
        <v>16.716203742500777</v>
      </c>
      <c r="AB42" s="395">
        <f t="shared" si="91"/>
        <v>17.485214649546855</v>
      </c>
      <c r="AC42" s="395">
        <f t="shared" si="91"/>
        <v>18.63956028667091</v>
      </c>
      <c r="AD42" s="395">
        <f t="shared" si="91"/>
        <v>19.799145135749182</v>
      </c>
      <c r="AE42" s="395">
        <f t="shared" si="91"/>
        <v>21.020434173663574</v>
      </c>
      <c r="AF42" s="395">
        <f t="shared" si="91"/>
        <v>22.313190820992489</v>
      </c>
      <c r="AG42" s="395">
        <f t="shared" si="91"/>
        <v>23.066986301402334</v>
      </c>
      <c r="AH42" s="395">
        <f t="shared" si="91"/>
        <v>23.834946828902886</v>
      </c>
      <c r="AI42" s="395">
        <f t="shared" si="91"/>
        <v>24.629684438038435</v>
      </c>
      <c r="AJ42" s="395">
        <f t="shared" si="91"/>
        <v>25.448472999371361</v>
      </c>
      <c r="AK42" s="395">
        <f t="shared" si="91"/>
        <v>26.286936739541154</v>
      </c>
      <c r="AL42" s="395">
        <f t="shared" si="91"/>
        <v>27.155622670277587</v>
      </c>
      <c r="AM42" s="395">
        <f t="shared" ref="AM42:CI42" si="92">$F23*AM$36</f>
        <v>28.056189617364709</v>
      </c>
      <c r="AN42" s="395">
        <f t="shared" si="92"/>
        <v>28.987688062923759</v>
      </c>
      <c r="AO42" s="395">
        <f t="shared" si="92"/>
        <v>29.942861006922509</v>
      </c>
      <c r="AP42" s="395">
        <f t="shared" si="92"/>
        <v>30.927884560242152</v>
      </c>
      <c r="AQ42" s="395">
        <f t="shared" si="92"/>
        <v>31.944087423861113</v>
      </c>
      <c r="AR42" s="395">
        <f t="shared" si="92"/>
        <v>32.993246678049367</v>
      </c>
      <c r="AS42" s="395">
        <f t="shared" si="92"/>
        <v>34.083660861998375</v>
      </c>
      <c r="AT42" s="395">
        <f t="shared" si="92"/>
        <v>35.219917871353125</v>
      </c>
      <c r="AU42" s="395">
        <f t="shared" si="92"/>
        <v>36.367284089168301</v>
      </c>
      <c r="AV42" s="395">
        <f t="shared" si="92"/>
        <v>37.56863490718785</v>
      </c>
      <c r="AW42" s="395">
        <f t="shared" si="92"/>
        <v>38.794379036826051</v>
      </c>
      <c r="AX42" s="395">
        <f t="shared" si="92"/>
        <v>40.05238214892529</v>
      </c>
      <c r="AY42" s="395">
        <f t="shared" si="92"/>
        <v>41.348155298919401</v>
      </c>
      <c r="AZ42" s="395">
        <f t="shared" si="92"/>
        <v>42.671271891352461</v>
      </c>
      <c r="BA42" s="395">
        <f t="shared" si="92"/>
        <v>44.040969026835768</v>
      </c>
      <c r="BB42" s="395">
        <f t="shared" si="92"/>
        <v>45.464398653654513</v>
      </c>
      <c r="BC42" s="395">
        <f t="shared" si="92"/>
        <v>46.926748857037836</v>
      </c>
      <c r="BD42" s="395">
        <f t="shared" si="92"/>
        <v>48.434375933797064</v>
      </c>
      <c r="BE42" s="395">
        <f t="shared" si="92"/>
        <v>49.996183864317743</v>
      </c>
      <c r="BF42" s="395">
        <f t="shared" si="92"/>
        <v>51.5957581983456</v>
      </c>
      <c r="BG42" s="395">
        <f t="shared" si="92"/>
        <v>53.227385332941829</v>
      </c>
      <c r="BH42" s="395">
        <f t="shared" si="92"/>
        <v>54.918070300890221</v>
      </c>
      <c r="BI42" s="395">
        <f t="shared" si="92"/>
        <v>56.71423410571164</v>
      </c>
      <c r="BJ42" s="395">
        <f t="shared" si="92"/>
        <v>58.577883488427467</v>
      </c>
      <c r="BK42" s="395">
        <f t="shared" si="92"/>
        <v>60.476309140603021</v>
      </c>
      <c r="BL42" s="395">
        <f t="shared" si="92"/>
        <v>62.448331966962847</v>
      </c>
      <c r="BM42" s="395">
        <f t="shared" si="92"/>
        <v>64.482525829002384</v>
      </c>
      <c r="BN42" s="395">
        <f t="shared" si="92"/>
        <v>66.580542097770788</v>
      </c>
      <c r="BO42" s="395">
        <f t="shared" si="92"/>
        <v>68.7442437403746</v>
      </c>
      <c r="BP42" s="395">
        <f t="shared" si="92"/>
        <v>70.975935597132377</v>
      </c>
      <c r="BQ42" s="395">
        <f t="shared" si="92"/>
        <v>73.27734378274252</v>
      </c>
      <c r="BR42" s="395">
        <f t="shared" si="92"/>
        <v>75.650671089689695</v>
      </c>
      <c r="BS42" s="395">
        <f t="shared" si="92"/>
        <v>78.097978296674029</v>
      </c>
      <c r="BT42" s="395">
        <f t="shared" si="92"/>
        <v>80.621816879219267</v>
      </c>
      <c r="BU42" s="395">
        <f t="shared" si="92"/>
        <v>83.224168467989301</v>
      </c>
      <c r="BV42" s="395">
        <f t="shared" si="92"/>
        <v>85.907498591198717</v>
      </c>
      <c r="BW42" s="395">
        <f t="shared" si="92"/>
        <v>88.674138775709125</v>
      </c>
      <c r="BX42" s="395">
        <f t="shared" si="92"/>
        <v>91.526919660117343</v>
      </c>
      <c r="BY42" s="395">
        <f t="shared" si="92"/>
        <v>94.46811031322062</v>
      </c>
      <c r="BZ42" s="395">
        <f t="shared" si="92"/>
        <v>97.500471714934079</v>
      </c>
      <c r="CA42" s="395">
        <f t="shared" si="92"/>
        <v>100.62663822582655</v>
      </c>
      <c r="CB42" s="395">
        <f t="shared" si="92"/>
        <v>103.8497532331582</v>
      </c>
      <c r="CC42" s="395">
        <f t="shared" si="92"/>
        <v>107.17241062074855</v>
      </c>
      <c r="CD42" s="395">
        <f t="shared" si="92"/>
        <v>110.59770276310057</v>
      </c>
      <c r="CE42" s="395">
        <f t="shared" si="92"/>
        <v>114.12860885178291</v>
      </c>
      <c r="CF42" s="395">
        <f t="shared" si="92"/>
        <v>117.76862640654275</v>
      </c>
      <c r="CG42" s="395">
        <f t="shared" si="92"/>
        <v>121.52071120115841</v>
      </c>
      <c r="CH42" s="395">
        <f t="shared" si="92"/>
        <v>125.38833246342578</v>
      </c>
      <c r="CI42" s="395">
        <f t="shared" si="92"/>
        <v>129.37496106914881</v>
      </c>
    </row>
    <row r="43" spans="1:87">
      <c r="A43" s="1"/>
      <c r="B43" s="1"/>
      <c r="C43" t="s">
        <v>577</v>
      </c>
      <c r="D43" s="12" t="s">
        <v>898</v>
      </c>
      <c r="E43" s="429" t="s">
        <v>58</v>
      </c>
      <c r="F43" s="2"/>
      <c r="G43" s="667"/>
      <c r="H43" s="395">
        <f t="shared" ref="H43:AL43" si="93">$F24*H$36</f>
        <v>100.40516879552263</v>
      </c>
      <c r="I43" s="395">
        <f t="shared" si="93"/>
        <v>127.84183960670656</v>
      </c>
      <c r="J43" s="395">
        <f t="shared" si="93"/>
        <v>143.39171003837728</v>
      </c>
      <c r="K43" s="395">
        <f t="shared" si="93"/>
        <v>152.30293228973915</v>
      </c>
      <c r="L43" s="395">
        <f t="shared" si="93"/>
        <v>169.1955955235205</v>
      </c>
      <c r="M43" s="395">
        <f t="shared" si="93"/>
        <v>164.83448681899597</v>
      </c>
      <c r="N43" s="395">
        <f t="shared" si="93"/>
        <v>182.89365228018178</v>
      </c>
      <c r="O43" s="395">
        <f t="shared" si="93"/>
        <v>230.90226806170452</v>
      </c>
      <c r="P43" s="395">
        <f t="shared" si="93"/>
        <v>241.80955041122323</v>
      </c>
      <c r="Q43" s="395">
        <f t="shared" si="93"/>
        <v>260.84526068895116</v>
      </c>
      <c r="R43" s="395">
        <f t="shared" si="93"/>
        <v>275.04241250065951</v>
      </c>
      <c r="S43" s="395">
        <f t="shared" si="93"/>
        <v>283.29380523546121</v>
      </c>
      <c r="T43" s="395">
        <f t="shared" si="93"/>
        <v>298.7514022416766</v>
      </c>
      <c r="U43" s="395">
        <f t="shared" si="93"/>
        <v>315.44796327196917</v>
      </c>
      <c r="V43" s="395">
        <f t="shared" si="93"/>
        <v>336.69502040864216</v>
      </c>
      <c r="W43" s="395">
        <f t="shared" si="93"/>
        <v>359.27042074887038</v>
      </c>
      <c r="X43" s="395">
        <f t="shared" si="93"/>
        <v>383.00469646374296</v>
      </c>
      <c r="Y43" s="395">
        <f t="shared" si="93"/>
        <v>407.86413087811439</v>
      </c>
      <c r="Z43" s="395">
        <f t="shared" si="93"/>
        <v>434.53376828634293</v>
      </c>
      <c r="AA43" s="395">
        <f t="shared" si="93"/>
        <v>461.40301479621866</v>
      </c>
      <c r="AB43" s="395">
        <f t="shared" si="93"/>
        <v>482.62936238015601</v>
      </c>
      <c r="AC43" s="395">
        <f t="shared" si="93"/>
        <v>514.49177356456403</v>
      </c>
      <c r="AD43" s="395">
        <f t="shared" si="93"/>
        <v>546.49879821672289</v>
      </c>
      <c r="AE43" s="395">
        <f t="shared" si="93"/>
        <v>580.20899059721921</v>
      </c>
      <c r="AF43" s="395">
        <f t="shared" si="93"/>
        <v>615.89184201873331</v>
      </c>
      <c r="AG43" s="395">
        <f t="shared" si="93"/>
        <v>636.69821124936072</v>
      </c>
      <c r="AH43" s="395">
        <f t="shared" si="93"/>
        <v>657.89556610884631</v>
      </c>
      <c r="AI43" s="395">
        <f t="shared" si="93"/>
        <v>679.83202575457096</v>
      </c>
      <c r="AJ43" s="395">
        <f t="shared" si="93"/>
        <v>702.43234317706924</v>
      </c>
      <c r="AK43" s="395">
        <f t="shared" si="93"/>
        <v>725.57573766250766</v>
      </c>
      <c r="AL43" s="395">
        <f t="shared" si="93"/>
        <v>749.55332931711177</v>
      </c>
      <c r="AM43" s="395">
        <f t="shared" ref="AM43:CI43" si="94">$F24*AM$36</f>
        <v>774.41090528427685</v>
      </c>
      <c r="AN43" s="395">
        <f t="shared" si="94"/>
        <v>800.12225683751183</v>
      </c>
      <c r="AO43" s="395">
        <f t="shared" si="94"/>
        <v>826.48707523777318</v>
      </c>
      <c r="AP43" s="395">
        <f t="shared" si="94"/>
        <v>853.67583436921541</v>
      </c>
      <c r="AQ43" s="395">
        <f t="shared" si="94"/>
        <v>881.72520922375963</v>
      </c>
      <c r="AR43" s="395">
        <f t="shared" si="94"/>
        <v>910.68425102181038</v>
      </c>
      <c r="AS43" s="395">
        <f t="shared" si="94"/>
        <v>940.78201721327241</v>
      </c>
      <c r="AT43" s="395">
        <f t="shared" si="94"/>
        <v>972.14514354121138</v>
      </c>
      <c r="AU43" s="395">
        <f t="shared" si="94"/>
        <v>1003.8149078088762</v>
      </c>
      <c r="AV43" s="395">
        <f t="shared" si="94"/>
        <v>1036.9747626300282</v>
      </c>
      <c r="AW43" s="395">
        <f t="shared" si="94"/>
        <v>1070.8079250810156</v>
      </c>
      <c r="AX43" s="395">
        <f t="shared" si="94"/>
        <v>1105.531504518483</v>
      </c>
      <c r="AY43" s="395">
        <f t="shared" si="94"/>
        <v>1141.2976178722697</v>
      </c>
      <c r="AZ43" s="395">
        <f t="shared" si="94"/>
        <v>1177.8184687831344</v>
      </c>
      <c r="BA43" s="395">
        <f t="shared" si="94"/>
        <v>1215.6250424170114</v>
      </c>
      <c r="BB43" s="395">
        <f t="shared" si="94"/>
        <v>1254.9147478597959</v>
      </c>
      <c r="BC43" s="395">
        <f t="shared" si="94"/>
        <v>1295.2787445496319</v>
      </c>
      <c r="BD43" s="395">
        <f t="shared" si="94"/>
        <v>1336.8924798881467</v>
      </c>
      <c r="BE43" s="395">
        <f t="shared" si="94"/>
        <v>1380.0017227985277</v>
      </c>
      <c r="BF43" s="395">
        <f t="shared" si="94"/>
        <v>1424.153399308346</v>
      </c>
      <c r="BG43" s="395">
        <f t="shared" si="94"/>
        <v>1469.1898017429451</v>
      </c>
      <c r="BH43" s="395">
        <f t="shared" si="94"/>
        <v>1515.8563268283428</v>
      </c>
      <c r="BI43" s="395">
        <f t="shared" si="94"/>
        <v>1565.4342936549465</v>
      </c>
      <c r="BJ43" s="395">
        <f t="shared" si="94"/>
        <v>1616.8750069265805</v>
      </c>
      <c r="BK43" s="395">
        <f t="shared" si="94"/>
        <v>1669.2756196956871</v>
      </c>
      <c r="BL43" s="395">
        <f t="shared" si="94"/>
        <v>1723.707672053124</v>
      </c>
      <c r="BM43" s="395">
        <f t="shared" si="94"/>
        <v>1779.8557781113595</v>
      </c>
      <c r="BN43" s="395">
        <f t="shared" si="94"/>
        <v>1837.7655192471443</v>
      </c>
      <c r="BO43" s="395">
        <f t="shared" si="94"/>
        <v>1897.4883173414664</v>
      </c>
      <c r="BP43" s="395">
        <f t="shared" si="94"/>
        <v>1959.0877909220728</v>
      </c>
      <c r="BQ43" s="395">
        <f t="shared" si="94"/>
        <v>2022.6115844504686</v>
      </c>
      <c r="BR43" s="395">
        <f t="shared" si="94"/>
        <v>2088.1204997156874</v>
      </c>
      <c r="BS43" s="395">
        <f t="shared" si="94"/>
        <v>2155.6714186222403</v>
      </c>
      <c r="BT43" s="395">
        <f t="shared" si="94"/>
        <v>2225.3347673576141</v>
      </c>
      <c r="BU43" s="395">
        <f t="shared" si="94"/>
        <v>2297.1652431710531</v>
      </c>
      <c r="BV43" s="395">
        <f t="shared" si="94"/>
        <v>2371.2308999202874</v>
      </c>
      <c r="BW43" s="395">
        <f t="shared" si="94"/>
        <v>2447.5960927387914</v>
      </c>
      <c r="BX43" s="395">
        <f t="shared" si="94"/>
        <v>2526.3389533125915</v>
      </c>
      <c r="BY43" s="395">
        <f t="shared" si="94"/>
        <v>2607.5221127988548</v>
      </c>
      <c r="BZ43" s="395">
        <f t="shared" si="94"/>
        <v>2691.2217801548454</v>
      </c>
      <c r="CA43" s="395">
        <f t="shared" si="94"/>
        <v>2777.5106693727612</v>
      </c>
      <c r="CB43" s="395">
        <f t="shared" si="94"/>
        <v>2866.4755446713725</v>
      </c>
      <c r="CC43" s="395">
        <f t="shared" si="94"/>
        <v>2958.1880027979305</v>
      </c>
      <c r="CD43" s="395">
        <f t="shared" si="94"/>
        <v>3052.7333999098819</v>
      </c>
      <c r="CE43" s="395">
        <f t="shared" si="94"/>
        <v>3150.1939680733462</v>
      </c>
      <c r="CF43" s="395">
        <f t="shared" si="94"/>
        <v>3250.6662463219773</v>
      </c>
      <c r="CG43" s="395">
        <f t="shared" si="94"/>
        <v>3354.2318203407422</v>
      </c>
      <c r="CH43" s="395">
        <f t="shared" si="94"/>
        <v>3460.986448244862</v>
      </c>
      <c r="CI43" s="395">
        <f t="shared" si="94"/>
        <v>3571.0259336381087</v>
      </c>
    </row>
    <row r="44" spans="1:87">
      <c r="A44" s="1"/>
      <c r="B44" s="1"/>
      <c r="C44" t="s">
        <v>578</v>
      </c>
      <c r="D44" s="12" t="s">
        <v>898</v>
      </c>
      <c r="E44" s="429" t="s">
        <v>58</v>
      </c>
      <c r="F44" s="2"/>
      <c r="G44" s="667"/>
      <c r="H44" s="395">
        <f t="shared" ref="H44:AL44" si="95">$F25*H$36</f>
        <v>0.80325899982360327</v>
      </c>
      <c r="I44" s="395">
        <f t="shared" si="95"/>
        <v>1.0227571891963383</v>
      </c>
      <c r="J44" s="395">
        <f t="shared" si="95"/>
        <v>1.1471588860429196</v>
      </c>
      <c r="K44" s="395">
        <f t="shared" si="95"/>
        <v>1.2184502304896607</v>
      </c>
      <c r="L44" s="395">
        <f t="shared" si="95"/>
        <v>1.3535945057924403</v>
      </c>
      <c r="M44" s="395">
        <f t="shared" si="95"/>
        <v>1.3187048695501815</v>
      </c>
      <c r="N44" s="395">
        <f t="shared" si="95"/>
        <v>1.4631813677227332</v>
      </c>
      <c r="O44" s="395">
        <f t="shared" si="95"/>
        <v>1.8472587330436037</v>
      </c>
      <c r="P44" s="395">
        <f t="shared" si="95"/>
        <v>1.9345189091477919</v>
      </c>
      <c r="Q44" s="395">
        <f t="shared" si="95"/>
        <v>2.0868079375120514</v>
      </c>
      <c r="R44" s="395">
        <f t="shared" si="95"/>
        <v>2.2003876476148374</v>
      </c>
      <c r="S44" s="395">
        <f t="shared" si="95"/>
        <v>2.2664002399426946</v>
      </c>
      <c r="T44" s="395">
        <f t="shared" si="95"/>
        <v>2.3900637331655914</v>
      </c>
      <c r="U44" s="395">
        <f t="shared" si="95"/>
        <v>2.5236391563691485</v>
      </c>
      <c r="V44" s="395">
        <f t="shared" si="95"/>
        <v>2.6936193483207802</v>
      </c>
      <c r="W44" s="395">
        <f t="shared" si="95"/>
        <v>2.8742265194001821</v>
      </c>
      <c r="X44" s="395">
        <f t="shared" si="95"/>
        <v>3.0641048971866085</v>
      </c>
      <c r="Y44" s="395">
        <f t="shared" si="95"/>
        <v>3.2629847423520988</v>
      </c>
      <c r="Z44" s="395">
        <f t="shared" si="95"/>
        <v>3.4763465296702343</v>
      </c>
      <c r="AA44" s="395">
        <f t="shared" si="95"/>
        <v>3.6913052248893106</v>
      </c>
      <c r="AB44" s="395">
        <f t="shared" si="95"/>
        <v>3.8611197367786825</v>
      </c>
      <c r="AC44" s="395">
        <f t="shared" si="95"/>
        <v>4.1160246271043812</v>
      </c>
      <c r="AD44" s="395">
        <f t="shared" si="95"/>
        <v>4.3720864505925858</v>
      </c>
      <c r="AE44" s="395">
        <f t="shared" si="95"/>
        <v>4.6417739152943662</v>
      </c>
      <c r="AF44" s="395">
        <f t="shared" si="95"/>
        <v>4.9272429990829867</v>
      </c>
      <c r="AG44" s="395">
        <f t="shared" si="95"/>
        <v>5.0936976103210849</v>
      </c>
      <c r="AH44" s="395">
        <f t="shared" si="95"/>
        <v>5.2632801753184326</v>
      </c>
      <c r="AI44" s="395">
        <f t="shared" si="95"/>
        <v>5.4387757085272908</v>
      </c>
      <c r="AJ44" s="395">
        <f t="shared" si="95"/>
        <v>5.6195822206448369</v>
      </c>
      <c r="AK44" s="395">
        <f t="shared" si="95"/>
        <v>5.8047334447292815</v>
      </c>
      <c r="AL44" s="395">
        <f t="shared" si="95"/>
        <v>5.9965583928042152</v>
      </c>
      <c r="AM44" s="395">
        <f t="shared" ref="AM44:CI44" si="96">$F25*AM$36</f>
        <v>6.1954233700653729</v>
      </c>
      <c r="AN44" s="395">
        <f t="shared" si="96"/>
        <v>6.4011187020937923</v>
      </c>
      <c r="AO44" s="395">
        <f t="shared" si="96"/>
        <v>6.6120418837663806</v>
      </c>
      <c r="AP44" s="395">
        <f t="shared" si="96"/>
        <v>6.8295567361226777</v>
      </c>
      <c r="AQ44" s="395">
        <f t="shared" si="96"/>
        <v>7.0539566655448693</v>
      </c>
      <c r="AR44" s="395">
        <f t="shared" si="96"/>
        <v>7.2856340904185322</v>
      </c>
      <c r="AS44" s="395">
        <f t="shared" si="96"/>
        <v>7.5264215106071681</v>
      </c>
      <c r="AT44" s="395">
        <f t="shared" si="96"/>
        <v>7.7773320343156342</v>
      </c>
      <c r="AU44" s="395">
        <f t="shared" si="96"/>
        <v>8.0306957154434553</v>
      </c>
      <c r="AV44" s="395">
        <f t="shared" si="96"/>
        <v>8.2959803829308338</v>
      </c>
      <c r="AW44" s="395">
        <f t="shared" si="96"/>
        <v>8.5666516298125153</v>
      </c>
      <c r="AX44" s="395">
        <f t="shared" si="96"/>
        <v>8.8444463691056505</v>
      </c>
      <c r="AY44" s="395">
        <f t="shared" si="96"/>
        <v>9.1305815629884322</v>
      </c>
      <c r="AZ44" s="395">
        <f t="shared" si="96"/>
        <v>9.422754789997402</v>
      </c>
      <c r="BA44" s="395">
        <f t="shared" si="96"/>
        <v>9.725214024797868</v>
      </c>
      <c r="BB44" s="395">
        <f t="shared" si="96"/>
        <v>10.039538574778032</v>
      </c>
      <c r="BC44" s="395">
        <f t="shared" si="96"/>
        <v>10.362457643576079</v>
      </c>
      <c r="BD44" s="395">
        <f t="shared" si="96"/>
        <v>10.69537484124559</v>
      </c>
      <c r="BE44" s="395">
        <f t="shared" si="96"/>
        <v>11.040256362373906</v>
      </c>
      <c r="BF44" s="395">
        <f t="shared" si="96"/>
        <v>11.393477535539182</v>
      </c>
      <c r="BG44" s="395">
        <f t="shared" si="96"/>
        <v>11.75377667162193</v>
      </c>
      <c r="BH44" s="395">
        <f t="shared" si="96"/>
        <v>12.127117075457907</v>
      </c>
      <c r="BI44" s="395">
        <f t="shared" si="96"/>
        <v>12.523749525003684</v>
      </c>
      <c r="BJ44" s="395">
        <f t="shared" si="96"/>
        <v>12.935284273547705</v>
      </c>
      <c r="BK44" s="395">
        <f t="shared" si="96"/>
        <v>13.354498386804925</v>
      </c>
      <c r="BL44" s="395">
        <f t="shared" si="96"/>
        <v>13.789964373860071</v>
      </c>
      <c r="BM44" s="395">
        <f t="shared" si="96"/>
        <v>14.239159092173608</v>
      </c>
      <c r="BN44" s="395">
        <f t="shared" si="96"/>
        <v>14.702447200771942</v>
      </c>
      <c r="BO44" s="395">
        <f t="shared" si="96"/>
        <v>15.180240083742042</v>
      </c>
      <c r="BP44" s="395">
        <f t="shared" si="96"/>
        <v>15.673046700488898</v>
      </c>
      <c r="BQ44" s="395">
        <f t="shared" si="96"/>
        <v>16.181248215079606</v>
      </c>
      <c r="BR44" s="395">
        <f t="shared" si="96"/>
        <v>16.705331052514317</v>
      </c>
      <c r="BS44" s="395">
        <f t="shared" si="96"/>
        <v>17.245750278027963</v>
      </c>
      <c r="BT44" s="395">
        <f t="shared" si="96"/>
        <v>17.80306931350011</v>
      </c>
      <c r="BU44" s="395">
        <f t="shared" si="96"/>
        <v>18.377725746539539</v>
      </c>
      <c r="BV44" s="395">
        <f t="shared" si="96"/>
        <v>18.970264019970749</v>
      </c>
      <c r="BW44" s="395">
        <f t="shared" si="96"/>
        <v>19.581198986174041</v>
      </c>
      <c r="BX44" s="395">
        <f t="shared" si="96"/>
        <v>20.211155712371792</v>
      </c>
      <c r="BY44" s="395">
        <f t="shared" si="96"/>
        <v>20.860635258830797</v>
      </c>
      <c r="BZ44" s="395">
        <f t="shared" si="96"/>
        <v>21.530247310605358</v>
      </c>
      <c r="CA44" s="395">
        <f t="shared" si="96"/>
        <v>22.220573592414905</v>
      </c>
      <c r="CB44" s="395">
        <f t="shared" si="96"/>
        <v>22.93230823326121</v>
      </c>
      <c r="CC44" s="395">
        <f t="shared" si="96"/>
        <v>23.666024019707738</v>
      </c>
      <c r="CD44" s="395">
        <f t="shared" si="96"/>
        <v>24.422403816018161</v>
      </c>
      <c r="CE44" s="395">
        <f t="shared" si="96"/>
        <v>25.202105493176397</v>
      </c>
      <c r="CF44" s="395">
        <f t="shared" si="96"/>
        <v>26.005901380421527</v>
      </c>
      <c r="CG44" s="395">
        <f t="shared" si="96"/>
        <v>26.834444177574618</v>
      </c>
      <c r="CH44" s="395">
        <f t="shared" si="96"/>
        <v>27.688499966390022</v>
      </c>
      <c r="CI44" s="395">
        <f t="shared" si="96"/>
        <v>28.568835192538511</v>
      </c>
    </row>
    <row r="45" spans="1:87">
      <c r="A45" s="1"/>
      <c r="B45" s="1"/>
      <c r="C45" t="s">
        <v>583</v>
      </c>
      <c r="D45" s="12" t="s">
        <v>898</v>
      </c>
      <c r="E45" s="429" t="s">
        <v>58</v>
      </c>
      <c r="F45" s="2"/>
      <c r="G45" s="667"/>
      <c r="H45" s="395">
        <f t="shared" ref="H45:AL45" si="97">H35</f>
        <v>234.63525591059835</v>
      </c>
      <c r="I45" s="395">
        <f t="shared" si="97"/>
        <v>302.32767089550043</v>
      </c>
      <c r="J45" s="395">
        <f t="shared" si="97"/>
        <v>331.12584087589988</v>
      </c>
      <c r="K45" s="395">
        <f t="shared" si="97"/>
        <v>355.914321169201</v>
      </c>
      <c r="L45" s="395">
        <f t="shared" si="97"/>
        <v>395.39051954044055</v>
      </c>
      <c r="M45" s="395">
        <f t="shared" si="97"/>
        <v>385.19911336867295</v>
      </c>
      <c r="N45" s="395">
        <f t="shared" si="97"/>
        <v>427.40129240336552</v>
      </c>
      <c r="O45" s="395">
        <f t="shared" si="97"/>
        <v>539.5918696907919</v>
      </c>
      <c r="P45" s="395">
        <f t="shared" si="97"/>
        <v>565.08092584267604</v>
      </c>
      <c r="Q45" s="395">
        <f t="shared" si="97"/>
        <v>609.56517706235911</v>
      </c>
      <c r="R45" s="395">
        <f t="shared" si="97"/>
        <v>642.74227729039376</v>
      </c>
      <c r="S45" s="395">
        <f t="shared" si="97"/>
        <v>662.0248268759824</v>
      </c>
      <c r="T45" s="395">
        <f t="shared" si="97"/>
        <v>698.14744160613145</v>
      </c>
      <c r="U45" s="395">
        <f t="shared" si="97"/>
        <v>737.16537182990191</v>
      </c>
      <c r="V45" s="395">
        <f t="shared" si="97"/>
        <v>786.81728465884294</v>
      </c>
      <c r="W45" s="395">
        <f t="shared" si="97"/>
        <v>839.57338177672216</v>
      </c>
      <c r="X45" s="395">
        <f t="shared" si="97"/>
        <v>895.0376364860889</v>
      </c>
      <c r="Y45" s="395">
        <f t="shared" si="97"/>
        <v>953.13125682039265</v>
      </c>
      <c r="Z45" s="395">
        <f t="shared" si="97"/>
        <v>1015.4551119903032</v>
      </c>
      <c r="AA45" s="395">
        <f t="shared" si="97"/>
        <v>1078.2454305226972</v>
      </c>
      <c r="AB45" s="395">
        <f t="shared" si="97"/>
        <v>1127.8489475243691</v>
      </c>
      <c r="AC45" s="395">
        <f t="shared" si="97"/>
        <v>1202.3077138594711</v>
      </c>
      <c r="AD45" s="395">
        <f t="shared" si="97"/>
        <v>1277.1044251272976</v>
      </c>
      <c r="AE45" s="395">
        <f t="shared" si="97"/>
        <v>1355.8812422063202</v>
      </c>
      <c r="AF45" s="395">
        <f t="shared" si="97"/>
        <v>1439.2679350961805</v>
      </c>
      <c r="AG45" s="395">
        <f t="shared" si="97"/>
        <v>1487.8900113056313</v>
      </c>
      <c r="AH45" s="395">
        <f t="shared" si="97"/>
        <v>1537.4257756666482</v>
      </c>
      <c r="AI45" s="395">
        <f t="shared" si="97"/>
        <v>1588.6887423494618</v>
      </c>
      <c r="AJ45" s="395">
        <f t="shared" si="97"/>
        <v>1641.50306780404</v>
      </c>
      <c r="AK45" s="395">
        <f t="shared" si="97"/>
        <v>1695.5865014845276</v>
      </c>
      <c r="AL45" s="395">
        <f t="shared" si="97"/>
        <v>1751.6193573771889</v>
      </c>
      <c r="AM45" s="395">
        <f t="shared" ref="AM45:CI45" si="98">AM35</f>
        <v>1809.7086347355175</v>
      </c>
      <c r="AN45" s="395">
        <f t="shared" si="98"/>
        <v>1869.7930867997989</v>
      </c>
      <c r="AO45" s="395">
        <f t="shared" si="98"/>
        <v>1931.4046152359485</v>
      </c>
      <c r="AP45" s="395">
        <f t="shared" si="98"/>
        <v>1994.9415977760552</v>
      </c>
      <c r="AQ45" s="395">
        <f t="shared" si="98"/>
        <v>2060.4897396304991</v>
      </c>
      <c r="AR45" s="395">
        <f t="shared" si="98"/>
        <v>2128.1636678228724</v>
      </c>
      <c r="AS45" s="395">
        <f t="shared" si="98"/>
        <v>2198.4986630964027</v>
      </c>
      <c r="AT45" s="395">
        <f t="shared" si="98"/>
        <v>2271.7906585224437</v>
      </c>
      <c r="AU45" s="395">
        <f t="shared" si="98"/>
        <v>2345.7992313151944</v>
      </c>
      <c r="AV45" s="395">
        <f t="shared" si="98"/>
        <v>2423.2899732287347</v>
      </c>
      <c r="AW45" s="395">
        <f t="shared" si="98"/>
        <v>2502.3541571266692</v>
      </c>
      <c r="AX45" s="395">
        <f t="shared" si="98"/>
        <v>2583.4991424414638</v>
      </c>
      <c r="AY45" s="395">
        <f t="shared" si="98"/>
        <v>2667.0804088280938</v>
      </c>
      <c r="AZ45" s="395">
        <f t="shared" si="98"/>
        <v>2752.4254095122192</v>
      </c>
      <c r="BA45" s="395">
        <f t="shared" si="98"/>
        <v>2840.7749953562816</v>
      </c>
      <c r="BB45" s="395">
        <f t="shared" si="98"/>
        <v>2932.5904885406408</v>
      </c>
      <c r="BC45" s="395">
        <f t="shared" si="98"/>
        <v>3026.91647600232</v>
      </c>
      <c r="BD45" s="395">
        <f t="shared" si="98"/>
        <v>3124.1629580079725</v>
      </c>
      <c r="BE45" s="395">
        <f t="shared" si="98"/>
        <v>3224.9042680792572</v>
      </c>
      <c r="BF45" s="395">
        <f t="shared" si="98"/>
        <v>3328.0816247934381</v>
      </c>
      <c r="BG45" s="395">
        <f t="shared" si="98"/>
        <v>3433.3264835721234</v>
      </c>
      <c r="BH45" s="395">
        <f t="shared" si="98"/>
        <v>3542.380750271976</v>
      </c>
      <c r="BI45" s="395">
        <f t="shared" si="98"/>
        <v>3658.238719273329</v>
      </c>
      <c r="BJ45" s="395">
        <f t="shared" si="98"/>
        <v>3778.4497110729039</v>
      </c>
      <c r="BK45" s="395">
        <f t="shared" si="98"/>
        <v>3900.9038768737769</v>
      </c>
      <c r="BL45" s="395">
        <f t="shared" si="98"/>
        <v>4028.1052818197327</v>
      </c>
      <c r="BM45" s="395">
        <f t="shared" si="98"/>
        <v>4159.31690560276</v>
      </c>
      <c r="BN45" s="395">
        <f t="shared" si="98"/>
        <v>4294.6452666235255</v>
      </c>
      <c r="BO45" s="395">
        <f t="shared" si="98"/>
        <v>4434.2105318649619</v>
      </c>
      <c r="BP45" s="395">
        <f t="shared" si="98"/>
        <v>4578.161370461512</v>
      </c>
      <c r="BQ45" s="395">
        <f t="shared" si="98"/>
        <v>4726.6091220040789</v>
      </c>
      <c r="BR45" s="395">
        <f t="shared" si="98"/>
        <v>4879.6958732348157</v>
      </c>
      <c r="BS45" s="395">
        <f t="shared" si="98"/>
        <v>5037.5545505795408</v>
      </c>
      <c r="BT45" s="395">
        <f t="shared" si="98"/>
        <v>5200.3497318854106</v>
      </c>
      <c r="BU45" s="395">
        <f t="shared" si="98"/>
        <v>5368.2092382917981</v>
      </c>
      <c r="BV45" s="395">
        <f t="shared" si="98"/>
        <v>5541.2921037858505</v>
      </c>
      <c r="BW45" s="395">
        <f t="shared" si="98"/>
        <v>5719.7487188643254</v>
      </c>
      <c r="BX45" s="395">
        <f t="shared" si="98"/>
        <v>5903.7616682324278</v>
      </c>
      <c r="BY45" s="395">
        <f t="shared" si="98"/>
        <v>6093.4773136538588</v>
      </c>
      <c r="BZ45" s="395">
        <f t="shared" si="98"/>
        <v>6289.0737466392929</v>
      </c>
      <c r="CA45" s="395">
        <f t="shared" si="98"/>
        <v>6490.72089137065</v>
      </c>
      <c r="CB45" s="395">
        <f t="shared" si="98"/>
        <v>6698.6215057827931</v>
      </c>
      <c r="CC45" s="395">
        <f t="shared" si="98"/>
        <v>6912.9429031855389</v>
      </c>
      <c r="CD45" s="395">
        <f t="shared" si="98"/>
        <v>7133.8845510374467</v>
      </c>
      <c r="CE45" s="395">
        <f t="shared" si="98"/>
        <v>7361.6386161573155</v>
      </c>
      <c r="CF45" s="395">
        <f t="shared" si="98"/>
        <v>7596.4306990907962</v>
      </c>
      <c r="CG45" s="395">
        <f t="shared" si="98"/>
        <v>7838.4514561387587</v>
      </c>
      <c r="CH45" s="395">
        <f t="shared" si="98"/>
        <v>8087.9246629308864</v>
      </c>
      <c r="CI45" s="395">
        <f t="shared" si="98"/>
        <v>8345.0742013983345</v>
      </c>
    </row>
    <row r="46" spans="1:87">
      <c r="A46" s="1"/>
      <c r="B46" s="1"/>
      <c r="D46" s="6"/>
      <c r="E46" s="6"/>
      <c r="F46" s="2"/>
      <c r="G46" s="2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</row>
    <row r="47" spans="1:87">
      <c r="A47" s="128"/>
      <c r="B47" s="128"/>
      <c r="C47" s="178" t="s">
        <v>845</v>
      </c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</row>
    <row r="48" spans="1:87" s="11" customFormat="1">
      <c r="A48" s="8"/>
      <c r="B48" s="8"/>
      <c r="C48" s="591" t="s">
        <v>847</v>
      </c>
      <c r="D48" s="12"/>
      <c r="E48" s="590"/>
      <c r="F48" s="332"/>
      <c r="G48" s="33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</row>
    <row r="49" spans="1:87" s="11" customFormat="1">
      <c r="A49" s="8"/>
      <c r="B49" s="8"/>
      <c r="C49" s="592" t="s">
        <v>573</v>
      </c>
      <c r="D49" s="12" t="s">
        <v>41</v>
      </c>
      <c r="E49" s="590" t="s">
        <v>584</v>
      </c>
      <c r="F49" s="587">
        <f>Inputs!F331</f>
        <v>5</v>
      </c>
      <c r="G49" s="33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</row>
    <row r="50" spans="1:87" s="11" customFormat="1">
      <c r="A50" s="8"/>
      <c r="B50" s="8"/>
      <c r="C50" s="592" t="s">
        <v>574</v>
      </c>
      <c r="D50" s="12" t="s">
        <v>41</v>
      </c>
      <c r="E50" s="590" t="s">
        <v>584</v>
      </c>
      <c r="F50" s="588">
        <f>Inputs!F332</f>
        <v>15</v>
      </c>
      <c r="G50" s="33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</row>
    <row r="51" spans="1:87" s="11" customFormat="1">
      <c r="A51" s="8"/>
      <c r="B51" s="8"/>
      <c r="C51" s="592" t="s">
        <v>575</v>
      </c>
      <c r="D51" s="12" t="s">
        <v>41</v>
      </c>
      <c r="E51" s="590" t="s">
        <v>584</v>
      </c>
      <c r="F51" s="588">
        <f>Inputs!F333</f>
        <v>25</v>
      </c>
      <c r="G51" s="33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</row>
    <row r="52" spans="1:87" s="11" customFormat="1">
      <c r="A52" s="8"/>
      <c r="B52" s="8"/>
      <c r="C52" s="592" t="s">
        <v>576</v>
      </c>
      <c r="D52" s="12" t="s">
        <v>41</v>
      </c>
      <c r="E52" s="590" t="s">
        <v>584</v>
      </c>
      <c r="F52" s="588">
        <f>Inputs!F334</f>
        <v>40</v>
      </c>
      <c r="G52" s="33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</row>
    <row r="53" spans="1:87" s="11" customFormat="1">
      <c r="A53" s="8"/>
      <c r="B53" s="8"/>
      <c r="C53" s="592" t="s">
        <v>577</v>
      </c>
      <c r="D53" s="12" t="s">
        <v>41</v>
      </c>
      <c r="E53" s="590" t="s">
        <v>584</v>
      </c>
      <c r="F53" s="588">
        <f>Inputs!F335</f>
        <v>60</v>
      </c>
      <c r="G53" s="33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</row>
    <row r="54" spans="1:87" s="11" customFormat="1">
      <c r="A54" s="8"/>
      <c r="B54" s="8"/>
      <c r="C54" s="592" t="s">
        <v>585</v>
      </c>
      <c r="D54" s="12" t="s">
        <v>41</v>
      </c>
      <c r="E54" s="590" t="s">
        <v>584</v>
      </c>
      <c r="F54" s="589">
        <f>Inputs!F336</f>
        <v>140</v>
      </c>
      <c r="G54" s="33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</row>
    <row r="55" spans="1:87" s="11" customFormat="1">
      <c r="A55" s="8"/>
      <c r="B55" s="8"/>
      <c r="C55" s="592"/>
      <c r="D55" s="12"/>
      <c r="E55" s="590"/>
      <c r="F55" s="332"/>
      <c r="G55" s="33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</row>
    <row r="56" spans="1:87" s="11" customFormat="1">
      <c r="A56" s="8"/>
      <c r="B56" s="8"/>
      <c r="C56" s="591" t="s">
        <v>721</v>
      </c>
      <c r="D56" s="12"/>
      <c r="E56" s="590"/>
      <c r="F56" s="332"/>
      <c r="G56" s="33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</row>
    <row r="57" spans="1:87" s="11" customFormat="1">
      <c r="A57" s="8"/>
      <c r="B57" s="8"/>
      <c r="C57" s="592" t="s">
        <v>573</v>
      </c>
      <c r="D57" s="12" t="s">
        <v>41</v>
      </c>
      <c r="E57" s="429" t="s">
        <v>42</v>
      </c>
      <c r="F57" s="670">
        <f t="shared" ref="F57:F62" si="99">1/F49</f>
        <v>0.2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</row>
    <row r="58" spans="1:87" s="11" customFormat="1">
      <c r="A58" s="8"/>
      <c r="B58" s="8"/>
      <c r="C58" s="592" t="s">
        <v>574</v>
      </c>
      <c r="D58" s="12" t="s">
        <v>41</v>
      </c>
      <c r="E58" s="429" t="s">
        <v>42</v>
      </c>
      <c r="F58" s="671">
        <f t="shared" si="99"/>
        <v>6.6666666666666666E-2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</row>
    <row r="59" spans="1:87" s="11" customFormat="1">
      <c r="A59" s="8"/>
      <c r="B59" s="8"/>
      <c r="C59" s="592" t="s">
        <v>575</v>
      </c>
      <c r="D59" s="12" t="s">
        <v>41</v>
      </c>
      <c r="E59" s="429" t="s">
        <v>42</v>
      </c>
      <c r="F59" s="671">
        <f t="shared" si="99"/>
        <v>0.04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</row>
    <row r="60" spans="1:87" s="11" customFormat="1">
      <c r="A60" s="8"/>
      <c r="B60" s="8"/>
      <c r="C60" s="592" t="s">
        <v>576</v>
      </c>
      <c r="D60" s="12" t="s">
        <v>41</v>
      </c>
      <c r="E60" s="429" t="s">
        <v>42</v>
      </c>
      <c r="F60" s="671">
        <f t="shared" si="99"/>
        <v>2.5000000000000001E-2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</row>
    <row r="61" spans="1:87" s="11" customFormat="1">
      <c r="A61" s="8"/>
      <c r="B61" s="8"/>
      <c r="C61" s="592" t="s">
        <v>577</v>
      </c>
      <c r="D61" s="12" t="s">
        <v>41</v>
      </c>
      <c r="E61" s="429" t="s">
        <v>42</v>
      </c>
      <c r="F61" s="671">
        <f t="shared" si="99"/>
        <v>1.6666666666666666E-2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</row>
    <row r="62" spans="1:87" s="11" customFormat="1">
      <c r="A62" s="8"/>
      <c r="B62" s="8"/>
      <c r="C62" s="592" t="s">
        <v>585</v>
      </c>
      <c r="D62" s="12" t="s">
        <v>41</v>
      </c>
      <c r="E62" s="429" t="s">
        <v>42</v>
      </c>
      <c r="F62" s="672">
        <f t="shared" si="99"/>
        <v>7.1428571428571426E-3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</row>
    <row r="63" spans="1:87" s="11" customFormat="1">
      <c r="A63" s="8"/>
      <c r="B63" s="8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</row>
    <row r="64" spans="1:87">
      <c r="A64" s="128"/>
      <c r="B64" s="128"/>
      <c r="C64" s="178" t="s">
        <v>846</v>
      </c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2"/>
      <c r="BB64" s="52"/>
      <c r="BC64" s="52"/>
      <c r="BD64" s="52"/>
      <c r="BE64" s="52"/>
      <c r="BF64" s="52"/>
      <c r="BG64" s="52"/>
      <c r="BH64" s="52"/>
      <c r="BI64" s="52"/>
      <c r="BJ64" s="52"/>
      <c r="BK64" s="52"/>
      <c r="BL64" s="52"/>
      <c r="BM64" s="52"/>
      <c r="BN64" s="52"/>
      <c r="BO64" s="52"/>
      <c r="BP64" s="52"/>
      <c r="BQ64" s="52"/>
      <c r="BR64" s="52"/>
      <c r="BS64" s="52"/>
      <c r="BT64" s="52"/>
      <c r="BU64" s="52"/>
      <c r="BV64" s="52"/>
      <c r="BW64" s="52"/>
      <c r="BX64" s="52"/>
      <c r="BY64" s="52"/>
      <c r="BZ64" s="52"/>
      <c r="CA64" s="52"/>
      <c r="CB64" s="52"/>
      <c r="CC64" s="52"/>
      <c r="CD64" s="52"/>
      <c r="CE64" s="52"/>
      <c r="CF64" s="52"/>
      <c r="CG64" s="52"/>
      <c r="CH64" s="52"/>
      <c r="CI64" s="52"/>
    </row>
    <row r="65" spans="1:87">
      <c r="A65" s="1"/>
      <c r="B65" s="1"/>
      <c r="C65" t="s">
        <v>573</v>
      </c>
      <c r="D65" s="12" t="s">
        <v>898</v>
      </c>
      <c r="E65" s="429" t="s">
        <v>58</v>
      </c>
      <c r="F65" s="2"/>
      <c r="G65" s="667"/>
      <c r="H65" s="395">
        <f t="shared" ref="H65:AM65" si="100">H39*$F57</f>
        <v>13.084487900179221</v>
      </c>
      <c r="I65" s="395">
        <f t="shared" si="100"/>
        <v>16.659949119523791</v>
      </c>
      <c r="J65" s="395">
        <f t="shared" si="100"/>
        <v>18.686359651504521</v>
      </c>
      <c r="K65" s="395">
        <f t="shared" si="100"/>
        <v>19.84764229384745</v>
      </c>
      <c r="L65" s="395">
        <f t="shared" si="100"/>
        <v>22.049041388493173</v>
      </c>
      <c r="M65" s="395">
        <f t="shared" si="100"/>
        <v>21.480715327591597</v>
      </c>
      <c r="N65" s="395">
        <f t="shared" si="100"/>
        <v>23.834129347993674</v>
      </c>
      <c r="O65" s="395">
        <f t="shared" si="100"/>
        <v>30.090462162661471</v>
      </c>
      <c r="P65" s="395">
        <f t="shared" si="100"/>
        <v>31.511865120678113</v>
      </c>
      <c r="Q65" s="395">
        <f t="shared" si="100"/>
        <v>33.992539410539528</v>
      </c>
      <c r="R65" s="395">
        <f t="shared" si="100"/>
        <v>35.842667878284196</v>
      </c>
      <c r="S65" s="395">
        <f t="shared" si="100"/>
        <v>36.917963599543462</v>
      </c>
      <c r="T65" s="395">
        <f t="shared" si="100"/>
        <v>38.932349347009989</v>
      </c>
      <c r="U65" s="395">
        <f t="shared" si="100"/>
        <v>41.108193015181868</v>
      </c>
      <c r="V65" s="395">
        <f t="shared" si="100"/>
        <v>43.877043118759531</v>
      </c>
      <c r="W65" s="395">
        <f t="shared" si="100"/>
        <v>46.818998758463508</v>
      </c>
      <c r="X65" s="395">
        <f t="shared" si="100"/>
        <v>49.911975416300834</v>
      </c>
      <c r="Y65" s="395">
        <f t="shared" si="100"/>
        <v>53.151579240507999</v>
      </c>
      <c r="Z65" s="395">
        <f t="shared" si="100"/>
        <v>56.627083063232455</v>
      </c>
      <c r="AA65" s="395">
        <f t="shared" si="100"/>
        <v>60.128599320442106</v>
      </c>
      <c r="AB65" s="395">
        <f t="shared" si="100"/>
        <v>62.894750619810395</v>
      </c>
      <c r="AC65" s="395">
        <f t="shared" si="100"/>
        <v>67.046960497191861</v>
      </c>
      <c r="AD65" s="395">
        <f t="shared" si="100"/>
        <v>71.218015949872765</v>
      </c>
      <c r="AE65" s="395">
        <f t="shared" si="100"/>
        <v>75.611022899680179</v>
      </c>
      <c r="AF65" s="395">
        <f t="shared" si="100"/>
        <v>80.261100612507192</v>
      </c>
      <c r="AG65" s="395">
        <f t="shared" si="100"/>
        <v>82.972521645016286</v>
      </c>
      <c r="AH65" s="395">
        <f t="shared" si="100"/>
        <v>85.734894703116368</v>
      </c>
      <c r="AI65" s="395">
        <f t="shared" si="100"/>
        <v>88.593585587763883</v>
      </c>
      <c r="AJ65" s="395">
        <f t="shared" si="100"/>
        <v>91.53878834378051</v>
      </c>
      <c r="AK65" s="395">
        <f t="shared" si="100"/>
        <v>94.554763205896336</v>
      </c>
      <c r="AL65" s="395">
        <f t="shared" si="100"/>
        <v>97.679448036804132</v>
      </c>
      <c r="AM65" s="395">
        <f t="shared" si="100"/>
        <v>100.91880967397776</v>
      </c>
      <c r="AN65" s="395">
        <f t="shared" ref="AN65:BS65" si="101">AN39*$F57</f>
        <v>104.26943267806514</v>
      </c>
      <c r="AO65" s="395">
        <f t="shared" si="101"/>
        <v>107.70521344002155</v>
      </c>
      <c r="AP65" s="395">
        <f t="shared" si="101"/>
        <v>111.24836758381608</v>
      </c>
      <c r="AQ65" s="395">
        <f t="shared" si="101"/>
        <v>114.90367447981167</v>
      </c>
      <c r="AR65" s="395">
        <f t="shared" si="101"/>
        <v>118.67752632980006</v>
      </c>
      <c r="AS65" s="395">
        <f t="shared" si="101"/>
        <v>122.59977318500546</v>
      </c>
      <c r="AT65" s="395">
        <f t="shared" si="101"/>
        <v>126.68691781981443</v>
      </c>
      <c r="AU65" s="395">
        <f t="shared" si="101"/>
        <v>130.81402255289535</v>
      </c>
      <c r="AV65" s="395">
        <f t="shared" si="101"/>
        <v>135.13531123139623</v>
      </c>
      <c r="AW65" s="395">
        <f t="shared" si="101"/>
        <v>139.54434325659298</v>
      </c>
      <c r="AX65" s="395">
        <f t="shared" si="101"/>
        <v>144.0694116415257</v>
      </c>
      <c r="AY65" s="395">
        <f t="shared" si="101"/>
        <v>148.7303397892301</v>
      </c>
      <c r="AZ65" s="395">
        <f t="shared" si="101"/>
        <v>153.48962297733593</v>
      </c>
      <c r="BA65" s="395">
        <f t="shared" si="101"/>
        <v>158.41645753370346</v>
      </c>
      <c r="BB65" s="395">
        <f t="shared" si="101"/>
        <v>163.53656919363868</v>
      </c>
      <c r="BC65" s="395">
        <f t="shared" si="101"/>
        <v>168.79667913246672</v>
      </c>
      <c r="BD65" s="395">
        <f t="shared" si="101"/>
        <v>174.21965110741485</v>
      </c>
      <c r="BE65" s="395">
        <f t="shared" si="101"/>
        <v>179.83751295669367</v>
      </c>
      <c r="BF65" s="395">
        <f t="shared" si="101"/>
        <v>185.59122149576149</v>
      </c>
      <c r="BG65" s="395">
        <f t="shared" si="101"/>
        <v>191.46022475318534</v>
      </c>
      <c r="BH65" s="395">
        <f t="shared" si="101"/>
        <v>197.54166050144661</v>
      </c>
      <c r="BI65" s="395">
        <f t="shared" si="101"/>
        <v>204.00250624116424</v>
      </c>
      <c r="BJ65" s="395">
        <f t="shared" si="101"/>
        <v>210.70609927779378</v>
      </c>
      <c r="BK65" s="395">
        <f t="shared" si="101"/>
        <v>217.53478341790679</v>
      </c>
      <c r="BL65" s="395">
        <f t="shared" si="101"/>
        <v>224.62819841831629</v>
      </c>
      <c r="BM65" s="395">
        <f t="shared" si="101"/>
        <v>231.94524417552358</v>
      </c>
      <c r="BN65" s="395">
        <f t="shared" si="101"/>
        <v>239.49186071213637</v>
      </c>
      <c r="BO65" s="395">
        <f t="shared" si="101"/>
        <v>247.27474916702687</v>
      </c>
      <c r="BP65" s="395">
        <f t="shared" si="101"/>
        <v>255.3022001079668</v>
      </c>
      <c r="BQ65" s="395">
        <f t="shared" si="101"/>
        <v>263.58042241232334</v>
      </c>
      <c r="BR65" s="395">
        <f t="shared" si="101"/>
        <v>272.11733957927947</v>
      </c>
      <c r="BS65" s="395">
        <f t="shared" si="101"/>
        <v>280.92036428091404</v>
      </c>
      <c r="BT65" s="395">
        <f t="shared" ref="BT65:CI65" si="102">BT39*$F57</f>
        <v>289.99867423794694</v>
      </c>
      <c r="BU65" s="395">
        <f t="shared" si="102"/>
        <v>299.35939742500835</v>
      </c>
      <c r="BV65" s="395">
        <f t="shared" si="102"/>
        <v>309.01140240821593</v>
      </c>
      <c r="BW65" s="395">
        <f t="shared" si="102"/>
        <v>318.96307574749852</v>
      </c>
      <c r="BX65" s="395">
        <f t="shared" si="102"/>
        <v>329.22459932007109</v>
      </c>
      <c r="BY65" s="395">
        <f t="shared" si="102"/>
        <v>339.80413502265634</v>
      </c>
      <c r="BZ65" s="395">
        <f t="shared" si="102"/>
        <v>350.71161416846428</v>
      </c>
      <c r="CA65" s="395">
        <f t="shared" si="102"/>
        <v>361.95651261777675</v>
      </c>
      <c r="CB65" s="395">
        <f t="shared" si="102"/>
        <v>373.55013721250515</v>
      </c>
      <c r="CC65" s="395">
        <f t="shared" si="102"/>
        <v>385.5018182170607</v>
      </c>
      <c r="CD65" s="395">
        <f t="shared" si="102"/>
        <v>397.82267897920235</v>
      </c>
      <c r="CE65" s="395">
        <f t="shared" si="102"/>
        <v>410.52343572486808</v>
      </c>
      <c r="CF65" s="395">
        <f t="shared" si="102"/>
        <v>423.61666911930547</v>
      </c>
      <c r="CG65" s="395">
        <f t="shared" si="102"/>
        <v>437.11301115407997</v>
      </c>
      <c r="CH65" s="395">
        <f t="shared" si="102"/>
        <v>451.02494072758896</v>
      </c>
      <c r="CI65" s="395">
        <f t="shared" si="102"/>
        <v>465.3649426661554</v>
      </c>
    </row>
    <row r="66" spans="1:87">
      <c r="A66" s="1"/>
      <c r="B66" s="1"/>
      <c r="C66" t="s">
        <v>574</v>
      </c>
      <c r="D66" s="12" t="s">
        <v>898</v>
      </c>
      <c r="E66" s="429" t="s">
        <v>58</v>
      </c>
      <c r="F66" s="2"/>
      <c r="G66" s="667"/>
      <c r="H66" s="395">
        <f t="shared" ref="H66:AM66" si="103">H40*$F58</f>
        <v>0.6478980316005204</v>
      </c>
      <c r="I66" s="395">
        <f t="shared" si="103"/>
        <v>0.82494235337681321</v>
      </c>
      <c r="J66" s="395">
        <f t="shared" si="103"/>
        <v>0.92528310839152772</v>
      </c>
      <c r="K66" s="395">
        <f t="shared" si="103"/>
        <v>0.98278575915216848</v>
      </c>
      <c r="L66" s="395">
        <f t="shared" si="103"/>
        <v>1.0917913351494222</v>
      </c>
      <c r="M66" s="395">
        <f t="shared" si="103"/>
        <v>1.063649818341541</v>
      </c>
      <c r="N66" s="395">
        <f t="shared" si="103"/>
        <v>1.1801826412530656</v>
      </c>
      <c r="O66" s="395">
        <f t="shared" si="103"/>
        <v>1.4899743386113926</v>
      </c>
      <c r="P66" s="395">
        <f t="shared" si="103"/>
        <v>1.5603572367145369</v>
      </c>
      <c r="Q66" s="395">
        <f t="shared" si="103"/>
        <v>1.6831915426273585</v>
      </c>
      <c r="R66" s="395">
        <f t="shared" si="103"/>
        <v>1.7748034269903255</v>
      </c>
      <c r="S66" s="395">
        <f t="shared" si="103"/>
        <v>1.8280483064619015</v>
      </c>
      <c r="T66" s="395">
        <f t="shared" si="103"/>
        <v>1.9277936362466332</v>
      </c>
      <c r="U66" s="395">
        <f t="shared" si="103"/>
        <v>2.0355337969952787</v>
      </c>
      <c r="V66" s="395">
        <f t="shared" si="103"/>
        <v>2.172637560290462</v>
      </c>
      <c r="W66" s="395">
        <f t="shared" si="103"/>
        <v>2.3183129036865262</v>
      </c>
      <c r="X66" s="395">
        <f t="shared" si="103"/>
        <v>2.4714662791710733</v>
      </c>
      <c r="Y66" s="395">
        <f t="shared" si="103"/>
        <v>2.6318801185877909</v>
      </c>
      <c r="Z66" s="395">
        <f t="shared" si="103"/>
        <v>2.8039749000375429</v>
      </c>
      <c r="AA66" s="395">
        <f t="shared" si="103"/>
        <v>2.9773577261726247</v>
      </c>
      <c r="AB66" s="395">
        <f t="shared" si="103"/>
        <v>3.1143278541319606</v>
      </c>
      <c r="AC66" s="395">
        <f t="shared" si="103"/>
        <v>3.3199307502384903</v>
      </c>
      <c r="AD66" s="395">
        <f t="shared" si="103"/>
        <v>3.5264668132548769</v>
      </c>
      <c r="AE66" s="395">
        <f t="shared" si="103"/>
        <v>3.7439931373495825</v>
      </c>
      <c r="AF66" s="395">
        <f t="shared" si="103"/>
        <v>3.9742487056159419</v>
      </c>
      <c r="AG66" s="395">
        <f t="shared" si="103"/>
        <v>4.1085087823728497</v>
      </c>
      <c r="AH66" s="395">
        <f t="shared" si="103"/>
        <v>4.2452918250523295</v>
      </c>
      <c r="AI66" s="395">
        <f t="shared" si="103"/>
        <v>4.3868441892906045</v>
      </c>
      <c r="AJ66" s="395">
        <f t="shared" si="103"/>
        <v>4.5326803185182118</v>
      </c>
      <c r="AK66" s="395">
        <f t="shared" si="103"/>
        <v>4.6820208346644137</v>
      </c>
      <c r="AL66" s="395">
        <f t="shared" si="103"/>
        <v>4.8367442878680684</v>
      </c>
      <c r="AM66" s="395">
        <f t="shared" si="103"/>
        <v>4.99714613503079</v>
      </c>
      <c r="AN66" s="395">
        <f t="shared" ref="AN66:BS66" si="104">AN40*$F58</f>
        <v>5.1630572555534284</v>
      </c>
      <c r="AO66" s="395">
        <f t="shared" si="104"/>
        <v>5.3331850901056699</v>
      </c>
      <c r="AP66" s="395">
        <f t="shared" si="104"/>
        <v>5.5086296786088429</v>
      </c>
      <c r="AQ66" s="395">
        <f t="shared" si="104"/>
        <v>5.6896276787505924</v>
      </c>
      <c r="AR66" s="395">
        <f t="shared" si="104"/>
        <v>5.8764956099843371</v>
      </c>
      <c r="AS66" s="395">
        <f t="shared" si="104"/>
        <v>6.070711542340705</v>
      </c>
      <c r="AT66" s="395">
        <f t="shared" si="104"/>
        <v>6.2730926354305687</v>
      </c>
      <c r="AU66" s="395">
        <f t="shared" si="104"/>
        <v>6.477452412685258</v>
      </c>
      <c r="AV66" s="395">
        <f t="shared" si="104"/>
        <v>6.6914274990728577</v>
      </c>
      <c r="AW66" s="395">
        <f t="shared" si="104"/>
        <v>6.9097473287965325</v>
      </c>
      <c r="AX66" s="395">
        <f t="shared" si="104"/>
        <v>7.1338128728072769</v>
      </c>
      <c r="AY66" s="395">
        <f t="shared" si="104"/>
        <v>7.3646057166210399</v>
      </c>
      <c r="AZ66" s="395">
        <f t="shared" si="104"/>
        <v>7.6002687576912971</v>
      </c>
      <c r="BA66" s="395">
        <f t="shared" si="104"/>
        <v>7.8442283559151003</v>
      </c>
      <c r="BB66" s="395">
        <f t="shared" si="104"/>
        <v>8.0977583596381706</v>
      </c>
      <c r="BC66" s="395">
        <f t="shared" si="104"/>
        <v>8.3582205879934985</v>
      </c>
      <c r="BD66" s="395">
        <f t="shared" si="104"/>
        <v>8.6267471741922268</v>
      </c>
      <c r="BE66" s="395">
        <f t="shared" si="104"/>
        <v>8.9049240246520416</v>
      </c>
      <c r="BF66" s="395">
        <f t="shared" si="104"/>
        <v>9.1898275275865426</v>
      </c>
      <c r="BG66" s="395">
        <f t="shared" si="104"/>
        <v>9.4804400213234867</v>
      </c>
      <c r="BH66" s="395">
        <f t="shared" si="104"/>
        <v>9.7815714282736614</v>
      </c>
      <c r="BI66" s="395">
        <f t="shared" si="104"/>
        <v>10.101489889674074</v>
      </c>
      <c r="BJ66" s="395">
        <f t="shared" si="104"/>
        <v>10.433428347351409</v>
      </c>
      <c r="BK66" s="395">
        <f t="shared" si="104"/>
        <v>10.771560878525237</v>
      </c>
      <c r="BL66" s="395">
        <f t="shared" si="104"/>
        <v>11.122801955069619</v>
      </c>
      <c r="BM66" s="395">
        <f t="shared" si="104"/>
        <v>11.485116443752101</v>
      </c>
      <c r="BN66" s="395">
        <f t="shared" si="104"/>
        <v>11.858798473695998</v>
      </c>
      <c r="BO66" s="395">
        <f t="shared" si="104"/>
        <v>12.244179861837365</v>
      </c>
      <c r="BP66" s="395">
        <f t="shared" si="104"/>
        <v>12.641671128066708</v>
      </c>
      <c r="BQ66" s="395">
        <f t="shared" si="104"/>
        <v>13.051579714253764</v>
      </c>
      <c r="BR66" s="395">
        <f t="shared" si="104"/>
        <v>13.47429796433765</v>
      </c>
      <c r="BS66" s="395">
        <f t="shared" si="104"/>
        <v>13.910192927887708</v>
      </c>
      <c r="BT66" s="395">
        <f t="shared" ref="BT66:CI66" si="105">BT40*$F58</f>
        <v>14.35971905350249</v>
      </c>
      <c r="BU66" s="395">
        <f t="shared" si="105"/>
        <v>14.823229293530403</v>
      </c>
      <c r="BV66" s="395">
        <f t="shared" si="105"/>
        <v>15.301162788316468</v>
      </c>
      <c r="BW66" s="395">
        <f t="shared" si="105"/>
        <v>15.793934810946734</v>
      </c>
      <c r="BX66" s="395">
        <f t="shared" si="105"/>
        <v>16.302049532333811</v>
      </c>
      <c r="BY66" s="395">
        <f t="shared" si="105"/>
        <v>16.825911101028332</v>
      </c>
      <c r="BZ66" s="395">
        <f t="shared" si="105"/>
        <v>17.366011280890618</v>
      </c>
      <c r="CA66" s="395">
        <f t="shared" si="105"/>
        <v>17.922819283346524</v>
      </c>
      <c r="CB66" s="395">
        <f t="shared" si="105"/>
        <v>18.496894983621889</v>
      </c>
      <c r="CC66" s="395">
        <f t="shared" si="105"/>
        <v>19.088700383744793</v>
      </c>
      <c r="CD66" s="395">
        <f t="shared" si="105"/>
        <v>19.698786272953061</v>
      </c>
      <c r="CE66" s="395">
        <f t="shared" si="105"/>
        <v>20.327683281237288</v>
      </c>
      <c r="CF66" s="395">
        <f t="shared" si="105"/>
        <v>20.97601435909521</v>
      </c>
      <c r="CG66" s="395">
        <f t="shared" si="105"/>
        <v>21.644305965526215</v>
      </c>
      <c r="CH66" s="395">
        <f t="shared" si="105"/>
        <v>22.333176011889901</v>
      </c>
      <c r="CI66" s="395">
        <f t="shared" si="105"/>
        <v>23.043242703076</v>
      </c>
    </row>
    <row r="67" spans="1:87">
      <c r="A67" s="1"/>
      <c r="B67" s="1"/>
      <c r="C67" t="s">
        <v>575</v>
      </c>
      <c r="D67" s="12" t="s">
        <v>898</v>
      </c>
      <c r="E67" s="429" t="s">
        <v>58</v>
      </c>
      <c r="F67" s="2"/>
      <c r="G67" s="667"/>
      <c r="H67" s="395">
        <f t="shared" ref="H67:AM67" si="106">H41*$F59</f>
        <v>2.3335531519662722</v>
      </c>
      <c r="I67" s="395">
        <f t="shared" si="106"/>
        <v>2.9712188261437396</v>
      </c>
      <c r="J67" s="395">
        <f t="shared" si="106"/>
        <v>3.332619036847936</v>
      </c>
      <c r="K67" s="395">
        <f t="shared" si="106"/>
        <v>3.5397280036670304</v>
      </c>
      <c r="L67" s="395">
        <f t="shared" si="106"/>
        <v>3.9323365516848598</v>
      </c>
      <c r="M67" s="395">
        <f t="shared" si="106"/>
        <v>3.8309784335163006</v>
      </c>
      <c r="N67" s="395">
        <f t="shared" si="106"/>
        <v>4.2506980852969152</v>
      </c>
      <c r="O67" s="395">
        <f t="shared" si="106"/>
        <v>5.3664838363936846</v>
      </c>
      <c r="P67" s="395">
        <f t="shared" si="106"/>
        <v>5.6199839640409026</v>
      </c>
      <c r="Q67" s="395">
        <f t="shared" si="106"/>
        <v>6.0623998501092071</v>
      </c>
      <c r="R67" s="395">
        <f t="shared" si="106"/>
        <v>6.3923610339465178</v>
      </c>
      <c r="S67" s="395">
        <f t="shared" si="106"/>
        <v>6.5841346622905075</v>
      </c>
      <c r="T67" s="395">
        <f t="shared" si="106"/>
        <v>6.9433903126558594</v>
      </c>
      <c r="U67" s="395">
        <f t="shared" si="106"/>
        <v>7.3314411778317741</v>
      </c>
      <c r="V67" s="395">
        <f t="shared" si="106"/>
        <v>7.8252517828641102</v>
      </c>
      <c r="W67" s="395">
        <f t="shared" si="106"/>
        <v>8.3499348968193878</v>
      </c>
      <c r="X67" s="395">
        <f t="shared" si="106"/>
        <v>8.9015518560704656</v>
      </c>
      <c r="Y67" s="395">
        <f t="shared" si="106"/>
        <v>9.4793190390717257</v>
      </c>
      <c r="Z67" s="395">
        <f t="shared" si="106"/>
        <v>10.099157810146474</v>
      </c>
      <c r="AA67" s="395">
        <f t="shared" si="106"/>
        <v>10.723635769162417</v>
      </c>
      <c r="AB67" s="395">
        <f t="shared" si="106"/>
        <v>11.216965055925566</v>
      </c>
      <c r="AC67" s="395">
        <f t="shared" si="106"/>
        <v>11.957490976459017</v>
      </c>
      <c r="AD67" s="395">
        <f t="shared" si="106"/>
        <v>12.701377911345958</v>
      </c>
      <c r="AE67" s="395">
        <f t="shared" si="106"/>
        <v>13.484848788658049</v>
      </c>
      <c r="AF67" s="395">
        <f t="shared" si="106"/>
        <v>14.314166954293478</v>
      </c>
      <c r="AG67" s="395">
        <f t="shared" si="106"/>
        <v>14.797735370955209</v>
      </c>
      <c r="AH67" s="395">
        <f t="shared" si="106"/>
        <v>15.290390827233926</v>
      </c>
      <c r="AI67" s="395">
        <f t="shared" si="106"/>
        <v>15.800224087446965</v>
      </c>
      <c r="AJ67" s="395">
        <f t="shared" si="106"/>
        <v>16.325486308400087</v>
      </c>
      <c r="AK67" s="395">
        <f t="shared" si="106"/>
        <v>16.863370381466869</v>
      </c>
      <c r="AL67" s="395">
        <f t="shared" si="106"/>
        <v>17.420642335225654</v>
      </c>
      <c r="AM67" s="395">
        <f t="shared" si="106"/>
        <v>17.998366325377507</v>
      </c>
      <c r="AN67" s="395">
        <f t="shared" ref="AN67:BS67" si="107">AN41*$F59</f>
        <v>18.595933225350088</v>
      </c>
      <c r="AO67" s="395">
        <f t="shared" si="107"/>
        <v>19.20868758667428</v>
      </c>
      <c r="AP67" s="395">
        <f t="shared" si="107"/>
        <v>19.840591455074112</v>
      </c>
      <c r="AQ67" s="395">
        <f t="shared" si="107"/>
        <v>20.492497207414463</v>
      </c>
      <c r="AR67" s="395">
        <f t="shared" si="107"/>
        <v>21.165544861000775</v>
      </c>
      <c r="AS67" s="395">
        <f t="shared" si="107"/>
        <v>21.865058023577745</v>
      </c>
      <c r="AT67" s="395">
        <f t="shared" si="107"/>
        <v>22.593979882641857</v>
      </c>
      <c r="AU67" s="395">
        <f t="shared" si="107"/>
        <v>23.330028425913007</v>
      </c>
      <c r="AV67" s="395">
        <f t="shared" si="107"/>
        <v>24.100708707266143</v>
      </c>
      <c r="AW67" s="395">
        <f t="shared" si="107"/>
        <v>24.88703757684133</v>
      </c>
      <c r="AX67" s="395">
        <f t="shared" si="107"/>
        <v>25.69406095238957</v>
      </c>
      <c r="AY67" s="395">
        <f t="shared" si="107"/>
        <v>26.52531423896373</v>
      </c>
      <c r="AZ67" s="395">
        <f t="shared" si="107"/>
        <v>27.374108656401521</v>
      </c>
      <c r="BA67" s="395">
        <f t="shared" si="107"/>
        <v>28.252785024627624</v>
      </c>
      <c r="BB67" s="395">
        <f t="shared" si="107"/>
        <v>29.16593140021466</v>
      </c>
      <c r="BC67" s="395">
        <f t="shared" si="107"/>
        <v>30.104045770535041</v>
      </c>
      <c r="BD67" s="395">
        <f t="shared" si="107"/>
        <v>31.071205772646522</v>
      </c>
      <c r="BE67" s="395">
        <f t="shared" si="107"/>
        <v>32.07312341174007</v>
      </c>
      <c r="BF67" s="395">
        <f t="shared" si="107"/>
        <v>33.099268630358296</v>
      </c>
      <c r="BG67" s="395">
        <f t="shared" si="107"/>
        <v>34.145976086908753</v>
      </c>
      <c r="BH67" s="395">
        <f t="shared" si="107"/>
        <v>35.230569818593203</v>
      </c>
      <c r="BI67" s="395">
        <f t="shared" si="107"/>
        <v>36.382829429768307</v>
      </c>
      <c r="BJ67" s="395">
        <f t="shared" si="107"/>
        <v>37.578381810531475</v>
      </c>
      <c r="BK67" s="395">
        <f t="shared" si="107"/>
        <v>38.796243565650265</v>
      </c>
      <c r="BL67" s="395">
        <f t="shared" si="107"/>
        <v>40.061318749233386</v>
      </c>
      <c r="BM67" s="395">
        <f t="shared" si="107"/>
        <v>41.36627736282793</v>
      </c>
      <c r="BN67" s="395">
        <f t="shared" si="107"/>
        <v>42.712178779837323</v>
      </c>
      <c r="BO67" s="395">
        <f t="shared" si="107"/>
        <v>44.100218114954359</v>
      </c>
      <c r="BP67" s="395">
        <f t="shared" si="107"/>
        <v>45.531873949588018</v>
      </c>
      <c r="BQ67" s="395">
        <f t="shared" si="107"/>
        <v>47.008253606047028</v>
      </c>
      <c r="BR67" s="395">
        <f t="shared" si="107"/>
        <v>48.530770200888512</v>
      </c>
      <c r="BS67" s="395">
        <f t="shared" si="107"/>
        <v>50.100745747203547</v>
      </c>
      <c r="BT67" s="395">
        <f t="shared" ref="BT67:CI67" si="108">BT41*$F59</f>
        <v>51.719817045704325</v>
      </c>
      <c r="BU67" s="395">
        <f t="shared" si="108"/>
        <v>53.389255335112018</v>
      </c>
      <c r="BV67" s="395">
        <f t="shared" si="108"/>
        <v>55.110642279957581</v>
      </c>
      <c r="BW67" s="395">
        <f t="shared" si="108"/>
        <v>56.885473581372409</v>
      </c>
      <c r="BX67" s="395">
        <f t="shared" si="108"/>
        <v>58.715565126370898</v>
      </c>
      <c r="BY67" s="395">
        <f t="shared" si="108"/>
        <v>60.602372548522226</v>
      </c>
      <c r="BZ67" s="395">
        <f t="shared" si="108"/>
        <v>62.547667048000335</v>
      </c>
      <c r="CA67" s="395">
        <f t="shared" si="108"/>
        <v>64.553138597221164</v>
      </c>
      <c r="CB67" s="395">
        <f t="shared" si="108"/>
        <v>66.620803715041461</v>
      </c>
      <c r="CC67" s="395">
        <f t="shared" si="108"/>
        <v>68.752326407579858</v>
      </c>
      <c r="CD67" s="395">
        <f t="shared" si="108"/>
        <v>70.94969046842624</v>
      </c>
      <c r="CE67" s="395">
        <f t="shared" si="108"/>
        <v>73.214807083024454</v>
      </c>
      <c r="CF67" s="395">
        <f t="shared" si="108"/>
        <v>75.549919950269398</v>
      </c>
      <c r="CG67" s="395">
        <f t="shared" si="108"/>
        <v>77.956925232824759</v>
      </c>
      <c r="CH67" s="395">
        <f t="shared" si="108"/>
        <v>80.438048479975294</v>
      </c>
      <c r="CI67" s="395">
        <f t="shared" si="108"/>
        <v>82.995516298221787</v>
      </c>
    </row>
    <row r="68" spans="1:87">
      <c r="A68" s="1"/>
      <c r="B68" s="1"/>
      <c r="C68" t="s">
        <v>576</v>
      </c>
      <c r="D68" s="12" t="s">
        <v>898</v>
      </c>
      <c r="E68" s="429" t="s">
        <v>58</v>
      </c>
      <c r="F68" s="2"/>
      <c r="G68" s="667"/>
      <c r="H68" s="395">
        <f t="shared" ref="H68:AM68" si="109">H42*$F60</f>
        <v>9.0939656036242517E-2</v>
      </c>
      <c r="I68" s="395">
        <f t="shared" si="109"/>
        <v>0.11578978513099032</v>
      </c>
      <c r="J68" s="395">
        <f t="shared" si="109"/>
        <v>0.12987372010593287</v>
      </c>
      <c r="K68" s="395">
        <f t="shared" si="109"/>
        <v>0.13794485325697337</v>
      </c>
      <c r="L68" s="395">
        <f t="shared" si="109"/>
        <v>0.1532449917104497</v>
      </c>
      <c r="M68" s="395">
        <f t="shared" si="109"/>
        <v>0.14929501851401192</v>
      </c>
      <c r="N68" s="395">
        <f t="shared" si="109"/>
        <v>0.16565168934125188</v>
      </c>
      <c r="O68" s="395">
        <f t="shared" si="109"/>
        <v>0.20913438110226101</v>
      </c>
      <c r="P68" s="395">
        <f t="shared" si="109"/>
        <v>0.21901339945414933</v>
      </c>
      <c r="Q68" s="395">
        <f t="shared" si="109"/>
        <v>0.23625455313008775</v>
      </c>
      <c r="R68" s="395">
        <f t="shared" si="109"/>
        <v>0.24911329454688072</v>
      </c>
      <c r="S68" s="395">
        <f t="shared" si="109"/>
        <v>0.25658680239637183</v>
      </c>
      <c r="T68" s="395">
        <f t="shared" si="109"/>
        <v>0.27058716285345985</v>
      </c>
      <c r="U68" s="395">
        <f t="shared" si="109"/>
        <v>0.2857096862782762</v>
      </c>
      <c r="V68" s="395">
        <f t="shared" si="109"/>
        <v>0.30495371615214062</v>
      </c>
      <c r="W68" s="395">
        <f t="shared" si="109"/>
        <v>0.32540086211533104</v>
      </c>
      <c r="X68" s="395">
        <f t="shared" si="109"/>
        <v>0.34689763260705209</v>
      </c>
      <c r="Y68" s="395">
        <f t="shared" si="109"/>
        <v>0.36941348952974146</v>
      </c>
      <c r="Z68" s="395">
        <f t="shared" si="109"/>
        <v>0.39356889588591071</v>
      </c>
      <c r="AA68" s="395">
        <f t="shared" si="109"/>
        <v>0.41790509356251948</v>
      </c>
      <c r="AB68" s="395">
        <f t="shared" si="109"/>
        <v>0.43713036623867141</v>
      </c>
      <c r="AC68" s="395">
        <f t="shared" si="109"/>
        <v>0.46598900716677277</v>
      </c>
      <c r="AD68" s="395">
        <f t="shared" si="109"/>
        <v>0.49497862839372958</v>
      </c>
      <c r="AE68" s="395">
        <f t="shared" si="109"/>
        <v>0.5255108543415894</v>
      </c>
      <c r="AF68" s="395">
        <f t="shared" si="109"/>
        <v>0.5578297705248122</v>
      </c>
      <c r="AG68" s="395">
        <f t="shared" si="109"/>
        <v>0.57667465753505842</v>
      </c>
      <c r="AH68" s="395">
        <f t="shared" si="109"/>
        <v>0.59587367072257214</v>
      </c>
      <c r="AI68" s="395">
        <f t="shared" si="109"/>
        <v>0.61574211095096087</v>
      </c>
      <c r="AJ68" s="395">
        <f t="shared" si="109"/>
        <v>0.63621182498428408</v>
      </c>
      <c r="AK68" s="395">
        <f t="shared" si="109"/>
        <v>0.65717341848852895</v>
      </c>
      <c r="AL68" s="395">
        <f t="shared" si="109"/>
        <v>0.67889056675693971</v>
      </c>
      <c r="AM68" s="395">
        <f t="shared" si="109"/>
        <v>0.70140474043411771</v>
      </c>
      <c r="AN68" s="395">
        <f t="shared" ref="AN68:BS68" si="110">AN42*$F60</f>
        <v>0.724692201573094</v>
      </c>
      <c r="AO68" s="395">
        <f t="shared" si="110"/>
        <v>0.7485715251730628</v>
      </c>
      <c r="AP68" s="395">
        <f t="shared" si="110"/>
        <v>0.77319711400605384</v>
      </c>
      <c r="AQ68" s="395">
        <f t="shared" si="110"/>
        <v>0.79860218559652785</v>
      </c>
      <c r="AR68" s="395">
        <f t="shared" si="110"/>
        <v>0.82483116695123426</v>
      </c>
      <c r="AS68" s="395">
        <f t="shared" si="110"/>
        <v>0.85209152154995937</v>
      </c>
      <c r="AT68" s="395">
        <f t="shared" si="110"/>
        <v>0.8804979467838282</v>
      </c>
      <c r="AU68" s="395">
        <f t="shared" si="110"/>
        <v>0.90918210222920759</v>
      </c>
      <c r="AV68" s="395">
        <f t="shared" si="110"/>
        <v>0.93921587267969631</v>
      </c>
      <c r="AW68" s="395">
        <f t="shared" si="110"/>
        <v>0.96985947592065136</v>
      </c>
      <c r="AX68" s="395">
        <f t="shared" si="110"/>
        <v>1.0013095537231322</v>
      </c>
      <c r="AY68" s="395">
        <f t="shared" si="110"/>
        <v>1.0337038824729852</v>
      </c>
      <c r="AZ68" s="395">
        <f t="shared" si="110"/>
        <v>1.0667817972838116</v>
      </c>
      <c r="BA68" s="395">
        <f t="shared" si="110"/>
        <v>1.1010242256708942</v>
      </c>
      <c r="BB68" s="395">
        <f t="shared" si="110"/>
        <v>1.1366099663413629</v>
      </c>
      <c r="BC68" s="395">
        <f t="shared" si="110"/>
        <v>1.1731687214259459</v>
      </c>
      <c r="BD68" s="395">
        <f t="shared" si="110"/>
        <v>1.2108593983449267</v>
      </c>
      <c r="BE68" s="395">
        <f t="shared" si="110"/>
        <v>1.2499045966079436</v>
      </c>
      <c r="BF68" s="395">
        <f t="shared" si="110"/>
        <v>1.2898939549586401</v>
      </c>
      <c r="BG68" s="395">
        <f t="shared" si="110"/>
        <v>1.3306846333235458</v>
      </c>
      <c r="BH68" s="395">
        <f t="shared" si="110"/>
        <v>1.3729517575222556</v>
      </c>
      <c r="BI68" s="395">
        <f t="shared" si="110"/>
        <v>1.4178558526427911</v>
      </c>
      <c r="BJ68" s="395">
        <f t="shared" si="110"/>
        <v>1.4644470872106867</v>
      </c>
      <c r="BK68" s="395">
        <f t="shared" si="110"/>
        <v>1.5119077285150757</v>
      </c>
      <c r="BL68" s="395">
        <f t="shared" si="110"/>
        <v>1.5612082991740712</v>
      </c>
      <c r="BM68" s="395">
        <f t="shared" si="110"/>
        <v>1.6120631457250596</v>
      </c>
      <c r="BN68" s="395">
        <f t="shared" si="110"/>
        <v>1.6645135524442698</v>
      </c>
      <c r="BO68" s="395">
        <f t="shared" si="110"/>
        <v>1.718606093509365</v>
      </c>
      <c r="BP68" s="395">
        <f t="shared" si="110"/>
        <v>1.7743983899283096</v>
      </c>
      <c r="BQ68" s="395">
        <f t="shared" si="110"/>
        <v>1.8319335945685631</v>
      </c>
      <c r="BR68" s="395">
        <f t="shared" si="110"/>
        <v>1.8912667772422425</v>
      </c>
      <c r="BS68" s="395">
        <f t="shared" si="110"/>
        <v>1.9524494574168507</v>
      </c>
      <c r="BT68" s="395">
        <f t="shared" ref="BT68:CI68" si="111">BT42*$F60</f>
        <v>2.0155454219804816</v>
      </c>
      <c r="BU68" s="395">
        <f t="shared" si="111"/>
        <v>2.0806042116997325</v>
      </c>
      <c r="BV68" s="395">
        <f t="shared" si="111"/>
        <v>2.1476874647799682</v>
      </c>
      <c r="BW68" s="395">
        <f t="shared" si="111"/>
        <v>2.2168534693927282</v>
      </c>
      <c r="BX68" s="395">
        <f t="shared" si="111"/>
        <v>2.2881729915029339</v>
      </c>
      <c r="BY68" s="395">
        <f t="shared" si="111"/>
        <v>2.3617027578305154</v>
      </c>
      <c r="BZ68" s="395">
        <f t="shared" si="111"/>
        <v>2.4375117928733521</v>
      </c>
      <c r="CA68" s="395">
        <f t="shared" si="111"/>
        <v>2.5156659556456642</v>
      </c>
      <c r="CB68" s="395">
        <f t="shared" si="111"/>
        <v>2.5962438308289553</v>
      </c>
      <c r="CC68" s="395">
        <f t="shared" si="111"/>
        <v>2.6793102655187138</v>
      </c>
      <c r="CD68" s="395">
        <f t="shared" si="111"/>
        <v>2.7649425690775145</v>
      </c>
      <c r="CE68" s="395">
        <f t="shared" si="111"/>
        <v>2.8532152212945729</v>
      </c>
      <c r="CF68" s="395">
        <f t="shared" si="111"/>
        <v>2.9442156601635689</v>
      </c>
      <c r="CG68" s="395">
        <f t="shared" si="111"/>
        <v>3.0380177800289605</v>
      </c>
      <c r="CH68" s="395">
        <f t="shared" si="111"/>
        <v>3.1347083115856447</v>
      </c>
      <c r="CI68" s="395">
        <f t="shared" si="111"/>
        <v>3.2343740267287204</v>
      </c>
    </row>
    <row r="69" spans="1:87">
      <c r="A69" s="1"/>
      <c r="B69" s="1"/>
      <c r="C69" t="s">
        <v>577</v>
      </c>
      <c r="D69" s="12" t="s">
        <v>898</v>
      </c>
      <c r="E69" s="429" t="s">
        <v>58</v>
      </c>
      <c r="F69" s="2"/>
      <c r="G69" s="667"/>
      <c r="H69" s="395">
        <f t="shared" ref="H69:AM69" si="112">H43*$F61</f>
        <v>1.673419479925377</v>
      </c>
      <c r="I69" s="395">
        <f t="shared" si="112"/>
        <v>2.1306973267784426</v>
      </c>
      <c r="J69" s="395">
        <f t="shared" si="112"/>
        <v>2.3898618339729545</v>
      </c>
      <c r="K69" s="395">
        <f t="shared" si="112"/>
        <v>2.5383822048289857</v>
      </c>
      <c r="L69" s="395">
        <f t="shared" si="112"/>
        <v>2.8199265920586747</v>
      </c>
      <c r="M69" s="395">
        <f t="shared" si="112"/>
        <v>2.7472414469832662</v>
      </c>
      <c r="N69" s="395">
        <f t="shared" si="112"/>
        <v>3.0482275380030295</v>
      </c>
      <c r="O69" s="395">
        <f t="shared" si="112"/>
        <v>3.8483711343617419</v>
      </c>
      <c r="P69" s="395">
        <f t="shared" si="112"/>
        <v>4.0301591735203868</v>
      </c>
      <c r="Q69" s="395">
        <f t="shared" si="112"/>
        <v>4.3474210114825196</v>
      </c>
      <c r="R69" s="395">
        <f t="shared" si="112"/>
        <v>4.5840402083443248</v>
      </c>
      <c r="S69" s="395">
        <f t="shared" si="112"/>
        <v>4.7215634205910204</v>
      </c>
      <c r="T69" s="395">
        <f t="shared" si="112"/>
        <v>4.9791900373612767</v>
      </c>
      <c r="U69" s="395">
        <f t="shared" si="112"/>
        <v>5.2574660545328191</v>
      </c>
      <c r="V69" s="395">
        <f t="shared" si="112"/>
        <v>5.6115836734773694</v>
      </c>
      <c r="W69" s="395">
        <f t="shared" si="112"/>
        <v>5.9878403458145062</v>
      </c>
      <c r="X69" s="395">
        <f t="shared" si="112"/>
        <v>6.383411607729049</v>
      </c>
      <c r="Y69" s="395">
        <f t="shared" si="112"/>
        <v>6.7977355146352396</v>
      </c>
      <c r="Z69" s="395">
        <f t="shared" si="112"/>
        <v>7.2422294714390487</v>
      </c>
      <c r="AA69" s="395">
        <f t="shared" si="112"/>
        <v>7.6900502466036444</v>
      </c>
      <c r="AB69" s="395">
        <f t="shared" si="112"/>
        <v>8.0438227063359342</v>
      </c>
      <c r="AC69" s="395">
        <f t="shared" si="112"/>
        <v>8.5748628927427344</v>
      </c>
      <c r="AD69" s="395">
        <f t="shared" si="112"/>
        <v>9.1083133036120483</v>
      </c>
      <c r="AE69" s="395">
        <f t="shared" si="112"/>
        <v>9.6701498432869872</v>
      </c>
      <c r="AF69" s="395">
        <f t="shared" si="112"/>
        <v>10.264864033645555</v>
      </c>
      <c r="AG69" s="395">
        <f t="shared" si="112"/>
        <v>10.611636854156012</v>
      </c>
      <c r="AH69" s="395">
        <f t="shared" si="112"/>
        <v>10.964926101814106</v>
      </c>
      <c r="AI69" s="395">
        <f t="shared" si="112"/>
        <v>11.330533762576183</v>
      </c>
      <c r="AJ69" s="395">
        <f t="shared" si="112"/>
        <v>11.707205719617821</v>
      </c>
      <c r="AK69" s="395">
        <f t="shared" si="112"/>
        <v>12.092928961041794</v>
      </c>
      <c r="AL69" s="395">
        <f t="shared" si="112"/>
        <v>12.49255548861853</v>
      </c>
      <c r="AM69" s="395">
        <f t="shared" si="112"/>
        <v>12.906848421404614</v>
      </c>
      <c r="AN69" s="395">
        <f t="shared" ref="AN69:BS69" si="113">AN43*$F61</f>
        <v>13.335370947291864</v>
      </c>
      <c r="AO69" s="395">
        <f t="shared" si="113"/>
        <v>13.774784587296219</v>
      </c>
      <c r="AP69" s="395">
        <f t="shared" si="113"/>
        <v>14.227930572820256</v>
      </c>
      <c r="AQ69" s="395">
        <f t="shared" si="113"/>
        <v>14.695420153729327</v>
      </c>
      <c r="AR69" s="395">
        <f t="shared" si="113"/>
        <v>15.178070850363506</v>
      </c>
      <c r="AS69" s="395">
        <f t="shared" si="113"/>
        <v>15.679700286887874</v>
      </c>
      <c r="AT69" s="395">
        <f t="shared" si="113"/>
        <v>16.20241905902019</v>
      </c>
      <c r="AU69" s="395">
        <f t="shared" si="113"/>
        <v>16.730248463481271</v>
      </c>
      <c r="AV69" s="395">
        <f t="shared" si="113"/>
        <v>17.282912710500469</v>
      </c>
      <c r="AW69" s="395">
        <f t="shared" si="113"/>
        <v>17.84679875135026</v>
      </c>
      <c r="AX69" s="395">
        <f t="shared" si="113"/>
        <v>18.425525075308048</v>
      </c>
      <c r="AY69" s="395">
        <f t="shared" si="113"/>
        <v>19.021626964537827</v>
      </c>
      <c r="AZ69" s="395">
        <f t="shared" si="113"/>
        <v>19.630307813052241</v>
      </c>
      <c r="BA69" s="395">
        <f t="shared" si="113"/>
        <v>20.260417373616857</v>
      </c>
      <c r="BB69" s="395">
        <f t="shared" si="113"/>
        <v>20.915245797663264</v>
      </c>
      <c r="BC69" s="395">
        <f t="shared" si="113"/>
        <v>21.587979075827199</v>
      </c>
      <c r="BD69" s="395">
        <f t="shared" si="113"/>
        <v>22.281541331469111</v>
      </c>
      <c r="BE69" s="395">
        <f t="shared" si="113"/>
        <v>23.000028713308794</v>
      </c>
      <c r="BF69" s="395">
        <f t="shared" si="113"/>
        <v>23.735889988472433</v>
      </c>
      <c r="BG69" s="395">
        <f t="shared" si="113"/>
        <v>24.486496695715751</v>
      </c>
      <c r="BH69" s="395">
        <f t="shared" si="113"/>
        <v>25.264272113805713</v>
      </c>
      <c r="BI69" s="395">
        <f t="shared" si="113"/>
        <v>26.090571560915773</v>
      </c>
      <c r="BJ69" s="395">
        <f t="shared" si="113"/>
        <v>26.947916782109672</v>
      </c>
      <c r="BK69" s="395">
        <f t="shared" si="113"/>
        <v>27.821260328261449</v>
      </c>
      <c r="BL69" s="395">
        <f t="shared" si="113"/>
        <v>28.728461200885402</v>
      </c>
      <c r="BM69" s="395">
        <f t="shared" si="113"/>
        <v>29.66426296852266</v>
      </c>
      <c r="BN69" s="395">
        <f t="shared" si="113"/>
        <v>30.629425320785739</v>
      </c>
      <c r="BO69" s="395">
        <f t="shared" si="113"/>
        <v>31.62480528902444</v>
      </c>
      <c r="BP69" s="395">
        <f t="shared" si="113"/>
        <v>32.651463182034547</v>
      </c>
      <c r="BQ69" s="395">
        <f t="shared" si="113"/>
        <v>33.710193074174477</v>
      </c>
      <c r="BR69" s="395">
        <f t="shared" si="113"/>
        <v>34.802008328594788</v>
      </c>
      <c r="BS69" s="395">
        <f t="shared" si="113"/>
        <v>35.927856977037337</v>
      </c>
      <c r="BT69" s="395">
        <f t="shared" ref="BT69:CI69" si="114">BT43*$F61</f>
        <v>37.088912789293566</v>
      </c>
      <c r="BU69" s="395">
        <f t="shared" si="114"/>
        <v>38.286087386184221</v>
      </c>
      <c r="BV69" s="395">
        <f t="shared" si="114"/>
        <v>39.520514998671459</v>
      </c>
      <c r="BW69" s="395">
        <f t="shared" si="114"/>
        <v>40.793268212313187</v>
      </c>
      <c r="BX69" s="395">
        <f t="shared" si="114"/>
        <v>42.105649221876526</v>
      </c>
      <c r="BY69" s="395">
        <f t="shared" si="114"/>
        <v>43.458701879980914</v>
      </c>
      <c r="BZ69" s="395">
        <f t="shared" si="114"/>
        <v>44.853696335914087</v>
      </c>
      <c r="CA69" s="395">
        <f t="shared" si="114"/>
        <v>46.291844489546023</v>
      </c>
      <c r="CB69" s="395">
        <f t="shared" si="114"/>
        <v>47.774592411189545</v>
      </c>
      <c r="CC69" s="395">
        <f t="shared" si="114"/>
        <v>49.303133379965509</v>
      </c>
      <c r="CD69" s="395">
        <f t="shared" si="114"/>
        <v>50.878889998498032</v>
      </c>
      <c r="CE69" s="395">
        <f t="shared" si="114"/>
        <v>52.503232801222438</v>
      </c>
      <c r="CF69" s="395">
        <f t="shared" si="114"/>
        <v>54.17777077203295</v>
      </c>
      <c r="CG69" s="395">
        <f t="shared" si="114"/>
        <v>55.9038636723457</v>
      </c>
      <c r="CH69" s="395">
        <f t="shared" si="114"/>
        <v>57.6831074707477</v>
      </c>
      <c r="CI69" s="395">
        <f t="shared" si="114"/>
        <v>59.517098893968473</v>
      </c>
    </row>
    <row r="70" spans="1:87">
      <c r="A70" s="1"/>
      <c r="B70" s="1"/>
      <c r="C70" t="s">
        <v>585</v>
      </c>
      <c r="D70" s="12" t="s">
        <v>898</v>
      </c>
      <c r="E70" s="429" t="s">
        <v>58</v>
      </c>
      <c r="F70" s="2"/>
      <c r="G70" s="667"/>
      <c r="H70" s="395">
        <f t="shared" ref="H70:AM70" si="115">H45*$F62</f>
        <v>1.6759661136471309</v>
      </c>
      <c r="I70" s="395">
        <f t="shared" si="115"/>
        <v>2.1594833635392887</v>
      </c>
      <c r="J70" s="395">
        <f t="shared" si="115"/>
        <v>2.3651845776849991</v>
      </c>
      <c r="K70" s="395">
        <f t="shared" si="115"/>
        <v>2.5422451512085784</v>
      </c>
      <c r="L70" s="395">
        <f t="shared" si="115"/>
        <v>2.8242179967174326</v>
      </c>
      <c r="M70" s="395">
        <f t="shared" si="115"/>
        <v>2.7514222383476641</v>
      </c>
      <c r="N70" s="395">
        <f t="shared" si="115"/>
        <v>3.0528663743097537</v>
      </c>
      <c r="O70" s="395">
        <f t="shared" si="115"/>
        <v>3.8542276406485136</v>
      </c>
      <c r="P70" s="395">
        <f t="shared" si="115"/>
        <v>4.0362923274476863</v>
      </c>
      <c r="Q70" s="395">
        <f t="shared" si="115"/>
        <v>4.3540369790168505</v>
      </c>
      <c r="R70" s="395">
        <f t="shared" si="115"/>
        <v>4.5910162663599552</v>
      </c>
      <c r="S70" s="395">
        <f t="shared" si="115"/>
        <v>4.7287487633998744</v>
      </c>
      <c r="T70" s="395">
        <f t="shared" si="115"/>
        <v>4.9867674400437956</v>
      </c>
      <c r="U70" s="395">
        <f t="shared" si="115"/>
        <v>5.2654669416421562</v>
      </c>
      <c r="V70" s="395">
        <f t="shared" si="115"/>
        <v>5.6201234618488778</v>
      </c>
      <c r="W70" s="395">
        <f t="shared" si="115"/>
        <v>5.9969527269765868</v>
      </c>
      <c r="X70" s="395">
        <f t="shared" si="115"/>
        <v>6.3931259749006344</v>
      </c>
      <c r="Y70" s="395">
        <f t="shared" si="115"/>
        <v>6.8080804058599469</v>
      </c>
      <c r="Z70" s="395">
        <f t="shared" si="115"/>
        <v>7.2532507999307372</v>
      </c>
      <c r="AA70" s="395">
        <f t="shared" si="115"/>
        <v>7.7017530751621228</v>
      </c>
      <c r="AB70" s="395">
        <f t="shared" si="115"/>
        <v>8.0560639108883514</v>
      </c>
      <c r="AC70" s="395">
        <f t="shared" si="115"/>
        <v>8.5879122418533651</v>
      </c>
      <c r="AD70" s="395">
        <f t="shared" si="115"/>
        <v>9.1221744651949823</v>
      </c>
      <c r="AE70" s="395">
        <f t="shared" si="115"/>
        <v>9.6848660157594288</v>
      </c>
      <c r="AF70" s="395">
        <f t="shared" si="115"/>
        <v>10.280485250687004</v>
      </c>
      <c r="AG70" s="395">
        <f t="shared" si="115"/>
        <v>10.627785795040223</v>
      </c>
      <c r="AH70" s="395">
        <f t="shared" si="115"/>
        <v>10.981612683333202</v>
      </c>
      <c r="AI70" s="395">
        <f t="shared" si="115"/>
        <v>11.347776731067583</v>
      </c>
      <c r="AJ70" s="395">
        <f t="shared" si="115"/>
        <v>11.725021912886</v>
      </c>
      <c r="AK70" s="395">
        <f t="shared" si="115"/>
        <v>12.111332153460911</v>
      </c>
      <c r="AL70" s="395">
        <f t="shared" si="115"/>
        <v>12.511566838408491</v>
      </c>
      <c r="AM70" s="395">
        <f t="shared" si="115"/>
        <v>12.92649024811084</v>
      </c>
      <c r="AN70" s="395">
        <f t="shared" ref="AN70:BS70" si="116">AN45*$F62</f>
        <v>13.355664905712848</v>
      </c>
      <c r="AO70" s="395">
        <f t="shared" si="116"/>
        <v>13.795747251685347</v>
      </c>
      <c r="AP70" s="395">
        <f t="shared" si="116"/>
        <v>14.249582841257537</v>
      </c>
      <c r="AQ70" s="395">
        <f t="shared" si="116"/>
        <v>14.717783854503566</v>
      </c>
      <c r="AR70" s="395">
        <f t="shared" si="116"/>
        <v>15.20116905587766</v>
      </c>
      <c r="AS70" s="395">
        <f t="shared" si="116"/>
        <v>15.703561879260018</v>
      </c>
      <c r="AT70" s="395">
        <f t="shared" si="116"/>
        <v>16.227076132303168</v>
      </c>
      <c r="AU70" s="395">
        <f t="shared" si="116"/>
        <v>16.755708795108532</v>
      </c>
      <c r="AV70" s="395">
        <f t="shared" si="116"/>
        <v>17.309214094490962</v>
      </c>
      <c r="AW70" s="395">
        <f t="shared" si="116"/>
        <v>17.873958265190495</v>
      </c>
      <c r="AX70" s="395">
        <f t="shared" si="116"/>
        <v>18.453565303153312</v>
      </c>
      <c r="AY70" s="395">
        <f t="shared" si="116"/>
        <v>19.050574348772098</v>
      </c>
      <c r="AZ70" s="395">
        <f t="shared" si="116"/>
        <v>19.66018149651585</v>
      </c>
      <c r="BA70" s="395">
        <f t="shared" si="116"/>
        <v>20.291249966830581</v>
      </c>
      <c r="BB70" s="395">
        <f t="shared" si="116"/>
        <v>20.947074918147432</v>
      </c>
      <c r="BC70" s="395">
        <f t="shared" si="116"/>
        <v>21.620831971445142</v>
      </c>
      <c r="BD70" s="395">
        <f t="shared" si="116"/>
        <v>22.315449700056945</v>
      </c>
      <c r="BE70" s="395">
        <f t="shared" si="116"/>
        <v>23.035030486280409</v>
      </c>
      <c r="BF70" s="395">
        <f t="shared" si="116"/>
        <v>23.772011605667416</v>
      </c>
      <c r="BG70" s="395">
        <f t="shared" si="116"/>
        <v>24.523760596943738</v>
      </c>
      <c r="BH70" s="395">
        <f t="shared" si="116"/>
        <v>25.302719644799829</v>
      </c>
      <c r="BI70" s="395">
        <f t="shared" si="116"/>
        <v>26.130276566238063</v>
      </c>
      <c r="BJ70" s="395">
        <f t="shared" si="116"/>
        <v>26.988926507663599</v>
      </c>
      <c r="BK70" s="395">
        <f t="shared" si="116"/>
        <v>27.863599120526978</v>
      </c>
      <c r="BL70" s="395">
        <f t="shared" si="116"/>
        <v>28.77218058442666</v>
      </c>
      <c r="BM70" s="395">
        <f t="shared" si="116"/>
        <v>29.709406468591141</v>
      </c>
      <c r="BN70" s="395">
        <f t="shared" si="116"/>
        <v>30.676037618739468</v>
      </c>
      <c r="BO70" s="395">
        <f t="shared" si="116"/>
        <v>31.672932370464014</v>
      </c>
      <c r="BP70" s="395">
        <f t="shared" si="116"/>
        <v>32.701152646153659</v>
      </c>
      <c r="BQ70" s="395">
        <f t="shared" si="116"/>
        <v>33.761493728600563</v>
      </c>
      <c r="BR70" s="395">
        <f t="shared" si="116"/>
        <v>34.854970523105827</v>
      </c>
      <c r="BS70" s="395">
        <f t="shared" si="116"/>
        <v>35.982532504139577</v>
      </c>
      <c r="BT70" s="395">
        <f t="shared" ref="BT70:CI70" si="117">BT45*$F62</f>
        <v>37.14535522775293</v>
      </c>
      <c r="BU70" s="395">
        <f t="shared" si="117"/>
        <v>38.344351702084268</v>
      </c>
      <c r="BV70" s="395">
        <f t="shared" si="117"/>
        <v>39.580657884184646</v>
      </c>
      <c r="BW70" s="395">
        <f t="shared" si="117"/>
        <v>40.855347991888038</v>
      </c>
      <c r="BX70" s="395">
        <f t="shared" si="117"/>
        <v>42.169726201660197</v>
      </c>
      <c r="BY70" s="395">
        <f t="shared" si="117"/>
        <v>43.524837954670417</v>
      </c>
      <c r="BZ70" s="395">
        <f t="shared" si="117"/>
        <v>44.921955333137802</v>
      </c>
      <c r="CA70" s="395">
        <f t="shared" si="117"/>
        <v>46.362292081218925</v>
      </c>
      <c r="CB70" s="395">
        <f t="shared" si="117"/>
        <v>47.847296469877094</v>
      </c>
      <c r="CC70" s="395">
        <f t="shared" si="117"/>
        <v>49.378163594182418</v>
      </c>
      <c r="CD70" s="395">
        <f t="shared" si="117"/>
        <v>50.956318221696044</v>
      </c>
      <c r="CE70" s="395">
        <f t="shared" si="117"/>
        <v>52.583132972552249</v>
      </c>
      <c r="CF70" s="395">
        <f t="shared" si="117"/>
        <v>54.260219279219974</v>
      </c>
      <c r="CG70" s="395">
        <f t="shared" si="117"/>
        <v>55.988938972419703</v>
      </c>
      <c r="CH70" s="395">
        <f t="shared" si="117"/>
        <v>57.770890449506332</v>
      </c>
      <c r="CI70" s="395">
        <f t="shared" si="117"/>
        <v>59.607672867130958</v>
      </c>
    </row>
    <row r="71" spans="1:87">
      <c r="A71" s="1"/>
      <c r="B71" s="1"/>
      <c r="D71" s="12"/>
      <c r="E71" s="1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</row>
    <row r="72" spans="1:87">
      <c r="A72" s="128"/>
      <c r="B72" s="128"/>
      <c r="C72" s="178" t="s">
        <v>586</v>
      </c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  <c r="AU72" s="52"/>
      <c r="AV72" s="52"/>
      <c r="AW72" s="52"/>
      <c r="AX72" s="52"/>
      <c r="AY72" s="52"/>
      <c r="AZ72" s="52"/>
      <c r="BA72" s="52"/>
      <c r="BB72" s="52"/>
      <c r="BC72" s="52"/>
      <c r="BD72" s="52"/>
      <c r="BE72" s="52"/>
      <c r="BF72" s="52"/>
      <c r="BG72" s="52"/>
      <c r="BH72" s="52"/>
      <c r="BI72" s="52"/>
      <c r="BJ72" s="52"/>
      <c r="BK72" s="52"/>
      <c r="BL72" s="52"/>
      <c r="BM72" s="52"/>
      <c r="BN72" s="52"/>
      <c r="BO72" s="52"/>
      <c r="BP72" s="52"/>
      <c r="BQ72" s="52"/>
      <c r="BR72" s="52"/>
      <c r="BS72" s="52"/>
      <c r="BT72" s="52"/>
      <c r="BU72" s="52"/>
      <c r="BV72" s="52"/>
      <c r="BW72" s="52"/>
      <c r="BX72" s="52"/>
      <c r="BY72" s="52"/>
      <c r="BZ72" s="52"/>
      <c r="CA72" s="52"/>
      <c r="CB72" s="52"/>
      <c r="CC72" s="52"/>
      <c r="CD72" s="52"/>
      <c r="CE72" s="52"/>
      <c r="CF72" s="52"/>
      <c r="CG72" s="52"/>
      <c r="CH72" s="52"/>
      <c r="CI72" s="52"/>
    </row>
    <row r="73" spans="1:87">
      <c r="A73" s="1"/>
      <c r="B73" s="1"/>
      <c r="C73" s="59" t="s">
        <v>573</v>
      </c>
      <c r="D73" s="12" t="s">
        <v>898</v>
      </c>
      <c r="E73" s="429" t="s">
        <v>58</v>
      </c>
      <c r="F73" s="2"/>
      <c r="G73" s="667"/>
      <c r="H73" s="667">
        <f>H65/2</f>
        <v>6.5422439500896106</v>
      </c>
      <c r="I73" s="570">
        <f>SUM($H65:H65)+I65/2</f>
        <v>21.414462459941117</v>
      </c>
      <c r="J73" s="570">
        <f>SUM($H65:I65)+J65/2</f>
        <v>39.087616845455273</v>
      </c>
      <c r="K73" s="570">
        <f>SUM($H65:J65)+K65/2</f>
        <v>58.35461781813126</v>
      </c>
      <c r="L73" s="570">
        <f>SUM($H65:K65)+L65/2</f>
        <v>79.302959659301578</v>
      </c>
      <c r="M73" s="569">
        <f>H65/2+SUM(I65:L65)+M65/2</f>
        <v>94.52559406725436</v>
      </c>
      <c r="N73" s="569">
        <f t="shared" ref="N73:BY73" si="118">I65/2+SUM(J65:M65)+N65/2</f>
        <v>102.31079789519546</v>
      </c>
      <c r="O73" s="569">
        <f t="shared" si="118"/>
        <v>111.59993926500889</v>
      </c>
      <c r="P73" s="569">
        <f t="shared" si="118"/>
        <v>123.1341019340027</v>
      </c>
      <c r="Q73" s="569">
        <f t="shared" si="118"/>
        <v>134.93796235844121</v>
      </c>
      <c r="R73" s="569">
        <f t="shared" si="118"/>
        <v>148.09068764481069</v>
      </c>
      <c r="S73" s="569">
        <f t="shared" si="118"/>
        <v>161.81358104593187</v>
      </c>
      <c r="T73" s="569">
        <f t="shared" si="118"/>
        <v>172.77644176388105</v>
      </c>
      <c r="U73" s="569">
        <f t="shared" si="118"/>
        <v>181.99554930330717</v>
      </c>
      <c r="V73" s="569">
        <f t="shared" si="118"/>
        <v>191.73596510466905</v>
      </c>
      <c r="W73" s="569">
        <f t="shared" si="118"/>
        <v>202.16638239886871</v>
      </c>
      <c r="X73" s="569">
        <f t="shared" si="118"/>
        <v>214.15155374733703</v>
      </c>
      <c r="Y73" s="569">
        <f t="shared" si="118"/>
        <v>227.75817460246475</v>
      </c>
      <c r="Z73" s="569">
        <f t="shared" si="118"/>
        <v>242.62723457323904</v>
      </c>
      <c r="AA73" s="569">
        <f t="shared" si="118"/>
        <v>258.51245769810566</v>
      </c>
      <c r="AB73" s="569">
        <f t="shared" si="118"/>
        <v>274.67611172962035</v>
      </c>
      <c r="AC73" s="569">
        <f t="shared" si="118"/>
        <v>291.28148020073928</v>
      </c>
      <c r="AD73" s="569">
        <f t="shared" si="118"/>
        <v>308.8821910958672</v>
      </c>
      <c r="AE73" s="569">
        <f t="shared" si="118"/>
        <v>327.40737936877343</v>
      </c>
      <c r="AF73" s="569">
        <f t="shared" si="118"/>
        <v>346.96559993302986</v>
      </c>
      <c r="AG73" s="569">
        <f t="shared" si="118"/>
        <v>367.07073609166525</v>
      </c>
      <c r="AH73" s="569">
        <f t="shared" si="118"/>
        <v>386.45358870723055</v>
      </c>
      <c r="AI73" s="569">
        <f t="shared" si="118"/>
        <v>404.48534062913836</v>
      </c>
      <c r="AJ73" s="569">
        <f t="shared" si="118"/>
        <v>421.1370081701341</v>
      </c>
      <c r="AK73" s="569">
        <f t="shared" si="118"/>
        <v>436.24772218887881</v>
      </c>
      <c r="AL73" s="569">
        <f t="shared" si="118"/>
        <v>450.74801668146728</v>
      </c>
      <c r="AM73" s="569">
        <f t="shared" si="118"/>
        <v>465.69343736279194</v>
      </c>
      <c r="AN73" s="569">
        <f t="shared" si="118"/>
        <v>481.12331839337327</v>
      </c>
      <c r="AO73" s="569">
        <f t="shared" si="118"/>
        <v>497.04445448664438</v>
      </c>
      <c r="AP73" s="569">
        <f t="shared" si="118"/>
        <v>513.4744692237249</v>
      </c>
      <c r="AQ73" s="569">
        <f t="shared" si="118"/>
        <v>530.43338463418843</v>
      </c>
      <c r="AR73" s="569">
        <f t="shared" si="118"/>
        <v>547.92485618360342</v>
      </c>
      <c r="AS73" s="569">
        <f t="shared" si="118"/>
        <v>565.96938476498462</v>
      </c>
      <c r="AT73" s="569">
        <f t="shared" si="118"/>
        <v>584.62540720835125</v>
      </c>
      <c r="AU73" s="569">
        <f t="shared" si="118"/>
        <v>603.89908688278729</v>
      </c>
      <c r="AV73" s="569">
        <f t="shared" si="118"/>
        <v>623.79773274311913</v>
      </c>
      <c r="AW73" s="569">
        <f t="shared" si="118"/>
        <v>644.34695958230805</v>
      </c>
      <c r="AX73" s="569">
        <f t="shared" si="118"/>
        <v>665.51518727396467</v>
      </c>
      <c r="AY73" s="569">
        <f t="shared" si="118"/>
        <v>687.27171748693252</v>
      </c>
      <c r="AZ73" s="569">
        <f t="shared" si="118"/>
        <v>709.63122868386063</v>
      </c>
      <c r="BA73" s="569">
        <f t="shared" si="118"/>
        <v>732.6096020472346</v>
      </c>
      <c r="BB73" s="569">
        <f t="shared" si="118"/>
        <v>756.24628816691097</v>
      </c>
      <c r="BC73" s="569">
        <f t="shared" si="118"/>
        <v>780.60603488090442</v>
      </c>
      <c r="BD73" s="569">
        <f t="shared" si="118"/>
        <v>805.71432428546723</v>
      </c>
      <c r="BE73" s="569">
        <f t="shared" si="118"/>
        <v>831.63292493423853</v>
      </c>
      <c r="BF73" s="569">
        <f t="shared" si="118"/>
        <v>858.39425190494649</v>
      </c>
      <c r="BG73" s="569">
        <f t="shared" si="118"/>
        <v>885.9434616657486</v>
      </c>
      <c r="BH73" s="569">
        <f t="shared" si="118"/>
        <v>914.27778013001205</v>
      </c>
      <c r="BI73" s="569">
        <f t="shared" si="118"/>
        <v>943.54169838137659</v>
      </c>
      <c r="BJ73" s="569">
        <f t="shared" si="118"/>
        <v>973.86741910880141</v>
      </c>
      <c r="BK73" s="569">
        <f t="shared" si="118"/>
        <v>1005.2734932304242</v>
      </c>
      <c r="BL73" s="569">
        <f t="shared" si="118"/>
        <v>1037.8292610240624</v>
      </c>
      <c r="BM73" s="569">
        <f t="shared" si="118"/>
        <v>1071.6150396936662</v>
      </c>
      <c r="BN73" s="569">
        <f t="shared" si="118"/>
        <v>1106.5615087661906</v>
      </c>
      <c r="BO73" s="569">
        <f t="shared" si="118"/>
        <v>1142.5905109462933</v>
      </c>
      <c r="BP73" s="569">
        <f t="shared" si="118"/>
        <v>1179.75854423594</v>
      </c>
      <c r="BQ73" s="569">
        <f t="shared" si="118"/>
        <v>1218.1183645779736</v>
      </c>
      <c r="BR73" s="569">
        <f t="shared" si="118"/>
        <v>1257.6805242768548</v>
      </c>
      <c r="BS73" s="569">
        <f t="shared" si="118"/>
        <v>1298.4808237631216</v>
      </c>
      <c r="BT73" s="569">
        <f t="shared" si="118"/>
        <v>1340.5570380829706</v>
      </c>
      <c r="BU73" s="569">
        <f t="shared" si="118"/>
        <v>1383.9475992769515</v>
      </c>
      <c r="BV73" s="569">
        <f t="shared" si="118"/>
        <v>1428.6916879334185</v>
      </c>
      <c r="BW73" s="569">
        <f t="shared" si="118"/>
        <v>1474.8300460154742</v>
      </c>
      <c r="BX73" s="569">
        <f t="shared" si="118"/>
        <v>1522.4050316191624</v>
      </c>
      <c r="BY73" s="569">
        <f t="shared" si="118"/>
        <v>1571.4598795310956</v>
      </c>
      <c r="BZ73" s="569">
        <f t="shared" ref="BZ73:CI73" si="119">BU65/2+SUM(BV65:BY65)+BZ65/2</f>
        <v>1622.0387182951781</v>
      </c>
      <c r="CA73" s="569">
        <f t="shared" si="119"/>
        <v>1674.1873817716864</v>
      </c>
      <c r="CB73" s="569">
        <f t="shared" si="119"/>
        <v>1727.9534676089702</v>
      </c>
      <c r="CC73" s="569">
        <f t="shared" si="119"/>
        <v>1783.3856077899686</v>
      </c>
      <c r="CD73" s="569">
        <f t="shared" si="119"/>
        <v>1840.5334892167361</v>
      </c>
      <c r="CE73" s="569">
        <f t="shared" si="119"/>
        <v>1899.448671973211</v>
      </c>
      <c r="CF73" s="569">
        <f t="shared" si="119"/>
        <v>1960.1846610021771</v>
      </c>
      <c r="CG73" s="569">
        <f t="shared" si="119"/>
        <v>2022.7961762237292</v>
      </c>
      <c r="CH73" s="569">
        <f t="shared" si="119"/>
        <v>2087.3391744497808</v>
      </c>
      <c r="CI73" s="569">
        <f t="shared" si="119"/>
        <v>2153.8718675485211</v>
      </c>
    </row>
    <row r="74" spans="1:87">
      <c r="A74" s="1"/>
      <c r="B74" s="1"/>
      <c r="C74" s="59" t="s">
        <v>574</v>
      </c>
      <c r="D74" s="12" t="s">
        <v>898</v>
      </c>
      <c r="E74" s="429" t="s">
        <v>58</v>
      </c>
      <c r="F74" s="2"/>
      <c r="G74" s="667"/>
      <c r="H74" s="667">
        <f t="shared" ref="H74:H78" si="120">H66/2</f>
        <v>0.3239490158002602</v>
      </c>
      <c r="I74" s="570">
        <f>SUM($H66:H66)+I66/2</f>
        <v>1.0603692082889271</v>
      </c>
      <c r="J74" s="570">
        <f>SUM($H66:I66)+J66/2</f>
        <v>1.9354819391730975</v>
      </c>
      <c r="K74" s="570">
        <f>SUM($H66:J66)+K66/2</f>
        <v>2.8895163729449456</v>
      </c>
      <c r="L74" s="570">
        <f>SUM($H66:K66)+L66/2</f>
        <v>3.9268049200957407</v>
      </c>
      <c r="M74" s="570">
        <f>SUM($H66:L66)+M66/2</f>
        <v>5.0045254968412234</v>
      </c>
      <c r="N74" s="570">
        <f>SUM($H66:M66)+N66/2</f>
        <v>6.126441726638526</v>
      </c>
      <c r="O74" s="570">
        <f>SUM($H66:N66)+O66/2</f>
        <v>7.4615202165707561</v>
      </c>
      <c r="P74" s="570">
        <f>SUM($H66:O66)+P66/2</f>
        <v>8.9866860042337215</v>
      </c>
      <c r="Q74" s="570">
        <f>SUM($H66:P66)+Q66/2</f>
        <v>10.60846039390467</v>
      </c>
      <c r="R74" s="570">
        <f>SUM($H66:Q66)+R66/2</f>
        <v>12.337457878713511</v>
      </c>
      <c r="S74" s="570">
        <f>SUM($H66:R66)+S66/2</f>
        <v>14.138883745439626</v>
      </c>
      <c r="T74" s="570">
        <f>SUM($H66:S66)+T66/2</f>
        <v>16.016804716793892</v>
      </c>
      <c r="U74" s="570">
        <f>SUM($H66:T66)+U66/2</f>
        <v>17.99846843341485</v>
      </c>
      <c r="V74" s="570">
        <f>SUM($H66:U66)+V66/2</f>
        <v>20.102554112057717</v>
      </c>
      <c r="W74" s="569">
        <f>H66/2+SUM(I66:V66)+W66/2</f>
        <v>22.024080328245947</v>
      </c>
      <c r="X74" s="569">
        <f t="shared" ref="X74:CI74" si="121">I66/2+SUM(J66:W66)+X66/2</f>
        <v>23.682549727186082</v>
      </c>
      <c r="Y74" s="569">
        <f t="shared" si="121"/>
        <v>25.359110195181344</v>
      </c>
      <c r="Z74" s="569">
        <f t="shared" si="121"/>
        <v>27.123003270722165</v>
      </c>
      <c r="AA74" s="569">
        <f t="shared" si="121"/>
        <v>28.97638103667645</v>
      </c>
      <c r="AB74" s="569">
        <f t="shared" si="121"/>
        <v>30.944503250083258</v>
      </c>
      <c r="AC74" s="569">
        <f t="shared" si="121"/>
        <v>33.039716322471179</v>
      </c>
      <c r="AD74" s="569">
        <f t="shared" si="121"/>
        <v>35.127836614285634</v>
      </c>
      <c r="AE74" s="569">
        <f t="shared" si="121"/>
        <v>37.237900801924901</v>
      </c>
      <c r="AF74" s="569">
        <f t="shared" si="121"/>
        <v>39.475247333736718</v>
      </c>
      <c r="AG74" s="569">
        <f t="shared" si="121"/>
        <v>41.787628592922275</v>
      </c>
      <c r="AH74" s="569">
        <f t="shared" si="121"/>
        <v>44.163103029908754</v>
      </c>
      <c r="AI74" s="569">
        <f t="shared" si="121"/>
        <v>46.601250065725949</v>
      </c>
      <c r="AJ74" s="569">
        <f t="shared" si="121"/>
        <v>49.079348603009414</v>
      </c>
      <c r="AK74" s="569">
        <f t="shared" si="121"/>
        <v>51.582613500957848</v>
      </c>
      <c r="AL74" s="569">
        <f t="shared" si="121"/>
        <v>54.096520830235598</v>
      </c>
      <c r="AM74" s="569">
        <f t="shared" si="121"/>
        <v>56.618576450256214</v>
      </c>
      <c r="AN74" s="569">
        <f t="shared" si="121"/>
        <v>59.147004946668893</v>
      </c>
      <c r="AO74" s="569">
        <f t="shared" si="121"/>
        <v>61.677198610185776</v>
      </c>
      <c r="AP74" s="569">
        <f t="shared" si="121"/>
        <v>64.207439681437947</v>
      </c>
      <c r="AQ74" s="569">
        <f t="shared" si="121"/>
        <v>66.760725569965373</v>
      </c>
      <c r="AR74" s="569">
        <f t="shared" si="121"/>
        <v>69.326657912147624</v>
      </c>
      <c r="AS74" s="569">
        <f t="shared" si="121"/>
        <v>71.87706270656345</v>
      </c>
      <c r="AT74" s="569">
        <f t="shared" si="121"/>
        <v>74.413734820146857</v>
      </c>
      <c r="AU74" s="569">
        <f t="shared" si="121"/>
        <v>76.929886422722021</v>
      </c>
      <c r="AV74" s="569">
        <f t="shared" si="121"/>
        <v>79.472947634606655</v>
      </c>
      <c r="AW74" s="569">
        <f t="shared" si="121"/>
        <v>82.096634744828776</v>
      </c>
      <c r="AX74" s="569">
        <f t="shared" si="121"/>
        <v>84.802346838459201</v>
      </c>
      <c r="AY74" s="569">
        <f t="shared" si="121"/>
        <v>87.591793879268963</v>
      </c>
      <c r="AZ74" s="569">
        <f t="shared" si="121"/>
        <v>90.466880539833852</v>
      </c>
      <c r="BA74" s="569">
        <f t="shared" si="121"/>
        <v>93.429746535370796</v>
      </c>
      <c r="BB74" s="569">
        <f t="shared" si="121"/>
        <v>96.483794681698001</v>
      </c>
      <c r="BC74" s="569">
        <f t="shared" si="121"/>
        <v>99.631682460221711</v>
      </c>
      <c r="BD74" s="569">
        <f t="shared" si="121"/>
        <v>102.87604516848502</v>
      </c>
      <c r="BE74" s="569">
        <f t="shared" si="121"/>
        <v>106.22097338354993</v>
      </c>
      <c r="BF74" s="569">
        <f t="shared" si="121"/>
        <v>109.66922048098948</v>
      </c>
      <c r="BG74" s="569">
        <f t="shared" si="121"/>
        <v>113.22129261107705</v>
      </c>
      <c r="BH74" s="569">
        <f t="shared" si="121"/>
        <v>116.8786947597131</v>
      </c>
      <c r="BI74" s="569">
        <f t="shared" si="121"/>
        <v>120.64832332980133</v>
      </c>
      <c r="BJ74" s="569">
        <f t="shared" si="121"/>
        <v>124.54050992425616</v>
      </c>
      <c r="BK74" s="569">
        <f t="shared" si="121"/>
        <v>128.55856458131541</v>
      </c>
      <c r="BL74" s="569">
        <f t="shared" si="121"/>
        <v>132.70515858417812</v>
      </c>
      <c r="BM74" s="569">
        <f t="shared" si="121"/>
        <v>136.98733768278709</v>
      </c>
      <c r="BN74" s="569">
        <f t="shared" si="121"/>
        <v>141.41008584679696</v>
      </c>
      <c r="BO74" s="569">
        <f t="shared" si="121"/>
        <v>145.97913777740752</v>
      </c>
      <c r="BP74" s="569">
        <f t="shared" si="121"/>
        <v>150.69981471555633</v>
      </c>
      <c r="BQ74" s="569">
        <f t="shared" si="121"/>
        <v>155.57544677893995</v>
      </c>
      <c r="BR74" s="569">
        <f t="shared" si="121"/>
        <v>160.61039614441984</v>
      </c>
      <c r="BS74" s="569">
        <f t="shared" si="121"/>
        <v>165.81015770943961</v>
      </c>
      <c r="BT74" s="569">
        <f t="shared" si="121"/>
        <v>171.17927810071259</v>
      </c>
      <c r="BU74" s="569">
        <f t="shared" si="121"/>
        <v>176.72337649810976</v>
      </c>
      <c r="BV74" s="569">
        <f t="shared" si="121"/>
        <v>182.45043876457817</v>
      </c>
      <c r="BW74" s="569">
        <f t="shared" si="121"/>
        <v>188.36698183941118</v>
      </c>
      <c r="BX74" s="569">
        <f t="shared" si="121"/>
        <v>194.4734433520776</v>
      </c>
      <c r="BY74" s="569">
        <f t="shared" si="121"/>
        <v>200.76996455024593</v>
      </c>
      <c r="BZ74" s="569">
        <f t="shared" si="121"/>
        <v>207.26343112826709</v>
      </c>
      <c r="CA74" s="569">
        <f t="shared" si="121"/>
        <v>213.96066499358824</v>
      </c>
      <c r="CB74" s="569">
        <f t="shared" si="121"/>
        <v>220.86656292766156</v>
      </c>
      <c r="CC74" s="569">
        <f t="shared" si="121"/>
        <v>227.98740315262086</v>
      </c>
      <c r="CD74" s="569">
        <f t="shared" si="121"/>
        <v>235.32965731320314</v>
      </c>
      <c r="CE74" s="569">
        <f t="shared" si="121"/>
        <v>242.89996659534629</v>
      </c>
      <c r="CF74" s="569">
        <f t="shared" si="121"/>
        <v>250.70518999435228</v>
      </c>
      <c r="CG74" s="569">
        <f t="shared" si="121"/>
        <v>258.75241131736732</v>
      </c>
      <c r="CH74" s="569">
        <f t="shared" si="121"/>
        <v>267.04890685996264</v>
      </c>
      <c r="CI74" s="569">
        <f t="shared" si="121"/>
        <v>275.60216022675053</v>
      </c>
    </row>
    <row r="75" spans="1:87">
      <c r="A75" s="1"/>
      <c r="B75" s="1"/>
      <c r="C75" s="59" t="s">
        <v>575</v>
      </c>
      <c r="D75" s="12" t="s">
        <v>898</v>
      </c>
      <c r="E75" s="429" t="s">
        <v>58</v>
      </c>
      <c r="F75" s="2"/>
      <c r="G75" s="667"/>
      <c r="H75" s="667">
        <f t="shared" si="120"/>
        <v>1.1667765759831361</v>
      </c>
      <c r="I75" s="570">
        <f>SUM($H67:H67)+I67/2</f>
        <v>3.819162565038142</v>
      </c>
      <c r="J75" s="570">
        <f>SUM($H67:I67)+J67/2</f>
        <v>6.9710814965339791</v>
      </c>
      <c r="K75" s="570">
        <f>SUM($H67:J67)+K67/2</f>
        <v>10.407255016791462</v>
      </c>
      <c r="L75" s="570">
        <f>SUM($H67:K67)+L67/2</f>
        <v>14.143287294467408</v>
      </c>
      <c r="M75" s="570">
        <f>SUM($H67:L67)+M67/2</f>
        <v>18.024944787067987</v>
      </c>
      <c r="N75" s="570">
        <f>SUM($H67:M67)+N67/2</f>
        <v>22.065783046474596</v>
      </c>
      <c r="O75" s="570">
        <f>SUM($H67:N67)+O67/2</f>
        <v>26.874374007319894</v>
      </c>
      <c r="P75" s="570">
        <f>SUM($H67:O67)+P67/2</f>
        <v>32.367607907537185</v>
      </c>
      <c r="Q75" s="570">
        <f>SUM($H67:P67)+Q67/2</f>
        <v>38.208799814612242</v>
      </c>
      <c r="R75" s="570">
        <f>SUM($H67:Q67)+R67/2</f>
        <v>44.436180256640107</v>
      </c>
      <c r="S75" s="570">
        <f>SUM($H67:R67)+S67/2</f>
        <v>50.924428104758626</v>
      </c>
      <c r="T75" s="570">
        <f>SUM($H67:S67)+T67/2</f>
        <v>57.688190592231813</v>
      </c>
      <c r="U75" s="570">
        <f>SUM($H67:T67)+U67/2</f>
        <v>64.82560633747562</v>
      </c>
      <c r="V75" s="570">
        <f>SUM($H67:U67)+V67/2</f>
        <v>72.403952817823566</v>
      </c>
      <c r="W75" s="570">
        <f>SUM($H67:V67)+W67/2</f>
        <v>80.491546157665312</v>
      </c>
      <c r="X75" s="570">
        <f>SUM($H67:W67)+X67/2</f>
        <v>89.117289534110242</v>
      </c>
      <c r="Y75" s="570">
        <f>SUM($H67:X67)+Y67/2</f>
        <v>98.307724981681346</v>
      </c>
      <c r="Z75" s="570">
        <f>SUM($H67:Y67)+Z67/2</f>
        <v>108.09696340629044</v>
      </c>
      <c r="AA75" s="570">
        <f>SUM($H67:Z67)+AA67/2</f>
        <v>118.5083601959449</v>
      </c>
      <c r="AB75" s="570">
        <f>SUM($H67:AA67)+AB67/2</f>
        <v>129.47866060848889</v>
      </c>
      <c r="AC75" s="570">
        <f>SUM($H67:AB67)+AC67/2</f>
        <v>141.06588862468118</v>
      </c>
      <c r="AD75" s="570">
        <f>SUM($H67:AC67)+AD67/2</f>
        <v>153.39532306858365</v>
      </c>
      <c r="AE75" s="570">
        <f>SUM($H67:AD67)+AE67/2</f>
        <v>166.48843641858565</v>
      </c>
      <c r="AF75" s="570">
        <f>SUM($H67:AE67)+AF67/2</f>
        <v>180.3879442900614</v>
      </c>
      <c r="AG75" s="569">
        <f>H67/2+SUM(I67:AF67)+AG67/2</f>
        <v>193.77711887670262</v>
      </c>
      <c r="AH75" s="569">
        <f t="shared" ref="AH75:CI75" si="122">I67/2+SUM(J67:AG67)+AH67/2</f>
        <v>206.1687959867422</v>
      </c>
      <c r="AI75" s="569">
        <f t="shared" si="122"/>
        <v>218.56218451258681</v>
      </c>
      <c r="AJ75" s="569">
        <f t="shared" si="122"/>
        <v>231.18886619025284</v>
      </c>
      <c r="AK75" s="569">
        <f t="shared" si="122"/>
        <v>244.04726225751034</v>
      </c>
      <c r="AL75" s="569">
        <f t="shared" si="122"/>
        <v>257.30761112325604</v>
      </c>
      <c r="AM75" s="569">
        <f t="shared" si="122"/>
        <v>270.97627719415101</v>
      </c>
      <c r="AN75" s="569">
        <f t="shared" si="122"/>
        <v>284.46483600866958</v>
      </c>
      <c r="AO75" s="569">
        <f t="shared" si="122"/>
        <v>297.87391251446445</v>
      </c>
      <c r="AP75" s="569">
        <f t="shared" si="122"/>
        <v>311.55736012826355</v>
      </c>
      <c r="AQ75" s="569">
        <f t="shared" si="122"/>
        <v>325.49652401747994</v>
      </c>
      <c r="AR75" s="569">
        <f t="shared" si="122"/>
        <v>339.83729720356905</v>
      </c>
      <c r="AS75" s="569">
        <f t="shared" si="122"/>
        <v>354.58883615838516</v>
      </c>
      <c r="AT75" s="569">
        <f t="shared" si="122"/>
        <v>369.6809393662511</v>
      </c>
      <c r="AU75" s="569">
        <f t="shared" si="122"/>
        <v>385.06459704018073</v>
      </c>
      <c r="AV75" s="569">
        <f t="shared" si="122"/>
        <v>400.69237226692849</v>
      </c>
      <c r="AW75" s="569">
        <f t="shared" si="122"/>
        <v>416.56050203253733</v>
      </c>
      <c r="AX75" s="569">
        <f t="shared" si="122"/>
        <v>432.66061584958175</v>
      </c>
      <c r="AY75" s="569">
        <f t="shared" si="122"/>
        <v>448.98106502064917</v>
      </c>
      <c r="AZ75" s="569">
        <f t="shared" si="122"/>
        <v>465.51937967867747</v>
      </c>
      <c r="BA75" s="569">
        <f t="shared" si="122"/>
        <v>482.36252610664803</v>
      </c>
      <c r="BB75" s="569">
        <f t="shared" si="122"/>
        <v>499.48465630287672</v>
      </c>
      <c r="BC75" s="569">
        <f t="shared" si="122"/>
        <v>516.7902104443491</v>
      </c>
      <c r="BD75" s="569">
        <f t="shared" si="122"/>
        <v>534.28472286593797</v>
      </c>
      <c r="BE75" s="569">
        <f t="shared" si="122"/>
        <v>551.95737958665541</v>
      </c>
      <c r="BF75" s="569">
        <f t="shared" si="122"/>
        <v>569.98762444508031</v>
      </c>
      <c r="BG75" s="569">
        <f t="shared" si="122"/>
        <v>588.56618370461933</v>
      </c>
      <c r="BH75" s="569">
        <f t="shared" si="122"/>
        <v>607.70914920002986</v>
      </c>
      <c r="BI75" s="569">
        <f t="shared" si="122"/>
        <v>627.45299362628691</v>
      </c>
      <c r="BJ75" s="569">
        <f t="shared" si="122"/>
        <v>647.83917090150339</v>
      </c>
      <c r="BK75" s="569">
        <f t="shared" si="122"/>
        <v>668.88447723124796</v>
      </c>
      <c r="BL75" s="569">
        <f t="shared" si="122"/>
        <v>690.60375405838818</v>
      </c>
      <c r="BM75" s="569">
        <f t="shared" si="122"/>
        <v>713.02040233905518</v>
      </c>
      <c r="BN75" s="569">
        <f t="shared" si="122"/>
        <v>736.15732000437561</v>
      </c>
      <c r="BO75" s="569">
        <f t="shared" si="122"/>
        <v>760.03887893089734</v>
      </c>
      <c r="BP75" s="569">
        <f t="shared" si="122"/>
        <v>784.68838063192425</v>
      </c>
      <c r="BQ75" s="569">
        <f t="shared" si="122"/>
        <v>810.12942337553397</v>
      </c>
      <c r="BR75" s="569">
        <f t="shared" si="122"/>
        <v>836.38363383671265</v>
      </c>
      <c r="BS75" s="569">
        <f t="shared" si="122"/>
        <v>863.46987285764874</v>
      </c>
      <c r="BT75" s="569">
        <f t="shared" si="122"/>
        <v>891.4181500998252</v>
      </c>
      <c r="BU75" s="569">
        <f t="shared" si="122"/>
        <v>920.25731772364395</v>
      </c>
      <c r="BV75" s="569">
        <f t="shared" si="122"/>
        <v>950.01339338912499</v>
      </c>
      <c r="BW75" s="569">
        <f t="shared" si="122"/>
        <v>980.72090205517441</v>
      </c>
      <c r="BX75" s="569">
        <f t="shared" si="122"/>
        <v>1012.4117338133693</v>
      </c>
      <c r="BY75" s="569">
        <f t="shared" si="122"/>
        <v>1045.1209912031331</v>
      </c>
      <c r="BZ75" s="569">
        <f t="shared" si="122"/>
        <v>1078.8825641608798</v>
      </c>
      <c r="CA75" s="569">
        <f t="shared" si="122"/>
        <v>1113.7236087710696</v>
      </c>
      <c r="CB75" s="569">
        <f t="shared" si="122"/>
        <v>1149.6755913418258</v>
      </c>
      <c r="CC75" s="569">
        <f t="shared" si="122"/>
        <v>1186.7745306315458</v>
      </c>
      <c r="CD75" s="569">
        <f t="shared" si="122"/>
        <v>1225.0533744773554</v>
      </c>
      <c r="CE75" s="569">
        <f t="shared" si="122"/>
        <v>1264.549427232032</v>
      </c>
      <c r="CF75" s="569">
        <f t="shared" si="122"/>
        <v>1305.3091683900452</v>
      </c>
      <c r="CG75" s="569">
        <f t="shared" si="122"/>
        <v>1347.3743180288413</v>
      </c>
      <c r="CH75" s="569">
        <f t="shared" si="122"/>
        <v>1390.7651052610606</v>
      </c>
      <c r="CI75" s="569">
        <f t="shared" si="122"/>
        <v>1435.5012820300094</v>
      </c>
    </row>
    <row r="76" spans="1:87">
      <c r="A76" s="1"/>
      <c r="B76" s="1"/>
      <c r="C76" s="59" t="s">
        <v>576</v>
      </c>
      <c r="D76" s="12" t="s">
        <v>898</v>
      </c>
      <c r="E76" s="429" t="s">
        <v>58</v>
      </c>
      <c r="F76" s="2"/>
      <c r="G76" s="667"/>
      <c r="H76" s="667">
        <f t="shared" si="120"/>
        <v>4.5469828018121258E-2</v>
      </c>
      <c r="I76" s="570">
        <f>SUM($H68:H68)+I68/2</f>
        <v>0.14883454860173767</v>
      </c>
      <c r="J76" s="570">
        <f>SUM($H68:I68)+J68/2</f>
        <v>0.2716663012201993</v>
      </c>
      <c r="K76" s="570">
        <f>SUM($H68:J68)+K68/2</f>
        <v>0.40557558790165238</v>
      </c>
      <c r="L76" s="570">
        <f>SUM($H68:K68)+L68/2</f>
        <v>0.55117051038536391</v>
      </c>
      <c r="M76" s="570">
        <f>SUM($H68:L68)+M68/2</f>
        <v>0.70244051549759468</v>
      </c>
      <c r="N76" s="570">
        <f>SUM($H68:M68)+N68/2</f>
        <v>0.85991386942522663</v>
      </c>
      <c r="O76" s="570">
        <f>SUM($H68:N68)+O68/2</f>
        <v>1.047306904646983</v>
      </c>
      <c r="P76" s="570">
        <f>SUM($H68:O68)+P68/2</f>
        <v>1.2613807949251883</v>
      </c>
      <c r="Q76" s="570">
        <f>SUM($H68:P68)+Q68/2</f>
        <v>1.4890147712173067</v>
      </c>
      <c r="R76" s="570">
        <f>SUM($H68:Q68)+R68/2</f>
        <v>1.7316986950557909</v>
      </c>
      <c r="S76" s="570">
        <f>SUM($H68:R68)+S68/2</f>
        <v>1.9845487435274174</v>
      </c>
      <c r="T76" s="570">
        <f>SUM($H68:S68)+T68/2</f>
        <v>2.2481357261523329</v>
      </c>
      <c r="U76" s="570">
        <f>SUM($H68:T68)+U68/2</f>
        <v>2.526284150718201</v>
      </c>
      <c r="V76" s="570">
        <f>SUM($H68:U68)+V68/2</f>
        <v>2.8216158519334096</v>
      </c>
      <c r="W76" s="570">
        <f>SUM($H68:V68)+W68/2</f>
        <v>3.1367931410671455</v>
      </c>
      <c r="X76" s="570">
        <f>SUM($H68:W68)+X68/2</f>
        <v>3.4729423884283368</v>
      </c>
      <c r="Y76" s="570">
        <f>SUM($H68:X68)+Y68/2</f>
        <v>3.8310979494967339</v>
      </c>
      <c r="Z76" s="570">
        <f>SUM($H68:Y68)+Z68/2</f>
        <v>4.2125891422045605</v>
      </c>
      <c r="AA76" s="570">
        <f>SUM($H68:Z68)+AA68/2</f>
        <v>4.6183261369287747</v>
      </c>
      <c r="AB76" s="570">
        <f>SUM($H68:AA68)+AB68/2</f>
        <v>5.0458438668293706</v>
      </c>
      <c r="AC76" s="570">
        <f>SUM($H68:AB68)+AC68/2</f>
        <v>5.4974035535320924</v>
      </c>
      <c r="AD76" s="570">
        <f>SUM($H68:AC68)+AD68/2</f>
        <v>5.9778873713123435</v>
      </c>
      <c r="AE76" s="570">
        <f>SUM($H68:AD68)+AE68/2</f>
        <v>6.4881321126800033</v>
      </c>
      <c r="AF76" s="570">
        <f>SUM($H68:AE68)+AF68/2</f>
        <v>7.0298024251132034</v>
      </c>
      <c r="AG76" s="570">
        <f>SUM($H68:AF68)+AG68/2</f>
        <v>7.5970546391431384</v>
      </c>
      <c r="AH76" s="570">
        <f>SUM($H68:AG68)+AH68/2</f>
        <v>8.1833288032719533</v>
      </c>
      <c r="AI76" s="570">
        <f>SUM($H68:AH68)+AI68/2</f>
        <v>8.7891366941087199</v>
      </c>
      <c r="AJ76" s="570">
        <f>SUM($H68:AI68)+AJ68/2</f>
        <v>9.415113662076342</v>
      </c>
      <c r="AK76" s="570">
        <f>SUM($H68:AJ68)+AK68/2</f>
        <v>10.06180628381275</v>
      </c>
      <c r="AL76" s="570">
        <f>SUM($H68:AK68)+AL68/2</f>
        <v>10.729838276435485</v>
      </c>
      <c r="AM76" s="570">
        <f>SUM($H68:AL68)+AM68/2</f>
        <v>11.419985930031013</v>
      </c>
      <c r="AN76" s="570">
        <f>SUM($H68:AM68)+AN68/2</f>
        <v>12.133034401034619</v>
      </c>
      <c r="AO76" s="570">
        <f>SUM($H68:AN68)+AO68/2</f>
        <v>12.869666264407696</v>
      </c>
      <c r="AP76" s="570">
        <f>SUM($H68:AO68)+AP68/2</f>
        <v>13.630550583997254</v>
      </c>
      <c r="AQ76" s="570">
        <f>SUM($H68:AP68)+AQ68/2</f>
        <v>14.416450233798546</v>
      </c>
      <c r="AR76" s="570">
        <f>SUM($H68:AQ68)+AR68/2</f>
        <v>15.228166910072426</v>
      </c>
      <c r="AS76" s="570">
        <f>SUM($H68:AR68)+AS68/2</f>
        <v>16.066628254323025</v>
      </c>
      <c r="AT76" s="570">
        <f>SUM($H68:AS68)+AT68/2</f>
        <v>16.932922988489917</v>
      </c>
      <c r="AU76" s="570">
        <f>SUM($H68:AT68)+AU68/2</f>
        <v>17.827763012996435</v>
      </c>
      <c r="AV76" s="569">
        <f t="shared" ref="AV76" si="123">I68/2+SUM(J68:AU68)+AV68/2</f>
        <v>18.603127451849147</v>
      </c>
      <c r="AW76" s="569">
        <f t="shared" ref="AW76" si="124">J68/2+SUM(K68:AV68)+AW68/2</f>
        <v>19.434833373530857</v>
      </c>
      <c r="AX76" s="569">
        <f t="shared" ref="AX76" si="125">K68/2+SUM(L68:AW68)+AX68/2</f>
        <v>20.286508601671297</v>
      </c>
      <c r="AY76" s="569">
        <f t="shared" ref="AY76" si="126">L68/2+SUM(M68:AX68)+AY68/2</f>
        <v>21.158420397285642</v>
      </c>
      <c r="AZ76" s="569">
        <f t="shared" ref="AZ76" si="127">M68/2+SUM(N68:AY68)+AZ68/2</f>
        <v>22.057393232051808</v>
      </c>
      <c r="BA76" s="569">
        <f t="shared" ref="BA76" si="128">N68/2+SUM(O68:AZ68)+BA68/2</f>
        <v>22.983822889601534</v>
      </c>
      <c r="BB76" s="569">
        <f t="shared" ref="BB76" si="129">O68/2+SUM(P68:BA68)+BB68/2</f>
        <v>23.915246950385903</v>
      </c>
      <c r="BC76" s="569">
        <f t="shared" ref="BC76" si="130">P68/2+SUM(Q68:BB68)+BC68/2</f>
        <v>24.856062403991352</v>
      </c>
      <c r="BD76" s="569">
        <f t="shared" ref="BD76" si="131">Q68/2+SUM(R68:BC68)+BD68/2</f>
        <v>25.820442487584675</v>
      </c>
      <c r="BE76" s="569">
        <f t="shared" ref="BE76" si="132">R68/2+SUM(S68:BD68)+BE68/2</f>
        <v>26.808140561222622</v>
      </c>
      <c r="BF76" s="569">
        <f t="shared" ref="BF76" si="133">S68/2+SUM(T68:BE68)+BF68/2</f>
        <v>27.825189788534288</v>
      </c>
      <c r="BG76" s="569">
        <f t="shared" ref="BG76" si="134">T68/2+SUM(U68:BF68)+BG68/2</f>
        <v>28.871892100050466</v>
      </c>
      <c r="BH76" s="569">
        <f t="shared" ref="BH76" si="135">U68/2+SUM(V68:BG68)+BH68/2</f>
        <v>29.9455618709075</v>
      </c>
      <c r="BI76" s="569">
        <f t="shared" ref="BI76" si="136">V68/2+SUM(W68:BH68)+BI68/2</f>
        <v>31.045633974774812</v>
      </c>
      <c r="BJ76" s="569">
        <f t="shared" ref="BJ76" si="137">W68/2+SUM(X68:BI68)+BJ68/2</f>
        <v>32.171608155567817</v>
      </c>
      <c r="BK76" s="569">
        <f t="shared" ref="BK76" si="138">X68/2+SUM(Y68:BJ68)+BK68/2</f>
        <v>33.323636316069511</v>
      </c>
      <c r="BL76" s="569">
        <f t="shared" ref="BL76" si="139">Y68/2+SUM(Z68:BK68)+BL68/2</f>
        <v>34.502038768845694</v>
      </c>
      <c r="BM76" s="569">
        <f t="shared" ref="BM76" si="140">Z68/2+SUM(AA68:BL68)+BM68/2</f>
        <v>35.707183298587424</v>
      </c>
      <c r="BN76" s="569">
        <f t="shared" ref="BN76" si="141">AA68/2+SUM(AB68:BM68)+BN68/2</f>
        <v>36.939734652947877</v>
      </c>
      <c r="BO76" s="569">
        <f t="shared" ref="BO76" si="142">AB68/2+SUM(AC68:BN68)+BO68/2</f>
        <v>38.203776746024104</v>
      </c>
      <c r="BP76" s="569">
        <f t="shared" ref="BP76" si="143">AC68/2+SUM(AD68:BO68)+BP68/2</f>
        <v>39.498719301040211</v>
      </c>
      <c r="BQ76" s="569">
        <f t="shared" ref="BQ76" si="144">AD68/2+SUM(AE68:BP68)+BQ68/2</f>
        <v>40.821401475508402</v>
      </c>
      <c r="BR76" s="569">
        <f t="shared" ref="BR76" si="145">AE68/2+SUM(AF68:BQ68)+BR68/2</f>
        <v>42.172756920046133</v>
      </c>
      <c r="BS76" s="569">
        <f t="shared" ref="BS76" si="146">AF68/2+SUM(AG68:BR68)+BS68/2</f>
        <v>43.552944724942492</v>
      </c>
      <c r="BT76" s="569">
        <f t="shared" ref="BT76" si="147">AG68/2+SUM(AH68:BS68)+BT68/2</f>
        <v>44.969689950611219</v>
      </c>
      <c r="BU76" s="569">
        <f t="shared" ref="BU76" si="148">AH68/2+SUM(AI68:BT68)+BU68/2</f>
        <v>46.431490603322516</v>
      </c>
      <c r="BV76" s="569">
        <f t="shared" ref="BV76" si="149">AI68/2+SUM(AJ68:BU68)+BV68/2</f>
        <v>47.939828550725593</v>
      </c>
      <c r="BW76" s="569">
        <f t="shared" ref="BW76" si="150">AJ68/2+SUM(AK68:BV68)+BW68/2</f>
        <v>49.496122049844324</v>
      </c>
      <c r="BX76" s="569">
        <f t="shared" ref="BX76" si="151">AK68/2+SUM(AL68:BW68)+BX68/2</f>
        <v>51.101942658555735</v>
      </c>
      <c r="BY76" s="569">
        <f t="shared" ref="BY76" si="152">AL68/2+SUM(AM68:BX68)+BY68/2</f>
        <v>52.758848540599729</v>
      </c>
      <c r="BZ76" s="569">
        <f t="shared" ref="BZ76" si="153">AM68/2+SUM(AN68:BY68)+BZ68/2</f>
        <v>54.468308162356138</v>
      </c>
      <c r="CA76" s="569">
        <f t="shared" ref="CA76" si="154">AN68/2+SUM(AO68:BZ68)+CA68/2</f>
        <v>56.23184856561204</v>
      </c>
      <c r="CB76" s="569">
        <f t="shared" ref="CB76" si="155">AO68/2+SUM(AP68:CA68)+CB68/2</f>
        <v>58.051171595476276</v>
      </c>
      <c r="CC76" s="569">
        <f t="shared" ref="CC76" si="156">AP68/2+SUM(AQ68:CB68)+CC68/2</f>
        <v>59.92806432406055</v>
      </c>
      <c r="CD76" s="569">
        <f t="shared" ref="CD76" si="157">AQ68/2+SUM(AR68:CC68)+CD68/2</f>
        <v>61.864291091557369</v>
      </c>
      <c r="CE76" s="569">
        <f t="shared" ref="CE76" si="158">AR68/2+SUM(AS68:CD68)+CE68/2</f>
        <v>63.861653310469535</v>
      </c>
      <c r="CF76" s="569">
        <f t="shared" ref="CF76" si="159">AS68/2+SUM(AT68:CE68)+CF68/2</f>
        <v>65.921907406948009</v>
      </c>
      <c r="CG76" s="569">
        <f t="shared" ref="CG76" si="160">AT68/2+SUM(AU68:CF68)+CG68/2</f>
        <v>68.046729392877381</v>
      </c>
      <c r="CH76" s="569">
        <f t="shared" ref="CH76" si="161">AU68/2+SUM(AV68:CG68)+CH68/2</f>
        <v>70.238252414178177</v>
      </c>
      <c r="CI76" s="569">
        <f t="shared" ref="CI76" si="162">AV68/2+SUM(AW68:CH68)+CI68/2</f>
        <v>72.498594595880888</v>
      </c>
    </row>
    <row r="77" spans="1:87">
      <c r="A77" s="1"/>
      <c r="B77" s="1"/>
      <c r="C77" s="59" t="s">
        <v>577</v>
      </c>
      <c r="D77" s="12" t="s">
        <v>898</v>
      </c>
      <c r="E77" s="429" t="s">
        <v>58</v>
      </c>
      <c r="F77" s="2"/>
      <c r="G77" s="667"/>
      <c r="H77" s="667">
        <f t="shared" si="120"/>
        <v>0.83670973996268849</v>
      </c>
      <c r="I77" s="570">
        <f>SUM($H69:H69)+I69/2</f>
        <v>2.7387681433145983</v>
      </c>
      <c r="J77" s="570">
        <f>SUM($H69:I69)+J69/2</f>
        <v>4.999047723690297</v>
      </c>
      <c r="K77" s="570">
        <f>SUM($H69:J69)+K69/2</f>
        <v>7.4631697430912673</v>
      </c>
      <c r="L77" s="570">
        <f>SUM($H69:K69)+L69/2</f>
        <v>10.142324141535097</v>
      </c>
      <c r="M77" s="570">
        <f>SUM($H69:L69)+M69/2</f>
        <v>12.925908161056068</v>
      </c>
      <c r="N77" s="570">
        <f>SUM($H69:M69)+N69/2</f>
        <v>15.823642653549216</v>
      </c>
      <c r="O77" s="570">
        <f>SUM($H69:N69)+O69/2</f>
        <v>19.271941989731602</v>
      </c>
      <c r="P77" s="570">
        <f>SUM($H69:O69)+P69/2</f>
        <v>23.211207143672667</v>
      </c>
      <c r="Q77" s="570">
        <f>SUM($H69:P69)+Q69/2</f>
        <v>27.399997236174119</v>
      </c>
      <c r="R77" s="570">
        <f>SUM($H69:Q69)+R69/2</f>
        <v>31.865727846087545</v>
      </c>
      <c r="S77" s="570">
        <f>SUM($H69:R69)+S69/2</f>
        <v>36.518529660555217</v>
      </c>
      <c r="T77" s="570">
        <f>SUM($H69:S69)+T69/2</f>
        <v>41.368906389531361</v>
      </c>
      <c r="U77" s="570">
        <f>SUM($H69:T69)+U69/2</f>
        <v>46.487234435478406</v>
      </c>
      <c r="V77" s="570">
        <f>SUM($H69:U69)+V69/2</f>
        <v>51.921759299483504</v>
      </c>
      <c r="W77" s="570">
        <f>SUM($H69:V69)+W69/2</f>
        <v>57.721471309129441</v>
      </c>
      <c r="X77" s="570">
        <f>SUM($H69:W69)+X69/2</f>
        <v>63.907097285901216</v>
      </c>
      <c r="Y77" s="570">
        <f>SUM($H69:X69)+Y69/2</f>
        <v>70.497670847083356</v>
      </c>
      <c r="Z77" s="570">
        <f>SUM($H69:Y69)+Z69/2</f>
        <v>77.517653340120503</v>
      </c>
      <c r="AA77" s="570">
        <f>SUM($H69:Z69)+AA69/2</f>
        <v>84.983793199141843</v>
      </c>
      <c r="AB77" s="570">
        <f>SUM($H69:AA69)+AB69/2</f>
        <v>92.850729675611632</v>
      </c>
      <c r="AC77" s="570">
        <f>SUM($H69:AB69)+AC69/2</f>
        <v>101.16007247515097</v>
      </c>
      <c r="AD77" s="570">
        <f>SUM($H69:AC69)+AD69/2</f>
        <v>110.00166057332835</v>
      </c>
      <c r="AE77" s="570">
        <f>SUM($H69:AD69)+AE69/2</f>
        <v>119.39089214677787</v>
      </c>
      <c r="AF77" s="570">
        <f>SUM($H69:AE69)+AF69/2</f>
        <v>129.35839908524414</v>
      </c>
      <c r="AG77" s="570">
        <f>SUM($H69:AF69)+AG69/2</f>
        <v>139.79664952914493</v>
      </c>
      <c r="AH77" s="570">
        <f>SUM($H69:AG69)+AH69/2</f>
        <v>150.58493100713</v>
      </c>
      <c r="AI77" s="570">
        <f>SUM($H69:AH69)+AI69/2</f>
        <v>161.73266093932514</v>
      </c>
      <c r="AJ77" s="570">
        <f>SUM($H69:AI69)+AJ69/2</f>
        <v>173.25153068042215</v>
      </c>
      <c r="AK77" s="570">
        <f>SUM($H69:AJ69)+AK69/2</f>
        <v>185.15159802075198</v>
      </c>
      <c r="AL77" s="570">
        <f>SUM($H69:AK69)+AL69/2</f>
        <v>197.44434024558211</v>
      </c>
      <c r="AM77" s="570">
        <f>SUM($H69:AL69)+AM69/2</f>
        <v>210.1440422005937</v>
      </c>
      <c r="AN77" s="570">
        <f>SUM($H69:AM69)+AN69/2</f>
        <v>223.26515188494193</v>
      </c>
      <c r="AO77" s="570">
        <f>SUM($H69:AN69)+AO69/2</f>
        <v>236.82022965223598</v>
      </c>
      <c r="AP77" s="570">
        <f>SUM($H69:AO69)+AP69/2</f>
        <v>250.82158723229421</v>
      </c>
      <c r="AQ77" s="570">
        <f>SUM($H69:AP69)+AQ69/2</f>
        <v>265.283262595569</v>
      </c>
      <c r="AR77" s="570">
        <f>SUM($H69:AQ69)+AR69/2</f>
        <v>280.22000809761545</v>
      </c>
      <c r="AS77" s="570">
        <f>SUM($H69:AR69)+AS69/2</f>
        <v>295.64889366624112</v>
      </c>
      <c r="AT77" s="570">
        <f>SUM($H69:AS69)+AT69/2</f>
        <v>311.58995333919512</v>
      </c>
      <c r="AU77" s="570">
        <f>SUM($H69:AT69)+AU69/2</f>
        <v>328.0562871004459</v>
      </c>
      <c r="AV77" s="570">
        <f>SUM($H69:AU69)+AV69/2</f>
        <v>345.06286768743672</v>
      </c>
      <c r="AW77" s="570">
        <f>SUM($H69:AV69)+AW69/2</f>
        <v>362.62772341836205</v>
      </c>
      <c r="AX77" s="570">
        <f>SUM($H69:AW69)+AX69/2</f>
        <v>380.76388533169126</v>
      </c>
      <c r="AY77" s="570">
        <f>SUM($H69:AX69)+AY69/2</f>
        <v>399.48746135161417</v>
      </c>
      <c r="AZ77" s="570">
        <f>SUM($H69:AY69)+AZ69/2</f>
        <v>418.81342874040917</v>
      </c>
      <c r="BA77" s="570">
        <f>SUM($H69:AZ69)+BA69/2</f>
        <v>438.75879133374372</v>
      </c>
      <c r="BB77" s="570">
        <f>SUM($H69:BA69)+BB69/2</f>
        <v>459.34662291938378</v>
      </c>
      <c r="BC77" s="570">
        <f>SUM($H69:BB69)+BC69/2</f>
        <v>480.59823535612901</v>
      </c>
      <c r="BD77" s="570">
        <f>SUM($H69:BC69)+BD69/2</f>
        <v>502.53299555977719</v>
      </c>
      <c r="BE77" s="570">
        <f>SUM($H69:BD69)+BE69/2</f>
        <v>525.17378058216616</v>
      </c>
      <c r="BF77" s="570">
        <f>SUM($H69:BE69)+BF69/2</f>
        <v>548.54173993305676</v>
      </c>
      <c r="BG77" s="570">
        <f>SUM($H69:BF69)+BG69/2</f>
        <v>572.65293327515076</v>
      </c>
      <c r="BH77" s="570">
        <f>SUM($H69:BG69)+BH69/2</f>
        <v>597.52831767991154</v>
      </c>
      <c r="BI77" s="570">
        <f>SUM($H69:BH69)+BI69/2</f>
        <v>623.20573951727238</v>
      </c>
      <c r="BJ77" s="570">
        <f>SUM($H69:BI69)+BJ69/2</f>
        <v>649.72498368878507</v>
      </c>
      <c r="BK77" s="570">
        <f>SUM($H69:BJ69)+BK69/2</f>
        <v>677.10957224397066</v>
      </c>
      <c r="BL77" s="570">
        <f>SUM($H69:BK69)+BL69/2</f>
        <v>705.38443300854419</v>
      </c>
      <c r="BM77" s="570">
        <f>SUM($H69:BL69)+BM69/2</f>
        <v>734.58079509324818</v>
      </c>
      <c r="BN77" s="570">
        <f>SUM($H69:BM69)+BN69/2</f>
        <v>764.72763923790228</v>
      </c>
      <c r="BO77" s="570">
        <f>SUM($H69:BN69)+BO69/2</f>
        <v>795.85475454280731</v>
      </c>
      <c r="BP77" s="569">
        <f>H69/2+SUM(I69:BO69)+BP69/2</f>
        <v>827.15617903837426</v>
      </c>
      <c r="BQ77" s="569">
        <f t="shared" ref="BQ77:CI77" si="163">I69/2+SUM(J69:BP69)+BQ69/2</f>
        <v>858.43494876312684</v>
      </c>
      <c r="BR77" s="569">
        <f t="shared" si="163"/>
        <v>890.43076988413588</v>
      </c>
      <c r="BS77" s="569">
        <f t="shared" si="163"/>
        <v>923.33158051755095</v>
      </c>
      <c r="BT77" s="569">
        <f t="shared" si="163"/>
        <v>957.16081100227245</v>
      </c>
      <c r="BU77" s="569">
        <f t="shared" si="163"/>
        <v>992.06472707049033</v>
      </c>
      <c r="BV77" s="569">
        <f t="shared" si="163"/>
        <v>1028.0702937704252</v>
      </c>
      <c r="BW77" s="569">
        <f t="shared" si="163"/>
        <v>1064.7788860397352</v>
      </c>
      <c r="BX77" s="569">
        <f t="shared" si="163"/>
        <v>1102.2890796028889</v>
      </c>
      <c r="BY77" s="569">
        <f t="shared" si="163"/>
        <v>1140.882465061316</v>
      </c>
      <c r="BZ77" s="569">
        <f t="shared" si="163"/>
        <v>1180.5729335593503</v>
      </c>
      <c r="CA77" s="569">
        <f t="shared" si="163"/>
        <v>1221.4929021576124</v>
      </c>
      <c r="CB77" s="569">
        <f t="shared" si="163"/>
        <v>1263.6757438790041</v>
      </c>
      <c r="CC77" s="569">
        <f t="shared" si="163"/>
        <v>1307.0962787286346</v>
      </c>
      <c r="CD77" s="569">
        <f t="shared" si="163"/>
        <v>1351.7527655538613</v>
      </c>
      <c r="CE77" s="569">
        <f t="shared" si="163"/>
        <v>1397.6441149440757</v>
      </c>
      <c r="CF77" s="569">
        <f t="shared" si="163"/>
        <v>1444.7989907539313</v>
      </c>
      <c r="CG77" s="569">
        <f t="shared" si="163"/>
        <v>1493.2492344149384</v>
      </c>
      <c r="CH77" s="569">
        <f t="shared" si="163"/>
        <v>1543.0227374934484</v>
      </c>
      <c r="CI77" s="569">
        <f t="shared" si="163"/>
        <v>1594.1567008167849</v>
      </c>
    </row>
    <row r="78" spans="1:87">
      <c r="A78" s="1"/>
      <c r="B78" s="1"/>
      <c r="C78" s="59" t="s">
        <v>585</v>
      </c>
      <c r="D78" s="12" t="s">
        <v>898</v>
      </c>
      <c r="E78" s="429" t="s">
        <v>58</v>
      </c>
      <c r="F78" s="2"/>
      <c r="G78" s="667"/>
      <c r="H78" s="667">
        <f t="shared" si="120"/>
        <v>0.83798305682356544</v>
      </c>
      <c r="I78" s="570">
        <f>SUM($H70:H70)+I70/2</f>
        <v>2.7557077954167752</v>
      </c>
      <c r="J78" s="570">
        <f>SUM($H70:I70)+J70/2</f>
        <v>5.0180417660289196</v>
      </c>
      <c r="K78" s="570">
        <f>SUM($H70:J70)+K70/2</f>
        <v>7.4717566304757081</v>
      </c>
      <c r="L78" s="570">
        <f>SUM($H70:K70)+L70/2</f>
        <v>10.154988204438714</v>
      </c>
      <c r="M78" s="570">
        <f>SUM($H70:L70)+M70/2</f>
        <v>12.942808321971263</v>
      </c>
      <c r="N78" s="570">
        <f>SUM($H70:M70)+N70/2</f>
        <v>15.844952628299973</v>
      </c>
      <c r="O78" s="570">
        <f>SUM($H70:N70)+O70/2</f>
        <v>19.298499635779109</v>
      </c>
      <c r="P78" s="570">
        <f>SUM($H70:O70)+P70/2</f>
        <v>23.243759619827209</v>
      </c>
      <c r="Q78" s="570">
        <f>SUM($H70:P70)+Q70/2</f>
        <v>27.438924273059477</v>
      </c>
      <c r="R78" s="570">
        <f>SUM($H70:Q70)+R70/2</f>
        <v>31.91145089574788</v>
      </c>
      <c r="S78" s="570">
        <f>SUM($H70:R70)+S70/2</f>
        <v>36.571333410627794</v>
      </c>
      <c r="T78" s="570">
        <f>SUM($H70:S70)+T70/2</f>
        <v>41.429091512349629</v>
      </c>
      <c r="U78" s="570">
        <f>SUM($H70:T70)+U70/2</f>
        <v>46.555208703192605</v>
      </c>
      <c r="V78" s="570">
        <f>SUM($H70:U70)+V70/2</f>
        <v>51.998003904938123</v>
      </c>
      <c r="W78" s="570">
        <f>SUM($H70:V70)+W70/2</f>
        <v>57.806541999350856</v>
      </c>
      <c r="X78" s="570">
        <f>SUM($H70:W70)+X70/2</f>
        <v>64.00158135028947</v>
      </c>
      <c r="Y78" s="570">
        <f>SUM($H70:X70)+Y70/2</f>
        <v>70.602184540669768</v>
      </c>
      <c r="Z78" s="570">
        <f>SUM($H70:Y70)+Z70/2</f>
        <v>77.632850143565108</v>
      </c>
      <c r="AA78" s="570">
        <f>SUM($H70:Z70)+AA70/2</f>
        <v>85.110352081111543</v>
      </c>
      <c r="AB78" s="570">
        <f>SUM($H70:AA70)+AB70/2</f>
        <v>92.989260574136779</v>
      </c>
      <c r="AC78" s="570">
        <f>SUM($H70:AB70)+AC70/2</f>
        <v>101.31124865050764</v>
      </c>
      <c r="AD78" s="570">
        <f>SUM($H70:AC70)+AD70/2</f>
        <v>110.1662920040318</v>
      </c>
      <c r="AE78" s="570">
        <f>SUM($H70:AD70)+AE70/2</f>
        <v>119.56981224450902</v>
      </c>
      <c r="AF78" s="570">
        <f>SUM($H70:AE70)+AF70/2</f>
        <v>129.55248787773223</v>
      </c>
      <c r="AG78" s="570">
        <f>SUM($H70:AF70)+AG70/2</f>
        <v>140.00662340059583</v>
      </c>
      <c r="AH78" s="570">
        <f>SUM($H70:AG70)+AH70/2</f>
        <v>150.81132263978253</v>
      </c>
      <c r="AI78" s="570">
        <f>SUM($H70:AH70)+AI70/2</f>
        <v>161.97601734698293</v>
      </c>
      <c r="AJ78" s="570">
        <f>SUM($H70:AI70)+AJ70/2</f>
        <v>173.51241666895973</v>
      </c>
      <c r="AK78" s="570">
        <f>SUM($H70:AJ70)+AK70/2</f>
        <v>185.43059370213319</v>
      </c>
      <c r="AL78" s="570">
        <f>SUM($H70:AK70)+AL70/2</f>
        <v>197.7420431980679</v>
      </c>
      <c r="AM78" s="570">
        <f>SUM($H70:AL70)+AM70/2</f>
        <v>210.46107174132757</v>
      </c>
      <c r="AN78" s="570">
        <f>SUM($H70:AM70)+AN70/2</f>
        <v>223.60214931823941</v>
      </c>
      <c r="AO78" s="570">
        <f>SUM($H70:AN70)+AO70/2</f>
        <v>237.1778553969385</v>
      </c>
      <c r="AP78" s="570">
        <f>SUM($H70:AO70)+AP70/2</f>
        <v>251.20052044340997</v>
      </c>
      <c r="AQ78" s="570">
        <f>SUM($H70:AP70)+AQ70/2</f>
        <v>265.68420379129049</v>
      </c>
      <c r="AR78" s="570">
        <f>SUM($H70:AQ70)+AR70/2</f>
        <v>280.64368024648115</v>
      </c>
      <c r="AS78" s="570">
        <f>SUM($H70:AR70)+AS70/2</f>
        <v>296.09604571404998</v>
      </c>
      <c r="AT78" s="570">
        <f>SUM($H70:AS70)+AT70/2</f>
        <v>312.06136471983154</v>
      </c>
      <c r="AU78" s="570">
        <f>SUM($H70:AT70)+AU70/2</f>
        <v>328.55275718353738</v>
      </c>
      <c r="AV78" s="570">
        <f>SUM($H70:AU70)+AV70/2</f>
        <v>345.58521862833715</v>
      </c>
      <c r="AW78" s="570">
        <f>SUM($H70:AV70)+AW70/2</f>
        <v>363.17680480817791</v>
      </c>
      <c r="AX78" s="570">
        <f>SUM($H70:AW70)+AX70/2</f>
        <v>381.34056659234977</v>
      </c>
      <c r="AY78" s="570">
        <f>SUM($H70:AX70)+AY70/2</f>
        <v>400.09263641831251</v>
      </c>
      <c r="AZ78" s="570">
        <f>SUM($H70:AY70)+AZ70/2</f>
        <v>419.44801434095649</v>
      </c>
      <c r="BA78" s="570">
        <f>SUM($H70:AZ70)+BA70/2</f>
        <v>439.42373007262972</v>
      </c>
      <c r="BB78" s="570">
        <f>SUM($H70:BA70)+BB70/2</f>
        <v>460.04289251511875</v>
      </c>
      <c r="BC78" s="570">
        <f>SUM($H70:BB70)+BC70/2</f>
        <v>481.32684595991503</v>
      </c>
      <c r="BD78" s="570">
        <f>SUM($H70:BC70)+BD70/2</f>
        <v>503.29498679566609</v>
      </c>
      <c r="BE78" s="570">
        <f>SUM($H70:BD70)+BE70/2</f>
        <v>525.97022688883476</v>
      </c>
      <c r="BF78" s="570">
        <f>SUM($H70:BE70)+BF70/2</f>
        <v>549.37374793480865</v>
      </c>
      <c r="BG78" s="570">
        <f>SUM($H70:BF70)+BG70/2</f>
        <v>573.52163403611428</v>
      </c>
      <c r="BH78" s="570">
        <f>SUM($H70:BG70)+BH70/2</f>
        <v>598.4348741569861</v>
      </c>
      <c r="BI78" s="570">
        <f>SUM($H70:BH70)+BI70/2</f>
        <v>624.15137226250499</v>
      </c>
      <c r="BJ78" s="570">
        <f>SUM($H70:BI70)+BJ70/2</f>
        <v>650.71097379945581</v>
      </c>
      <c r="BK78" s="570">
        <f>SUM($H70:BJ70)+BK70/2</f>
        <v>678.13723661355107</v>
      </c>
      <c r="BL78" s="570">
        <f>SUM($H70:BK70)+BL70/2</f>
        <v>706.45512646602788</v>
      </c>
      <c r="BM78" s="570">
        <f>SUM($H70:BL70)+BM70/2</f>
        <v>735.6959199925368</v>
      </c>
      <c r="BN78" s="570">
        <f>SUM($H70:BM70)+BN70/2</f>
        <v>765.8886420362021</v>
      </c>
      <c r="BO78" s="570">
        <f>SUM($H70:BN70)+BO70/2</f>
        <v>797.0631270308038</v>
      </c>
      <c r="BP78" s="570">
        <f>SUM($H70:BO70)+BP70/2</f>
        <v>829.25016953911256</v>
      </c>
      <c r="BQ78" s="570">
        <f>SUM($H70:BP70)+BQ70/2</f>
        <v>862.48149272648971</v>
      </c>
      <c r="BR78" s="570">
        <f>SUM($H70:BQ70)+BR70/2</f>
        <v>896.78972485234294</v>
      </c>
      <c r="BS78" s="570">
        <f>SUM($H70:BR70)+BS70/2</f>
        <v>932.20847636596568</v>
      </c>
      <c r="BT78" s="570">
        <f>SUM($H70:BS70)+BT70/2</f>
        <v>968.77242023191206</v>
      </c>
      <c r="BU78" s="570">
        <f>SUM($H70:BT70)+BU70/2</f>
        <v>1006.5172736968306</v>
      </c>
      <c r="BV78" s="570">
        <f>SUM($H70:BU70)+BV70/2</f>
        <v>1045.4797784899652</v>
      </c>
      <c r="BW78" s="570">
        <f>SUM($H70:BV70)+BW70/2</f>
        <v>1085.6977814280012</v>
      </c>
      <c r="BX78" s="570">
        <f>SUM($H70:BW70)+BX70/2</f>
        <v>1127.2103185247754</v>
      </c>
      <c r="BY78" s="570">
        <f>SUM($H70:BX70)+BY70/2</f>
        <v>1170.057600602941</v>
      </c>
      <c r="BZ78" s="570">
        <f>SUM($H70:BY70)+BZ70/2</f>
        <v>1214.2809972468449</v>
      </c>
      <c r="CA78" s="570">
        <f>SUM($H70:BZ70)+CA70/2</f>
        <v>1259.9231209540233</v>
      </c>
      <c r="CB78" s="570">
        <f>SUM($H70:CA70)+CB70/2</f>
        <v>1307.0279152295714</v>
      </c>
      <c r="CC78" s="570">
        <f>SUM($H70:CB70)+CC70/2</f>
        <v>1355.6406452616011</v>
      </c>
      <c r="CD78" s="570">
        <f>SUM($H70:CC70)+CD70/2</f>
        <v>1405.8078861695406</v>
      </c>
      <c r="CE78" s="570">
        <f>SUM($H70:CD70)+CE70/2</f>
        <v>1457.5776117666646</v>
      </c>
      <c r="CF78" s="570">
        <f>SUM($H70:CE70)+CF70/2</f>
        <v>1510.9992878925507</v>
      </c>
      <c r="CG78" s="570">
        <f>SUM($H70:CF70)+CG70/2</f>
        <v>1566.1238670183704</v>
      </c>
      <c r="CH78" s="570">
        <f>SUM($H70:CG70)+CH70/2</f>
        <v>1623.0037817293332</v>
      </c>
      <c r="CI78" s="570">
        <f>SUM($H70:CH70)+CI70/2</f>
        <v>1681.693063387652</v>
      </c>
    </row>
    <row r="79" spans="1:87" s="4" customFormat="1">
      <c r="A79" s="1"/>
      <c r="B79" s="1"/>
      <c r="C79" s="4" t="s">
        <v>587</v>
      </c>
      <c r="D79" s="12" t="s">
        <v>898</v>
      </c>
      <c r="E79" s="429" t="s">
        <v>58</v>
      </c>
      <c r="F79" s="2"/>
      <c r="G79" s="765"/>
      <c r="H79" s="604">
        <f t="shared" ref="H79:BS79" si="164">SUM(H73:H78)</f>
        <v>9.753132166677382</v>
      </c>
      <c r="I79" s="604">
        <f t="shared" si="164"/>
        <v>31.937304720601297</v>
      </c>
      <c r="J79" s="604">
        <f t="shared" si="164"/>
        <v>58.282936072101762</v>
      </c>
      <c r="K79" s="604">
        <f t="shared" si="164"/>
        <v>86.991891169336299</v>
      </c>
      <c r="L79" s="604">
        <f t="shared" si="164"/>
        <v>118.22153473022389</v>
      </c>
      <c r="M79" s="604">
        <f t="shared" si="164"/>
        <v>144.12622134968848</v>
      </c>
      <c r="N79" s="604">
        <f t="shared" si="164"/>
        <v>163.03153181958302</v>
      </c>
      <c r="O79" s="604">
        <f t="shared" si="164"/>
        <v>185.55358201905722</v>
      </c>
      <c r="P79" s="604">
        <f t="shared" si="164"/>
        <v>212.20474340419869</v>
      </c>
      <c r="Q79" s="604">
        <f t="shared" si="164"/>
        <v>240.08315884740904</v>
      </c>
      <c r="R79" s="604">
        <f t="shared" si="164"/>
        <v>270.3732032170555</v>
      </c>
      <c r="S79" s="604">
        <f t="shared" si="164"/>
        <v>301.95130471084053</v>
      </c>
      <c r="T79" s="604">
        <f t="shared" si="164"/>
        <v>331.52757070094003</v>
      </c>
      <c r="U79" s="604">
        <f t="shared" si="164"/>
        <v>360.38835136358682</v>
      </c>
      <c r="V79" s="604">
        <f t="shared" si="164"/>
        <v>390.98385109090532</v>
      </c>
      <c r="W79" s="604">
        <f t="shared" si="164"/>
        <v>423.3468153343274</v>
      </c>
      <c r="X79" s="604">
        <f t="shared" si="164"/>
        <v>458.33301403325243</v>
      </c>
      <c r="Y79" s="604">
        <f t="shared" si="164"/>
        <v>496.3559631165773</v>
      </c>
      <c r="Z79" s="604">
        <f t="shared" si="164"/>
        <v>537.2102938761418</v>
      </c>
      <c r="AA79" s="604">
        <f t="shared" si="164"/>
        <v>580.70967034790908</v>
      </c>
      <c r="AB79" s="604">
        <f t="shared" si="164"/>
        <v>625.98510970477025</v>
      </c>
      <c r="AC79" s="604">
        <f t="shared" si="164"/>
        <v>673.35580982708234</v>
      </c>
      <c r="AD79" s="604">
        <f t="shared" si="164"/>
        <v>723.55119072740899</v>
      </c>
      <c r="AE79" s="604">
        <f t="shared" si="164"/>
        <v>776.58255309325091</v>
      </c>
      <c r="AF79" s="604">
        <f t="shared" si="164"/>
        <v>832.76948094491763</v>
      </c>
      <c r="AG79" s="604">
        <f t="shared" si="164"/>
        <v>890.03581113017401</v>
      </c>
      <c r="AH79" s="604">
        <f t="shared" si="164"/>
        <v>946.36507017406598</v>
      </c>
      <c r="AI79" s="604">
        <f t="shared" si="164"/>
        <v>1002.1465901878678</v>
      </c>
      <c r="AJ79" s="604">
        <f t="shared" si="164"/>
        <v>1057.5842839748545</v>
      </c>
      <c r="AK79" s="604">
        <f t="shared" si="164"/>
        <v>1112.5215959540449</v>
      </c>
      <c r="AL79" s="604">
        <f t="shared" si="164"/>
        <v>1168.0683703550444</v>
      </c>
      <c r="AM79" s="604">
        <f t="shared" si="164"/>
        <v>1225.3133908791515</v>
      </c>
      <c r="AN79" s="604">
        <f t="shared" si="164"/>
        <v>1283.7354949529276</v>
      </c>
      <c r="AO79" s="604">
        <f t="shared" si="164"/>
        <v>1343.4633169248768</v>
      </c>
      <c r="AP79" s="604">
        <f t="shared" si="164"/>
        <v>1404.8919272931278</v>
      </c>
      <c r="AQ79" s="604">
        <f t="shared" si="164"/>
        <v>1468.0745508422917</v>
      </c>
      <c r="AR79" s="604">
        <f t="shared" si="164"/>
        <v>1533.1806665534891</v>
      </c>
      <c r="AS79" s="604">
        <f t="shared" si="164"/>
        <v>1600.2468512645476</v>
      </c>
      <c r="AT79" s="604">
        <f t="shared" si="164"/>
        <v>1669.3043224422659</v>
      </c>
      <c r="AU79" s="604">
        <f t="shared" si="164"/>
        <v>1740.3303776426696</v>
      </c>
      <c r="AV79" s="604">
        <f t="shared" si="164"/>
        <v>1813.2142664122771</v>
      </c>
      <c r="AW79" s="604">
        <f t="shared" si="164"/>
        <v>1888.243457959745</v>
      </c>
      <c r="AX79" s="604">
        <f t="shared" si="164"/>
        <v>1965.369110487718</v>
      </c>
      <c r="AY79" s="604">
        <f t="shared" si="164"/>
        <v>2044.5830945540629</v>
      </c>
      <c r="AZ79" s="604">
        <f t="shared" si="164"/>
        <v>2125.9363252157891</v>
      </c>
      <c r="BA79" s="604">
        <f t="shared" si="164"/>
        <v>2209.5682189852287</v>
      </c>
      <c r="BB79" s="604">
        <f t="shared" si="164"/>
        <v>2295.5195015363738</v>
      </c>
      <c r="BC79" s="604">
        <f t="shared" si="164"/>
        <v>2383.8090715055105</v>
      </c>
      <c r="BD79" s="604">
        <f t="shared" si="164"/>
        <v>2474.5235171629183</v>
      </c>
      <c r="BE79" s="604">
        <f t="shared" si="164"/>
        <v>2567.7634259366678</v>
      </c>
      <c r="BF79" s="604">
        <f t="shared" si="164"/>
        <v>2663.7917744874162</v>
      </c>
      <c r="BG79" s="604">
        <f t="shared" si="164"/>
        <v>2762.7773973927606</v>
      </c>
      <c r="BH79" s="604">
        <f t="shared" si="164"/>
        <v>2864.7743777975602</v>
      </c>
      <c r="BI79" s="604">
        <f t="shared" si="164"/>
        <v>2970.0457610920171</v>
      </c>
      <c r="BJ79" s="604">
        <f t="shared" si="164"/>
        <v>3078.8546655783693</v>
      </c>
      <c r="BK79" s="604">
        <f t="shared" si="164"/>
        <v>3191.2869802165787</v>
      </c>
      <c r="BL79" s="604">
        <f t="shared" si="164"/>
        <v>3307.4797719100461</v>
      </c>
      <c r="BM79" s="604">
        <f t="shared" si="164"/>
        <v>3427.6066780998808</v>
      </c>
      <c r="BN79" s="604">
        <f t="shared" si="164"/>
        <v>3551.6849305444157</v>
      </c>
      <c r="BO79" s="604">
        <f t="shared" si="164"/>
        <v>3679.7301859742338</v>
      </c>
      <c r="BP79" s="604">
        <f t="shared" si="164"/>
        <v>3811.0518074619476</v>
      </c>
      <c r="BQ79" s="604">
        <f t="shared" si="164"/>
        <v>3945.5610776975727</v>
      </c>
      <c r="BR79" s="604">
        <f t="shared" si="164"/>
        <v>4084.0678059145121</v>
      </c>
      <c r="BS79" s="604">
        <f t="shared" si="164"/>
        <v>4226.8538559386689</v>
      </c>
      <c r="BT79" s="604">
        <f t="shared" ref="BT79:CI79" si="165">SUM(BT73:BT78)</f>
        <v>4374.0573874683041</v>
      </c>
      <c r="BU79" s="604">
        <f t="shared" si="165"/>
        <v>4525.9417848693483</v>
      </c>
      <c r="BV79" s="604">
        <f t="shared" si="165"/>
        <v>4682.6454208982377</v>
      </c>
      <c r="BW79" s="604">
        <f t="shared" si="165"/>
        <v>4843.8907194276399</v>
      </c>
      <c r="BX79" s="604">
        <f t="shared" si="165"/>
        <v>5009.8915495708288</v>
      </c>
      <c r="BY79" s="604">
        <f t="shared" si="165"/>
        <v>5181.0497494893316</v>
      </c>
      <c r="BZ79" s="604">
        <f t="shared" si="165"/>
        <v>5357.5069525528761</v>
      </c>
      <c r="CA79" s="604">
        <f t="shared" si="165"/>
        <v>5539.5195272135916</v>
      </c>
      <c r="CB79" s="604">
        <f t="shared" si="165"/>
        <v>5727.2504525825098</v>
      </c>
      <c r="CC79" s="604">
        <f t="shared" si="165"/>
        <v>5920.8125298884315</v>
      </c>
      <c r="CD79" s="604">
        <f t="shared" si="165"/>
        <v>6120.3414638222539</v>
      </c>
      <c r="CE79" s="604">
        <f t="shared" si="165"/>
        <v>6325.9814458217988</v>
      </c>
      <c r="CF79" s="604">
        <f t="shared" si="165"/>
        <v>6537.9192054400037</v>
      </c>
      <c r="CG79" s="604">
        <f t="shared" si="165"/>
        <v>6756.3427363961237</v>
      </c>
      <c r="CH79" s="604">
        <f t="shared" si="165"/>
        <v>6981.4179582077641</v>
      </c>
      <c r="CI79" s="604">
        <f t="shared" si="165"/>
        <v>7213.3236686055989</v>
      </c>
    </row>
    <row r="80" spans="1:87">
      <c r="A80" s="1"/>
      <c r="B80" s="1"/>
      <c r="C80" s="58"/>
      <c r="D80" s="12"/>
      <c r="E80" s="12"/>
      <c r="F80" s="2"/>
      <c r="G80" s="397"/>
      <c r="H80" s="397"/>
      <c r="I80" s="397"/>
      <c r="J80" s="398"/>
      <c r="K80" s="397"/>
      <c r="L80" s="397"/>
      <c r="M80" s="397"/>
      <c r="N80" s="397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</row>
    <row r="81" spans="1:87">
      <c r="A81" s="151"/>
      <c r="B81" s="151"/>
      <c r="C81" s="213" t="s">
        <v>298</v>
      </c>
      <c r="D81" s="12" t="s">
        <v>898</v>
      </c>
      <c r="E81" s="429" t="s">
        <v>58</v>
      </c>
      <c r="F81" s="2"/>
      <c r="G81" s="667"/>
      <c r="H81" s="122">
        <f>Inputs!H296</f>
        <v>99.379615816274494</v>
      </c>
      <c r="I81" s="122">
        <f>Inputs!I296</f>
        <v>57.016315781501248</v>
      </c>
      <c r="J81" s="122">
        <f>Inputs!J296</f>
        <v>56.175879194361485</v>
      </c>
      <c r="K81" s="122">
        <f>Inputs!K296</f>
        <v>55.347830879724484</v>
      </c>
      <c r="L81" s="122">
        <f>Inputs!L296</f>
        <v>54.531988230956976</v>
      </c>
      <c r="M81" s="122">
        <f>Inputs!M296</f>
        <v>53.728171333099141</v>
      </c>
      <c r="N81" s="122">
        <f>Inputs!N296</f>
        <v>52.936202923188304</v>
      </c>
      <c r="O81" s="122">
        <f>Inputs!O296</f>
        <v>51.936202923188304</v>
      </c>
      <c r="P81" s="122">
        <f>Inputs!P296</f>
        <v>50.936202923188304</v>
      </c>
      <c r="Q81" s="122">
        <f>Inputs!Q296</f>
        <v>49.936202923188304</v>
      </c>
      <c r="R81" s="122">
        <f>Inputs!R296</f>
        <v>48.936202923188304</v>
      </c>
      <c r="S81" s="122">
        <f>Inputs!S296</f>
        <v>47.936202923188304</v>
      </c>
      <c r="T81" s="122">
        <f>Inputs!T296</f>
        <v>46.936202923188304</v>
      </c>
      <c r="U81" s="122">
        <f>Inputs!U296</f>
        <v>45.936202923188304</v>
      </c>
      <c r="V81" s="122">
        <f>Inputs!V296</f>
        <v>44.936202923188304</v>
      </c>
      <c r="W81" s="122">
        <f>Inputs!W296</f>
        <v>43.936202923188304</v>
      </c>
      <c r="X81" s="122">
        <f>Inputs!X296</f>
        <v>42.936202923188304</v>
      </c>
      <c r="Y81" s="122">
        <f>Inputs!Y296</f>
        <v>41.936202923188304</v>
      </c>
      <c r="Z81" s="122">
        <f>Inputs!Z296</f>
        <v>40.936202923188304</v>
      </c>
      <c r="AA81" s="122">
        <f>Inputs!AA296</f>
        <v>39.936202923188304</v>
      </c>
      <c r="AB81" s="122">
        <f>Inputs!AB296</f>
        <v>38.936202923188304</v>
      </c>
      <c r="AC81" s="122">
        <f>Inputs!AC296</f>
        <v>37.936202923188304</v>
      </c>
      <c r="AD81" s="122">
        <f>Inputs!AD296</f>
        <v>36.936202923188304</v>
      </c>
      <c r="AE81" s="122">
        <f>Inputs!AE296</f>
        <v>35.936202923188304</v>
      </c>
      <c r="AF81" s="122">
        <f>Inputs!AF296</f>
        <v>34.936202923188304</v>
      </c>
      <c r="AG81" s="122">
        <f>Inputs!AG296</f>
        <v>33.936202923188304</v>
      </c>
      <c r="AH81" s="122">
        <f>Inputs!AH296</f>
        <v>32.936202923188304</v>
      </c>
      <c r="AI81" s="122">
        <f>Inputs!AI296</f>
        <v>31.936202923188304</v>
      </c>
      <c r="AJ81" s="122">
        <f>Inputs!AJ296</f>
        <v>30.936202923188304</v>
      </c>
      <c r="AK81" s="122">
        <f>Inputs!AK296</f>
        <v>29.936202923188304</v>
      </c>
      <c r="AL81" s="122">
        <f>Inputs!AL296</f>
        <v>28.936202923188304</v>
      </c>
      <c r="AM81" s="122">
        <f>Inputs!AM296</f>
        <v>27.936202923188304</v>
      </c>
      <c r="AN81" s="122">
        <f>Inputs!AN296</f>
        <v>26.936202923188304</v>
      </c>
      <c r="AO81" s="122">
        <f>Inputs!AO296</f>
        <v>25.936202923188304</v>
      </c>
      <c r="AP81" s="122">
        <f>Inputs!AP296</f>
        <v>24.936202923188304</v>
      </c>
      <c r="AQ81" s="122">
        <f>Inputs!AQ296</f>
        <v>23.936202923188304</v>
      </c>
      <c r="AR81" s="122">
        <f>Inputs!AR296</f>
        <v>22.936202923188304</v>
      </c>
      <c r="AS81" s="122">
        <f>Inputs!AS296</f>
        <v>21.936202923188304</v>
      </c>
      <c r="AT81" s="122">
        <f>Inputs!AT296</f>
        <v>20.936202923188304</v>
      </c>
      <c r="AU81" s="122">
        <f>Inputs!AU296</f>
        <v>19.936202923188304</v>
      </c>
      <c r="AV81" s="122">
        <f>Inputs!AV296</f>
        <v>18.936202923188304</v>
      </c>
      <c r="AW81" s="122">
        <f>Inputs!AW296</f>
        <v>17.936202923188304</v>
      </c>
      <c r="AX81" s="122">
        <f>Inputs!AX296</f>
        <v>16.936202923188304</v>
      </c>
      <c r="AY81" s="122">
        <f>Inputs!AY296</f>
        <v>15.936202923188304</v>
      </c>
      <c r="AZ81" s="122">
        <f>Inputs!AZ296</f>
        <v>14.936202923188304</v>
      </c>
      <c r="BA81" s="122">
        <f>Inputs!BA296</f>
        <v>13.936202923188304</v>
      </c>
      <c r="BB81" s="122">
        <f>Inputs!BB296</f>
        <v>12.936202923188304</v>
      </c>
      <c r="BC81" s="122">
        <f>Inputs!BC296</f>
        <v>11.936202923188304</v>
      </c>
      <c r="BD81" s="122">
        <f>Inputs!BD296</f>
        <v>10.936202923188304</v>
      </c>
      <c r="BE81" s="122">
        <f>Inputs!BE296</f>
        <v>9.9362029231883042</v>
      </c>
      <c r="BF81" s="122">
        <f>Inputs!BF296</f>
        <v>8.9362029231883042</v>
      </c>
      <c r="BG81" s="122">
        <f>Inputs!BG296</f>
        <v>7.9362029231883042</v>
      </c>
      <c r="BH81" s="122">
        <f>Inputs!BH296</f>
        <v>6.9362029231883042</v>
      </c>
      <c r="BI81" s="122">
        <f>Inputs!BI296</f>
        <v>5.9362029231883042</v>
      </c>
      <c r="BJ81" s="122">
        <f>Inputs!BJ296</f>
        <v>4.9362029231883042</v>
      </c>
      <c r="BK81" s="122">
        <f>Inputs!BK296</f>
        <v>3.9362029231883042</v>
      </c>
      <c r="BL81" s="122">
        <f>Inputs!BL296</f>
        <v>2.9362029231883042</v>
      </c>
      <c r="BM81" s="122">
        <f>Inputs!BM296</f>
        <v>1.9362029231883042</v>
      </c>
      <c r="BN81" s="122">
        <f>Inputs!BN296</f>
        <v>0.93620292318830001</v>
      </c>
      <c r="BO81" s="122">
        <f>Inputs!BO296</f>
        <v>0</v>
      </c>
      <c r="BP81" s="122">
        <f>Inputs!BP296</f>
        <v>0</v>
      </c>
      <c r="BQ81" s="122">
        <f>Inputs!BQ296</f>
        <v>0</v>
      </c>
      <c r="BR81" s="122">
        <f>Inputs!BR296</f>
        <v>0</v>
      </c>
      <c r="BS81" s="122">
        <f>Inputs!BS296</f>
        <v>0</v>
      </c>
      <c r="BT81" s="122">
        <f>Inputs!BT296</f>
        <v>0</v>
      </c>
      <c r="BU81" s="122">
        <f>Inputs!BU296</f>
        <v>0</v>
      </c>
      <c r="BV81" s="122">
        <f>Inputs!BV296</f>
        <v>0</v>
      </c>
      <c r="BW81" s="122">
        <f>Inputs!BW296</f>
        <v>0</v>
      </c>
      <c r="BX81" s="122">
        <f>Inputs!BX296</f>
        <v>0</v>
      </c>
      <c r="BY81" s="122">
        <f>Inputs!BY296</f>
        <v>0</v>
      </c>
      <c r="BZ81" s="122">
        <f>Inputs!BZ296</f>
        <v>0</v>
      </c>
      <c r="CA81" s="122">
        <f>Inputs!CA296</f>
        <v>0</v>
      </c>
      <c r="CB81" s="122">
        <f>Inputs!CB296</f>
        <v>0</v>
      </c>
      <c r="CC81" s="122">
        <f>Inputs!CC296</f>
        <v>0</v>
      </c>
      <c r="CD81" s="122">
        <f>Inputs!CD296</f>
        <v>0</v>
      </c>
      <c r="CE81" s="122">
        <f>Inputs!CE296</f>
        <v>0</v>
      </c>
      <c r="CF81" s="122">
        <f>Inputs!CF296</f>
        <v>0</v>
      </c>
      <c r="CG81" s="122">
        <f>Inputs!CG296</f>
        <v>0</v>
      </c>
      <c r="CH81" s="122">
        <f>Inputs!CH296</f>
        <v>0</v>
      </c>
      <c r="CI81" s="122">
        <f>Inputs!CI296</f>
        <v>0</v>
      </c>
    </row>
    <row r="82" spans="1:87">
      <c r="A82" s="151"/>
      <c r="B82" s="151"/>
      <c r="C82" s="213" t="s">
        <v>299</v>
      </c>
      <c r="D82" s="12" t="s">
        <v>898</v>
      </c>
      <c r="E82" s="429" t="s">
        <v>58</v>
      </c>
      <c r="F82" s="2"/>
      <c r="G82" s="667"/>
      <c r="H82" s="122">
        <f>Inputs!H297</f>
        <v>130.11318299845931</v>
      </c>
      <c r="I82" s="122">
        <f>Inputs!I297</f>
        <v>114.14989791261604</v>
      </c>
      <c r="J82" s="122">
        <f>Inputs!J297</f>
        <v>97.89753532911044</v>
      </c>
      <c r="K82" s="122">
        <f>Inputs!K297</f>
        <v>81.708929285242561</v>
      </c>
      <c r="L82" s="122">
        <f>Inputs!L297</f>
        <v>73.382070740178705</v>
      </c>
      <c r="M82" s="122">
        <f>Inputs!M297</f>
        <v>56.752914112253094</v>
      </c>
      <c r="N82" s="122">
        <f>Inputs!N297</f>
        <v>56.752914112253094</v>
      </c>
      <c r="O82" s="122">
        <f>Inputs!O297</f>
        <v>56.752914112253094</v>
      </c>
      <c r="P82" s="122">
        <f>Inputs!P297</f>
        <v>56.31031199765583</v>
      </c>
      <c r="Q82" s="122">
        <f>Inputs!Q297</f>
        <v>55.380201336121075</v>
      </c>
      <c r="R82" s="122">
        <f>Inputs!R297</f>
        <v>54.517720682890257</v>
      </c>
      <c r="S82" s="122">
        <f>Inputs!S297</f>
        <v>53.727274693417939</v>
      </c>
      <c r="T82" s="122">
        <f>Inputs!T297</f>
        <v>52.922514598331063</v>
      </c>
      <c r="U82" s="122">
        <f>Inputs!U297</f>
        <v>52.120911503873344</v>
      </c>
      <c r="V82" s="122">
        <f>Inputs!V297</f>
        <v>51.296885812824328</v>
      </c>
      <c r="W82" s="122">
        <f>Inputs!W297</f>
        <v>50.885177004325129</v>
      </c>
      <c r="X82" s="122">
        <f>Inputs!X297</f>
        <v>50.885177004325129</v>
      </c>
      <c r="Y82" s="122">
        <f>Inputs!Y297</f>
        <v>50.885177004325129</v>
      </c>
      <c r="Z82" s="122">
        <f>Inputs!Z297</f>
        <v>48.341509054316489</v>
      </c>
      <c r="AA82" s="122">
        <f>Inputs!AA297</f>
        <v>43.866558644985616</v>
      </c>
      <c r="AB82" s="122">
        <f>Inputs!AB297</f>
        <v>40.584728263209158</v>
      </c>
      <c r="AC82" s="122">
        <f>Inputs!AC297</f>
        <v>37.737755992533167</v>
      </c>
      <c r="AD82" s="122">
        <f>Inputs!AD297</f>
        <v>34.83922819205894</v>
      </c>
      <c r="AE82" s="122">
        <f>Inputs!AE297</f>
        <v>31.952071052413395</v>
      </c>
      <c r="AF82" s="122">
        <f>Inputs!AF297</f>
        <v>28.984153795590721</v>
      </c>
      <c r="AG82" s="122">
        <f>Inputs!AG297</f>
        <v>27.50129022616111</v>
      </c>
      <c r="AH82" s="122">
        <f>Inputs!AH297</f>
        <v>27.50129022616111</v>
      </c>
      <c r="AI82" s="122">
        <f>Inputs!AI297</f>
        <v>27.50129022616111</v>
      </c>
      <c r="AJ82" s="122">
        <f>Inputs!AJ297</f>
        <v>27.50129022616111</v>
      </c>
      <c r="AK82" s="122">
        <f>Inputs!AK297</f>
        <v>27.50129022616111</v>
      </c>
      <c r="AL82" s="122">
        <f>Inputs!AL297</f>
        <v>27.50129022616111</v>
      </c>
      <c r="AM82" s="122">
        <f>Inputs!AM297</f>
        <v>27.50129022616111</v>
      </c>
      <c r="AN82" s="122">
        <f>Inputs!AN297</f>
        <v>27.50129022616111</v>
      </c>
      <c r="AO82" s="122">
        <f>Inputs!AO297</f>
        <v>27.50129022616111</v>
      </c>
      <c r="AP82" s="122">
        <f>Inputs!AP297</f>
        <v>27.50129022616111</v>
      </c>
      <c r="AQ82" s="122">
        <f>Inputs!AQ297</f>
        <v>27.50129022616111</v>
      </c>
      <c r="AR82" s="122">
        <f>Inputs!AR297</f>
        <v>27.50129022616111</v>
      </c>
      <c r="AS82" s="122">
        <f>Inputs!AS297</f>
        <v>27.50129022616111</v>
      </c>
      <c r="AT82" s="122">
        <f>Inputs!AT297</f>
        <v>27.50129022616111</v>
      </c>
      <c r="AU82" s="122">
        <f>Inputs!AU297</f>
        <v>27.50129022616111</v>
      </c>
      <c r="AV82" s="122">
        <f>Inputs!AV297</f>
        <v>27.50129022616111</v>
      </c>
      <c r="AW82" s="122">
        <f>Inputs!AW297</f>
        <v>27.50129022616111</v>
      </c>
      <c r="AX82" s="122">
        <f>Inputs!AX297</f>
        <v>27.50129022616111</v>
      </c>
      <c r="AY82" s="122">
        <f>Inputs!AY297</f>
        <v>27.50129022616111</v>
      </c>
      <c r="AZ82" s="122">
        <f>Inputs!AZ297</f>
        <v>27.50129022616111</v>
      </c>
      <c r="BA82" s="122">
        <f>Inputs!BA297</f>
        <v>27.50129022616111</v>
      </c>
      <c r="BB82" s="122">
        <f>Inputs!BB297</f>
        <v>27.50129022616111</v>
      </c>
      <c r="BC82" s="122">
        <f>Inputs!BC297</f>
        <v>27.50129022616111</v>
      </c>
      <c r="BD82" s="122">
        <f>Inputs!BD297</f>
        <v>27.50129022616111</v>
      </c>
      <c r="BE82" s="122">
        <f>Inputs!BE297</f>
        <v>27.50129022616111</v>
      </c>
      <c r="BF82" s="122">
        <f>Inputs!BF297</f>
        <v>27.50129022616111</v>
      </c>
      <c r="BG82" s="122">
        <f>Inputs!BG297</f>
        <v>27.50129022616111</v>
      </c>
      <c r="BH82" s="122">
        <f>Inputs!BH297</f>
        <v>27.50129022616111</v>
      </c>
      <c r="BI82" s="122">
        <f>Inputs!BI297</f>
        <v>27.50129022616111</v>
      </c>
      <c r="BJ82" s="122">
        <f>Inputs!BJ297</f>
        <v>27.50129022616111</v>
      </c>
      <c r="BK82" s="122">
        <f>Inputs!BK297</f>
        <v>27.50129022616111</v>
      </c>
      <c r="BL82" s="122">
        <f>Inputs!BL297</f>
        <v>27.50129022616111</v>
      </c>
      <c r="BM82" s="122">
        <f>Inputs!BM297</f>
        <v>27.50129022616111</v>
      </c>
      <c r="BN82" s="122">
        <f>Inputs!BN297</f>
        <v>27.50129022616111</v>
      </c>
      <c r="BO82" s="122">
        <f>Inputs!BO297</f>
        <v>27.50129022616111</v>
      </c>
      <c r="BP82" s="122">
        <f>Inputs!BP297</f>
        <v>27.50129022616111</v>
      </c>
      <c r="BQ82" s="122">
        <f>Inputs!BQ297</f>
        <v>27.50129022616111</v>
      </c>
      <c r="BR82" s="122">
        <f>Inputs!BR297</f>
        <v>27.50129022616111</v>
      </c>
      <c r="BS82" s="122">
        <f>Inputs!BS297</f>
        <v>27.50129022616111</v>
      </c>
      <c r="BT82" s="122">
        <f>Inputs!BT297</f>
        <v>27.50129022616111</v>
      </c>
      <c r="BU82" s="122">
        <f>Inputs!BU297</f>
        <v>27.50129022616111</v>
      </c>
      <c r="BV82" s="122">
        <f>Inputs!BV297</f>
        <v>27.50129022616111</v>
      </c>
      <c r="BW82" s="122">
        <f>Inputs!BW297</f>
        <v>27.50129022616111</v>
      </c>
      <c r="BX82" s="122">
        <f>Inputs!BX297</f>
        <v>27.50129022616111</v>
      </c>
      <c r="BY82" s="122">
        <f>Inputs!BY297</f>
        <v>27.50129022616111</v>
      </c>
      <c r="BZ82" s="122">
        <f>Inputs!BZ297</f>
        <v>27.50129022616111</v>
      </c>
      <c r="CA82" s="122">
        <f>Inputs!CA297</f>
        <v>27.50129022616111</v>
      </c>
      <c r="CB82" s="122">
        <f>Inputs!CB297</f>
        <v>27.50129022616111</v>
      </c>
      <c r="CC82" s="122">
        <f>Inputs!CC297</f>
        <v>27.50129022616111</v>
      </c>
      <c r="CD82" s="122">
        <f>Inputs!CD297</f>
        <v>27.50129022616111</v>
      </c>
      <c r="CE82" s="122">
        <f>Inputs!CE297</f>
        <v>27.50129022616111</v>
      </c>
      <c r="CF82" s="122">
        <f>Inputs!CF297</f>
        <v>27.50129022616111</v>
      </c>
      <c r="CG82" s="122">
        <f>Inputs!CG297</f>
        <v>27.50129022616111</v>
      </c>
      <c r="CH82" s="122">
        <f>Inputs!CH297</f>
        <v>27.50129022616111</v>
      </c>
      <c r="CI82" s="122">
        <f>Inputs!CI297</f>
        <v>27.50129022616111</v>
      </c>
    </row>
    <row r="83" spans="1:87">
      <c r="A83" s="1"/>
      <c r="B83" s="1"/>
      <c r="C83" s="213" t="s">
        <v>587</v>
      </c>
      <c r="D83" s="12" t="s">
        <v>898</v>
      </c>
      <c r="E83" s="429" t="s">
        <v>58</v>
      </c>
      <c r="F83" s="2"/>
      <c r="G83" s="667"/>
      <c r="H83" s="395">
        <f t="shared" ref="H83:AL83" si="166">H79</f>
        <v>9.753132166677382</v>
      </c>
      <c r="I83" s="395">
        <f t="shared" si="166"/>
        <v>31.937304720601297</v>
      </c>
      <c r="J83" s="395">
        <f t="shared" ref="J83:M83" si="167">J79</f>
        <v>58.282936072101762</v>
      </c>
      <c r="K83" s="395">
        <f t="shared" si="167"/>
        <v>86.991891169336299</v>
      </c>
      <c r="L83" s="395">
        <f t="shared" si="167"/>
        <v>118.22153473022389</v>
      </c>
      <c r="M83" s="395">
        <f t="shared" si="167"/>
        <v>144.12622134968848</v>
      </c>
      <c r="N83" s="395">
        <f t="shared" si="166"/>
        <v>163.03153181958302</v>
      </c>
      <c r="O83" s="395">
        <f t="shared" si="166"/>
        <v>185.55358201905722</v>
      </c>
      <c r="P83" s="395">
        <f t="shared" si="166"/>
        <v>212.20474340419869</v>
      </c>
      <c r="Q83" s="395">
        <f t="shared" si="166"/>
        <v>240.08315884740904</v>
      </c>
      <c r="R83" s="395">
        <f t="shared" si="166"/>
        <v>270.3732032170555</v>
      </c>
      <c r="S83" s="395">
        <f t="shared" si="166"/>
        <v>301.95130471084053</v>
      </c>
      <c r="T83" s="395">
        <f t="shared" si="166"/>
        <v>331.52757070094003</v>
      </c>
      <c r="U83" s="395">
        <f t="shared" si="166"/>
        <v>360.38835136358682</v>
      </c>
      <c r="V83" s="395">
        <f t="shared" si="166"/>
        <v>390.98385109090532</v>
      </c>
      <c r="W83" s="395">
        <f t="shared" si="166"/>
        <v>423.3468153343274</v>
      </c>
      <c r="X83" s="395">
        <f t="shared" si="166"/>
        <v>458.33301403325243</v>
      </c>
      <c r="Y83" s="395">
        <f t="shared" si="166"/>
        <v>496.3559631165773</v>
      </c>
      <c r="Z83" s="395">
        <f t="shared" si="166"/>
        <v>537.2102938761418</v>
      </c>
      <c r="AA83" s="395">
        <f t="shared" si="166"/>
        <v>580.70967034790908</v>
      </c>
      <c r="AB83" s="395">
        <f t="shared" si="166"/>
        <v>625.98510970477025</v>
      </c>
      <c r="AC83" s="395">
        <f t="shared" si="166"/>
        <v>673.35580982708234</v>
      </c>
      <c r="AD83" s="395">
        <f t="shared" si="166"/>
        <v>723.55119072740899</v>
      </c>
      <c r="AE83" s="395">
        <f t="shared" si="166"/>
        <v>776.58255309325091</v>
      </c>
      <c r="AF83" s="395">
        <f t="shared" si="166"/>
        <v>832.76948094491763</v>
      </c>
      <c r="AG83" s="395">
        <f t="shared" si="166"/>
        <v>890.03581113017401</v>
      </c>
      <c r="AH83" s="395">
        <f t="shared" si="166"/>
        <v>946.36507017406598</v>
      </c>
      <c r="AI83" s="395">
        <f t="shared" si="166"/>
        <v>1002.1465901878678</v>
      </c>
      <c r="AJ83" s="395">
        <f t="shared" si="166"/>
        <v>1057.5842839748545</v>
      </c>
      <c r="AK83" s="395">
        <f t="shared" si="166"/>
        <v>1112.5215959540449</v>
      </c>
      <c r="AL83" s="395">
        <f t="shared" si="166"/>
        <v>1168.0683703550444</v>
      </c>
      <c r="AM83" s="395">
        <f t="shared" ref="AM83:CI83" si="168">AM79</f>
        <v>1225.3133908791515</v>
      </c>
      <c r="AN83" s="395">
        <f t="shared" si="168"/>
        <v>1283.7354949529276</v>
      </c>
      <c r="AO83" s="395">
        <f t="shared" si="168"/>
        <v>1343.4633169248768</v>
      </c>
      <c r="AP83" s="395">
        <f t="shared" si="168"/>
        <v>1404.8919272931278</v>
      </c>
      <c r="AQ83" s="395">
        <f t="shared" si="168"/>
        <v>1468.0745508422917</v>
      </c>
      <c r="AR83" s="395">
        <f t="shared" si="168"/>
        <v>1533.1806665534891</v>
      </c>
      <c r="AS83" s="395">
        <f t="shared" si="168"/>
        <v>1600.2468512645476</v>
      </c>
      <c r="AT83" s="395">
        <f t="shared" si="168"/>
        <v>1669.3043224422659</v>
      </c>
      <c r="AU83" s="395">
        <f t="shared" si="168"/>
        <v>1740.3303776426696</v>
      </c>
      <c r="AV83" s="395">
        <f t="shared" si="168"/>
        <v>1813.2142664122771</v>
      </c>
      <c r="AW83" s="395">
        <f t="shared" si="168"/>
        <v>1888.243457959745</v>
      </c>
      <c r="AX83" s="395">
        <f t="shared" si="168"/>
        <v>1965.369110487718</v>
      </c>
      <c r="AY83" s="395">
        <f t="shared" si="168"/>
        <v>2044.5830945540629</v>
      </c>
      <c r="AZ83" s="395">
        <f t="shared" si="168"/>
        <v>2125.9363252157891</v>
      </c>
      <c r="BA83" s="395">
        <f t="shared" si="168"/>
        <v>2209.5682189852287</v>
      </c>
      <c r="BB83" s="395">
        <f t="shared" si="168"/>
        <v>2295.5195015363738</v>
      </c>
      <c r="BC83" s="395">
        <f t="shared" si="168"/>
        <v>2383.8090715055105</v>
      </c>
      <c r="BD83" s="395">
        <f t="shared" si="168"/>
        <v>2474.5235171629183</v>
      </c>
      <c r="BE83" s="395">
        <f t="shared" si="168"/>
        <v>2567.7634259366678</v>
      </c>
      <c r="BF83" s="395">
        <f t="shared" si="168"/>
        <v>2663.7917744874162</v>
      </c>
      <c r="BG83" s="395">
        <f t="shared" si="168"/>
        <v>2762.7773973927606</v>
      </c>
      <c r="BH83" s="395">
        <f t="shared" si="168"/>
        <v>2864.7743777975602</v>
      </c>
      <c r="BI83" s="395">
        <f t="shared" si="168"/>
        <v>2970.0457610920171</v>
      </c>
      <c r="BJ83" s="395">
        <f t="shared" si="168"/>
        <v>3078.8546655783693</v>
      </c>
      <c r="BK83" s="395">
        <f t="shared" si="168"/>
        <v>3191.2869802165787</v>
      </c>
      <c r="BL83" s="395">
        <f t="shared" si="168"/>
        <v>3307.4797719100461</v>
      </c>
      <c r="BM83" s="395">
        <f t="shared" si="168"/>
        <v>3427.6066780998808</v>
      </c>
      <c r="BN83" s="395">
        <f t="shared" si="168"/>
        <v>3551.6849305444157</v>
      </c>
      <c r="BO83" s="395">
        <f t="shared" si="168"/>
        <v>3679.7301859742338</v>
      </c>
      <c r="BP83" s="395">
        <f t="shared" si="168"/>
        <v>3811.0518074619476</v>
      </c>
      <c r="BQ83" s="395">
        <f t="shared" si="168"/>
        <v>3945.5610776975727</v>
      </c>
      <c r="BR83" s="395">
        <f t="shared" si="168"/>
        <v>4084.0678059145121</v>
      </c>
      <c r="BS83" s="395">
        <f t="shared" si="168"/>
        <v>4226.8538559386689</v>
      </c>
      <c r="BT83" s="395">
        <f t="shared" si="168"/>
        <v>4374.0573874683041</v>
      </c>
      <c r="BU83" s="395">
        <f t="shared" si="168"/>
        <v>4525.9417848693483</v>
      </c>
      <c r="BV83" s="395">
        <f t="shared" si="168"/>
        <v>4682.6454208982377</v>
      </c>
      <c r="BW83" s="395">
        <f t="shared" si="168"/>
        <v>4843.8907194276399</v>
      </c>
      <c r="BX83" s="395">
        <f t="shared" si="168"/>
        <v>5009.8915495708288</v>
      </c>
      <c r="BY83" s="395">
        <f t="shared" si="168"/>
        <v>5181.0497494893316</v>
      </c>
      <c r="BZ83" s="395">
        <f t="shared" si="168"/>
        <v>5357.5069525528761</v>
      </c>
      <c r="CA83" s="395">
        <f t="shared" si="168"/>
        <v>5539.5195272135916</v>
      </c>
      <c r="CB83" s="395">
        <f t="shared" si="168"/>
        <v>5727.2504525825098</v>
      </c>
      <c r="CC83" s="395">
        <f t="shared" si="168"/>
        <v>5920.8125298884315</v>
      </c>
      <c r="CD83" s="395">
        <f t="shared" si="168"/>
        <v>6120.3414638222539</v>
      </c>
      <c r="CE83" s="395">
        <f t="shared" si="168"/>
        <v>6325.9814458217988</v>
      </c>
      <c r="CF83" s="395">
        <f t="shared" si="168"/>
        <v>6537.9192054400037</v>
      </c>
      <c r="CG83" s="395">
        <f t="shared" si="168"/>
        <v>6756.3427363961237</v>
      </c>
      <c r="CH83" s="395">
        <f t="shared" si="168"/>
        <v>6981.4179582077641</v>
      </c>
      <c r="CI83" s="395">
        <f t="shared" si="168"/>
        <v>7213.3236686055989</v>
      </c>
    </row>
    <row r="84" spans="1:87">
      <c r="A84" s="1"/>
      <c r="B84" s="1"/>
      <c r="C84" s="213" t="s">
        <v>297</v>
      </c>
      <c r="D84" s="12" t="s">
        <v>898</v>
      </c>
      <c r="E84" s="429" t="s">
        <v>58</v>
      </c>
      <c r="F84" s="2"/>
      <c r="G84" s="667"/>
      <c r="H84" s="395">
        <f>Inputs!H295</f>
        <v>19.400000000000006</v>
      </c>
      <c r="I84" s="395">
        <f>Inputs!I295</f>
        <v>77.099999999999994</v>
      </c>
      <c r="J84" s="395">
        <f>Inputs!J295</f>
        <v>85.5</v>
      </c>
      <c r="K84" s="395">
        <f>Inputs!K295</f>
        <v>113.282</v>
      </c>
      <c r="L84" s="395">
        <f>Inputs!L295</f>
        <v>118.39200000000001</v>
      </c>
      <c r="M84" s="395">
        <f>Inputs!M295</f>
        <v>144.19399999999999</v>
      </c>
      <c r="N84" s="395">
        <f>Inputs!N295</f>
        <v>155.80000000000001</v>
      </c>
      <c r="O84" s="395">
        <f>Inputs!O295</f>
        <v>150</v>
      </c>
      <c r="P84" s="395">
        <f>Inputs!P295</f>
        <v>150</v>
      </c>
      <c r="Q84" s="395">
        <f>Inputs!Q295</f>
        <v>150</v>
      </c>
      <c r="R84" s="395">
        <f>Inputs!R295</f>
        <v>150</v>
      </c>
      <c r="S84" s="395">
        <f>Inputs!S295</f>
        <v>150</v>
      </c>
      <c r="T84" s="395">
        <f>Inputs!T295</f>
        <v>150</v>
      </c>
      <c r="U84" s="395">
        <f>Inputs!U295</f>
        <v>150</v>
      </c>
      <c r="V84" s="395">
        <f>Inputs!V295</f>
        <v>150</v>
      </c>
      <c r="W84" s="395">
        <f>Inputs!W295</f>
        <v>150</v>
      </c>
      <c r="X84" s="395">
        <f>Inputs!X295</f>
        <v>150</v>
      </c>
      <c r="Y84" s="395">
        <f>Inputs!Y295</f>
        <v>150</v>
      </c>
      <c r="Z84" s="395">
        <f>Inputs!Z295</f>
        <v>150</v>
      </c>
      <c r="AA84" s="395">
        <f>Inputs!AA295</f>
        <v>150</v>
      </c>
      <c r="AB84" s="395">
        <f>Inputs!AB295</f>
        <v>150</v>
      </c>
      <c r="AC84" s="395">
        <f>Inputs!AC295</f>
        <v>150</v>
      </c>
      <c r="AD84" s="395">
        <f>Inputs!AD295</f>
        <v>150</v>
      </c>
      <c r="AE84" s="395">
        <f>Inputs!AE295</f>
        <v>150</v>
      </c>
      <c r="AF84" s="395">
        <f>Inputs!AF295</f>
        <v>150</v>
      </c>
      <c r="AG84" s="395">
        <f>Inputs!AG295</f>
        <v>150</v>
      </c>
      <c r="AH84" s="395">
        <f>Inputs!AH295</f>
        <v>150</v>
      </c>
      <c r="AI84" s="395">
        <f>Inputs!AI295</f>
        <v>150</v>
      </c>
      <c r="AJ84" s="395">
        <f>Inputs!AJ295</f>
        <v>150</v>
      </c>
      <c r="AK84" s="395">
        <f>Inputs!AK295</f>
        <v>150</v>
      </c>
      <c r="AL84" s="395">
        <f>Inputs!AL295</f>
        <v>150</v>
      </c>
      <c r="AM84" s="395">
        <f>Inputs!AM295</f>
        <v>150</v>
      </c>
      <c r="AN84" s="395">
        <f>Inputs!AN295</f>
        <v>150</v>
      </c>
      <c r="AO84" s="395">
        <f>Inputs!AO295</f>
        <v>150</v>
      </c>
      <c r="AP84" s="395">
        <f>Inputs!AP295</f>
        <v>150</v>
      </c>
      <c r="AQ84" s="395">
        <f>Inputs!AQ295</f>
        <v>150</v>
      </c>
      <c r="AR84" s="395">
        <f>Inputs!AR295</f>
        <v>150</v>
      </c>
      <c r="AS84" s="395">
        <f>Inputs!AS295</f>
        <v>150</v>
      </c>
      <c r="AT84" s="395">
        <f>Inputs!AT295</f>
        <v>150</v>
      </c>
      <c r="AU84" s="395">
        <f>Inputs!AU295</f>
        <v>150</v>
      </c>
      <c r="AV84" s="395">
        <f>Inputs!AV295</f>
        <v>150</v>
      </c>
      <c r="AW84" s="395">
        <f>Inputs!AW295</f>
        <v>150</v>
      </c>
      <c r="AX84" s="395">
        <f>Inputs!AX295</f>
        <v>150</v>
      </c>
      <c r="AY84" s="395">
        <f>Inputs!AY295</f>
        <v>150</v>
      </c>
      <c r="AZ84" s="395">
        <f>Inputs!AZ295</f>
        <v>150</v>
      </c>
      <c r="BA84" s="395">
        <f>Inputs!BA295</f>
        <v>150</v>
      </c>
      <c r="BB84" s="395">
        <f>Inputs!BB295</f>
        <v>150</v>
      </c>
      <c r="BC84" s="395">
        <f>Inputs!BC295</f>
        <v>150</v>
      </c>
      <c r="BD84" s="395">
        <f>Inputs!BD295</f>
        <v>150</v>
      </c>
      <c r="BE84" s="395">
        <f>Inputs!BE295</f>
        <v>150</v>
      </c>
      <c r="BF84" s="395">
        <f>Inputs!BF295</f>
        <v>150</v>
      </c>
      <c r="BG84" s="395">
        <f>Inputs!BG295</f>
        <v>150</v>
      </c>
      <c r="BH84" s="395">
        <f>Inputs!BH295</f>
        <v>150</v>
      </c>
      <c r="BI84" s="395">
        <f>Inputs!BI295</f>
        <v>150</v>
      </c>
      <c r="BJ84" s="395">
        <f>Inputs!BJ295</f>
        <v>150</v>
      </c>
      <c r="BK84" s="395">
        <f>Inputs!BK295</f>
        <v>150</v>
      </c>
      <c r="BL84" s="395">
        <f>Inputs!BL295</f>
        <v>150</v>
      </c>
      <c r="BM84" s="395">
        <f>Inputs!BM295</f>
        <v>150</v>
      </c>
      <c r="BN84" s="395">
        <f>Inputs!BN295</f>
        <v>150</v>
      </c>
      <c r="BO84" s="395">
        <f>Inputs!BO295</f>
        <v>150</v>
      </c>
      <c r="BP84" s="395">
        <f>Inputs!BP295</f>
        <v>150</v>
      </c>
      <c r="BQ84" s="395">
        <f>Inputs!BQ295</f>
        <v>150</v>
      </c>
      <c r="BR84" s="395">
        <f>Inputs!BR295</f>
        <v>150</v>
      </c>
      <c r="BS84" s="395">
        <f>Inputs!BS295</f>
        <v>150</v>
      </c>
      <c r="BT84" s="395">
        <f>Inputs!BT295</f>
        <v>150</v>
      </c>
      <c r="BU84" s="395">
        <f>Inputs!BU295</f>
        <v>150</v>
      </c>
      <c r="BV84" s="395">
        <f>Inputs!BV295</f>
        <v>150</v>
      </c>
      <c r="BW84" s="395">
        <f>Inputs!BW295</f>
        <v>150</v>
      </c>
      <c r="BX84" s="395">
        <f>Inputs!BX295</f>
        <v>150</v>
      </c>
      <c r="BY84" s="395">
        <f>Inputs!BY295</f>
        <v>150</v>
      </c>
      <c r="BZ84" s="395">
        <f>Inputs!BZ295</f>
        <v>150</v>
      </c>
      <c r="CA84" s="395">
        <f>Inputs!CA295</f>
        <v>150</v>
      </c>
      <c r="CB84" s="395">
        <f>Inputs!CB295</f>
        <v>150</v>
      </c>
      <c r="CC84" s="395">
        <f>Inputs!CC295</f>
        <v>150</v>
      </c>
      <c r="CD84" s="395">
        <f>Inputs!CD295</f>
        <v>150</v>
      </c>
      <c r="CE84" s="395">
        <f>Inputs!CE295</f>
        <v>150</v>
      </c>
      <c r="CF84" s="395">
        <f>Inputs!CF295</f>
        <v>150</v>
      </c>
      <c r="CG84" s="395">
        <f>Inputs!CG295</f>
        <v>150</v>
      </c>
      <c r="CH84" s="395">
        <f>Inputs!CH295</f>
        <v>150</v>
      </c>
      <c r="CI84" s="395">
        <f>Inputs!CI295</f>
        <v>150</v>
      </c>
    </row>
    <row r="85" spans="1:87" s="4" customFormat="1">
      <c r="A85" s="1"/>
      <c r="B85" s="1"/>
      <c r="C85" s="129" t="s">
        <v>588</v>
      </c>
      <c r="D85" s="12" t="s">
        <v>898</v>
      </c>
      <c r="E85" s="429" t="s">
        <v>58</v>
      </c>
      <c r="F85" s="2"/>
      <c r="G85" s="763"/>
      <c r="H85" s="604">
        <f>SUM(H81:H84)</f>
        <v>258.6459309814112</v>
      </c>
      <c r="I85" s="604">
        <f t="shared" ref="I85:BT85" si="169">SUM(I81:I84)</f>
        <v>280.20351841471859</v>
      </c>
      <c r="J85" s="604">
        <f t="shared" si="169"/>
        <v>297.85635059557364</v>
      </c>
      <c r="K85" s="604">
        <f t="shared" si="169"/>
        <v>337.33065133430335</v>
      </c>
      <c r="L85" s="604">
        <f t="shared" si="169"/>
        <v>364.52759370135959</v>
      </c>
      <c r="M85" s="604">
        <f t="shared" si="169"/>
        <v>398.80130679504066</v>
      </c>
      <c r="N85" s="604">
        <f t="shared" si="169"/>
        <v>428.52064885502443</v>
      </c>
      <c r="O85" s="604">
        <f t="shared" si="169"/>
        <v>444.24269905449864</v>
      </c>
      <c r="P85" s="604">
        <f t="shared" si="169"/>
        <v>469.45125832504283</v>
      </c>
      <c r="Q85" s="604">
        <f t="shared" si="169"/>
        <v>495.3995631067184</v>
      </c>
      <c r="R85" s="604">
        <f t="shared" si="169"/>
        <v>523.82712682313399</v>
      </c>
      <c r="S85" s="604">
        <f t="shared" si="169"/>
        <v>553.61478232744685</v>
      </c>
      <c r="T85" s="604">
        <f t="shared" si="169"/>
        <v>581.38628822245937</v>
      </c>
      <c r="U85" s="604">
        <f t="shared" si="169"/>
        <v>608.44546579064854</v>
      </c>
      <c r="V85" s="604">
        <f t="shared" si="169"/>
        <v>637.21693982691795</v>
      </c>
      <c r="W85" s="604">
        <f t="shared" si="169"/>
        <v>668.16819526184088</v>
      </c>
      <c r="X85" s="604">
        <f t="shared" si="169"/>
        <v>702.1543939607659</v>
      </c>
      <c r="Y85" s="604">
        <f t="shared" si="169"/>
        <v>739.17734304409078</v>
      </c>
      <c r="Z85" s="604">
        <f t="shared" si="169"/>
        <v>776.48800585364665</v>
      </c>
      <c r="AA85" s="604">
        <f t="shared" si="169"/>
        <v>814.51243191608296</v>
      </c>
      <c r="AB85" s="604">
        <f t="shared" si="169"/>
        <v>855.50604089116769</v>
      </c>
      <c r="AC85" s="604">
        <f t="shared" si="169"/>
        <v>899.02976874280375</v>
      </c>
      <c r="AD85" s="604">
        <f t="shared" si="169"/>
        <v>945.32662184265621</v>
      </c>
      <c r="AE85" s="604">
        <f t="shared" si="169"/>
        <v>994.4708270688526</v>
      </c>
      <c r="AF85" s="604">
        <f t="shared" si="169"/>
        <v>1046.6898376636966</v>
      </c>
      <c r="AG85" s="604">
        <f t="shared" si="169"/>
        <v>1101.4733042795233</v>
      </c>
      <c r="AH85" s="604">
        <f t="shared" si="169"/>
        <v>1156.8025633234154</v>
      </c>
      <c r="AI85" s="604">
        <f t="shared" si="169"/>
        <v>1211.5840833372172</v>
      </c>
      <c r="AJ85" s="604">
        <f t="shared" si="169"/>
        <v>1266.0217771242039</v>
      </c>
      <c r="AK85" s="604">
        <f t="shared" si="169"/>
        <v>1319.9590891033943</v>
      </c>
      <c r="AL85" s="604">
        <f t="shared" si="169"/>
        <v>1374.5058635043938</v>
      </c>
      <c r="AM85" s="604">
        <f t="shared" si="169"/>
        <v>1430.7508840285009</v>
      </c>
      <c r="AN85" s="604">
        <f t="shared" si="169"/>
        <v>1488.172988102277</v>
      </c>
      <c r="AO85" s="604">
        <f t="shared" si="169"/>
        <v>1546.9008100742262</v>
      </c>
      <c r="AP85" s="604">
        <f t="shared" si="169"/>
        <v>1607.3294204424772</v>
      </c>
      <c r="AQ85" s="604">
        <f t="shared" si="169"/>
        <v>1669.5120439916411</v>
      </c>
      <c r="AR85" s="604">
        <f t="shared" si="169"/>
        <v>1733.6181597028385</v>
      </c>
      <c r="AS85" s="604">
        <f t="shared" si="169"/>
        <v>1799.684344413897</v>
      </c>
      <c r="AT85" s="604">
        <f t="shared" si="169"/>
        <v>1867.7418155916153</v>
      </c>
      <c r="AU85" s="604">
        <f t="shared" si="169"/>
        <v>1937.767870792019</v>
      </c>
      <c r="AV85" s="604">
        <f t="shared" si="169"/>
        <v>2009.6517595616265</v>
      </c>
      <c r="AW85" s="604">
        <f t="shared" si="169"/>
        <v>2083.6809511090942</v>
      </c>
      <c r="AX85" s="604">
        <f t="shared" si="169"/>
        <v>2159.8066036370674</v>
      </c>
      <c r="AY85" s="604">
        <f t="shared" si="169"/>
        <v>2238.0205877034123</v>
      </c>
      <c r="AZ85" s="604">
        <f t="shared" si="169"/>
        <v>2318.3738183651385</v>
      </c>
      <c r="BA85" s="604">
        <f t="shared" si="169"/>
        <v>2401.0057121345781</v>
      </c>
      <c r="BB85" s="604">
        <f t="shared" si="169"/>
        <v>2485.9569946857232</v>
      </c>
      <c r="BC85" s="604">
        <f t="shared" si="169"/>
        <v>2573.2465646548599</v>
      </c>
      <c r="BD85" s="604">
        <f t="shared" si="169"/>
        <v>2662.9610103122677</v>
      </c>
      <c r="BE85" s="604">
        <f t="shared" si="169"/>
        <v>2755.2009190860172</v>
      </c>
      <c r="BF85" s="604">
        <f t="shared" si="169"/>
        <v>2850.2292676367656</v>
      </c>
      <c r="BG85" s="604">
        <f t="shared" si="169"/>
        <v>2948.21489054211</v>
      </c>
      <c r="BH85" s="604">
        <f t="shared" si="169"/>
        <v>3049.2118709469096</v>
      </c>
      <c r="BI85" s="604">
        <f t="shared" si="169"/>
        <v>3153.4832542413665</v>
      </c>
      <c r="BJ85" s="604">
        <f t="shared" si="169"/>
        <v>3261.2921587277187</v>
      </c>
      <c r="BK85" s="604">
        <f t="shared" si="169"/>
        <v>3372.7244733659281</v>
      </c>
      <c r="BL85" s="604">
        <f t="shared" si="169"/>
        <v>3487.9172650593955</v>
      </c>
      <c r="BM85" s="604">
        <f t="shared" si="169"/>
        <v>3607.0441712492302</v>
      </c>
      <c r="BN85" s="604">
        <f t="shared" si="169"/>
        <v>3730.1224236937651</v>
      </c>
      <c r="BO85" s="604">
        <f t="shared" si="169"/>
        <v>3857.2314762003948</v>
      </c>
      <c r="BP85" s="604">
        <f t="shared" si="169"/>
        <v>3988.5530976881087</v>
      </c>
      <c r="BQ85" s="604">
        <f t="shared" si="169"/>
        <v>4123.0623679237342</v>
      </c>
      <c r="BR85" s="604">
        <f t="shared" si="169"/>
        <v>4261.5690961406735</v>
      </c>
      <c r="BS85" s="604">
        <f t="shared" si="169"/>
        <v>4404.3551461648303</v>
      </c>
      <c r="BT85" s="604">
        <f t="shared" si="169"/>
        <v>4551.5586776944656</v>
      </c>
      <c r="BU85" s="604">
        <f t="shared" ref="BU85:CI85" si="170">SUM(BU81:BU84)</f>
        <v>4703.4430750955098</v>
      </c>
      <c r="BV85" s="604">
        <f t="shared" si="170"/>
        <v>4860.1467111243992</v>
      </c>
      <c r="BW85" s="604">
        <f t="shared" si="170"/>
        <v>5021.3920096538013</v>
      </c>
      <c r="BX85" s="604">
        <f t="shared" si="170"/>
        <v>5187.3928397969903</v>
      </c>
      <c r="BY85" s="604">
        <f t="shared" si="170"/>
        <v>5358.5510397154931</v>
      </c>
      <c r="BZ85" s="604">
        <f t="shared" si="170"/>
        <v>5535.0082427790376</v>
      </c>
      <c r="CA85" s="604">
        <f t="shared" si="170"/>
        <v>5717.020817439753</v>
      </c>
      <c r="CB85" s="604">
        <f t="shared" si="170"/>
        <v>5904.7517428086712</v>
      </c>
      <c r="CC85" s="604">
        <f t="shared" si="170"/>
        <v>6098.313820114593</v>
      </c>
      <c r="CD85" s="604">
        <f t="shared" si="170"/>
        <v>6297.8427540484154</v>
      </c>
      <c r="CE85" s="604">
        <f t="shared" si="170"/>
        <v>6503.4827360479603</v>
      </c>
      <c r="CF85" s="604">
        <f t="shared" si="170"/>
        <v>6715.4204956661652</v>
      </c>
      <c r="CG85" s="604">
        <f t="shared" si="170"/>
        <v>6933.8440266222851</v>
      </c>
      <c r="CH85" s="604">
        <f t="shared" si="170"/>
        <v>7158.9192484339255</v>
      </c>
      <c r="CI85" s="604">
        <f t="shared" si="170"/>
        <v>7390.8249588317603</v>
      </c>
    </row>
    <row r="86" spans="1:87">
      <c r="A86" s="454"/>
      <c r="B86" s="454"/>
      <c r="D86" s="430"/>
      <c r="E86" s="430"/>
      <c r="F86" s="6"/>
      <c r="G86" s="132"/>
      <c r="H86" s="132"/>
      <c r="I86" s="132"/>
      <c r="J86" s="132"/>
      <c r="K86" s="132"/>
      <c r="L86" s="132"/>
      <c r="M86" s="132"/>
      <c r="N86" s="132"/>
      <c r="O86" s="6"/>
      <c r="P86" s="6"/>
      <c r="Q86" s="387"/>
      <c r="R86" s="387"/>
      <c r="S86" s="387"/>
      <c r="T86" s="387"/>
      <c r="U86" s="387"/>
      <c r="V86" s="387"/>
      <c r="W86" s="387"/>
      <c r="X86" s="387"/>
      <c r="Y86" s="387"/>
      <c r="Z86" s="387"/>
      <c r="AA86" s="387"/>
      <c r="AB86" s="387"/>
      <c r="AC86" s="387"/>
      <c r="AD86" s="387"/>
      <c r="AE86" s="387"/>
      <c r="AF86" s="387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</row>
    <row r="87" spans="1:87">
      <c r="A87" s="128"/>
      <c r="B87" s="128"/>
      <c r="C87" s="178" t="s">
        <v>589</v>
      </c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  <c r="AU87" s="52"/>
      <c r="AV87" s="52"/>
      <c r="AW87" s="52"/>
      <c r="AX87" s="52"/>
      <c r="AY87" s="52"/>
      <c r="AZ87" s="52"/>
      <c r="BA87" s="52"/>
      <c r="BB87" s="52"/>
      <c r="BC87" s="52"/>
      <c r="BD87" s="52"/>
      <c r="BE87" s="52"/>
      <c r="BF87" s="52"/>
      <c r="BG87" s="52"/>
      <c r="BH87" s="52"/>
      <c r="BI87" s="52"/>
      <c r="BJ87" s="52"/>
      <c r="BK87" s="52"/>
      <c r="BL87" s="52"/>
      <c r="BM87" s="52"/>
      <c r="BN87" s="52"/>
      <c r="BO87" s="52"/>
      <c r="BP87" s="52"/>
      <c r="BQ87" s="52"/>
      <c r="BR87" s="52"/>
      <c r="BS87" s="52"/>
      <c r="BT87" s="52"/>
      <c r="BU87" s="52"/>
      <c r="BV87" s="52"/>
      <c r="BW87" s="52"/>
      <c r="BX87" s="52"/>
      <c r="BY87" s="52"/>
      <c r="BZ87" s="52"/>
      <c r="CA87" s="52"/>
      <c r="CB87" s="52"/>
      <c r="CC87" s="52"/>
      <c r="CD87" s="52"/>
      <c r="CE87" s="52"/>
      <c r="CF87" s="52"/>
      <c r="CG87" s="52"/>
      <c r="CH87" s="52"/>
      <c r="CI87" s="52"/>
    </row>
    <row r="88" spans="1:87">
      <c r="A88" s="454"/>
      <c r="B88" s="454"/>
      <c r="C88" t="s">
        <v>301</v>
      </c>
      <c r="D88" s="12" t="s">
        <v>898</v>
      </c>
      <c r="E88" s="429" t="s">
        <v>58</v>
      </c>
      <c r="F88" s="6"/>
      <c r="G88" s="667"/>
      <c r="H88" s="395">
        <f>Inputs!H305</f>
        <v>0.1</v>
      </c>
      <c r="I88" s="395">
        <f>Inputs!I305</f>
        <v>0.4</v>
      </c>
      <c r="J88" s="395">
        <f>Inputs!J305</f>
        <v>0.3</v>
      </c>
      <c r="K88" s="395">
        <f>Inputs!K305</f>
        <v>3.2170000000000001</v>
      </c>
      <c r="L88" s="395">
        <f>Inputs!L305</f>
        <v>0.68500000000000005</v>
      </c>
      <c r="M88" s="395">
        <f>Inputs!M305</f>
        <v>0.5</v>
      </c>
      <c r="N88" s="395">
        <f>Inputs!N305</f>
        <v>2.7440948745999991</v>
      </c>
      <c r="O88" s="395">
        <f>Inputs!O305</f>
        <v>1.2874518516000002</v>
      </c>
      <c r="P88" s="395">
        <f>Inputs!P305</f>
        <v>0</v>
      </c>
      <c r="Q88" s="395">
        <f>Inputs!Q305</f>
        <v>0</v>
      </c>
      <c r="R88" s="395">
        <f>Inputs!R305</f>
        <v>0</v>
      </c>
      <c r="S88" s="395">
        <f>Inputs!S305</f>
        <v>0</v>
      </c>
      <c r="T88" s="395">
        <f>Inputs!T305</f>
        <v>0</v>
      </c>
      <c r="U88" s="395">
        <f>Inputs!U305</f>
        <v>0</v>
      </c>
      <c r="V88" s="395">
        <f>Inputs!V305</f>
        <v>0</v>
      </c>
      <c r="W88" s="395">
        <f>Inputs!W305</f>
        <v>0</v>
      </c>
      <c r="X88" s="395">
        <f>Inputs!X305</f>
        <v>0</v>
      </c>
      <c r="Y88" s="395">
        <f>Inputs!Y305</f>
        <v>0</v>
      </c>
      <c r="Z88" s="395">
        <f>Inputs!Z305</f>
        <v>0</v>
      </c>
      <c r="AA88" s="395">
        <f>Inputs!AA305</f>
        <v>0</v>
      </c>
      <c r="AB88" s="395">
        <f>Inputs!AB305</f>
        <v>0</v>
      </c>
      <c r="AC88" s="395">
        <f>Inputs!AC305</f>
        <v>0</v>
      </c>
      <c r="AD88" s="395">
        <f>Inputs!AD305</f>
        <v>0</v>
      </c>
      <c r="AE88" s="395">
        <f>Inputs!AE305</f>
        <v>0</v>
      </c>
      <c r="AF88" s="395">
        <f>Inputs!AF305</f>
        <v>0</v>
      </c>
      <c r="AG88" s="395">
        <f>Inputs!AG305</f>
        <v>0</v>
      </c>
      <c r="AH88" s="395">
        <f>Inputs!AH305</f>
        <v>0</v>
      </c>
      <c r="AI88" s="395">
        <f>Inputs!AI305</f>
        <v>0</v>
      </c>
      <c r="AJ88" s="395">
        <f>Inputs!AJ305</f>
        <v>0</v>
      </c>
      <c r="AK88" s="395">
        <f>Inputs!AK305</f>
        <v>0</v>
      </c>
      <c r="AL88" s="395">
        <f>Inputs!AL305</f>
        <v>0</v>
      </c>
      <c r="AM88" s="395">
        <f>Inputs!AM305</f>
        <v>0</v>
      </c>
      <c r="AN88" s="395">
        <f>Inputs!AN305</f>
        <v>0</v>
      </c>
      <c r="AO88" s="395">
        <f>Inputs!AO305</f>
        <v>0</v>
      </c>
      <c r="AP88" s="395">
        <f>Inputs!AP305</f>
        <v>0</v>
      </c>
      <c r="AQ88" s="395">
        <f>Inputs!AQ305</f>
        <v>0</v>
      </c>
      <c r="AR88" s="395">
        <f>Inputs!AR305</f>
        <v>0</v>
      </c>
      <c r="AS88" s="395">
        <f>Inputs!AS305</f>
        <v>0</v>
      </c>
      <c r="AT88" s="395">
        <f>Inputs!AT305</f>
        <v>0</v>
      </c>
      <c r="AU88" s="395">
        <f>Inputs!AU305</f>
        <v>0</v>
      </c>
      <c r="AV88" s="395">
        <f>Inputs!AV305</f>
        <v>0</v>
      </c>
      <c r="AW88" s="395">
        <f>Inputs!AW305</f>
        <v>0</v>
      </c>
      <c r="AX88" s="395">
        <f>Inputs!AX305</f>
        <v>0</v>
      </c>
      <c r="AY88" s="395">
        <f>Inputs!AY305</f>
        <v>0</v>
      </c>
      <c r="AZ88" s="395">
        <f>Inputs!AZ305</f>
        <v>0</v>
      </c>
      <c r="BA88" s="395">
        <f>Inputs!BA305</f>
        <v>0</v>
      </c>
      <c r="BB88" s="395">
        <f>Inputs!BB305</f>
        <v>0</v>
      </c>
      <c r="BC88" s="395">
        <f>Inputs!BC305</f>
        <v>0</v>
      </c>
      <c r="BD88" s="395">
        <f>Inputs!BD305</f>
        <v>0</v>
      </c>
      <c r="BE88" s="395">
        <f>Inputs!BE305</f>
        <v>0</v>
      </c>
      <c r="BF88" s="395">
        <f>Inputs!BF305</f>
        <v>0</v>
      </c>
      <c r="BG88" s="395">
        <f>Inputs!BG305</f>
        <v>0</v>
      </c>
      <c r="BH88" s="395">
        <f>Inputs!BH305</f>
        <v>0</v>
      </c>
      <c r="BI88" s="395">
        <f>Inputs!BI305</f>
        <v>0</v>
      </c>
      <c r="BJ88" s="395">
        <f>Inputs!BJ305</f>
        <v>0</v>
      </c>
      <c r="BK88" s="395">
        <f>Inputs!BK305</f>
        <v>0</v>
      </c>
      <c r="BL88" s="395">
        <f>Inputs!BL305</f>
        <v>0</v>
      </c>
      <c r="BM88" s="395">
        <f>Inputs!BM305</f>
        <v>0</v>
      </c>
      <c r="BN88" s="395">
        <f>Inputs!BN305</f>
        <v>0</v>
      </c>
      <c r="BO88" s="395">
        <f>Inputs!BO305</f>
        <v>0</v>
      </c>
      <c r="BP88" s="395">
        <f>Inputs!BP305</f>
        <v>0</v>
      </c>
      <c r="BQ88" s="395">
        <f>Inputs!BQ305</f>
        <v>0</v>
      </c>
      <c r="BR88" s="395">
        <f>Inputs!BR305</f>
        <v>0</v>
      </c>
      <c r="BS88" s="395">
        <f>Inputs!BS305</f>
        <v>0</v>
      </c>
      <c r="BT88" s="395">
        <f>Inputs!BT305</f>
        <v>0</v>
      </c>
      <c r="BU88" s="395">
        <f>Inputs!BU305</f>
        <v>0</v>
      </c>
      <c r="BV88" s="395">
        <f>Inputs!BV305</f>
        <v>0</v>
      </c>
      <c r="BW88" s="395">
        <f>Inputs!BW305</f>
        <v>0</v>
      </c>
      <c r="BX88" s="395">
        <f>Inputs!BX305</f>
        <v>0</v>
      </c>
      <c r="BY88" s="395">
        <f>Inputs!BY305</f>
        <v>0</v>
      </c>
      <c r="BZ88" s="395">
        <f>Inputs!BZ305</f>
        <v>0</v>
      </c>
      <c r="CA88" s="395">
        <f>Inputs!CA305</f>
        <v>0</v>
      </c>
      <c r="CB88" s="395">
        <f>Inputs!CB305</f>
        <v>0</v>
      </c>
      <c r="CC88" s="395">
        <f>Inputs!CC305</f>
        <v>0</v>
      </c>
      <c r="CD88" s="395">
        <f>Inputs!CD305</f>
        <v>0</v>
      </c>
      <c r="CE88" s="395">
        <f>Inputs!CE305</f>
        <v>0</v>
      </c>
      <c r="CF88" s="395">
        <f>Inputs!CF305</f>
        <v>0</v>
      </c>
      <c r="CG88" s="395">
        <f>Inputs!CG305</f>
        <v>0</v>
      </c>
      <c r="CH88" s="395">
        <f>Inputs!CH305</f>
        <v>0</v>
      </c>
      <c r="CI88" s="395">
        <f>Inputs!CI305</f>
        <v>0</v>
      </c>
    </row>
    <row r="89" spans="1:87">
      <c r="A89" s="454"/>
      <c r="B89" s="454"/>
      <c r="C89" t="s">
        <v>590</v>
      </c>
      <c r="D89" s="12" t="s">
        <v>898</v>
      </c>
      <c r="E89" s="429" t="s">
        <v>58</v>
      </c>
      <c r="F89" s="6"/>
      <c r="G89" s="667"/>
      <c r="H89" s="395">
        <f>Inputs!H309</f>
        <v>2.4</v>
      </c>
      <c r="I89" s="395">
        <f>Inputs!I309</f>
        <v>3.8</v>
      </c>
      <c r="J89" s="395">
        <f>Inputs!J309</f>
        <v>0.7</v>
      </c>
      <c r="K89" s="395">
        <f>Inputs!K309</f>
        <v>2.5579999999999998</v>
      </c>
      <c r="L89" s="395">
        <f>Inputs!L309</f>
        <v>2.3199999999999998</v>
      </c>
      <c r="M89" s="395">
        <f>Inputs!M309</f>
        <v>2.1987246376811598</v>
      </c>
      <c r="N89" s="395">
        <f>Inputs!N309</f>
        <v>5.0986331994236807</v>
      </c>
      <c r="O89" s="395">
        <f>Inputs!O309</f>
        <v>1.7490633373449727</v>
      </c>
      <c r="P89" s="395">
        <f>Inputs!P309</f>
        <v>1.3445781719354746</v>
      </c>
      <c r="Q89" s="395">
        <f>Inputs!Q309</f>
        <v>1.3714776761872474</v>
      </c>
      <c r="R89" s="395">
        <f>Inputs!R309</f>
        <v>1.3989727414187643</v>
      </c>
      <c r="S89" s="395">
        <f>Inputs!S309</f>
        <v>1.4269641074667343</v>
      </c>
      <c r="T89" s="395">
        <f>Inputs!T309</f>
        <v>1.4554517743311581</v>
      </c>
      <c r="U89" s="395">
        <f>Inputs!U309</f>
        <v>1.4845608098177812</v>
      </c>
      <c r="V89" s="395">
        <f>Inputs!V309</f>
        <v>1.5142520260141368</v>
      </c>
      <c r="W89" s="395">
        <f>Inputs!W309</f>
        <v>1.5445370665344196</v>
      </c>
      <c r="X89" s="395">
        <f>Inputs!X309</f>
        <v>1.5754278078651081</v>
      </c>
      <c r="Y89" s="395">
        <f>Inputs!Y309</f>
        <v>1.6069363640224104</v>
      </c>
      <c r="Z89" s="395">
        <f>Inputs!Z309</f>
        <v>1.6390750913028584</v>
      </c>
      <c r="AA89" s="395">
        <f>Inputs!AA309</f>
        <v>1.6718565931289158</v>
      </c>
      <c r="AB89" s="395">
        <f>Inputs!AB309</f>
        <v>1.7052937249914941</v>
      </c>
      <c r="AC89" s="395">
        <f>Inputs!AC309</f>
        <v>1.7393995994913243</v>
      </c>
      <c r="AD89" s="395">
        <f>Inputs!AD309</f>
        <v>1.7741875914811507</v>
      </c>
      <c r="AE89" s="395">
        <f>Inputs!AE309</f>
        <v>1.8096713433107736</v>
      </c>
      <c r="AF89" s="395">
        <f>Inputs!AF309</f>
        <v>1.845864770176989</v>
      </c>
      <c r="AG89" s="395">
        <f>Inputs!AG309</f>
        <v>1.8827820655805287</v>
      </c>
      <c r="AH89" s="395">
        <f>Inputs!AH309</f>
        <v>1.9204377068921394</v>
      </c>
      <c r="AI89" s="395">
        <f>Inputs!AI309</f>
        <v>1.9588464610299823</v>
      </c>
      <c r="AJ89" s="395">
        <f>Inputs!AJ309</f>
        <v>1.9980233902505817</v>
      </c>
      <c r="AK89" s="395">
        <f>Inputs!AK309</f>
        <v>2.0379838580555933</v>
      </c>
      <c r="AL89" s="395">
        <f>Inputs!AL309</f>
        <v>2.0787435352167054</v>
      </c>
      <c r="AM89" s="395">
        <f>Inputs!AM309</f>
        <v>2.1203184059210392</v>
      </c>
      <c r="AN89" s="395">
        <f>Inputs!AN309</f>
        <v>2.16272477403946</v>
      </c>
      <c r="AO89" s="395">
        <f>Inputs!AO309</f>
        <v>2.2059792695202494</v>
      </c>
      <c r="AP89" s="395">
        <f>Inputs!AP309</f>
        <v>2.2500988549106542</v>
      </c>
      <c r="AQ89" s="395">
        <f>Inputs!AQ309</f>
        <v>2.2951008320088673</v>
      </c>
      <c r="AR89" s="395">
        <f>Inputs!AR309</f>
        <v>2.3410028486490448</v>
      </c>
      <c r="AS89" s="395">
        <f>Inputs!AS309</f>
        <v>2.3878229056220257</v>
      </c>
      <c r="AT89" s="395">
        <f>Inputs!AT309</f>
        <v>2.4355793637344663</v>
      </c>
      <c r="AU89" s="395">
        <f>Inputs!AU309</f>
        <v>2.484290951009156</v>
      </c>
      <c r="AV89" s="395">
        <f>Inputs!AV309</f>
        <v>2.5339767700293394</v>
      </c>
      <c r="AW89" s="395">
        <f>Inputs!AW309</f>
        <v>2.5846563054299261</v>
      </c>
      <c r="AX89" s="395">
        <f>Inputs!AX309</f>
        <v>2.6363494315385245</v>
      </c>
      <c r="AY89" s="395">
        <f>Inputs!AY309</f>
        <v>2.6890764201692954</v>
      </c>
      <c r="AZ89" s="395">
        <f>Inputs!AZ309</f>
        <v>2.7428579485726812</v>
      </c>
      <c r="BA89" s="395">
        <f>Inputs!BA309</f>
        <v>2.7977151075441347</v>
      </c>
      <c r="BB89" s="395">
        <f>Inputs!BB309</f>
        <v>2.8536694096950175</v>
      </c>
      <c r="BC89" s="395">
        <f>Inputs!BC309</f>
        <v>2.910742797888918</v>
      </c>
      <c r="BD89" s="395">
        <f>Inputs!BD309</f>
        <v>2.9689576538466964</v>
      </c>
      <c r="BE89" s="395">
        <f>Inputs!BE309</f>
        <v>3.0283368069236305</v>
      </c>
      <c r="BF89" s="395">
        <f>Inputs!BF309</f>
        <v>3.088903543062103</v>
      </c>
      <c r="BG89" s="395">
        <f>Inputs!BG309</f>
        <v>3.1506816139233451</v>
      </c>
      <c r="BH89" s="395">
        <f>Inputs!BH309</f>
        <v>3.2136952462018122</v>
      </c>
      <c r="BI89" s="395">
        <f>Inputs!BI309</f>
        <v>3.2779691511258489</v>
      </c>
      <c r="BJ89" s="395">
        <f>Inputs!BJ309</f>
        <v>3.343528534148366</v>
      </c>
      <c r="BK89" s="395">
        <f>Inputs!BK309</f>
        <v>3.4103991048313334</v>
      </c>
      <c r="BL89" s="395">
        <f>Inputs!BL309</f>
        <v>3.4786070869279602</v>
      </c>
      <c r="BM89" s="395">
        <f>Inputs!BM309</f>
        <v>3.5481792286665192</v>
      </c>
      <c r="BN89" s="395">
        <f>Inputs!BN309</f>
        <v>3.6191428132398498</v>
      </c>
      <c r="BO89" s="395">
        <f>Inputs!BO309</f>
        <v>3.6915256695046468</v>
      </c>
      <c r="BP89" s="395">
        <f>Inputs!BP309</f>
        <v>3.7653561828947395</v>
      </c>
      <c r="BQ89" s="395">
        <f>Inputs!BQ309</f>
        <v>3.8406633065526345</v>
      </c>
      <c r="BR89" s="395">
        <f>Inputs!BR309</f>
        <v>3.9174765726836873</v>
      </c>
      <c r="BS89" s="395">
        <f>Inputs!BS309</f>
        <v>3.9958261041373615</v>
      </c>
      <c r="BT89" s="395">
        <f>Inputs!BT309</f>
        <v>4.0757426262201086</v>
      </c>
      <c r="BU89" s="395">
        <f>Inputs!BU309</f>
        <v>4.1572574787445111</v>
      </c>
      <c r="BV89" s="395">
        <f>Inputs!BV309</f>
        <v>4.2404026283194014</v>
      </c>
      <c r="BW89" s="395">
        <f>Inputs!BW309</f>
        <v>4.3252106808857897</v>
      </c>
      <c r="BX89" s="395">
        <f>Inputs!BX309</f>
        <v>4.411714894503505</v>
      </c>
      <c r="BY89" s="395">
        <f>Inputs!BY309</f>
        <v>4.4999491923935757</v>
      </c>
      <c r="BZ89" s="395">
        <f>Inputs!BZ309</f>
        <v>4.5899481762414478</v>
      </c>
      <c r="CA89" s="395">
        <f>Inputs!CA309</f>
        <v>4.6817471397662764</v>
      </c>
      <c r="CB89" s="395">
        <f>Inputs!CB309</f>
        <v>4.7753820825616016</v>
      </c>
      <c r="CC89" s="395">
        <f>Inputs!CC309</f>
        <v>4.8708897242128337</v>
      </c>
      <c r="CD89" s="395">
        <f>Inputs!CD309</f>
        <v>4.9683075186970909</v>
      </c>
      <c r="CE89" s="395">
        <f>Inputs!CE309</f>
        <v>5.0676736690710333</v>
      </c>
      <c r="CF89" s="395">
        <f>Inputs!CF309</f>
        <v>5.1690271424524541</v>
      </c>
      <c r="CG89" s="395">
        <f>Inputs!CG309</f>
        <v>5.2724076853015021</v>
      </c>
      <c r="CH89" s="395">
        <f>Inputs!CH309</f>
        <v>5.3778558390075322</v>
      </c>
      <c r="CI89" s="395">
        <f>Inputs!CI309</f>
        <v>5.4854129557876838</v>
      </c>
    </row>
    <row r="90" spans="1:87" s="4" customFormat="1">
      <c r="A90" s="454"/>
      <c r="B90" s="454"/>
      <c r="C90" s="56" t="s">
        <v>760</v>
      </c>
      <c r="D90" s="12" t="s">
        <v>898</v>
      </c>
      <c r="E90" s="429" t="s">
        <v>58</v>
      </c>
      <c r="F90" s="2"/>
      <c r="G90" s="763"/>
      <c r="H90" s="604">
        <f t="shared" ref="H90:BS90" si="171">H89-(H88)</f>
        <v>2.2999999999999998</v>
      </c>
      <c r="I90" s="604">
        <f t="shared" si="171"/>
        <v>3.4</v>
      </c>
      <c r="J90" s="604">
        <f t="shared" si="171"/>
        <v>0.39999999999999997</v>
      </c>
      <c r="K90" s="604">
        <f t="shared" si="171"/>
        <v>-0.65900000000000025</v>
      </c>
      <c r="L90" s="604">
        <f t="shared" si="171"/>
        <v>1.6349999999999998</v>
      </c>
      <c r="M90" s="604">
        <f t="shared" si="171"/>
        <v>1.6987246376811598</v>
      </c>
      <c r="N90" s="604">
        <f t="shared" si="171"/>
        <v>2.3545383248236815</v>
      </c>
      <c r="O90" s="604">
        <f t="shared" si="171"/>
        <v>0.46161148574497246</v>
      </c>
      <c r="P90" s="604">
        <f t="shared" si="171"/>
        <v>1.3445781719354746</v>
      </c>
      <c r="Q90" s="604">
        <f t="shared" si="171"/>
        <v>1.3714776761872474</v>
      </c>
      <c r="R90" s="604">
        <f t="shared" si="171"/>
        <v>1.3989727414187643</v>
      </c>
      <c r="S90" s="604">
        <f t="shared" si="171"/>
        <v>1.4269641074667343</v>
      </c>
      <c r="T90" s="604">
        <f t="shared" si="171"/>
        <v>1.4554517743311581</v>
      </c>
      <c r="U90" s="604">
        <f t="shared" si="171"/>
        <v>1.4845608098177812</v>
      </c>
      <c r="V90" s="604">
        <f t="shared" si="171"/>
        <v>1.5142520260141368</v>
      </c>
      <c r="W90" s="604">
        <f t="shared" si="171"/>
        <v>1.5445370665344196</v>
      </c>
      <c r="X90" s="604">
        <f t="shared" si="171"/>
        <v>1.5754278078651081</v>
      </c>
      <c r="Y90" s="604">
        <f t="shared" si="171"/>
        <v>1.6069363640224104</v>
      </c>
      <c r="Z90" s="604">
        <f t="shared" si="171"/>
        <v>1.6390750913028584</v>
      </c>
      <c r="AA90" s="604">
        <f t="shared" si="171"/>
        <v>1.6718565931289158</v>
      </c>
      <c r="AB90" s="604">
        <f t="shared" si="171"/>
        <v>1.7052937249914941</v>
      </c>
      <c r="AC90" s="604">
        <f t="shared" si="171"/>
        <v>1.7393995994913243</v>
      </c>
      <c r="AD90" s="604">
        <f t="shared" si="171"/>
        <v>1.7741875914811507</v>
      </c>
      <c r="AE90" s="604">
        <f t="shared" si="171"/>
        <v>1.8096713433107736</v>
      </c>
      <c r="AF90" s="604">
        <f t="shared" si="171"/>
        <v>1.845864770176989</v>
      </c>
      <c r="AG90" s="604">
        <f t="shared" si="171"/>
        <v>1.8827820655805287</v>
      </c>
      <c r="AH90" s="604">
        <f t="shared" si="171"/>
        <v>1.9204377068921394</v>
      </c>
      <c r="AI90" s="604">
        <f t="shared" si="171"/>
        <v>1.9588464610299823</v>
      </c>
      <c r="AJ90" s="604">
        <f t="shared" si="171"/>
        <v>1.9980233902505817</v>
      </c>
      <c r="AK90" s="604">
        <f t="shared" si="171"/>
        <v>2.0379838580555933</v>
      </c>
      <c r="AL90" s="604">
        <f t="shared" si="171"/>
        <v>2.0787435352167054</v>
      </c>
      <c r="AM90" s="604">
        <f t="shared" si="171"/>
        <v>2.1203184059210392</v>
      </c>
      <c r="AN90" s="604">
        <f t="shared" si="171"/>
        <v>2.16272477403946</v>
      </c>
      <c r="AO90" s="604">
        <f t="shared" si="171"/>
        <v>2.2059792695202494</v>
      </c>
      <c r="AP90" s="604">
        <f t="shared" si="171"/>
        <v>2.2500988549106542</v>
      </c>
      <c r="AQ90" s="604">
        <f t="shared" si="171"/>
        <v>2.2951008320088673</v>
      </c>
      <c r="AR90" s="604">
        <f t="shared" si="171"/>
        <v>2.3410028486490448</v>
      </c>
      <c r="AS90" s="604">
        <f t="shared" si="171"/>
        <v>2.3878229056220257</v>
      </c>
      <c r="AT90" s="604">
        <f t="shared" si="171"/>
        <v>2.4355793637344663</v>
      </c>
      <c r="AU90" s="604">
        <f t="shared" si="171"/>
        <v>2.484290951009156</v>
      </c>
      <c r="AV90" s="604">
        <f t="shared" si="171"/>
        <v>2.5339767700293394</v>
      </c>
      <c r="AW90" s="604">
        <f t="shared" si="171"/>
        <v>2.5846563054299261</v>
      </c>
      <c r="AX90" s="604">
        <f t="shared" si="171"/>
        <v>2.6363494315385245</v>
      </c>
      <c r="AY90" s="604">
        <f t="shared" si="171"/>
        <v>2.6890764201692954</v>
      </c>
      <c r="AZ90" s="604">
        <f t="shared" si="171"/>
        <v>2.7428579485726812</v>
      </c>
      <c r="BA90" s="604">
        <f t="shared" si="171"/>
        <v>2.7977151075441347</v>
      </c>
      <c r="BB90" s="604">
        <f t="shared" si="171"/>
        <v>2.8536694096950175</v>
      </c>
      <c r="BC90" s="604">
        <f t="shared" si="171"/>
        <v>2.910742797888918</v>
      </c>
      <c r="BD90" s="604">
        <f t="shared" si="171"/>
        <v>2.9689576538466964</v>
      </c>
      <c r="BE90" s="604">
        <f t="shared" si="171"/>
        <v>3.0283368069236305</v>
      </c>
      <c r="BF90" s="604">
        <f t="shared" si="171"/>
        <v>3.088903543062103</v>
      </c>
      <c r="BG90" s="604">
        <f t="shared" si="171"/>
        <v>3.1506816139233451</v>
      </c>
      <c r="BH90" s="604">
        <f t="shared" si="171"/>
        <v>3.2136952462018122</v>
      </c>
      <c r="BI90" s="604">
        <f t="shared" si="171"/>
        <v>3.2779691511258489</v>
      </c>
      <c r="BJ90" s="604">
        <f t="shared" si="171"/>
        <v>3.343528534148366</v>
      </c>
      <c r="BK90" s="604">
        <f t="shared" si="171"/>
        <v>3.4103991048313334</v>
      </c>
      <c r="BL90" s="604">
        <f t="shared" si="171"/>
        <v>3.4786070869279602</v>
      </c>
      <c r="BM90" s="604">
        <f t="shared" si="171"/>
        <v>3.5481792286665192</v>
      </c>
      <c r="BN90" s="604">
        <f t="shared" si="171"/>
        <v>3.6191428132398498</v>
      </c>
      <c r="BO90" s="604">
        <f t="shared" si="171"/>
        <v>3.6915256695046468</v>
      </c>
      <c r="BP90" s="604">
        <f t="shared" si="171"/>
        <v>3.7653561828947395</v>
      </c>
      <c r="BQ90" s="604">
        <f t="shared" si="171"/>
        <v>3.8406633065526345</v>
      </c>
      <c r="BR90" s="604">
        <f t="shared" si="171"/>
        <v>3.9174765726836873</v>
      </c>
      <c r="BS90" s="604">
        <f t="shared" si="171"/>
        <v>3.9958261041373615</v>
      </c>
      <c r="BT90" s="604">
        <f t="shared" ref="BT90:CI90" si="172">BT89-(BT88)</f>
        <v>4.0757426262201086</v>
      </c>
      <c r="BU90" s="604">
        <f t="shared" si="172"/>
        <v>4.1572574787445111</v>
      </c>
      <c r="BV90" s="604">
        <f t="shared" si="172"/>
        <v>4.2404026283194014</v>
      </c>
      <c r="BW90" s="604">
        <f t="shared" si="172"/>
        <v>4.3252106808857897</v>
      </c>
      <c r="BX90" s="604">
        <f t="shared" si="172"/>
        <v>4.411714894503505</v>
      </c>
      <c r="BY90" s="604">
        <f t="shared" si="172"/>
        <v>4.4999491923935757</v>
      </c>
      <c r="BZ90" s="604">
        <f t="shared" si="172"/>
        <v>4.5899481762414478</v>
      </c>
      <c r="CA90" s="604">
        <f t="shared" si="172"/>
        <v>4.6817471397662764</v>
      </c>
      <c r="CB90" s="604">
        <f t="shared" si="172"/>
        <v>4.7753820825616016</v>
      </c>
      <c r="CC90" s="604">
        <f t="shared" si="172"/>
        <v>4.8708897242128337</v>
      </c>
      <c r="CD90" s="604">
        <f t="shared" si="172"/>
        <v>4.9683075186970909</v>
      </c>
      <c r="CE90" s="604">
        <f t="shared" si="172"/>
        <v>5.0676736690710333</v>
      </c>
      <c r="CF90" s="604">
        <f t="shared" si="172"/>
        <v>5.1690271424524541</v>
      </c>
      <c r="CG90" s="604">
        <f t="shared" si="172"/>
        <v>5.2724076853015021</v>
      </c>
      <c r="CH90" s="604">
        <f t="shared" si="172"/>
        <v>5.3778558390075322</v>
      </c>
      <c r="CI90" s="604">
        <f t="shared" si="172"/>
        <v>5.4854129557876838</v>
      </c>
    </row>
    <row r="91" spans="1:87">
      <c r="A91" s="1"/>
      <c r="B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</row>
    <row r="92" spans="1:87">
      <c r="A92" s="128"/>
      <c r="B92" s="128"/>
      <c r="C92" s="178" t="s">
        <v>765</v>
      </c>
      <c r="D92" s="103"/>
      <c r="E92" s="103"/>
      <c r="F92" s="52"/>
      <c r="G92" s="52"/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</row>
    <row r="93" spans="1:87">
      <c r="A93" s="1"/>
      <c r="B93" s="1"/>
      <c r="C93" s="213" t="s">
        <v>761</v>
      </c>
      <c r="D93" s="391" t="s">
        <v>898</v>
      </c>
      <c r="E93" s="429" t="s">
        <v>58</v>
      </c>
      <c r="F93" s="2"/>
      <c r="G93" s="752"/>
      <c r="H93" s="188">
        <f>-Inputs!H317</f>
        <v>-4.0999999999999996</v>
      </c>
      <c r="I93" s="188">
        <f>-Inputs!I317</f>
        <v>-3.95</v>
      </c>
      <c r="J93" s="188">
        <f>-Inputs!J317</f>
        <v>-4</v>
      </c>
      <c r="K93" s="188">
        <f>-Inputs!K317</f>
        <v>-3.5289999999999999</v>
      </c>
      <c r="L93" s="188">
        <f>-Inputs!L317</f>
        <v>-3.53</v>
      </c>
      <c r="M93" s="188">
        <f>-Inputs!M317</f>
        <v>-3.5</v>
      </c>
      <c r="N93" s="188">
        <f>-Inputs!N317</f>
        <v>-3.5</v>
      </c>
      <c r="O93" s="188">
        <f>-Inputs!O317</f>
        <v>-3.6</v>
      </c>
      <c r="P93" s="188">
        <f>-Inputs!P317</f>
        <v>-3.6</v>
      </c>
      <c r="Q93" s="188">
        <f>-Inputs!Q317</f>
        <v>-1.58</v>
      </c>
      <c r="R93" s="188">
        <f>-Inputs!R317</f>
        <v>0</v>
      </c>
      <c r="S93" s="188">
        <f>-Inputs!S317</f>
        <v>0</v>
      </c>
      <c r="T93" s="188">
        <f>-Inputs!T317</f>
        <v>0</v>
      </c>
      <c r="U93" s="188">
        <f>-Inputs!U317</f>
        <v>0</v>
      </c>
      <c r="V93" s="188">
        <f>-Inputs!V317</f>
        <v>0</v>
      </c>
      <c r="W93" s="188">
        <f>-Inputs!W317</f>
        <v>0</v>
      </c>
      <c r="X93" s="188">
        <f>-Inputs!X317</f>
        <v>0</v>
      </c>
      <c r="Y93" s="188">
        <f>-Inputs!Y317</f>
        <v>0</v>
      </c>
      <c r="Z93" s="188">
        <f>-Inputs!Z317</f>
        <v>0</v>
      </c>
      <c r="AA93" s="188">
        <f>-Inputs!AA317</f>
        <v>0</v>
      </c>
      <c r="AB93" s="188">
        <f>-Inputs!AB317</f>
        <v>0</v>
      </c>
      <c r="AC93" s="188">
        <f>-Inputs!AC317</f>
        <v>0</v>
      </c>
      <c r="AD93" s="188">
        <f>-Inputs!AD317</f>
        <v>0</v>
      </c>
      <c r="AE93" s="188">
        <f>-Inputs!AE317</f>
        <v>0</v>
      </c>
      <c r="AF93" s="188">
        <f>-Inputs!AF317</f>
        <v>0</v>
      </c>
      <c r="AG93" s="188">
        <f>-Inputs!AG317</f>
        <v>0</v>
      </c>
      <c r="AH93" s="188">
        <f>-Inputs!AH317</f>
        <v>0</v>
      </c>
      <c r="AI93" s="188">
        <f>-Inputs!AI317</f>
        <v>0</v>
      </c>
      <c r="AJ93" s="188">
        <f>-Inputs!AJ317</f>
        <v>0</v>
      </c>
      <c r="AK93" s="188">
        <f>-Inputs!AK317</f>
        <v>0</v>
      </c>
      <c r="AL93" s="188">
        <f>-Inputs!AL317</f>
        <v>0</v>
      </c>
      <c r="AM93" s="188">
        <f>-Inputs!AM317</f>
        <v>0</v>
      </c>
      <c r="AN93" s="188">
        <f>-Inputs!AN317</f>
        <v>0</v>
      </c>
      <c r="AO93" s="188">
        <f>-Inputs!AO317</f>
        <v>0</v>
      </c>
      <c r="AP93" s="188">
        <f>-Inputs!AP317</f>
        <v>0</v>
      </c>
      <c r="AQ93" s="188">
        <f>-Inputs!AQ317</f>
        <v>0</v>
      </c>
      <c r="AR93" s="188">
        <f>-Inputs!AR317</f>
        <v>0</v>
      </c>
      <c r="AS93" s="188">
        <f>-Inputs!AS317</f>
        <v>0</v>
      </c>
      <c r="AT93" s="188">
        <f>-Inputs!AT317</f>
        <v>0</v>
      </c>
      <c r="AU93" s="188">
        <f>-Inputs!AU317</f>
        <v>0</v>
      </c>
      <c r="AV93" s="188">
        <f>-Inputs!AV317</f>
        <v>0</v>
      </c>
      <c r="AW93" s="188">
        <f>-Inputs!AW317</f>
        <v>0</v>
      </c>
      <c r="AX93" s="188">
        <f>-Inputs!AX317</f>
        <v>0</v>
      </c>
      <c r="AY93" s="188">
        <f>-Inputs!AY317</f>
        <v>0</v>
      </c>
      <c r="AZ93" s="188">
        <f>-Inputs!AZ317</f>
        <v>0</v>
      </c>
      <c r="BA93" s="188">
        <f>-Inputs!BA317</f>
        <v>0</v>
      </c>
      <c r="BB93" s="188">
        <f>-Inputs!BB317</f>
        <v>0</v>
      </c>
      <c r="BC93" s="188">
        <f>-Inputs!BC317</f>
        <v>0</v>
      </c>
      <c r="BD93" s="188">
        <f>-Inputs!BD317</f>
        <v>0</v>
      </c>
      <c r="BE93" s="188">
        <f>-Inputs!BE317</f>
        <v>0</v>
      </c>
      <c r="BF93" s="188">
        <f>-Inputs!BF317</f>
        <v>0</v>
      </c>
      <c r="BG93" s="188">
        <f>-Inputs!BG317</f>
        <v>0</v>
      </c>
      <c r="BH93" s="188">
        <f>-Inputs!BH317</f>
        <v>0</v>
      </c>
      <c r="BI93" s="188">
        <f>-Inputs!BI317</f>
        <v>0</v>
      </c>
      <c r="BJ93" s="188">
        <f>-Inputs!BJ317</f>
        <v>0</v>
      </c>
      <c r="BK93" s="188">
        <f>-Inputs!BK317</f>
        <v>0</v>
      </c>
      <c r="BL93" s="188">
        <f>-Inputs!BL317</f>
        <v>0</v>
      </c>
      <c r="BM93" s="188">
        <f>-Inputs!BM317</f>
        <v>0</v>
      </c>
      <c r="BN93" s="188">
        <f>-Inputs!BN317</f>
        <v>0</v>
      </c>
      <c r="BO93" s="188">
        <f>-Inputs!BO317</f>
        <v>0</v>
      </c>
      <c r="BP93" s="188">
        <f>-Inputs!BP317</f>
        <v>0</v>
      </c>
      <c r="BQ93" s="188">
        <f>-Inputs!BQ317</f>
        <v>0</v>
      </c>
      <c r="BR93" s="188">
        <f>-Inputs!BR317</f>
        <v>0</v>
      </c>
      <c r="BS93" s="188">
        <f>-Inputs!BS317</f>
        <v>0</v>
      </c>
      <c r="BT93" s="188">
        <f>-Inputs!BT317</f>
        <v>0</v>
      </c>
      <c r="BU93" s="188">
        <f>-Inputs!BU317</f>
        <v>0</v>
      </c>
      <c r="BV93" s="188">
        <f>-Inputs!BV317</f>
        <v>0</v>
      </c>
      <c r="BW93" s="188">
        <f>-Inputs!BW317</f>
        <v>0</v>
      </c>
      <c r="BX93" s="188">
        <f>-Inputs!BX317</f>
        <v>0</v>
      </c>
      <c r="BY93" s="188">
        <f>-Inputs!BY317</f>
        <v>0</v>
      </c>
      <c r="BZ93" s="188">
        <f>-Inputs!BZ317</f>
        <v>0</v>
      </c>
      <c r="CA93" s="188">
        <f>-Inputs!CA317</f>
        <v>0</v>
      </c>
      <c r="CB93" s="188">
        <f>-Inputs!CB317</f>
        <v>0</v>
      </c>
      <c r="CC93" s="188">
        <f>-Inputs!CC317</f>
        <v>0</v>
      </c>
      <c r="CD93" s="188">
        <f>-Inputs!CD317</f>
        <v>0</v>
      </c>
      <c r="CE93" s="188">
        <f>-Inputs!CE317</f>
        <v>0</v>
      </c>
      <c r="CF93" s="188">
        <f>-Inputs!CF317</f>
        <v>0</v>
      </c>
      <c r="CG93" s="188">
        <f>-Inputs!CG317</f>
        <v>0</v>
      </c>
      <c r="CH93" s="188">
        <f>-Inputs!CH317</f>
        <v>0</v>
      </c>
      <c r="CI93" s="188">
        <f>-Inputs!CI317</f>
        <v>0</v>
      </c>
    </row>
    <row r="94" spans="1:87">
      <c r="A94" s="1"/>
      <c r="B94" s="1"/>
      <c r="C94" s="59" t="s">
        <v>632</v>
      </c>
      <c r="D94" s="391" t="s">
        <v>898</v>
      </c>
      <c r="E94" s="429" t="s">
        <v>58</v>
      </c>
      <c r="F94" s="2"/>
      <c r="G94" s="752"/>
      <c r="H94" s="188">
        <f>H6</f>
        <v>0.1</v>
      </c>
      <c r="I94" s="188">
        <f t="shared" ref="I94:AL94" si="173">I6</f>
        <v>-2.5</v>
      </c>
      <c r="J94" s="188">
        <f t="shared" si="173"/>
        <v>0</v>
      </c>
      <c r="K94" s="188">
        <f t="shared" si="173"/>
        <v>0</v>
      </c>
      <c r="L94" s="188">
        <f t="shared" si="173"/>
        <v>0</v>
      </c>
      <c r="M94" s="188">
        <f t="shared" si="173"/>
        <v>0</v>
      </c>
      <c r="N94" s="188">
        <f t="shared" si="173"/>
        <v>0</v>
      </c>
      <c r="O94" s="188">
        <f t="shared" si="173"/>
        <v>0</v>
      </c>
      <c r="P94" s="188">
        <f t="shared" si="173"/>
        <v>0</v>
      </c>
      <c r="Q94" s="188">
        <f t="shared" si="173"/>
        <v>0</v>
      </c>
      <c r="R94" s="188">
        <f t="shared" si="173"/>
        <v>0</v>
      </c>
      <c r="S94" s="188">
        <f t="shared" si="173"/>
        <v>0</v>
      </c>
      <c r="T94" s="188">
        <f t="shared" si="173"/>
        <v>0</v>
      </c>
      <c r="U94" s="188">
        <f t="shared" si="173"/>
        <v>0</v>
      </c>
      <c r="V94" s="188">
        <f t="shared" si="173"/>
        <v>0</v>
      </c>
      <c r="W94" s="188">
        <f t="shared" si="173"/>
        <v>0</v>
      </c>
      <c r="X94" s="188">
        <f t="shared" si="173"/>
        <v>0</v>
      </c>
      <c r="Y94" s="188">
        <f t="shared" si="173"/>
        <v>0</v>
      </c>
      <c r="Z94" s="188">
        <f t="shared" si="173"/>
        <v>0</v>
      </c>
      <c r="AA94" s="188">
        <f t="shared" si="173"/>
        <v>0</v>
      </c>
      <c r="AB94" s="188">
        <f t="shared" si="173"/>
        <v>0</v>
      </c>
      <c r="AC94" s="188">
        <f t="shared" si="173"/>
        <v>0</v>
      </c>
      <c r="AD94" s="188">
        <f t="shared" si="173"/>
        <v>0</v>
      </c>
      <c r="AE94" s="188">
        <f t="shared" si="173"/>
        <v>0</v>
      </c>
      <c r="AF94" s="188">
        <f t="shared" si="173"/>
        <v>0</v>
      </c>
      <c r="AG94" s="188">
        <f t="shared" si="173"/>
        <v>0</v>
      </c>
      <c r="AH94" s="188">
        <f t="shared" si="173"/>
        <v>0</v>
      </c>
      <c r="AI94" s="188">
        <f t="shared" si="173"/>
        <v>0</v>
      </c>
      <c r="AJ94" s="188">
        <f t="shared" si="173"/>
        <v>0</v>
      </c>
      <c r="AK94" s="188">
        <f t="shared" si="173"/>
        <v>0</v>
      </c>
      <c r="AL94" s="188">
        <f t="shared" si="173"/>
        <v>0</v>
      </c>
      <c r="AM94" s="188">
        <f t="shared" ref="AM94:CI94" si="174">AM6</f>
        <v>0</v>
      </c>
      <c r="AN94" s="188">
        <f t="shared" si="174"/>
        <v>0</v>
      </c>
      <c r="AO94" s="188">
        <f t="shared" si="174"/>
        <v>0</v>
      </c>
      <c r="AP94" s="188">
        <f t="shared" si="174"/>
        <v>0</v>
      </c>
      <c r="AQ94" s="188">
        <f t="shared" si="174"/>
        <v>0</v>
      </c>
      <c r="AR94" s="188">
        <f t="shared" si="174"/>
        <v>0</v>
      </c>
      <c r="AS94" s="188">
        <f t="shared" si="174"/>
        <v>0</v>
      </c>
      <c r="AT94" s="188">
        <f t="shared" si="174"/>
        <v>0</v>
      </c>
      <c r="AU94" s="188">
        <f t="shared" si="174"/>
        <v>0</v>
      </c>
      <c r="AV94" s="188">
        <f t="shared" si="174"/>
        <v>0</v>
      </c>
      <c r="AW94" s="188">
        <f t="shared" si="174"/>
        <v>0</v>
      </c>
      <c r="AX94" s="188">
        <f t="shared" si="174"/>
        <v>0</v>
      </c>
      <c r="AY94" s="188">
        <f t="shared" si="174"/>
        <v>0</v>
      </c>
      <c r="AZ94" s="188">
        <f t="shared" si="174"/>
        <v>0</v>
      </c>
      <c r="BA94" s="188">
        <f t="shared" si="174"/>
        <v>0</v>
      </c>
      <c r="BB94" s="188">
        <f t="shared" si="174"/>
        <v>0</v>
      </c>
      <c r="BC94" s="188">
        <f t="shared" si="174"/>
        <v>0</v>
      </c>
      <c r="BD94" s="188">
        <f t="shared" si="174"/>
        <v>0</v>
      </c>
      <c r="BE94" s="188">
        <f t="shared" si="174"/>
        <v>0</v>
      </c>
      <c r="BF94" s="188">
        <f t="shared" si="174"/>
        <v>0</v>
      </c>
      <c r="BG94" s="188">
        <f t="shared" si="174"/>
        <v>0</v>
      </c>
      <c r="BH94" s="188">
        <f t="shared" si="174"/>
        <v>0</v>
      </c>
      <c r="BI94" s="188">
        <f t="shared" si="174"/>
        <v>0</v>
      </c>
      <c r="BJ94" s="188">
        <f t="shared" si="174"/>
        <v>0</v>
      </c>
      <c r="BK94" s="188">
        <f t="shared" si="174"/>
        <v>0</v>
      </c>
      <c r="BL94" s="188">
        <f t="shared" si="174"/>
        <v>0</v>
      </c>
      <c r="BM94" s="188">
        <f t="shared" si="174"/>
        <v>0</v>
      </c>
      <c r="BN94" s="188">
        <f t="shared" si="174"/>
        <v>0</v>
      </c>
      <c r="BO94" s="188">
        <f t="shared" si="174"/>
        <v>0</v>
      </c>
      <c r="BP94" s="188">
        <f t="shared" si="174"/>
        <v>0</v>
      </c>
      <c r="BQ94" s="188">
        <f t="shared" si="174"/>
        <v>0</v>
      </c>
      <c r="BR94" s="188">
        <f t="shared" si="174"/>
        <v>0</v>
      </c>
      <c r="BS94" s="188">
        <f t="shared" si="174"/>
        <v>0</v>
      </c>
      <c r="BT94" s="188">
        <f t="shared" si="174"/>
        <v>0</v>
      </c>
      <c r="BU94" s="188">
        <f t="shared" si="174"/>
        <v>0</v>
      </c>
      <c r="BV94" s="188">
        <f t="shared" si="174"/>
        <v>0</v>
      </c>
      <c r="BW94" s="188">
        <f t="shared" si="174"/>
        <v>0</v>
      </c>
      <c r="BX94" s="188">
        <f t="shared" si="174"/>
        <v>0</v>
      </c>
      <c r="BY94" s="188">
        <f t="shared" si="174"/>
        <v>0</v>
      </c>
      <c r="BZ94" s="188">
        <f t="shared" si="174"/>
        <v>0</v>
      </c>
      <c r="CA94" s="188">
        <f t="shared" si="174"/>
        <v>0</v>
      </c>
      <c r="CB94" s="188">
        <f t="shared" si="174"/>
        <v>0</v>
      </c>
      <c r="CC94" s="188">
        <f t="shared" si="174"/>
        <v>0</v>
      </c>
      <c r="CD94" s="188">
        <f t="shared" si="174"/>
        <v>0</v>
      </c>
      <c r="CE94" s="188">
        <f t="shared" si="174"/>
        <v>0</v>
      </c>
      <c r="CF94" s="188">
        <f t="shared" si="174"/>
        <v>0</v>
      </c>
      <c r="CG94" s="188">
        <f t="shared" si="174"/>
        <v>0</v>
      </c>
      <c r="CH94" s="188">
        <f t="shared" si="174"/>
        <v>0</v>
      </c>
      <c r="CI94" s="188">
        <f t="shared" si="174"/>
        <v>0</v>
      </c>
    </row>
    <row r="95" spans="1:87" s="4" customFormat="1">
      <c r="A95" s="1"/>
      <c r="B95" s="1"/>
      <c r="C95" s="56" t="s">
        <v>762</v>
      </c>
      <c r="D95" s="391" t="s">
        <v>898</v>
      </c>
      <c r="E95" s="429" t="s">
        <v>58</v>
      </c>
      <c r="G95" s="673">
        <f>Inputs!G318</f>
        <v>37.289000000000001</v>
      </c>
      <c r="H95" s="604">
        <f>G95+H93+H94</f>
        <v>33.289000000000001</v>
      </c>
      <c r="I95" s="604">
        <f>H95+I93+I94</f>
        <v>26.839000000000002</v>
      </c>
      <c r="J95" s="604">
        <f t="shared" ref="J95:BT95" si="175">I95+J93+J94</f>
        <v>22.839000000000002</v>
      </c>
      <c r="K95" s="604">
        <f t="shared" si="175"/>
        <v>19.310000000000002</v>
      </c>
      <c r="L95" s="604">
        <f t="shared" si="175"/>
        <v>15.780000000000003</v>
      </c>
      <c r="M95" s="604">
        <f t="shared" si="175"/>
        <v>12.280000000000003</v>
      </c>
      <c r="N95" s="604">
        <f t="shared" si="175"/>
        <v>8.7800000000000029</v>
      </c>
      <c r="O95" s="604">
        <f t="shared" si="175"/>
        <v>5.1800000000000033</v>
      </c>
      <c r="P95" s="604">
        <f t="shared" si="175"/>
        <v>1.5800000000000032</v>
      </c>
      <c r="Q95" s="604">
        <f t="shared" si="175"/>
        <v>3.1086244689504383E-15</v>
      </c>
      <c r="R95" s="604">
        <f t="shared" si="175"/>
        <v>3.1086244689504383E-15</v>
      </c>
      <c r="S95" s="604">
        <f t="shared" si="175"/>
        <v>3.1086244689504383E-15</v>
      </c>
      <c r="T95" s="604">
        <f t="shared" si="175"/>
        <v>3.1086244689504383E-15</v>
      </c>
      <c r="U95" s="604">
        <f t="shared" si="175"/>
        <v>3.1086244689504383E-15</v>
      </c>
      <c r="V95" s="604">
        <f t="shared" si="175"/>
        <v>3.1086244689504383E-15</v>
      </c>
      <c r="W95" s="604">
        <f t="shared" si="175"/>
        <v>3.1086244689504383E-15</v>
      </c>
      <c r="X95" s="604">
        <f t="shared" si="175"/>
        <v>3.1086244689504383E-15</v>
      </c>
      <c r="Y95" s="604">
        <f t="shared" si="175"/>
        <v>3.1086244689504383E-15</v>
      </c>
      <c r="Z95" s="604">
        <f t="shared" si="175"/>
        <v>3.1086244689504383E-15</v>
      </c>
      <c r="AA95" s="604">
        <f t="shared" si="175"/>
        <v>3.1086244689504383E-15</v>
      </c>
      <c r="AB95" s="604">
        <f t="shared" si="175"/>
        <v>3.1086244689504383E-15</v>
      </c>
      <c r="AC95" s="604">
        <f t="shared" si="175"/>
        <v>3.1086244689504383E-15</v>
      </c>
      <c r="AD95" s="604">
        <f t="shared" si="175"/>
        <v>3.1086244689504383E-15</v>
      </c>
      <c r="AE95" s="604">
        <f t="shared" si="175"/>
        <v>3.1086244689504383E-15</v>
      </c>
      <c r="AF95" s="604">
        <f t="shared" si="175"/>
        <v>3.1086244689504383E-15</v>
      </c>
      <c r="AG95" s="604">
        <f t="shared" si="175"/>
        <v>3.1086244689504383E-15</v>
      </c>
      <c r="AH95" s="604">
        <f t="shared" si="175"/>
        <v>3.1086244689504383E-15</v>
      </c>
      <c r="AI95" s="604">
        <f t="shared" si="175"/>
        <v>3.1086244689504383E-15</v>
      </c>
      <c r="AJ95" s="604">
        <f t="shared" si="175"/>
        <v>3.1086244689504383E-15</v>
      </c>
      <c r="AK95" s="604">
        <f t="shared" si="175"/>
        <v>3.1086244689504383E-15</v>
      </c>
      <c r="AL95" s="604">
        <f t="shared" si="175"/>
        <v>3.1086244689504383E-15</v>
      </c>
      <c r="AM95" s="604">
        <f t="shared" si="175"/>
        <v>3.1086244689504383E-15</v>
      </c>
      <c r="AN95" s="604">
        <f t="shared" si="175"/>
        <v>3.1086244689504383E-15</v>
      </c>
      <c r="AO95" s="604">
        <f t="shared" si="175"/>
        <v>3.1086244689504383E-15</v>
      </c>
      <c r="AP95" s="604">
        <f t="shared" si="175"/>
        <v>3.1086244689504383E-15</v>
      </c>
      <c r="AQ95" s="604">
        <f t="shared" si="175"/>
        <v>3.1086244689504383E-15</v>
      </c>
      <c r="AR95" s="604">
        <f t="shared" si="175"/>
        <v>3.1086244689504383E-15</v>
      </c>
      <c r="AS95" s="604">
        <f t="shared" si="175"/>
        <v>3.1086244689504383E-15</v>
      </c>
      <c r="AT95" s="604">
        <f t="shared" si="175"/>
        <v>3.1086244689504383E-15</v>
      </c>
      <c r="AU95" s="604">
        <f t="shared" si="175"/>
        <v>3.1086244689504383E-15</v>
      </c>
      <c r="AV95" s="604">
        <f t="shared" si="175"/>
        <v>3.1086244689504383E-15</v>
      </c>
      <c r="AW95" s="604">
        <f t="shared" si="175"/>
        <v>3.1086244689504383E-15</v>
      </c>
      <c r="AX95" s="604">
        <f t="shared" si="175"/>
        <v>3.1086244689504383E-15</v>
      </c>
      <c r="AY95" s="604">
        <f t="shared" si="175"/>
        <v>3.1086244689504383E-15</v>
      </c>
      <c r="AZ95" s="604">
        <f t="shared" si="175"/>
        <v>3.1086244689504383E-15</v>
      </c>
      <c r="BA95" s="604">
        <f t="shared" si="175"/>
        <v>3.1086244689504383E-15</v>
      </c>
      <c r="BB95" s="604">
        <f t="shared" si="175"/>
        <v>3.1086244689504383E-15</v>
      </c>
      <c r="BC95" s="604">
        <f t="shared" si="175"/>
        <v>3.1086244689504383E-15</v>
      </c>
      <c r="BD95" s="604">
        <f t="shared" si="175"/>
        <v>3.1086244689504383E-15</v>
      </c>
      <c r="BE95" s="604">
        <f t="shared" si="175"/>
        <v>3.1086244689504383E-15</v>
      </c>
      <c r="BF95" s="604">
        <f t="shared" si="175"/>
        <v>3.1086244689504383E-15</v>
      </c>
      <c r="BG95" s="604">
        <f t="shared" si="175"/>
        <v>3.1086244689504383E-15</v>
      </c>
      <c r="BH95" s="604">
        <f t="shared" si="175"/>
        <v>3.1086244689504383E-15</v>
      </c>
      <c r="BI95" s="604">
        <f t="shared" si="175"/>
        <v>3.1086244689504383E-15</v>
      </c>
      <c r="BJ95" s="604">
        <f t="shared" si="175"/>
        <v>3.1086244689504383E-15</v>
      </c>
      <c r="BK95" s="604">
        <f t="shared" si="175"/>
        <v>3.1086244689504383E-15</v>
      </c>
      <c r="BL95" s="604">
        <f t="shared" si="175"/>
        <v>3.1086244689504383E-15</v>
      </c>
      <c r="BM95" s="604">
        <f t="shared" si="175"/>
        <v>3.1086244689504383E-15</v>
      </c>
      <c r="BN95" s="604">
        <f t="shared" si="175"/>
        <v>3.1086244689504383E-15</v>
      </c>
      <c r="BO95" s="604">
        <f t="shared" si="175"/>
        <v>3.1086244689504383E-15</v>
      </c>
      <c r="BP95" s="604">
        <f t="shared" si="175"/>
        <v>3.1086244689504383E-15</v>
      </c>
      <c r="BQ95" s="604">
        <f t="shared" si="175"/>
        <v>3.1086244689504383E-15</v>
      </c>
      <c r="BR95" s="604">
        <f t="shared" si="175"/>
        <v>3.1086244689504383E-15</v>
      </c>
      <c r="BS95" s="604">
        <f t="shared" si="175"/>
        <v>3.1086244689504383E-15</v>
      </c>
      <c r="BT95" s="604">
        <f t="shared" si="175"/>
        <v>3.1086244689504383E-15</v>
      </c>
      <c r="BU95" s="604">
        <f t="shared" ref="BU95:CI95" si="176">BT95+BU93+BU94</f>
        <v>3.1086244689504383E-15</v>
      </c>
      <c r="BV95" s="604">
        <f t="shared" si="176"/>
        <v>3.1086244689504383E-15</v>
      </c>
      <c r="BW95" s="604">
        <f t="shared" si="176"/>
        <v>3.1086244689504383E-15</v>
      </c>
      <c r="BX95" s="604">
        <f t="shared" si="176"/>
        <v>3.1086244689504383E-15</v>
      </c>
      <c r="BY95" s="604">
        <f t="shared" si="176"/>
        <v>3.1086244689504383E-15</v>
      </c>
      <c r="BZ95" s="604">
        <f t="shared" si="176"/>
        <v>3.1086244689504383E-15</v>
      </c>
      <c r="CA95" s="604">
        <f t="shared" si="176"/>
        <v>3.1086244689504383E-15</v>
      </c>
      <c r="CB95" s="604">
        <f t="shared" si="176"/>
        <v>3.1086244689504383E-15</v>
      </c>
      <c r="CC95" s="604">
        <f t="shared" si="176"/>
        <v>3.1086244689504383E-15</v>
      </c>
      <c r="CD95" s="604">
        <f t="shared" si="176"/>
        <v>3.1086244689504383E-15</v>
      </c>
      <c r="CE95" s="604">
        <f t="shared" si="176"/>
        <v>3.1086244689504383E-15</v>
      </c>
      <c r="CF95" s="604">
        <f t="shared" si="176"/>
        <v>3.1086244689504383E-15</v>
      </c>
      <c r="CG95" s="604">
        <f t="shared" si="176"/>
        <v>3.1086244689504383E-15</v>
      </c>
      <c r="CH95" s="604">
        <f t="shared" si="176"/>
        <v>3.1086244689504383E-15</v>
      </c>
      <c r="CI95" s="604">
        <f t="shared" si="176"/>
        <v>3.1086244689504383E-15</v>
      </c>
    </row>
    <row r="96" spans="1:87">
      <c r="A96" s="1"/>
      <c r="B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</row>
    <row r="97" spans="1:87">
      <c r="A97" s="128"/>
      <c r="B97" s="128"/>
      <c r="C97" s="178" t="s">
        <v>591</v>
      </c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  <c r="BA97" s="52"/>
      <c r="BB97" s="52"/>
      <c r="BC97" s="52"/>
      <c r="BD97" s="52"/>
      <c r="BE97" s="52"/>
      <c r="BF97" s="52"/>
      <c r="BG97" s="52"/>
      <c r="BH97" s="52"/>
      <c r="BI97" s="52"/>
      <c r="BJ97" s="52"/>
      <c r="BK97" s="52"/>
      <c r="BL97" s="52"/>
      <c r="BM97" s="52"/>
      <c r="BN97" s="52"/>
      <c r="BO97" s="52"/>
      <c r="BP97" s="52"/>
      <c r="BQ97" s="52"/>
      <c r="BR97" s="52"/>
      <c r="BS97" s="52"/>
      <c r="BT97" s="52"/>
      <c r="BU97" s="52"/>
      <c r="BV97" s="52"/>
      <c r="BW97" s="52"/>
      <c r="BX97" s="52"/>
      <c r="BY97" s="52"/>
      <c r="BZ97" s="52"/>
      <c r="CA97" s="52"/>
      <c r="CB97" s="52"/>
      <c r="CC97" s="52"/>
      <c r="CD97" s="52"/>
      <c r="CE97" s="52"/>
      <c r="CF97" s="52"/>
      <c r="CG97" s="52"/>
      <c r="CH97" s="52"/>
      <c r="CI97" s="52"/>
    </row>
    <row r="98" spans="1:87">
      <c r="A98" s="56"/>
      <c r="B98" s="56"/>
      <c r="C98" s="129" t="s">
        <v>592</v>
      </c>
      <c r="D98" s="12" t="s">
        <v>898</v>
      </c>
      <c r="E98" s="429" t="s">
        <v>58</v>
      </c>
      <c r="F98" s="2"/>
      <c r="G98" s="762"/>
      <c r="H98" s="768">
        <f>Inputs!H428</f>
        <v>6279.2</v>
      </c>
      <c r="I98" s="188">
        <f t="shared" ref="I98" si="177">H110</f>
        <v>6466.1150777400435</v>
      </c>
      <c r="J98" s="188">
        <f t="shared" ref="J98" si="178">I110</f>
        <v>6536.4609314038325</v>
      </c>
      <c r="K98" s="188">
        <f t="shared" ref="K98" si="179">J110</f>
        <v>6916.4698735880629</v>
      </c>
      <c r="L98" s="188">
        <f t="shared" ref="L98" si="180">K110</f>
        <v>7271.8489180216638</v>
      </c>
      <c r="M98" s="188">
        <f t="shared" ref="M98" si="181">L110</f>
        <v>7681.4033243203039</v>
      </c>
      <c r="N98" s="188">
        <f t="shared" ref="N98" si="182">M110</f>
        <v>8038.5105370595384</v>
      </c>
      <c r="O98" s="188">
        <f t="shared" ref="O98" si="183">N110</f>
        <v>8446.9215388122375</v>
      </c>
      <c r="P98" s="188">
        <f t="shared" ref="P98" si="184">O110</f>
        <v>9066.8970185215549</v>
      </c>
      <c r="Q98" s="188">
        <f t="shared" ref="Q98" si="185">P110</f>
        <v>9713.9863685812816</v>
      </c>
      <c r="R98" s="188">
        <f t="shared" ref="R98" si="186">Q110</f>
        <v>10424.444669764913</v>
      </c>
      <c r="S98" s="188">
        <f t="shared" ref="S98" si="187">R110</f>
        <v>11172.993496402665</v>
      </c>
      <c r="T98" s="188">
        <f t="shared" ref="T98" si="188">S110</f>
        <v>11930.257953984972</v>
      </c>
      <c r="U98" s="188">
        <f t="shared" ref="U98" si="189">T110</f>
        <v>12732.191891952878</v>
      </c>
      <c r="V98" s="188">
        <f t="shared" ref="V98" si="190">U110</f>
        <v>13585.336360971633</v>
      </c>
      <c r="W98" s="188">
        <f t="shared" ref="W98" si="191">V110</f>
        <v>14509.406690995524</v>
      </c>
      <c r="X98" s="188">
        <f t="shared" ref="X98" si="192">W110</f>
        <v>15508.472544878221</v>
      </c>
      <c r="Y98" s="188">
        <f t="shared" ref="Y98" si="193">X110</f>
        <v>16584.949986266649</v>
      </c>
      <c r="Z98" s="188">
        <f t="shared" ref="Z98" si="194">Y110</f>
        <v>17741.094290383648</v>
      </c>
      <c r="AA98" s="188">
        <f t="shared" ref="AA98" si="195">Z110</f>
        <v>18985.136525809939</v>
      </c>
      <c r="AB98" s="188">
        <f t="shared" ref="AB98" si="196">AA110</f>
        <v>20317.294805126472</v>
      </c>
      <c r="AC98" s="188">
        <f t="shared" ref="AC98" si="197">AB110</f>
        <v>21708.010376225513</v>
      </c>
      <c r="AD98" s="188">
        <f t="shared" ref="AD98" si="198">AC110</f>
        <v>23204.845831932809</v>
      </c>
      <c r="AE98" s="188">
        <f t="shared" ref="AE98" si="199">AD110</f>
        <v>24805.700351156145</v>
      </c>
      <c r="AF98" s="188">
        <f t="shared" ref="AF98" si="200">AE110</f>
        <v>26515.74031595005</v>
      </c>
      <c r="AG98" s="188">
        <f t="shared" ref="AG98" si="201">AF110</f>
        <v>28341.173918977816</v>
      </c>
      <c r="AH98" s="188">
        <f t="shared" ref="AH98" si="202">AG110</f>
        <v>30209.351224260259</v>
      </c>
      <c r="AI98" s="188">
        <f t="shared" ref="AI98" si="203">AH110</f>
        <v>32121.558551889979</v>
      </c>
      <c r="AJ98" s="188">
        <f t="shared" ref="AJ98" si="204">AI110</f>
        <v>34081.815384544221</v>
      </c>
      <c r="AK98" s="188">
        <f t="shared" ref="AK98" si="205">AJ110</f>
        <v>36093.582642663154</v>
      </c>
      <c r="AL98" s="188">
        <f t="shared" ref="AL98" si="206">AK110</f>
        <v>38159.908661272515</v>
      </c>
      <c r="AM98" s="188">
        <f t="shared" ref="AM98" si="207">AL110</f>
        <v>40284.103055072708</v>
      </c>
      <c r="AN98" s="188">
        <f t="shared" ref="AN98" si="208">AM110</f>
        <v>42468.602127942329</v>
      </c>
      <c r="AO98" s="188">
        <f t="shared" ref="AO98" si="209">AN110</f>
        <v>44716.239676731384</v>
      </c>
      <c r="AP98" s="188">
        <f t="shared" ref="AP98" si="210">AO110</f>
        <v>47028.777087707655</v>
      </c>
      <c r="AQ98" s="188">
        <f t="shared" ref="AQ98" si="211">AP110</f>
        <v>49408.383476702067</v>
      </c>
      <c r="AR98" s="188">
        <f t="shared" ref="AR98" si="212">AQ110</f>
        <v>51857.347267433652</v>
      </c>
      <c r="AS98" s="188">
        <f t="shared" ref="AS98" si="213">AR110</f>
        <v>54378.018231325201</v>
      </c>
      <c r="AT98" s="188">
        <f t="shared" ref="AT98" si="214">AS110</f>
        <v>56973.788308797062</v>
      </c>
      <c r="AU98" s="188">
        <f t="shared" ref="AU98" si="215">AT110</f>
        <v>59648.614503979603</v>
      </c>
      <c r="AV98" s="188">
        <f t="shared" ref="AV98" si="216">AU110</f>
        <v>62401.960194652565</v>
      </c>
      <c r="AW98" s="188">
        <f t="shared" ref="AW98" si="217">AV110</f>
        <v>65238.973942320241</v>
      </c>
      <c r="AX98" s="188">
        <f t="shared" ref="AX98" si="218">AW110</f>
        <v>68160.669109035502</v>
      </c>
      <c r="AY98" s="188">
        <f t="shared" ref="AY98" si="219">AX110</f>
        <v>71169.130338249539</v>
      </c>
      <c r="AZ98" s="188">
        <f t="shared" ref="AZ98" si="220">AY110</f>
        <v>74267.166688850179</v>
      </c>
      <c r="BA98" s="188">
        <f t="shared" ref="BA98" si="221">AZ110</f>
        <v>77456.180363040781</v>
      </c>
      <c r="BB98" s="188">
        <f t="shared" ref="BB98" si="222">BA110</f>
        <v>80739.935089932653</v>
      </c>
      <c r="BC98" s="188">
        <f t="shared" ref="BC98" si="223">BB110</f>
        <v>84123.083492577396</v>
      </c>
      <c r="BD98" s="188">
        <f t="shared" ref="BD98" si="224">BC110</f>
        <v>87608.33315556412</v>
      </c>
      <c r="BE98" s="188">
        <f t="shared" ref="BE98" si="225">BD110</f>
        <v>91199.131232432701</v>
      </c>
      <c r="BF98" s="188">
        <f t="shared" ref="BF98" si="226">BE110</f>
        <v>94899.981691925641</v>
      </c>
      <c r="BG98" s="188">
        <f t="shared" ref="BG98" si="227">BF110</f>
        <v>98712.991006207696</v>
      </c>
      <c r="BH98" s="188">
        <f t="shared" ref="BH98" si="228">BG110</f>
        <v>102639.35361705723</v>
      </c>
      <c r="BI98" s="188">
        <f t="shared" ref="BI98" si="229">BH110</f>
        <v>106683.72077651622</v>
      </c>
      <c r="BJ98" s="188">
        <f t="shared" ref="BJ98" si="230">BI110</f>
        <v>110856.51605375599</v>
      </c>
      <c r="BK98" s="188">
        <f t="shared" ref="BK98" si="231">BJ110</f>
        <v>115162.95966583509</v>
      </c>
      <c r="BL98" s="188">
        <f t="shared" ref="BL98" si="232">BK110</f>
        <v>119603.93272268449</v>
      </c>
      <c r="BM98" s="188">
        <f t="shared" ref="BM98" si="233">BL110</f>
        <v>124185.22644099452</v>
      </c>
      <c r="BN98" s="188">
        <f t="shared" ref="BN98" si="234">BM110</f>
        <v>128910.97241801588</v>
      </c>
      <c r="BO98" s="188">
        <f t="shared" ref="BO98" si="235">BN110</f>
        <v>133785.49937540799</v>
      </c>
      <c r="BP98" s="188">
        <f t="shared" ref="BP98" si="236">BO110</f>
        <v>138813.29844190768</v>
      </c>
      <c r="BQ98" s="188">
        <f t="shared" ref="BQ98" si="237">BP110</f>
        <v>143998.97828355827</v>
      </c>
      <c r="BR98" s="188">
        <f t="shared" ref="BR98" si="238">BQ110</f>
        <v>149348.39653922289</v>
      </c>
      <c r="BS98" s="188">
        <f t="shared" ref="BS98" si="239">BR110</f>
        <v>154866.88706147543</v>
      </c>
      <c r="BT98" s="188">
        <f t="shared" ref="BT98" si="240">BS110</f>
        <v>160559.76938958853</v>
      </c>
      <c r="BU98" s="188">
        <f t="shared" ref="BU98" si="241">BT110</f>
        <v>166432.55624647642</v>
      </c>
      <c r="BV98" s="188">
        <f t="shared" ref="BV98" si="242">BU110</f>
        <v>172490.75421445933</v>
      </c>
      <c r="BW98" s="188">
        <f t="shared" ref="BW98" si="243">BV110</f>
        <v>178740.05165532546</v>
      </c>
      <c r="BX98" s="188">
        <f t="shared" ref="BX98" si="244">BW110</f>
        <v>185186.71722794059</v>
      </c>
      <c r="BY98" s="188">
        <f t="shared" ref="BY98" si="245">BX110</f>
        <v>191837.17332928634</v>
      </c>
      <c r="BZ98" s="188">
        <f t="shared" ref="BZ98" si="246">BY110</f>
        <v>198697.73510111085</v>
      </c>
      <c r="CA98" s="188">
        <f t="shared" ref="CA98" si="247">BZ110</f>
        <v>205774.93458442742</v>
      </c>
      <c r="CB98" s="188">
        <f t="shared" ref="CB98" si="248">CA110</f>
        <v>213075.38951228288</v>
      </c>
      <c r="CC98" s="188">
        <f t="shared" ref="CC98" si="249">CB110</f>
        <v>220605.9628738242</v>
      </c>
      <c r="CD98" s="188">
        <f t="shared" ref="CD98" si="250">CC110</f>
        <v>228373.74163603899</v>
      </c>
      <c r="CE98" s="188">
        <f t="shared" ref="CE98" si="251">CD110</f>
        <v>236386.0786447493</v>
      </c>
      <c r="CF98" s="188">
        <f t="shared" ref="CF98" si="252">CE110</f>
        <v>244650.56941198069</v>
      </c>
      <c r="CG98" s="188">
        <f t="shared" ref="CG98" si="253">CF110</f>
        <v>253175.07696119818</v>
      </c>
      <c r="CH98" s="188">
        <f t="shared" ref="CH98" si="254">CG110</f>
        <v>261967.66011485443</v>
      </c>
      <c r="CI98" s="188">
        <f t="shared" ref="CI98" si="255">CH110</f>
        <v>271036.66231779841</v>
      </c>
    </row>
    <row r="99" spans="1:87">
      <c r="A99" s="1"/>
      <c r="B99" s="1"/>
      <c r="C99" s="213" t="s">
        <v>354</v>
      </c>
      <c r="D99" s="12" t="s">
        <v>898</v>
      </c>
      <c r="E99" s="429" t="s">
        <v>58</v>
      </c>
      <c r="F99" s="2"/>
      <c r="G99" s="752"/>
      <c r="H99" s="188">
        <f>Inputs!H431</f>
        <v>0</v>
      </c>
      <c r="I99" s="188">
        <f>Inputs!I431</f>
        <v>-212.6</v>
      </c>
      <c r="J99" s="188">
        <f>Inputs!J431</f>
        <v>0</v>
      </c>
      <c r="K99" s="188">
        <f>Inputs!K431</f>
        <v>0</v>
      </c>
      <c r="L99" s="188">
        <f>Inputs!L431</f>
        <v>0</v>
      </c>
      <c r="M99" s="188">
        <f>Inputs!M431</f>
        <v>0</v>
      </c>
      <c r="N99" s="188">
        <f>Inputs!N431</f>
        <v>0</v>
      </c>
      <c r="O99" s="188">
        <f>Inputs!O431</f>
        <v>0</v>
      </c>
      <c r="P99" s="188">
        <f>Inputs!P431</f>
        <v>0</v>
      </c>
      <c r="Q99" s="188">
        <f>Inputs!Q431</f>
        <v>0</v>
      </c>
      <c r="R99" s="188">
        <f>Inputs!R431</f>
        <v>0</v>
      </c>
      <c r="S99" s="188">
        <f>Inputs!S431</f>
        <v>0</v>
      </c>
      <c r="T99" s="188">
        <f>Inputs!T431</f>
        <v>0</v>
      </c>
      <c r="U99" s="188">
        <f>Inputs!U431</f>
        <v>0</v>
      </c>
      <c r="V99" s="188">
        <f>Inputs!V431</f>
        <v>0</v>
      </c>
      <c r="W99" s="188">
        <f>Inputs!W431</f>
        <v>0</v>
      </c>
      <c r="X99" s="188">
        <f>Inputs!X431</f>
        <v>0</v>
      </c>
      <c r="Y99" s="188">
        <f>Inputs!Y431</f>
        <v>0</v>
      </c>
      <c r="Z99" s="188">
        <f>Inputs!Z431</f>
        <v>0</v>
      </c>
      <c r="AA99" s="188">
        <f>Inputs!AA431</f>
        <v>0</v>
      </c>
      <c r="AB99" s="188">
        <f>Inputs!AB431</f>
        <v>0</v>
      </c>
      <c r="AC99" s="188">
        <f>Inputs!AC431</f>
        <v>0</v>
      </c>
      <c r="AD99" s="188">
        <f>Inputs!AD431</f>
        <v>0</v>
      </c>
      <c r="AE99" s="188">
        <f>Inputs!AE431</f>
        <v>0</v>
      </c>
      <c r="AF99" s="188">
        <f>Inputs!AF431</f>
        <v>0</v>
      </c>
      <c r="AG99" s="188">
        <f>Inputs!AG431</f>
        <v>0</v>
      </c>
      <c r="AH99" s="188">
        <f>Inputs!AH431</f>
        <v>0</v>
      </c>
      <c r="AI99" s="188">
        <f>Inputs!AI431</f>
        <v>0</v>
      </c>
      <c r="AJ99" s="188">
        <f>Inputs!AJ431</f>
        <v>0</v>
      </c>
      <c r="AK99" s="188">
        <f>Inputs!AK431</f>
        <v>0</v>
      </c>
      <c r="AL99" s="188">
        <f>Inputs!AL431</f>
        <v>0</v>
      </c>
      <c r="AM99" s="188">
        <f>Inputs!AM431</f>
        <v>0</v>
      </c>
      <c r="AN99" s="188">
        <f>Inputs!AN431</f>
        <v>0</v>
      </c>
      <c r="AO99" s="188">
        <f>Inputs!AO431</f>
        <v>0</v>
      </c>
      <c r="AP99" s="188">
        <f>Inputs!AP431</f>
        <v>0</v>
      </c>
      <c r="AQ99" s="188">
        <f>Inputs!AQ431</f>
        <v>0</v>
      </c>
      <c r="AR99" s="188">
        <f>Inputs!AR431</f>
        <v>0</v>
      </c>
      <c r="AS99" s="188">
        <f>Inputs!AS431</f>
        <v>0</v>
      </c>
      <c r="AT99" s="188">
        <f>Inputs!AT431</f>
        <v>0</v>
      </c>
      <c r="AU99" s="188">
        <f>Inputs!AU431</f>
        <v>0</v>
      </c>
      <c r="AV99" s="188">
        <f>Inputs!AV431</f>
        <v>0</v>
      </c>
      <c r="AW99" s="188">
        <f>Inputs!AW431</f>
        <v>0</v>
      </c>
      <c r="AX99" s="188">
        <f>Inputs!AX431</f>
        <v>0</v>
      </c>
      <c r="AY99" s="188">
        <f>Inputs!AY431</f>
        <v>0</v>
      </c>
      <c r="AZ99" s="188">
        <f>Inputs!AZ431</f>
        <v>0</v>
      </c>
      <c r="BA99" s="188">
        <f>Inputs!BA431</f>
        <v>0</v>
      </c>
      <c r="BB99" s="188">
        <f>Inputs!BB431</f>
        <v>0</v>
      </c>
      <c r="BC99" s="188">
        <f>Inputs!BC431</f>
        <v>0</v>
      </c>
      <c r="BD99" s="188">
        <f>Inputs!BD431</f>
        <v>0</v>
      </c>
      <c r="BE99" s="188">
        <f>Inputs!BE431</f>
        <v>0</v>
      </c>
      <c r="BF99" s="188">
        <f>Inputs!BF431</f>
        <v>0</v>
      </c>
      <c r="BG99" s="188">
        <f>Inputs!BG431</f>
        <v>0</v>
      </c>
      <c r="BH99" s="188">
        <f>Inputs!BH431</f>
        <v>0</v>
      </c>
      <c r="BI99" s="188">
        <f>Inputs!BI431</f>
        <v>0</v>
      </c>
      <c r="BJ99" s="188">
        <f>Inputs!BJ431</f>
        <v>0</v>
      </c>
      <c r="BK99" s="188">
        <f>Inputs!BK431</f>
        <v>0</v>
      </c>
      <c r="BL99" s="188">
        <f>Inputs!BL431</f>
        <v>0</v>
      </c>
      <c r="BM99" s="188">
        <f>Inputs!BM431</f>
        <v>0</v>
      </c>
      <c r="BN99" s="188">
        <f>Inputs!BN431</f>
        <v>0</v>
      </c>
      <c r="BO99" s="188">
        <f>Inputs!BO431</f>
        <v>0</v>
      </c>
      <c r="BP99" s="188">
        <f>Inputs!BP431</f>
        <v>0</v>
      </c>
      <c r="BQ99" s="188">
        <f>Inputs!BQ431</f>
        <v>0</v>
      </c>
      <c r="BR99" s="188">
        <f>Inputs!BR431</f>
        <v>0</v>
      </c>
      <c r="BS99" s="188">
        <f>Inputs!BS431</f>
        <v>0</v>
      </c>
      <c r="BT99" s="188">
        <f>Inputs!BT431</f>
        <v>0</v>
      </c>
      <c r="BU99" s="188">
        <f>Inputs!BU431</f>
        <v>0</v>
      </c>
      <c r="BV99" s="188">
        <f>Inputs!BV431</f>
        <v>0</v>
      </c>
      <c r="BW99" s="188">
        <f>Inputs!BW431</f>
        <v>0</v>
      </c>
      <c r="BX99" s="188">
        <f>Inputs!BX431</f>
        <v>0</v>
      </c>
      <c r="BY99" s="188">
        <f>Inputs!BY431</f>
        <v>0</v>
      </c>
      <c r="BZ99" s="188">
        <f>Inputs!BZ431</f>
        <v>0</v>
      </c>
      <c r="CA99" s="188">
        <f>Inputs!CA431</f>
        <v>0</v>
      </c>
      <c r="CB99" s="188">
        <f>Inputs!CB431</f>
        <v>0</v>
      </c>
      <c r="CC99" s="188">
        <f>Inputs!CC431</f>
        <v>0</v>
      </c>
      <c r="CD99" s="188">
        <f>Inputs!CD431</f>
        <v>0</v>
      </c>
      <c r="CE99" s="188">
        <f>Inputs!CE431</f>
        <v>0</v>
      </c>
      <c r="CF99" s="188">
        <f>Inputs!CF431</f>
        <v>0</v>
      </c>
      <c r="CG99" s="188">
        <f>Inputs!CG431</f>
        <v>0</v>
      </c>
      <c r="CH99" s="188">
        <f>Inputs!CH431</f>
        <v>0</v>
      </c>
      <c r="CI99" s="188">
        <f>Inputs!CI431</f>
        <v>0</v>
      </c>
    </row>
    <row r="100" spans="1:87">
      <c r="A100" s="1"/>
      <c r="B100" s="1"/>
      <c r="C100" s="213" t="s">
        <v>355</v>
      </c>
      <c r="D100" s="12" t="s">
        <v>898</v>
      </c>
      <c r="E100" s="429" t="s">
        <v>58</v>
      </c>
      <c r="F100" s="2"/>
      <c r="G100" s="752"/>
      <c r="H100" s="188">
        <f>Inputs!H432</f>
        <v>0</v>
      </c>
      <c r="I100" s="188">
        <f>Inputs!I432</f>
        <v>-20.2</v>
      </c>
      <c r="J100" s="188">
        <f>Inputs!J432</f>
        <v>0</v>
      </c>
      <c r="K100" s="188">
        <f>Inputs!K432</f>
        <v>0</v>
      </c>
      <c r="L100" s="188">
        <f>Inputs!L432</f>
        <v>0</v>
      </c>
      <c r="M100" s="188">
        <f>Inputs!M432</f>
        <v>0</v>
      </c>
      <c r="N100" s="188">
        <f>Inputs!N432</f>
        <v>0</v>
      </c>
      <c r="O100" s="188">
        <f>Inputs!O432</f>
        <v>0</v>
      </c>
      <c r="P100" s="188">
        <f>Inputs!P432</f>
        <v>0</v>
      </c>
      <c r="Q100" s="188">
        <f>Inputs!Q432</f>
        <v>0</v>
      </c>
      <c r="R100" s="188">
        <f>Inputs!R432</f>
        <v>0</v>
      </c>
      <c r="S100" s="188">
        <f>Inputs!S432</f>
        <v>0</v>
      </c>
      <c r="T100" s="188">
        <f>Inputs!T432</f>
        <v>0</v>
      </c>
      <c r="U100" s="188">
        <f>Inputs!U432</f>
        <v>0</v>
      </c>
      <c r="V100" s="188">
        <f>Inputs!V432</f>
        <v>0</v>
      </c>
      <c r="W100" s="188">
        <f>Inputs!W432</f>
        <v>0</v>
      </c>
      <c r="X100" s="188">
        <f>Inputs!X432</f>
        <v>0</v>
      </c>
      <c r="Y100" s="188">
        <f>Inputs!Y432</f>
        <v>0</v>
      </c>
      <c r="Z100" s="188">
        <f>Inputs!Z432</f>
        <v>0</v>
      </c>
      <c r="AA100" s="188">
        <f>Inputs!AA432</f>
        <v>0</v>
      </c>
      <c r="AB100" s="188">
        <f>Inputs!AB432</f>
        <v>0</v>
      </c>
      <c r="AC100" s="188">
        <f>Inputs!AC432</f>
        <v>0</v>
      </c>
      <c r="AD100" s="188">
        <f>Inputs!AD432</f>
        <v>0</v>
      </c>
      <c r="AE100" s="188">
        <f>Inputs!AE432</f>
        <v>0</v>
      </c>
      <c r="AF100" s="188">
        <f>Inputs!AF432</f>
        <v>0</v>
      </c>
      <c r="AG100" s="188">
        <f>Inputs!AG432</f>
        <v>0</v>
      </c>
      <c r="AH100" s="188">
        <f>Inputs!AH432</f>
        <v>0</v>
      </c>
      <c r="AI100" s="188">
        <f>Inputs!AI432</f>
        <v>0</v>
      </c>
      <c r="AJ100" s="188">
        <f>Inputs!AJ432</f>
        <v>0</v>
      </c>
      <c r="AK100" s="188">
        <f>Inputs!AK432</f>
        <v>0</v>
      </c>
      <c r="AL100" s="188">
        <f>Inputs!AL432</f>
        <v>0</v>
      </c>
      <c r="AM100" s="188">
        <f>Inputs!AM432</f>
        <v>0</v>
      </c>
      <c r="AN100" s="188">
        <f>Inputs!AN432</f>
        <v>0</v>
      </c>
      <c r="AO100" s="188">
        <f>Inputs!AO432</f>
        <v>0</v>
      </c>
      <c r="AP100" s="188">
        <f>Inputs!AP432</f>
        <v>0</v>
      </c>
      <c r="AQ100" s="188">
        <f>Inputs!AQ432</f>
        <v>0</v>
      </c>
      <c r="AR100" s="188">
        <f>Inputs!AR432</f>
        <v>0</v>
      </c>
      <c r="AS100" s="188">
        <f>Inputs!AS432</f>
        <v>0</v>
      </c>
      <c r="AT100" s="188">
        <f>Inputs!AT432</f>
        <v>0</v>
      </c>
      <c r="AU100" s="188">
        <f>Inputs!AU432</f>
        <v>0</v>
      </c>
      <c r="AV100" s="188">
        <f>Inputs!AV432</f>
        <v>0</v>
      </c>
      <c r="AW100" s="188">
        <f>Inputs!AW432</f>
        <v>0</v>
      </c>
      <c r="AX100" s="188">
        <f>Inputs!AX432</f>
        <v>0</v>
      </c>
      <c r="AY100" s="188">
        <f>Inputs!AY432</f>
        <v>0</v>
      </c>
      <c r="AZ100" s="188">
        <f>Inputs!AZ432</f>
        <v>0</v>
      </c>
      <c r="BA100" s="188">
        <f>Inputs!BA432</f>
        <v>0</v>
      </c>
      <c r="BB100" s="188">
        <f>Inputs!BB432</f>
        <v>0</v>
      </c>
      <c r="BC100" s="188">
        <f>Inputs!BC432</f>
        <v>0</v>
      </c>
      <c r="BD100" s="188">
        <f>Inputs!BD432</f>
        <v>0</v>
      </c>
      <c r="BE100" s="188">
        <f>Inputs!BE432</f>
        <v>0</v>
      </c>
      <c r="BF100" s="188">
        <f>Inputs!BF432</f>
        <v>0</v>
      </c>
      <c r="BG100" s="188">
        <f>Inputs!BG432</f>
        <v>0</v>
      </c>
      <c r="BH100" s="188">
        <f>Inputs!BH432</f>
        <v>0</v>
      </c>
      <c r="BI100" s="188">
        <f>Inputs!BI432</f>
        <v>0</v>
      </c>
      <c r="BJ100" s="188">
        <f>Inputs!BJ432</f>
        <v>0</v>
      </c>
      <c r="BK100" s="188">
        <f>Inputs!BK432</f>
        <v>0</v>
      </c>
      <c r="BL100" s="188">
        <f>Inputs!BL432</f>
        <v>0</v>
      </c>
      <c r="BM100" s="188">
        <f>Inputs!BM432</f>
        <v>0</v>
      </c>
      <c r="BN100" s="188">
        <f>Inputs!BN432</f>
        <v>0</v>
      </c>
      <c r="BO100" s="188">
        <f>Inputs!BO432</f>
        <v>0</v>
      </c>
      <c r="BP100" s="188">
        <f>Inputs!BP432</f>
        <v>0</v>
      </c>
      <c r="BQ100" s="188">
        <f>Inputs!BQ432</f>
        <v>0</v>
      </c>
      <c r="BR100" s="188">
        <f>Inputs!BR432</f>
        <v>0</v>
      </c>
      <c r="BS100" s="188">
        <f>Inputs!BS432</f>
        <v>0</v>
      </c>
      <c r="BT100" s="188">
        <f>Inputs!BT432</f>
        <v>0</v>
      </c>
      <c r="BU100" s="188">
        <f>Inputs!BU432</f>
        <v>0</v>
      </c>
      <c r="BV100" s="188">
        <f>Inputs!BV432</f>
        <v>0</v>
      </c>
      <c r="BW100" s="188">
        <f>Inputs!BW432</f>
        <v>0</v>
      </c>
      <c r="BX100" s="188">
        <f>Inputs!BX432</f>
        <v>0</v>
      </c>
      <c r="BY100" s="188">
        <f>Inputs!BY432</f>
        <v>0</v>
      </c>
      <c r="BZ100" s="188">
        <f>Inputs!BZ432</f>
        <v>0</v>
      </c>
      <c r="CA100" s="188">
        <f>Inputs!CA432</f>
        <v>0</v>
      </c>
      <c r="CB100" s="188">
        <f>Inputs!CB432</f>
        <v>0</v>
      </c>
      <c r="CC100" s="188">
        <f>Inputs!CC432</f>
        <v>0</v>
      </c>
      <c r="CD100" s="188">
        <f>Inputs!CD432</f>
        <v>0</v>
      </c>
      <c r="CE100" s="188">
        <f>Inputs!CE432</f>
        <v>0</v>
      </c>
      <c r="CF100" s="188">
        <f>Inputs!CF432</f>
        <v>0</v>
      </c>
      <c r="CG100" s="188">
        <f>Inputs!CG432</f>
        <v>0</v>
      </c>
      <c r="CH100" s="188">
        <f>Inputs!CH432</f>
        <v>0</v>
      </c>
      <c r="CI100" s="188">
        <f>Inputs!CI432</f>
        <v>0</v>
      </c>
    </row>
    <row r="101" spans="1:87">
      <c r="A101" s="1"/>
      <c r="B101" s="1"/>
      <c r="C101" s="213" t="s">
        <v>356</v>
      </c>
      <c r="D101" s="12" t="s">
        <v>898</v>
      </c>
      <c r="E101" s="429" t="s">
        <v>58</v>
      </c>
      <c r="F101" s="2"/>
      <c r="G101" s="752"/>
      <c r="H101" s="188">
        <f>Inputs!H433</f>
        <v>0</v>
      </c>
      <c r="I101" s="188">
        <f>Inputs!I433</f>
        <v>0</v>
      </c>
      <c r="J101" s="188">
        <f>Inputs!J433</f>
        <v>33.799999999999997</v>
      </c>
      <c r="K101" s="188">
        <f>Inputs!K433</f>
        <v>0</v>
      </c>
      <c r="L101" s="188">
        <f>Inputs!L433</f>
        <v>0</v>
      </c>
      <c r="M101" s="188">
        <f>Inputs!M433</f>
        <v>0</v>
      </c>
      <c r="N101" s="188">
        <f>Inputs!N433</f>
        <v>0</v>
      </c>
      <c r="O101" s="188">
        <f>Inputs!O433</f>
        <v>0</v>
      </c>
      <c r="P101" s="188">
        <f>Inputs!P433</f>
        <v>0</v>
      </c>
      <c r="Q101" s="188">
        <f>Inputs!Q433</f>
        <v>0</v>
      </c>
      <c r="R101" s="188">
        <f>Inputs!R433</f>
        <v>0</v>
      </c>
      <c r="S101" s="188">
        <f>Inputs!S433</f>
        <v>0</v>
      </c>
      <c r="T101" s="188">
        <f>Inputs!T433</f>
        <v>0</v>
      </c>
      <c r="U101" s="188">
        <f>Inputs!U433</f>
        <v>0</v>
      </c>
      <c r="V101" s="188">
        <f>Inputs!V433</f>
        <v>0</v>
      </c>
      <c r="W101" s="188">
        <f>Inputs!W433</f>
        <v>0</v>
      </c>
      <c r="X101" s="188">
        <f>Inputs!X433</f>
        <v>0</v>
      </c>
      <c r="Y101" s="188">
        <f>Inputs!Y433</f>
        <v>0</v>
      </c>
      <c r="Z101" s="188">
        <f>Inputs!Z433</f>
        <v>0</v>
      </c>
      <c r="AA101" s="188">
        <f>Inputs!AA433</f>
        <v>0</v>
      </c>
      <c r="AB101" s="188">
        <f>Inputs!AB433</f>
        <v>0</v>
      </c>
      <c r="AC101" s="188">
        <f>Inputs!AC433</f>
        <v>0</v>
      </c>
      <c r="AD101" s="188">
        <f>Inputs!AD433</f>
        <v>0</v>
      </c>
      <c r="AE101" s="188">
        <f>Inputs!AE433</f>
        <v>0</v>
      </c>
      <c r="AF101" s="188">
        <f>Inputs!AF433</f>
        <v>0</v>
      </c>
      <c r="AG101" s="188">
        <f>Inputs!AG433</f>
        <v>0</v>
      </c>
      <c r="AH101" s="188">
        <f>Inputs!AH433</f>
        <v>0</v>
      </c>
      <c r="AI101" s="188">
        <f>Inputs!AI433</f>
        <v>0</v>
      </c>
      <c r="AJ101" s="188">
        <f>Inputs!AJ433</f>
        <v>0</v>
      </c>
      <c r="AK101" s="188">
        <f>Inputs!AK433</f>
        <v>0</v>
      </c>
      <c r="AL101" s="188">
        <f>Inputs!AL433</f>
        <v>0</v>
      </c>
      <c r="AM101" s="188">
        <f>Inputs!AM433</f>
        <v>0</v>
      </c>
      <c r="AN101" s="188">
        <f>Inputs!AN433</f>
        <v>0</v>
      </c>
      <c r="AO101" s="188">
        <f>Inputs!AO433</f>
        <v>0</v>
      </c>
      <c r="AP101" s="188">
        <f>Inputs!AP433</f>
        <v>0</v>
      </c>
      <c r="AQ101" s="188">
        <f>Inputs!AQ433</f>
        <v>0</v>
      </c>
      <c r="AR101" s="188">
        <f>Inputs!AR433</f>
        <v>0</v>
      </c>
      <c r="AS101" s="188">
        <f>Inputs!AS433</f>
        <v>0</v>
      </c>
      <c r="AT101" s="188">
        <f>Inputs!AT433</f>
        <v>0</v>
      </c>
      <c r="AU101" s="188">
        <f>Inputs!AU433</f>
        <v>0</v>
      </c>
      <c r="AV101" s="188">
        <f>Inputs!AV433</f>
        <v>0</v>
      </c>
      <c r="AW101" s="188">
        <f>Inputs!AW433</f>
        <v>0</v>
      </c>
      <c r="AX101" s="188">
        <f>Inputs!AX433</f>
        <v>0</v>
      </c>
      <c r="AY101" s="188">
        <f>Inputs!AY433</f>
        <v>0</v>
      </c>
      <c r="AZ101" s="188">
        <f>Inputs!AZ433</f>
        <v>0</v>
      </c>
      <c r="BA101" s="188">
        <f>Inputs!BA433</f>
        <v>0</v>
      </c>
      <c r="BB101" s="188">
        <f>Inputs!BB433</f>
        <v>0</v>
      </c>
      <c r="BC101" s="188">
        <f>Inputs!BC433</f>
        <v>0</v>
      </c>
      <c r="BD101" s="188">
        <f>Inputs!BD433</f>
        <v>0</v>
      </c>
      <c r="BE101" s="188">
        <f>Inputs!BE433</f>
        <v>0</v>
      </c>
      <c r="BF101" s="188">
        <f>Inputs!BF433</f>
        <v>0</v>
      </c>
      <c r="BG101" s="188">
        <f>Inputs!BG433</f>
        <v>0</v>
      </c>
      <c r="BH101" s="188">
        <f>Inputs!BH433</f>
        <v>0</v>
      </c>
      <c r="BI101" s="188">
        <f>Inputs!BI433</f>
        <v>0</v>
      </c>
      <c r="BJ101" s="188">
        <f>Inputs!BJ433</f>
        <v>0</v>
      </c>
      <c r="BK101" s="188">
        <f>Inputs!BK433</f>
        <v>0</v>
      </c>
      <c r="BL101" s="188">
        <f>Inputs!BL433</f>
        <v>0</v>
      </c>
      <c r="BM101" s="188">
        <f>Inputs!BM433</f>
        <v>0</v>
      </c>
      <c r="BN101" s="188">
        <f>Inputs!BN433</f>
        <v>0</v>
      </c>
      <c r="BO101" s="188">
        <f>Inputs!BO433</f>
        <v>0</v>
      </c>
      <c r="BP101" s="188">
        <f>Inputs!BP433</f>
        <v>0</v>
      </c>
      <c r="BQ101" s="188">
        <f>Inputs!BQ433</f>
        <v>0</v>
      </c>
      <c r="BR101" s="188">
        <f>Inputs!BR433</f>
        <v>0</v>
      </c>
      <c r="BS101" s="188">
        <f>Inputs!BS433</f>
        <v>0</v>
      </c>
      <c r="BT101" s="188">
        <f>Inputs!BT433</f>
        <v>0</v>
      </c>
      <c r="BU101" s="188">
        <f>Inputs!BU433</f>
        <v>0</v>
      </c>
      <c r="BV101" s="188">
        <f>Inputs!BV433</f>
        <v>0</v>
      </c>
      <c r="BW101" s="188">
        <f>Inputs!BW433</f>
        <v>0</v>
      </c>
      <c r="BX101" s="188">
        <f>Inputs!BX433</f>
        <v>0</v>
      </c>
      <c r="BY101" s="188">
        <f>Inputs!BY433</f>
        <v>0</v>
      </c>
      <c r="BZ101" s="188">
        <f>Inputs!BZ433</f>
        <v>0</v>
      </c>
      <c r="CA101" s="188">
        <f>Inputs!CA433</f>
        <v>0</v>
      </c>
      <c r="CB101" s="188">
        <f>Inputs!CB433</f>
        <v>0</v>
      </c>
      <c r="CC101" s="188">
        <f>Inputs!CC433</f>
        <v>0</v>
      </c>
      <c r="CD101" s="188">
        <f>Inputs!CD433</f>
        <v>0</v>
      </c>
      <c r="CE101" s="188">
        <f>Inputs!CE433</f>
        <v>0</v>
      </c>
      <c r="CF101" s="188">
        <f>Inputs!CF433</f>
        <v>0</v>
      </c>
      <c r="CG101" s="188">
        <f>Inputs!CG433</f>
        <v>0</v>
      </c>
      <c r="CH101" s="188">
        <f>Inputs!CH433</f>
        <v>0</v>
      </c>
      <c r="CI101" s="188">
        <f>Inputs!CI433</f>
        <v>0</v>
      </c>
    </row>
    <row r="102" spans="1:87">
      <c r="A102" s="1"/>
      <c r="B102" s="1"/>
      <c r="C102" s="213" t="s">
        <v>593</v>
      </c>
      <c r="D102" s="12" t="s">
        <v>898</v>
      </c>
      <c r="E102" s="429" t="s">
        <v>58</v>
      </c>
      <c r="F102" s="2"/>
      <c r="G102" s="752"/>
      <c r="H102" s="188">
        <f>Investment!H92</f>
        <v>611.61008215414017</v>
      </c>
      <c r="I102" s="188">
        <f>Investment!I92</f>
        <v>799.25321064850755</v>
      </c>
      <c r="J102" s="188">
        <f>Investment!J92</f>
        <v>918.91516676355616</v>
      </c>
      <c r="K102" s="188">
        <f>Investment!K92</f>
        <v>1057.8523983769039</v>
      </c>
      <c r="L102" s="188">
        <f>Investment!L92</f>
        <v>1139.626</v>
      </c>
      <c r="M102" s="188">
        <f>Investment!M92</f>
        <v>1128.2508337371737</v>
      </c>
      <c r="N102" s="188">
        <f>Investment!N92</f>
        <v>1257.9617470919527</v>
      </c>
      <c r="O102" s="188">
        <f>Investment!O92</f>
        <v>1326.0092264223465</v>
      </c>
      <c r="P102" s="188">
        <f>Investment!P92</f>
        <v>1385.3839795840904</v>
      </c>
      <c r="Q102" s="188">
        <f>Investment!Q92</f>
        <v>1480.1225999980045</v>
      </c>
      <c r="R102" s="188">
        <f>Investment!R92</f>
        <v>1581.9780313137219</v>
      </c>
      <c r="S102" s="188">
        <f>Investment!S92</f>
        <v>1677.3960766678026</v>
      </c>
      <c r="T102" s="188">
        <f>Investment!T92</f>
        <v>1777.4161953949983</v>
      </c>
      <c r="U102" s="188">
        <f>Investment!U92</f>
        <v>1879.5705203426592</v>
      </c>
      <c r="V102" s="188">
        <f>Investment!V92</f>
        <v>1987.5282069314371</v>
      </c>
      <c r="W102" s="188">
        <f>Investment!W92</f>
        <v>2101.9005448034904</v>
      </c>
      <c r="X102" s="188">
        <f>Investment!X92</f>
        <v>2221.8924007580322</v>
      </c>
      <c r="Y102" s="188">
        <f>Investment!Y92</f>
        <v>2347.3481637148161</v>
      </c>
      <c r="Z102" s="188">
        <f>Investment!Z92</f>
        <v>2481.4980280014502</v>
      </c>
      <c r="AA102" s="188">
        <f>Investment!AA92</f>
        <v>2616.7585935252628</v>
      </c>
      <c r="AB102" s="188">
        <f>Investment!AB92</f>
        <v>2725.6119917654196</v>
      </c>
      <c r="AC102" s="188">
        <f>Investment!AC92</f>
        <v>2884.7441516575286</v>
      </c>
      <c r="AD102" s="188">
        <f>Investment!AD92</f>
        <v>3044.7383866542787</v>
      </c>
      <c r="AE102" s="188">
        <f>Investment!AE92</f>
        <v>3212.939922199515</v>
      </c>
      <c r="AF102" s="188">
        <f>Investment!AF92</f>
        <v>3390.6218934716617</v>
      </c>
      <c r="AG102" s="188">
        <f>Investment!AG92</f>
        <v>3498.4197712344817</v>
      </c>
      <c r="AH102" s="188">
        <f>Investment!AH92</f>
        <v>3608.2551756958064</v>
      </c>
      <c r="AI102" s="188">
        <f>Investment!AI92</f>
        <v>3721.7718462657044</v>
      </c>
      <c r="AJ102" s="188">
        <f>Investment!AJ92</f>
        <v>3838.6193239595718</v>
      </c>
      <c r="AK102" s="188">
        <f>Investment!AK92</f>
        <v>3958.2327420402289</v>
      </c>
      <c r="AL102" s="188">
        <f>Investment!AL92</f>
        <v>4081.9875841553248</v>
      </c>
      <c r="AM102" s="188">
        <f>Investment!AM92</f>
        <v>4210.1037701225778</v>
      </c>
      <c r="AN102" s="188">
        <f>Investment!AN92</f>
        <v>4342.462166216983</v>
      </c>
      <c r="AO102" s="188">
        <f>Investment!AO92</f>
        <v>4478.1236227993822</v>
      </c>
      <c r="AP102" s="188">
        <f>Investment!AP92</f>
        <v>4617.8956590574508</v>
      </c>
      <c r="AQ102" s="188">
        <f>Investment!AQ92</f>
        <v>4761.9556211729086</v>
      </c>
      <c r="AR102" s="188">
        <f>Investment!AR92</f>
        <v>4910.5392456097725</v>
      </c>
      <c r="AS102" s="188">
        <f>Investment!AS92</f>
        <v>5064.7302861781554</v>
      </c>
      <c r="AT102" s="188">
        <f>Investment!AT92</f>
        <v>5225.1301321891196</v>
      </c>
      <c r="AU102" s="188">
        <f>Investment!AU92</f>
        <v>5387.2276651449474</v>
      </c>
      <c r="AV102" s="188">
        <f>Investment!AV92</f>
        <v>5556.6026328195667</v>
      </c>
      <c r="AW102" s="188">
        <f>Investment!AW92</f>
        <v>5729.4127257631444</v>
      </c>
      <c r="AX102" s="188">
        <f>Investment!AX92</f>
        <v>5906.6859127853877</v>
      </c>
      <c r="AY102" s="188">
        <f>Investment!AY92</f>
        <v>6089.1441196737233</v>
      </c>
      <c r="AZ102" s="188">
        <f>Investment!AZ92</f>
        <v>6275.4371573895214</v>
      </c>
      <c r="BA102" s="188">
        <f>Investment!BA92</f>
        <v>6468.0718369936058</v>
      </c>
      <c r="BB102" s="188">
        <f>Investment!BB92</f>
        <v>6667.9837630936618</v>
      </c>
      <c r="BC102" s="188">
        <f>Investment!BC92</f>
        <v>6873.2529005567712</v>
      </c>
      <c r="BD102" s="188">
        <f>Investment!BD92</f>
        <v>7084.7116333910481</v>
      </c>
      <c r="BE102" s="188">
        <f>Investment!BE92</f>
        <v>7303.5237155500681</v>
      </c>
      <c r="BF102" s="188">
        <f>Investment!BF92</f>
        <v>7527.5611054660485</v>
      </c>
      <c r="BG102" s="188">
        <f>Investment!BG92</f>
        <v>7756.0872152465236</v>
      </c>
      <c r="BH102" s="188">
        <f>Investment!BH92</f>
        <v>7992.6196783745963</v>
      </c>
      <c r="BI102" s="188">
        <f>Investment!BI92</f>
        <v>8243.2007322459285</v>
      </c>
      <c r="BJ102" s="188">
        <f>Investment!BJ92</f>
        <v>8502.8971554236196</v>
      </c>
      <c r="BK102" s="188">
        <f>Investment!BK92</f>
        <v>8767.4628823611674</v>
      </c>
      <c r="BL102" s="188">
        <f>Investment!BL92</f>
        <v>9041.9523823948784</v>
      </c>
      <c r="BM102" s="188">
        <f>Investment!BM92</f>
        <v>9324.8871151132844</v>
      </c>
      <c r="BN102" s="188">
        <f>Investment!BN92</f>
        <v>9616.4890271021268</v>
      </c>
      <c r="BO102" s="188">
        <f>Investment!BO92</f>
        <v>9917.0077214733756</v>
      </c>
      <c r="BP102" s="188">
        <f>Investment!BP92</f>
        <v>10226.750401524147</v>
      </c>
      <c r="BQ102" s="188">
        <f>Investment!BQ92</f>
        <v>10545.94917485422</v>
      </c>
      <c r="BR102" s="188">
        <f>Investment!BR92</f>
        <v>10874.898280521138</v>
      </c>
      <c r="BS102" s="188">
        <f>Investment!BS92</f>
        <v>11213.873649485107</v>
      </c>
      <c r="BT102" s="188">
        <f>Investment!BT92</f>
        <v>11563.215173130389</v>
      </c>
      <c r="BU102" s="188">
        <f>Investment!BU92</f>
        <v>11923.188814234138</v>
      </c>
      <c r="BV102" s="188">
        <f>Investment!BV92</f>
        <v>12294.123618406053</v>
      </c>
      <c r="BW102" s="188">
        <f>Investment!BW92</f>
        <v>12676.331377849463</v>
      </c>
      <c r="BX102" s="188">
        <f>Investment!BX92</f>
        <v>13070.18895247157</v>
      </c>
      <c r="BY102" s="188">
        <f>Investment!BY92</f>
        <v>13476.000362932145</v>
      </c>
      <c r="BZ102" s="188">
        <f>Investment!BZ92</f>
        <v>13894.133768352296</v>
      </c>
      <c r="CA102" s="188">
        <f>Investment!CA92</f>
        <v>14324.94104823373</v>
      </c>
      <c r="CB102" s="188">
        <f>Investment!CB92</f>
        <v>14768.840453183991</v>
      </c>
      <c r="CC102" s="188">
        <f>Investment!CC92</f>
        <v>15226.178977976824</v>
      </c>
      <c r="CD102" s="188">
        <f>Investment!CD92</f>
        <v>15697.368626155778</v>
      </c>
      <c r="CE102" s="188">
        <f>Investment!CE92</f>
        <v>16182.806883781064</v>
      </c>
      <c r="CF102" s="188">
        <f>Investment!CF92</f>
        <v>16682.958832832097</v>
      </c>
      <c r="CG102" s="188">
        <f>Investment!CG92</f>
        <v>17198.219323822672</v>
      </c>
      <c r="CH102" s="188">
        <f>Investment!CH92</f>
        <v>17729.050177629579</v>
      </c>
      <c r="CI102" s="188">
        <f>Investment!CI92</f>
        <v>18275.913644403096</v>
      </c>
    </row>
    <row r="103" spans="1:87">
      <c r="A103" s="1"/>
      <c r="B103" s="1"/>
      <c r="C103" s="213" t="s">
        <v>594</v>
      </c>
      <c r="D103" s="12" t="s">
        <v>898</v>
      </c>
      <c r="E103" s="429" t="s">
        <v>58</v>
      </c>
      <c r="F103" s="2"/>
      <c r="G103" s="752"/>
      <c r="H103" s="188">
        <f>-Investment!H110</f>
        <v>-138.64907343268521</v>
      </c>
      <c r="I103" s="188">
        <f>-Investment!I110</f>
        <v>-169.67500000000001</v>
      </c>
      <c r="J103" s="188">
        <f>-Investment!J110</f>
        <v>-230.52898735440502</v>
      </c>
      <c r="K103" s="188">
        <f>-Investment!K110</f>
        <v>-318.17570260899953</v>
      </c>
      <c r="L103" s="188">
        <f>-Investment!L110</f>
        <v>-342.62600000000003</v>
      </c>
      <c r="M103" s="188">
        <f>-Investment!M110</f>
        <v>-351.79394318840565</v>
      </c>
      <c r="N103" s="188">
        <f>-Investment!N110</f>
        <v>-396.43671497584546</v>
      </c>
      <c r="O103" s="188">
        <f>-Investment!O110</f>
        <v>-238.33843289039575</v>
      </c>
      <c r="P103" s="188">
        <f>-Investment!P110</f>
        <v>-246.33416518774632</v>
      </c>
      <c r="Q103" s="188">
        <f>-Investment!Q110</f>
        <v>-251.40460573914061</v>
      </c>
      <c r="R103" s="188">
        <f>-Investment!R110</f>
        <v>-286.38400544823998</v>
      </c>
      <c r="S103" s="188">
        <f>-Investment!S110</f>
        <v>-342.93366306865323</v>
      </c>
      <c r="T103" s="188">
        <f>-Investment!T110</f>
        <v>-370.14039220474052</v>
      </c>
      <c r="U103" s="188">
        <f>-Investment!U110</f>
        <v>-393.64515715665522</v>
      </c>
      <c r="V103" s="188">
        <f>-Investment!V110</f>
        <v>-401.51806029978832</v>
      </c>
      <c r="W103" s="188">
        <f>-Investment!W110</f>
        <v>-409.54842150578412</v>
      </c>
      <c r="X103" s="188">
        <f>-Investment!X110</f>
        <v>-417.73938993589979</v>
      </c>
      <c r="Y103" s="188">
        <f>-Investment!Y110</f>
        <v>-426.0941777346178</v>
      </c>
      <c r="Z103" s="188">
        <f>-Investment!Z110</f>
        <v>-434.61606128931015</v>
      </c>
      <c r="AA103" s="188">
        <f>-Investment!AA110</f>
        <v>-443.30838251509641</v>
      </c>
      <c r="AB103" s="188">
        <f>-Investment!AB110</f>
        <v>-452.17455016539839</v>
      </c>
      <c r="AC103" s="188">
        <f>-Investment!AC110</f>
        <v>-461.21804116870635</v>
      </c>
      <c r="AD103" s="188">
        <f>-Investment!AD110</f>
        <v>-470.44240199208048</v>
      </c>
      <c r="AE103" s="188">
        <f>-Investment!AE110</f>
        <v>-479.85125003192206</v>
      </c>
      <c r="AF103" s="188">
        <f>-Investment!AF110</f>
        <v>-489.4482750325605</v>
      </c>
      <c r="AG103" s="188">
        <f>-Investment!AG110</f>
        <v>-499.23724053321172</v>
      </c>
      <c r="AH103" s="188">
        <f>-Investment!AH110</f>
        <v>-509.22198534387599</v>
      </c>
      <c r="AI103" s="188">
        <f>-Investment!AI110</f>
        <v>-519.40642505075346</v>
      </c>
      <c r="AJ103" s="188">
        <f>-Investment!AJ110</f>
        <v>-529.79455355176844</v>
      </c>
      <c r="AK103" s="188">
        <f>-Investment!AK110</f>
        <v>-540.3904446228039</v>
      </c>
      <c r="AL103" s="188">
        <f>-Investment!AL110</f>
        <v>-551.19825351525992</v>
      </c>
      <c r="AM103" s="188">
        <f>-Investment!AM110</f>
        <v>-562.22221858556509</v>
      </c>
      <c r="AN103" s="188">
        <f>-Investment!AN110</f>
        <v>-573.46666295727641</v>
      </c>
      <c r="AO103" s="188">
        <f>-Investment!AO110</f>
        <v>-584.93599621642204</v>
      </c>
      <c r="AP103" s="188">
        <f>-Investment!AP110</f>
        <v>-596.63471614075047</v>
      </c>
      <c r="AQ103" s="188">
        <f>-Investment!AQ110</f>
        <v>-608.56741046356547</v>
      </c>
      <c r="AR103" s="188">
        <f>-Investment!AR110</f>
        <v>-620.73875867283675</v>
      </c>
      <c r="AS103" s="188">
        <f>-Investment!AS110</f>
        <v>-633.1535338462935</v>
      </c>
      <c r="AT103" s="188">
        <f>-Investment!AT110</f>
        <v>-645.81660452321933</v>
      </c>
      <c r="AU103" s="188">
        <f>-Investment!AU110</f>
        <v>-658.73293661368382</v>
      </c>
      <c r="AV103" s="188">
        <f>-Investment!AV110</f>
        <v>-671.90759534595759</v>
      </c>
      <c r="AW103" s="188">
        <f>-Investment!AW110</f>
        <v>-685.34574725287678</v>
      </c>
      <c r="AX103" s="188">
        <f>-Investment!AX110</f>
        <v>-699.0526621979343</v>
      </c>
      <c r="AY103" s="188">
        <f>-Investment!AY110</f>
        <v>-713.03371544189304</v>
      </c>
      <c r="AZ103" s="188">
        <f>-Investment!AZ110</f>
        <v>-727.29438975073083</v>
      </c>
      <c r="BA103" s="188">
        <f>-Investment!BA110</f>
        <v>-741.84027754574549</v>
      </c>
      <c r="BB103" s="188">
        <f>-Investment!BB110</f>
        <v>-756.67708309666045</v>
      </c>
      <c r="BC103" s="188">
        <f>-Investment!BC110</f>
        <v>-771.81062475859369</v>
      </c>
      <c r="BD103" s="188">
        <f>-Investment!BD110</f>
        <v>-787.24683725376553</v>
      </c>
      <c r="BE103" s="188">
        <f>-Investment!BE110</f>
        <v>-802.99177399884093</v>
      </c>
      <c r="BF103" s="188">
        <f>-Investment!BF110</f>
        <v>-819.05160947881768</v>
      </c>
      <c r="BG103" s="188">
        <f>-Investment!BG110</f>
        <v>-835.43264166839401</v>
      </c>
      <c r="BH103" s="188">
        <f>-Investment!BH110</f>
        <v>-852.14129450176199</v>
      </c>
      <c r="BI103" s="188">
        <f>-Investment!BI110</f>
        <v>-869.18412039179725</v>
      </c>
      <c r="BJ103" s="188">
        <f>-Investment!BJ110</f>
        <v>-886.56780279963334</v>
      </c>
      <c r="BK103" s="188">
        <f>-Investment!BK110</f>
        <v>-904.29915885562605</v>
      </c>
      <c r="BL103" s="188">
        <f>-Investment!BL110</f>
        <v>-922.38514203273849</v>
      </c>
      <c r="BM103" s="188">
        <f>-Investment!BM110</f>
        <v>-940.83284487339336</v>
      </c>
      <c r="BN103" s="188">
        <f>-Investment!BN110</f>
        <v>-959.64950177086121</v>
      </c>
      <c r="BO103" s="188">
        <f>-Investment!BO110</f>
        <v>-978.8424918062783</v>
      </c>
      <c r="BP103" s="188">
        <f>-Investment!BP110</f>
        <v>-998.41934164240399</v>
      </c>
      <c r="BQ103" s="188">
        <f>-Investment!BQ110</f>
        <v>-1018.3877284752521</v>
      </c>
      <c r="BR103" s="188">
        <f>-Investment!BR110</f>
        <v>-1038.7554830447573</v>
      </c>
      <c r="BS103" s="188">
        <f>-Investment!BS110</f>
        <v>-1059.5305927056525</v>
      </c>
      <c r="BT103" s="188">
        <f>-Investment!BT110</f>
        <v>-1080.7212045597655</v>
      </c>
      <c r="BU103" s="188">
        <f>-Investment!BU110</f>
        <v>-1102.3356286509609</v>
      </c>
      <c r="BV103" s="188">
        <f>-Investment!BV110</f>
        <v>-1124.3823412239801</v>
      </c>
      <c r="BW103" s="188">
        <f>-Investment!BW110</f>
        <v>-1146.8699880484596</v>
      </c>
      <c r="BX103" s="188">
        <f>-Investment!BX110</f>
        <v>-1169.8073878094287</v>
      </c>
      <c r="BY103" s="188">
        <f>-Investment!BY110</f>
        <v>-1193.2035355656176</v>
      </c>
      <c r="BZ103" s="188">
        <f>-Investment!BZ110</f>
        <v>-1217.0676062769298</v>
      </c>
      <c r="CA103" s="188">
        <f>-Investment!CA110</f>
        <v>-1241.4089584024684</v>
      </c>
      <c r="CB103" s="188">
        <f>-Investment!CB110</f>
        <v>-1266.2371375705179</v>
      </c>
      <c r="CC103" s="188">
        <f>-Investment!CC110</f>
        <v>-1291.5618803219281</v>
      </c>
      <c r="CD103" s="188">
        <f>-Investment!CD110</f>
        <v>-1317.3931179283668</v>
      </c>
      <c r="CE103" s="188">
        <f>-Investment!CE110</f>
        <v>-1343.7409802869345</v>
      </c>
      <c r="CF103" s="188">
        <f>-Investment!CF110</f>
        <v>-1370.6157998926731</v>
      </c>
      <c r="CG103" s="188">
        <f>-Investment!CG110</f>
        <v>-1398.0281158905264</v>
      </c>
      <c r="CH103" s="188">
        <f>-Investment!CH110</f>
        <v>-1425.988678208337</v>
      </c>
      <c r="CI103" s="188">
        <f>-Investment!CI110</f>
        <v>-1454.5084517725038</v>
      </c>
    </row>
    <row r="104" spans="1:87">
      <c r="A104" s="1"/>
      <c r="B104" s="1"/>
      <c r="C104" s="213" t="s">
        <v>595</v>
      </c>
      <c r="D104" s="12" t="s">
        <v>898</v>
      </c>
      <c r="E104" s="429" t="s">
        <v>58</v>
      </c>
      <c r="F104" s="2"/>
      <c r="G104" s="752"/>
      <c r="H104" s="188">
        <f>Investment!H106</f>
        <v>0</v>
      </c>
      <c r="I104" s="188">
        <f>Investment!I106</f>
        <v>-23.8</v>
      </c>
      <c r="J104" s="188">
        <f>Investment!J106</f>
        <v>-16.899999999999999</v>
      </c>
      <c r="K104" s="188">
        <f>Investment!K106</f>
        <v>-22.25</v>
      </c>
      <c r="L104" s="188">
        <f>Investment!L106</f>
        <v>0</v>
      </c>
      <c r="M104" s="188">
        <f>Investment!M106</f>
        <v>0</v>
      </c>
      <c r="N104" s="188">
        <f>Investment!N106</f>
        <v>0</v>
      </c>
      <c r="O104" s="188">
        <f>Investment!O106</f>
        <v>0</v>
      </c>
      <c r="P104" s="188">
        <f>Investment!P106</f>
        <v>0</v>
      </c>
      <c r="Q104" s="188">
        <f>Investment!Q106</f>
        <v>0</v>
      </c>
      <c r="R104" s="188">
        <f>Investment!R106</f>
        <v>0</v>
      </c>
      <c r="S104" s="188">
        <f>Investment!S106</f>
        <v>0</v>
      </c>
      <c r="T104" s="188">
        <f>Investment!T106</f>
        <v>0</v>
      </c>
      <c r="U104" s="188">
        <f>Investment!U106</f>
        <v>0</v>
      </c>
      <c r="V104" s="188">
        <f>Investment!V106</f>
        <v>0</v>
      </c>
      <c r="W104" s="188">
        <f>Investment!W106</f>
        <v>0</v>
      </c>
      <c r="X104" s="188">
        <f>Investment!X106</f>
        <v>0</v>
      </c>
      <c r="Y104" s="188">
        <f>Investment!Y106</f>
        <v>0</v>
      </c>
      <c r="Z104" s="188">
        <f>Investment!Z106</f>
        <v>0</v>
      </c>
      <c r="AA104" s="188">
        <f>Investment!AA106</f>
        <v>0</v>
      </c>
      <c r="AB104" s="188">
        <f>Investment!AB106</f>
        <v>0</v>
      </c>
      <c r="AC104" s="188">
        <f>Investment!AC106</f>
        <v>0</v>
      </c>
      <c r="AD104" s="188">
        <f>Investment!AD106</f>
        <v>0</v>
      </c>
      <c r="AE104" s="188">
        <f>Investment!AE106</f>
        <v>0</v>
      </c>
      <c r="AF104" s="188">
        <f>Investment!AF106</f>
        <v>0</v>
      </c>
      <c r="AG104" s="188">
        <f>Investment!AG106</f>
        <v>0</v>
      </c>
      <c r="AH104" s="188">
        <f>Investment!AH106</f>
        <v>0</v>
      </c>
      <c r="AI104" s="188">
        <f>Investment!AI106</f>
        <v>0</v>
      </c>
      <c r="AJ104" s="188">
        <f>Investment!AJ106</f>
        <v>0</v>
      </c>
      <c r="AK104" s="188">
        <f>Investment!AK106</f>
        <v>0</v>
      </c>
      <c r="AL104" s="188">
        <f>Investment!AL106</f>
        <v>0</v>
      </c>
      <c r="AM104" s="188">
        <f>Investment!AM106</f>
        <v>0</v>
      </c>
      <c r="AN104" s="188">
        <f>Investment!AN106</f>
        <v>0</v>
      </c>
      <c r="AO104" s="188">
        <f>Investment!AO106</f>
        <v>0</v>
      </c>
      <c r="AP104" s="188">
        <f>Investment!AP106</f>
        <v>0</v>
      </c>
      <c r="AQ104" s="188">
        <f>Investment!AQ106</f>
        <v>0</v>
      </c>
      <c r="AR104" s="188">
        <f>Investment!AR106</f>
        <v>0</v>
      </c>
      <c r="AS104" s="188">
        <f>Investment!AS106</f>
        <v>0</v>
      </c>
      <c r="AT104" s="188">
        <f>Investment!AT106</f>
        <v>0</v>
      </c>
      <c r="AU104" s="188">
        <f>Investment!AU106</f>
        <v>0</v>
      </c>
      <c r="AV104" s="188">
        <f>Investment!AV106</f>
        <v>0</v>
      </c>
      <c r="AW104" s="188">
        <f>Investment!AW106</f>
        <v>0</v>
      </c>
      <c r="AX104" s="188">
        <f>Investment!AX106</f>
        <v>0</v>
      </c>
      <c r="AY104" s="188">
        <f>Investment!AY106</f>
        <v>0</v>
      </c>
      <c r="AZ104" s="188">
        <f>Investment!AZ106</f>
        <v>0</v>
      </c>
      <c r="BA104" s="188">
        <f>Investment!BA106</f>
        <v>0</v>
      </c>
      <c r="BB104" s="188">
        <f>Investment!BB106</f>
        <v>0</v>
      </c>
      <c r="BC104" s="188">
        <f>Investment!BC106</f>
        <v>0</v>
      </c>
      <c r="BD104" s="188">
        <f>Investment!BD106</f>
        <v>0</v>
      </c>
      <c r="BE104" s="188">
        <f>Investment!BE106</f>
        <v>0</v>
      </c>
      <c r="BF104" s="188">
        <f>Investment!BF106</f>
        <v>0</v>
      </c>
      <c r="BG104" s="188">
        <f>Investment!BG106</f>
        <v>0</v>
      </c>
      <c r="BH104" s="188">
        <f>Investment!BH106</f>
        <v>0</v>
      </c>
      <c r="BI104" s="188">
        <f>Investment!BI106</f>
        <v>0</v>
      </c>
      <c r="BJ104" s="188">
        <f>Investment!BJ106</f>
        <v>0</v>
      </c>
      <c r="BK104" s="188">
        <f>Investment!BK106</f>
        <v>0</v>
      </c>
      <c r="BL104" s="188">
        <f>Investment!BL106</f>
        <v>0</v>
      </c>
      <c r="BM104" s="188">
        <f>Investment!BM106</f>
        <v>0</v>
      </c>
      <c r="BN104" s="188">
        <f>Investment!BN106</f>
        <v>0</v>
      </c>
      <c r="BO104" s="188">
        <f>Investment!BO106</f>
        <v>0</v>
      </c>
      <c r="BP104" s="188">
        <f>Investment!BP106</f>
        <v>0</v>
      </c>
      <c r="BQ104" s="188">
        <f>Investment!BQ106</f>
        <v>0</v>
      </c>
      <c r="BR104" s="188">
        <f>Investment!BR106</f>
        <v>0</v>
      </c>
      <c r="BS104" s="188">
        <f>Investment!BS106</f>
        <v>0</v>
      </c>
      <c r="BT104" s="188">
        <f>Investment!BT106</f>
        <v>0</v>
      </c>
      <c r="BU104" s="188">
        <f>Investment!BU106</f>
        <v>0</v>
      </c>
      <c r="BV104" s="188">
        <f>Investment!BV106</f>
        <v>0</v>
      </c>
      <c r="BW104" s="188">
        <f>Investment!BW106</f>
        <v>0</v>
      </c>
      <c r="BX104" s="188">
        <f>Investment!BX106</f>
        <v>0</v>
      </c>
      <c r="BY104" s="188">
        <f>Investment!BY106</f>
        <v>0</v>
      </c>
      <c r="BZ104" s="188">
        <f>Investment!BZ106</f>
        <v>0</v>
      </c>
      <c r="CA104" s="188">
        <f>Investment!CA106</f>
        <v>0</v>
      </c>
      <c r="CB104" s="188">
        <f>Investment!CB106</f>
        <v>0</v>
      </c>
      <c r="CC104" s="188">
        <f>Investment!CC106</f>
        <v>0</v>
      </c>
      <c r="CD104" s="188">
        <f>Investment!CD106</f>
        <v>0</v>
      </c>
      <c r="CE104" s="188">
        <f>Investment!CE106</f>
        <v>0</v>
      </c>
      <c r="CF104" s="188">
        <f>Investment!CF106</f>
        <v>0</v>
      </c>
      <c r="CG104" s="188">
        <f>Investment!CG106</f>
        <v>0</v>
      </c>
      <c r="CH104" s="188">
        <f>Investment!CH106</f>
        <v>0</v>
      </c>
      <c r="CI104" s="188">
        <f>Investment!CI106</f>
        <v>0</v>
      </c>
    </row>
    <row r="105" spans="1:87">
      <c r="A105" s="1"/>
      <c r="B105" s="1"/>
      <c r="C105" s="213" t="s">
        <v>596</v>
      </c>
      <c r="D105" s="12" t="s">
        <v>898</v>
      </c>
      <c r="E105" s="429" t="s">
        <v>58</v>
      </c>
      <c r="F105" s="2"/>
      <c r="G105" s="752"/>
      <c r="H105" s="188">
        <f t="shared" ref="H105:I105" si="256">-H85</f>
        <v>-258.6459309814112</v>
      </c>
      <c r="I105" s="188">
        <f t="shared" si="256"/>
        <v>-280.20351841471859</v>
      </c>
      <c r="J105" s="188">
        <f t="shared" ref="J105:BU105" si="257">-J85</f>
        <v>-297.85635059557364</v>
      </c>
      <c r="K105" s="188">
        <f t="shared" si="257"/>
        <v>-337.33065133430335</v>
      </c>
      <c r="L105" s="188">
        <f t="shared" si="257"/>
        <v>-364.52759370135959</v>
      </c>
      <c r="M105" s="188">
        <f t="shared" si="257"/>
        <v>-398.80130679504066</v>
      </c>
      <c r="N105" s="188">
        <f t="shared" si="257"/>
        <v>-428.52064885502443</v>
      </c>
      <c r="O105" s="188">
        <f t="shared" si="257"/>
        <v>-444.24269905449864</v>
      </c>
      <c r="P105" s="188">
        <f t="shared" si="257"/>
        <v>-469.45125832504283</v>
      </c>
      <c r="Q105" s="188">
        <f t="shared" si="257"/>
        <v>-495.3995631067184</v>
      </c>
      <c r="R105" s="188">
        <f t="shared" si="257"/>
        <v>-523.82712682313399</v>
      </c>
      <c r="S105" s="188">
        <f t="shared" si="257"/>
        <v>-553.61478232744685</v>
      </c>
      <c r="T105" s="188">
        <f t="shared" si="257"/>
        <v>-581.38628822245937</v>
      </c>
      <c r="U105" s="188">
        <f t="shared" si="257"/>
        <v>-608.44546579064854</v>
      </c>
      <c r="V105" s="188">
        <f t="shared" si="257"/>
        <v>-637.21693982691795</v>
      </c>
      <c r="W105" s="188">
        <f t="shared" si="257"/>
        <v>-668.16819526184088</v>
      </c>
      <c r="X105" s="188">
        <f t="shared" si="257"/>
        <v>-702.1543939607659</v>
      </c>
      <c r="Y105" s="188">
        <f t="shared" si="257"/>
        <v>-739.17734304409078</v>
      </c>
      <c r="Z105" s="188">
        <f t="shared" si="257"/>
        <v>-776.48800585364665</v>
      </c>
      <c r="AA105" s="188">
        <f t="shared" si="257"/>
        <v>-814.51243191608296</v>
      </c>
      <c r="AB105" s="188">
        <f t="shared" si="257"/>
        <v>-855.50604089116769</v>
      </c>
      <c r="AC105" s="188">
        <f t="shared" si="257"/>
        <v>-899.02976874280375</v>
      </c>
      <c r="AD105" s="188">
        <f t="shared" si="257"/>
        <v>-945.32662184265621</v>
      </c>
      <c r="AE105" s="188">
        <f t="shared" si="257"/>
        <v>-994.4708270688526</v>
      </c>
      <c r="AF105" s="188">
        <f t="shared" si="257"/>
        <v>-1046.6898376636966</v>
      </c>
      <c r="AG105" s="188">
        <f t="shared" si="257"/>
        <v>-1101.4733042795233</v>
      </c>
      <c r="AH105" s="188">
        <f t="shared" si="257"/>
        <v>-1156.8025633234154</v>
      </c>
      <c r="AI105" s="188">
        <f t="shared" si="257"/>
        <v>-1211.5840833372172</v>
      </c>
      <c r="AJ105" s="188">
        <f t="shared" si="257"/>
        <v>-1266.0217771242039</v>
      </c>
      <c r="AK105" s="188">
        <f t="shared" si="257"/>
        <v>-1319.9590891033943</v>
      </c>
      <c r="AL105" s="188">
        <f t="shared" si="257"/>
        <v>-1374.5058635043938</v>
      </c>
      <c r="AM105" s="188">
        <f t="shared" si="257"/>
        <v>-1430.7508840285009</v>
      </c>
      <c r="AN105" s="188">
        <f t="shared" si="257"/>
        <v>-1488.172988102277</v>
      </c>
      <c r="AO105" s="188">
        <f t="shared" si="257"/>
        <v>-1546.9008100742262</v>
      </c>
      <c r="AP105" s="188">
        <f t="shared" si="257"/>
        <v>-1607.3294204424772</v>
      </c>
      <c r="AQ105" s="188">
        <f t="shared" si="257"/>
        <v>-1669.5120439916411</v>
      </c>
      <c r="AR105" s="188">
        <f t="shared" si="257"/>
        <v>-1733.6181597028385</v>
      </c>
      <c r="AS105" s="188">
        <f t="shared" si="257"/>
        <v>-1799.684344413897</v>
      </c>
      <c r="AT105" s="188">
        <f t="shared" si="257"/>
        <v>-1867.7418155916153</v>
      </c>
      <c r="AU105" s="188">
        <f t="shared" si="257"/>
        <v>-1937.767870792019</v>
      </c>
      <c r="AV105" s="188">
        <f t="shared" si="257"/>
        <v>-2009.6517595616265</v>
      </c>
      <c r="AW105" s="188">
        <f t="shared" si="257"/>
        <v>-2083.6809511090942</v>
      </c>
      <c r="AX105" s="188">
        <f t="shared" si="257"/>
        <v>-2159.8066036370674</v>
      </c>
      <c r="AY105" s="188">
        <f t="shared" si="257"/>
        <v>-2238.0205877034123</v>
      </c>
      <c r="AZ105" s="188">
        <f t="shared" si="257"/>
        <v>-2318.3738183651385</v>
      </c>
      <c r="BA105" s="188">
        <f t="shared" si="257"/>
        <v>-2401.0057121345781</v>
      </c>
      <c r="BB105" s="188">
        <f t="shared" si="257"/>
        <v>-2485.9569946857232</v>
      </c>
      <c r="BC105" s="188">
        <f t="shared" si="257"/>
        <v>-2573.2465646548599</v>
      </c>
      <c r="BD105" s="188">
        <f t="shared" si="257"/>
        <v>-2662.9610103122677</v>
      </c>
      <c r="BE105" s="188">
        <f t="shared" si="257"/>
        <v>-2755.2009190860172</v>
      </c>
      <c r="BF105" s="188">
        <f t="shared" si="257"/>
        <v>-2850.2292676367656</v>
      </c>
      <c r="BG105" s="188">
        <f t="shared" si="257"/>
        <v>-2948.21489054211</v>
      </c>
      <c r="BH105" s="188">
        <f t="shared" si="257"/>
        <v>-3049.2118709469096</v>
      </c>
      <c r="BI105" s="188">
        <f t="shared" si="257"/>
        <v>-3153.4832542413665</v>
      </c>
      <c r="BJ105" s="188">
        <f t="shared" si="257"/>
        <v>-3261.2921587277187</v>
      </c>
      <c r="BK105" s="188">
        <f t="shared" si="257"/>
        <v>-3372.7244733659281</v>
      </c>
      <c r="BL105" s="188">
        <f t="shared" si="257"/>
        <v>-3487.9172650593955</v>
      </c>
      <c r="BM105" s="188">
        <f t="shared" si="257"/>
        <v>-3607.0441712492302</v>
      </c>
      <c r="BN105" s="188">
        <f t="shared" si="257"/>
        <v>-3730.1224236937651</v>
      </c>
      <c r="BO105" s="188">
        <f t="shared" si="257"/>
        <v>-3857.2314762003948</v>
      </c>
      <c r="BP105" s="188">
        <f t="shared" si="257"/>
        <v>-3988.5530976881087</v>
      </c>
      <c r="BQ105" s="188">
        <f t="shared" si="257"/>
        <v>-4123.0623679237342</v>
      </c>
      <c r="BR105" s="188">
        <f t="shared" si="257"/>
        <v>-4261.5690961406735</v>
      </c>
      <c r="BS105" s="188">
        <f t="shared" si="257"/>
        <v>-4404.3551461648303</v>
      </c>
      <c r="BT105" s="188">
        <f t="shared" si="257"/>
        <v>-4551.5586776944656</v>
      </c>
      <c r="BU105" s="188">
        <f t="shared" si="257"/>
        <v>-4703.4430750955098</v>
      </c>
      <c r="BV105" s="188">
        <f t="shared" ref="BV105:CI105" si="258">-BV85</f>
        <v>-4860.1467111243992</v>
      </c>
      <c r="BW105" s="188">
        <f t="shared" si="258"/>
        <v>-5021.3920096538013</v>
      </c>
      <c r="BX105" s="188">
        <f t="shared" si="258"/>
        <v>-5187.3928397969903</v>
      </c>
      <c r="BY105" s="188">
        <f t="shared" si="258"/>
        <v>-5358.5510397154931</v>
      </c>
      <c r="BZ105" s="188">
        <f t="shared" si="258"/>
        <v>-5535.0082427790376</v>
      </c>
      <c r="CA105" s="188">
        <f t="shared" si="258"/>
        <v>-5717.020817439753</v>
      </c>
      <c r="CB105" s="188">
        <f t="shared" si="258"/>
        <v>-5904.7517428086712</v>
      </c>
      <c r="CC105" s="188">
        <f t="shared" si="258"/>
        <v>-6098.313820114593</v>
      </c>
      <c r="CD105" s="188">
        <f t="shared" si="258"/>
        <v>-6297.8427540484154</v>
      </c>
      <c r="CE105" s="188">
        <f t="shared" si="258"/>
        <v>-6503.4827360479603</v>
      </c>
      <c r="CF105" s="188">
        <f t="shared" si="258"/>
        <v>-6715.4204956661652</v>
      </c>
      <c r="CG105" s="188">
        <f t="shared" si="258"/>
        <v>-6933.8440266222851</v>
      </c>
      <c r="CH105" s="188">
        <f t="shared" si="258"/>
        <v>-7158.9192484339255</v>
      </c>
      <c r="CI105" s="188">
        <f t="shared" si="258"/>
        <v>-7390.8249588317603</v>
      </c>
    </row>
    <row r="106" spans="1:87">
      <c r="A106" s="1"/>
      <c r="B106" s="1"/>
      <c r="C106" s="213" t="s">
        <v>597</v>
      </c>
      <c r="D106" s="12" t="s">
        <v>898</v>
      </c>
      <c r="E106" s="429" t="s">
        <v>58</v>
      </c>
      <c r="F106" s="2"/>
      <c r="G106" s="752"/>
      <c r="H106" s="188">
        <f>-Inputs!H305</f>
        <v>-0.1</v>
      </c>
      <c r="I106" s="188">
        <f>-Inputs!I305</f>
        <v>-0.4</v>
      </c>
      <c r="J106" s="188">
        <f>-Inputs!J305</f>
        <v>-0.3</v>
      </c>
      <c r="K106" s="188">
        <f>-Inputs!K305</f>
        <v>-3.2170000000000001</v>
      </c>
      <c r="L106" s="188">
        <f>-Inputs!L305</f>
        <v>-0.68500000000000005</v>
      </c>
      <c r="M106" s="188">
        <f>-Inputs!M305</f>
        <v>-0.5</v>
      </c>
      <c r="N106" s="188">
        <f>-Inputs!N305</f>
        <v>-2.7440948745999991</v>
      </c>
      <c r="O106" s="188">
        <f>-Inputs!O305</f>
        <v>-1.2874518516000002</v>
      </c>
      <c r="P106" s="188">
        <f>-Inputs!P305</f>
        <v>0</v>
      </c>
      <c r="Q106" s="188">
        <f>-Inputs!Q305</f>
        <v>0</v>
      </c>
      <c r="R106" s="188">
        <f>-Inputs!R305</f>
        <v>0</v>
      </c>
      <c r="S106" s="188">
        <f>-Inputs!S305</f>
        <v>0</v>
      </c>
      <c r="T106" s="188">
        <f>-Inputs!T305</f>
        <v>0</v>
      </c>
      <c r="U106" s="188">
        <f>-Inputs!U305</f>
        <v>0</v>
      </c>
      <c r="V106" s="188">
        <f>-Inputs!V305</f>
        <v>0</v>
      </c>
      <c r="W106" s="188">
        <f>-Inputs!W305</f>
        <v>0</v>
      </c>
      <c r="X106" s="188">
        <f>-Inputs!X305</f>
        <v>0</v>
      </c>
      <c r="Y106" s="188">
        <f>-Inputs!Y305</f>
        <v>0</v>
      </c>
      <c r="Z106" s="188">
        <f>-Inputs!Z305</f>
        <v>0</v>
      </c>
      <c r="AA106" s="188">
        <f>-Inputs!AA305</f>
        <v>0</v>
      </c>
      <c r="AB106" s="188">
        <f>-Inputs!AB305</f>
        <v>0</v>
      </c>
      <c r="AC106" s="188">
        <f>-Inputs!AC305</f>
        <v>0</v>
      </c>
      <c r="AD106" s="188">
        <f>-Inputs!AD305</f>
        <v>0</v>
      </c>
      <c r="AE106" s="188">
        <f>-Inputs!AE305</f>
        <v>0</v>
      </c>
      <c r="AF106" s="188">
        <f>-Inputs!AF305</f>
        <v>0</v>
      </c>
      <c r="AG106" s="188">
        <f>-Inputs!AG305</f>
        <v>0</v>
      </c>
      <c r="AH106" s="188">
        <f>-Inputs!AH305</f>
        <v>0</v>
      </c>
      <c r="AI106" s="188">
        <f>-Inputs!AI305</f>
        <v>0</v>
      </c>
      <c r="AJ106" s="188">
        <f>-Inputs!AJ305</f>
        <v>0</v>
      </c>
      <c r="AK106" s="188">
        <f>-Inputs!AK305</f>
        <v>0</v>
      </c>
      <c r="AL106" s="188">
        <f>-Inputs!AL305</f>
        <v>0</v>
      </c>
      <c r="AM106" s="188">
        <f>-Inputs!AM305</f>
        <v>0</v>
      </c>
      <c r="AN106" s="188">
        <f>-Inputs!AN305</f>
        <v>0</v>
      </c>
      <c r="AO106" s="188">
        <f>-Inputs!AO305</f>
        <v>0</v>
      </c>
      <c r="AP106" s="188">
        <f>-Inputs!AP305</f>
        <v>0</v>
      </c>
      <c r="AQ106" s="188">
        <f>-Inputs!AQ305</f>
        <v>0</v>
      </c>
      <c r="AR106" s="188">
        <f>-Inputs!AR305</f>
        <v>0</v>
      </c>
      <c r="AS106" s="188">
        <f>-Inputs!AS305</f>
        <v>0</v>
      </c>
      <c r="AT106" s="188">
        <f>-Inputs!AT305</f>
        <v>0</v>
      </c>
      <c r="AU106" s="188">
        <f>-Inputs!AU305</f>
        <v>0</v>
      </c>
      <c r="AV106" s="188">
        <f>-Inputs!AV305</f>
        <v>0</v>
      </c>
      <c r="AW106" s="188">
        <f>-Inputs!AW305</f>
        <v>0</v>
      </c>
      <c r="AX106" s="188">
        <f>-Inputs!AX305</f>
        <v>0</v>
      </c>
      <c r="AY106" s="188">
        <f>-Inputs!AY305</f>
        <v>0</v>
      </c>
      <c r="AZ106" s="188">
        <f>-Inputs!AZ305</f>
        <v>0</v>
      </c>
      <c r="BA106" s="188">
        <f>-Inputs!BA305</f>
        <v>0</v>
      </c>
      <c r="BB106" s="188">
        <f>-Inputs!BB305</f>
        <v>0</v>
      </c>
      <c r="BC106" s="188">
        <f>-Inputs!BC305</f>
        <v>0</v>
      </c>
      <c r="BD106" s="188">
        <f>-Inputs!BD305</f>
        <v>0</v>
      </c>
      <c r="BE106" s="188">
        <f>-Inputs!BE305</f>
        <v>0</v>
      </c>
      <c r="BF106" s="188">
        <f>-Inputs!BF305</f>
        <v>0</v>
      </c>
      <c r="BG106" s="188">
        <f>-Inputs!BG305</f>
        <v>0</v>
      </c>
      <c r="BH106" s="188">
        <f>-Inputs!BH305</f>
        <v>0</v>
      </c>
      <c r="BI106" s="188">
        <f>-Inputs!BI305</f>
        <v>0</v>
      </c>
      <c r="BJ106" s="188">
        <f>-Inputs!BJ305</f>
        <v>0</v>
      </c>
      <c r="BK106" s="188">
        <f>-Inputs!BK305</f>
        <v>0</v>
      </c>
      <c r="BL106" s="188">
        <f>-Inputs!BL305</f>
        <v>0</v>
      </c>
      <c r="BM106" s="188">
        <f>-Inputs!BM305</f>
        <v>0</v>
      </c>
      <c r="BN106" s="188">
        <f>-Inputs!BN305</f>
        <v>0</v>
      </c>
      <c r="BO106" s="188">
        <f>-Inputs!BO305</f>
        <v>0</v>
      </c>
      <c r="BP106" s="188">
        <f>-Inputs!BP305</f>
        <v>0</v>
      </c>
      <c r="BQ106" s="188">
        <f>-Inputs!BQ305</f>
        <v>0</v>
      </c>
      <c r="BR106" s="188">
        <f>-Inputs!BR305</f>
        <v>0</v>
      </c>
      <c r="BS106" s="188">
        <f>-Inputs!BS305</f>
        <v>0</v>
      </c>
      <c r="BT106" s="188">
        <f>-Inputs!BT305</f>
        <v>0</v>
      </c>
      <c r="BU106" s="188">
        <f>-Inputs!BU305</f>
        <v>0</v>
      </c>
      <c r="BV106" s="188">
        <f>-Inputs!BV305</f>
        <v>0</v>
      </c>
      <c r="BW106" s="188">
        <f>-Inputs!BW305</f>
        <v>0</v>
      </c>
      <c r="BX106" s="188">
        <f>-Inputs!BX305</f>
        <v>0</v>
      </c>
      <c r="BY106" s="188">
        <f>-Inputs!BY305</f>
        <v>0</v>
      </c>
      <c r="BZ106" s="188">
        <f>-Inputs!BZ305</f>
        <v>0</v>
      </c>
      <c r="CA106" s="188">
        <f>-Inputs!CA305</f>
        <v>0</v>
      </c>
      <c r="CB106" s="188">
        <f>-Inputs!CB305</f>
        <v>0</v>
      </c>
      <c r="CC106" s="188">
        <f>-Inputs!CC305</f>
        <v>0</v>
      </c>
      <c r="CD106" s="188">
        <f>-Inputs!CD305</f>
        <v>0</v>
      </c>
      <c r="CE106" s="188">
        <f>-Inputs!CE305</f>
        <v>0</v>
      </c>
      <c r="CF106" s="188">
        <f>-Inputs!CF305</f>
        <v>0</v>
      </c>
      <c r="CG106" s="188">
        <f>-Inputs!CG305</f>
        <v>0</v>
      </c>
      <c r="CH106" s="188">
        <f>-Inputs!CH305</f>
        <v>0</v>
      </c>
      <c r="CI106" s="188">
        <f>-Inputs!CI305</f>
        <v>0</v>
      </c>
    </row>
    <row r="107" spans="1:87">
      <c r="A107" s="1"/>
      <c r="B107" s="1"/>
      <c r="C107" s="213" t="s">
        <v>598</v>
      </c>
      <c r="D107" s="12" t="s">
        <v>898</v>
      </c>
      <c r="E107" s="429" t="s">
        <v>58</v>
      </c>
      <c r="F107" s="2"/>
      <c r="G107" s="752"/>
      <c r="H107" s="188">
        <f t="shared" ref="H107" si="259">-H10</f>
        <v>-18.7</v>
      </c>
      <c r="I107" s="188">
        <f t="shared" ref="I107" si="260">-I10</f>
        <v>-11.42883857</v>
      </c>
      <c r="J107" s="188">
        <f t="shared" ref="J107:BU107" si="261">-J10</f>
        <v>-17.020886629347999</v>
      </c>
      <c r="K107" s="188">
        <f t="shared" si="261"/>
        <v>-18.5</v>
      </c>
      <c r="L107" s="188">
        <f t="shared" si="261"/>
        <v>-16.623999999999999</v>
      </c>
      <c r="M107" s="188">
        <f t="shared" si="261"/>
        <v>-16.5504</v>
      </c>
      <c r="N107" s="188">
        <f t="shared" si="261"/>
        <v>-16.881408</v>
      </c>
      <c r="O107" s="188">
        <f t="shared" si="261"/>
        <v>-17.202154751999998</v>
      </c>
      <c r="P107" s="188">
        <f t="shared" si="261"/>
        <v>-17.546197847039998</v>
      </c>
      <c r="Q107" s="188">
        <f t="shared" si="261"/>
        <v>-17.897121803980799</v>
      </c>
      <c r="R107" s="188">
        <f t="shared" si="261"/>
        <v>-18.255064240060413</v>
      </c>
      <c r="S107" s="188">
        <f t="shared" si="261"/>
        <v>-18.620165524861623</v>
      </c>
      <c r="T107" s="188">
        <f t="shared" si="261"/>
        <v>-18.992568835358856</v>
      </c>
      <c r="U107" s="188">
        <f t="shared" si="261"/>
        <v>-19.372420212066032</v>
      </c>
      <c r="V107" s="188">
        <f t="shared" si="261"/>
        <v>-19.759868616307354</v>
      </c>
      <c r="W107" s="188">
        <f t="shared" si="261"/>
        <v>-20.155065988633503</v>
      </c>
      <c r="X107" s="188">
        <f t="shared" si="261"/>
        <v>-20.558167308406173</v>
      </c>
      <c r="Y107" s="188">
        <f t="shared" si="261"/>
        <v>-20.969330654574296</v>
      </c>
      <c r="Z107" s="188">
        <f t="shared" si="261"/>
        <v>-21.388717267665783</v>
      </c>
      <c r="AA107" s="188">
        <f t="shared" si="261"/>
        <v>-21.8164916130191</v>
      </c>
      <c r="AB107" s="188">
        <f t="shared" si="261"/>
        <v>-22.252821445279483</v>
      </c>
      <c r="AC107" s="188">
        <f t="shared" si="261"/>
        <v>-22.697877874185075</v>
      </c>
      <c r="AD107" s="188">
        <f t="shared" si="261"/>
        <v>-23.151835431668776</v>
      </c>
      <c r="AE107" s="188">
        <f t="shared" si="261"/>
        <v>-23.61487214030215</v>
      </c>
      <c r="AF107" s="188">
        <f t="shared" si="261"/>
        <v>-24.087169583108192</v>
      </c>
      <c r="AG107" s="188">
        <f t="shared" si="261"/>
        <v>-24.568912974770356</v>
      </c>
      <c r="AH107" s="188">
        <f t="shared" si="261"/>
        <v>-25.060291234265765</v>
      </c>
      <c r="AI107" s="188">
        <f t="shared" si="261"/>
        <v>-25.56149705895108</v>
      </c>
      <c r="AJ107" s="188">
        <f t="shared" si="261"/>
        <v>-26.072727000130101</v>
      </c>
      <c r="AK107" s="188">
        <f t="shared" si="261"/>
        <v>-26.594181540132702</v>
      </c>
      <c r="AL107" s="188">
        <f t="shared" si="261"/>
        <v>-27.126065170935355</v>
      </c>
      <c r="AM107" s="188">
        <f t="shared" si="261"/>
        <v>-27.668586474354061</v>
      </c>
      <c r="AN107" s="188">
        <f t="shared" si="261"/>
        <v>-28.221958203841144</v>
      </c>
      <c r="AO107" s="188">
        <f t="shared" si="261"/>
        <v>-28.786397367917967</v>
      </c>
      <c r="AP107" s="188">
        <f t="shared" si="261"/>
        <v>-29.362125315276327</v>
      </c>
      <c r="AQ107" s="188">
        <f t="shared" si="261"/>
        <v>-29.949367821581852</v>
      </c>
      <c r="AR107" s="188">
        <f t="shared" si="261"/>
        <v>-30.548355178013491</v>
      </c>
      <c r="AS107" s="188">
        <f t="shared" si="261"/>
        <v>-31.159322281573761</v>
      </c>
      <c r="AT107" s="188">
        <f t="shared" si="261"/>
        <v>-31.782508727205236</v>
      </c>
      <c r="AU107" s="188">
        <f t="shared" si="261"/>
        <v>-32.418158901749344</v>
      </c>
      <c r="AV107" s="188">
        <f t="shared" si="261"/>
        <v>-33.066522079784335</v>
      </c>
      <c r="AW107" s="188">
        <f t="shared" si="261"/>
        <v>-33.727852521380022</v>
      </c>
      <c r="AX107" s="188">
        <f t="shared" si="261"/>
        <v>-34.402409571807624</v>
      </c>
      <c r="AY107" s="188">
        <f t="shared" si="261"/>
        <v>-35.090457763243776</v>
      </c>
      <c r="AZ107" s="188">
        <f t="shared" si="261"/>
        <v>-35.792266918508652</v>
      </c>
      <c r="BA107" s="188">
        <f t="shared" si="261"/>
        <v>-36.508112256878825</v>
      </c>
      <c r="BB107" s="188">
        <f t="shared" si="261"/>
        <v>-37.238274502016402</v>
      </c>
      <c r="BC107" s="188">
        <f t="shared" si="261"/>
        <v>-37.983039992056732</v>
      </c>
      <c r="BD107" s="188">
        <f t="shared" si="261"/>
        <v>-38.742700791897867</v>
      </c>
      <c r="BE107" s="188">
        <f t="shared" si="261"/>
        <v>-39.517554807735827</v>
      </c>
      <c r="BF107" s="188">
        <f t="shared" si="261"/>
        <v>-40.307905903890543</v>
      </c>
      <c r="BG107" s="188">
        <f t="shared" si="261"/>
        <v>-41.114064021968353</v>
      </c>
      <c r="BH107" s="188">
        <f t="shared" si="261"/>
        <v>-41.936345302407723</v>
      </c>
      <c r="BI107" s="188">
        <f t="shared" si="261"/>
        <v>-42.775072208455882</v>
      </c>
      <c r="BJ107" s="188">
        <f t="shared" si="261"/>
        <v>-43.630573652625003</v>
      </c>
      <c r="BK107" s="188">
        <f t="shared" si="261"/>
        <v>-44.503185125677504</v>
      </c>
      <c r="BL107" s="188">
        <f t="shared" si="261"/>
        <v>-45.393248828191055</v>
      </c>
      <c r="BM107" s="188">
        <f t="shared" si="261"/>
        <v>-46.301113804754877</v>
      </c>
      <c r="BN107" s="188">
        <f t="shared" si="261"/>
        <v>-47.227136080849974</v>
      </c>
      <c r="BO107" s="188">
        <f t="shared" si="261"/>
        <v>-48.171678802466971</v>
      </c>
      <c r="BP107" s="188">
        <f t="shared" si="261"/>
        <v>-49.135112378516311</v>
      </c>
      <c r="BQ107" s="188">
        <f t="shared" si="261"/>
        <v>-50.117814626086641</v>
      </c>
      <c r="BR107" s="188">
        <f t="shared" si="261"/>
        <v>-51.120170918608373</v>
      </c>
      <c r="BS107" s="188">
        <f t="shared" si="261"/>
        <v>-52.142574336980545</v>
      </c>
      <c r="BT107" s="188">
        <f t="shared" si="261"/>
        <v>-53.185425823720159</v>
      </c>
      <c r="BU107" s="188">
        <f t="shared" si="261"/>
        <v>-54.249134340194566</v>
      </c>
      <c r="BV107" s="188">
        <f t="shared" ref="BV107:CI107" si="262">-BV10</f>
        <v>-55.334117026998456</v>
      </c>
      <c r="BW107" s="188">
        <f t="shared" si="262"/>
        <v>-56.440799367538425</v>
      </c>
      <c r="BX107" s="188">
        <f t="shared" si="262"/>
        <v>-57.569615354889194</v>
      </c>
      <c r="BY107" s="188">
        <f t="shared" si="262"/>
        <v>-58.721007661986981</v>
      </c>
      <c r="BZ107" s="188">
        <f t="shared" si="262"/>
        <v>-59.895427815226725</v>
      </c>
      <c r="CA107" s="188">
        <f t="shared" si="262"/>
        <v>-61.093336371531258</v>
      </c>
      <c r="CB107" s="188">
        <f t="shared" si="262"/>
        <v>-62.315203098961881</v>
      </c>
      <c r="CC107" s="188">
        <f t="shared" si="262"/>
        <v>-63.561507160941119</v>
      </c>
      <c r="CD107" s="188">
        <f t="shared" si="262"/>
        <v>-64.832737304159949</v>
      </c>
      <c r="CE107" s="188">
        <f t="shared" si="262"/>
        <v>-66.129392050243155</v>
      </c>
      <c r="CF107" s="188">
        <f t="shared" si="262"/>
        <v>-67.451979891248016</v>
      </c>
      <c r="CG107" s="188">
        <f t="shared" si="262"/>
        <v>-68.801019489072971</v>
      </c>
      <c r="CH107" s="188">
        <f t="shared" si="262"/>
        <v>-70.17703987885443</v>
      </c>
      <c r="CI107" s="188">
        <f t="shared" si="262"/>
        <v>-71.580580676431524</v>
      </c>
    </row>
    <row r="108" spans="1:87">
      <c r="A108" s="1"/>
      <c r="B108" s="1"/>
      <c r="C108" s="213" t="s">
        <v>767</v>
      </c>
      <c r="D108" s="12" t="s">
        <v>898</v>
      </c>
      <c r="E108" s="429" t="s">
        <v>58</v>
      </c>
      <c r="F108" s="2"/>
      <c r="G108" s="752"/>
      <c r="H108" s="188">
        <f t="shared" ref="H108" si="263">-H12</f>
        <v>-8.1</v>
      </c>
      <c r="I108" s="188">
        <f t="shared" ref="I108" si="264">-I12</f>
        <v>-10.199999999999999</v>
      </c>
      <c r="J108" s="188">
        <f t="shared" ref="J108:BU108" si="265">-J12</f>
        <v>-3.4</v>
      </c>
      <c r="K108" s="188">
        <f t="shared" si="265"/>
        <v>-3</v>
      </c>
      <c r="L108" s="188">
        <f t="shared" si="265"/>
        <v>-5.609</v>
      </c>
      <c r="M108" s="188">
        <f t="shared" si="265"/>
        <v>-3.4979710144927538</v>
      </c>
      <c r="N108" s="188">
        <f t="shared" si="265"/>
        <v>-4.967878633782524</v>
      </c>
      <c r="O108" s="188">
        <f t="shared" si="265"/>
        <v>-4.9630081645337176</v>
      </c>
      <c r="P108" s="188">
        <f t="shared" si="265"/>
        <v>-4.9630081645337176</v>
      </c>
      <c r="Q108" s="188">
        <f t="shared" si="265"/>
        <v>-4.9630081645337176</v>
      </c>
      <c r="R108" s="188">
        <f t="shared" si="265"/>
        <v>-4.9630081645337176</v>
      </c>
      <c r="S108" s="188">
        <f t="shared" si="265"/>
        <v>-4.9630081645337167</v>
      </c>
      <c r="T108" s="188">
        <f t="shared" si="265"/>
        <v>-4.9630081645337176</v>
      </c>
      <c r="U108" s="188">
        <f t="shared" si="265"/>
        <v>-4.9630081645337167</v>
      </c>
      <c r="V108" s="188">
        <f t="shared" si="265"/>
        <v>-4.9630081645337167</v>
      </c>
      <c r="W108" s="188">
        <f t="shared" si="265"/>
        <v>-4.9630081645337167</v>
      </c>
      <c r="X108" s="188">
        <f t="shared" si="265"/>
        <v>-4.9630081645337176</v>
      </c>
      <c r="Y108" s="188">
        <f t="shared" si="265"/>
        <v>-4.9630081645337176</v>
      </c>
      <c r="Z108" s="188">
        <f t="shared" si="265"/>
        <v>-4.9630081645337176</v>
      </c>
      <c r="AA108" s="188">
        <f t="shared" si="265"/>
        <v>-4.9630081645337176</v>
      </c>
      <c r="AB108" s="188">
        <f t="shared" si="265"/>
        <v>-4.9630081645337185</v>
      </c>
      <c r="AC108" s="188">
        <f t="shared" si="265"/>
        <v>-4.9630081645337185</v>
      </c>
      <c r="AD108" s="188">
        <f t="shared" si="265"/>
        <v>-4.9630081645337176</v>
      </c>
      <c r="AE108" s="188">
        <f t="shared" si="265"/>
        <v>-4.9630081645337176</v>
      </c>
      <c r="AF108" s="188">
        <f t="shared" si="265"/>
        <v>-4.9630081645337167</v>
      </c>
      <c r="AG108" s="188">
        <f t="shared" si="265"/>
        <v>-4.9630081645337167</v>
      </c>
      <c r="AH108" s="188">
        <f t="shared" si="265"/>
        <v>-4.9630081645337176</v>
      </c>
      <c r="AI108" s="188">
        <f t="shared" si="265"/>
        <v>-4.9630081645337167</v>
      </c>
      <c r="AJ108" s="188">
        <f t="shared" si="265"/>
        <v>-4.9630081645337167</v>
      </c>
      <c r="AK108" s="188">
        <f t="shared" si="265"/>
        <v>-4.9630081645337167</v>
      </c>
      <c r="AL108" s="188">
        <f t="shared" si="265"/>
        <v>-4.9630081645337167</v>
      </c>
      <c r="AM108" s="188">
        <f t="shared" si="265"/>
        <v>-4.9630081645337158</v>
      </c>
      <c r="AN108" s="188">
        <f t="shared" si="265"/>
        <v>-4.9630081645337158</v>
      </c>
      <c r="AO108" s="188">
        <f t="shared" si="265"/>
        <v>-4.9630081645337158</v>
      </c>
      <c r="AP108" s="188">
        <f t="shared" si="265"/>
        <v>-4.9630081645337158</v>
      </c>
      <c r="AQ108" s="188">
        <f t="shared" si="265"/>
        <v>-4.9630081645337158</v>
      </c>
      <c r="AR108" s="188">
        <f t="shared" si="265"/>
        <v>-4.9630081645337158</v>
      </c>
      <c r="AS108" s="188">
        <f t="shared" si="265"/>
        <v>-4.9630081645337158</v>
      </c>
      <c r="AT108" s="188">
        <f t="shared" si="265"/>
        <v>-4.9630081645337158</v>
      </c>
      <c r="AU108" s="188">
        <f t="shared" si="265"/>
        <v>-4.9630081645337158</v>
      </c>
      <c r="AV108" s="188">
        <f t="shared" si="265"/>
        <v>-4.9630081645337158</v>
      </c>
      <c r="AW108" s="188">
        <f t="shared" si="265"/>
        <v>-4.9630081645337167</v>
      </c>
      <c r="AX108" s="188">
        <f t="shared" si="265"/>
        <v>-4.9630081645337167</v>
      </c>
      <c r="AY108" s="188">
        <f t="shared" si="265"/>
        <v>-4.9630081645337158</v>
      </c>
      <c r="AZ108" s="188">
        <f t="shared" si="265"/>
        <v>-4.9630081645337158</v>
      </c>
      <c r="BA108" s="188">
        <f t="shared" si="265"/>
        <v>-4.9630081645337158</v>
      </c>
      <c r="BB108" s="188">
        <f t="shared" si="265"/>
        <v>-4.9630081645337158</v>
      </c>
      <c r="BC108" s="188">
        <f t="shared" si="265"/>
        <v>-4.9630081645337158</v>
      </c>
      <c r="BD108" s="188">
        <f t="shared" si="265"/>
        <v>-4.9630081645337167</v>
      </c>
      <c r="BE108" s="188">
        <f t="shared" si="265"/>
        <v>-4.9630081645337167</v>
      </c>
      <c r="BF108" s="188">
        <f t="shared" si="265"/>
        <v>-4.9630081645337158</v>
      </c>
      <c r="BG108" s="188">
        <f t="shared" si="265"/>
        <v>-4.9630081645337158</v>
      </c>
      <c r="BH108" s="188">
        <f t="shared" si="265"/>
        <v>-4.9630081645337158</v>
      </c>
      <c r="BI108" s="188">
        <f t="shared" si="265"/>
        <v>-4.9630081645337176</v>
      </c>
      <c r="BJ108" s="188">
        <f t="shared" si="265"/>
        <v>-4.9630081645337167</v>
      </c>
      <c r="BK108" s="188">
        <f t="shared" si="265"/>
        <v>-4.9630081645337176</v>
      </c>
      <c r="BL108" s="188">
        <f t="shared" si="265"/>
        <v>-4.9630081645337167</v>
      </c>
      <c r="BM108" s="188">
        <f t="shared" si="265"/>
        <v>-4.9630081645337167</v>
      </c>
      <c r="BN108" s="188">
        <f t="shared" si="265"/>
        <v>-4.9630081645337167</v>
      </c>
      <c r="BO108" s="188">
        <f t="shared" si="265"/>
        <v>-4.9630081645337158</v>
      </c>
      <c r="BP108" s="188">
        <f t="shared" si="265"/>
        <v>-4.9630081645337167</v>
      </c>
      <c r="BQ108" s="188">
        <f t="shared" si="265"/>
        <v>-4.9630081645337167</v>
      </c>
      <c r="BR108" s="188">
        <f t="shared" si="265"/>
        <v>-4.9630081645337167</v>
      </c>
      <c r="BS108" s="188">
        <f t="shared" si="265"/>
        <v>-4.9630081645337167</v>
      </c>
      <c r="BT108" s="188">
        <f t="shared" si="265"/>
        <v>-4.9630081645337167</v>
      </c>
      <c r="BU108" s="188">
        <f t="shared" si="265"/>
        <v>-4.9630081645337176</v>
      </c>
      <c r="BV108" s="188">
        <f t="shared" ref="BV108:CI108" si="266">-BV12</f>
        <v>-4.9630081645337176</v>
      </c>
      <c r="BW108" s="188">
        <f t="shared" si="266"/>
        <v>-4.9630081645337167</v>
      </c>
      <c r="BX108" s="188">
        <f t="shared" si="266"/>
        <v>-4.9630081645337167</v>
      </c>
      <c r="BY108" s="188">
        <f t="shared" si="266"/>
        <v>-4.9630081645337176</v>
      </c>
      <c r="BZ108" s="188">
        <f t="shared" si="266"/>
        <v>-4.9630081645337185</v>
      </c>
      <c r="CA108" s="188">
        <f t="shared" si="266"/>
        <v>-4.9630081645337176</v>
      </c>
      <c r="CB108" s="188">
        <f t="shared" si="266"/>
        <v>-4.9630081645337176</v>
      </c>
      <c r="CC108" s="188">
        <f t="shared" si="266"/>
        <v>-4.9630081645337167</v>
      </c>
      <c r="CD108" s="188">
        <f t="shared" si="266"/>
        <v>-4.9630081645337176</v>
      </c>
      <c r="CE108" s="188">
        <f t="shared" si="266"/>
        <v>-4.9630081645337185</v>
      </c>
      <c r="CF108" s="188">
        <f t="shared" si="266"/>
        <v>-4.9630081645337185</v>
      </c>
      <c r="CG108" s="188">
        <f t="shared" si="266"/>
        <v>-4.9630081645337176</v>
      </c>
      <c r="CH108" s="188">
        <f t="shared" si="266"/>
        <v>-4.9630081645337185</v>
      </c>
      <c r="CI108" s="188">
        <f t="shared" si="266"/>
        <v>-4.9630081645337176</v>
      </c>
    </row>
    <row r="109" spans="1:87">
      <c r="A109" s="1"/>
      <c r="B109" s="1"/>
      <c r="C109" s="213" t="s">
        <v>599</v>
      </c>
      <c r="D109" s="12" t="s">
        <v>898</v>
      </c>
      <c r="E109" s="429" t="s">
        <v>58</v>
      </c>
      <c r="F109" s="2"/>
      <c r="G109" s="752"/>
      <c r="H109" s="188">
        <f t="shared" ref="H109" si="267">-H7</f>
        <v>-0.5</v>
      </c>
      <c r="I109" s="188">
        <f t="shared" ref="I109" si="268">-I7</f>
        <v>-0.4</v>
      </c>
      <c r="J109" s="188">
        <f t="shared" ref="J109:BU109" si="269">-J7</f>
        <v>-6.7</v>
      </c>
      <c r="K109" s="188">
        <f t="shared" si="269"/>
        <v>0</v>
      </c>
      <c r="L109" s="188">
        <f t="shared" si="269"/>
        <v>0</v>
      </c>
      <c r="M109" s="188">
        <f t="shared" si="269"/>
        <v>0</v>
      </c>
      <c r="N109" s="188">
        <f t="shared" si="269"/>
        <v>0</v>
      </c>
      <c r="O109" s="188">
        <f t="shared" si="269"/>
        <v>0</v>
      </c>
      <c r="P109" s="188">
        <f t="shared" si="269"/>
        <v>0</v>
      </c>
      <c r="Q109" s="188">
        <f t="shared" si="269"/>
        <v>0</v>
      </c>
      <c r="R109" s="188">
        <f t="shared" si="269"/>
        <v>0</v>
      </c>
      <c r="S109" s="188">
        <f t="shared" si="269"/>
        <v>0</v>
      </c>
      <c r="T109" s="188">
        <f t="shared" si="269"/>
        <v>0</v>
      </c>
      <c r="U109" s="188">
        <f t="shared" si="269"/>
        <v>0</v>
      </c>
      <c r="V109" s="188">
        <f t="shared" si="269"/>
        <v>0</v>
      </c>
      <c r="W109" s="188">
        <f t="shared" si="269"/>
        <v>0</v>
      </c>
      <c r="X109" s="188">
        <f t="shared" si="269"/>
        <v>0</v>
      </c>
      <c r="Y109" s="188">
        <f t="shared" si="269"/>
        <v>0</v>
      </c>
      <c r="Z109" s="188">
        <f t="shared" si="269"/>
        <v>0</v>
      </c>
      <c r="AA109" s="188">
        <f t="shared" si="269"/>
        <v>0</v>
      </c>
      <c r="AB109" s="188">
        <f t="shared" si="269"/>
        <v>0</v>
      </c>
      <c r="AC109" s="188">
        <f t="shared" si="269"/>
        <v>0</v>
      </c>
      <c r="AD109" s="188">
        <f t="shared" si="269"/>
        <v>0</v>
      </c>
      <c r="AE109" s="188">
        <f t="shared" si="269"/>
        <v>0</v>
      </c>
      <c r="AF109" s="188">
        <f t="shared" si="269"/>
        <v>0</v>
      </c>
      <c r="AG109" s="188">
        <f t="shared" si="269"/>
        <v>0</v>
      </c>
      <c r="AH109" s="188">
        <f t="shared" si="269"/>
        <v>0</v>
      </c>
      <c r="AI109" s="188">
        <f t="shared" si="269"/>
        <v>0</v>
      </c>
      <c r="AJ109" s="188">
        <f t="shared" si="269"/>
        <v>0</v>
      </c>
      <c r="AK109" s="188">
        <f t="shared" si="269"/>
        <v>0</v>
      </c>
      <c r="AL109" s="188">
        <f t="shared" si="269"/>
        <v>0</v>
      </c>
      <c r="AM109" s="188">
        <f t="shared" si="269"/>
        <v>0</v>
      </c>
      <c r="AN109" s="188">
        <f t="shared" si="269"/>
        <v>0</v>
      </c>
      <c r="AO109" s="188">
        <f t="shared" si="269"/>
        <v>0</v>
      </c>
      <c r="AP109" s="188">
        <f t="shared" si="269"/>
        <v>0</v>
      </c>
      <c r="AQ109" s="188">
        <f t="shared" si="269"/>
        <v>0</v>
      </c>
      <c r="AR109" s="188">
        <f t="shared" si="269"/>
        <v>0</v>
      </c>
      <c r="AS109" s="188">
        <f t="shared" si="269"/>
        <v>0</v>
      </c>
      <c r="AT109" s="188">
        <f t="shared" si="269"/>
        <v>0</v>
      </c>
      <c r="AU109" s="188">
        <f t="shared" si="269"/>
        <v>0</v>
      </c>
      <c r="AV109" s="188">
        <f t="shared" si="269"/>
        <v>0</v>
      </c>
      <c r="AW109" s="188">
        <f t="shared" si="269"/>
        <v>0</v>
      </c>
      <c r="AX109" s="188">
        <f t="shared" si="269"/>
        <v>0</v>
      </c>
      <c r="AY109" s="188">
        <f t="shared" si="269"/>
        <v>0</v>
      </c>
      <c r="AZ109" s="188">
        <f t="shared" si="269"/>
        <v>0</v>
      </c>
      <c r="BA109" s="188">
        <f t="shared" si="269"/>
        <v>0</v>
      </c>
      <c r="BB109" s="188">
        <f t="shared" si="269"/>
        <v>0</v>
      </c>
      <c r="BC109" s="188">
        <f t="shared" si="269"/>
        <v>0</v>
      </c>
      <c r="BD109" s="188">
        <f t="shared" si="269"/>
        <v>0</v>
      </c>
      <c r="BE109" s="188">
        <f t="shared" si="269"/>
        <v>0</v>
      </c>
      <c r="BF109" s="188">
        <f t="shared" si="269"/>
        <v>0</v>
      </c>
      <c r="BG109" s="188">
        <f t="shared" si="269"/>
        <v>0</v>
      </c>
      <c r="BH109" s="188">
        <f t="shared" si="269"/>
        <v>0</v>
      </c>
      <c r="BI109" s="188">
        <f t="shared" si="269"/>
        <v>0</v>
      </c>
      <c r="BJ109" s="188">
        <f t="shared" si="269"/>
        <v>0</v>
      </c>
      <c r="BK109" s="188">
        <f t="shared" si="269"/>
        <v>0</v>
      </c>
      <c r="BL109" s="188">
        <f t="shared" si="269"/>
        <v>0</v>
      </c>
      <c r="BM109" s="188">
        <f t="shared" si="269"/>
        <v>0</v>
      </c>
      <c r="BN109" s="188">
        <f t="shared" si="269"/>
        <v>0</v>
      </c>
      <c r="BO109" s="188">
        <f t="shared" si="269"/>
        <v>0</v>
      </c>
      <c r="BP109" s="188">
        <f t="shared" si="269"/>
        <v>0</v>
      </c>
      <c r="BQ109" s="188">
        <f t="shared" si="269"/>
        <v>0</v>
      </c>
      <c r="BR109" s="188">
        <f t="shared" si="269"/>
        <v>0</v>
      </c>
      <c r="BS109" s="188">
        <f t="shared" si="269"/>
        <v>0</v>
      </c>
      <c r="BT109" s="188">
        <f t="shared" si="269"/>
        <v>0</v>
      </c>
      <c r="BU109" s="188">
        <f t="shared" si="269"/>
        <v>0</v>
      </c>
      <c r="BV109" s="188">
        <f t="shared" ref="BV109:CI109" si="270">-BV7</f>
        <v>0</v>
      </c>
      <c r="BW109" s="188">
        <f t="shared" si="270"/>
        <v>0</v>
      </c>
      <c r="BX109" s="188">
        <f t="shared" si="270"/>
        <v>0</v>
      </c>
      <c r="BY109" s="188">
        <f t="shared" si="270"/>
        <v>0</v>
      </c>
      <c r="BZ109" s="188">
        <f t="shared" si="270"/>
        <v>0</v>
      </c>
      <c r="CA109" s="188">
        <f t="shared" si="270"/>
        <v>0</v>
      </c>
      <c r="CB109" s="188">
        <f t="shared" si="270"/>
        <v>0</v>
      </c>
      <c r="CC109" s="188">
        <f t="shared" si="270"/>
        <v>0</v>
      </c>
      <c r="CD109" s="188">
        <f t="shared" si="270"/>
        <v>0</v>
      </c>
      <c r="CE109" s="188">
        <f t="shared" si="270"/>
        <v>0</v>
      </c>
      <c r="CF109" s="188">
        <f t="shared" si="270"/>
        <v>0</v>
      </c>
      <c r="CG109" s="188">
        <f t="shared" si="270"/>
        <v>0</v>
      </c>
      <c r="CH109" s="188">
        <f t="shared" si="270"/>
        <v>0</v>
      </c>
      <c r="CI109" s="188">
        <f t="shared" si="270"/>
        <v>0</v>
      </c>
    </row>
    <row r="110" spans="1:87">
      <c r="A110" s="1"/>
      <c r="B110" s="1"/>
      <c r="C110" s="129" t="s">
        <v>600</v>
      </c>
      <c r="D110" s="12" t="s">
        <v>898</v>
      </c>
      <c r="E110" s="429" t="s">
        <v>58</v>
      </c>
      <c r="F110" s="2"/>
      <c r="G110" s="763"/>
      <c r="H110" s="604">
        <f t="shared" ref="H110:I110" si="271">SUM(H98:H109)</f>
        <v>6466.1150777400435</v>
      </c>
      <c r="I110" s="604">
        <f t="shared" si="271"/>
        <v>6536.4609314038325</v>
      </c>
      <c r="J110" s="604">
        <f t="shared" ref="J110" si="272">SUM(J98:J109)</f>
        <v>6916.4698735880629</v>
      </c>
      <c r="K110" s="604">
        <f t="shared" ref="K110" si="273">SUM(K98:K109)</f>
        <v>7271.8489180216638</v>
      </c>
      <c r="L110" s="604">
        <f t="shared" ref="L110" si="274">SUM(L98:L109)</f>
        <v>7681.4033243203039</v>
      </c>
      <c r="M110" s="604">
        <f t="shared" ref="M110" si="275">SUM(M98:M109)</f>
        <v>8038.5105370595384</v>
      </c>
      <c r="N110" s="604">
        <f t="shared" ref="N110" si="276">SUM(N98:N109)</f>
        <v>8446.9215388122375</v>
      </c>
      <c r="O110" s="604">
        <f t="shared" ref="O110" si="277">SUM(O98:O109)</f>
        <v>9066.8970185215549</v>
      </c>
      <c r="P110" s="604">
        <f t="shared" ref="P110" si="278">SUM(P98:P109)</f>
        <v>9713.9863685812816</v>
      </c>
      <c r="Q110" s="604">
        <f t="shared" ref="Q110" si="279">SUM(Q98:Q109)</f>
        <v>10424.444669764913</v>
      </c>
      <c r="R110" s="604">
        <f t="shared" ref="R110" si="280">SUM(R98:R109)</f>
        <v>11172.993496402665</v>
      </c>
      <c r="S110" s="604">
        <f t="shared" ref="S110" si="281">SUM(S98:S109)</f>
        <v>11930.257953984972</v>
      </c>
      <c r="T110" s="604">
        <f t="shared" ref="T110" si="282">SUM(T98:T109)</f>
        <v>12732.191891952878</v>
      </c>
      <c r="U110" s="604">
        <f t="shared" ref="U110" si="283">SUM(U98:U109)</f>
        <v>13585.336360971633</v>
      </c>
      <c r="V110" s="604">
        <f t="shared" ref="V110" si="284">SUM(V98:V109)</f>
        <v>14509.406690995524</v>
      </c>
      <c r="W110" s="604">
        <f t="shared" ref="W110" si="285">SUM(W98:W109)</f>
        <v>15508.472544878221</v>
      </c>
      <c r="X110" s="604">
        <f t="shared" ref="X110" si="286">SUM(X98:X109)</f>
        <v>16584.949986266649</v>
      </c>
      <c r="Y110" s="604">
        <f t="shared" ref="Y110" si="287">SUM(Y98:Y109)</f>
        <v>17741.094290383648</v>
      </c>
      <c r="Z110" s="604">
        <f t="shared" ref="Z110" si="288">SUM(Z98:Z109)</f>
        <v>18985.136525809939</v>
      </c>
      <c r="AA110" s="604">
        <f t="shared" ref="AA110" si="289">SUM(AA98:AA109)</f>
        <v>20317.294805126472</v>
      </c>
      <c r="AB110" s="604">
        <f t="shared" ref="AB110" si="290">SUM(AB98:AB109)</f>
        <v>21708.010376225513</v>
      </c>
      <c r="AC110" s="604">
        <f t="shared" ref="AC110" si="291">SUM(AC98:AC109)</f>
        <v>23204.845831932809</v>
      </c>
      <c r="AD110" s="604">
        <f t="shared" ref="AD110" si="292">SUM(AD98:AD109)</f>
        <v>24805.700351156145</v>
      </c>
      <c r="AE110" s="604">
        <f t="shared" ref="AE110" si="293">SUM(AE98:AE109)</f>
        <v>26515.74031595005</v>
      </c>
      <c r="AF110" s="604">
        <f t="shared" ref="AF110" si="294">SUM(AF98:AF109)</f>
        <v>28341.173918977816</v>
      </c>
      <c r="AG110" s="604">
        <f t="shared" ref="AG110" si="295">SUM(AG98:AG109)</f>
        <v>30209.351224260259</v>
      </c>
      <c r="AH110" s="604">
        <f t="shared" ref="AH110" si="296">SUM(AH98:AH109)</f>
        <v>32121.558551889979</v>
      </c>
      <c r="AI110" s="604">
        <f t="shared" ref="AI110" si="297">SUM(AI98:AI109)</f>
        <v>34081.815384544221</v>
      </c>
      <c r="AJ110" s="604">
        <f t="shared" ref="AJ110" si="298">SUM(AJ98:AJ109)</f>
        <v>36093.582642663154</v>
      </c>
      <c r="AK110" s="604">
        <f t="shared" ref="AK110" si="299">SUM(AK98:AK109)</f>
        <v>38159.908661272515</v>
      </c>
      <c r="AL110" s="604">
        <f t="shared" ref="AL110" si="300">SUM(AL98:AL109)</f>
        <v>40284.103055072708</v>
      </c>
      <c r="AM110" s="604">
        <f t="shared" ref="AM110" si="301">SUM(AM98:AM109)</f>
        <v>42468.602127942329</v>
      </c>
      <c r="AN110" s="604">
        <f t="shared" ref="AN110" si="302">SUM(AN98:AN109)</f>
        <v>44716.239676731384</v>
      </c>
      <c r="AO110" s="604">
        <f t="shared" ref="AO110" si="303">SUM(AO98:AO109)</f>
        <v>47028.777087707655</v>
      </c>
      <c r="AP110" s="604">
        <f t="shared" ref="AP110" si="304">SUM(AP98:AP109)</f>
        <v>49408.383476702067</v>
      </c>
      <c r="AQ110" s="604">
        <f t="shared" ref="AQ110" si="305">SUM(AQ98:AQ109)</f>
        <v>51857.347267433652</v>
      </c>
      <c r="AR110" s="604">
        <f t="shared" ref="AR110" si="306">SUM(AR98:AR109)</f>
        <v>54378.018231325201</v>
      </c>
      <c r="AS110" s="604">
        <f t="shared" ref="AS110" si="307">SUM(AS98:AS109)</f>
        <v>56973.788308797062</v>
      </c>
      <c r="AT110" s="604">
        <f t="shared" ref="AT110" si="308">SUM(AT98:AT109)</f>
        <v>59648.614503979603</v>
      </c>
      <c r="AU110" s="604">
        <f t="shared" ref="AU110" si="309">SUM(AU98:AU109)</f>
        <v>62401.960194652565</v>
      </c>
      <c r="AV110" s="604">
        <f t="shared" ref="AV110" si="310">SUM(AV98:AV109)</f>
        <v>65238.973942320241</v>
      </c>
      <c r="AW110" s="604">
        <f t="shared" ref="AW110" si="311">SUM(AW98:AW109)</f>
        <v>68160.669109035502</v>
      </c>
      <c r="AX110" s="604">
        <f t="shared" ref="AX110" si="312">SUM(AX98:AX109)</f>
        <v>71169.130338249539</v>
      </c>
      <c r="AY110" s="604">
        <f t="shared" ref="AY110" si="313">SUM(AY98:AY109)</f>
        <v>74267.166688850179</v>
      </c>
      <c r="AZ110" s="604">
        <f t="shared" ref="AZ110" si="314">SUM(AZ98:AZ109)</f>
        <v>77456.180363040781</v>
      </c>
      <c r="BA110" s="604">
        <f t="shared" ref="BA110" si="315">SUM(BA98:BA109)</f>
        <v>80739.935089932653</v>
      </c>
      <c r="BB110" s="604">
        <f t="shared" ref="BB110" si="316">SUM(BB98:BB109)</f>
        <v>84123.083492577396</v>
      </c>
      <c r="BC110" s="604">
        <f t="shared" ref="BC110" si="317">SUM(BC98:BC109)</f>
        <v>87608.33315556412</v>
      </c>
      <c r="BD110" s="604">
        <f t="shared" ref="BD110" si="318">SUM(BD98:BD109)</f>
        <v>91199.131232432701</v>
      </c>
      <c r="BE110" s="604">
        <f t="shared" ref="BE110" si="319">SUM(BE98:BE109)</f>
        <v>94899.981691925641</v>
      </c>
      <c r="BF110" s="604">
        <f t="shared" ref="BF110" si="320">SUM(BF98:BF109)</f>
        <v>98712.991006207696</v>
      </c>
      <c r="BG110" s="604">
        <f t="shared" ref="BG110" si="321">SUM(BG98:BG109)</f>
        <v>102639.35361705723</v>
      </c>
      <c r="BH110" s="604">
        <f t="shared" ref="BH110" si="322">SUM(BH98:BH109)</f>
        <v>106683.72077651622</v>
      </c>
      <c r="BI110" s="604">
        <f t="shared" ref="BI110" si="323">SUM(BI98:BI109)</f>
        <v>110856.51605375599</v>
      </c>
      <c r="BJ110" s="604">
        <f t="shared" ref="BJ110" si="324">SUM(BJ98:BJ109)</f>
        <v>115162.95966583509</v>
      </c>
      <c r="BK110" s="604">
        <f t="shared" ref="BK110" si="325">SUM(BK98:BK109)</f>
        <v>119603.93272268449</v>
      </c>
      <c r="BL110" s="604">
        <f t="shared" ref="BL110" si="326">SUM(BL98:BL109)</f>
        <v>124185.22644099452</v>
      </c>
      <c r="BM110" s="604">
        <f t="shared" ref="BM110" si="327">SUM(BM98:BM109)</f>
        <v>128910.97241801588</v>
      </c>
      <c r="BN110" s="604">
        <f t="shared" ref="BN110" si="328">SUM(BN98:BN109)</f>
        <v>133785.49937540799</v>
      </c>
      <c r="BO110" s="604">
        <f t="shared" ref="BO110" si="329">SUM(BO98:BO109)</f>
        <v>138813.29844190768</v>
      </c>
      <c r="BP110" s="604">
        <f t="shared" ref="BP110" si="330">SUM(BP98:BP109)</f>
        <v>143998.97828355827</v>
      </c>
      <c r="BQ110" s="604">
        <f t="shared" ref="BQ110" si="331">SUM(BQ98:BQ109)</f>
        <v>149348.39653922289</v>
      </c>
      <c r="BR110" s="604">
        <f t="shared" ref="BR110" si="332">SUM(BR98:BR109)</f>
        <v>154866.88706147543</v>
      </c>
      <c r="BS110" s="604">
        <f t="shared" ref="BS110" si="333">SUM(BS98:BS109)</f>
        <v>160559.76938958853</v>
      </c>
      <c r="BT110" s="604">
        <f t="shared" ref="BT110" si="334">SUM(BT98:BT109)</f>
        <v>166432.55624647642</v>
      </c>
      <c r="BU110" s="604">
        <f t="shared" ref="BU110" si="335">SUM(BU98:BU109)</f>
        <v>172490.75421445933</v>
      </c>
      <c r="BV110" s="604">
        <f t="shared" ref="BV110" si="336">SUM(BV98:BV109)</f>
        <v>178740.05165532546</v>
      </c>
      <c r="BW110" s="604">
        <f t="shared" ref="BW110" si="337">SUM(BW98:BW109)</f>
        <v>185186.71722794059</v>
      </c>
      <c r="BX110" s="604">
        <f t="shared" ref="BX110" si="338">SUM(BX98:BX109)</f>
        <v>191837.17332928634</v>
      </c>
      <c r="BY110" s="604">
        <f t="shared" ref="BY110" si="339">SUM(BY98:BY109)</f>
        <v>198697.73510111085</v>
      </c>
      <c r="BZ110" s="604">
        <f t="shared" ref="BZ110" si="340">SUM(BZ98:BZ109)</f>
        <v>205774.93458442742</v>
      </c>
      <c r="CA110" s="604">
        <f t="shared" ref="CA110" si="341">SUM(CA98:CA109)</f>
        <v>213075.38951228288</v>
      </c>
      <c r="CB110" s="604">
        <f t="shared" ref="CB110" si="342">SUM(CB98:CB109)</f>
        <v>220605.9628738242</v>
      </c>
      <c r="CC110" s="604">
        <f t="shared" ref="CC110" si="343">SUM(CC98:CC109)</f>
        <v>228373.74163603899</v>
      </c>
      <c r="CD110" s="604">
        <f t="shared" ref="CD110" si="344">SUM(CD98:CD109)</f>
        <v>236386.0786447493</v>
      </c>
      <c r="CE110" s="604">
        <f t="shared" ref="CE110" si="345">SUM(CE98:CE109)</f>
        <v>244650.56941198069</v>
      </c>
      <c r="CF110" s="604">
        <f t="shared" ref="CF110" si="346">SUM(CF98:CF109)</f>
        <v>253175.07696119818</v>
      </c>
      <c r="CG110" s="604">
        <f t="shared" ref="CG110" si="347">SUM(CG98:CG109)</f>
        <v>261967.66011485443</v>
      </c>
      <c r="CH110" s="604">
        <f t="shared" ref="CH110" si="348">SUM(CH98:CH109)</f>
        <v>271036.66231779841</v>
      </c>
      <c r="CI110" s="604">
        <f t="shared" ref="CI110" si="349">SUM(CI98:CI109)</f>
        <v>280390.69896275626</v>
      </c>
    </row>
    <row r="111" spans="1:87">
      <c r="A111" s="1"/>
      <c r="B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</row>
    <row r="112" spans="1:87">
      <c r="A112" s="422" t="s">
        <v>83</v>
      </c>
      <c r="B112" s="420"/>
      <c r="C112" s="420"/>
      <c r="D112" s="421"/>
      <c r="E112" s="421"/>
      <c r="F112" s="421"/>
      <c r="G112" s="421"/>
      <c r="H112" s="420"/>
      <c r="I112" s="420"/>
      <c r="J112" s="420"/>
      <c r="K112" s="420"/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0"/>
      <c r="AH112" s="420"/>
      <c r="AI112" s="420"/>
      <c r="AJ112" s="420"/>
      <c r="AK112" s="420"/>
      <c r="AL112" s="420"/>
      <c r="AM112" s="420"/>
      <c r="AN112" s="420"/>
      <c r="AO112" s="420"/>
      <c r="AP112" s="420"/>
      <c r="AQ112" s="420"/>
      <c r="AR112" s="420"/>
      <c r="AS112" s="420"/>
      <c r="AT112" s="420"/>
      <c r="AU112" s="420"/>
      <c r="AV112" s="420"/>
      <c r="AW112" s="420"/>
      <c r="AX112" s="420"/>
      <c r="AY112" s="420"/>
      <c r="AZ112" s="420"/>
      <c r="BA112" s="420"/>
      <c r="BB112" s="420"/>
      <c r="BC112" s="420"/>
      <c r="BD112" s="420"/>
      <c r="BE112" s="420"/>
      <c r="BF112" s="420"/>
      <c r="BG112" s="420"/>
      <c r="BH112" s="420"/>
      <c r="BI112" s="420"/>
      <c r="BJ112" s="420"/>
      <c r="BK112" s="420"/>
      <c r="BL112" s="420"/>
      <c r="BM112" s="420"/>
      <c r="BN112" s="420"/>
      <c r="BO112" s="420"/>
      <c r="BP112" s="420"/>
      <c r="BQ112" s="420"/>
      <c r="BR112" s="420"/>
      <c r="BS112" s="420"/>
      <c r="BT112" s="420"/>
      <c r="BU112" s="420"/>
      <c r="BV112" s="420"/>
      <c r="BW112" s="420"/>
      <c r="BX112" s="420"/>
      <c r="BY112" s="420"/>
      <c r="BZ112" s="420"/>
      <c r="CA112" s="420"/>
      <c r="CB112" s="420"/>
      <c r="CC112" s="420"/>
      <c r="CD112" s="420"/>
      <c r="CE112" s="420"/>
      <c r="CF112" s="420"/>
      <c r="CG112" s="420"/>
      <c r="CH112" s="420"/>
      <c r="CI112" s="420"/>
    </row>
  </sheetData>
  <sheetProtection algorithmName="SHA-512" hashValue="zYpgehRlRx69o/y89FHIAWLwfYx+uv+cfqXPcT9C/GFnNwJ4tHHu1HKlihDBxWUvHU2WWvVSdXGzequ8zKc37Q==" saltValue="I5XP3hJbJrfWXm6p95PLuA==" spinCount="100000" sheet="1" objects="1" scenarios="1"/>
  <phoneticPr fontId="6" type="noConversion"/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02DAD-7252-4A5B-A9C5-D99E6123CDFE}">
  <sheetPr codeName="Sheet16">
    <tabColor theme="8"/>
  </sheetPr>
  <dimension ref="A1:CI49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RowHeight="14.5"/>
  <cols>
    <col min="1" max="2" width="2.54296875" customWidth="1"/>
    <col min="3" max="3" width="36.26953125" bestFit="1" customWidth="1"/>
    <col min="4" max="4" width="14.81640625" bestFit="1" customWidth="1"/>
    <col min="5" max="5" width="4.6328125" bestFit="1" customWidth="1"/>
    <col min="6" max="6" width="5.81640625" bestFit="1" customWidth="1"/>
    <col min="7" max="12" width="8.81640625" bestFit="1" customWidth="1"/>
    <col min="13" max="13" width="8.81640625" customWidth="1"/>
    <col min="14" max="20" width="8.81640625" bestFit="1" customWidth="1"/>
    <col min="21" max="48" width="8.81640625" hidden="1" customWidth="1"/>
    <col min="49" max="69" width="9.1796875" hidden="1" customWidth="1"/>
    <col min="70" max="87" width="9.81640625" hidden="1" customWidth="1"/>
  </cols>
  <sheetData>
    <row r="1" spans="1:87" ht="18.5">
      <c r="A1" s="138"/>
      <c r="B1" s="137" t="str">
        <f ca="1">MID(CELL("filename",A1),FIND("]",CELL("filename",A1))+1,256)</f>
        <v>Profit &amp; Loss</v>
      </c>
      <c r="C1" s="138"/>
      <c r="D1" s="139"/>
      <c r="E1" s="139"/>
      <c r="F1" s="139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</row>
    <row r="2" spans="1:87">
      <c r="A2" s="6"/>
      <c r="B2" s="6"/>
      <c r="C2" s="6"/>
      <c r="D2" s="511"/>
      <c r="E2" s="2"/>
      <c r="F2" s="2"/>
      <c r="G2" s="6" t="str">
        <f>Inputs!G1</f>
        <v>2019/20</v>
      </c>
      <c r="H2" s="6" t="str">
        <f>Inputs!H1</f>
        <v>2020/21</v>
      </c>
      <c r="I2" s="6" t="str">
        <f>Inputs!I1</f>
        <v>2021/22</v>
      </c>
      <c r="J2" s="6" t="str">
        <f>Inputs!J1</f>
        <v>2022/23</v>
      </c>
      <c r="K2" s="6" t="str">
        <f>Inputs!K1</f>
        <v>2023/24</v>
      </c>
      <c r="L2" s="6" t="str">
        <f>Inputs!L1</f>
        <v>2024/25</v>
      </c>
      <c r="M2" s="6" t="str">
        <f>Inputs!M1</f>
        <v>2025/26</v>
      </c>
      <c r="N2" s="6" t="str">
        <f>Inputs!N1</f>
        <v>2026/27</v>
      </c>
      <c r="O2" s="6" t="str">
        <f>Inputs!O1</f>
        <v>2027/28</v>
      </c>
      <c r="P2" s="6" t="str">
        <f>Inputs!P1</f>
        <v>2028/29</v>
      </c>
      <c r="Q2" s="6" t="str">
        <f>Inputs!Q1</f>
        <v>2029/30</v>
      </c>
      <c r="R2" s="6" t="str">
        <f>Inputs!R1</f>
        <v>2030/31</v>
      </c>
      <c r="S2" s="6" t="str">
        <f>Inputs!S1</f>
        <v>2031/32</v>
      </c>
      <c r="T2" s="6" t="str">
        <f>Inputs!T1</f>
        <v>2032/33</v>
      </c>
      <c r="U2" s="6" t="str">
        <f>Inputs!U1</f>
        <v>2033/34</v>
      </c>
      <c r="V2" s="6" t="str">
        <f>Inputs!V1</f>
        <v>2034/35</v>
      </c>
      <c r="W2" s="6" t="str">
        <f>Inputs!W1</f>
        <v>2035/36</v>
      </c>
      <c r="X2" s="6" t="str">
        <f>Inputs!X1</f>
        <v>2036/37</v>
      </c>
      <c r="Y2" s="6" t="str">
        <f>Inputs!Y1</f>
        <v>2037/38</v>
      </c>
      <c r="Z2" s="6" t="str">
        <f>Inputs!Z1</f>
        <v>2038/39</v>
      </c>
      <c r="AA2" s="6" t="str">
        <f>Inputs!AA1</f>
        <v>2039/40</v>
      </c>
      <c r="AB2" s="6" t="str">
        <f>Inputs!AB1</f>
        <v>2040/41</v>
      </c>
      <c r="AC2" s="6" t="str">
        <f>Inputs!AC1</f>
        <v>2041/42</v>
      </c>
      <c r="AD2" s="6" t="str">
        <f>Inputs!AD1</f>
        <v>2042/43</v>
      </c>
      <c r="AE2" s="6" t="str">
        <f>Inputs!AE1</f>
        <v>2043/44</v>
      </c>
      <c r="AF2" s="6" t="str">
        <f>Inputs!AF1</f>
        <v>2044/45</v>
      </c>
      <c r="AG2" s="6" t="str">
        <f>Inputs!AG1</f>
        <v>2045/46</v>
      </c>
      <c r="AH2" s="6" t="str">
        <f>Inputs!AH1</f>
        <v>2046/47</v>
      </c>
      <c r="AI2" s="6" t="str">
        <f>Inputs!AI1</f>
        <v>2047/48</v>
      </c>
      <c r="AJ2" s="6" t="str">
        <f>Inputs!AJ1</f>
        <v>2048/49</v>
      </c>
      <c r="AK2" s="6" t="str">
        <f>Inputs!AK1</f>
        <v>2049/50</v>
      </c>
      <c r="AL2" s="6" t="str">
        <f>Inputs!AL1</f>
        <v>2050/51</v>
      </c>
      <c r="AM2" s="6" t="str">
        <f>Inputs!AM1</f>
        <v>2051/52</v>
      </c>
      <c r="AN2" s="6" t="str">
        <f>Inputs!AN1</f>
        <v>2052/53</v>
      </c>
      <c r="AO2" s="6" t="str">
        <f>Inputs!AO1</f>
        <v>2053/54</v>
      </c>
      <c r="AP2" s="6" t="str">
        <f>Inputs!AP1</f>
        <v>2054/55</v>
      </c>
      <c r="AQ2" s="6" t="str">
        <f>Inputs!AQ1</f>
        <v>2055/56</v>
      </c>
      <c r="AR2" s="6" t="str">
        <f>Inputs!AR1</f>
        <v>2056/57</v>
      </c>
      <c r="AS2" s="6" t="str">
        <f>Inputs!AS1</f>
        <v>2057/58</v>
      </c>
      <c r="AT2" s="6" t="str">
        <f>Inputs!AT1</f>
        <v>2058/59</v>
      </c>
      <c r="AU2" s="6" t="str">
        <f>Inputs!AU1</f>
        <v>2059/60</v>
      </c>
      <c r="AV2" s="6" t="str">
        <f>Inputs!AV1</f>
        <v>2060/61</v>
      </c>
      <c r="AW2" s="6" t="str">
        <f>Inputs!AW1</f>
        <v>2061/62</v>
      </c>
      <c r="AX2" s="6" t="str">
        <f>Inputs!AX1</f>
        <v>2062/63</v>
      </c>
      <c r="AY2" s="6" t="str">
        <f>Inputs!AY1</f>
        <v>2063/64</v>
      </c>
      <c r="AZ2" s="6" t="str">
        <f>Inputs!AZ1</f>
        <v>2064/65</v>
      </c>
      <c r="BA2" s="6" t="str">
        <f>Inputs!BA1</f>
        <v>2065/66</v>
      </c>
      <c r="BB2" s="6" t="str">
        <f>Inputs!BB1</f>
        <v>2066/67</v>
      </c>
      <c r="BC2" s="6" t="str">
        <f>Inputs!BC1</f>
        <v>2067/68</v>
      </c>
      <c r="BD2" s="6" t="str">
        <f>Inputs!BD1</f>
        <v>2068/69</v>
      </c>
      <c r="BE2" s="6" t="str">
        <f>Inputs!BE1</f>
        <v>2069/70</v>
      </c>
      <c r="BF2" s="6" t="str">
        <f>Inputs!BF1</f>
        <v>2070/71</v>
      </c>
      <c r="BG2" s="6" t="str">
        <f>Inputs!BG1</f>
        <v>2071/72</v>
      </c>
      <c r="BH2" s="6" t="str">
        <f>Inputs!BH1</f>
        <v>2072/73</v>
      </c>
      <c r="BI2" s="6" t="str">
        <f>Inputs!BI1</f>
        <v>2073/74</v>
      </c>
      <c r="BJ2" s="6" t="str">
        <f>Inputs!BJ1</f>
        <v>2074/75</v>
      </c>
      <c r="BK2" s="6" t="str">
        <f>Inputs!BK1</f>
        <v>2075/76</v>
      </c>
      <c r="BL2" s="6" t="str">
        <f>Inputs!BL1</f>
        <v>2076/77</v>
      </c>
      <c r="BM2" s="6" t="str">
        <f>Inputs!BM1</f>
        <v>2077/78</v>
      </c>
      <c r="BN2" s="6" t="str">
        <f>Inputs!BN1</f>
        <v>2078/79</v>
      </c>
      <c r="BO2" s="6" t="str">
        <f>Inputs!BO1</f>
        <v>2079/80</v>
      </c>
      <c r="BP2" s="6" t="str">
        <f>Inputs!BP1</f>
        <v>2080/81</v>
      </c>
      <c r="BQ2" s="6" t="str">
        <f>Inputs!BQ1</f>
        <v>2081/82</v>
      </c>
      <c r="BR2" s="6" t="str">
        <f>Inputs!BR1</f>
        <v>2082/83</v>
      </c>
      <c r="BS2" s="6" t="str">
        <f>Inputs!BS1</f>
        <v>2083/84</v>
      </c>
      <c r="BT2" s="6" t="str">
        <f>Inputs!BT1</f>
        <v>2084/85</v>
      </c>
      <c r="BU2" s="6" t="str">
        <f>Inputs!BU1</f>
        <v>2085/86</v>
      </c>
      <c r="BV2" s="6" t="str">
        <f>Inputs!BV1</f>
        <v>2086/87</v>
      </c>
      <c r="BW2" s="6" t="str">
        <f>Inputs!BW1</f>
        <v>2087/88</v>
      </c>
      <c r="BX2" s="6" t="str">
        <f>Inputs!BX1</f>
        <v>2088/89</v>
      </c>
      <c r="BY2" s="6" t="str">
        <f>Inputs!BY1</f>
        <v>2089/90</v>
      </c>
      <c r="BZ2" s="6" t="str">
        <f>Inputs!BZ1</f>
        <v>2090/91</v>
      </c>
      <c r="CA2" s="6" t="str">
        <f>Inputs!CA1</f>
        <v>2091/92</v>
      </c>
      <c r="CB2" s="6" t="str">
        <f>Inputs!CB1</f>
        <v>2092/93</v>
      </c>
      <c r="CC2" s="6" t="str">
        <f>Inputs!CC1</f>
        <v>2093/94</v>
      </c>
      <c r="CD2" s="6" t="str">
        <f>Inputs!CD1</f>
        <v>2094/95</v>
      </c>
      <c r="CE2" s="6" t="str">
        <f>Inputs!CE1</f>
        <v>2095/96</v>
      </c>
      <c r="CF2" s="6" t="str">
        <f>Inputs!CF1</f>
        <v>2096/97</v>
      </c>
      <c r="CG2" s="6" t="str">
        <f>Inputs!CG1</f>
        <v>2097/98</v>
      </c>
      <c r="CH2" s="6" t="str">
        <f>Inputs!CH1</f>
        <v>2098/99</v>
      </c>
      <c r="CI2" s="6" t="str">
        <f>Inputs!CI1</f>
        <v>2099/2100</v>
      </c>
    </row>
    <row r="3" spans="1:87">
      <c r="A3" s="2"/>
      <c r="B3" s="2"/>
      <c r="C3" s="2"/>
      <c r="D3" s="6" t="s">
        <v>163</v>
      </c>
      <c r="E3" s="6" t="s">
        <v>164</v>
      </c>
      <c r="F3" s="6" t="s">
        <v>165</v>
      </c>
      <c r="G3" s="571"/>
      <c r="H3" s="571" t="str">
        <f>IF(ISNUMBER(Inputs!H24),"Actual","Forecast")</f>
        <v>Actual</v>
      </c>
      <c r="I3" s="571" t="str">
        <f>IF(ISNUMBER(Inputs!I24),"Actual","Forecast")</f>
        <v>Actual</v>
      </c>
      <c r="J3" s="571" t="str">
        <f>IF(ISNUMBER(Inputs!J24),"Actual","Forecast")</f>
        <v>Actual</v>
      </c>
      <c r="K3" s="571" t="str">
        <f>IF(ISNUMBER(Inputs!K24),"Actual","Forecast")</f>
        <v>Actual</v>
      </c>
      <c r="L3" s="571" t="str">
        <f>IF(ISNUMBER(Inputs!L24),"Actual","Forecast")</f>
        <v>Actual</v>
      </c>
      <c r="M3" s="571" t="str">
        <f>IF(ISNUMBER(Inputs!M24),"Actual","Forecast")</f>
        <v>Forecast</v>
      </c>
      <c r="N3" s="571" t="str">
        <f>IF(ISNUMBER(Inputs!N24),"Actual","Forecast")</f>
        <v>Forecast</v>
      </c>
      <c r="O3" s="571" t="str">
        <f>IF(ISNUMBER(Inputs!O24),"Actual","Forecast")</f>
        <v>Forecast</v>
      </c>
      <c r="P3" s="571" t="str">
        <f>IF(ISNUMBER(Inputs!P24),"Actual","Forecast")</f>
        <v>Forecast</v>
      </c>
      <c r="Q3" s="571" t="str">
        <f>IF(ISNUMBER(Inputs!Q24),"Actual","Forecast")</f>
        <v>Forecast</v>
      </c>
      <c r="R3" s="571" t="str">
        <f>IF(ISNUMBER(Inputs!R24),"Actual","Forecast")</f>
        <v>Forecast</v>
      </c>
      <c r="S3" s="571" t="str">
        <f>IF(ISNUMBER(Inputs!S24),"Actual","Forecast")</f>
        <v>Forecast</v>
      </c>
      <c r="T3" s="571" t="str">
        <f>IF(ISNUMBER(Inputs!T24),"Actual","Forecast")</f>
        <v>Forecast</v>
      </c>
      <c r="U3" s="571" t="str">
        <f>IF(ISNUMBER(Inputs!U24),"Actual","Forecast")</f>
        <v>Forecast</v>
      </c>
      <c r="V3" s="571" t="str">
        <f>IF(ISNUMBER(Inputs!V24),"Actual","Forecast")</f>
        <v>Forecast</v>
      </c>
      <c r="W3" s="571" t="str">
        <f>IF(ISNUMBER(Inputs!W24),"Actual","Forecast")</f>
        <v>Forecast</v>
      </c>
      <c r="X3" s="571" t="str">
        <f>IF(ISNUMBER(Inputs!X24),"Actual","Forecast")</f>
        <v>Forecast</v>
      </c>
      <c r="Y3" s="571" t="str">
        <f>IF(ISNUMBER(Inputs!Y24),"Actual","Forecast")</f>
        <v>Forecast</v>
      </c>
      <c r="Z3" s="571" t="str">
        <f>IF(ISNUMBER(Inputs!Z24),"Actual","Forecast")</f>
        <v>Forecast</v>
      </c>
      <c r="AA3" s="571" t="str">
        <f>IF(ISNUMBER(Inputs!AA24),"Actual","Forecast")</f>
        <v>Forecast</v>
      </c>
      <c r="AB3" s="571" t="str">
        <f>IF(ISNUMBER(Inputs!AB24),"Actual","Forecast")</f>
        <v>Forecast</v>
      </c>
      <c r="AC3" s="571" t="str">
        <f>IF(ISNUMBER(Inputs!AC24),"Actual","Forecast")</f>
        <v>Forecast</v>
      </c>
      <c r="AD3" s="571" t="str">
        <f>IF(ISNUMBER(Inputs!AD24),"Actual","Forecast")</f>
        <v>Forecast</v>
      </c>
      <c r="AE3" s="571" t="str">
        <f>IF(ISNUMBER(Inputs!AE24),"Actual","Forecast")</f>
        <v>Forecast</v>
      </c>
      <c r="AF3" s="571" t="str">
        <f>IF(ISNUMBER(Inputs!AF24),"Actual","Forecast")</f>
        <v>Forecast</v>
      </c>
      <c r="AG3" s="571" t="str">
        <f>IF(ISNUMBER(Inputs!AG24),"Actual","Forecast")</f>
        <v>Forecast</v>
      </c>
      <c r="AH3" s="571" t="str">
        <f>IF(ISNUMBER(Inputs!AH24),"Actual","Forecast")</f>
        <v>Forecast</v>
      </c>
      <c r="AI3" s="571" t="str">
        <f>IF(ISNUMBER(Inputs!AI24),"Actual","Forecast")</f>
        <v>Forecast</v>
      </c>
      <c r="AJ3" s="571" t="str">
        <f>IF(ISNUMBER(Inputs!AJ24),"Actual","Forecast")</f>
        <v>Forecast</v>
      </c>
      <c r="AK3" s="571" t="str">
        <f>IF(ISNUMBER(Inputs!AK24),"Actual","Forecast")</f>
        <v>Forecast</v>
      </c>
      <c r="AL3" s="571" t="str">
        <f>IF(ISNUMBER(Inputs!AL24),"Actual","Forecast")</f>
        <v>Forecast</v>
      </c>
      <c r="AM3" s="571" t="str">
        <f>IF(ISNUMBER(Inputs!AM24),"Actual","Forecast")</f>
        <v>Forecast</v>
      </c>
      <c r="AN3" s="571" t="str">
        <f>IF(ISNUMBER(Inputs!AN24),"Actual","Forecast")</f>
        <v>Forecast</v>
      </c>
      <c r="AO3" s="571" t="str">
        <f>IF(ISNUMBER(Inputs!AO24),"Actual","Forecast")</f>
        <v>Forecast</v>
      </c>
      <c r="AP3" s="571" t="str">
        <f>IF(ISNUMBER(Inputs!AP24),"Actual","Forecast")</f>
        <v>Forecast</v>
      </c>
      <c r="AQ3" s="571" t="str">
        <f>IF(ISNUMBER(Inputs!AQ24),"Actual","Forecast")</f>
        <v>Forecast</v>
      </c>
      <c r="AR3" s="571" t="str">
        <f>IF(ISNUMBER(Inputs!AR24),"Actual","Forecast")</f>
        <v>Forecast</v>
      </c>
      <c r="AS3" s="571" t="str">
        <f>IF(ISNUMBER(Inputs!AS24),"Actual","Forecast")</f>
        <v>Forecast</v>
      </c>
      <c r="AT3" s="571" t="str">
        <f>IF(ISNUMBER(Inputs!AT24),"Actual","Forecast")</f>
        <v>Forecast</v>
      </c>
      <c r="AU3" s="571" t="str">
        <f>IF(ISNUMBER(Inputs!AU24),"Actual","Forecast")</f>
        <v>Forecast</v>
      </c>
      <c r="AV3" s="571" t="str">
        <f>IF(ISNUMBER(Inputs!AV24),"Actual","Forecast")</f>
        <v>Forecast</v>
      </c>
      <c r="AW3" s="571" t="str">
        <f>IF(ISNUMBER(Inputs!AW24),"Actual","Forecast")</f>
        <v>Forecast</v>
      </c>
      <c r="AX3" s="571" t="str">
        <f>IF(ISNUMBER(Inputs!AX24),"Actual","Forecast")</f>
        <v>Forecast</v>
      </c>
      <c r="AY3" s="571" t="str">
        <f>IF(ISNUMBER(Inputs!AY24),"Actual","Forecast")</f>
        <v>Forecast</v>
      </c>
      <c r="AZ3" s="571" t="str">
        <f>IF(ISNUMBER(Inputs!AZ24),"Actual","Forecast")</f>
        <v>Forecast</v>
      </c>
      <c r="BA3" s="571" t="str">
        <f>IF(ISNUMBER(Inputs!BA24),"Actual","Forecast")</f>
        <v>Forecast</v>
      </c>
      <c r="BB3" s="571" t="str">
        <f>IF(ISNUMBER(Inputs!BB24),"Actual","Forecast")</f>
        <v>Forecast</v>
      </c>
      <c r="BC3" s="571" t="str">
        <f>IF(ISNUMBER(Inputs!BC24),"Actual","Forecast")</f>
        <v>Forecast</v>
      </c>
      <c r="BD3" s="571" t="str">
        <f>IF(ISNUMBER(Inputs!BD24),"Actual","Forecast")</f>
        <v>Forecast</v>
      </c>
      <c r="BE3" s="571" t="str">
        <f>IF(ISNUMBER(Inputs!BE24),"Actual","Forecast")</f>
        <v>Forecast</v>
      </c>
      <c r="BF3" s="571" t="str">
        <f>IF(ISNUMBER(Inputs!BF24),"Actual","Forecast")</f>
        <v>Forecast</v>
      </c>
      <c r="BG3" s="571" t="str">
        <f>IF(ISNUMBER(Inputs!BG24),"Actual","Forecast")</f>
        <v>Forecast</v>
      </c>
      <c r="BH3" s="571" t="str">
        <f>IF(ISNUMBER(Inputs!BH24),"Actual","Forecast")</f>
        <v>Forecast</v>
      </c>
      <c r="BI3" s="571" t="str">
        <f>IF(ISNUMBER(Inputs!BI24),"Actual","Forecast")</f>
        <v>Forecast</v>
      </c>
      <c r="BJ3" s="571" t="str">
        <f>IF(ISNUMBER(Inputs!BJ24),"Actual","Forecast")</f>
        <v>Forecast</v>
      </c>
      <c r="BK3" s="571" t="str">
        <f>IF(ISNUMBER(Inputs!BK24),"Actual","Forecast")</f>
        <v>Forecast</v>
      </c>
      <c r="BL3" s="571" t="str">
        <f>IF(ISNUMBER(Inputs!BL24),"Actual","Forecast")</f>
        <v>Forecast</v>
      </c>
      <c r="BM3" s="571" t="str">
        <f>IF(ISNUMBER(Inputs!BM24),"Actual","Forecast")</f>
        <v>Forecast</v>
      </c>
      <c r="BN3" s="571" t="str">
        <f>IF(ISNUMBER(Inputs!BN24),"Actual","Forecast")</f>
        <v>Forecast</v>
      </c>
      <c r="BO3" s="571" t="str">
        <f>IF(ISNUMBER(Inputs!BO24),"Actual","Forecast")</f>
        <v>Forecast</v>
      </c>
      <c r="BP3" s="571" t="str">
        <f>IF(ISNUMBER(Inputs!BP24),"Actual","Forecast")</f>
        <v>Forecast</v>
      </c>
      <c r="BQ3" s="571" t="str">
        <f>IF(ISNUMBER(Inputs!BQ24),"Actual","Forecast")</f>
        <v>Forecast</v>
      </c>
      <c r="BR3" s="571" t="str">
        <f>IF(ISNUMBER(Inputs!BR24),"Actual","Forecast")</f>
        <v>Forecast</v>
      </c>
      <c r="BS3" s="571" t="str">
        <f>IF(ISNUMBER(Inputs!BS24),"Actual","Forecast")</f>
        <v>Forecast</v>
      </c>
      <c r="BT3" s="571" t="str">
        <f>IF(ISNUMBER(Inputs!BT24),"Actual","Forecast")</f>
        <v>Forecast</v>
      </c>
      <c r="BU3" s="571" t="str">
        <f>IF(ISNUMBER(Inputs!BU24),"Actual","Forecast")</f>
        <v>Forecast</v>
      </c>
      <c r="BV3" s="571" t="str">
        <f>IF(ISNUMBER(Inputs!BV24),"Actual","Forecast")</f>
        <v>Forecast</v>
      </c>
      <c r="BW3" s="571" t="str">
        <f>IF(ISNUMBER(Inputs!BW24),"Actual","Forecast")</f>
        <v>Forecast</v>
      </c>
      <c r="BX3" s="571" t="str">
        <f>IF(ISNUMBER(Inputs!BX24),"Actual","Forecast")</f>
        <v>Forecast</v>
      </c>
      <c r="BY3" s="571" t="str">
        <f>IF(ISNUMBER(Inputs!BY24),"Actual","Forecast")</f>
        <v>Forecast</v>
      </c>
      <c r="BZ3" s="571" t="str">
        <f>IF(ISNUMBER(Inputs!BZ24),"Actual","Forecast")</f>
        <v>Forecast</v>
      </c>
      <c r="CA3" s="571" t="str">
        <f>IF(ISNUMBER(Inputs!CA24),"Actual","Forecast")</f>
        <v>Forecast</v>
      </c>
      <c r="CB3" s="571" t="str">
        <f>IF(ISNUMBER(Inputs!CB24),"Actual","Forecast")</f>
        <v>Forecast</v>
      </c>
      <c r="CC3" s="571" t="str">
        <f>IF(ISNUMBER(Inputs!CC24),"Actual","Forecast")</f>
        <v>Forecast</v>
      </c>
      <c r="CD3" s="571" t="str">
        <f>IF(ISNUMBER(Inputs!CD24),"Actual","Forecast")</f>
        <v>Forecast</v>
      </c>
      <c r="CE3" s="571" t="str">
        <f>IF(ISNUMBER(Inputs!CE24),"Actual","Forecast")</f>
        <v>Forecast</v>
      </c>
      <c r="CF3" s="571" t="str">
        <f>IF(ISNUMBER(Inputs!CF24),"Actual","Forecast")</f>
        <v>Forecast</v>
      </c>
      <c r="CG3" s="571" t="str">
        <f>IF(ISNUMBER(Inputs!CG24),"Actual","Forecast")</f>
        <v>Forecast</v>
      </c>
      <c r="CH3" s="571" t="str">
        <f>IF(ISNUMBER(Inputs!CH24),"Actual","Forecast")</f>
        <v>Forecast</v>
      </c>
      <c r="CI3" s="571" t="str">
        <f>IF(ISNUMBER(Inputs!CI24),"Actual","Forecast")</f>
        <v>Forecast</v>
      </c>
    </row>
    <row r="4" spans="1:87">
      <c r="A4" s="4"/>
      <c r="B4" s="4"/>
      <c r="C4" s="4" t="s">
        <v>601</v>
      </c>
      <c r="D4" s="2"/>
      <c r="E4" s="2"/>
      <c r="F4" s="2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</row>
    <row r="5" spans="1:87">
      <c r="C5" t="s">
        <v>387</v>
      </c>
      <c r="D5" s="2" t="s">
        <v>898</v>
      </c>
      <c r="E5" s="2" t="s">
        <v>58</v>
      </c>
      <c r="F5" s="2"/>
      <c r="G5" s="752"/>
      <c r="H5" s="188">
        <f>Revenue!H103</f>
        <v>920.94599999999991</v>
      </c>
      <c r="I5" s="188">
        <f>Revenue!I103</f>
        <v>939.28800000000001</v>
      </c>
      <c r="J5" s="188">
        <f>Revenue!J103</f>
        <v>990.51099999999997</v>
      </c>
      <c r="K5" s="188">
        <f>Revenue!K103</f>
        <v>1049.806</v>
      </c>
      <c r="L5" s="188">
        <f>Revenue!L103</f>
        <v>1153.4749999999999</v>
      </c>
      <c r="M5" s="188">
        <f>Revenue!M103</f>
        <v>1279.0780462249995</v>
      </c>
      <c r="N5" s="188">
        <f>Revenue!N103</f>
        <v>1402.4838798482015</v>
      </c>
      <c r="O5" s="188">
        <f>Revenue!O103</f>
        <v>1471.7525586739039</v>
      </c>
      <c r="P5" s="188">
        <f>Revenue!P103</f>
        <v>1544.4424175468077</v>
      </c>
      <c r="Q5" s="188">
        <f>Revenue!Q103</f>
        <v>1623.8422022328889</v>
      </c>
      <c r="R5" s="188">
        <f>Revenue!R103</f>
        <v>1705.6838492254267</v>
      </c>
      <c r="S5" s="188">
        <f>Revenue!S103</f>
        <v>1791.6503152263881</v>
      </c>
      <c r="T5" s="188">
        <f>Revenue!T103</f>
        <v>1881.9494911137981</v>
      </c>
      <c r="U5" s="188">
        <f>Revenue!U103</f>
        <v>1976.7997454659339</v>
      </c>
      <c r="V5" s="188">
        <f>Revenue!V103</f>
        <v>2076.4304526374171</v>
      </c>
      <c r="W5" s="188">
        <f>Revenue!W103</f>
        <v>2181.0825474503431</v>
      </c>
      <c r="X5" s="188">
        <f>Revenue!X103</f>
        <v>2291.0091078418404</v>
      </c>
      <c r="Y5" s="188">
        <f>Revenue!Y103</f>
        <v>2406.4759668770694</v>
      </c>
      <c r="Z5" s="188">
        <f>Revenue!Z103</f>
        <v>2527.7623556076737</v>
      </c>
      <c r="AA5" s="188">
        <f>Revenue!AA103</f>
        <v>2655.1615783303005</v>
      </c>
      <c r="AB5" s="188">
        <f>Revenue!AB103</f>
        <v>2788.9817218781477</v>
      </c>
      <c r="AC5" s="188">
        <f>Revenue!AC103</f>
        <v>2929.5464006608063</v>
      </c>
      <c r="AD5" s="188">
        <f>Revenue!AD103</f>
        <v>3077.1955392541113</v>
      </c>
      <c r="AE5" s="188">
        <f>Revenue!AE103</f>
        <v>3232.2861944325186</v>
      </c>
      <c r="AF5" s="188">
        <f>Revenue!AF103</f>
        <v>3395.1934186319177</v>
      </c>
      <c r="AG5" s="188">
        <f>Revenue!AG103</f>
        <v>3497.7282598746019</v>
      </c>
      <c r="AH5" s="188">
        <f>Revenue!AH103</f>
        <v>3603.3596533228151</v>
      </c>
      <c r="AI5" s="188">
        <f>Revenue!AI103</f>
        <v>3712.1811148531638</v>
      </c>
      <c r="AJ5" s="188">
        <f>Revenue!AJ103</f>
        <v>3824.2889845217296</v>
      </c>
      <c r="AK5" s="188">
        <f>Revenue!AK103</f>
        <v>3939.782511854286</v>
      </c>
      <c r="AL5" s="188">
        <f>Revenue!AL103</f>
        <v>4058.7639437122857</v>
      </c>
      <c r="AM5" s="188">
        <f>Revenue!AM103</f>
        <v>4181.3386148123973</v>
      </c>
      <c r="AN5" s="188">
        <f>Revenue!AN103</f>
        <v>4307.615040979731</v>
      </c>
      <c r="AO5" s="188">
        <f>Revenue!AO103</f>
        <v>4437.7050152173197</v>
      </c>
      <c r="AP5" s="188">
        <f>Revenue!AP103</f>
        <v>4571.7237066768821</v>
      </c>
      <c r="AQ5" s="188">
        <f>Revenue!AQ103</f>
        <v>4709.789762618524</v>
      </c>
      <c r="AR5" s="188">
        <f>Revenue!AR103</f>
        <v>4852.0254134496035</v>
      </c>
      <c r="AS5" s="188">
        <f>Revenue!AS103</f>
        <v>4998.5565809357813</v>
      </c>
      <c r="AT5" s="188">
        <f>Revenue!AT103</f>
        <v>5149.5129896800427</v>
      </c>
      <c r="AU5" s="188">
        <f>Revenue!AU103</f>
        <v>5305.0282819683798</v>
      </c>
      <c r="AV5" s="188">
        <f>Revenue!AV103</f>
        <v>5465.2401360838248</v>
      </c>
      <c r="AW5" s="188">
        <f>Revenue!AW103</f>
        <v>5630.2903881935563</v>
      </c>
      <c r="AX5" s="188">
        <f>Revenue!AX103</f>
        <v>5800.3251579170019</v>
      </c>
      <c r="AY5" s="188">
        <f>Revenue!AY103</f>
        <v>5975.4949776860958</v>
      </c>
      <c r="AZ5" s="188">
        <f>Revenue!AZ103</f>
        <v>6155.9549260122149</v>
      </c>
      <c r="BA5" s="188">
        <f>Revenue!BA103</f>
        <v>6341.8647647777852</v>
      </c>
      <c r="BB5" s="188">
        <f>Revenue!BB103</f>
        <v>6533.3890806740746</v>
      </c>
      <c r="BC5" s="188">
        <f>Revenue!BC103</f>
        <v>6730.6974309104316</v>
      </c>
      <c r="BD5" s="188">
        <f>Revenue!BD103</f>
        <v>6933.964493323926</v>
      </c>
      <c r="BE5" s="188">
        <f>Revenue!BE103</f>
        <v>7143.3702210223091</v>
      </c>
      <c r="BF5" s="188">
        <f>Revenue!BF103</f>
        <v>7359.1000016971839</v>
      </c>
      <c r="BG5" s="188">
        <f>Revenue!BG103</f>
        <v>7581.3448217484402</v>
      </c>
      <c r="BH5" s="188">
        <f>Revenue!BH103</f>
        <v>7810.3014353652416</v>
      </c>
      <c r="BI5" s="188">
        <f>Revenue!BI103</f>
        <v>8046.1725387132738</v>
      </c>
      <c r="BJ5" s="188">
        <f>Revenue!BJ103</f>
        <v>8289.1669493824138</v>
      </c>
      <c r="BK5" s="188">
        <f>Revenue!BK103</f>
        <v>8539.4997912537638</v>
      </c>
      <c r="BL5" s="188">
        <f>Revenue!BL103</f>
        <v>8797.3926849496293</v>
      </c>
      <c r="BM5" s="188">
        <f>Revenue!BM103</f>
        <v>9063.0739440351081</v>
      </c>
      <c r="BN5" s="188">
        <f>Revenue!BN103</f>
        <v>9336.7787771449694</v>
      </c>
      <c r="BO5" s="188">
        <f>Revenue!BO103</f>
        <v>9618.7494962147466</v>
      </c>
      <c r="BP5" s="188">
        <f>Revenue!BP103</f>
        <v>9909.2357310004336</v>
      </c>
      <c r="BQ5" s="188">
        <f>Revenue!BQ103</f>
        <v>10208.494650076645</v>
      </c>
      <c r="BR5" s="188">
        <f>Revenue!BR103</f>
        <v>10516.791188508962</v>
      </c>
      <c r="BS5" s="188">
        <f>Revenue!BS103</f>
        <v>10834.398282401931</v>
      </c>
      <c r="BT5" s="188">
        <f>Revenue!BT103</f>
        <v>11161.597110530471</v>
      </c>
      <c r="BU5" s="188">
        <f>Revenue!BU103</f>
        <v>11498.677343268491</v>
      </c>
      <c r="BV5" s="188">
        <f>Revenue!BV103</f>
        <v>11845.9373990352</v>
      </c>
      <c r="BW5" s="188">
        <f>Revenue!BW103</f>
        <v>12203.684708486064</v>
      </c>
      <c r="BX5" s="188">
        <f>Revenue!BX103</f>
        <v>12572.235986682346</v>
      </c>
      <c r="BY5" s="188">
        <f>Revenue!BY103</f>
        <v>12951.917513480152</v>
      </c>
      <c r="BZ5" s="188">
        <f>Revenue!BZ103</f>
        <v>13343.065422387252</v>
      </c>
      <c r="CA5" s="188">
        <f>Revenue!CA103</f>
        <v>13746.025998143346</v>
      </c>
      <c r="CB5" s="188">
        <f>Revenue!CB103</f>
        <v>14161.155983287275</v>
      </c>
      <c r="CC5" s="188">
        <f>Revenue!CC103</f>
        <v>14588.822893982553</v>
      </c>
      <c r="CD5" s="188">
        <f>Revenue!CD103</f>
        <v>15029.405345380826</v>
      </c>
      <c r="CE5" s="188">
        <f>Revenue!CE103</f>
        <v>15483.293386811329</v>
      </c>
      <c r="CF5" s="188">
        <f>Revenue!CF103</f>
        <v>15950.888847093032</v>
      </c>
      <c r="CG5" s="188">
        <f>Revenue!CG103</f>
        <v>16432.605690275239</v>
      </c>
      <c r="CH5" s="188">
        <f>Revenue!CH103</f>
        <v>16928.870382121549</v>
      </c>
      <c r="CI5" s="188">
        <f>Revenue!CI103</f>
        <v>17440.122267661623</v>
      </c>
    </row>
    <row r="6" spans="1:87">
      <c r="C6" t="s">
        <v>602</v>
      </c>
      <c r="D6" s="2" t="s">
        <v>898</v>
      </c>
      <c r="E6" s="2" t="s">
        <v>58</v>
      </c>
      <c r="F6" s="2"/>
      <c r="G6" s="752"/>
      <c r="H6" s="188">
        <f>Revenue!H104</f>
        <v>332.78099999999995</v>
      </c>
      <c r="I6" s="188">
        <f>Revenue!I104</f>
        <v>333.505</v>
      </c>
      <c r="J6" s="188">
        <f>Revenue!J104</f>
        <v>359.17899999999997</v>
      </c>
      <c r="K6" s="188">
        <f>Revenue!K104</f>
        <v>382.20900000000006</v>
      </c>
      <c r="L6" s="188">
        <f>Revenue!L104</f>
        <v>410.52700000000004</v>
      </c>
      <c r="M6" s="188">
        <f>Revenue!M104</f>
        <v>454.01174260394708</v>
      </c>
      <c r="N6" s="188">
        <f>Revenue!N104</f>
        <v>495.38784643541567</v>
      </c>
      <c r="O6" s="188">
        <f>Revenue!O104</f>
        <v>515.53754666406689</v>
      </c>
      <c r="P6" s="188">
        <f>Revenue!P104</f>
        <v>535.60305961399604</v>
      </c>
      <c r="Q6" s="188">
        <f>Revenue!Q104</f>
        <v>553.43034027976489</v>
      </c>
      <c r="R6" s="188">
        <f>Revenue!R104</f>
        <v>571.31551089630227</v>
      </c>
      <c r="S6" s="188">
        <f>Revenue!S104</f>
        <v>590.29425358854235</v>
      </c>
      <c r="T6" s="188">
        <f>Revenue!T104</f>
        <v>610.4386143620975</v>
      </c>
      <c r="U6" s="188">
        <f>Revenue!U104</f>
        <v>631.2916616241049</v>
      </c>
      <c r="V6" s="188">
        <f>Revenue!V104</f>
        <v>658.86313500775054</v>
      </c>
      <c r="W6" s="188">
        <f>Revenue!W104</f>
        <v>687.64234763511934</v>
      </c>
      <c r="X6" s="188">
        <f>Revenue!X104</f>
        <v>717.68235066667398</v>
      </c>
      <c r="Y6" s="188">
        <f>Revenue!Y104</f>
        <v>749.03853166920067</v>
      </c>
      <c r="Z6" s="188">
        <f>Revenue!Z104</f>
        <v>781.76871776272981</v>
      </c>
      <c r="AA6" s="188">
        <f>Revenue!AA104</f>
        <v>815.93328333141369</v>
      </c>
      <c r="AB6" s="188">
        <f>Revenue!AB104</f>
        <v>851.59526250072679</v>
      </c>
      <c r="AC6" s="188">
        <f>Revenue!AC104</f>
        <v>888.82046659233833</v>
      </c>
      <c r="AD6" s="188">
        <f>Revenue!AD104</f>
        <v>927.67760677739989</v>
      </c>
      <c r="AE6" s="188">
        <f>Revenue!AE104</f>
        <v>968.23842215879733</v>
      </c>
      <c r="AF6" s="188">
        <f>Revenue!AF104</f>
        <v>1010.5778135231599</v>
      </c>
      <c r="AG6" s="188">
        <f>Revenue!AG104</f>
        <v>1034.4898679561572</v>
      </c>
      <c r="AH6" s="188">
        <f>Revenue!AH104</f>
        <v>1058.9730830446358</v>
      </c>
      <c r="AI6" s="188">
        <f>Revenue!AI104</f>
        <v>1084.0412150231462</v>
      </c>
      <c r="AJ6" s="188">
        <f>Revenue!AJ104</f>
        <v>1109.7083538245549</v>
      </c>
      <c r="AK6" s="188">
        <f>Revenue!AK104</f>
        <v>1135.9889312245057</v>
      </c>
      <c r="AL6" s="188">
        <f>Revenue!AL104</f>
        <v>1162.8977291856827</v>
      </c>
      <c r="AM6" s="188">
        <f>Revenue!AM104</f>
        <v>1190.4498884068018</v>
      </c>
      <c r="AN6" s="188">
        <f>Revenue!AN104</f>
        <v>1218.6609170813736</v>
      </c>
      <c r="AO6" s="188">
        <f>Revenue!AO104</f>
        <v>1247.5466998714078</v>
      </c>
      <c r="AP6" s="188">
        <f>Revenue!AP104</f>
        <v>1277.1235071013566</v>
      </c>
      <c r="AQ6" s="188">
        <f>Revenue!AQ104</f>
        <v>1307.4080041777218</v>
      </c>
      <c r="AR6" s="188">
        <f>Revenue!AR104</f>
        <v>1338.4172612398913</v>
      </c>
      <c r="AS6" s="188">
        <f>Revenue!AS104</f>
        <v>1370.1687630479053</v>
      </c>
      <c r="AT6" s="188">
        <f>Revenue!AT104</f>
        <v>1402.6804191129906</v>
      </c>
      <c r="AU6" s="188">
        <f>Revenue!AU104</f>
        <v>1435.9705740768479</v>
      </c>
      <c r="AV6" s="188">
        <f>Revenue!AV104</f>
        <v>1470.0580183458314</v>
      </c>
      <c r="AW6" s="188">
        <f>Revenue!AW104</f>
        <v>1504.9619989862967</v>
      </c>
      <c r="AX6" s="188">
        <f>Revenue!AX104</f>
        <v>1540.7022308875655</v>
      </c>
      <c r="AY6" s="188">
        <f>Revenue!AY104</f>
        <v>1577.2989081991043</v>
      </c>
      <c r="AZ6" s="188">
        <f>Revenue!AZ104</f>
        <v>1614.7727160486795</v>
      </c>
      <c r="BA6" s="188">
        <f>Revenue!BA104</f>
        <v>1653.1448425484207</v>
      </c>
      <c r="BB6" s="188">
        <f>Revenue!BB104</f>
        <v>1692.4369910958947</v>
      </c>
      <c r="BC6" s="188">
        <f>Revenue!BC104</f>
        <v>1732.6713929774694</v>
      </c>
      <c r="BD6" s="188">
        <f>Revenue!BD104</f>
        <v>1773.8708202814205</v>
      </c>
      <c r="BE6" s="188">
        <f>Revenue!BE104</f>
        <v>1816.0585991284345</v>
      </c>
      <c r="BF6" s="188">
        <f>Revenue!BF104</f>
        <v>1859.2586232273252</v>
      </c>
      <c r="BG6" s="188">
        <f>Revenue!BG104</f>
        <v>1903.4953677640056</v>
      </c>
      <c r="BH6" s="188">
        <f>Revenue!BH104</f>
        <v>1948.7939036319258</v>
      </c>
      <c r="BI6" s="188">
        <f>Revenue!BI104</f>
        <v>1995.1799120124172</v>
      </c>
      <c r="BJ6" s="188">
        <f>Revenue!BJ104</f>
        <v>2042.6796993135702</v>
      </c>
      <c r="BK6" s="188">
        <f>Revenue!BK104</f>
        <v>2091.3202124765007</v>
      </c>
      <c r="BL6" s="188">
        <f>Revenue!BL104</f>
        <v>2141.1290546580813</v>
      </c>
      <c r="BM6" s="188">
        <f>Revenue!BM104</f>
        <v>2192.1345012994129</v>
      </c>
      <c r="BN6" s="188">
        <f>Revenue!BN104</f>
        <v>2244.3655165895939</v>
      </c>
      <c r="BO6" s="188">
        <f>Revenue!BO104</f>
        <v>2297.8517703345055</v>
      </c>
      <c r="BP6" s="188">
        <f>Revenue!BP104</f>
        <v>2352.6236552406644</v>
      </c>
      <c r="BQ6" s="188">
        <f>Revenue!BQ104</f>
        <v>2408.7123046243428</v>
      </c>
      <c r="BR6" s="188">
        <f>Revenue!BR104</f>
        <v>2466.1496105565061</v>
      </c>
      <c r="BS6" s="188">
        <f>Revenue!BS104</f>
        <v>2524.9682424542971</v>
      </c>
      <c r="BT6" s="188">
        <f>Revenue!BT104</f>
        <v>2585.201666130125</v>
      </c>
      <c r="BU6" s="188">
        <f>Revenue!BU104</f>
        <v>2646.8841633096399</v>
      </c>
      <c r="BV6" s="188">
        <f>Revenue!BV104</f>
        <v>2710.050851630202</v>
      </c>
      <c r="BW6" s="188">
        <f>Revenue!BW104</f>
        <v>2774.7377051316971</v>
      </c>
      <c r="BX6" s="188">
        <f>Revenue!BX104</f>
        <v>2840.981575251873</v>
      </c>
      <c r="BY6" s="188">
        <f>Revenue!BY104</f>
        <v>2908.8202123386741</v>
      </c>
      <c r="BZ6" s="188">
        <f>Revenue!BZ104</f>
        <v>2978.2922876923253</v>
      </c>
      <c r="CA6" s="188">
        <f>Revenue!CA104</f>
        <v>3049.4374161502865</v>
      </c>
      <c r="CB6" s="188">
        <f>Revenue!CB104</f>
        <v>3122.2961792284841</v>
      </c>
      <c r="CC6" s="188">
        <f>Revenue!CC104</f>
        <v>3196.9101488325605</v>
      </c>
      <c r="CD6" s="188">
        <f>Revenue!CD104</f>
        <v>3273.3219115532524</v>
      </c>
      <c r="CE6" s="188">
        <f>Revenue!CE104</f>
        <v>3351.5750935603251</v>
      </c>
      <c r="CF6" s="188">
        <f>Revenue!CF104</f>
        <v>3431.7143861098648</v>
      </c>
      <c r="CG6" s="188">
        <f>Revenue!CG104</f>
        <v>3513.7855716801005</v>
      </c>
      <c r="CH6" s="188">
        <f>Revenue!CH104</f>
        <v>3597.8355507512888</v>
      </c>
      <c r="CI6" s="188">
        <f>Revenue!CI104</f>
        <v>3683.9123692455914</v>
      </c>
    </row>
    <row r="7" spans="1:87">
      <c r="C7" t="s">
        <v>603</v>
      </c>
      <c r="D7" s="2" t="s">
        <v>898</v>
      </c>
      <c r="E7" s="2" t="s">
        <v>58</v>
      </c>
      <c r="F7" s="2"/>
      <c r="G7" s="752"/>
      <c r="H7" s="188">
        <f>Revenue!H105</f>
        <v>12.507999999999999</v>
      </c>
      <c r="I7" s="188">
        <f>Revenue!I105</f>
        <v>12.52</v>
      </c>
      <c r="J7" s="188">
        <f>Revenue!J105</f>
        <v>15.214</v>
      </c>
      <c r="K7" s="188">
        <f>Revenue!K105</f>
        <v>14.341999999999999</v>
      </c>
      <c r="L7" s="188">
        <f>Revenue!L105</f>
        <v>15.509</v>
      </c>
      <c r="M7" s="188">
        <f>Revenue!M105</f>
        <v>17.044391000000001</v>
      </c>
      <c r="N7" s="188">
        <f>Revenue!N105</f>
        <v>18.522139699700002</v>
      </c>
      <c r="O7" s="188">
        <f>Revenue!O105</f>
        <v>19.244503147988301</v>
      </c>
      <c r="P7" s="188">
        <f>Revenue!P105</f>
        <v>19.995038770759844</v>
      </c>
      <c r="Q7" s="188">
        <f>Revenue!Q105</f>
        <v>20.814835360360998</v>
      </c>
      <c r="R7" s="188">
        <f>Revenue!R105</f>
        <v>21.647428774775438</v>
      </c>
      <c r="S7" s="188">
        <f>Revenue!S105</f>
        <v>22.513325925766456</v>
      </c>
      <c r="T7" s="188">
        <f>Revenue!T105</f>
        <v>23.413858962797114</v>
      </c>
      <c r="U7" s="188">
        <f>Revenue!U105</f>
        <v>24.350413321308999</v>
      </c>
      <c r="V7" s="188">
        <f>Revenue!V105</f>
        <v>25.324429854161359</v>
      </c>
      <c r="W7" s="188">
        <f>Revenue!W105</f>
        <v>26.337407048327815</v>
      </c>
      <c r="X7" s="188">
        <f>Revenue!X105</f>
        <v>27.390903330260929</v>
      </c>
      <c r="Y7" s="188">
        <f>Revenue!Y105</f>
        <v>28.486539463471367</v>
      </c>
      <c r="Z7" s="188">
        <f>Revenue!Z105</f>
        <v>29.626001042010223</v>
      </c>
      <c r="AA7" s="188">
        <f>Revenue!AA105</f>
        <v>30.811041083690633</v>
      </c>
      <c r="AB7" s="188">
        <f>Revenue!AB105</f>
        <v>32.04348272703826</v>
      </c>
      <c r="AC7" s="188">
        <f>Revenue!AC105</f>
        <v>33.32522203611979</v>
      </c>
      <c r="AD7" s="188">
        <f>Revenue!AD105</f>
        <v>34.65823091756458</v>
      </c>
      <c r="AE7" s="188">
        <f>Revenue!AE105</f>
        <v>36.044560154267167</v>
      </c>
      <c r="AF7" s="188">
        <f>Revenue!AF105</f>
        <v>37.486342560437855</v>
      </c>
      <c r="AG7" s="188">
        <f>Revenue!AG105</f>
        <v>38.236069411646611</v>
      </c>
      <c r="AH7" s="188">
        <f>Revenue!AH105</f>
        <v>39.000790799879546</v>
      </c>
      <c r="AI7" s="188">
        <f>Revenue!AI105</f>
        <v>39.78080661587714</v>
      </c>
      <c r="AJ7" s="188">
        <f>Revenue!AJ105</f>
        <v>40.57642274819468</v>
      </c>
      <c r="AK7" s="188">
        <f>Revenue!AK105</f>
        <v>41.387951203158572</v>
      </c>
      <c r="AL7" s="188">
        <f>Revenue!AL105</f>
        <v>42.215710227221741</v>
      </c>
      <c r="AM7" s="188">
        <f>Revenue!AM105</f>
        <v>43.06002443176618</v>
      </c>
      <c r="AN7" s="188">
        <f>Revenue!AN105</f>
        <v>43.921224920401507</v>
      </c>
      <c r="AO7" s="188">
        <f>Revenue!AO105</f>
        <v>44.799649418809537</v>
      </c>
      <c r="AP7" s="188">
        <f>Revenue!AP105</f>
        <v>45.69564240718573</v>
      </c>
      <c r="AQ7" s="188">
        <f>Revenue!AQ105</f>
        <v>46.609555255329447</v>
      </c>
      <c r="AR7" s="188">
        <f>Revenue!AR105</f>
        <v>47.541746360436036</v>
      </c>
      <c r="AS7" s="188">
        <f>Revenue!AS105</f>
        <v>48.492581287644761</v>
      </c>
      <c r="AT7" s="188">
        <f>Revenue!AT105</f>
        <v>49.462432913397656</v>
      </c>
      <c r="AU7" s="188">
        <f>Revenue!AU105</f>
        <v>50.45168157166561</v>
      </c>
      <c r="AV7" s="188">
        <f>Revenue!AV105</f>
        <v>51.460715203098921</v>
      </c>
      <c r="AW7" s="188">
        <f>Revenue!AW105</f>
        <v>52.489929507160902</v>
      </c>
      <c r="AX7" s="188">
        <f>Revenue!AX105</f>
        <v>53.539728097304121</v>
      </c>
      <c r="AY7" s="188">
        <f>Revenue!AY105</f>
        <v>54.610522659250201</v>
      </c>
      <c r="AZ7" s="188">
        <f>Revenue!AZ105</f>
        <v>55.702733112435205</v>
      </c>
      <c r="BA7" s="188">
        <f>Revenue!BA105</f>
        <v>56.81678777468391</v>
      </c>
      <c r="BB7" s="188">
        <f>Revenue!BB105</f>
        <v>57.953123530177592</v>
      </c>
      <c r="BC7" s="188">
        <f>Revenue!BC105</f>
        <v>59.112186000781143</v>
      </c>
      <c r="BD7" s="188">
        <f>Revenue!BD105</f>
        <v>60.294429720796771</v>
      </c>
      <c r="BE7" s="188">
        <f>Revenue!BE105</f>
        <v>61.500318315212709</v>
      </c>
      <c r="BF7" s="188">
        <f>Revenue!BF105</f>
        <v>62.730324681516962</v>
      </c>
      <c r="BG7" s="188">
        <f>Revenue!BG105</f>
        <v>63.984931175147302</v>
      </c>
      <c r="BH7" s="188">
        <f>Revenue!BH105</f>
        <v>65.264629798650247</v>
      </c>
      <c r="BI7" s="188">
        <f>Revenue!BI105</f>
        <v>66.569922394623248</v>
      </c>
      <c r="BJ7" s="188">
        <f>Revenue!BJ105</f>
        <v>67.901320842515716</v>
      </c>
      <c r="BK7" s="188">
        <f>Revenue!BK105</f>
        <v>69.259347259366038</v>
      </c>
      <c r="BL7" s="188">
        <f>Revenue!BL105</f>
        <v>70.644534204553366</v>
      </c>
      <c r="BM7" s="188">
        <f>Revenue!BM105</f>
        <v>72.057424888644434</v>
      </c>
      <c r="BN7" s="188">
        <f>Revenue!BN105</f>
        <v>73.49857338641732</v>
      </c>
      <c r="BO7" s="188">
        <f>Revenue!BO105</f>
        <v>74.968544854145662</v>
      </c>
      <c r="BP7" s="188">
        <f>Revenue!BP105</f>
        <v>76.467915751228574</v>
      </c>
      <c r="BQ7" s="188">
        <f>Revenue!BQ105</f>
        <v>77.997274066253141</v>
      </c>
      <c r="BR7" s="188">
        <f>Revenue!BR105</f>
        <v>79.5572195475782</v>
      </c>
      <c r="BS7" s="188">
        <f>Revenue!BS105</f>
        <v>81.148363938529769</v>
      </c>
      <c r="BT7" s="188">
        <f>Revenue!BT105</f>
        <v>82.771331217300371</v>
      </c>
      <c r="BU7" s="188">
        <f>Revenue!BU105</f>
        <v>84.426757841646378</v>
      </c>
      <c r="BV7" s="188">
        <f>Revenue!BV105</f>
        <v>86.115292998479305</v>
      </c>
      <c r="BW7" s="188">
        <f>Revenue!BW105</f>
        <v>87.837598858448899</v>
      </c>
      <c r="BX7" s="188">
        <f>Revenue!BX105</f>
        <v>89.594350835617874</v>
      </c>
      <c r="BY7" s="188">
        <f>Revenue!BY105</f>
        <v>91.38623785233024</v>
      </c>
      <c r="BZ7" s="188">
        <f>Revenue!BZ105</f>
        <v>93.21396260937685</v>
      </c>
      <c r="CA7" s="188">
        <f>Revenue!CA105</f>
        <v>95.078241861564393</v>
      </c>
      <c r="CB7" s="188">
        <f>Revenue!CB105</f>
        <v>96.979806698795684</v>
      </c>
      <c r="CC7" s="188">
        <f>Revenue!CC105</f>
        <v>98.919402832771596</v>
      </c>
      <c r="CD7" s="188">
        <f>Revenue!CD105</f>
        <v>100.89779088942703</v>
      </c>
      <c r="CE7" s="188">
        <f>Revenue!CE105</f>
        <v>102.91574670721558</v>
      </c>
      <c r="CF7" s="188">
        <f>Revenue!CF105</f>
        <v>104.9740616413599</v>
      </c>
      <c r="CG7" s="188">
        <f>Revenue!CG105</f>
        <v>107.0735428741871</v>
      </c>
      <c r="CH7" s="188">
        <f>Revenue!CH105</f>
        <v>109.21501373167084</v>
      </c>
      <c r="CI7" s="188">
        <f>Revenue!CI105</f>
        <v>111.39931400630425</v>
      </c>
    </row>
    <row r="8" spans="1:87">
      <c r="A8" s="4"/>
      <c r="B8" s="4"/>
      <c r="C8" s="4" t="s">
        <v>95</v>
      </c>
      <c r="D8" s="2" t="s">
        <v>898</v>
      </c>
      <c r="E8" s="2" t="s">
        <v>58</v>
      </c>
      <c r="F8" s="2"/>
      <c r="G8" s="763"/>
      <c r="H8" s="745">
        <f t="shared" ref="H8:L8" si="0">SUM(H5:H7)</f>
        <v>1266.2349999999999</v>
      </c>
      <c r="I8" s="745">
        <f t="shared" si="0"/>
        <v>1285.3130000000001</v>
      </c>
      <c r="J8" s="745">
        <f t="shared" si="0"/>
        <v>1364.904</v>
      </c>
      <c r="K8" s="745">
        <f t="shared" si="0"/>
        <v>1446.3570000000002</v>
      </c>
      <c r="L8" s="745">
        <f t="shared" si="0"/>
        <v>1579.511</v>
      </c>
      <c r="M8" s="745">
        <f t="shared" ref="M8" si="1">SUM(M5:M7)</f>
        <v>1750.1341798289466</v>
      </c>
      <c r="N8" s="745">
        <f t="shared" ref="N8:BY8" si="2">SUM(N5:N7)</f>
        <v>1916.393865983317</v>
      </c>
      <c r="O8" s="745">
        <f t="shared" si="2"/>
        <v>2006.5346084859591</v>
      </c>
      <c r="P8" s="745">
        <f t="shared" si="2"/>
        <v>2100.0405159315637</v>
      </c>
      <c r="Q8" s="745">
        <f t="shared" si="2"/>
        <v>2198.0873778730147</v>
      </c>
      <c r="R8" s="745">
        <f t="shared" si="2"/>
        <v>2298.6467888965044</v>
      </c>
      <c r="S8" s="745">
        <f t="shared" si="2"/>
        <v>2404.4578947406967</v>
      </c>
      <c r="T8" s="745">
        <f t="shared" si="2"/>
        <v>2515.8019644386927</v>
      </c>
      <c r="U8" s="745">
        <f t="shared" si="2"/>
        <v>2632.4418204113481</v>
      </c>
      <c r="V8" s="745">
        <f t="shared" si="2"/>
        <v>2760.6180174993287</v>
      </c>
      <c r="W8" s="745">
        <f t="shared" si="2"/>
        <v>2895.0623021337901</v>
      </c>
      <c r="X8" s="745">
        <f t="shared" si="2"/>
        <v>3036.0823618387753</v>
      </c>
      <c r="Y8" s="745">
        <f t="shared" si="2"/>
        <v>3184.0010380097415</v>
      </c>
      <c r="Z8" s="745">
        <f t="shared" si="2"/>
        <v>3339.1570744124137</v>
      </c>
      <c r="AA8" s="745">
        <f t="shared" si="2"/>
        <v>3501.905902745405</v>
      </c>
      <c r="AB8" s="745">
        <f t="shared" si="2"/>
        <v>3672.6204671059127</v>
      </c>
      <c r="AC8" s="745">
        <f t="shared" si="2"/>
        <v>3851.6920892892645</v>
      </c>
      <c r="AD8" s="745">
        <f t="shared" si="2"/>
        <v>4039.5313769490758</v>
      </c>
      <c r="AE8" s="745">
        <f t="shared" si="2"/>
        <v>4236.5691767455828</v>
      </c>
      <c r="AF8" s="745">
        <f t="shared" si="2"/>
        <v>4443.2575747155151</v>
      </c>
      <c r="AG8" s="745">
        <f t="shared" si="2"/>
        <v>4570.4541972424058</v>
      </c>
      <c r="AH8" s="745">
        <f t="shared" si="2"/>
        <v>4701.3335271673304</v>
      </c>
      <c r="AI8" s="745">
        <f t="shared" si="2"/>
        <v>4836.003136492187</v>
      </c>
      <c r="AJ8" s="745">
        <f t="shared" si="2"/>
        <v>4974.5737610944798</v>
      </c>
      <c r="AK8" s="745">
        <f t="shared" si="2"/>
        <v>5117.1593942819509</v>
      </c>
      <c r="AL8" s="745">
        <f t="shared" si="2"/>
        <v>5263.8773831251901</v>
      </c>
      <c r="AM8" s="745">
        <f t="shared" si="2"/>
        <v>5414.8485276509655</v>
      </c>
      <c r="AN8" s="745">
        <f t="shared" si="2"/>
        <v>5570.1971829815056</v>
      </c>
      <c r="AO8" s="745">
        <f t="shared" si="2"/>
        <v>5730.0513645075362</v>
      </c>
      <c r="AP8" s="745">
        <f t="shared" si="2"/>
        <v>5894.5428561854251</v>
      </c>
      <c r="AQ8" s="745">
        <f t="shared" si="2"/>
        <v>6063.8073220515753</v>
      </c>
      <c r="AR8" s="745">
        <f t="shared" si="2"/>
        <v>6237.9844210499314</v>
      </c>
      <c r="AS8" s="745">
        <f t="shared" si="2"/>
        <v>6417.2179252713313</v>
      </c>
      <c r="AT8" s="745">
        <f t="shared" si="2"/>
        <v>6601.6558417064307</v>
      </c>
      <c r="AU8" s="745">
        <f t="shared" si="2"/>
        <v>6791.4505376168927</v>
      </c>
      <c r="AV8" s="745">
        <f t="shared" si="2"/>
        <v>6986.7588696327548</v>
      </c>
      <c r="AW8" s="745">
        <f t="shared" si="2"/>
        <v>7187.742316687014</v>
      </c>
      <c r="AX8" s="745">
        <f t="shared" si="2"/>
        <v>7394.5671169018715</v>
      </c>
      <c r="AY8" s="745">
        <f t="shared" si="2"/>
        <v>7607.4044085444502</v>
      </c>
      <c r="AZ8" s="745">
        <f t="shared" si="2"/>
        <v>7826.4303751733296</v>
      </c>
      <c r="BA8" s="745">
        <f t="shared" si="2"/>
        <v>8051.8263951008894</v>
      </c>
      <c r="BB8" s="745">
        <f t="shared" si="2"/>
        <v>8283.779195300147</v>
      </c>
      <c r="BC8" s="745">
        <f t="shared" si="2"/>
        <v>8522.481009888681</v>
      </c>
      <c r="BD8" s="745">
        <f t="shared" si="2"/>
        <v>8768.1297433261425</v>
      </c>
      <c r="BE8" s="745">
        <f t="shared" si="2"/>
        <v>9020.9291384659573</v>
      </c>
      <c r="BF8" s="745">
        <f t="shared" si="2"/>
        <v>9281.0889496060263</v>
      </c>
      <c r="BG8" s="745">
        <f t="shared" si="2"/>
        <v>9548.8251206875939</v>
      </c>
      <c r="BH8" s="745">
        <f t="shared" si="2"/>
        <v>9824.3599687958176</v>
      </c>
      <c r="BI8" s="745">
        <f t="shared" si="2"/>
        <v>10107.922373120315</v>
      </c>
      <c r="BJ8" s="745">
        <f t="shared" si="2"/>
        <v>10399.747969538499</v>
      </c>
      <c r="BK8" s="745">
        <f t="shared" si="2"/>
        <v>10700.07935098963</v>
      </c>
      <c r="BL8" s="745">
        <f t="shared" si="2"/>
        <v>11009.166273812263</v>
      </c>
      <c r="BM8" s="745">
        <f t="shared" si="2"/>
        <v>11327.265870223166</v>
      </c>
      <c r="BN8" s="745">
        <f t="shared" si="2"/>
        <v>11654.642867120981</v>
      </c>
      <c r="BO8" s="745">
        <f t="shared" si="2"/>
        <v>11991.569811403398</v>
      </c>
      <c r="BP8" s="745">
        <f t="shared" si="2"/>
        <v>12338.327301992327</v>
      </c>
      <c r="BQ8" s="745">
        <f t="shared" si="2"/>
        <v>12695.204228767241</v>
      </c>
      <c r="BR8" s="745">
        <f t="shared" si="2"/>
        <v>13062.498018613045</v>
      </c>
      <c r="BS8" s="745">
        <f t="shared" si="2"/>
        <v>13440.514888794758</v>
      </c>
      <c r="BT8" s="745">
        <f t="shared" si="2"/>
        <v>13829.570107877895</v>
      </c>
      <c r="BU8" s="745">
        <f t="shared" si="2"/>
        <v>14229.988264419777</v>
      </c>
      <c r="BV8" s="745">
        <f t="shared" si="2"/>
        <v>14642.103543663881</v>
      </c>
      <c r="BW8" s="745">
        <f t="shared" si="2"/>
        <v>15066.26001247621</v>
      </c>
      <c r="BX8" s="745">
        <f t="shared" si="2"/>
        <v>15502.811912769837</v>
      </c>
      <c r="BY8" s="745">
        <f t="shared" si="2"/>
        <v>15952.123963671156</v>
      </c>
      <c r="BZ8" s="745">
        <f t="shared" ref="BZ8:CI8" si="3">SUM(BZ5:BZ7)</f>
        <v>16414.571672688955</v>
      </c>
      <c r="CA8" s="745">
        <f t="shared" si="3"/>
        <v>16890.541656155197</v>
      </c>
      <c r="CB8" s="745">
        <f t="shared" si="3"/>
        <v>17380.431969214555</v>
      </c>
      <c r="CC8" s="745">
        <f t="shared" si="3"/>
        <v>17884.652445647887</v>
      </c>
      <c r="CD8" s="745">
        <f t="shared" si="3"/>
        <v>18403.625047823505</v>
      </c>
      <c r="CE8" s="745">
        <f t="shared" si="3"/>
        <v>18937.784227078868</v>
      </c>
      <c r="CF8" s="745">
        <f t="shared" si="3"/>
        <v>19487.577294844257</v>
      </c>
      <c r="CG8" s="745">
        <f t="shared" si="3"/>
        <v>20053.464804829524</v>
      </c>
      <c r="CH8" s="745">
        <f t="shared" si="3"/>
        <v>20635.92094660451</v>
      </c>
      <c r="CI8" s="745">
        <f t="shared" si="3"/>
        <v>21235.433950913517</v>
      </c>
    </row>
    <row r="9" spans="1:87">
      <c r="D9" s="2"/>
      <c r="E9" s="2"/>
      <c r="F9" s="2"/>
      <c r="G9" s="751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</row>
    <row r="10" spans="1:87">
      <c r="A10" s="4"/>
      <c r="B10" s="4"/>
      <c r="C10" s="4" t="s">
        <v>604</v>
      </c>
      <c r="D10" s="2"/>
      <c r="E10" s="2"/>
      <c r="F10" s="2"/>
      <c r="G10" s="751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</row>
    <row r="11" spans="1:87">
      <c r="C11" t="s">
        <v>605</v>
      </c>
      <c r="D11" s="2" t="s">
        <v>898</v>
      </c>
      <c r="E11" s="2" t="s">
        <v>58</v>
      </c>
      <c r="F11" s="2"/>
      <c r="G11" s="762"/>
      <c r="H11" s="188">
        <f>-'Operating costs'!H33</f>
        <v>-447.86500000000001</v>
      </c>
      <c r="I11" s="188">
        <f>-'Operating costs'!I33</f>
        <v>-388.58300000000003</v>
      </c>
      <c r="J11" s="188">
        <f>-'Operating costs'!J33</f>
        <v>-416.209</v>
      </c>
      <c r="K11" s="188">
        <f>-'Operating costs'!K33</f>
        <v>-458.41899999999998</v>
      </c>
      <c r="L11" s="188">
        <f>-'Operating costs'!L33</f>
        <v>-511.13799999999998</v>
      </c>
      <c r="M11" s="188">
        <f>-'Operating costs'!M33</f>
        <v>-544.44202835942031</v>
      </c>
      <c r="N11" s="188">
        <f>-'Operating costs'!N33</f>
        <v>-575.66285760705603</v>
      </c>
      <c r="O11" s="188">
        <f>-'Operating costs'!O33</f>
        <v>-595.41503736662833</v>
      </c>
      <c r="P11" s="188">
        <f>-'Operating costs'!P33</f>
        <v>-603.01505395229367</v>
      </c>
      <c r="Q11" s="188">
        <f>-'Operating costs'!Q33</f>
        <v>-641.26610425283275</v>
      </c>
      <c r="R11" s="188">
        <f>-'Operating costs'!R33</f>
        <v>-656.58852741750479</v>
      </c>
      <c r="S11" s="188">
        <f>-'Operating costs'!S33</f>
        <v>-668.03661237928111</v>
      </c>
      <c r="T11" s="188">
        <f>-'Operating costs'!T33</f>
        <v>-681.74022997211603</v>
      </c>
      <c r="U11" s="188">
        <f>-'Operating costs'!U33</f>
        <v>-694.05728990123248</v>
      </c>
      <c r="V11" s="188">
        <f>-'Operating costs'!V33</f>
        <v>-702.27492821366309</v>
      </c>
      <c r="W11" s="188">
        <f>-'Operating costs'!W33</f>
        <v>-710.58986336371288</v>
      </c>
      <c r="X11" s="188">
        <f>-'Operating costs'!X33</f>
        <v>-719.00324734593926</v>
      </c>
      <c r="Y11" s="188">
        <f>-'Operating costs'!Y33</f>
        <v>-727.51624579451516</v>
      </c>
      <c r="Z11" s="188">
        <f>-'Operating costs'!Z33</f>
        <v>-736.13003814472222</v>
      </c>
      <c r="AA11" s="188">
        <f>-'Operating costs'!AA33</f>
        <v>-744.84581779635573</v>
      </c>
      <c r="AB11" s="188">
        <f>-'Operating costs'!AB33</f>
        <v>-759.67806888594146</v>
      </c>
      <c r="AC11" s="188">
        <f>-'Operating costs'!AC33</f>
        <v>-777.26768666635405</v>
      </c>
      <c r="AD11" s="188">
        <f>-'Operating costs'!AD33</f>
        <v>-786.47053607648377</v>
      </c>
      <c r="AE11" s="188">
        <f>-'Operating costs'!AE33</f>
        <v>-795.78234722362936</v>
      </c>
      <c r="AF11" s="188">
        <f>-'Operating costs'!AF33</f>
        <v>-805.20441021475722</v>
      </c>
      <c r="AG11" s="188">
        <f>-'Operating costs'!AG33</f>
        <v>-814.73803043169994</v>
      </c>
      <c r="AH11" s="188">
        <f>-'Operating costs'!AH33</f>
        <v>-824.38452871201127</v>
      </c>
      <c r="AI11" s="188">
        <f>-'Operating costs'!AI33</f>
        <v>-834.14524153196146</v>
      </c>
      <c r="AJ11" s="188">
        <f>-'Operating costs'!AJ33</f>
        <v>-844.02152119169989</v>
      </c>
      <c r="AK11" s="188">
        <f>-'Operating costs'!AK33</f>
        <v>-854.01473600260965</v>
      </c>
      <c r="AL11" s="188">
        <f>-'Operating costs'!AL33</f>
        <v>-864.12627047688056</v>
      </c>
      <c r="AM11" s="188">
        <f>-'Operating costs'!AM33</f>
        <v>-874.35752551932683</v>
      </c>
      <c r="AN11" s="188">
        <f>-'Operating costs'!AN33</f>
        <v>-884.70991862147559</v>
      </c>
      <c r="AO11" s="188">
        <f>-'Operating costs'!AO33</f>
        <v>-895.18488405795392</v>
      </c>
      <c r="AP11" s="188">
        <f>-'Operating costs'!AP33</f>
        <v>-905.78387308520007</v>
      </c>
      <c r="AQ11" s="188">
        <f>-'Operating costs'!AQ33</f>
        <v>-916.50835414252879</v>
      </c>
      <c r="AR11" s="188">
        <f>-'Operating costs'!AR33</f>
        <v>-927.35981305557641</v>
      </c>
      <c r="AS11" s="188">
        <f>-'Operating costs'!AS33</f>
        <v>-938.33975324215453</v>
      </c>
      <c r="AT11" s="188">
        <f>-'Operating costs'!AT33</f>
        <v>-949.44969592054167</v>
      </c>
      <c r="AU11" s="188">
        <f>-'Operating costs'!AU33</f>
        <v>-960.69118032024096</v>
      </c>
      <c r="AV11" s="188">
        <f>-'Operating costs'!AV33</f>
        <v>-972.06576389523264</v>
      </c>
      <c r="AW11" s="188">
        <f>-'Operating costs'!AW33</f>
        <v>-983.57502253975224</v>
      </c>
      <c r="AX11" s="188">
        <f>-'Operating costs'!AX33</f>
        <v>-995.2205508066229</v>
      </c>
      <c r="AY11" s="188">
        <f>-'Operating costs'!AY33</f>
        <v>-1007.0039621281734</v>
      </c>
      <c r="AZ11" s="188">
        <f>-'Operating costs'!AZ33</f>
        <v>-1018.926889039771</v>
      </c>
      <c r="BA11" s="188">
        <f>-'Operating costs'!BA33</f>
        <v>-1030.990983406002</v>
      </c>
      <c r="BB11" s="188">
        <f>-'Operating costs'!BB33</f>
        <v>-1043.1979166495291</v>
      </c>
      <c r="BC11" s="188">
        <f>-'Operating costs'!BC33</f>
        <v>-1055.5493799826597</v>
      </c>
      <c r="BD11" s="188">
        <f>-'Operating costs'!BD33</f>
        <v>-1068.0470846416545</v>
      </c>
      <c r="BE11" s="188">
        <f>-'Operating costs'!BE33</f>
        <v>-1080.6927621238117</v>
      </c>
      <c r="BF11" s="188">
        <f>-'Operating costs'!BF33</f>
        <v>-1093.4881644273578</v>
      </c>
      <c r="BG11" s="188">
        <f>-'Operating costs'!BG33</f>
        <v>-1106.4350642941777</v>
      </c>
      <c r="BH11" s="188">
        <f>-'Operating costs'!BH33</f>
        <v>-1119.5352554554208</v>
      </c>
      <c r="BI11" s="188">
        <f>-'Operating costs'!BI33</f>
        <v>-1132.7905528800131</v>
      </c>
      <c r="BJ11" s="188">
        <f>-'Operating costs'!BJ33</f>
        <v>-1146.2027930261124</v>
      </c>
      <c r="BK11" s="188">
        <f>-'Operating costs'!BK33</f>
        <v>-1159.7738340955416</v>
      </c>
      <c r="BL11" s="188">
        <f>-'Operating costs'!BL33</f>
        <v>-1173.5055562912328</v>
      </c>
      <c r="BM11" s="188">
        <f>-'Operating costs'!BM33</f>
        <v>-1187.3998620777209</v>
      </c>
      <c r="BN11" s="188">
        <f>-'Operating costs'!BN33</f>
        <v>-1201.458676444721</v>
      </c>
      <c r="BO11" s="188">
        <f>-'Operating costs'!BO33</f>
        <v>-1215.6839471738267</v>
      </c>
      <c r="BP11" s="188">
        <f>-'Operating costs'!BP33</f>
        <v>-1230.0776451083648</v>
      </c>
      <c r="BQ11" s="188">
        <f>-'Operating costs'!BQ33</f>
        <v>-1244.6417644264477</v>
      </c>
      <c r="BR11" s="188">
        <f>-'Operating costs'!BR33</f>
        <v>-1259.3783229172568</v>
      </c>
      <c r="BS11" s="188">
        <f>-'Operating costs'!BS33</f>
        <v>-1274.289362260597</v>
      </c>
      <c r="BT11" s="188">
        <f>-'Operating costs'!BT33</f>
        <v>-1289.3769483097624</v>
      </c>
      <c r="BU11" s="188">
        <f>-'Operating costs'!BU33</f>
        <v>-1304.6431713777501</v>
      </c>
      <c r="BV11" s="188">
        <f>-'Operating costs'!BV33</f>
        <v>-1320.0901465268628</v>
      </c>
      <c r="BW11" s="188">
        <f>-'Operating costs'!BW33</f>
        <v>-1335.7200138617409</v>
      </c>
      <c r="BX11" s="188">
        <f>-'Operating costs'!BX33</f>
        <v>-1351.5349388258637</v>
      </c>
      <c r="BY11" s="188">
        <f>-'Operating costs'!BY33</f>
        <v>-1367.537112501562</v>
      </c>
      <c r="BZ11" s="188">
        <f>-'Operating costs'!BZ33</f>
        <v>-1383.7287519135805</v>
      </c>
      <c r="CA11" s="188">
        <f>-'Operating costs'!CA33</f>
        <v>-1400.1121003362373</v>
      </c>
      <c r="CB11" s="188">
        <f>-'Operating costs'!CB33</f>
        <v>-1416.6894276042185</v>
      </c>
      <c r="CC11" s="188">
        <f>-'Operating costs'!CC33</f>
        <v>-1433.4630304270524</v>
      </c>
      <c r="CD11" s="188">
        <f>-'Operating costs'!CD33</f>
        <v>-1450.4352327073086</v>
      </c>
      <c r="CE11" s="188">
        <f>-'Operating costs'!CE33</f>
        <v>-1467.6083858625632</v>
      </c>
      <c r="CF11" s="188">
        <f>-'Operating costs'!CF33</f>
        <v>-1484.9848691511759</v>
      </c>
      <c r="CG11" s="188">
        <f>-'Operating costs'!CG33</f>
        <v>-1502.5670900019259</v>
      </c>
      <c r="CH11" s="188">
        <f>-'Operating costs'!CH33</f>
        <v>-1520.3574843475485</v>
      </c>
      <c r="CI11" s="188">
        <f>-'Operating costs'!CI33</f>
        <v>-1538.3585169622236</v>
      </c>
    </row>
    <row r="12" spans="1:87">
      <c r="C12" t="s">
        <v>86</v>
      </c>
      <c r="D12" s="2" t="s">
        <v>898</v>
      </c>
      <c r="E12" s="2" t="s">
        <v>58</v>
      </c>
      <c r="F12" s="2"/>
      <c r="G12" s="762"/>
      <c r="H12" s="188">
        <f>-PFI!H61</f>
        <v>-170.43899999999999</v>
      </c>
      <c r="I12" s="188">
        <f>-PFI!I61</f>
        <v>-171.435</v>
      </c>
      <c r="J12" s="188">
        <f>-PFI!J61</f>
        <v>-177.44327849999999</v>
      </c>
      <c r="K12" s="188">
        <f>-PFI!K61</f>
        <v>-160.17599999999999</v>
      </c>
      <c r="L12" s="188">
        <f>-PFI!L61</f>
        <v>-168.37700000000001</v>
      </c>
      <c r="M12" s="188">
        <f>-PFI!M61</f>
        <v>-171.03961080000002</v>
      </c>
      <c r="N12" s="188">
        <f>-PFI!N61</f>
        <v>-128.74610291007167</v>
      </c>
      <c r="O12" s="188">
        <f>-PFI!O61</f>
        <v>-127.48106956456066</v>
      </c>
      <c r="P12" s="188">
        <f>-PFI!P61</f>
        <v>-131.04974594801371</v>
      </c>
      <c r="Q12" s="188">
        <f>-PFI!Q61</f>
        <v>-83.765401867561309</v>
      </c>
      <c r="R12" s="188">
        <f>-PFI!R61</f>
        <v>-58.263925929612725</v>
      </c>
      <c r="S12" s="188">
        <f>-PFI!S61</f>
        <v>-47.557843808444034</v>
      </c>
      <c r="T12" s="188">
        <f>-PFI!T61</f>
        <v>-35.635471459350839</v>
      </c>
      <c r="U12" s="188">
        <f>-PFI!U61</f>
        <v>-27.002059494654567</v>
      </c>
      <c r="V12" s="188">
        <f>-PFI!V61</f>
        <v>-27.542100684547655</v>
      </c>
      <c r="W12" s="188">
        <f>-PFI!W61</f>
        <v>-28.092942698238609</v>
      </c>
      <c r="X12" s="188">
        <f>-PFI!X61</f>
        <v>-28.654801552203384</v>
      </c>
      <c r="Y12" s="188">
        <f>-PFI!Y61</f>
        <v>-29.227897583247451</v>
      </c>
      <c r="Z12" s="188">
        <f>-PFI!Z61</f>
        <v>-29.812455534912402</v>
      </c>
      <c r="AA12" s="188">
        <f>-PFI!AA61</f>
        <v>-30.408704645610648</v>
      </c>
      <c r="AB12" s="188">
        <f>-PFI!AB61</f>
        <v>-18.100260743302378</v>
      </c>
      <c r="AC12" s="188">
        <f>-PFI!AC61</f>
        <v>0</v>
      </c>
      <c r="AD12" s="188">
        <f>-PFI!AD61</f>
        <v>0</v>
      </c>
      <c r="AE12" s="188">
        <f>-PFI!AE61</f>
        <v>0</v>
      </c>
      <c r="AF12" s="188">
        <f>-PFI!AF61</f>
        <v>0</v>
      </c>
      <c r="AG12" s="188">
        <f>-PFI!AG61</f>
        <v>0</v>
      </c>
      <c r="AH12" s="188">
        <f>-PFI!AH61</f>
        <v>0</v>
      </c>
      <c r="AI12" s="188">
        <f>-PFI!AI61</f>
        <v>0</v>
      </c>
      <c r="AJ12" s="188">
        <f>-PFI!AJ61</f>
        <v>0</v>
      </c>
      <c r="AK12" s="188">
        <f>-PFI!AK61</f>
        <v>0</v>
      </c>
      <c r="AL12" s="188">
        <f>-PFI!AL61</f>
        <v>0</v>
      </c>
      <c r="AM12" s="188">
        <f>-PFI!AM61</f>
        <v>0</v>
      </c>
      <c r="AN12" s="188">
        <f>-PFI!AN61</f>
        <v>0</v>
      </c>
      <c r="AO12" s="188">
        <f>-PFI!AO61</f>
        <v>0</v>
      </c>
      <c r="AP12" s="188">
        <f>-PFI!AP61</f>
        <v>0</v>
      </c>
      <c r="AQ12" s="188">
        <f>-PFI!AQ61</f>
        <v>0</v>
      </c>
      <c r="AR12" s="188">
        <f>-PFI!AR61</f>
        <v>0</v>
      </c>
      <c r="AS12" s="188">
        <f>-PFI!AS61</f>
        <v>0</v>
      </c>
      <c r="AT12" s="188">
        <f>-PFI!AT61</f>
        <v>0</v>
      </c>
      <c r="AU12" s="188">
        <f>-PFI!AU61</f>
        <v>0</v>
      </c>
      <c r="AV12" s="188">
        <f>-PFI!AV61</f>
        <v>0</v>
      </c>
      <c r="AW12" s="188">
        <f>-PFI!AW61</f>
        <v>0</v>
      </c>
      <c r="AX12" s="188">
        <f>-PFI!AX61</f>
        <v>0</v>
      </c>
      <c r="AY12" s="188">
        <f>-PFI!AY61</f>
        <v>0</v>
      </c>
      <c r="AZ12" s="188">
        <f>-PFI!AZ61</f>
        <v>0</v>
      </c>
      <c r="BA12" s="188">
        <f>-PFI!BA61</f>
        <v>0</v>
      </c>
      <c r="BB12" s="188">
        <f>-PFI!BB61</f>
        <v>0</v>
      </c>
      <c r="BC12" s="188">
        <f>-PFI!BC61</f>
        <v>0</v>
      </c>
      <c r="BD12" s="188">
        <f>-PFI!BD61</f>
        <v>0</v>
      </c>
      <c r="BE12" s="188">
        <f>-PFI!BE61</f>
        <v>0</v>
      </c>
      <c r="BF12" s="188">
        <f>-PFI!BF61</f>
        <v>0</v>
      </c>
      <c r="BG12" s="188">
        <f>-PFI!BG61</f>
        <v>0</v>
      </c>
      <c r="BH12" s="188">
        <f>-PFI!BH61</f>
        <v>0</v>
      </c>
      <c r="BI12" s="188">
        <f>-PFI!BI61</f>
        <v>0</v>
      </c>
      <c r="BJ12" s="188">
        <f>-PFI!BJ61</f>
        <v>0</v>
      </c>
      <c r="BK12" s="188">
        <f>-PFI!BK61</f>
        <v>0</v>
      </c>
      <c r="BL12" s="188">
        <f>-PFI!BL61</f>
        <v>0</v>
      </c>
      <c r="BM12" s="188">
        <f>-PFI!BM61</f>
        <v>0</v>
      </c>
      <c r="BN12" s="188">
        <f>-PFI!BN61</f>
        <v>0</v>
      </c>
      <c r="BO12" s="188">
        <f>-PFI!BO61</f>
        <v>0</v>
      </c>
      <c r="BP12" s="188">
        <f>-PFI!BP61</f>
        <v>0</v>
      </c>
      <c r="BQ12" s="188">
        <f>-PFI!BQ61</f>
        <v>0</v>
      </c>
      <c r="BR12" s="188">
        <f>-PFI!BR61</f>
        <v>0</v>
      </c>
      <c r="BS12" s="188">
        <f>-PFI!BS61</f>
        <v>0</v>
      </c>
      <c r="BT12" s="188">
        <f>-PFI!BT61</f>
        <v>0</v>
      </c>
      <c r="BU12" s="188">
        <f>-PFI!BU61</f>
        <v>0</v>
      </c>
      <c r="BV12" s="188">
        <f>-PFI!BV61</f>
        <v>0</v>
      </c>
      <c r="BW12" s="188">
        <f>-PFI!BW61</f>
        <v>0</v>
      </c>
      <c r="BX12" s="188">
        <f>-PFI!BX61</f>
        <v>0</v>
      </c>
      <c r="BY12" s="188">
        <f>-PFI!BY61</f>
        <v>0</v>
      </c>
      <c r="BZ12" s="188">
        <f>-PFI!BZ61</f>
        <v>0</v>
      </c>
      <c r="CA12" s="188">
        <f>-PFI!CA61</f>
        <v>0</v>
      </c>
      <c r="CB12" s="188">
        <f>-PFI!CB61</f>
        <v>0</v>
      </c>
      <c r="CC12" s="188">
        <f>-PFI!CC61</f>
        <v>0</v>
      </c>
      <c r="CD12" s="188">
        <f>-PFI!CD61</f>
        <v>0</v>
      </c>
      <c r="CE12" s="188">
        <f>-PFI!CE61</f>
        <v>0</v>
      </c>
      <c r="CF12" s="188">
        <f>-PFI!CF61</f>
        <v>0</v>
      </c>
      <c r="CG12" s="188">
        <f>-PFI!CG61</f>
        <v>0</v>
      </c>
      <c r="CH12" s="188">
        <f>-PFI!CH61</f>
        <v>0</v>
      </c>
      <c r="CI12" s="188">
        <f>-PFI!CI61</f>
        <v>0</v>
      </c>
    </row>
    <row r="13" spans="1:87">
      <c r="C13" t="s">
        <v>606</v>
      </c>
      <c r="D13" s="2" t="s">
        <v>898</v>
      </c>
      <c r="E13" s="2" t="s">
        <v>58</v>
      </c>
      <c r="F13" s="2"/>
      <c r="G13" s="762"/>
      <c r="H13" s="188">
        <f>-Investment!H110</f>
        <v>-138.64907343268521</v>
      </c>
      <c r="I13" s="188">
        <f>-Investment!I110</f>
        <v>-169.67500000000001</v>
      </c>
      <c r="J13" s="188">
        <f>-Investment!J110</f>
        <v>-230.52898735440502</v>
      </c>
      <c r="K13" s="188">
        <f>-Investment!K110</f>
        <v>-318.17570260899953</v>
      </c>
      <c r="L13" s="188">
        <f>-Investment!L110</f>
        <v>-342.62600000000003</v>
      </c>
      <c r="M13" s="188">
        <f>-Investment!M110</f>
        <v>-351.79394318840565</v>
      </c>
      <c r="N13" s="188">
        <f>-Investment!N110</f>
        <v>-396.43671497584546</v>
      </c>
      <c r="O13" s="188">
        <f>-Investment!O110</f>
        <v>-238.33843289039575</v>
      </c>
      <c r="P13" s="188">
        <f>-Investment!P110</f>
        <v>-246.33416518774632</v>
      </c>
      <c r="Q13" s="188">
        <f>-Investment!Q110</f>
        <v>-251.40460573914061</v>
      </c>
      <c r="R13" s="188">
        <f>-Investment!R110</f>
        <v>-286.38400544823998</v>
      </c>
      <c r="S13" s="188">
        <f>-Investment!S110</f>
        <v>-342.93366306865323</v>
      </c>
      <c r="T13" s="188">
        <f>-Investment!T110</f>
        <v>-370.14039220474052</v>
      </c>
      <c r="U13" s="188">
        <f>-Investment!U110</f>
        <v>-393.64515715665522</v>
      </c>
      <c r="V13" s="188">
        <f>-Investment!V110</f>
        <v>-401.51806029978832</v>
      </c>
      <c r="W13" s="188">
        <f>-Investment!W110</f>
        <v>-409.54842150578412</v>
      </c>
      <c r="X13" s="188">
        <f>-Investment!X110</f>
        <v>-417.73938993589979</v>
      </c>
      <c r="Y13" s="188">
        <f>-Investment!Y110</f>
        <v>-426.0941777346178</v>
      </c>
      <c r="Z13" s="188">
        <f>-Investment!Z110</f>
        <v>-434.61606128931015</v>
      </c>
      <c r="AA13" s="188">
        <f>-Investment!AA110</f>
        <v>-443.30838251509641</v>
      </c>
      <c r="AB13" s="188">
        <f>-Investment!AB110</f>
        <v>-452.17455016539839</v>
      </c>
      <c r="AC13" s="188">
        <f>-Investment!AC110</f>
        <v>-461.21804116870635</v>
      </c>
      <c r="AD13" s="188">
        <f>-Investment!AD110</f>
        <v>-470.44240199208048</v>
      </c>
      <c r="AE13" s="188">
        <f>-Investment!AE110</f>
        <v>-479.85125003192206</v>
      </c>
      <c r="AF13" s="188">
        <f>-Investment!AF110</f>
        <v>-489.4482750325605</v>
      </c>
      <c r="AG13" s="188">
        <f>-Investment!AG110</f>
        <v>-499.23724053321172</v>
      </c>
      <c r="AH13" s="188">
        <f>-Investment!AH110</f>
        <v>-509.22198534387599</v>
      </c>
      <c r="AI13" s="188">
        <f>-Investment!AI110</f>
        <v>-519.40642505075346</v>
      </c>
      <c r="AJ13" s="188">
        <f>-Investment!AJ110</f>
        <v>-529.79455355176844</v>
      </c>
      <c r="AK13" s="188">
        <f>-Investment!AK110</f>
        <v>-540.3904446228039</v>
      </c>
      <c r="AL13" s="188">
        <f>-Investment!AL110</f>
        <v>-551.19825351525992</v>
      </c>
      <c r="AM13" s="188">
        <f>-Investment!AM110</f>
        <v>-562.22221858556509</v>
      </c>
      <c r="AN13" s="188">
        <f>-Investment!AN110</f>
        <v>-573.46666295727641</v>
      </c>
      <c r="AO13" s="188">
        <f>-Investment!AO110</f>
        <v>-584.93599621642204</v>
      </c>
      <c r="AP13" s="188">
        <f>-Investment!AP110</f>
        <v>-596.63471614075047</v>
      </c>
      <c r="AQ13" s="188">
        <f>-Investment!AQ110</f>
        <v>-608.56741046356547</v>
      </c>
      <c r="AR13" s="188">
        <f>-Investment!AR110</f>
        <v>-620.73875867283675</v>
      </c>
      <c r="AS13" s="188">
        <f>-Investment!AS110</f>
        <v>-633.1535338462935</v>
      </c>
      <c r="AT13" s="188">
        <f>-Investment!AT110</f>
        <v>-645.81660452321933</v>
      </c>
      <c r="AU13" s="188">
        <f>-Investment!AU110</f>
        <v>-658.73293661368382</v>
      </c>
      <c r="AV13" s="188">
        <f>-Investment!AV110</f>
        <v>-671.90759534595759</v>
      </c>
      <c r="AW13" s="188">
        <f>-Investment!AW110</f>
        <v>-685.34574725287678</v>
      </c>
      <c r="AX13" s="188">
        <f>-Investment!AX110</f>
        <v>-699.0526621979343</v>
      </c>
      <c r="AY13" s="188">
        <f>-Investment!AY110</f>
        <v>-713.03371544189304</v>
      </c>
      <c r="AZ13" s="188">
        <f>-Investment!AZ110</f>
        <v>-727.29438975073083</v>
      </c>
      <c r="BA13" s="188">
        <f>-Investment!BA110</f>
        <v>-741.84027754574549</v>
      </c>
      <c r="BB13" s="188">
        <f>-Investment!BB110</f>
        <v>-756.67708309666045</v>
      </c>
      <c r="BC13" s="188">
        <f>-Investment!BC110</f>
        <v>-771.81062475859369</v>
      </c>
      <c r="BD13" s="188">
        <f>-Investment!BD110</f>
        <v>-787.24683725376553</v>
      </c>
      <c r="BE13" s="188">
        <f>-Investment!BE110</f>
        <v>-802.99177399884093</v>
      </c>
      <c r="BF13" s="188">
        <f>-Investment!BF110</f>
        <v>-819.05160947881768</v>
      </c>
      <c r="BG13" s="188">
        <f>-Investment!BG110</f>
        <v>-835.43264166839401</v>
      </c>
      <c r="BH13" s="188">
        <f>-Investment!BH110</f>
        <v>-852.14129450176199</v>
      </c>
      <c r="BI13" s="188">
        <f>-Investment!BI110</f>
        <v>-869.18412039179725</v>
      </c>
      <c r="BJ13" s="188">
        <f>-Investment!BJ110</f>
        <v>-886.56780279963334</v>
      </c>
      <c r="BK13" s="188">
        <f>-Investment!BK110</f>
        <v>-904.29915885562605</v>
      </c>
      <c r="BL13" s="188">
        <f>-Investment!BL110</f>
        <v>-922.38514203273849</v>
      </c>
      <c r="BM13" s="188">
        <f>-Investment!BM110</f>
        <v>-940.83284487339336</v>
      </c>
      <c r="BN13" s="188">
        <f>-Investment!BN110</f>
        <v>-959.64950177086121</v>
      </c>
      <c r="BO13" s="188">
        <f>-Investment!BO110</f>
        <v>-978.8424918062783</v>
      </c>
      <c r="BP13" s="188">
        <f>-Investment!BP110</f>
        <v>-998.41934164240399</v>
      </c>
      <c r="BQ13" s="188">
        <f>-Investment!BQ110</f>
        <v>-1018.3877284752521</v>
      </c>
      <c r="BR13" s="188">
        <f>-Investment!BR110</f>
        <v>-1038.7554830447573</v>
      </c>
      <c r="BS13" s="188">
        <f>-Investment!BS110</f>
        <v>-1059.5305927056525</v>
      </c>
      <c r="BT13" s="188">
        <f>-Investment!BT110</f>
        <v>-1080.7212045597655</v>
      </c>
      <c r="BU13" s="188">
        <f>-Investment!BU110</f>
        <v>-1102.3356286509609</v>
      </c>
      <c r="BV13" s="188">
        <f>-Investment!BV110</f>
        <v>-1124.3823412239801</v>
      </c>
      <c r="BW13" s="188">
        <f>-Investment!BW110</f>
        <v>-1146.8699880484596</v>
      </c>
      <c r="BX13" s="188">
        <f>-Investment!BX110</f>
        <v>-1169.8073878094287</v>
      </c>
      <c r="BY13" s="188">
        <f>-Investment!BY110</f>
        <v>-1193.2035355656176</v>
      </c>
      <c r="BZ13" s="188">
        <f>-Investment!BZ110</f>
        <v>-1217.0676062769298</v>
      </c>
      <c r="CA13" s="188">
        <f>-Investment!CA110</f>
        <v>-1241.4089584024684</v>
      </c>
      <c r="CB13" s="188">
        <f>-Investment!CB110</f>
        <v>-1266.2371375705179</v>
      </c>
      <c r="CC13" s="188">
        <f>-Investment!CC110</f>
        <v>-1291.5618803219281</v>
      </c>
      <c r="CD13" s="188">
        <f>-Investment!CD110</f>
        <v>-1317.3931179283668</v>
      </c>
      <c r="CE13" s="188">
        <f>-Investment!CE110</f>
        <v>-1343.7409802869345</v>
      </c>
      <c r="CF13" s="188">
        <f>-Investment!CF110</f>
        <v>-1370.6157998926731</v>
      </c>
      <c r="CG13" s="188">
        <f>-Investment!CG110</f>
        <v>-1398.0281158905264</v>
      </c>
      <c r="CH13" s="188">
        <f>-Investment!CH110</f>
        <v>-1425.988678208337</v>
      </c>
      <c r="CI13" s="188">
        <f>-Investment!CI110</f>
        <v>-1454.5084517725038</v>
      </c>
    </row>
    <row r="14" spans="1:87">
      <c r="C14" t="s">
        <v>287</v>
      </c>
      <c r="D14" s="2" t="s">
        <v>898</v>
      </c>
      <c r="E14" s="2" t="s">
        <v>58</v>
      </c>
      <c r="F14" s="2"/>
      <c r="G14" s="762"/>
      <c r="H14" s="188">
        <f>Investment!H106</f>
        <v>0</v>
      </c>
      <c r="I14" s="188">
        <f>Investment!I106</f>
        <v>-23.8</v>
      </c>
      <c r="J14" s="188">
        <f>Investment!J106</f>
        <v>-16.899999999999999</v>
      </c>
      <c r="K14" s="188">
        <f>Investment!K106</f>
        <v>-22.25</v>
      </c>
      <c r="L14" s="188">
        <f>Investment!L106</f>
        <v>0</v>
      </c>
      <c r="M14" s="188">
        <f>Investment!M106</f>
        <v>0</v>
      </c>
      <c r="N14" s="188">
        <f>Investment!N106</f>
        <v>0</v>
      </c>
      <c r="O14" s="188">
        <f>Investment!O106</f>
        <v>0</v>
      </c>
      <c r="P14" s="188">
        <f>Investment!P106</f>
        <v>0</v>
      </c>
      <c r="Q14" s="188">
        <f>Investment!Q106</f>
        <v>0</v>
      </c>
      <c r="R14" s="188">
        <f>Investment!R106</f>
        <v>0</v>
      </c>
      <c r="S14" s="188">
        <f>Investment!S106</f>
        <v>0</v>
      </c>
      <c r="T14" s="188">
        <f>Investment!T106</f>
        <v>0</v>
      </c>
      <c r="U14" s="188">
        <f>Investment!U106</f>
        <v>0</v>
      </c>
      <c r="V14" s="188">
        <f>Investment!V106</f>
        <v>0</v>
      </c>
      <c r="W14" s="188">
        <f>Investment!W106</f>
        <v>0</v>
      </c>
      <c r="X14" s="188">
        <f>Investment!X106</f>
        <v>0</v>
      </c>
      <c r="Y14" s="188">
        <f>Investment!Y106</f>
        <v>0</v>
      </c>
      <c r="Z14" s="188">
        <f>Investment!Z106</f>
        <v>0</v>
      </c>
      <c r="AA14" s="188">
        <f>Investment!AA106</f>
        <v>0</v>
      </c>
      <c r="AB14" s="188">
        <f>Investment!AB106</f>
        <v>0</v>
      </c>
      <c r="AC14" s="188">
        <f>Investment!AC106</f>
        <v>0</v>
      </c>
      <c r="AD14" s="188">
        <f>Investment!AD106</f>
        <v>0</v>
      </c>
      <c r="AE14" s="188">
        <f>Investment!AE106</f>
        <v>0</v>
      </c>
      <c r="AF14" s="188">
        <f>Investment!AF106</f>
        <v>0</v>
      </c>
      <c r="AG14" s="188">
        <f>Investment!AG106</f>
        <v>0</v>
      </c>
      <c r="AH14" s="188">
        <f>Investment!AH106</f>
        <v>0</v>
      </c>
      <c r="AI14" s="188">
        <f>Investment!AI106</f>
        <v>0</v>
      </c>
      <c r="AJ14" s="188">
        <f>Investment!AJ106</f>
        <v>0</v>
      </c>
      <c r="AK14" s="188">
        <f>Investment!AK106</f>
        <v>0</v>
      </c>
      <c r="AL14" s="188">
        <f>Investment!AL106</f>
        <v>0</v>
      </c>
      <c r="AM14" s="188">
        <f>Investment!AM106</f>
        <v>0</v>
      </c>
      <c r="AN14" s="188">
        <f>Investment!AN106</f>
        <v>0</v>
      </c>
      <c r="AO14" s="188">
        <f>Investment!AO106</f>
        <v>0</v>
      </c>
      <c r="AP14" s="188">
        <f>Investment!AP106</f>
        <v>0</v>
      </c>
      <c r="AQ14" s="188">
        <f>Investment!AQ106</f>
        <v>0</v>
      </c>
      <c r="AR14" s="188">
        <f>Investment!AR106</f>
        <v>0</v>
      </c>
      <c r="AS14" s="188">
        <f>Investment!AS106</f>
        <v>0</v>
      </c>
      <c r="AT14" s="188">
        <f>Investment!AT106</f>
        <v>0</v>
      </c>
      <c r="AU14" s="188">
        <f>Investment!AU106</f>
        <v>0</v>
      </c>
      <c r="AV14" s="188">
        <f>Investment!AV106</f>
        <v>0</v>
      </c>
      <c r="AW14" s="188">
        <f>Investment!AW106</f>
        <v>0</v>
      </c>
      <c r="AX14" s="188">
        <f>Investment!AX106</f>
        <v>0</v>
      </c>
      <c r="AY14" s="188">
        <f>Investment!AY106</f>
        <v>0</v>
      </c>
      <c r="AZ14" s="188">
        <f>Investment!AZ106</f>
        <v>0</v>
      </c>
      <c r="BA14" s="188">
        <f>Investment!BA106</f>
        <v>0</v>
      </c>
      <c r="BB14" s="188">
        <f>Investment!BB106</f>
        <v>0</v>
      </c>
      <c r="BC14" s="188">
        <f>Investment!BC106</f>
        <v>0</v>
      </c>
      <c r="BD14" s="188">
        <f>Investment!BD106</f>
        <v>0</v>
      </c>
      <c r="BE14" s="188">
        <f>Investment!BE106</f>
        <v>0</v>
      </c>
      <c r="BF14" s="188">
        <f>Investment!BF106</f>
        <v>0</v>
      </c>
      <c r="BG14" s="188">
        <f>Investment!BG106</f>
        <v>0</v>
      </c>
      <c r="BH14" s="188">
        <f>Investment!BH106</f>
        <v>0</v>
      </c>
      <c r="BI14" s="188">
        <f>Investment!BI106</f>
        <v>0</v>
      </c>
      <c r="BJ14" s="188">
        <f>Investment!BJ106</f>
        <v>0</v>
      </c>
      <c r="BK14" s="188">
        <f>Investment!BK106</f>
        <v>0</v>
      </c>
      <c r="BL14" s="188">
        <f>Investment!BL106</f>
        <v>0</v>
      </c>
      <c r="BM14" s="188">
        <f>Investment!BM106</f>
        <v>0</v>
      </c>
      <c r="BN14" s="188">
        <f>Investment!BN106</f>
        <v>0</v>
      </c>
      <c r="BO14" s="188">
        <f>Investment!BO106</f>
        <v>0</v>
      </c>
      <c r="BP14" s="188">
        <f>Investment!BP106</f>
        <v>0</v>
      </c>
      <c r="BQ14" s="188">
        <f>Investment!BQ106</f>
        <v>0</v>
      </c>
      <c r="BR14" s="188">
        <f>Investment!BR106</f>
        <v>0</v>
      </c>
      <c r="BS14" s="188">
        <f>Investment!BS106</f>
        <v>0</v>
      </c>
      <c r="BT14" s="188">
        <f>Investment!BT106</f>
        <v>0</v>
      </c>
      <c r="BU14" s="188">
        <f>Investment!BU106</f>
        <v>0</v>
      </c>
      <c r="BV14" s="188">
        <f>Investment!BV106</f>
        <v>0</v>
      </c>
      <c r="BW14" s="188">
        <f>Investment!BW106</f>
        <v>0</v>
      </c>
      <c r="BX14" s="188">
        <f>Investment!BX106</f>
        <v>0</v>
      </c>
      <c r="BY14" s="188">
        <f>Investment!BY106</f>
        <v>0</v>
      </c>
      <c r="BZ14" s="188">
        <f>Investment!BZ106</f>
        <v>0</v>
      </c>
      <c r="CA14" s="188">
        <f>Investment!CA106</f>
        <v>0</v>
      </c>
      <c r="CB14" s="188">
        <f>Investment!CB106</f>
        <v>0</v>
      </c>
      <c r="CC14" s="188">
        <f>Investment!CC106</f>
        <v>0</v>
      </c>
      <c r="CD14" s="188">
        <f>Investment!CD106</f>
        <v>0</v>
      </c>
      <c r="CE14" s="188">
        <f>Investment!CE106</f>
        <v>0</v>
      </c>
      <c r="CF14" s="188">
        <f>Investment!CF106</f>
        <v>0</v>
      </c>
      <c r="CG14" s="188">
        <f>Investment!CG106</f>
        <v>0</v>
      </c>
      <c r="CH14" s="188">
        <f>Investment!CH106</f>
        <v>0</v>
      </c>
      <c r="CI14" s="188">
        <f>Investment!CI106</f>
        <v>0</v>
      </c>
    </row>
    <row r="15" spans="1:87">
      <c r="C15" t="s">
        <v>607</v>
      </c>
      <c r="D15" s="2" t="s">
        <v>898</v>
      </c>
      <c r="E15" s="2" t="s">
        <v>58</v>
      </c>
      <c r="F15" s="2"/>
      <c r="G15" s="762"/>
      <c r="H15" s="188">
        <f t="shared" ref="H15:L15" si="4">SUM(H16:H17)</f>
        <v>-257.44593098141121</v>
      </c>
      <c r="I15" s="188">
        <f t="shared" si="4"/>
        <v>-278.70351841471859</v>
      </c>
      <c r="J15" s="188">
        <f>SUM(J16:J17)</f>
        <v>-296.35635059557364</v>
      </c>
      <c r="K15" s="188">
        <f t="shared" si="4"/>
        <v>-335.37665133430335</v>
      </c>
      <c r="L15" s="188">
        <f t="shared" si="4"/>
        <v>-362.61259370135957</v>
      </c>
      <c r="M15" s="188">
        <f t="shared" ref="M15" si="5">SUM(M16:M17)</f>
        <v>-396.90130679504068</v>
      </c>
      <c r="N15" s="188">
        <f t="shared" ref="N15:BY15" si="6">SUM(N16:N17)</f>
        <v>-428.52064885502443</v>
      </c>
      <c r="O15" s="188">
        <f t="shared" si="6"/>
        <v>-444.24269905449864</v>
      </c>
      <c r="P15" s="188">
        <f t="shared" si="6"/>
        <v>-469.45125832504283</v>
      </c>
      <c r="Q15" s="188">
        <f t="shared" si="6"/>
        <v>-495.3995631067184</v>
      </c>
      <c r="R15" s="188">
        <f t="shared" si="6"/>
        <v>-523.82712682313399</v>
      </c>
      <c r="S15" s="188">
        <f t="shared" si="6"/>
        <v>-553.61478232744685</v>
      </c>
      <c r="T15" s="188">
        <f t="shared" si="6"/>
        <v>-581.38628822245937</v>
      </c>
      <c r="U15" s="188">
        <f t="shared" si="6"/>
        <v>-608.44546579064854</v>
      </c>
      <c r="V15" s="188">
        <f t="shared" si="6"/>
        <v>-637.21693982691795</v>
      </c>
      <c r="W15" s="188">
        <f t="shared" si="6"/>
        <v>-668.16819526184088</v>
      </c>
      <c r="X15" s="188">
        <f t="shared" si="6"/>
        <v>-702.1543939607659</v>
      </c>
      <c r="Y15" s="188">
        <f t="shared" si="6"/>
        <v>-739.17734304409078</v>
      </c>
      <c r="Z15" s="188">
        <f t="shared" si="6"/>
        <v>-776.48800585364665</v>
      </c>
      <c r="AA15" s="188">
        <f t="shared" si="6"/>
        <v>-814.51243191608296</v>
      </c>
      <c r="AB15" s="188">
        <f t="shared" si="6"/>
        <v>-855.50604089116769</v>
      </c>
      <c r="AC15" s="188">
        <f t="shared" si="6"/>
        <v>-899.02976874280375</v>
      </c>
      <c r="AD15" s="188">
        <f t="shared" si="6"/>
        <v>-945.32662184265621</v>
      </c>
      <c r="AE15" s="188">
        <f t="shared" si="6"/>
        <v>-994.4708270688526</v>
      </c>
      <c r="AF15" s="188">
        <f t="shared" si="6"/>
        <v>-1046.6898376636966</v>
      </c>
      <c r="AG15" s="188">
        <f t="shared" si="6"/>
        <v>-1101.4733042795233</v>
      </c>
      <c r="AH15" s="188">
        <f t="shared" si="6"/>
        <v>-1156.8025633234154</v>
      </c>
      <c r="AI15" s="188">
        <f t="shared" si="6"/>
        <v>-1211.5840833372172</v>
      </c>
      <c r="AJ15" s="188">
        <f t="shared" si="6"/>
        <v>-1266.0217771242039</v>
      </c>
      <c r="AK15" s="188">
        <f t="shared" si="6"/>
        <v>-1319.9590891033943</v>
      </c>
      <c r="AL15" s="188">
        <f t="shared" si="6"/>
        <v>-1374.5058635043938</v>
      </c>
      <c r="AM15" s="188">
        <f t="shared" si="6"/>
        <v>-1430.7508840285009</v>
      </c>
      <c r="AN15" s="188">
        <f t="shared" si="6"/>
        <v>-1488.172988102277</v>
      </c>
      <c r="AO15" s="188">
        <f t="shared" si="6"/>
        <v>-1546.9008100742262</v>
      </c>
      <c r="AP15" s="188">
        <f t="shared" si="6"/>
        <v>-1607.3294204424772</v>
      </c>
      <c r="AQ15" s="188">
        <f t="shared" si="6"/>
        <v>-1669.5120439916411</v>
      </c>
      <c r="AR15" s="188">
        <f t="shared" si="6"/>
        <v>-1733.6181597028385</v>
      </c>
      <c r="AS15" s="188">
        <f t="shared" si="6"/>
        <v>-1799.684344413897</v>
      </c>
      <c r="AT15" s="188">
        <f t="shared" si="6"/>
        <v>-1867.7418155916153</v>
      </c>
      <c r="AU15" s="188">
        <f t="shared" si="6"/>
        <v>-1937.767870792019</v>
      </c>
      <c r="AV15" s="188">
        <f t="shared" si="6"/>
        <v>-2009.6517595616265</v>
      </c>
      <c r="AW15" s="188">
        <f t="shared" si="6"/>
        <v>-2083.6809511090942</v>
      </c>
      <c r="AX15" s="188">
        <f t="shared" si="6"/>
        <v>-2159.8066036370674</v>
      </c>
      <c r="AY15" s="188">
        <f t="shared" si="6"/>
        <v>-2238.0205877034123</v>
      </c>
      <c r="AZ15" s="188">
        <f t="shared" si="6"/>
        <v>-2318.3738183651385</v>
      </c>
      <c r="BA15" s="188">
        <f t="shared" si="6"/>
        <v>-2401.0057121345781</v>
      </c>
      <c r="BB15" s="188">
        <f t="shared" si="6"/>
        <v>-2485.9569946857232</v>
      </c>
      <c r="BC15" s="188">
        <f t="shared" si="6"/>
        <v>-2573.2465646548599</v>
      </c>
      <c r="BD15" s="188">
        <f t="shared" si="6"/>
        <v>-2662.9610103122677</v>
      </c>
      <c r="BE15" s="188">
        <f t="shared" si="6"/>
        <v>-2755.2009190860172</v>
      </c>
      <c r="BF15" s="188">
        <f t="shared" si="6"/>
        <v>-2850.2292676367656</v>
      </c>
      <c r="BG15" s="188">
        <f t="shared" si="6"/>
        <v>-2948.21489054211</v>
      </c>
      <c r="BH15" s="188">
        <f t="shared" si="6"/>
        <v>-3049.2118709469096</v>
      </c>
      <c r="BI15" s="188">
        <f t="shared" si="6"/>
        <v>-3153.4832542413665</v>
      </c>
      <c r="BJ15" s="188">
        <f t="shared" si="6"/>
        <v>-3261.2921587277187</v>
      </c>
      <c r="BK15" s="188">
        <f t="shared" si="6"/>
        <v>-3372.7244733659281</v>
      </c>
      <c r="BL15" s="188">
        <f t="shared" si="6"/>
        <v>-3487.9172650593955</v>
      </c>
      <c r="BM15" s="188">
        <f t="shared" si="6"/>
        <v>-3607.0441712492302</v>
      </c>
      <c r="BN15" s="188">
        <f t="shared" si="6"/>
        <v>-3730.1224236937651</v>
      </c>
      <c r="BO15" s="188">
        <f t="shared" si="6"/>
        <v>-3857.2314762003948</v>
      </c>
      <c r="BP15" s="188">
        <f t="shared" si="6"/>
        <v>-3988.5530976881087</v>
      </c>
      <c r="BQ15" s="188">
        <f t="shared" si="6"/>
        <v>-4123.0623679237342</v>
      </c>
      <c r="BR15" s="188">
        <f t="shared" si="6"/>
        <v>-4261.5690961406735</v>
      </c>
      <c r="BS15" s="188">
        <f t="shared" si="6"/>
        <v>-4404.3551461648303</v>
      </c>
      <c r="BT15" s="188">
        <f t="shared" si="6"/>
        <v>-4551.5586776944656</v>
      </c>
      <c r="BU15" s="188">
        <f t="shared" si="6"/>
        <v>-4703.4430750955098</v>
      </c>
      <c r="BV15" s="188">
        <f t="shared" si="6"/>
        <v>-4860.1467111243992</v>
      </c>
      <c r="BW15" s="188">
        <f t="shared" si="6"/>
        <v>-5021.3920096538013</v>
      </c>
      <c r="BX15" s="188">
        <f t="shared" si="6"/>
        <v>-5187.3928397969903</v>
      </c>
      <c r="BY15" s="188">
        <f t="shared" si="6"/>
        <v>-5358.5510397154931</v>
      </c>
      <c r="BZ15" s="188">
        <f t="shared" ref="BZ15:CI15" si="7">SUM(BZ16:BZ17)</f>
        <v>-5535.0082427790376</v>
      </c>
      <c r="CA15" s="188">
        <f t="shared" si="7"/>
        <v>-5717.020817439753</v>
      </c>
      <c r="CB15" s="188">
        <f t="shared" si="7"/>
        <v>-5904.7517428086712</v>
      </c>
      <c r="CC15" s="188">
        <f t="shared" si="7"/>
        <v>-6098.313820114593</v>
      </c>
      <c r="CD15" s="188">
        <f t="shared" si="7"/>
        <v>-6297.8427540484154</v>
      </c>
      <c r="CE15" s="188">
        <f t="shared" si="7"/>
        <v>-6503.4827360479603</v>
      </c>
      <c r="CF15" s="188">
        <f t="shared" si="7"/>
        <v>-6715.4204956661652</v>
      </c>
      <c r="CG15" s="188">
        <f t="shared" si="7"/>
        <v>-6933.8440266222851</v>
      </c>
      <c r="CH15" s="188">
        <f t="shared" si="7"/>
        <v>-7158.9192484339255</v>
      </c>
      <c r="CI15" s="188">
        <f t="shared" si="7"/>
        <v>-7390.8249588317603</v>
      </c>
    </row>
    <row r="16" spans="1:87" s="598" customFormat="1">
      <c r="A16" s="594"/>
      <c r="B16" s="594"/>
      <c r="C16" s="595" t="s">
        <v>496</v>
      </c>
      <c r="D16" s="596" t="s">
        <v>898</v>
      </c>
      <c r="E16" s="596" t="s">
        <v>58</v>
      </c>
      <c r="F16" s="597"/>
      <c r="G16" s="762"/>
      <c r="H16" s="792">
        <f>-'Depreciation &amp; Book Value'!H85</f>
        <v>-258.6459309814112</v>
      </c>
      <c r="I16" s="792">
        <f>-'Depreciation &amp; Book Value'!I85</f>
        <v>-280.20351841471859</v>
      </c>
      <c r="J16" s="792">
        <f>-'Depreciation &amp; Book Value'!J85</f>
        <v>-297.85635059557364</v>
      </c>
      <c r="K16" s="792">
        <f>-'Depreciation &amp; Book Value'!K85</f>
        <v>-337.33065133430335</v>
      </c>
      <c r="L16" s="792">
        <f>-'Depreciation &amp; Book Value'!L85</f>
        <v>-364.52759370135959</v>
      </c>
      <c r="M16" s="792">
        <f>-'Depreciation &amp; Book Value'!M85</f>
        <v>-398.80130679504066</v>
      </c>
      <c r="N16" s="792">
        <f>-'Depreciation &amp; Book Value'!N85</f>
        <v>-428.52064885502443</v>
      </c>
      <c r="O16" s="792">
        <f>-'Depreciation &amp; Book Value'!O85</f>
        <v>-444.24269905449864</v>
      </c>
      <c r="P16" s="792">
        <f>-'Depreciation &amp; Book Value'!P85</f>
        <v>-469.45125832504283</v>
      </c>
      <c r="Q16" s="792">
        <f>-'Depreciation &amp; Book Value'!Q85</f>
        <v>-495.3995631067184</v>
      </c>
      <c r="R16" s="792">
        <f>-'Depreciation &amp; Book Value'!R85</f>
        <v>-523.82712682313399</v>
      </c>
      <c r="S16" s="792">
        <f>-'Depreciation &amp; Book Value'!S85</f>
        <v>-553.61478232744685</v>
      </c>
      <c r="T16" s="792">
        <f>-'Depreciation &amp; Book Value'!T85</f>
        <v>-581.38628822245937</v>
      </c>
      <c r="U16" s="792">
        <f>-'Depreciation &amp; Book Value'!U85</f>
        <v>-608.44546579064854</v>
      </c>
      <c r="V16" s="792">
        <f>-'Depreciation &amp; Book Value'!V85</f>
        <v>-637.21693982691795</v>
      </c>
      <c r="W16" s="792">
        <f>-'Depreciation &amp; Book Value'!W85</f>
        <v>-668.16819526184088</v>
      </c>
      <c r="X16" s="792">
        <f>-'Depreciation &amp; Book Value'!X85</f>
        <v>-702.1543939607659</v>
      </c>
      <c r="Y16" s="792">
        <f>-'Depreciation &amp; Book Value'!Y85</f>
        <v>-739.17734304409078</v>
      </c>
      <c r="Z16" s="792">
        <f>-'Depreciation &amp; Book Value'!Z85</f>
        <v>-776.48800585364665</v>
      </c>
      <c r="AA16" s="792">
        <f>-'Depreciation &amp; Book Value'!AA85</f>
        <v>-814.51243191608296</v>
      </c>
      <c r="AB16" s="792">
        <f>-'Depreciation &amp; Book Value'!AB85</f>
        <v>-855.50604089116769</v>
      </c>
      <c r="AC16" s="792">
        <f>-'Depreciation &amp; Book Value'!AC85</f>
        <v>-899.02976874280375</v>
      </c>
      <c r="AD16" s="792">
        <f>-'Depreciation &amp; Book Value'!AD85</f>
        <v>-945.32662184265621</v>
      </c>
      <c r="AE16" s="792">
        <f>-'Depreciation &amp; Book Value'!AE85</f>
        <v>-994.4708270688526</v>
      </c>
      <c r="AF16" s="792">
        <f>-'Depreciation &amp; Book Value'!AF85</f>
        <v>-1046.6898376636966</v>
      </c>
      <c r="AG16" s="792">
        <f>-'Depreciation &amp; Book Value'!AG85</f>
        <v>-1101.4733042795233</v>
      </c>
      <c r="AH16" s="792">
        <f>-'Depreciation &amp; Book Value'!AH85</f>
        <v>-1156.8025633234154</v>
      </c>
      <c r="AI16" s="792">
        <f>-'Depreciation &amp; Book Value'!AI85</f>
        <v>-1211.5840833372172</v>
      </c>
      <c r="AJ16" s="792">
        <f>-'Depreciation &amp; Book Value'!AJ85</f>
        <v>-1266.0217771242039</v>
      </c>
      <c r="AK16" s="792">
        <f>-'Depreciation &amp; Book Value'!AK85</f>
        <v>-1319.9590891033943</v>
      </c>
      <c r="AL16" s="792">
        <f>-'Depreciation &amp; Book Value'!AL85</f>
        <v>-1374.5058635043938</v>
      </c>
      <c r="AM16" s="792">
        <f>-'Depreciation &amp; Book Value'!AM85</f>
        <v>-1430.7508840285009</v>
      </c>
      <c r="AN16" s="792">
        <f>-'Depreciation &amp; Book Value'!AN85</f>
        <v>-1488.172988102277</v>
      </c>
      <c r="AO16" s="792">
        <f>-'Depreciation &amp; Book Value'!AO85</f>
        <v>-1546.9008100742262</v>
      </c>
      <c r="AP16" s="792">
        <f>-'Depreciation &amp; Book Value'!AP85</f>
        <v>-1607.3294204424772</v>
      </c>
      <c r="AQ16" s="792">
        <f>-'Depreciation &amp; Book Value'!AQ85</f>
        <v>-1669.5120439916411</v>
      </c>
      <c r="AR16" s="792">
        <f>-'Depreciation &amp; Book Value'!AR85</f>
        <v>-1733.6181597028385</v>
      </c>
      <c r="AS16" s="792">
        <f>-'Depreciation &amp; Book Value'!AS85</f>
        <v>-1799.684344413897</v>
      </c>
      <c r="AT16" s="792">
        <f>-'Depreciation &amp; Book Value'!AT85</f>
        <v>-1867.7418155916153</v>
      </c>
      <c r="AU16" s="792">
        <f>-'Depreciation &amp; Book Value'!AU85</f>
        <v>-1937.767870792019</v>
      </c>
      <c r="AV16" s="792">
        <f>-'Depreciation &amp; Book Value'!AV85</f>
        <v>-2009.6517595616265</v>
      </c>
      <c r="AW16" s="792">
        <f>-'Depreciation &amp; Book Value'!AW85</f>
        <v>-2083.6809511090942</v>
      </c>
      <c r="AX16" s="792">
        <f>-'Depreciation &amp; Book Value'!AX85</f>
        <v>-2159.8066036370674</v>
      </c>
      <c r="AY16" s="792">
        <f>-'Depreciation &amp; Book Value'!AY85</f>
        <v>-2238.0205877034123</v>
      </c>
      <c r="AZ16" s="792">
        <f>-'Depreciation &amp; Book Value'!AZ85</f>
        <v>-2318.3738183651385</v>
      </c>
      <c r="BA16" s="792">
        <f>-'Depreciation &amp; Book Value'!BA85</f>
        <v>-2401.0057121345781</v>
      </c>
      <c r="BB16" s="792">
        <f>-'Depreciation &amp; Book Value'!BB85</f>
        <v>-2485.9569946857232</v>
      </c>
      <c r="BC16" s="792">
        <f>-'Depreciation &amp; Book Value'!BC85</f>
        <v>-2573.2465646548599</v>
      </c>
      <c r="BD16" s="792">
        <f>-'Depreciation &amp; Book Value'!BD85</f>
        <v>-2662.9610103122677</v>
      </c>
      <c r="BE16" s="792">
        <f>-'Depreciation &amp; Book Value'!BE85</f>
        <v>-2755.2009190860172</v>
      </c>
      <c r="BF16" s="792">
        <f>-'Depreciation &amp; Book Value'!BF85</f>
        <v>-2850.2292676367656</v>
      </c>
      <c r="BG16" s="792">
        <f>-'Depreciation &amp; Book Value'!BG85</f>
        <v>-2948.21489054211</v>
      </c>
      <c r="BH16" s="792">
        <f>-'Depreciation &amp; Book Value'!BH85</f>
        <v>-3049.2118709469096</v>
      </c>
      <c r="BI16" s="792">
        <f>-'Depreciation &amp; Book Value'!BI85</f>
        <v>-3153.4832542413665</v>
      </c>
      <c r="BJ16" s="792">
        <f>-'Depreciation &amp; Book Value'!BJ85</f>
        <v>-3261.2921587277187</v>
      </c>
      <c r="BK16" s="792">
        <f>-'Depreciation &amp; Book Value'!BK85</f>
        <v>-3372.7244733659281</v>
      </c>
      <c r="BL16" s="792">
        <f>-'Depreciation &amp; Book Value'!BL85</f>
        <v>-3487.9172650593955</v>
      </c>
      <c r="BM16" s="792">
        <f>-'Depreciation &amp; Book Value'!BM85</f>
        <v>-3607.0441712492302</v>
      </c>
      <c r="BN16" s="792">
        <f>-'Depreciation &amp; Book Value'!BN85</f>
        <v>-3730.1224236937651</v>
      </c>
      <c r="BO16" s="792">
        <f>-'Depreciation &amp; Book Value'!BO85</f>
        <v>-3857.2314762003948</v>
      </c>
      <c r="BP16" s="792">
        <f>-'Depreciation &amp; Book Value'!BP85</f>
        <v>-3988.5530976881087</v>
      </c>
      <c r="BQ16" s="792">
        <f>-'Depreciation &amp; Book Value'!BQ85</f>
        <v>-4123.0623679237342</v>
      </c>
      <c r="BR16" s="792">
        <f>-'Depreciation &amp; Book Value'!BR85</f>
        <v>-4261.5690961406735</v>
      </c>
      <c r="BS16" s="792">
        <f>-'Depreciation &amp; Book Value'!BS85</f>
        <v>-4404.3551461648303</v>
      </c>
      <c r="BT16" s="792">
        <f>-'Depreciation &amp; Book Value'!BT85</f>
        <v>-4551.5586776944656</v>
      </c>
      <c r="BU16" s="792">
        <f>-'Depreciation &amp; Book Value'!BU85</f>
        <v>-4703.4430750955098</v>
      </c>
      <c r="BV16" s="792">
        <f>-'Depreciation &amp; Book Value'!BV85</f>
        <v>-4860.1467111243992</v>
      </c>
      <c r="BW16" s="792">
        <f>-'Depreciation &amp; Book Value'!BW85</f>
        <v>-5021.3920096538013</v>
      </c>
      <c r="BX16" s="792">
        <f>-'Depreciation &amp; Book Value'!BX85</f>
        <v>-5187.3928397969903</v>
      </c>
      <c r="BY16" s="792">
        <f>-'Depreciation &amp; Book Value'!BY85</f>
        <v>-5358.5510397154931</v>
      </c>
      <c r="BZ16" s="792">
        <f>-'Depreciation &amp; Book Value'!BZ85</f>
        <v>-5535.0082427790376</v>
      </c>
      <c r="CA16" s="792">
        <f>-'Depreciation &amp; Book Value'!CA85</f>
        <v>-5717.020817439753</v>
      </c>
      <c r="CB16" s="792">
        <f>-'Depreciation &amp; Book Value'!CB85</f>
        <v>-5904.7517428086712</v>
      </c>
      <c r="CC16" s="792">
        <f>-'Depreciation &amp; Book Value'!CC85</f>
        <v>-6098.313820114593</v>
      </c>
      <c r="CD16" s="792">
        <f>-'Depreciation &amp; Book Value'!CD85</f>
        <v>-6297.8427540484154</v>
      </c>
      <c r="CE16" s="792">
        <f>-'Depreciation &amp; Book Value'!CE85</f>
        <v>-6503.4827360479603</v>
      </c>
      <c r="CF16" s="792">
        <f>-'Depreciation &amp; Book Value'!CF85</f>
        <v>-6715.4204956661652</v>
      </c>
      <c r="CG16" s="792">
        <f>-'Depreciation &amp; Book Value'!CG85</f>
        <v>-6933.8440266222851</v>
      </c>
      <c r="CH16" s="792">
        <f>-'Depreciation &amp; Book Value'!CH85</f>
        <v>-7158.9192484339255</v>
      </c>
      <c r="CI16" s="792">
        <f>-'Depreciation &amp; Book Value'!CI85</f>
        <v>-7390.8249588317603</v>
      </c>
    </row>
    <row r="17" spans="1:87" s="598" customFormat="1">
      <c r="A17" s="594"/>
      <c r="B17" s="594"/>
      <c r="C17" s="595" t="s">
        <v>331</v>
      </c>
      <c r="D17" s="596" t="s">
        <v>898</v>
      </c>
      <c r="E17" s="596" t="s">
        <v>58</v>
      </c>
      <c r="F17" s="597"/>
      <c r="G17" s="762"/>
      <c r="H17" s="792">
        <f>-'Working capital'!H71</f>
        <v>1.2</v>
      </c>
      <c r="I17" s="792">
        <f>-'Working capital'!I71</f>
        <v>1.5</v>
      </c>
      <c r="J17" s="792">
        <f>-'Working capital'!J71</f>
        <v>1.5</v>
      </c>
      <c r="K17" s="792">
        <f>-'Working capital'!K71</f>
        <v>1.954</v>
      </c>
      <c r="L17" s="792">
        <f>-'Working capital'!L71</f>
        <v>1.915</v>
      </c>
      <c r="M17" s="792">
        <f>-'Working capital'!M71</f>
        <v>1.9</v>
      </c>
      <c r="N17" s="792">
        <f>-'Working capital'!N71</f>
        <v>0</v>
      </c>
      <c r="O17" s="792">
        <f>-'Working capital'!O71</f>
        <v>0</v>
      </c>
      <c r="P17" s="792">
        <f>-'Working capital'!P71</f>
        <v>0</v>
      </c>
      <c r="Q17" s="792">
        <f>-'Working capital'!Q71</f>
        <v>0</v>
      </c>
      <c r="R17" s="792">
        <f>-'Working capital'!R71</f>
        <v>0</v>
      </c>
      <c r="S17" s="792">
        <f>-'Working capital'!S71</f>
        <v>0</v>
      </c>
      <c r="T17" s="792">
        <f>-'Working capital'!T71</f>
        <v>0</v>
      </c>
      <c r="U17" s="792">
        <f>-'Working capital'!U71</f>
        <v>0</v>
      </c>
      <c r="V17" s="792">
        <f>-'Working capital'!V71</f>
        <v>0</v>
      </c>
      <c r="W17" s="792">
        <f>-'Working capital'!W71</f>
        <v>0</v>
      </c>
      <c r="X17" s="792">
        <f>-'Working capital'!X71</f>
        <v>0</v>
      </c>
      <c r="Y17" s="792">
        <f>-'Working capital'!Y71</f>
        <v>0</v>
      </c>
      <c r="Z17" s="792">
        <f>-'Working capital'!Z71</f>
        <v>0</v>
      </c>
      <c r="AA17" s="792">
        <f>-'Working capital'!AA71</f>
        <v>0</v>
      </c>
      <c r="AB17" s="792">
        <f>-'Working capital'!AB71</f>
        <v>0</v>
      </c>
      <c r="AC17" s="792">
        <f>-'Working capital'!AC71</f>
        <v>0</v>
      </c>
      <c r="AD17" s="792">
        <f>-'Working capital'!AD71</f>
        <v>0</v>
      </c>
      <c r="AE17" s="792">
        <f>-'Working capital'!AE71</f>
        <v>0</v>
      </c>
      <c r="AF17" s="792">
        <f>-'Working capital'!AF71</f>
        <v>0</v>
      </c>
      <c r="AG17" s="792">
        <f>-'Working capital'!AG71</f>
        <v>0</v>
      </c>
      <c r="AH17" s="792">
        <f>-'Working capital'!AH71</f>
        <v>0</v>
      </c>
      <c r="AI17" s="792">
        <f>-'Working capital'!AI71</f>
        <v>0</v>
      </c>
      <c r="AJ17" s="792">
        <f>-'Working capital'!AJ71</f>
        <v>0</v>
      </c>
      <c r="AK17" s="792">
        <f>-'Working capital'!AK71</f>
        <v>0</v>
      </c>
      <c r="AL17" s="792">
        <f>-'Working capital'!AL71</f>
        <v>0</v>
      </c>
      <c r="AM17" s="792">
        <f>-'Working capital'!AM71</f>
        <v>0</v>
      </c>
      <c r="AN17" s="792">
        <f>-'Working capital'!AN71</f>
        <v>0</v>
      </c>
      <c r="AO17" s="792">
        <f>-'Working capital'!AO71</f>
        <v>0</v>
      </c>
      <c r="AP17" s="792">
        <f>-'Working capital'!AP71</f>
        <v>0</v>
      </c>
      <c r="AQ17" s="792">
        <f>-'Working capital'!AQ71</f>
        <v>0</v>
      </c>
      <c r="AR17" s="792">
        <f>-'Working capital'!AR71</f>
        <v>0</v>
      </c>
      <c r="AS17" s="792">
        <f>-'Working capital'!AS71</f>
        <v>0</v>
      </c>
      <c r="AT17" s="792">
        <f>-'Working capital'!AT71</f>
        <v>0</v>
      </c>
      <c r="AU17" s="792">
        <f>-'Working capital'!AU71</f>
        <v>0</v>
      </c>
      <c r="AV17" s="792">
        <f>-'Working capital'!AV71</f>
        <v>0</v>
      </c>
      <c r="AW17" s="792">
        <f>-'Working capital'!AW71</f>
        <v>0</v>
      </c>
      <c r="AX17" s="792">
        <f>-'Working capital'!AX71</f>
        <v>0</v>
      </c>
      <c r="AY17" s="792">
        <f>-'Working capital'!AY71</f>
        <v>0</v>
      </c>
      <c r="AZ17" s="792">
        <f>-'Working capital'!AZ71</f>
        <v>0</v>
      </c>
      <c r="BA17" s="792">
        <f>-'Working capital'!BA71</f>
        <v>0</v>
      </c>
      <c r="BB17" s="792">
        <f>-'Working capital'!BB71</f>
        <v>0</v>
      </c>
      <c r="BC17" s="792">
        <f>-'Working capital'!BC71</f>
        <v>0</v>
      </c>
      <c r="BD17" s="792">
        <f>-'Working capital'!BD71</f>
        <v>0</v>
      </c>
      <c r="BE17" s="792">
        <f>-'Working capital'!BE71</f>
        <v>0</v>
      </c>
      <c r="BF17" s="792">
        <f>-'Working capital'!BF71</f>
        <v>0</v>
      </c>
      <c r="BG17" s="792">
        <f>-'Working capital'!BG71</f>
        <v>0</v>
      </c>
      <c r="BH17" s="792">
        <f>-'Working capital'!BH71</f>
        <v>0</v>
      </c>
      <c r="BI17" s="792">
        <f>-'Working capital'!BI71</f>
        <v>0</v>
      </c>
      <c r="BJ17" s="792">
        <f>-'Working capital'!BJ71</f>
        <v>0</v>
      </c>
      <c r="BK17" s="792">
        <f>-'Working capital'!BK71</f>
        <v>0</v>
      </c>
      <c r="BL17" s="792">
        <f>-'Working capital'!BL71</f>
        <v>0</v>
      </c>
      <c r="BM17" s="792">
        <f>-'Working capital'!BM71</f>
        <v>0</v>
      </c>
      <c r="BN17" s="792">
        <f>-'Working capital'!BN71</f>
        <v>0</v>
      </c>
      <c r="BO17" s="792">
        <f>-'Working capital'!BO71</f>
        <v>0</v>
      </c>
      <c r="BP17" s="792">
        <f>-'Working capital'!BP71</f>
        <v>0</v>
      </c>
      <c r="BQ17" s="792">
        <f>-'Working capital'!BQ71</f>
        <v>0</v>
      </c>
      <c r="BR17" s="792">
        <f>-'Working capital'!BR71</f>
        <v>0</v>
      </c>
      <c r="BS17" s="792">
        <f>-'Working capital'!BS71</f>
        <v>0</v>
      </c>
      <c r="BT17" s="792">
        <f>-'Working capital'!BT71</f>
        <v>0</v>
      </c>
      <c r="BU17" s="792">
        <f>-'Working capital'!BU71</f>
        <v>0</v>
      </c>
      <c r="BV17" s="792">
        <f>-'Working capital'!BV71</f>
        <v>0</v>
      </c>
      <c r="BW17" s="792">
        <f>-'Working capital'!BW71</f>
        <v>0</v>
      </c>
      <c r="BX17" s="792">
        <f>-'Working capital'!BX71</f>
        <v>0</v>
      </c>
      <c r="BY17" s="792">
        <f>-'Working capital'!BY71</f>
        <v>0</v>
      </c>
      <c r="BZ17" s="792">
        <f>-'Working capital'!BZ71</f>
        <v>0</v>
      </c>
      <c r="CA17" s="792">
        <f>-'Working capital'!CA71</f>
        <v>0</v>
      </c>
      <c r="CB17" s="792">
        <f>-'Working capital'!CB71</f>
        <v>0</v>
      </c>
      <c r="CC17" s="792">
        <f>-'Working capital'!CC71</f>
        <v>0</v>
      </c>
      <c r="CD17" s="792">
        <f>-'Working capital'!CD71</f>
        <v>0</v>
      </c>
      <c r="CE17" s="792">
        <f>-'Working capital'!CE71</f>
        <v>0</v>
      </c>
      <c r="CF17" s="792">
        <f>-'Working capital'!CF71</f>
        <v>0</v>
      </c>
      <c r="CG17" s="792">
        <f>-'Working capital'!CG71</f>
        <v>0</v>
      </c>
      <c r="CH17" s="792">
        <f>-'Working capital'!CH71</f>
        <v>0</v>
      </c>
      <c r="CI17" s="792">
        <f>-'Working capital'!CI71</f>
        <v>0</v>
      </c>
    </row>
    <row r="18" spans="1:87">
      <c r="C18" t="s">
        <v>497</v>
      </c>
      <c r="D18" s="2" t="s">
        <v>898</v>
      </c>
      <c r="E18" s="2" t="s">
        <v>58</v>
      </c>
      <c r="F18" s="2"/>
      <c r="G18" s="762"/>
      <c r="H18" s="188">
        <f>'Depreciation &amp; Book Value'!H93</f>
        <v>-4.0999999999999996</v>
      </c>
      <c r="I18" s="188">
        <f>'Depreciation &amp; Book Value'!I93</f>
        <v>-3.95</v>
      </c>
      <c r="J18" s="188">
        <f>'Depreciation &amp; Book Value'!J93</f>
        <v>-4</v>
      </c>
      <c r="K18" s="188">
        <f>'Depreciation &amp; Book Value'!K93</f>
        <v>-3.5289999999999999</v>
      </c>
      <c r="L18" s="188">
        <f>'Depreciation &amp; Book Value'!L93</f>
        <v>-3.53</v>
      </c>
      <c r="M18" s="188">
        <f>'Depreciation &amp; Book Value'!M93</f>
        <v>-3.5</v>
      </c>
      <c r="N18" s="188">
        <f>'Depreciation &amp; Book Value'!N93</f>
        <v>-3.5</v>
      </c>
      <c r="O18" s="188">
        <f>'Depreciation &amp; Book Value'!O93</f>
        <v>-3.6</v>
      </c>
      <c r="P18" s="188">
        <f>'Depreciation &amp; Book Value'!P93</f>
        <v>-3.6</v>
      </c>
      <c r="Q18" s="188">
        <f>'Depreciation &amp; Book Value'!Q93</f>
        <v>-1.58</v>
      </c>
      <c r="R18" s="188">
        <f>'Depreciation &amp; Book Value'!R93</f>
        <v>0</v>
      </c>
      <c r="S18" s="188">
        <f>'Depreciation &amp; Book Value'!S93</f>
        <v>0</v>
      </c>
      <c r="T18" s="188">
        <f>'Depreciation &amp; Book Value'!T93</f>
        <v>0</v>
      </c>
      <c r="U18" s="188">
        <f>'Depreciation &amp; Book Value'!U93</f>
        <v>0</v>
      </c>
      <c r="V18" s="188">
        <f>'Depreciation &amp; Book Value'!V93</f>
        <v>0</v>
      </c>
      <c r="W18" s="188">
        <f>'Depreciation &amp; Book Value'!W93</f>
        <v>0</v>
      </c>
      <c r="X18" s="188">
        <f>'Depreciation &amp; Book Value'!X93</f>
        <v>0</v>
      </c>
      <c r="Y18" s="188">
        <f>'Depreciation &amp; Book Value'!Y93</f>
        <v>0</v>
      </c>
      <c r="Z18" s="188">
        <f>'Depreciation &amp; Book Value'!Z93</f>
        <v>0</v>
      </c>
      <c r="AA18" s="188">
        <f>'Depreciation &amp; Book Value'!AA93</f>
        <v>0</v>
      </c>
      <c r="AB18" s="188">
        <f>'Depreciation &amp; Book Value'!AB93</f>
        <v>0</v>
      </c>
      <c r="AC18" s="188">
        <f>'Depreciation &amp; Book Value'!AC93</f>
        <v>0</v>
      </c>
      <c r="AD18" s="188">
        <f>'Depreciation &amp; Book Value'!AD93</f>
        <v>0</v>
      </c>
      <c r="AE18" s="188">
        <f>'Depreciation &amp; Book Value'!AE93</f>
        <v>0</v>
      </c>
      <c r="AF18" s="188">
        <f>'Depreciation &amp; Book Value'!AF93</f>
        <v>0</v>
      </c>
      <c r="AG18" s="188">
        <f>'Depreciation &amp; Book Value'!AG93</f>
        <v>0</v>
      </c>
      <c r="AH18" s="188">
        <f>'Depreciation &amp; Book Value'!AH93</f>
        <v>0</v>
      </c>
      <c r="AI18" s="188">
        <f>'Depreciation &amp; Book Value'!AI93</f>
        <v>0</v>
      </c>
      <c r="AJ18" s="188">
        <f>'Depreciation &amp; Book Value'!AJ93</f>
        <v>0</v>
      </c>
      <c r="AK18" s="188">
        <f>'Depreciation &amp; Book Value'!AK93</f>
        <v>0</v>
      </c>
      <c r="AL18" s="188">
        <f>'Depreciation &amp; Book Value'!AL93</f>
        <v>0</v>
      </c>
      <c r="AM18" s="188">
        <f>'Depreciation &amp; Book Value'!AM93</f>
        <v>0</v>
      </c>
      <c r="AN18" s="188">
        <f>'Depreciation &amp; Book Value'!AN93</f>
        <v>0</v>
      </c>
      <c r="AO18" s="188">
        <f>'Depreciation &amp; Book Value'!AO93</f>
        <v>0</v>
      </c>
      <c r="AP18" s="188">
        <f>'Depreciation &amp; Book Value'!AP93</f>
        <v>0</v>
      </c>
      <c r="AQ18" s="188">
        <f>'Depreciation &amp; Book Value'!AQ93</f>
        <v>0</v>
      </c>
      <c r="AR18" s="188">
        <f>'Depreciation &amp; Book Value'!AR93</f>
        <v>0</v>
      </c>
      <c r="AS18" s="188">
        <f>'Depreciation &amp; Book Value'!AS93</f>
        <v>0</v>
      </c>
      <c r="AT18" s="188">
        <f>'Depreciation &amp; Book Value'!AT93</f>
        <v>0</v>
      </c>
      <c r="AU18" s="188">
        <f>'Depreciation &amp; Book Value'!AU93</f>
        <v>0</v>
      </c>
      <c r="AV18" s="188">
        <f>'Depreciation &amp; Book Value'!AV93</f>
        <v>0</v>
      </c>
      <c r="AW18" s="188">
        <f>'Depreciation &amp; Book Value'!AW93</f>
        <v>0</v>
      </c>
      <c r="AX18" s="188">
        <f>'Depreciation &amp; Book Value'!AX93</f>
        <v>0</v>
      </c>
      <c r="AY18" s="188">
        <f>'Depreciation &amp; Book Value'!AY93</f>
        <v>0</v>
      </c>
      <c r="AZ18" s="188">
        <f>'Depreciation &amp; Book Value'!AZ93</f>
        <v>0</v>
      </c>
      <c r="BA18" s="188">
        <f>'Depreciation &amp; Book Value'!BA93</f>
        <v>0</v>
      </c>
      <c r="BB18" s="188">
        <f>'Depreciation &amp; Book Value'!BB93</f>
        <v>0</v>
      </c>
      <c r="BC18" s="188">
        <f>'Depreciation &amp; Book Value'!BC93</f>
        <v>0</v>
      </c>
      <c r="BD18" s="188">
        <f>'Depreciation &amp; Book Value'!BD93</f>
        <v>0</v>
      </c>
      <c r="BE18" s="188">
        <f>'Depreciation &amp; Book Value'!BE93</f>
        <v>0</v>
      </c>
      <c r="BF18" s="188">
        <f>'Depreciation &amp; Book Value'!BF93</f>
        <v>0</v>
      </c>
      <c r="BG18" s="188">
        <f>'Depreciation &amp; Book Value'!BG93</f>
        <v>0</v>
      </c>
      <c r="BH18" s="188">
        <f>'Depreciation &amp; Book Value'!BH93</f>
        <v>0</v>
      </c>
      <c r="BI18" s="188">
        <f>'Depreciation &amp; Book Value'!BI93</f>
        <v>0</v>
      </c>
      <c r="BJ18" s="188">
        <f>'Depreciation &amp; Book Value'!BJ93</f>
        <v>0</v>
      </c>
      <c r="BK18" s="188">
        <f>'Depreciation &amp; Book Value'!BK93</f>
        <v>0</v>
      </c>
      <c r="BL18" s="188">
        <f>'Depreciation &amp; Book Value'!BL93</f>
        <v>0</v>
      </c>
      <c r="BM18" s="188">
        <f>'Depreciation &amp; Book Value'!BM93</f>
        <v>0</v>
      </c>
      <c r="BN18" s="188">
        <f>'Depreciation &amp; Book Value'!BN93</f>
        <v>0</v>
      </c>
      <c r="BO18" s="188">
        <f>'Depreciation &amp; Book Value'!BO93</f>
        <v>0</v>
      </c>
      <c r="BP18" s="188">
        <f>'Depreciation &amp; Book Value'!BP93</f>
        <v>0</v>
      </c>
      <c r="BQ18" s="188">
        <f>'Depreciation &amp; Book Value'!BQ93</f>
        <v>0</v>
      </c>
      <c r="BR18" s="188">
        <f>'Depreciation &amp; Book Value'!BR93</f>
        <v>0</v>
      </c>
      <c r="BS18" s="188">
        <f>'Depreciation &amp; Book Value'!BS93</f>
        <v>0</v>
      </c>
      <c r="BT18" s="188">
        <f>'Depreciation &amp; Book Value'!BT93</f>
        <v>0</v>
      </c>
      <c r="BU18" s="188">
        <f>'Depreciation &amp; Book Value'!BU93</f>
        <v>0</v>
      </c>
      <c r="BV18" s="188">
        <f>'Depreciation &amp; Book Value'!BV93</f>
        <v>0</v>
      </c>
      <c r="BW18" s="188">
        <f>'Depreciation &amp; Book Value'!BW93</f>
        <v>0</v>
      </c>
      <c r="BX18" s="188">
        <f>'Depreciation &amp; Book Value'!BX93</f>
        <v>0</v>
      </c>
      <c r="BY18" s="188">
        <f>'Depreciation &amp; Book Value'!BY93</f>
        <v>0</v>
      </c>
      <c r="BZ18" s="188">
        <f>'Depreciation &amp; Book Value'!BZ93</f>
        <v>0</v>
      </c>
      <c r="CA18" s="188">
        <f>'Depreciation &amp; Book Value'!CA93</f>
        <v>0</v>
      </c>
      <c r="CB18" s="188">
        <f>'Depreciation &amp; Book Value'!CB93</f>
        <v>0</v>
      </c>
      <c r="CC18" s="188">
        <f>'Depreciation &amp; Book Value'!CC93</f>
        <v>0</v>
      </c>
      <c r="CD18" s="188">
        <f>'Depreciation &amp; Book Value'!CD93</f>
        <v>0</v>
      </c>
      <c r="CE18" s="188">
        <f>'Depreciation &amp; Book Value'!CE93</f>
        <v>0</v>
      </c>
      <c r="CF18" s="188">
        <f>'Depreciation &amp; Book Value'!CF93</f>
        <v>0</v>
      </c>
      <c r="CG18" s="188">
        <f>'Depreciation &amp; Book Value'!CG93</f>
        <v>0</v>
      </c>
      <c r="CH18" s="188">
        <f>'Depreciation &amp; Book Value'!CH93</f>
        <v>0</v>
      </c>
      <c r="CI18" s="188">
        <f>'Depreciation &amp; Book Value'!CI93</f>
        <v>0</v>
      </c>
    </row>
    <row r="19" spans="1:87" ht="14.15" customHeight="1">
      <c r="C19" t="s">
        <v>814</v>
      </c>
      <c r="D19" s="2" t="s">
        <v>898</v>
      </c>
      <c r="E19" s="2" t="s">
        <v>58</v>
      </c>
      <c r="F19" s="2"/>
      <c r="G19" s="762"/>
      <c r="H19" s="188">
        <f>'Depreciation &amp; Book Value'!H90</f>
        <v>2.2999999999999998</v>
      </c>
      <c r="I19" s="188">
        <f>'Depreciation &amp; Book Value'!I90</f>
        <v>3.4</v>
      </c>
      <c r="J19" s="188">
        <f>'Depreciation &amp; Book Value'!J90</f>
        <v>0.39999999999999997</v>
      </c>
      <c r="K19" s="188">
        <f>'Depreciation &amp; Book Value'!K90</f>
        <v>-0.65900000000000025</v>
      </c>
      <c r="L19" s="188">
        <f>'Depreciation &amp; Book Value'!L90</f>
        <v>1.6349999999999998</v>
      </c>
      <c r="M19" s="188">
        <f>'Depreciation &amp; Book Value'!M90</f>
        <v>1.6987246376811598</v>
      </c>
      <c r="N19" s="188">
        <f>'Depreciation &amp; Book Value'!N90</f>
        <v>2.3545383248236815</v>
      </c>
      <c r="O19" s="188">
        <f>'Depreciation &amp; Book Value'!O90</f>
        <v>0.46161148574497246</v>
      </c>
      <c r="P19" s="188">
        <f>'Depreciation &amp; Book Value'!P90</f>
        <v>1.3445781719354746</v>
      </c>
      <c r="Q19" s="188">
        <f>'Depreciation &amp; Book Value'!Q90</f>
        <v>1.3714776761872474</v>
      </c>
      <c r="R19" s="188">
        <f>'Depreciation &amp; Book Value'!R90</f>
        <v>1.3989727414187643</v>
      </c>
      <c r="S19" s="188">
        <f>'Depreciation &amp; Book Value'!S90</f>
        <v>1.4269641074667343</v>
      </c>
      <c r="T19" s="188">
        <f>'Depreciation &amp; Book Value'!T90</f>
        <v>1.4554517743311581</v>
      </c>
      <c r="U19" s="188">
        <f>'Depreciation &amp; Book Value'!U90</f>
        <v>1.4845608098177812</v>
      </c>
      <c r="V19" s="188">
        <f>'Depreciation &amp; Book Value'!V90</f>
        <v>1.5142520260141368</v>
      </c>
      <c r="W19" s="188">
        <f>'Depreciation &amp; Book Value'!W90</f>
        <v>1.5445370665344196</v>
      </c>
      <c r="X19" s="188">
        <f>'Depreciation &amp; Book Value'!X90</f>
        <v>1.5754278078651081</v>
      </c>
      <c r="Y19" s="188">
        <f>'Depreciation &amp; Book Value'!Y90</f>
        <v>1.6069363640224104</v>
      </c>
      <c r="Z19" s="188">
        <f>'Depreciation &amp; Book Value'!Z90</f>
        <v>1.6390750913028584</v>
      </c>
      <c r="AA19" s="188">
        <f>'Depreciation &amp; Book Value'!AA90</f>
        <v>1.6718565931289158</v>
      </c>
      <c r="AB19" s="188">
        <f>'Depreciation &amp; Book Value'!AB90</f>
        <v>1.7052937249914941</v>
      </c>
      <c r="AC19" s="188">
        <f>'Depreciation &amp; Book Value'!AC90</f>
        <v>1.7393995994913243</v>
      </c>
      <c r="AD19" s="188">
        <f>'Depreciation &amp; Book Value'!AD90</f>
        <v>1.7741875914811507</v>
      </c>
      <c r="AE19" s="188">
        <f>'Depreciation &amp; Book Value'!AE90</f>
        <v>1.8096713433107736</v>
      </c>
      <c r="AF19" s="188">
        <f>'Depreciation &amp; Book Value'!AF90</f>
        <v>1.845864770176989</v>
      </c>
      <c r="AG19" s="188">
        <f>'Depreciation &amp; Book Value'!AG90</f>
        <v>1.8827820655805287</v>
      </c>
      <c r="AH19" s="188">
        <f>'Depreciation &amp; Book Value'!AH90</f>
        <v>1.9204377068921394</v>
      </c>
      <c r="AI19" s="188">
        <f>'Depreciation &amp; Book Value'!AI90</f>
        <v>1.9588464610299823</v>
      </c>
      <c r="AJ19" s="188">
        <f>'Depreciation &amp; Book Value'!AJ90</f>
        <v>1.9980233902505817</v>
      </c>
      <c r="AK19" s="188">
        <f>'Depreciation &amp; Book Value'!AK90</f>
        <v>2.0379838580555933</v>
      </c>
      <c r="AL19" s="188">
        <f>'Depreciation &amp; Book Value'!AL90</f>
        <v>2.0787435352167054</v>
      </c>
      <c r="AM19" s="188">
        <f>'Depreciation &amp; Book Value'!AM90</f>
        <v>2.1203184059210392</v>
      </c>
      <c r="AN19" s="188">
        <f>'Depreciation &amp; Book Value'!AN90</f>
        <v>2.16272477403946</v>
      </c>
      <c r="AO19" s="188">
        <f>'Depreciation &amp; Book Value'!AO90</f>
        <v>2.2059792695202494</v>
      </c>
      <c r="AP19" s="188">
        <f>'Depreciation &amp; Book Value'!AP90</f>
        <v>2.2500988549106542</v>
      </c>
      <c r="AQ19" s="188">
        <f>'Depreciation &amp; Book Value'!AQ90</f>
        <v>2.2951008320088673</v>
      </c>
      <c r="AR19" s="188">
        <f>'Depreciation &amp; Book Value'!AR90</f>
        <v>2.3410028486490448</v>
      </c>
      <c r="AS19" s="188">
        <f>'Depreciation &amp; Book Value'!AS90</f>
        <v>2.3878229056220257</v>
      </c>
      <c r="AT19" s="188">
        <f>'Depreciation &amp; Book Value'!AT90</f>
        <v>2.4355793637344663</v>
      </c>
      <c r="AU19" s="188">
        <f>'Depreciation &amp; Book Value'!AU90</f>
        <v>2.484290951009156</v>
      </c>
      <c r="AV19" s="188">
        <f>'Depreciation &amp; Book Value'!AV90</f>
        <v>2.5339767700293394</v>
      </c>
      <c r="AW19" s="188">
        <f>'Depreciation &amp; Book Value'!AW90</f>
        <v>2.5846563054299261</v>
      </c>
      <c r="AX19" s="188">
        <f>'Depreciation &amp; Book Value'!AX90</f>
        <v>2.6363494315385245</v>
      </c>
      <c r="AY19" s="188">
        <f>'Depreciation &amp; Book Value'!AY90</f>
        <v>2.6890764201692954</v>
      </c>
      <c r="AZ19" s="188">
        <f>'Depreciation &amp; Book Value'!AZ90</f>
        <v>2.7428579485726812</v>
      </c>
      <c r="BA19" s="188">
        <f>'Depreciation &amp; Book Value'!BA90</f>
        <v>2.7977151075441347</v>
      </c>
      <c r="BB19" s="188">
        <f>'Depreciation &amp; Book Value'!BB90</f>
        <v>2.8536694096950175</v>
      </c>
      <c r="BC19" s="188">
        <f>'Depreciation &amp; Book Value'!BC90</f>
        <v>2.910742797888918</v>
      </c>
      <c r="BD19" s="188">
        <f>'Depreciation &amp; Book Value'!BD90</f>
        <v>2.9689576538466964</v>
      </c>
      <c r="BE19" s="188">
        <f>'Depreciation &amp; Book Value'!BE90</f>
        <v>3.0283368069236305</v>
      </c>
      <c r="BF19" s="188">
        <f>'Depreciation &amp; Book Value'!BF90</f>
        <v>3.088903543062103</v>
      </c>
      <c r="BG19" s="188">
        <f>'Depreciation &amp; Book Value'!BG90</f>
        <v>3.1506816139233451</v>
      </c>
      <c r="BH19" s="188">
        <f>'Depreciation &amp; Book Value'!BH90</f>
        <v>3.2136952462018122</v>
      </c>
      <c r="BI19" s="188">
        <f>'Depreciation &amp; Book Value'!BI90</f>
        <v>3.2779691511258489</v>
      </c>
      <c r="BJ19" s="188">
        <f>'Depreciation &amp; Book Value'!BJ90</f>
        <v>3.343528534148366</v>
      </c>
      <c r="BK19" s="188">
        <f>'Depreciation &amp; Book Value'!BK90</f>
        <v>3.4103991048313334</v>
      </c>
      <c r="BL19" s="188">
        <f>'Depreciation &amp; Book Value'!BL90</f>
        <v>3.4786070869279602</v>
      </c>
      <c r="BM19" s="188">
        <f>'Depreciation &amp; Book Value'!BM90</f>
        <v>3.5481792286665192</v>
      </c>
      <c r="BN19" s="188">
        <f>'Depreciation &amp; Book Value'!BN90</f>
        <v>3.6191428132398498</v>
      </c>
      <c r="BO19" s="188">
        <f>'Depreciation &amp; Book Value'!BO90</f>
        <v>3.6915256695046468</v>
      </c>
      <c r="BP19" s="188">
        <f>'Depreciation &amp; Book Value'!BP90</f>
        <v>3.7653561828947395</v>
      </c>
      <c r="BQ19" s="188">
        <f>'Depreciation &amp; Book Value'!BQ90</f>
        <v>3.8406633065526345</v>
      </c>
      <c r="BR19" s="188">
        <f>'Depreciation &amp; Book Value'!BR90</f>
        <v>3.9174765726836873</v>
      </c>
      <c r="BS19" s="188">
        <f>'Depreciation &amp; Book Value'!BS90</f>
        <v>3.9958261041373615</v>
      </c>
      <c r="BT19" s="188">
        <f>'Depreciation &amp; Book Value'!BT90</f>
        <v>4.0757426262201086</v>
      </c>
      <c r="BU19" s="188">
        <f>'Depreciation &amp; Book Value'!BU90</f>
        <v>4.1572574787445111</v>
      </c>
      <c r="BV19" s="188">
        <f>'Depreciation &amp; Book Value'!BV90</f>
        <v>4.2404026283194014</v>
      </c>
      <c r="BW19" s="188">
        <f>'Depreciation &amp; Book Value'!BW90</f>
        <v>4.3252106808857897</v>
      </c>
      <c r="BX19" s="188">
        <f>'Depreciation &amp; Book Value'!BX90</f>
        <v>4.411714894503505</v>
      </c>
      <c r="BY19" s="188">
        <f>'Depreciation &amp; Book Value'!BY90</f>
        <v>4.4999491923935757</v>
      </c>
      <c r="BZ19" s="188">
        <f>'Depreciation &amp; Book Value'!BZ90</f>
        <v>4.5899481762414478</v>
      </c>
      <c r="CA19" s="188">
        <f>'Depreciation &amp; Book Value'!CA90</f>
        <v>4.6817471397662764</v>
      </c>
      <c r="CB19" s="188">
        <f>'Depreciation &amp; Book Value'!CB90</f>
        <v>4.7753820825616016</v>
      </c>
      <c r="CC19" s="188">
        <f>'Depreciation &amp; Book Value'!CC90</f>
        <v>4.8708897242128337</v>
      </c>
      <c r="CD19" s="188">
        <f>'Depreciation &amp; Book Value'!CD90</f>
        <v>4.9683075186970909</v>
      </c>
      <c r="CE19" s="188">
        <f>'Depreciation &amp; Book Value'!CE90</f>
        <v>5.0676736690710333</v>
      </c>
      <c r="CF19" s="188">
        <f>'Depreciation &amp; Book Value'!CF90</f>
        <v>5.1690271424524541</v>
      </c>
      <c r="CG19" s="188">
        <f>'Depreciation &amp; Book Value'!CG90</f>
        <v>5.2724076853015021</v>
      </c>
      <c r="CH19" s="188">
        <f>'Depreciation &amp; Book Value'!CH90</f>
        <v>5.3778558390075322</v>
      </c>
      <c r="CI19" s="188">
        <f>'Depreciation &amp; Book Value'!CI90</f>
        <v>5.4854129557876838</v>
      </c>
    </row>
    <row r="20" spans="1:87">
      <c r="A20" s="4"/>
      <c r="B20" s="4"/>
      <c r="C20" s="4" t="s">
        <v>608</v>
      </c>
      <c r="D20" s="2" t="s">
        <v>898</v>
      </c>
      <c r="E20" s="2" t="s">
        <v>58</v>
      </c>
      <c r="F20" s="2"/>
      <c r="G20" s="763"/>
      <c r="H20" s="745">
        <f t="shared" ref="H20:L20" si="8">SUM(H11:H15,H18:H19)</f>
        <v>-1016.1990044140965</v>
      </c>
      <c r="I20" s="745">
        <f t="shared" si="8"/>
        <v>-1032.7465184147184</v>
      </c>
      <c r="J20" s="745">
        <f>SUM(J11:J15,J18:J19)</f>
        <v>-1141.0376164499785</v>
      </c>
      <c r="K20" s="745">
        <f t="shared" si="8"/>
        <v>-1298.5853539433028</v>
      </c>
      <c r="L20" s="745">
        <f t="shared" si="8"/>
        <v>-1386.6485937013597</v>
      </c>
      <c r="M20" s="745">
        <f t="shared" ref="M20" si="9">SUM(M11:M15,M18:M19)</f>
        <v>-1465.9781645051855</v>
      </c>
      <c r="N20" s="745">
        <f t="shared" ref="N20:BY20" si="10">SUM(N11:N15,N18:N19)</f>
        <v>-1530.5117860231742</v>
      </c>
      <c r="O20" s="745">
        <f t="shared" si="10"/>
        <v>-1408.6156273903384</v>
      </c>
      <c r="P20" s="745">
        <f t="shared" si="10"/>
        <v>-1452.105645241161</v>
      </c>
      <c r="Q20" s="745">
        <f t="shared" si="10"/>
        <v>-1472.0441972900658</v>
      </c>
      <c r="R20" s="745">
        <f t="shared" si="10"/>
        <v>-1523.6646128770728</v>
      </c>
      <c r="S20" s="745">
        <f t="shared" si="10"/>
        <v>-1610.7159374763585</v>
      </c>
      <c r="T20" s="745">
        <f t="shared" si="10"/>
        <v>-1667.4469300843357</v>
      </c>
      <c r="U20" s="745">
        <f t="shared" si="10"/>
        <v>-1721.6654115333729</v>
      </c>
      <c r="V20" s="745">
        <f t="shared" si="10"/>
        <v>-1767.0377769989027</v>
      </c>
      <c r="W20" s="745">
        <f t="shared" si="10"/>
        <v>-1814.8548857630419</v>
      </c>
      <c r="X20" s="745">
        <f t="shared" si="10"/>
        <v>-1865.9764049869434</v>
      </c>
      <c r="Y20" s="745">
        <f t="shared" si="10"/>
        <v>-1920.4087277924489</v>
      </c>
      <c r="Z20" s="745">
        <f t="shared" si="10"/>
        <v>-1975.4074857312885</v>
      </c>
      <c r="AA20" s="745">
        <f t="shared" si="10"/>
        <v>-2031.4034802800168</v>
      </c>
      <c r="AB20" s="745">
        <f t="shared" si="10"/>
        <v>-2083.7536269608186</v>
      </c>
      <c r="AC20" s="745">
        <f t="shared" si="10"/>
        <v>-2135.7760969783731</v>
      </c>
      <c r="AD20" s="745">
        <f t="shared" si="10"/>
        <v>-2200.4653723197393</v>
      </c>
      <c r="AE20" s="745">
        <f t="shared" si="10"/>
        <v>-2268.2947529810936</v>
      </c>
      <c r="AF20" s="745">
        <f t="shared" si="10"/>
        <v>-2339.4966581408376</v>
      </c>
      <c r="AG20" s="745">
        <f t="shared" si="10"/>
        <v>-2413.5657931788546</v>
      </c>
      <c r="AH20" s="745">
        <f t="shared" si="10"/>
        <v>-2488.48863967241</v>
      </c>
      <c r="AI20" s="745">
        <f t="shared" si="10"/>
        <v>-2563.176903458902</v>
      </c>
      <c r="AJ20" s="745">
        <f t="shared" si="10"/>
        <v>-2637.8398284774216</v>
      </c>
      <c r="AK20" s="745">
        <f t="shared" si="10"/>
        <v>-2712.3262858707521</v>
      </c>
      <c r="AL20" s="745">
        <f t="shared" si="10"/>
        <v>-2787.7516439613173</v>
      </c>
      <c r="AM20" s="745">
        <f t="shared" si="10"/>
        <v>-2865.2103097274717</v>
      </c>
      <c r="AN20" s="745">
        <f t="shared" si="10"/>
        <v>-2944.1868449069898</v>
      </c>
      <c r="AO20" s="745">
        <f t="shared" si="10"/>
        <v>-3024.8157110790817</v>
      </c>
      <c r="AP20" s="745">
        <f t="shared" si="10"/>
        <v>-3107.4979108135171</v>
      </c>
      <c r="AQ20" s="745">
        <f t="shared" si="10"/>
        <v>-3192.2927077657268</v>
      </c>
      <c r="AR20" s="745">
        <f t="shared" si="10"/>
        <v>-3279.3757285826027</v>
      </c>
      <c r="AS20" s="745">
        <f t="shared" si="10"/>
        <v>-3368.7898085967231</v>
      </c>
      <c r="AT20" s="745">
        <f t="shared" si="10"/>
        <v>-3460.5725366716415</v>
      </c>
      <c r="AU20" s="745">
        <f t="shared" si="10"/>
        <v>-3554.7076967749344</v>
      </c>
      <c r="AV20" s="745">
        <f t="shared" si="10"/>
        <v>-3651.0911420327875</v>
      </c>
      <c r="AW20" s="745">
        <f t="shared" si="10"/>
        <v>-3750.017064596293</v>
      </c>
      <c r="AX20" s="745">
        <f t="shared" si="10"/>
        <v>-3851.4434672100856</v>
      </c>
      <c r="AY20" s="745">
        <f t="shared" si="10"/>
        <v>-3955.3691888533094</v>
      </c>
      <c r="AZ20" s="745">
        <f t="shared" si="10"/>
        <v>-4061.8522392070677</v>
      </c>
      <c r="BA20" s="745">
        <f t="shared" si="10"/>
        <v>-4171.0392579787813</v>
      </c>
      <c r="BB20" s="745">
        <f t="shared" si="10"/>
        <v>-4282.9783250222181</v>
      </c>
      <c r="BC20" s="745">
        <f t="shared" si="10"/>
        <v>-4397.6958265982248</v>
      </c>
      <c r="BD20" s="745">
        <f t="shared" si="10"/>
        <v>-4515.2859745538408</v>
      </c>
      <c r="BE20" s="745">
        <f t="shared" si="10"/>
        <v>-4635.8571184017455</v>
      </c>
      <c r="BF20" s="745">
        <f t="shared" si="10"/>
        <v>-4759.6801379998788</v>
      </c>
      <c r="BG20" s="745">
        <f t="shared" si="10"/>
        <v>-4886.931914890758</v>
      </c>
      <c r="BH20" s="745">
        <f t="shared" si="10"/>
        <v>-5017.674725657891</v>
      </c>
      <c r="BI20" s="745">
        <f t="shared" si="10"/>
        <v>-5152.1799583620505</v>
      </c>
      <c r="BJ20" s="745">
        <f t="shared" si="10"/>
        <v>-5290.719226019316</v>
      </c>
      <c r="BK20" s="745">
        <f t="shared" si="10"/>
        <v>-5433.3870672122639</v>
      </c>
      <c r="BL20" s="745">
        <f t="shared" si="10"/>
        <v>-5580.3293562964391</v>
      </c>
      <c r="BM20" s="745">
        <f t="shared" si="10"/>
        <v>-5731.7286989716777</v>
      </c>
      <c r="BN20" s="745">
        <f t="shared" si="10"/>
        <v>-5887.6114590961079</v>
      </c>
      <c r="BO20" s="745">
        <f t="shared" si="10"/>
        <v>-6048.0663895109956</v>
      </c>
      <c r="BP20" s="745">
        <f t="shared" si="10"/>
        <v>-6213.2847282559824</v>
      </c>
      <c r="BQ20" s="745">
        <f t="shared" si="10"/>
        <v>-6382.2511975188818</v>
      </c>
      <c r="BR20" s="745">
        <f t="shared" si="10"/>
        <v>-6555.7854255300035</v>
      </c>
      <c r="BS20" s="745">
        <f t="shared" si="10"/>
        <v>-6734.1792750269424</v>
      </c>
      <c r="BT20" s="745">
        <f t="shared" si="10"/>
        <v>-6917.5810879377741</v>
      </c>
      <c r="BU20" s="745">
        <f t="shared" si="10"/>
        <v>-7106.2646176454764</v>
      </c>
      <c r="BV20" s="745">
        <f t="shared" si="10"/>
        <v>-7300.3787962469223</v>
      </c>
      <c r="BW20" s="745">
        <f t="shared" si="10"/>
        <v>-7499.6568008831155</v>
      </c>
      <c r="BX20" s="745">
        <f t="shared" si="10"/>
        <v>-7704.3234515377799</v>
      </c>
      <c r="BY20" s="745">
        <f t="shared" si="10"/>
        <v>-7914.7917385902792</v>
      </c>
      <c r="BZ20" s="745">
        <f t="shared" ref="BZ20:CI20" si="11">SUM(BZ11:BZ15,BZ18:BZ19)</f>
        <v>-8131.2146527933064</v>
      </c>
      <c r="CA20" s="745">
        <f t="shared" si="11"/>
        <v>-8353.8601290386923</v>
      </c>
      <c r="CB20" s="745">
        <f t="shared" si="11"/>
        <v>-8582.9029259008457</v>
      </c>
      <c r="CC20" s="745">
        <f t="shared" si="11"/>
        <v>-8818.4678411393616</v>
      </c>
      <c r="CD20" s="745">
        <f t="shared" si="11"/>
        <v>-9060.7027971653933</v>
      </c>
      <c r="CE20" s="745">
        <f t="shared" si="11"/>
        <v>-9309.7644285283877</v>
      </c>
      <c r="CF20" s="745">
        <f t="shared" si="11"/>
        <v>-9565.8521375675627</v>
      </c>
      <c r="CG20" s="745">
        <f t="shared" si="11"/>
        <v>-9829.1668248294372</v>
      </c>
      <c r="CH20" s="745">
        <f t="shared" si="11"/>
        <v>-10099.887555150803</v>
      </c>
      <c r="CI20" s="745">
        <f t="shared" si="11"/>
        <v>-10378.2065146107</v>
      </c>
    </row>
    <row r="21" spans="1:87">
      <c r="D21" s="2"/>
      <c r="E21" s="2"/>
      <c r="F21" s="2"/>
      <c r="G21" s="751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</row>
    <row r="22" spans="1:87">
      <c r="A22" s="4"/>
      <c r="B22" s="4"/>
      <c r="C22" s="4" t="s">
        <v>609</v>
      </c>
      <c r="D22" s="2" t="s">
        <v>898</v>
      </c>
      <c r="E22" s="2" t="s">
        <v>58</v>
      </c>
      <c r="F22" s="2"/>
      <c r="G22" s="763"/>
      <c r="H22" s="744">
        <f t="shared" ref="H22:L22" si="12">H8+H20</f>
        <v>250.03599558590338</v>
      </c>
      <c r="I22" s="744">
        <f t="shared" si="12"/>
        <v>252.56648158528174</v>
      </c>
      <c r="J22" s="744">
        <f t="shared" si="12"/>
        <v>223.86638355002151</v>
      </c>
      <c r="K22" s="744">
        <f t="shared" si="12"/>
        <v>147.77164605669736</v>
      </c>
      <c r="L22" s="744">
        <f t="shared" si="12"/>
        <v>192.86240629864028</v>
      </c>
      <c r="M22" s="744">
        <f t="shared" ref="M22" si="13">M8+M20</f>
        <v>284.15601532376104</v>
      </c>
      <c r="N22" s="744">
        <f t="shared" ref="N22:BY22" si="14">N8+N20</f>
        <v>385.88207996014285</v>
      </c>
      <c r="O22" s="744">
        <f t="shared" si="14"/>
        <v>597.91898109562067</v>
      </c>
      <c r="P22" s="744">
        <f t="shared" si="14"/>
        <v>647.9348706904027</v>
      </c>
      <c r="Q22" s="744">
        <f t="shared" si="14"/>
        <v>726.04318058294893</v>
      </c>
      <c r="R22" s="744">
        <f t="shared" si="14"/>
        <v>774.98217601943156</v>
      </c>
      <c r="S22" s="744">
        <f t="shared" si="14"/>
        <v>793.74195726433823</v>
      </c>
      <c r="T22" s="744">
        <f t="shared" si="14"/>
        <v>848.35503435435703</v>
      </c>
      <c r="U22" s="744">
        <f t="shared" si="14"/>
        <v>910.7764088779752</v>
      </c>
      <c r="V22" s="744">
        <f t="shared" si="14"/>
        <v>993.58024050042604</v>
      </c>
      <c r="W22" s="744">
        <f t="shared" si="14"/>
        <v>1080.2074163707482</v>
      </c>
      <c r="X22" s="744">
        <f t="shared" si="14"/>
        <v>1170.1059568518319</v>
      </c>
      <c r="Y22" s="744">
        <f t="shared" si="14"/>
        <v>1263.5923102172926</v>
      </c>
      <c r="Z22" s="744">
        <f t="shared" si="14"/>
        <v>1363.7495886811253</v>
      </c>
      <c r="AA22" s="744">
        <f t="shared" si="14"/>
        <v>1470.5024224653882</v>
      </c>
      <c r="AB22" s="744">
        <f t="shared" si="14"/>
        <v>1588.8668401450941</v>
      </c>
      <c r="AC22" s="744">
        <f t="shared" si="14"/>
        <v>1715.9159923108914</v>
      </c>
      <c r="AD22" s="744">
        <f t="shared" si="14"/>
        <v>1839.0660046293365</v>
      </c>
      <c r="AE22" s="744">
        <f t="shared" si="14"/>
        <v>1968.2744237644893</v>
      </c>
      <c r="AF22" s="744">
        <f t="shared" si="14"/>
        <v>2103.7609165746776</v>
      </c>
      <c r="AG22" s="744">
        <f t="shared" si="14"/>
        <v>2156.8884040635512</v>
      </c>
      <c r="AH22" s="744">
        <f t="shared" si="14"/>
        <v>2212.8448874949204</v>
      </c>
      <c r="AI22" s="744">
        <f t="shared" si="14"/>
        <v>2272.826233033285</v>
      </c>
      <c r="AJ22" s="744">
        <f t="shared" si="14"/>
        <v>2336.7339326170581</v>
      </c>
      <c r="AK22" s="744">
        <f t="shared" si="14"/>
        <v>2404.8331084111987</v>
      </c>
      <c r="AL22" s="744">
        <f t="shared" si="14"/>
        <v>2476.1257391638728</v>
      </c>
      <c r="AM22" s="744">
        <f t="shared" si="14"/>
        <v>2549.6382179234938</v>
      </c>
      <c r="AN22" s="744">
        <f t="shared" si="14"/>
        <v>2626.0103380745159</v>
      </c>
      <c r="AO22" s="744">
        <f t="shared" si="14"/>
        <v>2705.2356534284545</v>
      </c>
      <c r="AP22" s="744">
        <f t="shared" si="14"/>
        <v>2787.0449453719079</v>
      </c>
      <c r="AQ22" s="744">
        <f t="shared" si="14"/>
        <v>2871.5146142858484</v>
      </c>
      <c r="AR22" s="744">
        <f t="shared" si="14"/>
        <v>2958.6086924673286</v>
      </c>
      <c r="AS22" s="744">
        <f t="shared" si="14"/>
        <v>3048.4281166746082</v>
      </c>
      <c r="AT22" s="744">
        <f t="shared" si="14"/>
        <v>3141.0833050347892</v>
      </c>
      <c r="AU22" s="744">
        <f t="shared" si="14"/>
        <v>3236.7428408419582</v>
      </c>
      <c r="AV22" s="744">
        <f t="shared" si="14"/>
        <v>3335.6677275999673</v>
      </c>
      <c r="AW22" s="744">
        <f t="shared" si="14"/>
        <v>3437.7252520907209</v>
      </c>
      <c r="AX22" s="744">
        <f t="shared" si="14"/>
        <v>3543.1236496917859</v>
      </c>
      <c r="AY22" s="744">
        <f t="shared" si="14"/>
        <v>3652.0352196911408</v>
      </c>
      <c r="AZ22" s="744">
        <f t="shared" si="14"/>
        <v>3764.5781359662619</v>
      </c>
      <c r="BA22" s="744">
        <f t="shared" si="14"/>
        <v>3880.7871371221081</v>
      </c>
      <c r="BB22" s="744">
        <f t="shared" si="14"/>
        <v>4000.8008702779289</v>
      </c>
      <c r="BC22" s="744">
        <f t="shared" si="14"/>
        <v>4124.7851832904562</v>
      </c>
      <c r="BD22" s="744">
        <f t="shared" si="14"/>
        <v>4252.8437687723017</v>
      </c>
      <c r="BE22" s="744">
        <f t="shared" si="14"/>
        <v>4385.0720200642118</v>
      </c>
      <c r="BF22" s="744">
        <f t="shared" si="14"/>
        <v>4521.4088116061475</v>
      </c>
      <c r="BG22" s="744">
        <f t="shared" si="14"/>
        <v>4661.8932057968359</v>
      </c>
      <c r="BH22" s="744">
        <f t="shared" si="14"/>
        <v>4806.6852431379266</v>
      </c>
      <c r="BI22" s="744">
        <f t="shared" si="14"/>
        <v>4955.7424147582642</v>
      </c>
      <c r="BJ22" s="744">
        <f t="shared" si="14"/>
        <v>5109.0287435191831</v>
      </c>
      <c r="BK22" s="744">
        <f t="shared" si="14"/>
        <v>5266.6922837773664</v>
      </c>
      <c r="BL22" s="744">
        <f t="shared" si="14"/>
        <v>5428.8369175158241</v>
      </c>
      <c r="BM22" s="744">
        <f t="shared" si="14"/>
        <v>5595.537171251488</v>
      </c>
      <c r="BN22" s="744">
        <f t="shared" si="14"/>
        <v>5767.0314080248736</v>
      </c>
      <c r="BO22" s="744">
        <f t="shared" si="14"/>
        <v>5943.5034218924029</v>
      </c>
      <c r="BP22" s="744">
        <f t="shared" si="14"/>
        <v>6125.0425737363448</v>
      </c>
      <c r="BQ22" s="744">
        <f t="shared" si="14"/>
        <v>6312.9530312483594</v>
      </c>
      <c r="BR22" s="744">
        <f t="shared" si="14"/>
        <v>6506.7125930830416</v>
      </c>
      <c r="BS22" s="744">
        <f t="shared" si="14"/>
        <v>6706.3356137678156</v>
      </c>
      <c r="BT22" s="744">
        <f t="shared" si="14"/>
        <v>6911.9890199401207</v>
      </c>
      <c r="BU22" s="744">
        <f t="shared" si="14"/>
        <v>7123.7236467743005</v>
      </c>
      <c r="BV22" s="744">
        <f t="shared" si="14"/>
        <v>7341.724747416959</v>
      </c>
      <c r="BW22" s="744">
        <f t="shared" si="14"/>
        <v>7566.6032115930948</v>
      </c>
      <c r="BX22" s="744">
        <f t="shared" si="14"/>
        <v>7798.4884612320575</v>
      </c>
      <c r="BY22" s="744">
        <f t="shared" si="14"/>
        <v>8037.3322250808769</v>
      </c>
      <c r="BZ22" s="744">
        <f t="shared" ref="BZ22:CI22" si="15">BZ8+BZ20</f>
        <v>8283.3570198956477</v>
      </c>
      <c r="CA22" s="744">
        <f t="shared" si="15"/>
        <v>8536.6815271165051</v>
      </c>
      <c r="CB22" s="744">
        <f t="shared" si="15"/>
        <v>8797.5290433137088</v>
      </c>
      <c r="CC22" s="744">
        <f t="shared" si="15"/>
        <v>9066.1846045085258</v>
      </c>
      <c r="CD22" s="744">
        <f t="shared" si="15"/>
        <v>9342.9222506581118</v>
      </c>
      <c r="CE22" s="744">
        <f t="shared" si="15"/>
        <v>9628.0197985504801</v>
      </c>
      <c r="CF22" s="744">
        <f t="shared" si="15"/>
        <v>9921.7251572766945</v>
      </c>
      <c r="CG22" s="744">
        <f t="shared" si="15"/>
        <v>10224.297980000087</v>
      </c>
      <c r="CH22" s="744">
        <f t="shared" si="15"/>
        <v>10536.033391453708</v>
      </c>
      <c r="CI22" s="744">
        <f t="shared" si="15"/>
        <v>10857.227436302817</v>
      </c>
    </row>
    <row r="23" spans="1:87">
      <c r="A23" s="4"/>
      <c r="B23" s="4"/>
      <c r="C23" s="4"/>
      <c r="D23" s="2"/>
      <c r="E23" s="2"/>
      <c r="F23" s="2"/>
      <c r="G23" s="751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</row>
    <row r="24" spans="1:87">
      <c r="C24" t="s">
        <v>99</v>
      </c>
      <c r="D24" s="2" t="s">
        <v>898</v>
      </c>
      <c r="E24" s="2" t="s">
        <v>58</v>
      </c>
      <c r="F24" s="2"/>
      <c r="G24" s="762"/>
      <c r="H24" s="749">
        <f>-'Debt &amp; interest'!H95</f>
        <v>-142.83000000000001</v>
      </c>
      <c r="I24" s="749">
        <f>-'Debt &amp; interest'!I95</f>
        <v>-141.608</v>
      </c>
      <c r="J24" s="749">
        <f>-'Debt &amp; interest'!J95</f>
        <v>-135.74700000000001</v>
      </c>
      <c r="K24" s="749">
        <f>-'Debt &amp; interest'!K95</f>
        <v>-133.13300000000001</v>
      </c>
      <c r="L24" s="749">
        <f>-'Debt &amp; interest'!L95</f>
        <v>-142.32599999999999</v>
      </c>
      <c r="M24" s="749">
        <f>-'Debt &amp; interest'!M95</f>
        <v>-154.82685674141885</v>
      </c>
      <c r="N24" s="749">
        <f>-'Debt &amp; interest'!N95</f>
        <v>-163.30807820744266</v>
      </c>
      <c r="O24" s="749">
        <f>-'Debt &amp; interest'!O95</f>
        <v>-170.03716805296958</v>
      </c>
      <c r="P24" s="749">
        <f>-'Debt &amp; interest'!P95</f>
        <v>-178.48718729734179</v>
      </c>
      <c r="Q24" s="749">
        <f>-'Debt &amp; interest'!Q95</f>
        <v>-185.52773927201119</v>
      </c>
      <c r="R24" s="749">
        <f>-'Debt &amp; interest'!R95</f>
        <v>-192.15970786955793</v>
      </c>
      <c r="S24" s="749">
        <f>-'Debt &amp; interest'!S95</f>
        <v>-201.13401789890341</v>
      </c>
      <c r="T24" s="749">
        <f>-'Debt &amp; interest'!T95</f>
        <v>-207.8402050567307</v>
      </c>
      <c r="U24" s="749">
        <f>-'Debt &amp; interest'!U95</f>
        <v>-216.11966674645677</v>
      </c>
      <c r="V24" s="749">
        <f>-'Debt &amp; interest'!V95</f>
        <v>-224.05895429166227</v>
      </c>
      <c r="W24" s="749">
        <f>-'Debt &amp; interest'!W95</f>
        <v>-231.84493803976824</v>
      </c>
      <c r="X24" s="749">
        <f>-'Debt &amp; interest'!X95</f>
        <v>-240.43632672055134</v>
      </c>
      <c r="Y24" s="749">
        <f>-'Debt &amp; interest'!Y95</f>
        <v>-250.3040590473224</v>
      </c>
      <c r="Z24" s="749">
        <f>-'Debt &amp; interest'!Z95</f>
        <v>-258.36152624272768</v>
      </c>
      <c r="AA24" s="749">
        <f>-'Debt &amp; interest'!AA95</f>
        <v>-267.55941597647677</v>
      </c>
      <c r="AB24" s="749">
        <f>-'Debt &amp; interest'!AB95</f>
        <v>-276.62342674824112</v>
      </c>
      <c r="AC24" s="749">
        <f>-'Debt &amp; interest'!AC95</f>
        <v>-284.9991471469628</v>
      </c>
      <c r="AD24" s="749">
        <f>-'Debt &amp; interest'!AD95</f>
        <v>-293.38332192792211</v>
      </c>
      <c r="AE24" s="749">
        <f>-'Debt &amp; interest'!AE95</f>
        <v>-302.03552158758987</v>
      </c>
      <c r="AF24" s="749">
        <f>-'Debt &amp; interest'!AF95</f>
        <v>-310.17609161528657</v>
      </c>
      <c r="AG24" s="749">
        <f>-'Debt &amp; interest'!AG95</f>
        <v>-318.82059846460163</v>
      </c>
      <c r="AH24" s="749">
        <f>-'Debt &amp; interest'!AH95</f>
        <v>-326.81857709473866</v>
      </c>
      <c r="AI24" s="749">
        <f>-'Debt &amp; interest'!AI95</f>
        <v>-334.4668647569888</v>
      </c>
      <c r="AJ24" s="749">
        <f>-'Debt &amp; interest'!AJ95</f>
        <v>-342.34530805364278</v>
      </c>
      <c r="AK24" s="749">
        <f>-'Debt &amp; interest'!AK95</f>
        <v>-351.21548339610848</v>
      </c>
      <c r="AL24" s="749">
        <f>-'Debt &amp; interest'!AL95</f>
        <v>-359.62608571939614</v>
      </c>
      <c r="AM24" s="749">
        <f>-'Debt &amp; interest'!AM95</f>
        <v>-367.50145627830028</v>
      </c>
      <c r="AN24" s="749">
        <f>-'Debt &amp; interest'!AN95</f>
        <v>-375.1207021687112</v>
      </c>
      <c r="AO24" s="749">
        <f>-'Debt &amp; interest'!AO95</f>
        <v>-383.68562545638247</v>
      </c>
      <c r="AP24" s="749">
        <f>-'Debt &amp; interest'!AP95</f>
        <v>-392.32579120980711</v>
      </c>
      <c r="AQ24" s="749">
        <f>-'Debt &amp; interest'!AQ95</f>
        <v>-401.02351830015823</v>
      </c>
      <c r="AR24" s="749">
        <f>-'Debt &amp; interest'!AR95</f>
        <v>-409.66217737419078</v>
      </c>
      <c r="AS24" s="749">
        <f>-'Debt &amp; interest'!AS95</f>
        <v>-417.31959668925924</v>
      </c>
      <c r="AT24" s="749">
        <f>-'Debt &amp; interest'!AT95</f>
        <v>-423.44687751117709</v>
      </c>
      <c r="AU24" s="749">
        <f>-'Debt &amp; interest'!AU95</f>
        <v>-433.23339983977576</v>
      </c>
      <c r="AV24" s="749">
        <f>-'Debt &amp; interest'!AV95</f>
        <v>-440.42866503857431</v>
      </c>
      <c r="AW24" s="749">
        <f>-'Debt &amp; interest'!AW95</f>
        <v>-449.7254088741908</v>
      </c>
      <c r="AX24" s="749">
        <f>-'Debt &amp; interest'!AX95</f>
        <v>-460.03136640843735</v>
      </c>
      <c r="AY24" s="749">
        <f>-'Debt &amp; interest'!AY95</f>
        <v>-470.72882761436597</v>
      </c>
      <c r="AZ24" s="749">
        <f>-'Debt &amp; interest'!AZ95</f>
        <v>-483.55949230980724</v>
      </c>
      <c r="BA24" s="749">
        <f>-'Debt &amp; interest'!BA95</f>
        <v>-495.82358084295794</v>
      </c>
      <c r="BB24" s="749">
        <f>-'Debt &amp; interest'!BB95</f>
        <v>-506.72752776049219</v>
      </c>
      <c r="BC24" s="749">
        <f>-'Debt &amp; interest'!BC95</f>
        <v>-518.6874270007047</v>
      </c>
      <c r="BD24" s="749">
        <f>-'Debt &amp; interest'!BD95</f>
        <v>-530.90554986953327</v>
      </c>
      <c r="BE24" s="749">
        <f>-'Debt &amp; interest'!BE95</f>
        <v>-542.29758358788945</v>
      </c>
      <c r="BF24" s="749">
        <f>-'Debt &amp; interest'!BF95</f>
        <v>-555.53771893035525</v>
      </c>
      <c r="BG24" s="749">
        <f>-'Debt &amp; interest'!BG95</f>
        <v>-571.62025077802741</v>
      </c>
      <c r="BH24" s="749">
        <f>-'Debt &amp; interest'!BH95</f>
        <v>-586.75097990898553</v>
      </c>
      <c r="BI24" s="749">
        <f>-'Debt &amp; interest'!BI95</f>
        <v>-594.41748295117725</v>
      </c>
      <c r="BJ24" s="749">
        <f>-'Debt &amp; interest'!BJ95</f>
        <v>-600.67933226624575</v>
      </c>
      <c r="BK24" s="749">
        <f>-'Debt &amp; interest'!BK95</f>
        <v>-610.47280188223499</v>
      </c>
      <c r="BL24" s="749">
        <f>-'Debt &amp; interest'!BL95</f>
        <v>-618.18184185528685</v>
      </c>
      <c r="BM24" s="749">
        <f>-'Debt &amp; interest'!BM95</f>
        <v>-625.90684185528687</v>
      </c>
      <c r="BN24" s="749">
        <f>-'Debt &amp; interest'!BN95</f>
        <v>-633.63184185528689</v>
      </c>
      <c r="BO24" s="749">
        <f>-'Debt &amp; interest'!BO95</f>
        <v>-641.37280188223508</v>
      </c>
      <c r="BP24" s="749">
        <f>-'Debt &amp; interest'!BP95</f>
        <v>-649.08184185528694</v>
      </c>
      <c r="BQ24" s="749">
        <f>-'Debt &amp; interest'!BQ95</f>
        <v>-656.80684185528696</v>
      </c>
      <c r="BR24" s="749">
        <f>-'Debt &amp; interest'!BR95</f>
        <v>-664.53184185528698</v>
      </c>
      <c r="BS24" s="749">
        <f>-'Debt &amp; interest'!BS95</f>
        <v>-672.27280188223517</v>
      </c>
      <c r="BT24" s="749">
        <f>-'Debt &amp; interest'!BT95</f>
        <v>-679.98184185528703</v>
      </c>
      <c r="BU24" s="749">
        <f>-'Debt &amp; interest'!BU95</f>
        <v>-687.70684185528705</v>
      </c>
      <c r="BV24" s="749">
        <f>-'Debt &amp; interest'!BV95</f>
        <v>-695.43184185528708</v>
      </c>
      <c r="BW24" s="749">
        <f>-'Debt &amp; interest'!BW95</f>
        <v>-703.17280188223526</v>
      </c>
      <c r="BX24" s="749">
        <f>-'Debt &amp; interest'!BX95</f>
        <v>-710.88184185528712</v>
      </c>
      <c r="BY24" s="749">
        <f>-'Debt &amp; interest'!BY95</f>
        <v>-718.60684185528714</v>
      </c>
      <c r="BZ24" s="749">
        <f>-'Debt &amp; interest'!BZ95</f>
        <v>-726.33184185528717</v>
      </c>
      <c r="CA24" s="749">
        <f>-'Debt &amp; interest'!CA95</f>
        <v>-734.07280188223535</v>
      </c>
      <c r="CB24" s="749">
        <f>-'Debt &amp; interest'!CB95</f>
        <v>-741.78184185528721</v>
      </c>
      <c r="CC24" s="749">
        <f>-'Debt &amp; interest'!CC95</f>
        <v>-749.50684185528723</v>
      </c>
      <c r="CD24" s="749">
        <f>-'Debt &amp; interest'!CD95</f>
        <v>-757.23184185528726</v>
      </c>
      <c r="CE24" s="749">
        <f>-'Debt &amp; interest'!CE95</f>
        <v>-764.97280188223544</v>
      </c>
      <c r="CF24" s="749">
        <f>-'Debt &amp; interest'!CF95</f>
        <v>-772.6818418552873</v>
      </c>
      <c r="CG24" s="749">
        <f>-'Debt &amp; interest'!CG95</f>
        <v>-780.40684185528733</v>
      </c>
      <c r="CH24" s="749">
        <f>-'Debt &amp; interest'!CH95</f>
        <v>-788.13184185528735</v>
      </c>
      <c r="CI24" s="749">
        <f>-'Debt &amp; interest'!CI95</f>
        <v>-795.85684185528737</v>
      </c>
    </row>
    <row r="25" spans="1:87">
      <c r="D25" s="2"/>
      <c r="E25" s="2"/>
      <c r="F25" s="2"/>
      <c r="G25" s="751"/>
      <c r="H25" s="188"/>
      <c r="I25" s="188"/>
      <c r="J25" s="188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</row>
    <row r="26" spans="1:87">
      <c r="A26" s="4"/>
      <c r="B26" s="4"/>
      <c r="C26" s="4" t="s">
        <v>610</v>
      </c>
      <c r="D26" s="2" t="s">
        <v>898</v>
      </c>
      <c r="E26" s="2" t="s">
        <v>58</v>
      </c>
      <c r="F26" s="2"/>
      <c r="G26" s="763"/>
      <c r="H26" s="750">
        <f t="shared" ref="H26:L26" si="16">H22+H24</f>
        <v>107.20599558590337</v>
      </c>
      <c r="I26" s="750">
        <f t="shared" si="16"/>
        <v>110.95848158528173</v>
      </c>
      <c r="J26" s="750">
        <f t="shared" si="16"/>
        <v>88.119383550021496</v>
      </c>
      <c r="K26" s="750">
        <f t="shared" si="16"/>
        <v>14.638646056697354</v>
      </c>
      <c r="L26" s="750">
        <f t="shared" si="16"/>
        <v>50.536406298640287</v>
      </c>
      <c r="M26" s="750">
        <f t="shared" ref="M26" si="17">M22+M24</f>
        <v>129.32915858234219</v>
      </c>
      <c r="N26" s="750">
        <f t="shared" ref="N26:BY26" si="18">N22+N24</f>
        <v>222.57400175270018</v>
      </c>
      <c r="O26" s="750">
        <f t="shared" si="18"/>
        <v>427.88181304265106</v>
      </c>
      <c r="P26" s="750">
        <f t="shared" si="18"/>
        <v>469.44768339306091</v>
      </c>
      <c r="Q26" s="750">
        <f t="shared" si="18"/>
        <v>540.51544131093772</v>
      </c>
      <c r="R26" s="750">
        <f t="shared" si="18"/>
        <v>582.82246814987366</v>
      </c>
      <c r="S26" s="750">
        <f t="shared" si="18"/>
        <v>592.60793936543485</v>
      </c>
      <c r="T26" s="750">
        <f t="shared" si="18"/>
        <v>640.51482929762631</v>
      </c>
      <c r="U26" s="750">
        <f t="shared" si="18"/>
        <v>694.6567421315184</v>
      </c>
      <c r="V26" s="750">
        <f t="shared" si="18"/>
        <v>769.52128620876374</v>
      </c>
      <c r="W26" s="750">
        <f t="shared" si="18"/>
        <v>848.36247833097991</v>
      </c>
      <c r="X26" s="750">
        <f t="shared" si="18"/>
        <v>929.66963013128066</v>
      </c>
      <c r="Y26" s="750">
        <f t="shared" si="18"/>
        <v>1013.2882511699702</v>
      </c>
      <c r="Z26" s="750">
        <f t="shared" si="18"/>
        <v>1105.3880624383976</v>
      </c>
      <c r="AA26" s="750">
        <f t="shared" si="18"/>
        <v>1202.9430064889116</v>
      </c>
      <c r="AB26" s="750">
        <f t="shared" si="18"/>
        <v>1312.2434133968529</v>
      </c>
      <c r="AC26" s="750">
        <f t="shared" si="18"/>
        <v>1430.9168451639287</v>
      </c>
      <c r="AD26" s="750">
        <f t="shared" si="18"/>
        <v>1545.6826827014143</v>
      </c>
      <c r="AE26" s="750">
        <f t="shared" si="18"/>
        <v>1666.2389021768995</v>
      </c>
      <c r="AF26" s="750">
        <f t="shared" si="18"/>
        <v>1793.584824959391</v>
      </c>
      <c r="AG26" s="750">
        <f t="shared" si="18"/>
        <v>1838.0678055989497</v>
      </c>
      <c r="AH26" s="750">
        <f t="shared" si="18"/>
        <v>1886.0263104001817</v>
      </c>
      <c r="AI26" s="750">
        <f t="shared" si="18"/>
        <v>1938.3593682762962</v>
      </c>
      <c r="AJ26" s="750">
        <f t="shared" si="18"/>
        <v>1994.3886245634153</v>
      </c>
      <c r="AK26" s="750">
        <f t="shared" si="18"/>
        <v>2053.6176250150902</v>
      </c>
      <c r="AL26" s="750">
        <f t="shared" si="18"/>
        <v>2116.4996534444767</v>
      </c>
      <c r="AM26" s="750">
        <f t="shared" si="18"/>
        <v>2182.1367616451935</v>
      </c>
      <c r="AN26" s="750">
        <f t="shared" si="18"/>
        <v>2250.8896359058044</v>
      </c>
      <c r="AO26" s="750">
        <f t="shared" si="18"/>
        <v>2321.5500279720718</v>
      </c>
      <c r="AP26" s="750">
        <f t="shared" si="18"/>
        <v>2394.7191541621009</v>
      </c>
      <c r="AQ26" s="750">
        <f t="shared" si="18"/>
        <v>2470.4910959856902</v>
      </c>
      <c r="AR26" s="750">
        <f t="shared" si="18"/>
        <v>2548.9465150931378</v>
      </c>
      <c r="AS26" s="750">
        <f t="shared" si="18"/>
        <v>2631.1085199853487</v>
      </c>
      <c r="AT26" s="750">
        <f t="shared" si="18"/>
        <v>2717.6364275236119</v>
      </c>
      <c r="AU26" s="750">
        <f t="shared" si="18"/>
        <v>2803.5094410021825</v>
      </c>
      <c r="AV26" s="750">
        <f t="shared" si="18"/>
        <v>2895.239062561393</v>
      </c>
      <c r="AW26" s="750">
        <f t="shared" si="18"/>
        <v>2987.9998432165303</v>
      </c>
      <c r="AX26" s="750">
        <f t="shared" si="18"/>
        <v>3083.0922832833485</v>
      </c>
      <c r="AY26" s="750">
        <f t="shared" si="18"/>
        <v>3181.306392076775</v>
      </c>
      <c r="AZ26" s="750">
        <f t="shared" si="18"/>
        <v>3281.0186436564545</v>
      </c>
      <c r="BA26" s="750">
        <f t="shared" si="18"/>
        <v>3384.96355627915</v>
      </c>
      <c r="BB26" s="750">
        <f t="shared" si="18"/>
        <v>3494.0733425174367</v>
      </c>
      <c r="BC26" s="750">
        <f t="shared" si="18"/>
        <v>3606.0977562897515</v>
      </c>
      <c r="BD26" s="750">
        <f t="shared" si="18"/>
        <v>3721.9382189027683</v>
      </c>
      <c r="BE26" s="750">
        <f t="shared" si="18"/>
        <v>3842.7744364763221</v>
      </c>
      <c r="BF26" s="750">
        <f t="shared" si="18"/>
        <v>3965.8710926757922</v>
      </c>
      <c r="BG26" s="750">
        <f t="shared" si="18"/>
        <v>4090.2729550188087</v>
      </c>
      <c r="BH26" s="750">
        <f t="shared" si="18"/>
        <v>4219.9342632289408</v>
      </c>
      <c r="BI26" s="750">
        <f t="shared" si="18"/>
        <v>4361.3249318070866</v>
      </c>
      <c r="BJ26" s="750">
        <f t="shared" si="18"/>
        <v>4508.349411252937</v>
      </c>
      <c r="BK26" s="750">
        <f t="shared" si="18"/>
        <v>4656.2194818951311</v>
      </c>
      <c r="BL26" s="750">
        <f t="shared" si="18"/>
        <v>4810.6550756605375</v>
      </c>
      <c r="BM26" s="750">
        <f t="shared" si="18"/>
        <v>4969.630329396201</v>
      </c>
      <c r="BN26" s="750">
        <f t="shared" si="18"/>
        <v>5133.3995661695863</v>
      </c>
      <c r="BO26" s="750">
        <f t="shared" si="18"/>
        <v>5302.1306200101681</v>
      </c>
      <c r="BP26" s="750">
        <f t="shared" si="18"/>
        <v>5475.9607318810577</v>
      </c>
      <c r="BQ26" s="750">
        <f t="shared" si="18"/>
        <v>5656.1461893930727</v>
      </c>
      <c r="BR26" s="750">
        <f t="shared" si="18"/>
        <v>5842.1807512277546</v>
      </c>
      <c r="BS26" s="750">
        <f t="shared" si="18"/>
        <v>6034.0628118855802</v>
      </c>
      <c r="BT26" s="750">
        <f t="shared" si="18"/>
        <v>6232.0071780848339</v>
      </c>
      <c r="BU26" s="750">
        <f t="shared" si="18"/>
        <v>6436.0168049190133</v>
      </c>
      <c r="BV26" s="750">
        <f t="shared" si="18"/>
        <v>6646.2929055616714</v>
      </c>
      <c r="BW26" s="750">
        <f t="shared" si="18"/>
        <v>6863.4304097108597</v>
      </c>
      <c r="BX26" s="750">
        <f t="shared" si="18"/>
        <v>7087.6066193767701</v>
      </c>
      <c r="BY26" s="750">
        <f t="shared" si="18"/>
        <v>7318.7253832255901</v>
      </c>
      <c r="BZ26" s="750">
        <f t="shared" ref="BZ26:CI26" si="19">BZ22+BZ24</f>
        <v>7557.0251780403605</v>
      </c>
      <c r="CA26" s="750">
        <f t="shared" si="19"/>
        <v>7802.6087252342695</v>
      </c>
      <c r="CB26" s="750">
        <f t="shared" si="19"/>
        <v>8055.7472014584218</v>
      </c>
      <c r="CC26" s="750">
        <f t="shared" si="19"/>
        <v>8316.6777626532385</v>
      </c>
      <c r="CD26" s="750">
        <f t="shared" si="19"/>
        <v>8585.6904088028241</v>
      </c>
      <c r="CE26" s="750">
        <f t="shared" si="19"/>
        <v>8863.0469966682449</v>
      </c>
      <c r="CF26" s="750">
        <f t="shared" si="19"/>
        <v>9149.0433154214079</v>
      </c>
      <c r="CG26" s="750">
        <f t="shared" si="19"/>
        <v>9443.8911381447997</v>
      </c>
      <c r="CH26" s="750">
        <f t="shared" si="19"/>
        <v>9747.9015495984204</v>
      </c>
      <c r="CI26" s="750">
        <f t="shared" si="19"/>
        <v>10061.37059444753</v>
      </c>
    </row>
    <row r="27" spans="1:87">
      <c r="D27" s="2"/>
      <c r="E27" s="2"/>
      <c r="F27" s="2"/>
      <c r="G27" s="751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</row>
    <row r="28" spans="1:87">
      <c r="C28" t="s">
        <v>611</v>
      </c>
      <c r="D28" s="2" t="s">
        <v>898</v>
      </c>
      <c r="E28" s="2" t="s">
        <v>58</v>
      </c>
      <c r="F28" s="2"/>
      <c r="G28" s="762"/>
      <c r="H28" s="188">
        <f>-Tax!H187</f>
        <v>-9.5</v>
      </c>
      <c r="I28" s="188">
        <f>-Tax!I187</f>
        <v>-14.629</v>
      </c>
      <c r="J28" s="188">
        <f>-Tax!J187</f>
        <v>0</v>
      </c>
      <c r="K28" s="188">
        <f>-Tax!K187</f>
        <v>0</v>
      </c>
      <c r="L28" s="188">
        <f>-Tax!L187</f>
        <v>16.478000000000002</v>
      </c>
      <c r="M28" s="188">
        <f>-Tax!M187</f>
        <v>0</v>
      </c>
      <c r="N28" s="188">
        <f>-Tax!N187</f>
        <v>0</v>
      </c>
      <c r="O28" s="188">
        <f>-Tax!O187</f>
        <v>0</v>
      </c>
      <c r="P28" s="188">
        <f>-Tax!P187</f>
        <v>0</v>
      </c>
      <c r="Q28" s="188">
        <f>-Tax!Q187</f>
        <v>-3.6248067939739457</v>
      </c>
      <c r="R28" s="188">
        <f>-Tax!R187</f>
        <v>-6.1133081787864825</v>
      </c>
      <c r="S28" s="188">
        <f>-Tax!S187</f>
        <v>-7.0761484497949567</v>
      </c>
      <c r="T28" s="188">
        <f>-Tax!T187</f>
        <v>-10.25055799638568</v>
      </c>
      <c r="U28" s="188">
        <f>-Tax!U187</f>
        <v>-13.178939779432483</v>
      </c>
      <c r="V28" s="188">
        <f>-Tax!V187</f>
        <v>-17.117622851537106</v>
      </c>
      <c r="W28" s="188">
        <f>-Tax!W187</f>
        <v>-20.963291114952398</v>
      </c>
      <c r="X28" s="188">
        <f>-Tax!X187</f>
        <v>-24.858855409519435</v>
      </c>
      <c r="Y28" s="188">
        <f>-Tax!Y187</f>
        <v>-28.810613719637587</v>
      </c>
      <c r="Z28" s="188">
        <f>-Tax!Z187</f>
        <v>-33.012493678770909</v>
      </c>
      <c r="AA28" s="188">
        <f>-Tax!AA187</f>
        <v>-42.451393839122574</v>
      </c>
      <c r="AB28" s="188">
        <f>-Tax!AB187</f>
        <v>-93.194508963722797</v>
      </c>
      <c r="AC28" s="188">
        <f>-Tax!AC187</f>
        <v>-105.74805612655268</v>
      </c>
      <c r="AD28" s="188">
        <f>-Tax!AD187</f>
        <v>-116.49483013714399</v>
      </c>
      <c r="AE28" s="188">
        <f>-Tax!AE187</f>
        <v>-127.86560405923893</v>
      </c>
      <c r="AF28" s="188">
        <f>-Tax!AF187</f>
        <v>-139.81788859460858</v>
      </c>
      <c r="AG28" s="188">
        <f>-Tax!AG187</f>
        <v>-141.55716697577316</v>
      </c>
      <c r="AH28" s="188">
        <f>-Tax!AH187</f>
        <v>-145.4856494490316</v>
      </c>
      <c r="AI28" s="188">
        <f>-Tax!AI187</f>
        <v>-149.76920228613983</v>
      </c>
      <c r="AJ28" s="188">
        <f>-Tax!AJ187</f>
        <v>-154.28803309740658</v>
      </c>
      <c r="AK28" s="188">
        <f>-Tax!AK187</f>
        <v>-158.95827309585616</v>
      </c>
      <c r="AL28" s="188">
        <f>-Tax!AL187</f>
        <v>-163.97192629126221</v>
      </c>
      <c r="AM28" s="188">
        <f>-Tax!AM187</f>
        <v>-169.30435545033765</v>
      </c>
      <c r="AN28" s="188">
        <f>-Tax!AN187</f>
        <v>-174.91875378343639</v>
      </c>
      <c r="AO28" s="188">
        <f>-Tax!AO187</f>
        <v>-180.6792836617393</v>
      </c>
      <c r="AP28" s="188">
        <f>-Tax!AP187</f>
        <v>-186.77943183290688</v>
      </c>
      <c r="AQ28" s="188">
        <f>-Tax!AQ187</f>
        <v>-193.19397192362896</v>
      </c>
      <c r="AR28" s="188">
        <f>-Tax!AR187</f>
        <v>-199.94221786485184</v>
      </c>
      <c r="AS28" s="188">
        <f>-Tax!AS187</f>
        <v>-207.00510918136217</v>
      </c>
      <c r="AT28" s="188">
        <f>-Tax!AT187</f>
        <v>-214.47689901449485</v>
      </c>
      <c r="AU28" s="188">
        <f>-Tax!AU187</f>
        <v>-221.83041697900489</v>
      </c>
      <c r="AV28" s="188">
        <f>-Tax!AV187</f>
        <v>-229.89198157958106</v>
      </c>
      <c r="AW28" s="188">
        <f>-Tax!AW187</f>
        <v>-237.97134315689323</v>
      </c>
      <c r="AX28" s="188">
        <f>-Tax!AX187</f>
        <v>-246.29772073823244</v>
      </c>
      <c r="AY28" s="188">
        <f>-Tax!AY187</f>
        <v>-254.93670814242023</v>
      </c>
      <c r="AZ28" s="188">
        <f>-Tax!AZ187</f>
        <v>-263.67163613440493</v>
      </c>
      <c r="BA28" s="188">
        <f>-Tax!BA187</f>
        <v>-272.87549605209006</v>
      </c>
      <c r="BB28" s="188">
        <f>-Tax!BB187</f>
        <v>-282.59160653997174</v>
      </c>
      <c r="BC28" s="188">
        <f>-Tax!BC187</f>
        <v>-292.51475996999261</v>
      </c>
      <c r="BD28" s="188">
        <f>-Tax!BD187</f>
        <v>-302.80680870024162</v>
      </c>
      <c r="BE28" s="188">
        <f>-Tax!BE187</f>
        <v>-313.59064365045947</v>
      </c>
      <c r="BF28" s="188">
        <f>-Tax!BF187</f>
        <v>-324.5284450605177</v>
      </c>
      <c r="BG28" s="188">
        <f>-Tax!BG187</f>
        <v>-335.57701083555457</v>
      </c>
      <c r="BH28" s="188">
        <f>-Tax!BH187</f>
        <v>-347.23377043681194</v>
      </c>
      <c r="BI28" s="188">
        <f>-Tax!BI187</f>
        <v>-360.19632123420365</v>
      </c>
      <c r="BJ28" s="188">
        <f>-Tax!BJ187</f>
        <v>-373.57246584018299</v>
      </c>
      <c r="BK28" s="188">
        <f>-Tax!BK187</f>
        <v>-386.91309171258831</v>
      </c>
      <c r="BL28" s="188">
        <f>-Tax!BL187</f>
        <v>-401.02802401674262</v>
      </c>
      <c r="BM28" s="188">
        <f>-Tax!BM187</f>
        <v>-415.55101904240792</v>
      </c>
      <c r="BN28" s="188">
        <f>-Tax!BN187</f>
        <v>-430.53927544353724</v>
      </c>
      <c r="BO28" s="188">
        <f>-Tax!BO187</f>
        <v>-445.9982201764833</v>
      </c>
      <c r="BP28" s="188">
        <f>-Tax!BP187</f>
        <v>-461.94755689867884</v>
      </c>
      <c r="BQ28" s="188">
        <f>-Tax!BQ187</f>
        <v>-478.39460039389564</v>
      </c>
      <c r="BR28" s="188">
        <f>-Tax!BR187</f>
        <v>-495.35689564228437</v>
      </c>
      <c r="BS28" s="188">
        <f>-Tax!BS187</f>
        <v>-512.84715043912911</v>
      </c>
      <c r="BT28" s="188">
        <f>-Tax!BT187</f>
        <v>-530.88698786358327</v>
      </c>
      <c r="BU28" s="188">
        <f>-Tax!BU187</f>
        <v>-549.48550360272066</v>
      </c>
      <c r="BV28" s="188">
        <f>-Tax!BV187</f>
        <v>-568.6621313622145</v>
      </c>
      <c r="BW28" s="188">
        <f>-Tax!BW187</f>
        <v>-588.43150376238327</v>
      </c>
      <c r="BX28" s="188">
        <f>-Tax!BX187</f>
        <v>-608.81718469772659</v>
      </c>
      <c r="BY28" s="188">
        <f>-Tax!BY187</f>
        <v>-629.83027806772498</v>
      </c>
      <c r="BZ28" s="188">
        <f>-Tax!BZ187</f>
        <v>-651.49236139047707</v>
      </c>
      <c r="CA28" s="188">
        <f>-Tax!CA187</f>
        <v>-673.82046404547737</v>
      </c>
      <c r="CB28" s="188">
        <f>-Tax!CB187</f>
        <v>-696.84050658379419</v>
      </c>
      <c r="CC28" s="188">
        <f>-Tax!CC187</f>
        <v>-720.56566710506877</v>
      </c>
      <c r="CD28" s="188">
        <f>-Tax!CD187</f>
        <v>-745.02006675919893</v>
      </c>
      <c r="CE28" s="188">
        <f>-Tax!CE187</f>
        <v>-770.22289610350435</v>
      </c>
      <c r="CF28" s="188">
        <f>-Tax!CF187</f>
        <v>-796.20243287061612</v>
      </c>
      <c r="CG28" s="188">
        <f>-Tax!CG187</f>
        <v>-822.97465115520026</v>
      </c>
      <c r="CH28" s="188">
        <f>-Tax!CH187</f>
        <v>-850.56601332117634</v>
      </c>
      <c r="CI28" s="188">
        <f>-Tax!CI187</f>
        <v>-879.00061615631785</v>
      </c>
    </row>
    <row r="29" spans="1:87">
      <c r="C29" t="s">
        <v>612</v>
      </c>
      <c r="D29" s="2" t="s">
        <v>898</v>
      </c>
      <c r="E29" s="2" t="s">
        <v>58</v>
      </c>
      <c r="F29" s="2"/>
      <c r="G29" s="762"/>
      <c r="H29" s="188">
        <f>-Tax!H194</f>
        <v>-7.2630000000000008</v>
      </c>
      <c r="I29" s="188">
        <f>-Tax!I194</f>
        <v>-163.6</v>
      </c>
      <c r="J29" s="188">
        <f>-Tax!J194</f>
        <v>-16.756433999999999</v>
      </c>
      <c r="K29" s="188">
        <f>-Tax!K194</f>
        <v>-3.6150000000000002</v>
      </c>
      <c r="L29" s="188">
        <f>-Tax!L194</f>
        <v>-12.7</v>
      </c>
      <c r="M29" s="188">
        <f>-Tax!M194</f>
        <v>-32.332289645585547</v>
      </c>
      <c r="N29" s="188">
        <f>-Tax!N194</f>
        <v>-55.643500438175046</v>
      </c>
      <c r="O29" s="188">
        <f>-Tax!O194</f>
        <v>-106.97045326066277</v>
      </c>
      <c r="P29" s="188">
        <f>-Tax!P194</f>
        <v>-117.36192084826523</v>
      </c>
      <c r="Q29" s="188">
        <f>-Tax!Q194</f>
        <v>-131.5040535337605</v>
      </c>
      <c r="R29" s="188">
        <f>-Tax!R194</f>
        <v>-139.59230885868192</v>
      </c>
      <c r="S29" s="188">
        <f>-Tax!S194</f>
        <v>-141.07583639156377</v>
      </c>
      <c r="T29" s="188">
        <f>-Tax!T194</f>
        <v>-149.8781493280209</v>
      </c>
      <c r="U29" s="188">
        <f>-Tax!U194</f>
        <v>-160.48524575344712</v>
      </c>
      <c r="V29" s="188">
        <f>-Tax!V194</f>
        <v>-175.26269870065383</v>
      </c>
      <c r="W29" s="188">
        <f>-Tax!W194</f>
        <v>-191.12732846779258</v>
      </c>
      <c r="X29" s="188">
        <f>-Tax!X194</f>
        <v>-207.55855212330073</v>
      </c>
      <c r="Y29" s="188">
        <f>-Tax!Y194</f>
        <v>-224.51144907285496</v>
      </c>
      <c r="Z29" s="188">
        <f>-Tax!Z194</f>
        <v>-243.33452193082849</v>
      </c>
      <c r="AA29" s="188">
        <f>-Tax!AA194</f>
        <v>-258.28435778310529</v>
      </c>
      <c r="AB29" s="188">
        <f>-Tax!AB194</f>
        <v>-234.86634438549044</v>
      </c>
      <c r="AC29" s="188">
        <f>-Tax!AC194</f>
        <v>-251.98115516442948</v>
      </c>
      <c r="AD29" s="188">
        <f>-Tax!AD194</f>
        <v>-269.92584053820957</v>
      </c>
      <c r="AE29" s="188">
        <f>-Tax!AE194</f>
        <v>-288.69412148498594</v>
      </c>
      <c r="AF29" s="188">
        <f>-Tax!AF194</f>
        <v>-308.57831764523917</v>
      </c>
      <c r="AG29" s="188">
        <f>-Tax!AG194</f>
        <v>-317.95978442396427</v>
      </c>
      <c r="AH29" s="188">
        <f>-Tax!AH194</f>
        <v>-326.02092815101383</v>
      </c>
      <c r="AI29" s="188">
        <f>-Tax!AI194</f>
        <v>-334.82063978293422</v>
      </c>
      <c r="AJ29" s="188">
        <f>-Tax!AJ194</f>
        <v>-344.30912304344724</v>
      </c>
      <c r="AK29" s="188">
        <f>-Tax!AK194</f>
        <v>-354.44613315791639</v>
      </c>
      <c r="AL29" s="188">
        <f>-Tax!AL194</f>
        <v>-365.15298706985698</v>
      </c>
      <c r="AM29" s="188">
        <f>-Tax!AM194</f>
        <v>-376.22983496096072</v>
      </c>
      <c r="AN29" s="188">
        <f>-Tax!AN194</f>
        <v>-387.80365519301472</v>
      </c>
      <c r="AO29" s="188">
        <f>-Tax!AO194</f>
        <v>-399.70822333127865</v>
      </c>
      <c r="AP29" s="188">
        <f>-Tax!AP194</f>
        <v>-411.90035670761836</v>
      </c>
      <c r="AQ29" s="188">
        <f>-Tax!AQ194</f>
        <v>-424.42880207279359</v>
      </c>
      <c r="AR29" s="188">
        <f>-Tax!AR194</f>
        <v>-437.29441090843261</v>
      </c>
      <c r="AS29" s="188">
        <f>-Tax!AS194</f>
        <v>-450.77202081497501</v>
      </c>
      <c r="AT29" s="188">
        <f>-Tax!AT194</f>
        <v>-464.93220786640813</v>
      </c>
      <c r="AU29" s="188">
        <f>-Tax!AU194</f>
        <v>-479.04694327154073</v>
      </c>
      <c r="AV29" s="188">
        <f>-Tax!AV194</f>
        <v>-493.91778406076719</v>
      </c>
      <c r="AW29" s="188">
        <f>-Tax!AW194</f>
        <v>-509.02861764723934</v>
      </c>
      <c r="AX29" s="188">
        <f>-Tax!AX194</f>
        <v>-524.47535008260468</v>
      </c>
      <c r="AY29" s="188">
        <f>-Tax!AY194</f>
        <v>-540.38988987677351</v>
      </c>
      <c r="AZ29" s="188">
        <f>-Tax!AZ194</f>
        <v>-556.58302477970869</v>
      </c>
      <c r="BA29" s="188">
        <f>-Tax!BA194</f>
        <v>-573.36539301769744</v>
      </c>
      <c r="BB29" s="188">
        <f>-Tax!BB194</f>
        <v>-590.92672908938744</v>
      </c>
      <c r="BC29" s="188">
        <f>-Tax!BC194</f>
        <v>-609.00967910244526</v>
      </c>
      <c r="BD29" s="188">
        <f>-Tax!BD194</f>
        <v>-627.67774602545046</v>
      </c>
      <c r="BE29" s="188">
        <f>-Tax!BE194</f>
        <v>-647.10296546862105</v>
      </c>
      <c r="BF29" s="188">
        <f>-Tax!BF194</f>
        <v>-666.93932810843035</v>
      </c>
      <c r="BG29" s="188">
        <f>-Tax!BG194</f>
        <v>-686.9912279191476</v>
      </c>
      <c r="BH29" s="188">
        <f>-Tax!BH194</f>
        <v>-707.74979537042327</v>
      </c>
      <c r="BI29" s="188">
        <f>-Tax!BI194</f>
        <v>-730.134911717568</v>
      </c>
      <c r="BJ29" s="188">
        <f>-Tax!BJ194</f>
        <v>-753.51488697305126</v>
      </c>
      <c r="BK29" s="188">
        <f>-Tax!BK194</f>
        <v>-777.14177876119447</v>
      </c>
      <c r="BL29" s="188">
        <f>-Tax!BL194</f>
        <v>-801.63574489839175</v>
      </c>
      <c r="BM29" s="188">
        <f>-Tax!BM194</f>
        <v>-826.85656330664233</v>
      </c>
      <c r="BN29" s="188">
        <f>-Tax!BN194</f>
        <v>-852.81061609885933</v>
      </c>
      <c r="BO29" s="188">
        <f>-Tax!BO194</f>
        <v>-879.53443482605871</v>
      </c>
      <c r="BP29" s="188">
        <f>-Tax!BP194</f>
        <v>-907.04262607158557</v>
      </c>
      <c r="BQ29" s="188">
        <f>-Tax!BQ194</f>
        <v>-935.64194695437254</v>
      </c>
      <c r="BR29" s="188">
        <f>-Tax!BR194</f>
        <v>-965.18829216465429</v>
      </c>
      <c r="BS29" s="188">
        <f>-Tax!BS194</f>
        <v>-995.66855253226595</v>
      </c>
      <c r="BT29" s="188">
        <f>-Tax!BT194</f>
        <v>-1027.1148066576252</v>
      </c>
      <c r="BU29" s="188">
        <f>-Tax!BU194</f>
        <v>-1059.5186976270327</v>
      </c>
      <c r="BV29" s="188">
        <f>-Tax!BV194</f>
        <v>-1092.9110950282034</v>
      </c>
      <c r="BW29" s="188">
        <f>-Tax!BW194</f>
        <v>-1127.4260986653317</v>
      </c>
      <c r="BX29" s="188">
        <f>-Tax!BX194</f>
        <v>-1163.0844701464659</v>
      </c>
      <c r="BY29" s="188">
        <f>-Tax!BY194</f>
        <v>-1199.8510677386726</v>
      </c>
      <c r="BZ29" s="188">
        <f>-Tax!BZ194</f>
        <v>-1237.7639331196131</v>
      </c>
      <c r="CA29" s="188">
        <f>-Tax!CA194</f>
        <v>-1276.83171726309</v>
      </c>
      <c r="CB29" s="188">
        <f>-Tax!CB194</f>
        <v>-1317.0962937808113</v>
      </c>
      <c r="CC29" s="188">
        <f>-Tax!CC194</f>
        <v>-1358.6037735582408</v>
      </c>
      <c r="CD29" s="188">
        <f>-Tax!CD194</f>
        <v>-1401.4025354415071</v>
      </c>
      <c r="CE29" s="188">
        <f>-Tax!CE194</f>
        <v>-1445.5388530635569</v>
      </c>
      <c r="CF29" s="188">
        <f>-Tax!CF194</f>
        <v>-1491.0583959847359</v>
      </c>
      <c r="CG29" s="188">
        <f>-Tax!CG194</f>
        <v>-1537.9981333809997</v>
      </c>
      <c r="CH29" s="188">
        <f>-Tax!CH194</f>
        <v>-1586.4093740784288</v>
      </c>
      <c r="CI29" s="188">
        <f>-Tax!CI194</f>
        <v>-1636.3420324555645</v>
      </c>
    </row>
    <row r="30" spans="1:87">
      <c r="C30" t="s">
        <v>735</v>
      </c>
      <c r="D30" s="2" t="s">
        <v>898</v>
      </c>
      <c r="E30" s="2" t="s">
        <v>58</v>
      </c>
      <c r="F30" s="2"/>
      <c r="G30" s="762"/>
      <c r="H30" s="188">
        <f>'Working capital'!H76</f>
        <v>0</v>
      </c>
      <c r="I30" s="188">
        <f>'Working capital'!I76</f>
        <v>0</v>
      </c>
      <c r="J30" s="188">
        <f>'Working capital'!J76</f>
        <v>0</v>
      </c>
      <c r="K30" s="188">
        <f>'Working capital'!K76</f>
        <v>0</v>
      </c>
      <c r="L30" s="188">
        <f>'Working capital'!L76</f>
        <v>4.8</v>
      </c>
      <c r="M30" s="188">
        <f>'Working capital'!M76</f>
        <v>0</v>
      </c>
      <c r="N30" s="188">
        <f>'Working capital'!N76</f>
        <v>0</v>
      </c>
      <c r="O30" s="188">
        <f>'Working capital'!O76</f>
        <v>0</v>
      </c>
      <c r="P30" s="188">
        <f>'Working capital'!P76</f>
        <v>0</v>
      </c>
      <c r="Q30" s="188">
        <f>'Working capital'!Q76</f>
        <v>0</v>
      </c>
      <c r="R30" s="188">
        <f>'Working capital'!R76</f>
        <v>0</v>
      </c>
      <c r="S30" s="188">
        <f>'Working capital'!S76</f>
        <v>0</v>
      </c>
      <c r="T30" s="188">
        <f>'Working capital'!T76</f>
        <v>0</v>
      </c>
      <c r="U30" s="188">
        <f>'Working capital'!U76</f>
        <v>0</v>
      </c>
      <c r="V30" s="188">
        <f>'Working capital'!V76</f>
        <v>0</v>
      </c>
      <c r="W30" s="188">
        <f>'Working capital'!W76</f>
        <v>0</v>
      </c>
      <c r="X30" s="188">
        <f>'Working capital'!X76</f>
        <v>0</v>
      </c>
      <c r="Y30" s="188">
        <f>'Working capital'!Y76</f>
        <v>0</v>
      </c>
      <c r="Z30" s="188">
        <f>'Working capital'!Z76</f>
        <v>0</v>
      </c>
      <c r="AA30" s="188">
        <f>'Working capital'!AA76</f>
        <v>0</v>
      </c>
      <c r="AB30" s="188">
        <f>'Working capital'!AB76</f>
        <v>0</v>
      </c>
      <c r="AC30" s="188">
        <f>'Working capital'!AC76</f>
        <v>0</v>
      </c>
      <c r="AD30" s="188">
        <f>'Working capital'!AD76</f>
        <v>0</v>
      </c>
      <c r="AE30" s="188">
        <f>'Working capital'!AE76</f>
        <v>0</v>
      </c>
      <c r="AF30" s="188">
        <f>'Working capital'!AF76</f>
        <v>0</v>
      </c>
      <c r="AG30" s="188">
        <f>'Working capital'!AG76</f>
        <v>0</v>
      </c>
      <c r="AH30" s="188">
        <f>'Working capital'!AH76</f>
        <v>0</v>
      </c>
      <c r="AI30" s="188">
        <f>'Working capital'!AI76</f>
        <v>0</v>
      </c>
      <c r="AJ30" s="188">
        <f>'Working capital'!AJ76</f>
        <v>0</v>
      </c>
      <c r="AK30" s="188">
        <f>'Working capital'!AK76</f>
        <v>0</v>
      </c>
      <c r="AL30" s="188">
        <f>'Working capital'!AL76</f>
        <v>0</v>
      </c>
      <c r="AM30" s="188">
        <f>'Working capital'!AM76</f>
        <v>0</v>
      </c>
      <c r="AN30" s="188">
        <f>'Working capital'!AN76</f>
        <v>0</v>
      </c>
      <c r="AO30" s="188">
        <f>'Working capital'!AO76</f>
        <v>0</v>
      </c>
      <c r="AP30" s="188">
        <f>'Working capital'!AP76</f>
        <v>0</v>
      </c>
      <c r="AQ30" s="188">
        <f>'Working capital'!AQ76</f>
        <v>0</v>
      </c>
      <c r="AR30" s="188">
        <f>'Working capital'!AR76</f>
        <v>0</v>
      </c>
      <c r="AS30" s="188">
        <f>'Working capital'!AS76</f>
        <v>0</v>
      </c>
      <c r="AT30" s="188">
        <f>'Working capital'!AT76</f>
        <v>0</v>
      </c>
      <c r="AU30" s="188">
        <f>'Working capital'!AU76</f>
        <v>0</v>
      </c>
      <c r="AV30" s="188">
        <f>'Working capital'!AV76</f>
        <v>0</v>
      </c>
      <c r="AW30" s="188">
        <f>'Working capital'!AW76</f>
        <v>0</v>
      </c>
      <c r="AX30" s="188">
        <f>'Working capital'!AX76</f>
        <v>0</v>
      </c>
      <c r="AY30" s="188">
        <f>'Working capital'!AY76</f>
        <v>0</v>
      </c>
      <c r="AZ30" s="188">
        <f>'Working capital'!AZ76</f>
        <v>0</v>
      </c>
      <c r="BA30" s="188">
        <f>'Working capital'!BA76</f>
        <v>0</v>
      </c>
      <c r="BB30" s="188">
        <f>'Working capital'!BB76</f>
        <v>0</v>
      </c>
      <c r="BC30" s="188">
        <f>'Working capital'!BC76</f>
        <v>0</v>
      </c>
      <c r="BD30" s="188">
        <f>'Working capital'!BD76</f>
        <v>0</v>
      </c>
      <c r="BE30" s="188">
        <f>'Working capital'!BE76</f>
        <v>0</v>
      </c>
      <c r="BF30" s="188">
        <f>'Working capital'!BF76</f>
        <v>0</v>
      </c>
      <c r="BG30" s="188">
        <f>'Working capital'!BG76</f>
        <v>0</v>
      </c>
      <c r="BH30" s="188">
        <f>'Working capital'!BH76</f>
        <v>0</v>
      </c>
      <c r="BI30" s="188">
        <f>'Working capital'!BI76</f>
        <v>0</v>
      </c>
      <c r="BJ30" s="188">
        <f>'Working capital'!BJ76</f>
        <v>0</v>
      </c>
      <c r="BK30" s="188">
        <f>'Working capital'!BK76</f>
        <v>0</v>
      </c>
      <c r="BL30" s="188">
        <f>'Working capital'!BL76</f>
        <v>0</v>
      </c>
      <c r="BM30" s="188">
        <f>'Working capital'!BM76</f>
        <v>0</v>
      </c>
      <c r="BN30" s="188">
        <f>'Working capital'!BN76</f>
        <v>0</v>
      </c>
      <c r="BO30" s="188">
        <f>'Working capital'!BO76</f>
        <v>0</v>
      </c>
      <c r="BP30" s="188">
        <f>'Working capital'!BP76</f>
        <v>0</v>
      </c>
      <c r="BQ30" s="188">
        <f>'Working capital'!BQ76</f>
        <v>0</v>
      </c>
      <c r="BR30" s="188">
        <f>'Working capital'!BR76</f>
        <v>0</v>
      </c>
      <c r="BS30" s="188">
        <f>'Working capital'!BS76</f>
        <v>0</v>
      </c>
      <c r="BT30" s="188">
        <f>'Working capital'!BT76</f>
        <v>0</v>
      </c>
      <c r="BU30" s="188">
        <f>'Working capital'!BU76</f>
        <v>0</v>
      </c>
      <c r="BV30" s="188">
        <f>'Working capital'!BV76</f>
        <v>0</v>
      </c>
      <c r="BW30" s="188">
        <f>'Working capital'!BW76</f>
        <v>0</v>
      </c>
      <c r="BX30" s="188">
        <f>'Working capital'!BX76</f>
        <v>0</v>
      </c>
      <c r="BY30" s="188">
        <f>'Working capital'!BY76</f>
        <v>0</v>
      </c>
      <c r="BZ30" s="188">
        <f>'Working capital'!BZ76</f>
        <v>0</v>
      </c>
      <c r="CA30" s="188">
        <f>'Working capital'!CA76</f>
        <v>0</v>
      </c>
      <c r="CB30" s="188">
        <f>'Working capital'!CB76</f>
        <v>0</v>
      </c>
      <c r="CC30" s="188">
        <f>'Working capital'!CC76</f>
        <v>0</v>
      </c>
      <c r="CD30" s="188">
        <f>'Working capital'!CD76</f>
        <v>0</v>
      </c>
      <c r="CE30" s="188">
        <f>'Working capital'!CE76</f>
        <v>0</v>
      </c>
      <c r="CF30" s="188">
        <f>'Working capital'!CF76</f>
        <v>0</v>
      </c>
      <c r="CG30" s="188">
        <f>'Working capital'!CG76</f>
        <v>0</v>
      </c>
      <c r="CH30" s="188">
        <f>'Working capital'!CH76</f>
        <v>0</v>
      </c>
      <c r="CI30" s="188">
        <f>'Working capital'!CI76</f>
        <v>0</v>
      </c>
    </row>
    <row r="31" spans="1:87">
      <c r="D31" s="2"/>
      <c r="E31" s="2"/>
      <c r="F31" s="2"/>
      <c r="G31" s="751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</row>
    <row r="32" spans="1:87">
      <c r="A32" s="4"/>
      <c r="B32" s="4"/>
      <c r="C32" s="4" t="s">
        <v>613</v>
      </c>
      <c r="D32" s="2" t="s">
        <v>898</v>
      </c>
      <c r="E32" s="2" t="s">
        <v>58</v>
      </c>
      <c r="F32" s="2"/>
      <c r="G32" s="763"/>
      <c r="H32" s="750">
        <f t="shared" ref="H32:L32" si="20">H26+H29+H28+H30</f>
        <v>90.442995585903361</v>
      </c>
      <c r="I32" s="750">
        <f t="shared" si="20"/>
        <v>-67.270518414718268</v>
      </c>
      <c r="J32" s="750">
        <f t="shared" si="20"/>
        <v>71.362949550021497</v>
      </c>
      <c r="K32" s="750">
        <f t="shared" si="20"/>
        <v>11.023646056697354</v>
      </c>
      <c r="L32" s="750">
        <f t="shared" si="20"/>
        <v>59.114406298640283</v>
      </c>
      <c r="M32" s="750">
        <f t="shared" ref="M32" si="21">M26+M29+M28+M30</f>
        <v>96.996868936756641</v>
      </c>
      <c r="N32" s="750">
        <f t="shared" ref="N32:BY32" si="22">N26+N29+N28+N30</f>
        <v>166.93050131452515</v>
      </c>
      <c r="O32" s="750">
        <f t="shared" si="22"/>
        <v>320.91135978198827</v>
      </c>
      <c r="P32" s="750">
        <f t="shared" si="22"/>
        <v>352.08576254479567</v>
      </c>
      <c r="Q32" s="750">
        <f t="shared" si="22"/>
        <v>405.38658098320326</v>
      </c>
      <c r="R32" s="750">
        <f t="shared" si="22"/>
        <v>437.11685111240524</v>
      </c>
      <c r="S32" s="750">
        <f t="shared" si="22"/>
        <v>444.45595452407611</v>
      </c>
      <c r="T32" s="750">
        <f t="shared" si="22"/>
        <v>480.38612197321976</v>
      </c>
      <c r="U32" s="750">
        <f t="shared" si="22"/>
        <v>520.99255659863888</v>
      </c>
      <c r="V32" s="750">
        <f t="shared" si="22"/>
        <v>577.14096465657281</v>
      </c>
      <c r="W32" s="750">
        <f t="shared" si="22"/>
        <v>636.27185874823488</v>
      </c>
      <c r="X32" s="750">
        <f t="shared" si="22"/>
        <v>697.25222259846055</v>
      </c>
      <c r="Y32" s="750">
        <f t="shared" si="22"/>
        <v>759.96618837747769</v>
      </c>
      <c r="Z32" s="750">
        <f t="shared" si="22"/>
        <v>829.04104682879824</v>
      </c>
      <c r="AA32" s="750">
        <f t="shared" si="22"/>
        <v>902.20725486668368</v>
      </c>
      <c r="AB32" s="750">
        <f t="shared" si="22"/>
        <v>984.18256004763964</v>
      </c>
      <c r="AC32" s="750">
        <f t="shared" si="22"/>
        <v>1073.1876338729464</v>
      </c>
      <c r="AD32" s="750">
        <f t="shared" si="22"/>
        <v>1159.2620120260608</v>
      </c>
      <c r="AE32" s="750">
        <f t="shared" si="22"/>
        <v>1249.6791766326746</v>
      </c>
      <c r="AF32" s="750">
        <f t="shared" si="22"/>
        <v>1345.1886187195432</v>
      </c>
      <c r="AG32" s="750">
        <f t="shared" si="22"/>
        <v>1378.5508541992122</v>
      </c>
      <c r="AH32" s="750">
        <f t="shared" si="22"/>
        <v>1414.5197328001364</v>
      </c>
      <c r="AI32" s="750">
        <f t="shared" si="22"/>
        <v>1453.769526207222</v>
      </c>
      <c r="AJ32" s="750">
        <f t="shared" si="22"/>
        <v>1495.7914684225616</v>
      </c>
      <c r="AK32" s="750">
        <f t="shared" si="22"/>
        <v>1540.2132187613176</v>
      </c>
      <c r="AL32" s="750">
        <f t="shared" si="22"/>
        <v>1587.3747400833577</v>
      </c>
      <c r="AM32" s="750">
        <f t="shared" si="22"/>
        <v>1636.6025712338951</v>
      </c>
      <c r="AN32" s="750">
        <f t="shared" si="22"/>
        <v>1688.1672269293533</v>
      </c>
      <c r="AO32" s="750">
        <f t="shared" si="22"/>
        <v>1741.1625209790541</v>
      </c>
      <c r="AP32" s="750">
        <f t="shared" si="22"/>
        <v>1796.0393656215756</v>
      </c>
      <c r="AQ32" s="750">
        <f t="shared" si="22"/>
        <v>1852.8683219892678</v>
      </c>
      <c r="AR32" s="750">
        <f t="shared" si="22"/>
        <v>1911.7098863198535</v>
      </c>
      <c r="AS32" s="750">
        <f t="shared" si="22"/>
        <v>1973.3313899890118</v>
      </c>
      <c r="AT32" s="750">
        <f t="shared" si="22"/>
        <v>2038.2273206427089</v>
      </c>
      <c r="AU32" s="750">
        <f t="shared" si="22"/>
        <v>2102.6320807516367</v>
      </c>
      <c r="AV32" s="750">
        <f t="shared" si="22"/>
        <v>2171.4292969210446</v>
      </c>
      <c r="AW32" s="750">
        <f t="shared" si="22"/>
        <v>2240.9998824123977</v>
      </c>
      <c r="AX32" s="750">
        <f t="shared" si="22"/>
        <v>2312.3192124625116</v>
      </c>
      <c r="AY32" s="750">
        <f t="shared" si="22"/>
        <v>2385.9797940575813</v>
      </c>
      <c r="AZ32" s="750">
        <f t="shared" si="22"/>
        <v>2460.7639827423409</v>
      </c>
      <c r="BA32" s="750">
        <f t="shared" si="22"/>
        <v>2538.7226672093625</v>
      </c>
      <c r="BB32" s="750">
        <f t="shared" si="22"/>
        <v>2620.5550068880775</v>
      </c>
      <c r="BC32" s="750">
        <f t="shared" si="22"/>
        <v>2704.5733172173136</v>
      </c>
      <c r="BD32" s="750">
        <f t="shared" si="22"/>
        <v>2791.453664177076</v>
      </c>
      <c r="BE32" s="750">
        <f t="shared" si="22"/>
        <v>2882.080827357242</v>
      </c>
      <c r="BF32" s="750">
        <f t="shared" si="22"/>
        <v>2974.4033195068441</v>
      </c>
      <c r="BG32" s="750">
        <f t="shared" si="22"/>
        <v>3067.7047162641065</v>
      </c>
      <c r="BH32" s="750">
        <f t="shared" si="22"/>
        <v>3164.9506974217056</v>
      </c>
      <c r="BI32" s="750">
        <f t="shared" si="22"/>
        <v>3270.9936988553154</v>
      </c>
      <c r="BJ32" s="750">
        <f t="shared" si="22"/>
        <v>3381.2620584397027</v>
      </c>
      <c r="BK32" s="750">
        <f t="shared" si="22"/>
        <v>3492.1646114213481</v>
      </c>
      <c r="BL32" s="750">
        <f t="shared" si="22"/>
        <v>3607.9913067454031</v>
      </c>
      <c r="BM32" s="750">
        <f t="shared" si="22"/>
        <v>3727.2227470471503</v>
      </c>
      <c r="BN32" s="750">
        <f t="shared" si="22"/>
        <v>3850.0496746271901</v>
      </c>
      <c r="BO32" s="750">
        <f t="shared" si="22"/>
        <v>3976.597965007626</v>
      </c>
      <c r="BP32" s="750">
        <f t="shared" si="22"/>
        <v>4106.9705489107928</v>
      </c>
      <c r="BQ32" s="750">
        <f t="shared" si="22"/>
        <v>4242.1096420448048</v>
      </c>
      <c r="BR32" s="750">
        <f t="shared" si="22"/>
        <v>4381.6355634208157</v>
      </c>
      <c r="BS32" s="750">
        <f t="shared" si="22"/>
        <v>4525.5471089141847</v>
      </c>
      <c r="BT32" s="750">
        <f t="shared" si="22"/>
        <v>4674.0053835636254</v>
      </c>
      <c r="BU32" s="750">
        <f t="shared" si="22"/>
        <v>4827.0126036892598</v>
      </c>
      <c r="BV32" s="750">
        <f t="shared" si="22"/>
        <v>4984.719679171254</v>
      </c>
      <c r="BW32" s="750">
        <f t="shared" si="22"/>
        <v>5147.5728072831444</v>
      </c>
      <c r="BX32" s="750">
        <f t="shared" si="22"/>
        <v>5315.7049645325778</v>
      </c>
      <c r="BY32" s="750">
        <f t="shared" si="22"/>
        <v>5489.0440374191921</v>
      </c>
      <c r="BZ32" s="750">
        <f t="shared" ref="BZ32:CI32" si="23">BZ26+BZ29+BZ28+BZ30</f>
        <v>5667.7688835302706</v>
      </c>
      <c r="CA32" s="750">
        <f t="shared" si="23"/>
        <v>5851.9565439257021</v>
      </c>
      <c r="CB32" s="750">
        <f t="shared" si="23"/>
        <v>6041.8104010938168</v>
      </c>
      <c r="CC32" s="750">
        <f t="shared" si="23"/>
        <v>6237.5083219899279</v>
      </c>
      <c r="CD32" s="750">
        <f t="shared" si="23"/>
        <v>6439.2678066021181</v>
      </c>
      <c r="CE32" s="750">
        <f t="shared" si="23"/>
        <v>6647.2852475011832</v>
      </c>
      <c r="CF32" s="750">
        <f t="shared" si="23"/>
        <v>6861.7824865660568</v>
      </c>
      <c r="CG32" s="750">
        <f t="shared" si="23"/>
        <v>7082.9183536086002</v>
      </c>
      <c r="CH32" s="750">
        <f t="shared" si="23"/>
        <v>7310.9261621988153</v>
      </c>
      <c r="CI32" s="750">
        <f t="shared" si="23"/>
        <v>7546.0279458356472</v>
      </c>
    </row>
    <row r="33" spans="1:87">
      <c r="D33" s="2"/>
      <c r="E33" s="2"/>
      <c r="F33" s="2"/>
      <c r="G33" s="751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</row>
    <row r="34" spans="1:87" ht="15" thickBot="1">
      <c r="A34" s="4"/>
      <c r="B34" s="4"/>
      <c r="C34" s="4" t="s">
        <v>1</v>
      </c>
      <c r="D34" s="2" t="s">
        <v>898</v>
      </c>
      <c r="E34" s="2" t="s">
        <v>58</v>
      </c>
      <c r="F34" s="2"/>
      <c r="G34" s="763"/>
      <c r="H34" s="748">
        <f t="shared" ref="H34:L34" si="24">H26-H15-H18</f>
        <v>368.75192656731463</v>
      </c>
      <c r="I34" s="748">
        <f t="shared" si="24"/>
        <v>393.61200000000031</v>
      </c>
      <c r="J34" s="748">
        <f t="shared" si="24"/>
        <v>388.47573414559514</v>
      </c>
      <c r="K34" s="748">
        <f t="shared" si="24"/>
        <v>353.54429739100067</v>
      </c>
      <c r="L34" s="748">
        <f t="shared" si="24"/>
        <v>416.67899999999986</v>
      </c>
      <c r="M34" s="748">
        <f t="shared" ref="M34" si="25">M26-M15-M18</f>
        <v>529.73046537738287</v>
      </c>
      <c r="N34" s="748">
        <f t="shared" ref="N34:BY34" si="26">N26-N15-N18</f>
        <v>654.59465060772459</v>
      </c>
      <c r="O34" s="748">
        <f t="shared" si="26"/>
        <v>875.72451209714973</v>
      </c>
      <c r="P34" s="748">
        <f t="shared" si="26"/>
        <v>942.49894171810377</v>
      </c>
      <c r="Q34" s="748">
        <f t="shared" si="26"/>
        <v>1037.495004417656</v>
      </c>
      <c r="R34" s="748">
        <f t="shared" si="26"/>
        <v>1106.6495949730077</v>
      </c>
      <c r="S34" s="748">
        <f t="shared" si="26"/>
        <v>1146.2227216928818</v>
      </c>
      <c r="T34" s="748">
        <f t="shared" si="26"/>
        <v>1221.9011175200858</v>
      </c>
      <c r="U34" s="748">
        <f t="shared" si="26"/>
        <v>1303.1022079221671</v>
      </c>
      <c r="V34" s="748">
        <f t="shared" si="26"/>
        <v>1406.7382260356817</v>
      </c>
      <c r="W34" s="748">
        <f t="shared" si="26"/>
        <v>1516.5306735928207</v>
      </c>
      <c r="X34" s="748">
        <f t="shared" si="26"/>
        <v>1631.8240240920466</v>
      </c>
      <c r="Y34" s="748">
        <f t="shared" si="26"/>
        <v>1752.465594214061</v>
      </c>
      <c r="Z34" s="748">
        <f t="shared" si="26"/>
        <v>1881.8760682920442</v>
      </c>
      <c r="AA34" s="748">
        <f t="shared" si="26"/>
        <v>2017.4554384049945</v>
      </c>
      <c r="AB34" s="748">
        <f t="shared" si="26"/>
        <v>2167.7494542880204</v>
      </c>
      <c r="AC34" s="748">
        <f t="shared" si="26"/>
        <v>2329.9466139067326</v>
      </c>
      <c r="AD34" s="748">
        <f t="shared" si="26"/>
        <v>2491.0093045440703</v>
      </c>
      <c r="AE34" s="748">
        <f t="shared" si="26"/>
        <v>2660.709729245752</v>
      </c>
      <c r="AF34" s="748">
        <f t="shared" si="26"/>
        <v>2840.2746626230874</v>
      </c>
      <c r="AG34" s="748">
        <f t="shared" si="26"/>
        <v>2939.541109878473</v>
      </c>
      <c r="AH34" s="748">
        <f t="shared" si="26"/>
        <v>3042.8288737235971</v>
      </c>
      <c r="AI34" s="748">
        <f t="shared" si="26"/>
        <v>3149.9434516135134</v>
      </c>
      <c r="AJ34" s="748">
        <f t="shared" si="26"/>
        <v>3260.410401687619</v>
      </c>
      <c r="AK34" s="748">
        <f t="shared" si="26"/>
        <v>3373.5767141184842</v>
      </c>
      <c r="AL34" s="748">
        <f t="shared" si="26"/>
        <v>3491.0055169488705</v>
      </c>
      <c r="AM34" s="748">
        <f t="shared" si="26"/>
        <v>3612.8876456736944</v>
      </c>
      <c r="AN34" s="748">
        <f t="shared" si="26"/>
        <v>3739.0626240080815</v>
      </c>
      <c r="AO34" s="748">
        <f t="shared" si="26"/>
        <v>3868.450838046298</v>
      </c>
      <c r="AP34" s="748">
        <f t="shared" si="26"/>
        <v>4002.0485746045779</v>
      </c>
      <c r="AQ34" s="748">
        <f t="shared" si="26"/>
        <v>4140.0031399773316</v>
      </c>
      <c r="AR34" s="748">
        <f t="shared" si="26"/>
        <v>4282.5646747959763</v>
      </c>
      <c r="AS34" s="748">
        <f t="shared" si="26"/>
        <v>4430.7928643992454</v>
      </c>
      <c r="AT34" s="748">
        <f t="shared" si="26"/>
        <v>4585.3782431152267</v>
      </c>
      <c r="AU34" s="748">
        <f t="shared" si="26"/>
        <v>4741.2773117942015</v>
      </c>
      <c r="AV34" s="748">
        <f t="shared" si="26"/>
        <v>4904.8908221230195</v>
      </c>
      <c r="AW34" s="748">
        <f t="shared" si="26"/>
        <v>5071.6807943256244</v>
      </c>
      <c r="AX34" s="748">
        <f t="shared" si="26"/>
        <v>5242.8988869204159</v>
      </c>
      <c r="AY34" s="748">
        <f t="shared" si="26"/>
        <v>5419.3269797801877</v>
      </c>
      <c r="AZ34" s="748">
        <f t="shared" si="26"/>
        <v>5599.392462021593</v>
      </c>
      <c r="BA34" s="748">
        <f t="shared" si="26"/>
        <v>5785.9692684137281</v>
      </c>
      <c r="BB34" s="748">
        <f t="shared" si="26"/>
        <v>5980.0303372031594</v>
      </c>
      <c r="BC34" s="748">
        <f t="shared" si="26"/>
        <v>6179.3443209446114</v>
      </c>
      <c r="BD34" s="748">
        <f t="shared" si="26"/>
        <v>6384.899229215036</v>
      </c>
      <c r="BE34" s="748">
        <f t="shared" si="26"/>
        <v>6597.9753555623392</v>
      </c>
      <c r="BF34" s="748">
        <f t="shared" si="26"/>
        <v>6816.1003603125573</v>
      </c>
      <c r="BG34" s="748">
        <f t="shared" si="26"/>
        <v>7038.4878455609187</v>
      </c>
      <c r="BH34" s="748">
        <f t="shared" si="26"/>
        <v>7269.1461341758504</v>
      </c>
      <c r="BI34" s="748">
        <f t="shared" si="26"/>
        <v>7514.8081860484526</v>
      </c>
      <c r="BJ34" s="748">
        <f t="shared" si="26"/>
        <v>7769.6415699806557</v>
      </c>
      <c r="BK34" s="748">
        <f t="shared" si="26"/>
        <v>8028.9439552610593</v>
      </c>
      <c r="BL34" s="748">
        <f t="shared" si="26"/>
        <v>8298.572340719933</v>
      </c>
      <c r="BM34" s="748">
        <f t="shared" si="26"/>
        <v>8576.6745006454312</v>
      </c>
      <c r="BN34" s="748">
        <f t="shared" si="26"/>
        <v>8863.5219898633513</v>
      </c>
      <c r="BO34" s="748">
        <f t="shared" si="26"/>
        <v>9159.3620962105633</v>
      </c>
      <c r="BP34" s="748">
        <f t="shared" si="26"/>
        <v>9464.5138295691668</v>
      </c>
      <c r="BQ34" s="748">
        <f t="shared" si="26"/>
        <v>9779.2085573168079</v>
      </c>
      <c r="BR34" s="748">
        <f t="shared" si="26"/>
        <v>10103.749847368428</v>
      </c>
      <c r="BS34" s="748">
        <f t="shared" si="26"/>
        <v>10438.41795805041</v>
      </c>
      <c r="BT34" s="748">
        <f t="shared" si="26"/>
        <v>10783.565855779299</v>
      </c>
      <c r="BU34" s="748">
        <f t="shared" si="26"/>
        <v>11139.459880014523</v>
      </c>
      <c r="BV34" s="748">
        <f t="shared" si="26"/>
        <v>11506.439616686072</v>
      </c>
      <c r="BW34" s="748">
        <f t="shared" si="26"/>
        <v>11884.82241936466</v>
      </c>
      <c r="BX34" s="748">
        <f t="shared" si="26"/>
        <v>12274.99945917376</v>
      </c>
      <c r="BY34" s="748">
        <f t="shared" si="26"/>
        <v>12677.276422941082</v>
      </c>
      <c r="BZ34" s="748">
        <f t="shared" ref="BZ34:CI34" si="27">BZ26-BZ15-BZ18</f>
        <v>13092.033420819398</v>
      </c>
      <c r="CA34" s="748">
        <f t="shared" si="27"/>
        <v>13519.629542674022</v>
      </c>
      <c r="CB34" s="748">
        <f t="shared" si="27"/>
        <v>13960.498944267092</v>
      </c>
      <c r="CC34" s="748">
        <f t="shared" si="27"/>
        <v>14414.991582767831</v>
      </c>
      <c r="CD34" s="748">
        <f t="shared" si="27"/>
        <v>14883.533162851239</v>
      </c>
      <c r="CE34" s="748">
        <f t="shared" si="27"/>
        <v>15366.529732716204</v>
      </c>
      <c r="CF34" s="748">
        <f t="shared" si="27"/>
        <v>15864.463811087573</v>
      </c>
      <c r="CG34" s="748">
        <f t="shared" si="27"/>
        <v>16377.735164767084</v>
      </c>
      <c r="CH34" s="748">
        <f t="shared" si="27"/>
        <v>16906.820798032346</v>
      </c>
      <c r="CI34" s="748">
        <f t="shared" si="27"/>
        <v>17452.195553279289</v>
      </c>
    </row>
    <row r="35" spans="1:87">
      <c r="D35" s="2"/>
      <c r="E35" s="2"/>
      <c r="F35" s="2"/>
      <c r="G35" s="46"/>
      <c r="H35" s="46"/>
      <c r="I35" s="46"/>
      <c r="J35" s="505"/>
      <c r="K35" s="505"/>
      <c r="L35" s="46"/>
      <c r="M35" s="188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</row>
    <row r="36" spans="1:87">
      <c r="C36" s="4" t="s">
        <v>848</v>
      </c>
      <c r="D36" s="2"/>
      <c r="E36" s="2"/>
      <c r="F36" s="2"/>
      <c r="G36" s="46"/>
      <c r="H36" s="46"/>
      <c r="I36" s="46"/>
      <c r="J36" s="505"/>
      <c r="K36" s="505"/>
      <c r="L36" s="46"/>
      <c r="M36" s="188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</row>
    <row r="37" spans="1:87">
      <c r="C37" t="s">
        <v>812</v>
      </c>
      <c r="D37" s="2" t="s">
        <v>898</v>
      </c>
      <c r="E37" s="2" t="s">
        <v>58</v>
      </c>
      <c r="F37" s="448"/>
      <c r="G37" s="674"/>
      <c r="H37" s="674"/>
      <c r="I37" s="674"/>
      <c r="J37" s="188">
        <f>-Inputs!J230</f>
        <v>-37.094000000000001</v>
      </c>
      <c r="K37" s="188">
        <f>-Inputs!K230</f>
        <v>10.856999999999999</v>
      </c>
      <c r="L37" s="188">
        <f>-Inputs!L230</f>
        <v>1.6830000000000001</v>
      </c>
      <c r="M37" s="188">
        <f>-Inputs!M230</f>
        <v>0</v>
      </c>
      <c r="N37" s="188">
        <f>-Inputs!N230</f>
        <v>0</v>
      </c>
      <c r="O37" s="188">
        <f>-Inputs!O230</f>
        <v>0</v>
      </c>
      <c r="P37" s="188">
        <f>-Inputs!P230</f>
        <v>0</v>
      </c>
      <c r="Q37" s="188">
        <f>-Inputs!Q230</f>
        <v>0</v>
      </c>
      <c r="R37" s="188">
        <f>-Inputs!R230</f>
        <v>0</v>
      </c>
      <c r="S37" s="188">
        <f>-Inputs!S230</f>
        <v>0</v>
      </c>
      <c r="T37" s="188">
        <f>-Inputs!T230</f>
        <v>0</v>
      </c>
      <c r="U37" s="188">
        <f>-Inputs!U230</f>
        <v>0</v>
      </c>
      <c r="V37" s="188">
        <f>-Inputs!V230</f>
        <v>0</v>
      </c>
      <c r="W37" s="188">
        <f>-Inputs!W230</f>
        <v>0</v>
      </c>
      <c r="X37" s="188">
        <f>-Inputs!X230</f>
        <v>0</v>
      </c>
      <c r="Y37" s="188">
        <f>-Inputs!Y230</f>
        <v>0</v>
      </c>
      <c r="Z37" s="188">
        <f>-Inputs!Z230</f>
        <v>0</v>
      </c>
      <c r="AA37" s="188">
        <f>-Inputs!AA230</f>
        <v>0</v>
      </c>
      <c r="AB37" s="188">
        <f>-Inputs!AB230</f>
        <v>0</v>
      </c>
      <c r="AC37" s="188">
        <f>-Inputs!AC230</f>
        <v>0</v>
      </c>
      <c r="AD37" s="188">
        <f>-Inputs!AD230</f>
        <v>0</v>
      </c>
      <c r="AE37" s="188">
        <f>-Inputs!AE230</f>
        <v>0</v>
      </c>
      <c r="AF37" s="188">
        <f>-Inputs!AF230</f>
        <v>0</v>
      </c>
      <c r="AG37" s="188">
        <f>-Inputs!AG230</f>
        <v>0</v>
      </c>
      <c r="AH37" s="188">
        <f>-Inputs!AH230</f>
        <v>0</v>
      </c>
      <c r="AI37" s="188">
        <f>-Inputs!AI230</f>
        <v>0</v>
      </c>
      <c r="AJ37" s="188">
        <f>-Inputs!AJ230</f>
        <v>0</v>
      </c>
      <c r="AK37" s="188">
        <f>-Inputs!AK230</f>
        <v>0</v>
      </c>
      <c r="AL37" s="188">
        <f>-Inputs!AL230</f>
        <v>0</v>
      </c>
      <c r="AM37" s="188">
        <f>-Inputs!AM230</f>
        <v>0</v>
      </c>
      <c r="AN37" s="188">
        <f>-Inputs!AN230</f>
        <v>0</v>
      </c>
      <c r="AO37" s="188">
        <f>-Inputs!AO230</f>
        <v>0</v>
      </c>
      <c r="AP37" s="188">
        <f>-Inputs!AP230</f>
        <v>0</v>
      </c>
      <c r="AQ37" s="188">
        <f>-Inputs!AQ230</f>
        <v>0</v>
      </c>
      <c r="AR37" s="188">
        <f>-Inputs!AR230</f>
        <v>0</v>
      </c>
      <c r="AS37" s="188">
        <f>-Inputs!AS230</f>
        <v>0</v>
      </c>
      <c r="AT37" s="188">
        <f>-Inputs!AT230</f>
        <v>0</v>
      </c>
      <c r="AU37" s="188">
        <f>-Inputs!AU230</f>
        <v>0</v>
      </c>
      <c r="AV37" s="188">
        <f>-Inputs!AV230</f>
        <v>0</v>
      </c>
      <c r="AW37" s="188">
        <f>-Inputs!AW230</f>
        <v>0</v>
      </c>
      <c r="AX37" s="188">
        <f>-Inputs!AX230</f>
        <v>0</v>
      </c>
      <c r="AY37" s="188">
        <f>-Inputs!AY230</f>
        <v>0</v>
      </c>
      <c r="AZ37" s="188">
        <f>-Inputs!AZ230</f>
        <v>0</v>
      </c>
      <c r="BA37" s="188">
        <f>-Inputs!BA230</f>
        <v>0</v>
      </c>
      <c r="BB37" s="188">
        <f>-Inputs!BB230</f>
        <v>0</v>
      </c>
      <c r="BC37" s="188">
        <f>-Inputs!BC230</f>
        <v>0</v>
      </c>
      <c r="BD37" s="188">
        <f>-Inputs!BD230</f>
        <v>0</v>
      </c>
      <c r="BE37" s="188">
        <f>-Inputs!BE230</f>
        <v>0</v>
      </c>
      <c r="BF37" s="188">
        <f>-Inputs!BF230</f>
        <v>0</v>
      </c>
      <c r="BG37" s="188">
        <f>-Inputs!BG230</f>
        <v>0</v>
      </c>
      <c r="BH37" s="188">
        <f>-Inputs!BH230</f>
        <v>0</v>
      </c>
      <c r="BI37" s="188">
        <f>-Inputs!BI230</f>
        <v>0</v>
      </c>
      <c r="BJ37" s="188">
        <f>-Inputs!BJ230</f>
        <v>0</v>
      </c>
      <c r="BK37" s="188">
        <f>-Inputs!BK230</f>
        <v>0</v>
      </c>
      <c r="BL37" s="188">
        <f>-Inputs!BL230</f>
        <v>0</v>
      </c>
      <c r="BM37" s="188">
        <f>-Inputs!BM230</f>
        <v>0</v>
      </c>
      <c r="BN37" s="188">
        <f>-Inputs!BN230</f>
        <v>0</v>
      </c>
      <c r="BO37" s="188">
        <f>-Inputs!BO230</f>
        <v>0</v>
      </c>
      <c r="BP37" s="188">
        <f>-Inputs!BP230</f>
        <v>0</v>
      </c>
      <c r="BQ37" s="188">
        <f>-Inputs!BQ230</f>
        <v>0</v>
      </c>
      <c r="BR37" s="188">
        <f>-Inputs!BR230</f>
        <v>0</v>
      </c>
      <c r="BS37" s="188">
        <f>-Inputs!BS230</f>
        <v>0</v>
      </c>
      <c r="BT37" s="188">
        <f>-Inputs!BT230</f>
        <v>0</v>
      </c>
      <c r="BU37" s="188">
        <f>-Inputs!BU230</f>
        <v>0</v>
      </c>
      <c r="BV37" s="188">
        <f>-Inputs!BV230</f>
        <v>0</v>
      </c>
      <c r="BW37" s="188">
        <f>-Inputs!BW230</f>
        <v>0</v>
      </c>
      <c r="BX37" s="188">
        <f>-Inputs!BX230</f>
        <v>0</v>
      </c>
      <c r="BY37" s="188">
        <f>-Inputs!BY230</f>
        <v>0</v>
      </c>
      <c r="BZ37" s="188">
        <f>-Inputs!BZ230</f>
        <v>0</v>
      </c>
      <c r="CA37" s="188">
        <f>-Inputs!CA230</f>
        <v>0</v>
      </c>
      <c r="CB37" s="188">
        <f>-Inputs!CB230</f>
        <v>0</v>
      </c>
      <c r="CC37" s="188">
        <f>-Inputs!CC230</f>
        <v>0</v>
      </c>
      <c r="CD37" s="188">
        <f>-Inputs!CD230</f>
        <v>0</v>
      </c>
      <c r="CE37" s="188">
        <f>-Inputs!CE230</f>
        <v>0</v>
      </c>
      <c r="CF37" s="188">
        <f>-Inputs!CF230</f>
        <v>0</v>
      </c>
      <c r="CG37" s="188">
        <f>-Inputs!CG230</f>
        <v>0</v>
      </c>
      <c r="CH37" s="188">
        <f>-Inputs!CH230</f>
        <v>0</v>
      </c>
      <c r="CI37" s="188">
        <f>-Inputs!CI230</f>
        <v>0</v>
      </c>
    </row>
    <row r="38" spans="1:87">
      <c r="C38" t="s">
        <v>272</v>
      </c>
      <c r="D38" s="2" t="s">
        <v>898</v>
      </c>
      <c r="E38" s="2" t="s">
        <v>58</v>
      </c>
      <c r="F38" s="448"/>
      <c r="G38" s="674"/>
      <c r="H38" s="674"/>
      <c r="I38" s="674"/>
      <c r="J38" s="188">
        <f>-Inputs!J231</f>
        <v>-1.7749999999999999</v>
      </c>
      <c r="K38" s="188">
        <f>-Inputs!K231</f>
        <v>0.57299999999999995</v>
      </c>
      <c r="L38" s="188">
        <f>-Inputs!L231</f>
        <v>-1.577</v>
      </c>
      <c r="M38" s="188">
        <f>-Inputs!M231</f>
        <v>0</v>
      </c>
      <c r="N38" s="188">
        <f>-Inputs!N231</f>
        <v>0</v>
      </c>
      <c r="O38" s="188">
        <f>-Inputs!O231</f>
        <v>0</v>
      </c>
      <c r="P38" s="188">
        <f>-Inputs!P231</f>
        <v>0</v>
      </c>
      <c r="Q38" s="188">
        <f>-Inputs!Q231</f>
        <v>0</v>
      </c>
      <c r="R38" s="188">
        <f>-Inputs!R231</f>
        <v>0</v>
      </c>
      <c r="S38" s="188">
        <f>-Inputs!S231</f>
        <v>0</v>
      </c>
      <c r="T38" s="188">
        <f>-Inputs!T231</f>
        <v>0</v>
      </c>
      <c r="U38" s="188">
        <f>-Inputs!U231</f>
        <v>0</v>
      </c>
      <c r="V38" s="188">
        <f>-Inputs!V231</f>
        <v>0</v>
      </c>
      <c r="W38" s="188">
        <f>-Inputs!W231</f>
        <v>0</v>
      </c>
      <c r="X38" s="188">
        <f>-Inputs!X231</f>
        <v>0</v>
      </c>
      <c r="Y38" s="188">
        <f>-Inputs!Y231</f>
        <v>0</v>
      </c>
      <c r="Z38" s="188">
        <f>-Inputs!Z231</f>
        <v>0</v>
      </c>
      <c r="AA38" s="188">
        <f>-Inputs!AA231</f>
        <v>0</v>
      </c>
      <c r="AB38" s="188">
        <f>-Inputs!AB231</f>
        <v>0</v>
      </c>
      <c r="AC38" s="188">
        <f>-Inputs!AC231</f>
        <v>0</v>
      </c>
      <c r="AD38" s="188">
        <f>-Inputs!AD231</f>
        <v>0</v>
      </c>
      <c r="AE38" s="188">
        <f>-Inputs!AE231</f>
        <v>0</v>
      </c>
      <c r="AF38" s="188">
        <f>-Inputs!AF231</f>
        <v>0</v>
      </c>
      <c r="AG38" s="188">
        <f>-Inputs!AG231</f>
        <v>0</v>
      </c>
      <c r="AH38" s="188">
        <f>-Inputs!AH231</f>
        <v>0</v>
      </c>
      <c r="AI38" s="188">
        <f>-Inputs!AI231</f>
        <v>0</v>
      </c>
      <c r="AJ38" s="188">
        <f>-Inputs!AJ231</f>
        <v>0</v>
      </c>
      <c r="AK38" s="188">
        <f>-Inputs!AK231</f>
        <v>0</v>
      </c>
      <c r="AL38" s="188">
        <f>-Inputs!AL231</f>
        <v>0</v>
      </c>
      <c r="AM38" s="188">
        <f>-Inputs!AM231</f>
        <v>0</v>
      </c>
      <c r="AN38" s="188">
        <f>-Inputs!AN231</f>
        <v>0</v>
      </c>
      <c r="AO38" s="188">
        <f>-Inputs!AO231</f>
        <v>0</v>
      </c>
      <c r="AP38" s="188">
        <f>-Inputs!AP231</f>
        <v>0</v>
      </c>
      <c r="AQ38" s="188">
        <f>-Inputs!AQ231</f>
        <v>0</v>
      </c>
      <c r="AR38" s="188">
        <f>-Inputs!AR231</f>
        <v>0</v>
      </c>
      <c r="AS38" s="188">
        <f>-Inputs!AS231</f>
        <v>0</v>
      </c>
      <c r="AT38" s="188">
        <f>-Inputs!AT231</f>
        <v>0</v>
      </c>
      <c r="AU38" s="188">
        <f>-Inputs!AU231</f>
        <v>0</v>
      </c>
      <c r="AV38" s="188">
        <f>-Inputs!AV231</f>
        <v>0</v>
      </c>
      <c r="AW38" s="188">
        <f>-Inputs!AW231</f>
        <v>0</v>
      </c>
      <c r="AX38" s="188">
        <f>-Inputs!AX231</f>
        <v>0</v>
      </c>
      <c r="AY38" s="188">
        <f>-Inputs!AY231</f>
        <v>0</v>
      </c>
      <c r="AZ38" s="188">
        <f>-Inputs!AZ231</f>
        <v>0</v>
      </c>
      <c r="BA38" s="188">
        <f>-Inputs!BA231</f>
        <v>0</v>
      </c>
      <c r="BB38" s="188">
        <f>-Inputs!BB231</f>
        <v>0</v>
      </c>
      <c r="BC38" s="188">
        <f>-Inputs!BC231</f>
        <v>0</v>
      </c>
      <c r="BD38" s="188">
        <f>-Inputs!BD231</f>
        <v>0</v>
      </c>
      <c r="BE38" s="188">
        <f>-Inputs!BE231</f>
        <v>0</v>
      </c>
      <c r="BF38" s="188">
        <f>-Inputs!BF231</f>
        <v>0</v>
      </c>
      <c r="BG38" s="188">
        <f>-Inputs!BG231</f>
        <v>0</v>
      </c>
      <c r="BH38" s="188">
        <f>-Inputs!BH231</f>
        <v>0</v>
      </c>
      <c r="BI38" s="188">
        <f>-Inputs!BI231</f>
        <v>0</v>
      </c>
      <c r="BJ38" s="188">
        <f>-Inputs!BJ231</f>
        <v>0</v>
      </c>
      <c r="BK38" s="188">
        <f>-Inputs!BK231</f>
        <v>0</v>
      </c>
      <c r="BL38" s="188">
        <f>-Inputs!BL231</f>
        <v>0</v>
      </c>
      <c r="BM38" s="188">
        <f>-Inputs!BM231</f>
        <v>0</v>
      </c>
      <c r="BN38" s="188">
        <f>-Inputs!BN231</f>
        <v>0</v>
      </c>
      <c r="BO38" s="188">
        <f>-Inputs!BO231</f>
        <v>0</v>
      </c>
      <c r="BP38" s="188">
        <f>-Inputs!BP231</f>
        <v>0</v>
      </c>
      <c r="BQ38" s="188">
        <f>-Inputs!BQ231</f>
        <v>0</v>
      </c>
      <c r="BR38" s="188">
        <f>-Inputs!BR231</f>
        <v>0</v>
      </c>
      <c r="BS38" s="188">
        <f>-Inputs!BS231</f>
        <v>0</v>
      </c>
      <c r="BT38" s="188">
        <f>-Inputs!BT231</f>
        <v>0</v>
      </c>
      <c r="BU38" s="188">
        <f>-Inputs!BU231</f>
        <v>0</v>
      </c>
      <c r="BV38" s="188">
        <f>-Inputs!BV231</f>
        <v>0</v>
      </c>
      <c r="BW38" s="188">
        <f>-Inputs!BW231</f>
        <v>0</v>
      </c>
      <c r="BX38" s="188">
        <f>-Inputs!BX231</f>
        <v>0</v>
      </c>
      <c r="BY38" s="188">
        <f>-Inputs!BY231</f>
        <v>0</v>
      </c>
      <c r="BZ38" s="188">
        <f>-Inputs!BZ231</f>
        <v>0</v>
      </c>
      <c r="CA38" s="188">
        <f>-Inputs!CA231</f>
        <v>0</v>
      </c>
      <c r="CB38" s="188">
        <f>-Inputs!CB231</f>
        <v>0</v>
      </c>
      <c r="CC38" s="188">
        <f>-Inputs!CC231</f>
        <v>0</v>
      </c>
      <c r="CD38" s="188">
        <f>-Inputs!CD231</f>
        <v>0</v>
      </c>
      <c r="CE38" s="188">
        <f>-Inputs!CE231</f>
        <v>0</v>
      </c>
      <c r="CF38" s="188">
        <f>-Inputs!CF231</f>
        <v>0</v>
      </c>
      <c r="CG38" s="188">
        <f>-Inputs!CG231</f>
        <v>0</v>
      </c>
      <c r="CH38" s="188">
        <f>-Inputs!CH231</f>
        <v>0</v>
      </c>
      <c r="CI38" s="188">
        <f>-Inputs!CI231</f>
        <v>0</v>
      </c>
    </row>
    <row r="39" spans="1:87">
      <c r="C39" t="s">
        <v>273</v>
      </c>
      <c r="D39" s="2" t="s">
        <v>898</v>
      </c>
      <c r="E39" s="2" t="s">
        <v>58</v>
      </c>
      <c r="F39" s="448"/>
      <c r="G39" s="674"/>
      <c r="H39" s="674"/>
      <c r="I39" s="674"/>
      <c r="J39" s="188">
        <f>-Inputs!J232</f>
        <v>35.561</v>
      </c>
      <c r="K39" s="188">
        <f>-Inputs!K232</f>
        <v>32.673999999999999</v>
      </c>
      <c r="L39" s="188">
        <f>-Inputs!L232</f>
        <v>32.673000000000002</v>
      </c>
      <c r="M39" s="188">
        <f>-Inputs!M232</f>
        <v>0</v>
      </c>
      <c r="N39" s="188">
        <f>-Inputs!N232</f>
        <v>0</v>
      </c>
      <c r="O39" s="188">
        <f>-Inputs!O232</f>
        <v>0</v>
      </c>
      <c r="P39" s="188">
        <f>-Inputs!P232</f>
        <v>0</v>
      </c>
      <c r="Q39" s="188">
        <f>-Inputs!Q232</f>
        <v>0</v>
      </c>
      <c r="R39" s="188">
        <f>-Inputs!R232</f>
        <v>0</v>
      </c>
      <c r="S39" s="188">
        <f>-Inputs!S232</f>
        <v>0</v>
      </c>
      <c r="T39" s="188">
        <f>-Inputs!T232</f>
        <v>0</v>
      </c>
      <c r="U39" s="188">
        <f>-Inputs!U232</f>
        <v>0</v>
      </c>
      <c r="V39" s="188">
        <f>-Inputs!V232</f>
        <v>0</v>
      </c>
      <c r="W39" s="188">
        <f>-Inputs!W232</f>
        <v>0</v>
      </c>
      <c r="X39" s="188">
        <f>-Inputs!X232</f>
        <v>0</v>
      </c>
      <c r="Y39" s="188">
        <f>-Inputs!Y232</f>
        <v>0</v>
      </c>
      <c r="Z39" s="188">
        <f>-Inputs!Z232</f>
        <v>0</v>
      </c>
      <c r="AA39" s="188">
        <f>-Inputs!AA232</f>
        <v>0</v>
      </c>
      <c r="AB39" s="188">
        <f>-Inputs!AB232</f>
        <v>0</v>
      </c>
      <c r="AC39" s="188">
        <f>-Inputs!AC232</f>
        <v>0</v>
      </c>
      <c r="AD39" s="188">
        <f>-Inputs!AD232</f>
        <v>0</v>
      </c>
      <c r="AE39" s="188">
        <f>-Inputs!AE232</f>
        <v>0</v>
      </c>
      <c r="AF39" s="188">
        <f>-Inputs!AF232</f>
        <v>0</v>
      </c>
      <c r="AG39" s="188">
        <f>-Inputs!AG232</f>
        <v>0</v>
      </c>
      <c r="AH39" s="188">
        <f>-Inputs!AH232</f>
        <v>0</v>
      </c>
      <c r="AI39" s="188">
        <f>-Inputs!AI232</f>
        <v>0</v>
      </c>
      <c r="AJ39" s="188">
        <f>-Inputs!AJ232</f>
        <v>0</v>
      </c>
      <c r="AK39" s="188">
        <f>-Inputs!AK232</f>
        <v>0</v>
      </c>
      <c r="AL39" s="188">
        <f>-Inputs!AL232</f>
        <v>0</v>
      </c>
      <c r="AM39" s="188">
        <f>-Inputs!AM232</f>
        <v>0</v>
      </c>
      <c r="AN39" s="188">
        <f>-Inputs!AN232</f>
        <v>0</v>
      </c>
      <c r="AO39" s="188">
        <f>-Inputs!AO232</f>
        <v>0</v>
      </c>
      <c r="AP39" s="188">
        <f>-Inputs!AP232</f>
        <v>0</v>
      </c>
      <c r="AQ39" s="188">
        <f>-Inputs!AQ232</f>
        <v>0</v>
      </c>
      <c r="AR39" s="188">
        <f>-Inputs!AR232</f>
        <v>0</v>
      </c>
      <c r="AS39" s="188">
        <f>-Inputs!AS232</f>
        <v>0</v>
      </c>
      <c r="AT39" s="188">
        <f>-Inputs!AT232</f>
        <v>0</v>
      </c>
      <c r="AU39" s="188">
        <f>-Inputs!AU232</f>
        <v>0</v>
      </c>
      <c r="AV39" s="188">
        <f>-Inputs!AV232</f>
        <v>0</v>
      </c>
      <c r="AW39" s="188">
        <f>-Inputs!AW232</f>
        <v>0</v>
      </c>
      <c r="AX39" s="188">
        <f>-Inputs!AX232</f>
        <v>0</v>
      </c>
      <c r="AY39" s="188">
        <f>-Inputs!AY232</f>
        <v>0</v>
      </c>
      <c r="AZ39" s="188">
        <f>-Inputs!AZ232</f>
        <v>0</v>
      </c>
      <c r="BA39" s="188">
        <f>-Inputs!BA232</f>
        <v>0</v>
      </c>
      <c r="BB39" s="188">
        <f>-Inputs!BB232</f>
        <v>0</v>
      </c>
      <c r="BC39" s="188">
        <f>-Inputs!BC232</f>
        <v>0</v>
      </c>
      <c r="BD39" s="188">
        <f>-Inputs!BD232</f>
        <v>0</v>
      </c>
      <c r="BE39" s="188">
        <f>-Inputs!BE232</f>
        <v>0</v>
      </c>
      <c r="BF39" s="188">
        <f>-Inputs!BF232</f>
        <v>0</v>
      </c>
      <c r="BG39" s="188">
        <f>-Inputs!BG232</f>
        <v>0</v>
      </c>
      <c r="BH39" s="188">
        <f>-Inputs!BH232</f>
        <v>0</v>
      </c>
      <c r="BI39" s="188">
        <f>-Inputs!BI232</f>
        <v>0</v>
      </c>
      <c r="BJ39" s="188">
        <f>-Inputs!BJ232</f>
        <v>0</v>
      </c>
      <c r="BK39" s="188">
        <f>-Inputs!BK232</f>
        <v>0</v>
      </c>
      <c r="BL39" s="188">
        <f>-Inputs!BL232</f>
        <v>0</v>
      </c>
      <c r="BM39" s="188">
        <f>-Inputs!BM232</f>
        <v>0</v>
      </c>
      <c r="BN39" s="188">
        <f>-Inputs!BN232</f>
        <v>0</v>
      </c>
      <c r="BO39" s="188">
        <f>-Inputs!BO232</f>
        <v>0</v>
      </c>
      <c r="BP39" s="188">
        <f>-Inputs!BP232</f>
        <v>0</v>
      </c>
      <c r="BQ39" s="188">
        <f>-Inputs!BQ232</f>
        <v>0</v>
      </c>
      <c r="BR39" s="188">
        <f>-Inputs!BR232</f>
        <v>0</v>
      </c>
      <c r="BS39" s="188">
        <f>-Inputs!BS232</f>
        <v>0</v>
      </c>
      <c r="BT39" s="188">
        <f>-Inputs!BT232</f>
        <v>0</v>
      </c>
      <c r="BU39" s="188">
        <f>-Inputs!BU232</f>
        <v>0</v>
      </c>
      <c r="BV39" s="188">
        <f>-Inputs!BV232</f>
        <v>0</v>
      </c>
      <c r="BW39" s="188">
        <f>-Inputs!BW232</f>
        <v>0</v>
      </c>
      <c r="BX39" s="188">
        <f>-Inputs!BX232</f>
        <v>0</v>
      </c>
      <c r="BY39" s="188">
        <f>-Inputs!BY232</f>
        <v>0</v>
      </c>
      <c r="BZ39" s="188">
        <f>-Inputs!BZ232</f>
        <v>0</v>
      </c>
      <c r="CA39" s="188">
        <f>-Inputs!CA232</f>
        <v>0</v>
      </c>
      <c r="CB39" s="188">
        <f>-Inputs!CB232</f>
        <v>0</v>
      </c>
      <c r="CC39" s="188">
        <f>-Inputs!CC232</f>
        <v>0</v>
      </c>
      <c r="CD39" s="188">
        <f>-Inputs!CD232</f>
        <v>0</v>
      </c>
      <c r="CE39" s="188">
        <f>-Inputs!CE232</f>
        <v>0</v>
      </c>
      <c r="CF39" s="188">
        <f>-Inputs!CF232</f>
        <v>0</v>
      </c>
      <c r="CG39" s="188">
        <f>-Inputs!CG232</f>
        <v>0</v>
      </c>
      <c r="CH39" s="188">
        <f>-Inputs!CH232</f>
        <v>0</v>
      </c>
      <c r="CI39" s="188">
        <f>-Inputs!CI232</f>
        <v>0</v>
      </c>
    </row>
    <row r="40" spans="1:87">
      <c r="C40" t="s">
        <v>274</v>
      </c>
      <c r="D40" s="2" t="s">
        <v>898</v>
      </c>
      <c r="E40" s="2" t="s">
        <v>58</v>
      </c>
      <c r="F40" s="448"/>
      <c r="G40" s="674"/>
      <c r="H40" s="674"/>
      <c r="I40" s="674"/>
      <c r="J40" s="188">
        <f>-Inputs!J233</f>
        <v>-13.234</v>
      </c>
      <c r="K40" s="188">
        <f>-Inputs!K233</f>
        <v>-12.125</v>
      </c>
      <c r="L40" s="188">
        <f>-Inputs!L233</f>
        <v>-12.125</v>
      </c>
      <c r="M40" s="188">
        <f>-Inputs!M233</f>
        <v>0</v>
      </c>
      <c r="N40" s="188">
        <f>-Inputs!N233</f>
        <v>0</v>
      </c>
      <c r="O40" s="188">
        <f>-Inputs!O233</f>
        <v>0</v>
      </c>
      <c r="P40" s="188">
        <f>-Inputs!P233</f>
        <v>0</v>
      </c>
      <c r="Q40" s="188">
        <f>-Inputs!Q233</f>
        <v>0</v>
      </c>
      <c r="R40" s="188">
        <f>-Inputs!R233</f>
        <v>0</v>
      </c>
      <c r="S40" s="188">
        <f>-Inputs!S233</f>
        <v>0</v>
      </c>
      <c r="T40" s="188">
        <f>-Inputs!T233</f>
        <v>0</v>
      </c>
      <c r="U40" s="188">
        <f>-Inputs!U233</f>
        <v>0</v>
      </c>
      <c r="V40" s="188">
        <f>-Inputs!V233</f>
        <v>0</v>
      </c>
      <c r="W40" s="188">
        <f>-Inputs!W233</f>
        <v>0</v>
      </c>
      <c r="X40" s="188">
        <f>-Inputs!X233</f>
        <v>0</v>
      </c>
      <c r="Y40" s="188">
        <f>-Inputs!Y233</f>
        <v>0</v>
      </c>
      <c r="Z40" s="188">
        <f>-Inputs!Z233</f>
        <v>0</v>
      </c>
      <c r="AA40" s="188">
        <f>-Inputs!AA233</f>
        <v>0</v>
      </c>
      <c r="AB40" s="188">
        <f>-Inputs!AB233</f>
        <v>0</v>
      </c>
      <c r="AC40" s="188">
        <f>-Inputs!AC233</f>
        <v>0</v>
      </c>
      <c r="AD40" s="188">
        <f>-Inputs!AD233</f>
        <v>0</v>
      </c>
      <c r="AE40" s="188">
        <f>-Inputs!AE233</f>
        <v>0</v>
      </c>
      <c r="AF40" s="188">
        <f>-Inputs!AF233</f>
        <v>0</v>
      </c>
      <c r="AG40" s="188">
        <f>-Inputs!AG233</f>
        <v>0</v>
      </c>
      <c r="AH40" s="188">
        <f>-Inputs!AH233</f>
        <v>0</v>
      </c>
      <c r="AI40" s="188">
        <f>-Inputs!AI233</f>
        <v>0</v>
      </c>
      <c r="AJ40" s="188">
        <f>-Inputs!AJ233</f>
        <v>0</v>
      </c>
      <c r="AK40" s="188">
        <f>-Inputs!AK233</f>
        <v>0</v>
      </c>
      <c r="AL40" s="188">
        <f>-Inputs!AL233</f>
        <v>0</v>
      </c>
      <c r="AM40" s="188">
        <f>-Inputs!AM233</f>
        <v>0</v>
      </c>
      <c r="AN40" s="188">
        <f>-Inputs!AN233</f>
        <v>0</v>
      </c>
      <c r="AO40" s="188">
        <f>-Inputs!AO233</f>
        <v>0</v>
      </c>
      <c r="AP40" s="188">
        <f>-Inputs!AP233</f>
        <v>0</v>
      </c>
      <c r="AQ40" s="188">
        <f>-Inputs!AQ233</f>
        <v>0</v>
      </c>
      <c r="AR40" s="188">
        <f>-Inputs!AR233</f>
        <v>0</v>
      </c>
      <c r="AS40" s="188">
        <f>-Inputs!AS233</f>
        <v>0</v>
      </c>
      <c r="AT40" s="188">
        <f>-Inputs!AT233</f>
        <v>0</v>
      </c>
      <c r="AU40" s="188">
        <f>-Inputs!AU233</f>
        <v>0</v>
      </c>
      <c r="AV40" s="188">
        <f>-Inputs!AV233</f>
        <v>0</v>
      </c>
      <c r="AW40" s="188">
        <f>-Inputs!AW233</f>
        <v>0</v>
      </c>
      <c r="AX40" s="188">
        <f>-Inputs!AX233</f>
        <v>0</v>
      </c>
      <c r="AY40" s="188">
        <f>-Inputs!AY233</f>
        <v>0</v>
      </c>
      <c r="AZ40" s="188">
        <f>-Inputs!AZ233</f>
        <v>0</v>
      </c>
      <c r="BA40" s="188">
        <f>-Inputs!BA233</f>
        <v>0</v>
      </c>
      <c r="BB40" s="188">
        <f>-Inputs!BB233</f>
        <v>0</v>
      </c>
      <c r="BC40" s="188">
        <f>-Inputs!BC233</f>
        <v>0</v>
      </c>
      <c r="BD40" s="188">
        <f>-Inputs!BD233</f>
        <v>0</v>
      </c>
      <c r="BE40" s="188">
        <f>-Inputs!BE233</f>
        <v>0</v>
      </c>
      <c r="BF40" s="188">
        <f>-Inputs!BF233</f>
        <v>0</v>
      </c>
      <c r="BG40" s="188">
        <f>-Inputs!BG233</f>
        <v>0</v>
      </c>
      <c r="BH40" s="188">
        <f>-Inputs!BH233</f>
        <v>0</v>
      </c>
      <c r="BI40" s="188">
        <f>-Inputs!BI233</f>
        <v>0</v>
      </c>
      <c r="BJ40" s="188">
        <f>-Inputs!BJ233</f>
        <v>0</v>
      </c>
      <c r="BK40" s="188">
        <f>-Inputs!BK233</f>
        <v>0</v>
      </c>
      <c r="BL40" s="188">
        <f>-Inputs!BL233</f>
        <v>0</v>
      </c>
      <c r="BM40" s="188">
        <f>-Inputs!BM233</f>
        <v>0</v>
      </c>
      <c r="BN40" s="188">
        <f>-Inputs!BN233</f>
        <v>0</v>
      </c>
      <c r="BO40" s="188">
        <f>-Inputs!BO233</f>
        <v>0</v>
      </c>
      <c r="BP40" s="188">
        <f>-Inputs!BP233</f>
        <v>0</v>
      </c>
      <c r="BQ40" s="188">
        <f>-Inputs!BQ233</f>
        <v>0</v>
      </c>
      <c r="BR40" s="188">
        <f>-Inputs!BR233</f>
        <v>0</v>
      </c>
      <c r="BS40" s="188">
        <f>-Inputs!BS233</f>
        <v>0</v>
      </c>
      <c r="BT40" s="188">
        <f>-Inputs!BT233</f>
        <v>0</v>
      </c>
      <c r="BU40" s="188">
        <f>-Inputs!BU233</f>
        <v>0</v>
      </c>
      <c r="BV40" s="188">
        <f>-Inputs!BV233</f>
        <v>0</v>
      </c>
      <c r="BW40" s="188">
        <f>-Inputs!BW233</f>
        <v>0</v>
      </c>
      <c r="BX40" s="188">
        <f>-Inputs!BX233</f>
        <v>0</v>
      </c>
      <c r="BY40" s="188">
        <f>-Inputs!BY233</f>
        <v>0</v>
      </c>
      <c r="BZ40" s="188">
        <f>-Inputs!BZ233</f>
        <v>0</v>
      </c>
      <c r="CA40" s="188">
        <f>-Inputs!CA233</f>
        <v>0</v>
      </c>
      <c r="CB40" s="188">
        <f>-Inputs!CB233</f>
        <v>0</v>
      </c>
      <c r="CC40" s="188">
        <f>-Inputs!CC233</f>
        <v>0</v>
      </c>
      <c r="CD40" s="188">
        <f>-Inputs!CD233</f>
        <v>0</v>
      </c>
      <c r="CE40" s="188">
        <f>-Inputs!CE233</f>
        <v>0</v>
      </c>
      <c r="CF40" s="188">
        <f>-Inputs!CF233</f>
        <v>0</v>
      </c>
      <c r="CG40" s="188">
        <f>-Inputs!CG233</f>
        <v>0</v>
      </c>
      <c r="CH40" s="188">
        <f>-Inputs!CH233</f>
        <v>0</v>
      </c>
      <c r="CI40" s="188">
        <f>-Inputs!CI233</f>
        <v>0</v>
      </c>
    </row>
    <row r="41" spans="1:87">
      <c r="C41" t="s">
        <v>275</v>
      </c>
      <c r="D41" s="2" t="s">
        <v>898</v>
      </c>
      <c r="E41" s="2" t="s">
        <v>58</v>
      </c>
      <c r="F41" s="448"/>
      <c r="G41" s="674"/>
      <c r="H41" s="674"/>
      <c r="I41" s="674"/>
      <c r="J41" s="188">
        <f>-Inputs!J234</f>
        <v>-12.702</v>
      </c>
      <c r="K41" s="188">
        <f>-Inputs!K234</f>
        <v>-10.358000000000001</v>
      </c>
      <c r="L41" s="188">
        <f>-Inputs!L234</f>
        <v>-9.0530000000000008</v>
      </c>
      <c r="M41" s="188">
        <f>-Inputs!M234</f>
        <v>0</v>
      </c>
      <c r="N41" s="188">
        <f>-Inputs!N234</f>
        <v>0</v>
      </c>
      <c r="O41" s="188">
        <f>-Inputs!O234</f>
        <v>0</v>
      </c>
      <c r="P41" s="188">
        <f>-Inputs!P234</f>
        <v>0</v>
      </c>
      <c r="Q41" s="188">
        <f>-Inputs!Q234</f>
        <v>0</v>
      </c>
      <c r="R41" s="188">
        <f>-Inputs!R234</f>
        <v>0</v>
      </c>
      <c r="S41" s="188">
        <f>-Inputs!S234</f>
        <v>0</v>
      </c>
      <c r="T41" s="188">
        <f>-Inputs!T234</f>
        <v>0</v>
      </c>
      <c r="U41" s="188">
        <f>-Inputs!U234</f>
        <v>0</v>
      </c>
      <c r="V41" s="188">
        <f>-Inputs!V234</f>
        <v>0</v>
      </c>
      <c r="W41" s="188">
        <f>-Inputs!W234</f>
        <v>0</v>
      </c>
      <c r="X41" s="188">
        <f>-Inputs!X234</f>
        <v>0</v>
      </c>
      <c r="Y41" s="188">
        <f>-Inputs!Y234</f>
        <v>0</v>
      </c>
      <c r="Z41" s="188">
        <f>-Inputs!Z234</f>
        <v>0</v>
      </c>
      <c r="AA41" s="188">
        <f>-Inputs!AA234</f>
        <v>0</v>
      </c>
      <c r="AB41" s="188">
        <f>-Inputs!AB234</f>
        <v>0</v>
      </c>
      <c r="AC41" s="188">
        <f>-Inputs!AC234</f>
        <v>0</v>
      </c>
      <c r="AD41" s="188">
        <f>-Inputs!AD234</f>
        <v>0</v>
      </c>
      <c r="AE41" s="188">
        <f>-Inputs!AE234</f>
        <v>0</v>
      </c>
      <c r="AF41" s="188">
        <f>-Inputs!AF234</f>
        <v>0</v>
      </c>
      <c r="AG41" s="188">
        <f>-Inputs!AG234</f>
        <v>0</v>
      </c>
      <c r="AH41" s="188">
        <f>-Inputs!AH234</f>
        <v>0</v>
      </c>
      <c r="AI41" s="188">
        <f>-Inputs!AI234</f>
        <v>0</v>
      </c>
      <c r="AJ41" s="188">
        <f>-Inputs!AJ234</f>
        <v>0</v>
      </c>
      <c r="AK41" s="188">
        <f>-Inputs!AK234</f>
        <v>0</v>
      </c>
      <c r="AL41" s="188">
        <f>-Inputs!AL234</f>
        <v>0</v>
      </c>
      <c r="AM41" s="188">
        <f>-Inputs!AM234</f>
        <v>0</v>
      </c>
      <c r="AN41" s="188">
        <f>-Inputs!AN234</f>
        <v>0</v>
      </c>
      <c r="AO41" s="188">
        <f>-Inputs!AO234</f>
        <v>0</v>
      </c>
      <c r="AP41" s="188">
        <f>-Inputs!AP234</f>
        <v>0</v>
      </c>
      <c r="AQ41" s="188">
        <f>-Inputs!AQ234</f>
        <v>0</v>
      </c>
      <c r="AR41" s="188">
        <f>-Inputs!AR234</f>
        <v>0</v>
      </c>
      <c r="AS41" s="188">
        <f>-Inputs!AS234</f>
        <v>0</v>
      </c>
      <c r="AT41" s="188">
        <f>-Inputs!AT234</f>
        <v>0</v>
      </c>
      <c r="AU41" s="188">
        <f>-Inputs!AU234</f>
        <v>0</v>
      </c>
      <c r="AV41" s="188">
        <f>-Inputs!AV234</f>
        <v>0</v>
      </c>
      <c r="AW41" s="188">
        <f>-Inputs!AW234</f>
        <v>0</v>
      </c>
      <c r="AX41" s="188">
        <f>-Inputs!AX234</f>
        <v>0</v>
      </c>
      <c r="AY41" s="188">
        <f>-Inputs!AY234</f>
        <v>0</v>
      </c>
      <c r="AZ41" s="188">
        <f>-Inputs!AZ234</f>
        <v>0</v>
      </c>
      <c r="BA41" s="188">
        <f>-Inputs!BA234</f>
        <v>0</v>
      </c>
      <c r="BB41" s="188">
        <f>-Inputs!BB234</f>
        <v>0</v>
      </c>
      <c r="BC41" s="188">
        <f>-Inputs!BC234</f>
        <v>0</v>
      </c>
      <c r="BD41" s="188">
        <f>-Inputs!BD234</f>
        <v>0</v>
      </c>
      <c r="BE41" s="188">
        <f>-Inputs!BE234</f>
        <v>0</v>
      </c>
      <c r="BF41" s="188">
        <f>-Inputs!BF234</f>
        <v>0</v>
      </c>
      <c r="BG41" s="188">
        <f>-Inputs!BG234</f>
        <v>0</v>
      </c>
      <c r="BH41" s="188">
        <f>-Inputs!BH234</f>
        <v>0</v>
      </c>
      <c r="BI41" s="188">
        <f>-Inputs!BI234</f>
        <v>0</v>
      </c>
      <c r="BJ41" s="188">
        <f>-Inputs!BJ234</f>
        <v>0</v>
      </c>
      <c r="BK41" s="188">
        <f>-Inputs!BK234</f>
        <v>0</v>
      </c>
      <c r="BL41" s="188">
        <f>-Inputs!BL234</f>
        <v>0</v>
      </c>
      <c r="BM41" s="188">
        <f>-Inputs!BM234</f>
        <v>0</v>
      </c>
      <c r="BN41" s="188">
        <f>-Inputs!BN234</f>
        <v>0</v>
      </c>
      <c r="BO41" s="188">
        <f>-Inputs!BO234</f>
        <v>0</v>
      </c>
      <c r="BP41" s="188">
        <f>-Inputs!BP234</f>
        <v>0</v>
      </c>
      <c r="BQ41" s="188">
        <f>-Inputs!BQ234</f>
        <v>0</v>
      </c>
      <c r="BR41" s="188">
        <f>-Inputs!BR234</f>
        <v>0</v>
      </c>
      <c r="BS41" s="188">
        <f>-Inputs!BS234</f>
        <v>0</v>
      </c>
      <c r="BT41" s="188">
        <f>-Inputs!BT234</f>
        <v>0</v>
      </c>
      <c r="BU41" s="188">
        <f>-Inputs!BU234</f>
        <v>0</v>
      </c>
      <c r="BV41" s="188">
        <f>-Inputs!BV234</f>
        <v>0</v>
      </c>
      <c r="BW41" s="188">
        <f>-Inputs!BW234</f>
        <v>0</v>
      </c>
      <c r="BX41" s="188">
        <f>-Inputs!BX234</f>
        <v>0</v>
      </c>
      <c r="BY41" s="188">
        <f>-Inputs!BY234</f>
        <v>0</v>
      </c>
      <c r="BZ41" s="188">
        <f>-Inputs!BZ234</f>
        <v>0</v>
      </c>
      <c r="CA41" s="188">
        <f>-Inputs!CA234</f>
        <v>0</v>
      </c>
      <c r="CB41" s="188">
        <f>-Inputs!CB234</f>
        <v>0</v>
      </c>
      <c r="CC41" s="188">
        <f>-Inputs!CC234</f>
        <v>0</v>
      </c>
      <c r="CD41" s="188">
        <f>-Inputs!CD234</f>
        <v>0</v>
      </c>
      <c r="CE41" s="188">
        <f>-Inputs!CE234</f>
        <v>0</v>
      </c>
      <c r="CF41" s="188">
        <f>-Inputs!CF234</f>
        <v>0</v>
      </c>
      <c r="CG41" s="188">
        <f>-Inputs!CG234</f>
        <v>0</v>
      </c>
      <c r="CH41" s="188">
        <f>-Inputs!CH234</f>
        <v>0</v>
      </c>
      <c r="CI41" s="188">
        <f>-Inputs!CI234</f>
        <v>0</v>
      </c>
    </row>
    <row r="42" spans="1:87">
      <c r="C42" t="s">
        <v>276</v>
      </c>
      <c r="D42" s="2" t="s">
        <v>898</v>
      </c>
      <c r="E42" s="2" t="s">
        <v>58</v>
      </c>
      <c r="F42" s="448"/>
      <c r="G42" s="674"/>
      <c r="H42" s="674"/>
      <c r="I42" s="674"/>
      <c r="J42" s="188">
        <f>-Inputs!J235</f>
        <v>0.32100000000000001</v>
      </c>
      <c r="K42" s="188">
        <f>-Inputs!K235</f>
        <v>0</v>
      </c>
      <c r="L42" s="188">
        <f>-Inputs!L235</f>
        <v>0</v>
      </c>
      <c r="M42" s="188">
        <f>-Inputs!M235</f>
        <v>0</v>
      </c>
      <c r="N42" s="188">
        <f>-Inputs!N235</f>
        <v>0</v>
      </c>
      <c r="O42" s="188">
        <f>-Inputs!O235</f>
        <v>0</v>
      </c>
      <c r="P42" s="188">
        <f>-Inputs!P235</f>
        <v>0</v>
      </c>
      <c r="Q42" s="188">
        <f>-Inputs!Q235</f>
        <v>0</v>
      </c>
      <c r="R42" s="188">
        <f>-Inputs!R235</f>
        <v>0</v>
      </c>
      <c r="S42" s="188">
        <f>-Inputs!S235</f>
        <v>0</v>
      </c>
      <c r="T42" s="188">
        <f>-Inputs!T235</f>
        <v>0</v>
      </c>
      <c r="U42" s="188">
        <f>-Inputs!U235</f>
        <v>0</v>
      </c>
      <c r="V42" s="188">
        <f>-Inputs!V235</f>
        <v>0</v>
      </c>
      <c r="W42" s="188">
        <f>-Inputs!W235</f>
        <v>0</v>
      </c>
      <c r="X42" s="188">
        <f>-Inputs!X235</f>
        <v>0</v>
      </c>
      <c r="Y42" s="188">
        <f>-Inputs!Y235</f>
        <v>0</v>
      </c>
      <c r="Z42" s="188">
        <f>-Inputs!Z235</f>
        <v>0</v>
      </c>
      <c r="AA42" s="188">
        <f>-Inputs!AA235</f>
        <v>0</v>
      </c>
      <c r="AB42" s="188">
        <f>-Inputs!AB235</f>
        <v>0</v>
      </c>
      <c r="AC42" s="188">
        <f>-Inputs!AC235</f>
        <v>0</v>
      </c>
      <c r="AD42" s="188">
        <f>-Inputs!AD235</f>
        <v>0</v>
      </c>
      <c r="AE42" s="188">
        <f>-Inputs!AE235</f>
        <v>0</v>
      </c>
      <c r="AF42" s="188">
        <f>-Inputs!AF235</f>
        <v>0</v>
      </c>
      <c r="AG42" s="188">
        <f>-Inputs!AG235</f>
        <v>0</v>
      </c>
      <c r="AH42" s="188">
        <f>-Inputs!AH235</f>
        <v>0</v>
      </c>
      <c r="AI42" s="188">
        <f>-Inputs!AI235</f>
        <v>0</v>
      </c>
      <c r="AJ42" s="188">
        <f>-Inputs!AJ235</f>
        <v>0</v>
      </c>
      <c r="AK42" s="188">
        <f>-Inputs!AK235</f>
        <v>0</v>
      </c>
      <c r="AL42" s="188">
        <f>-Inputs!AL235</f>
        <v>0</v>
      </c>
      <c r="AM42" s="188">
        <f>-Inputs!AM235</f>
        <v>0</v>
      </c>
      <c r="AN42" s="188">
        <f>-Inputs!AN235</f>
        <v>0</v>
      </c>
      <c r="AO42" s="188">
        <f>-Inputs!AO235</f>
        <v>0</v>
      </c>
      <c r="AP42" s="188">
        <f>-Inputs!AP235</f>
        <v>0</v>
      </c>
      <c r="AQ42" s="188">
        <f>-Inputs!AQ235</f>
        <v>0</v>
      </c>
      <c r="AR42" s="188">
        <f>-Inputs!AR235</f>
        <v>0</v>
      </c>
      <c r="AS42" s="188">
        <f>-Inputs!AS235</f>
        <v>0</v>
      </c>
      <c r="AT42" s="188">
        <f>-Inputs!AT235</f>
        <v>0</v>
      </c>
      <c r="AU42" s="188">
        <f>-Inputs!AU235</f>
        <v>0</v>
      </c>
      <c r="AV42" s="188">
        <f>-Inputs!AV235</f>
        <v>0</v>
      </c>
      <c r="AW42" s="188">
        <f>-Inputs!AW235</f>
        <v>0</v>
      </c>
      <c r="AX42" s="188">
        <f>-Inputs!AX235</f>
        <v>0</v>
      </c>
      <c r="AY42" s="188">
        <f>-Inputs!AY235</f>
        <v>0</v>
      </c>
      <c r="AZ42" s="188">
        <f>-Inputs!AZ235</f>
        <v>0</v>
      </c>
      <c r="BA42" s="188">
        <f>-Inputs!BA235</f>
        <v>0</v>
      </c>
      <c r="BB42" s="188">
        <f>-Inputs!BB235</f>
        <v>0</v>
      </c>
      <c r="BC42" s="188">
        <f>-Inputs!BC235</f>
        <v>0</v>
      </c>
      <c r="BD42" s="188">
        <f>-Inputs!BD235</f>
        <v>0</v>
      </c>
      <c r="BE42" s="188">
        <f>-Inputs!BE235</f>
        <v>0</v>
      </c>
      <c r="BF42" s="188">
        <f>-Inputs!BF235</f>
        <v>0</v>
      </c>
      <c r="BG42" s="188">
        <f>-Inputs!BG235</f>
        <v>0</v>
      </c>
      <c r="BH42" s="188">
        <f>-Inputs!BH235</f>
        <v>0</v>
      </c>
      <c r="BI42" s="188">
        <f>-Inputs!BI235</f>
        <v>0</v>
      </c>
      <c r="BJ42" s="188">
        <f>-Inputs!BJ235</f>
        <v>0</v>
      </c>
      <c r="BK42" s="188">
        <f>-Inputs!BK235</f>
        <v>0</v>
      </c>
      <c r="BL42" s="188">
        <f>-Inputs!BL235</f>
        <v>0</v>
      </c>
      <c r="BM42" s="188">
        <f>-Inputs!BM235</f>
        <v>0</v>
      </c>
      <c r="BN42" s="188">
        <f>-Inputs!BN235</f>
        <v>0</v>
      </c>
      <c r="BO42" s="188">
        <f>-Inputs!BO235</f>
        <v>0</v>
      </c>
      <c r="BP42" s="188">
        <f>-Inputs!BP235</f>
        <v>0</v>
      </c>
      <c r="BQ42" s="188">
        <f>-Inputs!BQ235</f>
        <v>0</v>
      </c>
      <c r="BR42" s="188">
        <f>-Inputs!BR235</f>
        <v>0</v>
      </c>
      <c r="BS42" s="188">
        <f>-Inputs!BS235</f>
        <v>0</v>
      </c>
      <c r="BT42" s="188">
        <f>-Inputs!BT235</f>
        <v>0</v>
      </c>
      <c r="BU42" s="188">
        <f>-Inputs!BU235</f>
        <v>0</v>
      </c>
      <c r="BV42" s="188">
        <f>-Inputs!BV235</f>
        <v>0</v>
      </c>
      <c r="BW42" s="188">
        <f>-Inputs!BW235</f>
        <v>0</v>
      </c>
      <c r="BX42" s="188">
        <f>-Inputs!BX235</f>
        <v>0</v>
      </c>
      <c r="BY42" s="188">
        <f>-Inputs!BY235</f>
        <v>0</v>
      </c>
      <c r="BZ42" s="188">
        <f>-Inputs!BZ235</f>
        <v>0</v>
      </c>
      <c r="CA42" s="188">
        <f>-Inputs!CA235</f>
        <v>0</v>
      </c>
      <c r="CB42" s="188">
        <f>-Inputs!CB235</f>
        <v>0</v>
      </c>
      <c r="CC42" s="188">
        <f>-Inputs!CC235</f>
        <v>0</v>
      </c>
      <c r="CD42" s="188">
        <f>-Inputs!CD235</f>
        <v>0</v>
      </c>
      <c r="CE42" s="188">
        <f>-Inputs!CE235</f>
        <v>0</v>
      </c>
      <c r="CF42" s="188">
        <f>-Inputs!CF235</f>
        <v>0</v>
      </c>
      <c r="CG42" s="188">
        <f>-Inputs!CG235</f>
        <v>0</v>
      </c>
      <c r="CH42" s="188">
        <f>-Inputs!CH235</f>
        <v>0</v>
      </c>
      <c r="CI42" s="188">
        <f>-Inputs!CI235</f>
        <v>0</v>
      </c>
    </row>
    <row r="43" spans="1:87">
      <c r="C43" t="s">
        <v>813</v>
      </c>
      <c r="D43" s="2" t="s">
        <v>898</v>
      </c>
      <c r="E43" s="2" t="s">
        <v>58</v>
      </c>
      <c r="F43" s="448"/>
      <c r="G43" s="674"/>
      <c r="H43" s="674"/>
      <c r="I43" s="674"/>
      <c r="J43" s="675"/>
      <c r="K43" s="675"/>
      <c r="L43" s="188">
        <f>-Inputs!L236</f>
        <v>3.3580000000000001</v>
      </c>
      <c r="M43" s="188">
        <f>-Inputs!M236</f>
        <v>0</v>
      </c>
      <c r="N43" s="188">
        <f>-Inputs!N236</f>
        <v>0</v>
      </c>
      <c r="O43" s="188">
        <f>-Inputs!O236</f>
        <v>0</v>
      </c>
      <c r="P43" s="188">
        <f>-Inputs!P236</f>
        <v>0</v>
      </c>
      <c r="Q43" s="188">
        <f>-Inputs!Q236</f>
        <v>0</v>
      </c>
      <c r="R43" s="188">
        <f>-Inputs!R236</f>
        <v>0</v>
      </c>
      <c r="S43" s="188">
        <f>-Inputs!S236</f>
        <v>0</v>
      </c>
      <c r="T43" s="188">
        <f>-Inputs!T236</f>
        <v>0</v>
      </c>
      <c r="U43" s="188">
        <f>-Inputs!U236</f>
        <v>0</v>
      </c>
      <c r="V43" s="188">
        <f>-Inputs!V236</f>
        <v>0</v>
      </c>
      <c r="W43" s="188">
        <f>-Inputs!W236</f>
        <v>0</v>
      </c>
      <c r="X43" s="188">
        <f>-Inputs!X236</f>
        <v>0</v>
      </c>
      <c r="Y43" s="188">
        <f>-Inputs!Y236</f>
        <v>0</v>
      </c>
      <c r="Z43" s="188">
        <f>-Inputs!Z236</f>
        <v>0</v>
      </c>
      <c r="AA43" s="188">
        <f>-Inputs!AA236</f>
        <v>0</v>
      </c>
      <c r="AB43" s="188">
        <f>-Inputs!AB236</f>
        <v>0</v>
      </c>
      <c r="AC43" s="188">
        <f>-Inputs!AC236</f>
        <v>0</v>
      </c>
      <c r="AD43" s="188">
        <f>-Inputs!AD236</f>
        <v>0</v>
      </c>
      <c r="AE43" s="188">
        <f>-Inputs!AE236</f>
        <v>0</v>
      </c>
      <c r="AF43" s="188">
        <f>-Inputs!AF236</f>
        <v>0</v>
      </c>
      <c r="AG43" s="188">
        <f>-Inputs!AG236</f>
        <v>0</v>
      </c>
      <c r="AH43" s="188">
        <f>-Inputs!AH236</f>
        <v>0</v>
      </c>
      <c r="AI43" s="188">
        <f>-Inputs!AI236</f>
        <v>0</v>
      </c>
      <c r="AJ43" s="188">
        <f>-Inputs!AJ236</f>
        <v>0</v>
      </c>
      <c r="AK43" s="188">
        <f>-Inputs!AK236</f>
        <v>0</v>
      </c>
      <c r="AL43" s="188">
        <f>-Inputs!AL236</f>
        <v>0</v>
      </c>
      <c r="AM43" s="188">
        <f>-Inputs!AM236</f>
        <v>0</v>
      </c>
      <c r="AN43" s="188">
        <f>-Inputs!AN236</f>
        <v>0</v>
      </c>
      <c r="AO43" s="188">
        <f>-Inputs!AO236</f>
        <v>0</v>
      </c>
      <c r="AP43" s="188">
        <f>-Inputs!AP236</f>
        <v>0</v>
      </c>
      <c r="AQ43" s="188">
        <f>-Inputs!AQ236</f>
        <v>0</v>
      </c>
      <c r="AR43" s="188">
        <f>-Inputs!AR236</f>
        <v>0</v>
      </c>
      <c r="AS43" s="188">
        <f>-Inputs!AS236</f>
        <v>0</v>
      </c>
      <c r="AT43" s="188">
        <f>-Inputs!AT236</f>
        <v>0</v>
      </c>
      <c r="AU43" s="188">
        <f>-Inputs!AU236</f>
        <v>0</v>
      </c>
      <c r="AV43" s="188">
        <f>-Inputs!AV236</f>
        <v>0</v>
      </c>
      <c r="AW43" s="188">
        <f>-Inputs!AW236</f>
        <v>0</v>
      </c>
      <c r="AX43" s="188">
        <f>-Inputs!AX236</f>
        <v>0</v>
      </c>
      <c r="AY43" s="188">
        <f>-Inputs!AY236</f>
        <v>0</v>
      </c>
      <c r="AZ43" s="188">
        <f>-Inputs!AZ236</f>
        <v>0</v>
      </c>
      <c r="BA43" s="188">
        <f>-Inputs!BA236</f>
        <v>0</v>
      </c>
      <c r="BB43" s="188">
        <f>-Inputs!BB236</f>
        <v>0</v>
      </c>
      <c r="BC43" s="188">
        <f>-Inputs!BC236</f>
        <v>0</v>
      </c>
      <c r="BD43" s="188">
        <f>-Inputs!BD236</f>
        <v>0</v>
      </c>
      <c r="BE43" s="188">
        <f>-Inputs!BE236</f>
        <v>0</v>
      </c>
      <c r="BF43" s="188">
        <f>-Inputs!BF236</f>
        <v>0</v>
      </c>
      <c r="BG43" s="188">
        <f>-Inputs!BG236</f>
        <v>0</v>
      </c>
      <c r="BH43" s="188">
        <f>-Inputs!BH236</f>
        <v>0</v>
      </c>
      <c r="BI43" s="188">
        <f>-Inputs!BI236</f>
        <v>0</v>
      </c>
      <c r="BJ43" s="188">
        <f>-Inputs!BJ236</f>
        <v>0</v>
      </c>
      <c r="BK43" s="188">
        <f>-Inputs!BK236</f>
        <v>0</v>
      </c>
      <c r="BL43" s="188">
        <f>-Inputs!BL236</f>
        <v>0</v>
      </c>
      <c r="BM43" s="188">
        <f>-Inputs!BM236</f>
        <v>0</v>
      </c>
      <c r="BN43" s="188">
        <f>-Inputs!BN236</f>
        <v>0</v>
      </c>
      <c r="BO43" s="188">
        <f>-Inputs!BO236</f>
        <v>0</v>
      </c>
      <c r="BP43" s="188">
        <f>-Inputs!BP236</f>
        <v>0</v>
      </c>
      <c r="BQ43" s="188">
        <f>-Inputs!BQ236</f>
        <v>0</v>
      </c>
      <c r="BR43" s="188">
        <f>-Inputs!BR236</f>
        <v>0</v>
      </c>
      <c r="BS43" s="188">
        <f>-Inputs!BS236</f>
        <v>0</v>
      </c>
      <c r="BT43" s="188">
        <f>-Inputs!BT236</f>
        <v>0</v>
      </c>
      <c r="BU43" s="188">
        <f>-Inputs!BU236</f>
        <v>0</v>
      </c>
      <c r="BV43" s="188">
        <f>-Inputs!BV236</f>
        <v>0</v>
      </c>
      <c r="BW43" s="188">
        <f>-Inputs!BW236</f>
        <v>0</v>
      </c>
      <c r="BX43" s="188">
        <f>-Inputs!BX236</f>
        <v>0</v>
      </c>
      <c r="BY43" s="188">
        <f>-Inputs!BY236</f>
        <v>0</v>
      </c>
      <c r="BZ43" s="188">
        <f>-Inputs!BZ236</f>
        <v>0</v>
      </c>
      <c r="CA43" s="188">
        <f>-Inputs!CA236</f>
        <v>0</v>
      </c>
      <c r="CB43" s="188">
        <f>-Inputs!CB236</f>
        <v>0</v>
      </c>
      <c r="CC43" s="188">
        <f>-Inputs!CC236</f>
        <v>0</v>
      </c>
      <c r="CD43" s="188">
        <f>-Inputs!CD236</f>
        <v>0</v>
      </c>
      <c r="CE43" s="188">
        <f>-Inputs!CE236</f>
        <v>0</v>
      </c>
      <c r="CF43" s="188">
        <f>-Inputs!CF236</f>
        <v>0</v>
      </c>
      <c r="CG43" s="188">
        <f>-Inputs!CG236</f>
        <v>0</v>
      </c>
      <c r="CH43" s="188">
        <f>-Inputs!CH236</f>
        <v>0</v>
      </c>
      <c r="CI43" s="188">
        <f>-Inputs!CI236</f>
        <v>0</v>
      </c>
    </row>
    <row r="44" spans="1:87">
      <c r="C44" t="s">
        <v>278</v>
      </c>
      <c r="D44" s="2" t="s">
        <v>898</v>
      </c>
      <c r="E44" s="2" t="s">
        <v>58</v>
      </c>
      <c r="F44" s="448"/>
      <c r="G44" s="674"/>
      <c r="H44" s="674"/>
      <c r="I44" s="674"/>
      <c r="J44" s="675"/>
      <c r="K44" s="675"/>
      <c r="L44" s="188">
        <f>-Inputs!L237</f>
        <v>-2.9620000000000002</v>
      </c>
      <c r="M44" s="188">
        <f>-Inputs!M237</f>
        <v>0</v>
      </c>
      <c r="N44" s="188">
        <f>-Inputs!N237</f>
        <v>0</v>
      </c>
      <c r="O44" s="188">
        <f>-Inputs!O237</f>
        <v>0</v>
      </c>
      <c r="P44" s="188">
        <f>-Inputs!P237</f>
        <v>0</v>
      </c>
      <c r="Q44" s="188">
        <f>-Inputs!Q237</f>
        <v>0</v>
      </c>
      <c r="R44" s="188">
        <f>-Inputs!R237</f>
        <v>0</v>
      </c>
      <c r="S44" s="188">
        <f>-Inputs!S237</f>
        <v>0</v>
      </c>
      <c r="T44" s="188">
        <f>-Inputs!T237</f>
        <v>0</v>
      </c>
      <c r="U44" s="188">
        <f>-Inputs!U237</f>
        <v>0</v>
      </c>
      <c r="V44" s="188">
        <f>-Inputs!V237</f>
        <v>0</v>
      </c>
      <c r="W44" s="188">
        <f>-Inputs!W237</f>
        <v>0</v>
      </c>
      <c r="X44" s="188">
        <f>-Inputs!X237</f>
        <v>0</v>
      </c>
      <c r="Y44" s="188">
        <f>-Inputs!Y237</f>
        <v>0</v>
      </c>
      <c r="Z44" s="188">
        <f>-Inputs!Z237</f>
        <v>0</v>
      </c>
      <c r="AA44" s="188">
        <f>-Inputs!AA237</f>
        <v>0</v>
      </c>
      <c r="AB44" s="188">
        <f>-Inputs!AB237</f>
        <v>0</v>
      </c>
      <c r="AC44" s="188">
        <f>-Inputs!AC237</f>
        <v>0</v>
      </c>
      <c r="AD44" s="188">
        <f>-Inputs!AD237</f>
        <v>0</v>
      </c>
      <c r="AE44" s="188">
        <f>-Inputs!AE237</f>
        <v>0</v>
      </c>
      <c r="AF44" s="188">
        <f>-Inputs!AF237</f>
        <v>0</v>
      </c>
      <c r="AG44" s="188">
        <f>-Inputs!AG237</f>
        <v>0</v>
      </c>
      <c r="AH44" s="188">
        <f>-Inputs!AH237</f>
        <v>0</v>
      </c>
      <c r="AI44" s="188">
        <f>-Inputs!AI237</f>
        <v>0</v>
      </c>
      <c r="AJ44" s="188">
        <f>-Inputs!AJ237</f>
        <v>0</v>
      </c>
      <c r="AK44" s="188">
        <f>-Inputs!AK237</f>
        <v>0</v>
      </c>
      <c r="AL44" s="188">
        <f>-Inputs!AL237</f>
        <v>0</v>
      </c>
      <c r="AM44" s="188">
        <f>-Inputs!AM237</f>
        <v>0</v>
      </c>
      <c r="AN44" s="188">
        <f>-Inputs!AN237</f>
        <v>0</v>
      </c>
      <c r="AO44" s="188">
        <f>-Inputs!AO237</f>
        <v>0</v>
      </c>
      <c r="AP44" s="188">
        <f>-Inputs!AP237</f>
        <v>0</v>
      </c>
      <c r="AQ44" s="188">
        <f>-Inputs!AQ237</f>
        <v>0</v>
      </c>
      <c r="AR44" s="188">
        <f>-Inputs!AR237</f>
        <v>0</v>
      </c>
      <c r="AS44" s="188">
        <f>-Inputs!AS237</f>
        <v>0</v>
      </c>
      <c r="AT44" s="188">
        <f>-Inputs!AT237</f>
        <v>0</v>
      </c>
      <c r="AU44" s="188">
        <f>-Inputs!AU237</f>
        <v>0</v>
      </c>
      <c r="AV44" s="188">
        <f>-Inputs!AV237</f>
        <v>0</v>
      </c>
      <c r="AW44" s="188">
        <f>-Inputs!AW237</f>
        <v>0</v>
      </c>
      <c r="AX44" s="188">
        <f>-Inputs!AX237</f>
        <v>0</v>
      </c>
      <c r="AY44" s="188">
        <f>-Inputs!AY237</f>
        <v>0</v>
      </c>
      <c r="AZ44" s="188">
        <f>-Inputs!AZ237</f>
        <v>0</v>
      </c>
      <c r="BA44" s="188">
        <f>-Inputs!BA237</f>
        <v>0</v>
      </c>
      <c r="BB44" s="188">
        <f>-Inputs!BB237</f>
        <v>0</v>
      </c>
      <c r="BC44" s="188">
        <f>-Inputs!BC237</f>
        <v>0</v>
      </c>
      <c r="BD44" s="188">
        <f>-Inputs!BD237</f>
        <v>0</v>
      </c>
      <c r="BE44" s="188">
        <f>-Inputs!BE237</f>
        <v>0</v>
      </c>
      <c r="BF44" s="188">
        <f>-Inputs!BF237</f>
        <v>0</v>
      </c>
      <c r="BG44" s="188">
        <f>-Inputs!BG237</f>
        <v>0</v>
      </c>
      <c r="BH44" s="188">
        <f>-Inputs!BH237</f>
        <v>0</v>
      </c>
      <c r="BI44" s="188">
        <f>-Inputs!BI237</f>
        <v>0</v>
      </c>
      <c r="BJ44" s="188">
        <f>-Inputs!BJ237</f>
        <v>0</v>
      </c>
      <c r="BK44" s="188">
        <f>-Inputs!BK237</f>
        <v>0</v>
      </c>
      <c r="BL44" s="188">
        <f>-Inputs!BL237</f>
        <v>0</v>
      </c>
      <c r="BM44" s="188">
        <f>-Inputs!BM237</f>
        <v>0</v>
      </c>
      <c r="BN44" s="188">
        <f>-Inputs!BN237</f>
        <v>0</v>
      </c>
      <c r="BO44" s="188">
        <f>-Inputs!BO237</f>
        <v>0</v>
      </c>
      <c r="BP44" s="188">
        <f>-Inputs!BP237</f>
        <v>0</v>
      </c>
      <c r="BQ44" s="188">
        <f>-Inputs!BQ237</f>
        <v>0</v>
      </c>
      <c r="BR44" s="188">
        <f>-Inputs!BR237</f>
        <v>0</v>
      </c>
      <c r="BS44" s="188">
        <f>-Inputs!BS237</f>
        <v>0</v>
      </c>
      <c r="BT44" s="188">
        <f>-Inputs!BT237</f>
        <v>0</v>
      </c>
      <c r="BU44" s="188">
        <f>-Inputs!BU237</f>
        <v>0</v>
      </c>
      <c r="BV44" s="188">
        <f>-Inputs!BV237</f>
        <v>0</v>
      </c>
      <c r="BW44" s="188">
        <f>-Inputs!BW237</f>
        <v>0</v>
      </c>
      <c r="BX44" s="188">
        <f>-Inputs!BX237</f>
        <v>0</v>
      </c>
      <c r="BY44" s="188">
        <f>-Inputs!BY237</f>
        <v>0</v>
      </c>
      <c r="BZ44" s="188">
        <f>-Inputs!BZ237</f>
        <v>0</v>
      </c>
      <c r="CA44" s="188">
        <f>-Inputs!CA237</f>
        <v>0</v>
      </c>
      <c r="CB44" s="188">
        <f>-Inputs!CB237</f>
        <v>0</v>
      </c>
      <c r="CC44" s="188">
        <f>-Inputs!CC237</f>
        <v>0</v>
      </c>
      <c r="CD44" s="188">
        <f>-Inputs!CD237</f>
        <v>0</v>
      </c>
      <c r="CE44" s="188">
        <f>-Inputs!CE237</f>
        <v>0</v>
      </c>
      <c r="CF44" s="188">
        <f>-Inputs!CF237</f>
        <v>0</v>
      </c>
      <c r="CG44" s="188">
        <f>-Inputs!CG237</f>
        <v>0</v>
      </c>
      <c r="CH44" s="188">
        <f>-Inputs!CH237</f>
        <v>0</v>
      </c>
      <c r="CI44" s="188">
        <f>-Inputs!CI237</f>
        <v>0</v>
      </c>
    </row>
    <row r="45" spans="1:87">
      <c r="C45" t="s">
        <v>279</v>
      </c>
      <c r="D45" s="2" t="s">
        <v>898</v>
      </c>
      <c r="E45" s="2" t="s">
        <v>58</v>
      </c>
      <c r="F45" s="448"/>
      <c r="G45" s="674"/>
      <c r="H45" s="674"/>
      <c r="I45" s="674"/>
      <c r="J45" s="675"/>
      <c r="K45" s="675"/>
      <c r="L45" s="188">
        <f>-Inputs!L238</f>
        <v>-0.59699999999999998</v>
      </c>
      <c r="M45" s="188">
        <f>-Inputs!M238</f>
        <v>0</v>
      </c>
      <c r="N45" s="188">
        <f>-Inputs!N238</f>
        <v>0</v>
      </c>
      <c r="O45" s="188">
        <f>-Inputs!O238</f>
        <v>0</v>
      </c>
      <c r="P45" s="188">
        <f>-Inputs!P238</f>
        <v>0</v>
      </c>
      <c r="Q45" s="188">
        <f>-Inputs!Q238</f>
        <v>0</v>
      </c>
      <c r="R45" s="188">
        <f>-Inputs!R238</f>
        <v>0</v>
      </c>
      <c r="S45" s="188">
        <f>-Inputs!S238</f>
        <v>0</v>
      </c>
      <c r="T45" s="188">
        <f>-Inputs!T238</f>
        <v>0</v>
      </c>
      <c r="U45" s="188">
        <f>-Inputs!U238</f>
        <v>0</v>
      </c>
      <c r="V45" s="188">
        <f>-Inputs!V238</f>
        <v>0</v>
      </c>
      <c r="W45" s="188">
        <f>-Inputs!W238</f>
        <v>0</v>
      </c>
      <c r="X45" s="188">
        <f>-Inputs!X238</f>
        <v>0</v>
      </c>
      <c r="Y45" s="188">
        <f>-Inputs!Y238</f>
        <v>0</v>
      </c>
      <c r="Z45" s="188">
        <f>-Inputs!Z238</f>
        <v>0</v>
      </c>
      <c r="AA45" s="188">
        <f>-Inputs!AA238</f>
        <v>0</v>
      </c>
      <c r="AB45" s="188">
        <f>-Inputs!AB238</f>
        <v>0</v>
      </c>
      <c r="AC45" s="188">
        <f>-Inputs!AC238</f>
        <v>0</v>
      </c>
      <c r="AD45" s="188">
        <f>-Inputs!AD238</f>
        <v>0</v>
      </c>
      <c r="AE45" s="188">
        <f>-Inputs!AE238</f>
        <v>0</v>
      </c>
      <c r="AF45" s="188">
        <f>-Inputs!AF238</f>
        <v>0</v>
      </c>
      <c r="AG45" s="188">
        <f>-Inputs!AG238</f>
        <v>0</v>
      </c>
      <c r="AH45" s="188">
        <f>-Inputs!AH238</f>
        <v>0</v>
      </c>
      <c r="AI45" s="188">
        <f>-Inputs!AI238</f>
        <v>0</v>
      </c>
      <c r="AJ45" s="188">
        <f>-Inputs!AJ238</f>
        <v>0</v>
      </c>
      <c r="AK45" s="188">
        <f>-Inputs!AK238</f>
        <v>0</v>
      </c>
      <c r="AL45" s="188">
        <f>-Inputs!AL238</f>
        <v>0</v>
      </c>
      <c r="AM45" s="188">
        <f>-Inputs!AM238</f>
        <v>0</v>
      </c>
      <c r="AN45" s="188">
        <f>-Inputs!AN238</f>
        <v>0</v>
      </c>
      <c r="AO45" s="188">
        <f>-Inputs!AO238</f>
        <v>0</v>
      </c>
      <c r="AP45" s="188">
        <f>-Inputs!AP238</f>
        <v>0</v>
      </c>
      <c r="AQ45" s="188">
        <f>-Inputs!AQ238</f>
        <v>0</v>
      </c>
      <c r="AR45" s="188">
        <f>-Inputs!AR238</f>
        <v>0</v>
      </c>
      <c r="AS45" s="188">
        <f>-Inputs!AS238</f>
        <v>0</v>
      </c>
      <c r="AT45" s="188">
        <f>-Inputs!AT238</f>
        <v>0</v>
      </c>
      <c r="AU45" s="188">
        <f>-Inputs!AU238</f>
        <v>0</v>
      </c>
      <c r="AV45" s="188">
        <f>-Inputs!AV238</f>
        <v>0</v>
      </c>
      <c r="AW45" s="188">
        <f>-Inputs!AW238</f>
        <v>0</v>
      </c>
      <c r="AX45" s="188">
        <f>-Inputs!AX238</f>
        <v>0</v>
      </c>
      <c r="AY45" s="188">
        <f>-Inputs!AY238</f>
        <v>0</v>
      </c>
      <c r="AZ45" s="188">
        <f>-Inputs!AZ238</f>
        <v>0</v>
      </c>
      <c r="BA45" s="188">
        <f>-Inputs!BA238</f>
        <v>0</v>
      </c>
      <c r="BB45" s="188">
        <f>-Inputs!BB238</f>
        <v>0</v>
      </c>
      <c r="BC45" s="188">
        <f>-Inputs!BC238</f>
        <v>0</v>
      </c>
      <c r="BD45" s="188">
        <f>-Inputs!BD238</f>
        <v>0</v>
      </c>
      <c r="BE45" s="188">
        <f>-Inputs!BE238</f>
        <v>0</v>
      </c>
      <c r="BF45" s="188">
        <f>-Inputs!BF238</f>
        <v>0</v>
      </c>
      <c r="BG45" s="188">
        <f>-Inputs!BG238</f>
        <v>0</v>
      </c>
      <c r="BH45" s="188">
        <f>-Inputs!BH238</f>
        <v>0</v>
      </c>
      <c r="BI45" s="188">
        <f>-Inputs!BI238</f>
        <v>0</v>
      </c>
      <c r="BJ45" s="188">
        <f>-Inputs!BJ238</f>
        <v>0</v>
      </c>
      <c r="BK45" s="188">
        <f>-Inputs!BK238</f>
        <v>0</v>
      </c>
      <c r="BL45" s="188">
        <f>-Inputs!BL238</f>
        <v>0</v>
      </c>
      <c r="BM45" s="188">
        <f>-Inputs!BM238</f>
        <v>0</v>
      </c>
      <c r="BN45" s="188">
        <f>-Inputs!BN238</f>
        <v>0</v>
      </c>
      <c r="BO45" s="188">
        <f>-Inputs!BO238</f>
        <v>0</v>
      </c>
      <c r="BP45" s="188">
        <f>-Inputs!BP238</f>
        <v>0</v>
      </c>
      <c r="BQ45" s="188">
        <f>-Inputs!BQ238</f>
        <v>0</v>
      </c>
      <c r="BR45" s="188">
        <f>-Inputs!BR238</f>
        <v>0</v>
      </c>
      <c r="BS45" s="188">
        <f>-Inputs!BS238</f>
        <v>0</v>
      </c>
      <c r="BT45" s="188">
        <f>-Inputs!BT238</f>
        <v>0</v>
      </c>
      <c r="BU45" s="188">
        <f>-Inputs!BU238</f>
        <v>0</v>
      </c>
      <c r="BV45" s="188">
        <f>-Inputs!BV238</f>
        <v>0</v>
      </c>
      <c r="BW45" s="188">
        <f>-Inputs!BW238</f>
        <v>0</v>
      </c>
      <c r="BX45" s="188">
        <f>-Inputs!BX238</f>
        <v>0</v>
      </c>
      <c r="BY45" s="188">
        <f>-Inputs!BY238</f>
        <v>0</v>
      </c>
      <c r="BZ45" s="188">
        <f>-Inputs!BZ238</f>
        <v>0</v>
      </c>
      <c r="CA45" s="188">
        <f>-Inputs!CA238</f>
        <v>0</v>
      </c>
      <c r="CB45" s="188">
        <f>-Inputs!CB238</f>
        <v>0</v>
      </c>
      <c r="CC45" s="188">
        <f>-Inputs!CC238</f>
        <v>0</v>
      </c>
      <c r="CD45" s="188">
        <f>-Inputs!CD238</f>
        <v>0</v>
      </c>
      <c r="CE45" s="188">
        <f>-Inputs!CE238</f>
        <v>0</v>
      </c>
      <c r="CF45" s="188">
        <f>-Inputs!CF238</f>
        <v>0</v>
      </c>
      <c r="CG45" s="188">
        <f>-Inputs!CG238</f>
        <v>0</v>
      </c>
      <c r="CH45" s="188">
        <f>-Inputs!CH238</f>
        <v>0</v>
      </c>
      <c r="CI45" s="188">
        <f>-Inputs!CI238</f>
        <v>0</v>
      </c>
    </row>
    <row r="46" spans="1:87">
      <c r="D46" s="2"/>
      <c r="E46" s="2"/>
      <c r="F46" s="2"/>
      <c r="G46" s="46"/>
      <c r="H46" s="46"/>
      <c r="I46" s="46"/>
      <c r="J46" s="505"/>
      <c r="K46" s="505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</row>
    <row r="47" spans="1:87">
      <c r="B47" s="4"/>
      <c r="C47" s="4" t="s">
        <v>614</v>
      </c>
      <c r="D47" s="2" t="s">
        <v>898</v>
      </c>
      <c r="E47" s="2" t="s">
        <v>58</v>
      </c>
      <c r="F47" s="2"/>
      <c r="G47" s="769"/>
      <c r="H47" s="769"/>
      <c r="I47" s="769"/>
      <c r="J47" s="604">
        <f t="shared" ref="J47:L47" si="28">J26+SUM(J37:J45)</f>
        <v>59.196383550021494</v>
      </c>
      <c r="K47" s="604">
        <f t="shared" si="28"/>
        <v>36.259646056697349</v>
      </c>
      <c r="L47" s="604">
        <f t="shared" si="28"/>
        <v>61.936406298640293</v>
      </c>
      <c r="M47" s="604">
        <f t="shared" ref="M47" si="29">M26+SUM(M37:M45)</f>
        <v>129.32915858234219</v>
      </c>
      <c r="N47" s="604">
        <f t="shared" ref="N47:BY47" si="30">N26+SUM(N37:N45)</f>
        <v>222.57400175270018</v>
      </c>
      <c r="O47" s="604">
        <f t="shared" si="30"/>
        <v>427.88181304265106</v>
      </c>
      <c r="P47" s="604">
        <f t="shared" si="30"/>
        <v>469.44768339306091</v>
      </c>
      <c r="Q47" s="604">
        <f t="shared" si="30"/>
        <v>540.51544131093772</v>
      </c>
      <c r="R47" s="604">
        <f t="shared" si="30"/>
        <v>582.82246814987366</v>
      </c>
      <c r="S47" s="604">
        <f t="shared" si="30"/>
        <v>592.60793936543485</v>
      </c>
      <c r="T47" s="604">
        <f t="shared" si="30"/>
        <v>640.51482929762631</v>
      </c>
      <c r="U47" s="604">
        <f t="shared" si="30"/>
        <v>694.6567421315184</v>
      </c>
      <c r="V47" s="604">
        <f t="shared" si="30"/>
        <v>769.52128620876374</v>
      </c>
      <c r="W47" s="604">
        <f t="shared" si="30"/>
        <v>848.36247833097991</v>
      </c>
      <c r="X47" s="604">
        <f t="shared" si="30"/>
        <v>929.66963013128066</v>
      </c>
      <c r="Y47" s="604">
        <f t="shared" si="30"/>
        <v>1013.2882511699702</v>
      </c>
      <c r="Z47" s="604">
        <f t="shared" si="30"/>
        <v>1105.3880624383976</v>
      </c>
      <c r="AA47" s="604">
        <f t="shared" si="30"/>
        <v>1202.9430064889116</v>
      </c>
      <c r="AB47" s="604">
        <f t="shared" si="30"/>
        <v>1312.2434133968529</v>
      </c>
      <c r="AC47" s="604">
        <f t="shared" si="30"/>
        <v>1430.9168451639287</v>
      </c>
      <c r="AD47" s="604">
        <f t="shared" si="30"/>
        <v>1545.6826827014143</v>
      </c>
      <c r="AE47" s="604">
        <f t="shared" si="30"/>
        <v>1666.2389021768995</v>
      </c>
      <c r="AF47" s="604">
        <f t="shared" si="30"/>
        <v>1793.584824959391</v>
      </c>
      <c r="AG47" s="604">
        <f t="shared" si="30"/>
        <v>1838.0678055989497</v>
      </c>
      <c r="AH47" s="604">
        <f t="shared" si="30"/>
        <v>1886.0263104001817</v>
      </c>
      <c r="AI47" s="604">
        <f t="shared" si="30"/>
        <v>1938.3593682762962</v>
      </c>
      <c r="AJ47" s="604">
        <f t="shared" si="30"/>
        <v>1994.3886245634153</v>
      </c>
      <c r="AK47" s="604">
        <f t="shared" si="30"/>
        <v>2053.6176250150902</v>
      </c>
      <c r="AL47" s="604">
        <f t="shared" si="30"/>
        <v>2116.4996534444767</v>
      </c>
      <c r="AM47" s="604">
        <f t="shared" si="30"/>
        <v>2182.1367616451935</v>
      </c>
      <c r="AN47" s="604">
        <f t="shared" si="30"/>
        <v>2250.8896359058044</v>
      </c>
      <c r="AO47" s="604">
        <f t="shared" si="30"/>
        <v>2321.5500279720718</v>
      </c>
      <c r="AP47" s="604">
        <f t="shared" si="30"/>
        <v>2394.7191541621009</v>
      </c>
      <c r="AQ47" s="604">
        <f t="shared" si="30"/>
        <v>2470.4910959856902</v>
      </c>
      <c r="AR47" s="604">
        <f t="shared" si="30"/>
        <v>2548.9465150931378</v>
      </c>
      <c r="AS47" s="604">
        <f t="shared" si="30"/>
        <v>2631.1085199853487</v>
      </c>
      <c r="AT47" s="604">
        <f t="shared" si="30"/>
        <v>2717.6364275236119</v>
      </c>
      <c r="AU47" s="604">
        <f t="shared" si="30"/>
        <v>2803.5094410021825</v>
      </c>
      <c r="AV47" s="604">
        <f t="shared" si="30"/>
        <v>2895.239062561393</v>
      </c>
      <c r="AW47" s="604">
        <f t="shared" si="30"/>
        <v>2987.9998432165303</v>
      </c>
      <c r="AX47" s="604">
        <f t="shared" si="30"/>
        <v>3083.0922832833485</v>
      </c>
      <c r="AY47" s="604">
        <f t="shared" si="30"/>
        <v>3181.306392076775</v>
      </c>
      <c r="AZ47" s="604">
        <f t="shared" si="30"/>
        <v>3281.0186436564545</v>
      </c>
      <c r="BA47" s="604">
        <f t="shared" si="30"/>
        <v>3384.96355627915</v>
      </c>
      <c r="BB47" s="604">
        <f t="shared" si="30"/>
        <v>3494.0733425174367</v>
      </c>
      <c r="BC47" s="604">
        <f t="shared" si="30"/>
        <v>3606.0977562897515</v>
      </c>
      <c r="BD47" s="604">
        <f t="shared" si="30"/>
        <v>3721.9382189027683</v>
      </c>
      <c r="BE47" s="604">
        <f t="shared" si="30"/>
        <v>3842.7744364763221</v>
      </c>
      <c r="BF47" s="604">
        <f t="shared" si="30"/>
        <v>3965.8710926757922</v>
      </c>
      <c r="BG47" s="604">
        <f t="shared" si="30"/>
        <v>4090.2729550188087</v>
      </c>
      <c r="BH47" s="604">
        <f t="shared" si="30"/>
        <v>4219.9342632289408</v>
      </c>
      <c r="BI47" s="604">
        <f t="shared" si="30"/>
        <v>4361.3249318070866</v>
      </c>
      <c r="BJ47" s="604">
        <f t="shared" si="30"/>
        <v>4508.349411252937</v>
      </c>
      <c r="BK47" s="604">
        <f t="shared" si="30"/>
        <v>4656.2194818951311</v>
      </c>
      <c r="BL47" s="604">
        <f t="shared" si="30"/>
        <v>4810.6550756605375</v>
      </c>
      <c r="BM47" s="604">
        <f t="shared" si="30"/>
        <v>4969.630329396201</v>
      </c>
      <c r="BN47" s="604">
        <f t="shared" si="30"/>
        <v>5133.3995661695863</v>
      </c>
      <c r="BO47" s="604">
        <f t="shared" si="30"/>
        <v>5302.1306200101681</v>
      </c>
      <c r="BP47" s="604">
        <f t="shared" si="30"/>
        <v>5475.9607318810577</v>
      </c>
      <c r="BQ47" s="604">
        <f t="shared" si="30"/>
        <v>5656.1461893930727</v>
      </c>
      <c r="BR47" s="604">
        <f t="shared" si="30"/>
        <v>5842.1807512277546</v>
      </c>
      <c r="BS47" s="604">
        <f t="shared" si="30"/>
        <v>6034.0628118855802</v>
      </c>
      <c r="BT47" s="604">
        <f t="shared" si="30"/>
        <v>6232.0071780848339</v>
      </c>
      <c r="BU47" s="604">
        <f t="shared" si="30"/>
        <v>6436.0168049190133</v>
      </c>
      <c r="BV47" s="604">
        <f t="shared" si="30"/>
        <v>6646.2929055616714</v>
      </c>
      <c r="BW47" s="604">
        <f t="shared" si="30"/>
        <v>6863.4304097108597</v>
      </c>
      <c r="BX47" s="604">
        <f t="shared" si="30"/>
        <v>7087.6066193767701</v>
      </c>
      <c r="BY47" s="604">
        <f t="shared" si="30"/>
        <v>7318.7253832255901</v>
      </c>
      <c r="BZ47" s="604">
        <f t="shared" ref="BZ47:CI47" si="31">BZ26+SUM(BZ37:BZ45)</f>
        <v>7557.0251780403605</v>
      </c>
      <c r="CA47" s="604">
        <f t="shared" si="31"/>
        <v>7802.6087252342695</v>
      </c>
      <c r="CB47" s="604">
        <f t="shared" si="31"/>
        <v>8055.7472014584218</v>
      </c>
      <c r="CC47" s="604">
        <f t="shared" si="31"/>
        <v>8316.6777626532385</v>
      </c>
      <c r="CD47" s="604">
        <f t="shared" si="31"/>
        <v>8585.6904088028241</v>
      </c>
      <c r="CE47" s="604">
        <f t="shared" si="31"/>
        <v>8863.0469966682449</v>
      </c>
      <c r="CF47" s="604">
        <f t="shared" si="31"/>
        <v>9149.0433154214079</v>
      </c>
      <c r="CG47" s="604">
        <f t="shared" si="31"/>
        <v>9443.8911381447997</v>
      </c>
      <c r="CH47" s="604">
        <f t="shared" si="31"/>
        <v>9747.9015495984204</v>
      </c>
      <c r="CI47" s="604">
        <f t="shared" si="31"/>
        <v>10061.37059444753</v>
      </c>
    </row>
    <row r="48" spans="1:87">
      <c r="D48" s="2"/>
      <c r="E48" s="2"/>
      <c r="F48" s="2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</row>
    <row r="49" spans="1:87">
      <c r="A49" s="422" t="s">
        <v>83</v>
      </c>
      <c r="B49" s="420"/>
      <c r="C49" s="420"/>
      <c r="D49" s="421"/>
      <c r="E49" s="421"/>
      <c r="F49" s="421"/>
      <c r="G49" s="420"/>
      <c r="H49" s="420"/>
      <c r="I49" s="420"/>
      <c r="J49" s="420"/>
      <c r="K49" s="420"/>
      <c r="L49" s="420"/>
      <c r="M49" s="420"/>
      <c r="N49" s="420"/>
      <c r="O49" s="420"/>
      <c r="P49" s="420"/>
      <c r="Q49" s="420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0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0"/>
      <c r="AO49" s="420"/>
      <c r="AP49" s="420"/>
      <c r="AQ49" s="420"/>
      <c r="AR49" s="420"/>
      <c r="AS49" s="420"/>
      <c r="AT49" s="420"/>
      <c r="AU49" s="420"/>
      <c r="AV49" s="420"/>
      <c r="AW49" s="420"/>
      <c r="AX49" s="420"/>
      <c r="AY49" s="420"/>
      <c r="AZ49" s="420"/>
      <c r="BA49" s="420"/>
      <c r="BB49" s="420"/>
      <c r="BC49" s="420"/>
      <c r="BD49" s="420"/>
      <c r="BE49" s="420"/>
      <c r="BF49" s="420"/>
      <c r="BG49" s="420"/>
      <c r="BH49" s="420"/>
      <c r="BI49" s="420"/>
      <c r="BJ49" s="420"/>
      <c r="BK49" s="420"/>
      <c r="BL49" s="420"/>
      <c r="BM49" s="420"/>
      <c r="BN49" s="420"/>
      <c r="BO49" s="420"/>
      <c r="BP49" s="420"/>
      <c r="BQ49" s="420"/>
      <c r="BR49" s="420"/>
      <c r="BS49" s="420"/>
      <c r="BT49" s="420"/>
      <c r="BU49" s="420"/>
      <c r="BV49" s="420"/>
      <c r="BW49" s="420"/>
      <c r="BX49" s="420"/>
      <c r="BY49" s="420"/>
      <c r="BZ49" s="420"/>
      <c r="CA49" s="420"/>
      <c r="CB49" s="420"/>
      <c r="CC49" s="420"/>
      <c r="CD49" s="420"/>
      <c r="CE49" s="420"/>
      <c r="CF49" s="420"/>
      <c r="CG49" s="420"/>
      <c r="CH49" s="420"/>
      <c r="CI49" s="420"/>
    </row>
  </sheetData>
  <sheetProtection algorithmName="SHA-512" hashValue="qUQ+qH/ZILUFhIKTJ9tuQT34v6Dw59rx2lZWWUTl3AFo8lCOFu9Az3sr7gdROFVDdY56S2dCZRDZ80D4K/a2mQ==" saltValue="iNielhCWmk4P7GOY2EE2IA==" spinCount="100000" sheet="1" objects="1" scenarios="1"/>
  <phoneticPr fontId="6" type="noConversion"/>
  <conditionalFormatting sqref="G3:CI3">
    <cfRule type="containsText" dxfId="5" priority="1" operator="containsText" text="Actual">
      <formula>NOT(ISERROR(SEARCH("Actual",G3)))</formula>
    </cfRule>
    <cfRule type="containsText" dxfId="4" priority="2" operator="containsText" text="Forecast">
      <formula>NOT(ISERROR(SEARCH("Forecast",G3)))</formula>
    </cfRule>
  </conditionalFormatting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D908D-3EEF-405B-A1A7-9ED2F0D6277C}">
  <sheetPr codeName="Sheet18">
    <tabColor theme="8"/>
  </sheetPr>
  <dimension ref="A1:CI76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RowHeight="14.5"/>
  <cols>
    <col min="1" max="2" width="2.54296875" customWidth="1"/>
    <col min="3" max="3" width="35.54296875" customWidth="1"/>
    <col min="4" max="4" width="14.81640625" customWidth="1"/>
    <col min="5" max="5" width="4.6328125" bestFit="1" customWidth="1"/>
    <col min="6" max="6" width="5.81640625" customWidth="1"/>
    <col min="7" max="10" width="7.6328125" bestFit="1" customWidth="1"/>
    <col min="11" max="12" width="8.1796875" bestFit="1" customWidth="1"/>
    <col min="13" max="15" width="8.54296875" bestFit="1" customWidth="1"/>
    <col min="16" max="20" width="8.81640625" bestFit="1" customWidth="1"/>
    <col min="21" max="52" width="8.81640625" hidden="1" customWidth="1"/>
    <col min="53" max="53" width="9.1796875" hidden="1" customWidth="1"/>
    <col min="54" max="87" width="9.81640625" hidden="1" customWidth="1"/>
  </cols>
  <sheetData>
    <row r="1" spans="1:87" ht="18.5">
      <c r="A1" s="138"/>
      <c r="B1" s="137" t="str">
        <f ca="1">MID(CELL("filename",A1),FIND("]",CELL("filename",A1))+1,256)</f>
        <v>Cash Flow</v>
      </c>
      <c r="C1" s="138"/>
      <c r="D1" s="139"/>
      <c r="E1" s="139"/>
      <c r="F1" s="139"/>
      <c r="G1" s="139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</row>
    <row r="2" spans="1:87">
      <c r="A2" s="2"/>
      <c r="B2" s="2"/>
      <c r="C2" s="2"/>
      <c r="D2" s="2"/>
      <c r="E2" s="2"/>
      <c r="F2" s="2"/>
      <c r="G2" s="6" t="str">
        <f>Inputs!G1</f>
        <v>2019/20</v>
      </c>
      <c r="H2" s="6" t="str">
        <f>Inputs!H1</f>
        <v>2020/21</v>
      </c>
      <c r="I2" s="6" t="str">
        <f>Inputs!I1</f>
        <v>2021/22</v>
      </c>
      <c r="J2" s="6" t="str">
        <f>Inputs!J1</f>
        <v>2022/23</v>
      </c>
      <c r="K2" s="6" t="str">
        <f>Inputs!K1</f>
        <v>2023/24</v>
      </c>
      <c r="L2" s="6" t="str">
        <f>Inputs!L1</f>
        <v>2024/25</v>
      </c>
      <c r="M2" s="6" t="str">
        <f>Inputs!M1</f>
        <v>2025/26</v>
      </c>
      <c r="N2" s="6" t="str">
        <f>Inputs!N1</f>
        <v>2026/27</v>
      </c>
      <c r="O2" s="6" t="str">
        <f>Inputs!O1</f>
        <v>2027/28</v>
      </c>
      <c r="P2" s="6" t="str">
        <f>Inputs!P1</f>
        <v>2028/29</v>
      </c>
      <c r="Q2" s="6" t="str">
        <f>Inputs!Q1</f>
        <v>2029/30</v>
      </c>
      <c r="R2" s="6" t="str">
        <f>Inputs!R1</f>
        <v>2030/31</v>
      </c>
      <c r="S2" s="6" t="str">
        <f>Inputs!S1</f>
        <v>2031/32</v>
      </c>
      <c r="T2" s="6" t="str">
        <f>Inputs!T1</f>
        <v>2032/33</v>
      </c>
      <c r="U2" s="6" t="str">
        <f>Inputs!U1</f>
        <v>2033/34</v>
      </c>
      <c r="V2" s="6" t="str">
        <f>Inputs!V1</f>
        <v>2034/35</v>
      </c>
      <c r="W2" s="6" t="str">
        <f>Inputs!W1</f>
        <v>2035/36</v>
      </c>
      <c r="X2" s="6" t="str">
        <f>Inputs!X1</f>
        <v>2036/37</v>
      </c>
      <c r="Y2" s="6" t="str">
        <f>Inputs!Y1</f>
        <v>2037/38</v>
      </c>
      <c r="Z2" s="6" t="str">
        <f>Inputs!Z1</f>
        <v>2038/39</v>
      </c>
      <c r="AA2" s="6" t="str">
        <f>Inputs!AA1</f>
        <v>2039/40</v>
      </c>
      <c r="AB2" s="6" t="str">
        <f>Inputs!AB1</f>
        <v>2040/41</v>
      </c>
      <c r="AC2" s="6" t="str">
        <f>Inputs!AC1</f>
        <v>2041/42</v>
      </c>
      <c r="AD2" s="6" t="str">
        <f>Inputs!AD1</f>
        <v>2042/43</v>
      </c>
      <c r="AE2" s="6" t="str">
        <f>Inputs!AE1</f>
        <v>2043/44</v>
      </c>
      <c r="AF2" s="6" t="str">
        <f>Inputs!AF1</f>
        <v>2044/45</v>
      </c>
      <c r="AG2" s="6" t="str">
        <f>Inputs!AG1</f>
        <v>2045/46</v>
      </c>
      <c r="AH2" s="6" t="str">
        <f>Inputs!AH1</f>
        <v>2046/47</v>
      </c>
      <c r="AI2" s="6" t="str">
        <f>Inputs!AI1</f>
        <v>2047/48</v>
      </c>
      <c r="AJ2" s="6" t="str">
        <f>Inputs!AJ1</f>
        <v>2048/49</v>
      </c>
      <c r="AK2" s="6" t="str">
        <f>Inputs!AK1</f>
        <v>2049/50</v>
      </c>
      <c r="AL2" s="6" t="str">
        <f>Inputs!AL1</f>
        <v>2050/51</v>
      </c>
      <c r="AM2" s="6" t="str">
        <f>Inputs!AM1</f>
        <v>2051/52</v>
      </c>
      <c r="AN2" s="6" t="str">
        <f>Inputs!AN1</f>
        <v>2052/53</v>
      </c>
      <c r="AO2" s="6" t="str">
        <f>Inputs!AO1</f>
        <v>2053/54</v>
      </c>
      <c r="AP2" s="6" t="str">
        <f>Inputs!AP1</f>
        <v>2054/55</v>
      </c>
      <c r="AQ2" s="6" t="str">
        <f>Inputs!AQ1</f>
        <v>2055/56</v>
      </c>
      <c r="AR2" s="6" t="str">
        <f>Inputs!AR1</f>
        <v>2056/57</v>
      </c>
      <c r="AS2" s="6" t="str">
        <f>Inputs!AS1</f>
        <v>2057/58</v>
      </c>
      <c r="AT2" s="6" t="str">
        <f>Inputs!AT1</f>
        <v>2058/59</v>
      </c>
      <c r="AU2" s="6" t="str">
        <f>Inputs!AU1</f>
        <v>2059/60</v>
      </c>
      <c r="AV2" s="6" t="str">
        <f>Inputs!AV1</f>
        <v>2060/61</v>
      </c>
      <c r="AW2" s="6" t="str">
        <f>Inputs!AW1</f>
        <v>2061/62</v>
      </c>
      <c r="AX2" s="6" t="str">
        <f>Inputs!AX1</f>
        <v>2062/63</v>
      </c>
      <c r="AY2" s="6" t="str">
        <f>Inputs!AY1</f>
        <v>2063/64</v>
      </c>
      <c r="AZ2" s="6" t="str">
        <f>Inputs!AZ1</f>
        <v>2064/65</v>
      </c>
      <c r="BA2" s="6" t="str">
        <f>Inputs!BA1</f>
        <v>2065/66</v>
      </c>
      <c r="BB2" s="6" t="str">
        <f>Inputs!BB1</f>
        <v>2066/67</v>
      </c>
      <c r="BC2" s="6" t="str">
        <f>Inputs!BC1</f>
        <v>2067/68</v>
      </c>
      <c r="BD2" s="6" t="str">
        <f>Inputs!BD1</f>
        <v>2068/69</v>
      </c>
      <c r="BE2" s="6" t="str">
        <f>Inputs!BE1</f>
        <v>2069/70</v>
      </c>
      <c r="BF2" s="6" t="str">
        <f>Inputs!BF1</f>
        <v>2070/71</v>
      </c>
      <c r="BG2" s="6" t="str">
        <f>Inputs!BG1</f>
        <v>2071/72</v>
      </c>
      <c r="BH2" s="6" t="str">
        <f>Inputs!BH1</f>
        <v>2072/73</v>
      </c>
      <c r="BI2" s="6" t="str">
        <f>Inputs!BI1</f>
        <v>2073/74</v>
      </c>
      <c r="BJ2" s="6" t="str">
        <f>Inputs!BJ1</f>
        <v>2074/75</v>
      </c>
      <c r="BK2" s="6" t="str">
        <f>Inputs!BK1</f>
        <v>2075/76</v>
      </c>
      <c r="BL2" s="6" t="str">
        <f>Inputs!BL1</f>
        <v>2076/77</v>
      </c>
      <c r="BM2" s="6" t="str">
        <f>Inputs!BM1</f>
        <v>2077/78</v>
      </c>
      <c r="BN2" s="6" t="str">
        <f>Inputs!BN1</f>
        <v>2078/79</v>
      </c>
      <c r="BO2" s="6" t="str">
        <f>Inputs!BO1</f>
        <v>2079/80</v>
      </c>
      <c r="BP2" s="6" t="str">
        <f>Inputs!BP1</f>
        <v>2080/81</v>
      </c>
      <c r="BQ2" s="6" t="str">
        <f>Inputs!BQ1</f>
        <v>2081/82</v>
      </c>
      <c r="BR2" s="6" t="str">
        <f>Inputs!BR1</f>
        <v>2082/83</v>
      </c>
      <c r="BS2" s="6" t="str">
        <f>Inputs!BS1</f>
        <v>2083/84</v>
      </c>
      <c r="BT2" s="6" t="str">
        <f>Inputs!BT1</f>
        <v>2084/85</v>
      </c>
      <c r="BU2" s="6" t="str">
        <f>Inputs!BU1</f>
        <v>2085/86</v>
      </c>
      <c r="BV2" s="6" t="str">
        <f>Inputs!BV1</f>
        <v>2086/87</v>
      </c>
      <c r="BW2" s="6" t="str">
        <f>Inputs!BW1</f>
        <v>2087/88</v>
      </c>
      <c r="BX2" s="6" t="str">
        <f>Inputs!BX1</f>
        <v>2088/89</v>
      </c>
      <c r="BY2" s="6" t="str">
        <f>Inputs!BY1</f>
        <v>2089/90</v>
      </c>
      <c r="BZ2" s="6" t="str">
        <f>Inputs!BZ1</f>
        <v>2090/91</v>
      </c>
      <c r="CA2" s="6" t="str">
        <f>Inputs!CA1</f>
        <v>2091/92</v>
      </c>
      <c r="CB2" s="6" t="str">
        <f>Inputs!CB1</f>
        <v>2092/93</v>
      </c>
      <c r="CC2" s="6" t="str">
        <f>Inputs!CC1</f>
        <v>2093/94</v>
      </c>
      <c r="CD2" s="6" t="str">
        <f>Inputs!CD1</f>
        <v>2094/95</v>
      </c>
      <c r="CE2" s="6" t="str">
        <f>Inputs!CE1</f>
        <v>2095/96</v>
      </c>
      <c r="CF2" s="6" t="str">
        <f>Inputs!CF1</f>
        <v>2096/97</v>
      </c>
      <c r="CG2" s="6" t="str">
        <f>Inputs!CG1</f>
        <v>2097/98</v>
      </c>
      <c r="CH2" s="6" t="str">
        <f>Inputs!CH1</f>
        <v>2098/99</v>
      </c>
      <c r="CI2" s="6" t="str">
        <f>Inputs!CI1</f>
        <v>2099/2100</v>
      </c>
    </row>
    <row r="3" spans="1:87">
      <c r="A3" s="2"/>
      <c r="B3" s="2"/>
      <c r="C3" s="2"/>
      <c r="D3" s="6" t="s">
        <v>163</v>
      </c>
      <c r="E3" s="6" t="s">
        <v>164</v>
      </c>
      <c r="F3" s="6" t="s">
        <v>165</v>
      </c>
      <c r="G3" s="571"/>
      <c r="H3" s="571" t="str">
        <f>IF(ISNUMBER(Inputs!H24),"Actual","Forecast")</f>
        <v>Actual</v>
      </c>
      <c r="I3" s="571" t="str">
        <f>IF(ISNUMBER(Inputs!I24),"Actual","Forecast")</f>
        <v>Actual</v>
      </c>
      <c r="J3" s="571" t="str">
        <f>IF(ISNUMBER(Inputs!J24),"Actual","Forecast")</f>
        <v>Actual</v>
      </c>
      <c r="K3" s="571" t="str">
        <f>IF(ISNUMBER(Inputs!K24),"Actual","Forecast")</f>
        <v>Actual</v>
      </c>
      <c r="L3" s="571" t="str">
        <f>IF(ISNUMBER(Inputs!L24),"Actual","Forecast")</f>
        <v>Actual</v>
      </c>
      <c r="M3" s="571" t="str">
        <f>IF(ISNUMBER(Inputs!M24),"Actual","Forecast")</f>
        <v>Forecast</v>
      </c>
      <c r="N3" s="571" t="str">
        <f>IF(ISNUMBER(Inputs!N24),"Actual","Forecast")</f>
        <v>Forecast</v>
      </c>
      <c r="O3" s="571" t="str">
        <f>IF(ISNUMBER(Inputs!O24),"Actual","Forecast")</f>
        <v>Forecast</v>
      </c>
      <c r="P3" s="571" t="str">
        <f>IF(ISNUMBER(Inputs!P24),"Actual","Forecast")</f>
        <v>Forecast</v>
      </c>
      <c r="Q3" s="571" t="str">
        <f>IF(ISNUMBER(Inputs!Q24),"Actual","Forecast")</f>
        <v>Forecast</v>
      </c>
      <c r="R3" s="571" t="str">
        <f>IF(ISNUMBER(Inputs!R24),"Actual","Forecast")</f>
        <v>Forecast</v>
      </c>
      <c r="S3" s="571" t="str">
        <f>IF(ISNUMBER(Inputs!S24),"Actual","Forecast")</f>
        <v>Forecast</v>
      </c>
      <c r="T3" s="571" t="str">
        <f>IF(ISNUMBER(Inputs!T24),"Actual","Forecast")</f>
        <v>Forecast</v>
      </c>
      <c r="U3" s="571" t="str">
        <f>IF(ISNUMBER(Inputs!U24),"Actual","Forecast")</f>
        <v>Forecast</v>
      </c>
      <c r="V3" s="571" t="str">
        <f>IF(ISNUMBER(Inputs!V24),"Actual","Forecast")</f>
        <v>Forecast</v>
      </c>
      <c r="W3" s="571" t="str">
        <f>IF(ISNUMBER(Inputs!W24),"Actual","Forecast")</f>
        <v>Forecast</v>
      </c>
      <c r="X3" s="571" t="str">
        <f>IF(ISNUMBER(Inputs!X24),"Actual","Forecast")</f>
        <v>Forecast</v>
      </c>
      <c r="Y3" s="571" t="str">
        <f>IF(ISNUMBER(Inputs!Y24),"Actual","Forecast")</f>
        <v>Forecast</v>
      </c>
      <c r="Z3" s="571" t="str">
        <f>IF(ISNUMBER(Inputs!Z24),"Actual","Forecast")</f>
        <v>Forecast</v>
      </c>
      <c r="AA3" s="571" t="str">
        <f>IF(ISNUMBER(Inputs!AA24),"Actual","Forecast")</f>
        <v>Forecast</v>
      </c>
      <c r="AB3" s="571" t="str">
        <f>IF(ISNUMBER(Inputs!AB24),"Actual","Forecast")</f>
        <v>Forecast</v>
      </c>
      <c r="AC3" s="571" t="str">
        <f>IF(ISNUMBER(Inputs!AC24),"Actual","Forecast")</f>
        <v>Forecast</v>
      </c>
      <c r="AD3" s="571" t="str">
        <f>IF(ISNUMBER(Inputs!AD24),"Actual","Forecast")</f>
        <v>Forecast</v>
      </c>
      <c r="AE3" s="571" t="str">
        <f>IF(ISNUMBER(Inputs!AE24),"Actual","Forecast")</f>
        <v>Forecast</v>
      </c>
      <c r="AF3" s="571" t="str">
        <f>IF(ISNUMBER(Inputs!AF24),"Actual","Forecast")</f>
        <v>Forecast</v>
      </c>
      <c r="AG3" s="571" t="str">
        <f>IF(ISNUMBER(Inputs!AG24),"Actual","Forecast")</f>
        <v>Forecast</v>
      </c>
      <c r="AH3" s="571" t="str">
        <f>IF(ISNUMBER(Inputs!AH24),"Actual","Forecast")</f>
        <v>Forecast</v>
      </c>
      <c r="AI3" s="571" t="str">
        <f>IF(ISNUMBER(Inputs!AI24),"Actual","Forecast")</f>
        <v>Forecast</v>
      </c>
      <c r="AJ3" s="571" t="str">
        <f>IF(ISNUMBER(Inputs!AJ24),"Actual","Forecast")</f>
        <v>Forecast</v>
      </c>
      <c r="AK3" s="571" t="str">
        <f>IF(ISNUMBER(Inputs!AK24),"Actual","Forecast")</f>
        <v>Forecast</v>
      </c>
      <c r="AL3" s="571" t="str">
        <f>IF(ISNUMBER(Inputs!AL24),"Actual","Forecast")</f>
        <v>Forecast</v>
      </c>
      <c r="AM3" s="571" t="str">
        <f>IF(ISNUMBER(Inputs!AM24),"Actual","Forecast")</f>
        <v>Forecast</v>
      </c>
      <c r="AN3" s="571" t="str">
        <f>IF(ISNUMBER(Inputs!AN24),"Actual","Forecast")</f>
        <v>Forecast</v>
      </c>
      <c r="AO3" s="571" t="str">
        <f>IF(ISNUMBER(Inputs!AO24),"Actual","Forecast")</f>
        <v>Forecast</v>
      </c>
      <c r="AP3" s="571" t="str">
        <f>IF(ISNUMBER(Inputs!AP24),"Actual","Forecast")</f>
        <v>Forecast</v>
      </c>
      <c r="AQ3" s="571" t="str">
        <f>IF(ISNUMBER(Inputs!AQ24),"Actual","Forecast")</f>
        <v>Forecast</v>
      </c>
      <c r="AR3" s="571" t="str">
        <f>IF(ISNUMBER(Inputs!AR24),"Actual","Forecast")</f>
        <v>Forecast</v>
      </c>
      <c r="AS3" s="571" t="str">
        <f>IF(ISNUMBER(Inputs!AS24),"Actual","Forecast")</f>
        <v>Forecast</v>
      </c>
      <c r="AT3" s="571" t="str">
        <f>IF(ISNUMBER(Inputs!AT24),"Actual","Forecast")</f>
        <v>Forecast</v>
      </c>
      <c r="AU3" s="571" t="str">
        <f>IF(ISNUMBER(Inputs!AU24),"Actual","Forecast")</f>
        <v>Forecast</v>
      </c>
      <c r="AV3" s="571" t="str">
        <f>IF(ISNUMBER(Inputs!AV24),"Actual","Forecast")</f>
        <v>Forecast</v>
      </c>
      <c r="AW3" s="571" t="str">
        <f>IF(ISNUMBER(Inputs!AW24),"Actual","Forecast")</f>
        <v>Forecast</v>
      </c>
      <c r="AX3" s="571" t="str">
        <f>IF(ISNUMBER(Inputs!AX24),"Actual","Forecast")</f>
        <v>Forecast</v>
      </c>
      <c r="AY3" s="571" t="str">
        <f>IF(ISNUMBER(Inputs!AY24),"Actual","Forecast")</f>
        <v>Forecast</v>
      </c>
      <c r="AZ3" s="571" t="str">
        <f>IF(ISNUMBER(Inputs!AZ24),"Actual","Forecast")</f>
        <v>Forecast</v>
      </c>
      <c r="BA3" s="571" t="str">
        <f>IF(ISNUMBER(Inputs!BA24),"Actual","Forecast")</f>
        <v>Forecast</v>
      </c>
      <c r="BB3" s="571" t="str">
        <f>IF(ISNUMBER(Inputs!BB24),"Actual","Forecast")</f>
        <v>Forecast</v>
      </c>
      <c r="BC3" s="571" t="str">
        <f>IF(ISNUMBER(Inputs!BC24),"Actual","Forecast")</f>
        <v>Forecast</v>
      </c>
      <c r="BD3" s="571" t="str">
        <f>IF(ISNUMBER(Inputs!BD24),"Actual","Forecast")</f>
        <v>Forecast</v>
      </c>
      <c r="BE3" s="571" t="str">
        <f>IF(ISNUMBER(Inputs!BE24),"Actual","Forecast")</f>
        <v>Forecast</v>
      </c>
      <c r="BF3" s="571" t="str">
        <f>IF(ISNUMBER(Inputs!BF24),"Actual","Forecast")</f>
        <v>Forecast</v>
      </c>
      <c r="BG3" s="571" t="str">
        <f>IF(ISNUMBER(Inputs!BG24),"Actual","Forecast")</f>
        <v>Forecast</v>
      </c>
      <c r="BH3" s="571" t="str">
        <f>IF(ISNUMBER(Inputs!BH24),"Actual","Forecast")</f>
        <v>Forecast</v>
      </c>
      <c r="BI3" s="571" t="str">
        <f>IF(ISNUMBER(Inputs!BI24),"Actual","Forecast")</f>
        <v>Forecast</v>
      </c>
      <c r="BJ3" s="571" t="str">
        <f>IF(ISNUMBER(Inputs!BJ24),"Actual","Forecast")</f>
        <v>Forecast</v>
      </c>
      <c r="BK3" s="571" t="str">
        <f>IF(ISNUMBER(Inputs!BK24),"Actual","Forecast")</f>
        <v>Forecast</v>
      </c>
      <c r="BL3" s="571" t="str">
        <f>IF(ISNUMBER(Inputs!BL24),"Actual","Forecast")</f>
        <v>Forecast</v>
      </c>
      <c r="BM3" s="571" t="str">
        <f>IF(ISNUMBER(Inputs!BM24),"Actual","Forecast")</f>
        <v>Forecast</v>
      </c>
      <c r="BN3" s="571" t="str">
        <f>IF(ISNUMBER(Inputs!BN24),"Actual","Forecast")</f>
        <v>Forecast</v>
      </c>
      <c r="BO3" s="571" t="str">
        <f>IF(ISNUMBER(Inputs!BO24),"Actual","Forecast")</f>
        <v>Forecast</v>
      </c>
      <c r="BP3" s="571" t="str">
        <f>IF(ISNUMBER(Inputs!BP24),"Actual","Forecast")</f>
        <v>Forecast</v>
      </c>
      <c r="BQ3" s="571" t="str">
        <f>IF(ISNUMBER(Inputs!BQ24),"Actual","Forecast")</f>
        <v>Forecast</v>
      </c>
      <c r="BR3" s="571" t="str">
        <f>IF(ISNUMBER(Inputs!BR24),"Actual","Forecast")</f>
        <v>Forecast</v>
      </c>
      <c r="BS3" s="571" t="str">
        <f>IF(ISNUMBER(Inputs!BS24),"Actual","Forecast")</f>
        <v>Forecast</v>
      </c>
      <c r="BT3" s="571" t="str">
        <f>IF(ISNUMBER(Inputs!BT24),"Actual","Forecast")</f>
        <v>Forecast</v>
      </c>
      <c r="BU3" s="571" t="str">
        <f>IF(ISNUMBER(Inputs!BU24),"Actual","Forecast")</f>
        <v>Forecast</v>
      </c>
      <c r="BV3" s="571" t="str">
        <f>IF(ISNUMBER(Inputs!BV24),"Actual","Forecast")</f>
        <v>Forecast</v>
      </c>
      <c r="BW3" s="571" t="str">
        <f>IF(ISNUMBER(Inputs!BW24),"Actual","Forecast")</f>
        <v>Forecast</v>
      </c>
      <c r="BX3" s="571" t="str">
        <f>IF(ISNUMBER(Inputs!BX24),"Actual","Forecast")</f>
        <v>Forecast</v>
      </c>
      <c r="BY3" s="571" t="str">
        <f>IF(ISNUMBER(Inputs!BY24),"Actual","Forecast")</f>
        <v>Forecast</v>
      </c>
      <c r="BZ3" s="571" t="str">
        <f>IF(ISNUMBER(Inputs!BZ24),"Actual","Forecast")</f>
        <v>Forecast</v>
      </c>
      <c r="CA3" s="571" t="str">
        <f>IF(ISNUMBER(Inputs!CA24),"Actual","Forecast")</f>
        <v>Forecast</v>
      </c>
      <c r="CB3" s="571" t="str">
        <f>IF(ISNUMBER(Inputs!CB24),"Actual","Forecast")</f>
        <v>Forecast</v>
      </c>
      <c r="CC3" s="571" t="str">
        <f>IF(ISNUMBER(Inputs!CC24),"Actual","Forecast")</f>
        <v>Forecast</v>
      </c>
      <c r="CD3" s="571" t="str">
        <f>IF(ISNUMBER(Inputs!CD24),"Actual","Forecast")</f>
        <v>Forecast</v>
      </c>
      <c r="CE3" s="571" t="str">
        <f>IF(ISNUMBER(Inputs!CE24),"Actual","Forecast")</f>
        <v>Forecast</v>
      </c>
      <c r="CF3" s="571" t="str">
        <f>IF(ISNUMBER(Inputs!CF24),"Actual","Forecast")</f>
        <v>Forecast</v>
      </c>
      <c r="CG3" s="571" t="str">
        <f>IF(ISNUMBER(Inputs!CG24),"Actual","Forecast")</f>
        <v>Forecast</v>
      </c>
      <c r="CH3" s="571" t="str">
        <f>IF(ISNUMBER(Inputs!CH24),"Actual","Forecast")</f>
        <v>Forecast</v>
      </c>
      <c r="CI3" s="571" t="str">
        <f>IF(ISNUMBER(Inputs!CI24),"Actual","Forecast")</f>
        <v>Forecast</v>
      </c>
    </row>
    <row r="4" spans="1:87">
      <c r="D4" s="2"/>
      <c r="E4" s="2"/>
      <c r="F4" s="2"/>
      <c r="G4" s="2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</row>
    <row r="5" spans="1:87">
      <c r="A5" s="4"/>
      <c r="B5" s="4"/>
      <c r="C5" s="4" t="s">
        <v>609</v>
      </c>
      <c r="D5" s="2" t="s">
        <v>898</v>
      </c>
      <c r="E5" s="2" t="s">
        <v>58</v>
      </c>
      <c r="F5" s="6"/>
      <c r="G5" s="772"/>
      <c r="H5" s="744">
        <f>'Profit &amp; Loss'!H22</f>
        <v>250.03599558590338</v>
      </c>
      <c r="I5" s="744">
        <f>'Profit &amp; Loss'!I22</f>
        <v>252.56648158528174</v>
      </c>
      <c r="J5" s="744">
        <f>'Profit &amp; Loss'!J22</f>
        <v>223.86638355002151</v>
      </c>
      <c r="K5" s="744">
        <f>'Profit &amp; Loss'!K22</f>
        <v>147.77164605669736</v>
      </c>
      <c r="L5" s="744">
        <f>'Profit &amp; Loss'!L22</f>
        <v>192.86240629864028</v>
      </c>
      <c r="M5" s="744">
        <f>'Profit &amp; Loss'!M22</f>
        <v>284.15601532376104</v>
      </c>
      <c r="N5" s="744">
        <f>'Profit &amp; Loss'!N22</f>
        <v>385.88207996014285</v>
      </c>
      <c r="O5" s="744">
        <f>'Profit &amp; Loss'!O22</f>
        <v>597.91898109562067</v>
      </c>
      <c r="P5" s="744">
        <f>'Profit &amp; Loss'!P22</f>
        <v>647.9348706904027</v>
      </c>
      <c r="Q5" s="744">
        <f>'Profit &amp; Loss'!Q22</f>
        <v>726.04318058294893</v>
      </c>
      <c r="R5" s="744">
        <f>'Profit &amp; Loss'!R22</f>
        <v>774.98217601943156</v>
      </c>
      <c r="S5" s="744">
        <f>'Profit &amp; Loss'!S22</f>
        <v>793.74195726433823</v>
      </c>
      <c r="T5" s="744">
        <f>'Profit &amp; Loss'!T22</f>
        <v>848.35503435435703</v>
      </c>
      <c r="U5" s="744">
        <f>'Profit &amp; Loss'!U22</f>
        <v>910.7764088779752</v>
      </c>
      <c r="V5" s="744">
        <f>'Profit &amp; Loss'!V22</f>
        <v>993.58024050042604</v>
      </c>
      <c r="W5" s="744">
        <f>'Profit &amp; Loss'!W22</f>
        <v>1080.2074163707482</v>
      </c>
      <c r="X5" s="744">
        <f>'Profit &amp; Loss'!X22</f>
        <v>1170.1059568518319</v>
      </c>
      <c r="Y5" s="744">
        <f>'Profit &amp; Loss'!Y22</f>
        <v>1263.5923102172926</v>
      </c>
      <c r="Z5" s="744">
        <f>'Profit &amp; Loss'!Z22</f>
        <v>1363.7495886811253</v>
      </c>
      <c r="AA5" s="744">
        <f>'Profit &amp; Loss'!AA22</f>
        <v>1470.5024224653882</v>
      </c>
      <c r="AB5" s="744">
        <f>'Profit &amp; Loss'!AB22</f>
        <v>1588.8668401450941</v>
      </c>
      <c r="AC5" s="744">
        <f>'Profit &amp; Loss'!AC22</f>
        <v>1715.9159923108914</v>
      </c>
      <c r="AD5" s="744">
        <f>'Profit &amp; Loss'!AD22</f>
        <v>1839.0660046293365</v>
      </c>
      <c r="AE5" s="744">
        <f>'Profit &amp; Loss'!AE22</f>
        <v>1968.2744237644893</v>
      </c>
      <c r="AF5" s="744">
        <f>'Profit &amp; Loss'!AF22</f>
        <v>2103.7609165746776</v>
      </c>
      <c r="AG5" s="744">
        <f>'Profit &amp; Loss'!AG22</f>
        <v>2156.8884040635512</v>
      </c>
      <c r="AH5" s="744">
        <f>'Profit &amp; Loss'!AH22</f>
        <v>2212.8448874949204</v>
      </c>
      <c r="AI5" s="744">
        <f>'Profit &amp; Loss'!AI22</f>
        <v>2272.826233033285</v>
      </c>
      <c r="AJ5" s="744">
        <f>'Profit &amp; Loss'!AJ22</f>
        <v>2336.7339326170581</v>
      </c>
      <c r="AK5" s="744">
        <f>'Profit &amp; Loss'!AK22</f>
        <v>2404.8331084111987</v>
      </c>
      <c r="AL5" s="744">
        <f>'Profit &amp; Loss'!AL22</f>
        <v>2476.1257391638728</v>
      </c>
      <c r="AM5" s="744">
        <f>'Profit &amp; Loss'!AM22</f>
        <v>2549.6382179234938</v>
      </c>
      <c r="AN5" s="744">
        <f>'Profit &amp; Loss'!AN22</f>
        <v>2626.0103380745159</v>
      </c>
      <c r="AO5" s="744">
        <f>'Profit &amp; Loss'!AO22</f>
        <v>2705.2356534284545</v>
      </c>
      <c r="AP5" s="744">
        <f>'Profit &amp; Loss'!AP22</f>
        <v>2787.0449453719079</v>
      </c>
      <c r="AQ5" s="744">
        <f>'Profit &amp; Loss'!AQ22</f>
        <v>2871.5146142858484</v>
      </c>
      <c r="AR5" s="744">
        <f>'Profit &amp; Loss'!AR22</f>
        <v>2958.6086924673286</v>
      </c>
      <c r="AS5" s="744">
        <f>'Profit &amp; Loss'!AS22</f>
        <v>3048.4281166746082</v>
      </c>
      <c r="AT5" s="744">
        <f>'Profit &amp; Loss'!AT22</f>
        <v>3141.0833050347892</v>
      </c>
      <c r="AU5" s="744">
        <f>'Profit &amp; Loss'!AU22</f>
        <v>3236.7428408419582</v>
      </c>
      <c r="AV5" s="744">
        <f>'Profit &amp; Loss'!AV22</f>
        <v>3335.6677275999673</v>
      </c>
      <c r="AW5" s="744">
        <f>'Profit &amp; Loss'!AW22</f>
        <v>3437.7252520907209</v>
      </c>
      <c r="AX5" s="744">
        <f>'Profit &amp; Loss'!AX22</f>
        <v>3543.1236496917859</v>
      </c>
      <c r="AY5" s="744">
        <f>'Profit &amp; Loss'!AY22</f>
        <v>3652.0352196911408</v>
      </c>
      <c r="AZ5" s="744">
        <f>'Profit &amp; Loss'!AZ22</f>
        <v>3764.5781359662619</v>
      </c>
      <c r="BA5" s="744">
        <f>'Profit &amp; Loss'!BA22</f>
        <v>3880.7871371221081</v>
      </c>
      <c r="BB5" s="744">
        <f>'Profit &amp; Loss'!BB22</f>
        <v>4000.8008702779289</v>
      </c>
      <c r="BC5" s="744">
        <f>'Profit &amp; Loss'!BC22</f>
        <v>4124.7851832904562</v>
      </c>
      <c r="BD5" s="744">
        <f>'Profit &amp; Loss'!BD22</f>
        <v>4252.8437687723017</v>
      </c>
      <c r="BE5" s="744">
        <f>'Profit &amp; Loss'!BE22</f>
        <v>4385.0720200642118</v>
      </c>
      <c r="BF5" s="744">
        <f>'Profit &amp; Loss'!BF22</f>
        <v>4521.4088116061475</v>
      </c>
      <c r="BG5" s="744">
        <f>'Profit &amp; Loss'!BG22</f>
        <v>4661.8932057968359</v>
      </c>
      <c r="BH5" s="744">
        <f>'Profit &amp; Loss'!BH22</f>
        <v>4806.6852431379266</v>
      </c>
      <c r="BI5" s="744">
        <f>'Profit &amp; Loss'!BI22</f>
        <v>4955.7424147582642</v>
      </c>
      <c r="BJ5" s="744">
        <f>'Profit &amp; Loss'!BJ22</f>
        <v>5109.0287435191831</v>
      </c>
      <c r="BK5" s="744">
        <f>'Profit &amp; Loss'!BK22</f>
        <v>5266.6922837773664</v>
      </c>
      <c r="BL5" s="744">
        <f>'Profit &amp; Loss'!BL22</f>
        <v>5428.8369175158241</v>
      </c>
      <c r="BM5" s="744">
        <f>'Profit &amp; Loss'!BM22</f>
        <v>5595.537171251488</v>
      </c>
      <c r="BN5" s="744">
        <f>'Profit &amp; Loss'!BN22</f>
        <v>5767.0314080248736</v>
      </c>
      <c r="BO5" s="744">
        <f>'Profit &amp; Loss'!BO22</f>
        <v>5943.5034218924029</v>
      </c>
      <c r="BP5" s="744">
        <f>'Profit &amp; Loss'!BP22</f>
        <v>6125.0425737363448</v>
      </c>
      <c r="BQ5" s="744">
        <f>'Profit &amp; Loss'!BQ22</f>
        <v>6312.9530312483594</v>
      </c>
      <c r="BR5" s="744">
        <f>'Profit &amp; Loss'!BR22</f>
        <v>6506.7125930830416</v>
      </c>
      <c r="BS5" s="744">
        <f>'Profit &amp; Loss'!BS22</f>
        <v>6706.3356137678156</v>
      </c>
      <c r="BT5" s="744">
        <f>'Profit &amp; Loss'!BT22</f>
        <v>6911.9890199401207</v>
      </c>
      <c r="BU5" s="744">
        <f>'Profit &amp; Loss'!BU22</f>
        <v>7123.7236467743005</v>
      </c>
      <c r="BV5" s="744">
        <f>'Profit &amp; Loss'!BV22</f>
        <v>7341.724747416959</v>
      </c>
      <c r="BW5" s="744">
        <f>'Profit &amp; Loss'!BW22</f>
        <v>7566.6032115930948</v>
      </c>
      <c r="BX5" s="744">
        <f>'Profit &amp; Loss'!BX22</f>
        <v>7798.4884612320575</v>
      </c>
      <c r="BY5" s="744">
        <f>'Profit &amp; Loss'!BY22</f>
        <v>8037.3322250808769</v>
      </c>
      <c r="BZ5" s="744">
        <f>'Profit &amp; Loss'!BZ22</f>
        <v>8283.3570198956477</v>
      </c>
      <c r="CA5" s="744">
        <f>'Profit &amp; Loss'!CA22</f>
        <v>8536.6815271165051</v>
      </c>
      <c r="CB5" s="744">
        <f>'Profit &amp; Loss'!CB22</f>
        <v>8797.5290433137088</v>
      </c>
      <c r="CC5" s="744">
        <f>'Profit &amp; Loss'!CC22</f>
        <v>9066.1846045085258</v>
      </c>
      <c r="CD5" s="744">
        <f>'Profit &amp; Loss'!CD22</f>
        <v>9342.9222506581118</v>
      </c>
      <c r="CE5" s="744">
        <f>'Profit &amp; Loss'!CE22</f>
        <v>9628.0197985504801</v>
      </c>
      <c r="CF5" s="744">
        <f>'Profit &amp; Loss'!CF22</f>
        <v>9921.7251572766945</v>
      </c>
      <c r="CG5" s="744">
        <f>'Profit &amp; Loss'!CG22</f>
        <v>10224.297980000087</v>
      </c>
      <c r="CH5" s="744">
        <f>'Profit &amp; Loss'!CH22</f>
        <v>10536.033391453708</v>
      </c>
      <c r="CI5" s="744">
        <f>'Profit &amp; Loss'!CI22</f>
        <v>10857.227436302817</v>
      </c>
    </row>
    <row r="6" spans="1:87">
      <c r="D6" s="2"/>
      <c r="E6" s="2"/>
      <c r="F6" s="2"/>
      <c r="G6" s="2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</row>
    <row r="7" spans="1:87">
      <c r="C7" t="s">
        <v>815</v>
      </c>
      <c r="D7" s="2" t="s">
        <v>898</v>
      </c>
      <c r="E7" s="2" t="s">
        <v>58</v>
      </c>
      <c r="F7" s="2"/>
      <c r="G7" s="421"/>
      <c r="H7" s="188">
        <f>-'Profit &amp; Loss'!H19</f>
        <v>-2.2999999999999998</v>
      </c>
      <c r="I7" s="188">
        <f>-'Profit &amp; Loss'!I19</f>
        <v>-3.4</v>
      </c>
      <c r="J7" s="188">
        <f>-'Profit &amp; Loss'!J19</f>
        <v>-0.39999999999999997</v>
      </c>
      <c r="K7" s="188">
        <f>-'Profit &amp; Loss'!K19</f>
        <v>0.65900000000000025</v>
      </c>
      <c r="L7" s="188">
        <f>-'Profit &amp; Loss'!L19</f>
        <v>-1.6349999999999998</v>
      </c>
      <c r="M7" s="188">
        <f>-'Profit &amp; Loss'!M19</f>
        <v>-1.6987246376811598</v>
      </c>
      <c r="N7" s="188">
        <f>-'Profit &amp; Loss'!N19</f>
        <v>-2.3545383248236815</v>
      </c>
      <c r="O7" s="188">
        <f>-'Profit &amp; Loss'!O19</f>
        <v>-0.46161148574497246</v>
      </c>
      <c r="P7" s="188">
        <f>-'Profit &amp; Loss'!P19</f>
        <v>-1.3445781719354746</v>
      </c>
      <c r="Q7" s="188">
        <f>-'Profit &amp; Loss'!Q19</f>
        <v>-1.3714776761872474</v>
      </c>
      <c r="R7" s="188">
        <f>-'Profit &amp; Loss'!R19</f>
        <v>-1.3989727414187643</v>
      </c>
      <c r="S7" s="188">
        <f>-'Profit &amp; Loss'!S19</f>
        <v>-1.4269641074667343</v>
      </c>
      <c r="T7" s="188">
        <f>-'Profit &amp; Loss'!T19</f>
        <v>-1.4554517743311581</v>
      </c>
      <c r="U7" s="188">
        <f>-'Profit &amp; Loss'!U19</f>
        <v>-1.4845608098177812</v>
      </c>
      <c r="V7" s="188">
        <f>-'Profit &amp; Loss'!V19</f>
        <v>-1.5142520260141368</v>
      </c>
      <c r="W7" s="188">
        <f>-'Profit &amp; Loss'!W19</f>
        <v>-1.5445370665344196</v>
      </c>
      <c r="X7" s="188">
        <f>-'Profit &amp; Loss'!X19</f>
        <v>-1.5754278078651081</v>
      </c>
      <c r="Y7" s="188">
        <f>-'Profit &amp; Loss'!Y19</f>
        <v>-1.6069363640224104</v>
      </c>
      <c r="Z7" s="188">
        <f>-'Profit &amp; Loss'!Z19</f>
        <v>-1.6390750913028584</v>
      </c>
      <c r="AA7" s="188">
        <f>-'Profit &amp; Loss'!AA19</f>
        <v>-1.6718565931289158</v>
      </c>
      <c r="AB7" s="188">
        <f>-'Profit &amp; Loss'!AB19</f>
        <v>-1.7052937249914941</v>
      </c>
      <c r="AC7" s="188">
        <f>-'Profit &amp; Loss'!AC19</f>
        <v>-1.7393995994913243</v>
      </c>
      <c r="AD7" s="188">
        <f>-'Profit &amp; Loss'!AD19</f>
        <v>-1.7741875914811507</v>
      </c>
      <c r="AE7" s="188">
        <f>-'Profit &amp; Loss'!AE19</f>
        <v>-1.8096713433107736</v>
      </c>
      <c r="AF7" s="188">
        <f>-'Profit &amp; Loss'!AF19</f>
        <v>-1.845864770176989</v>
      </c>
      <c r="AG7" s="188">
        <f>-'Profit &amp; Loss'!AG19</f>
        <v>-1.8827820655805287</v>
      </c>
      <c r="AH7" s="188">
        <f>-'Profit &amp; Loss'!AH19</f>
        <v>-1.9204377068921394</v>
      </c>
      <c r="AI7" s="188">
        <f>-'Profit &amp; Loss'!AI19</f>
        <v>-1.9588464610299823</v>
      </c>
      <c r="AJ7" s="188">
        <f>-'Profit &amp; Loss'!AJ19</f>
        <v>-1.9980233902505817</v>
      </c>
      <c r="AK7" s="188">
        <f>-'Profit &amp; Loss'!AK19</f>
        <v>-2.0379838580555933</v>
      </c>
      <c r="AL7" s="188">
        <f>-'Profit &amp; Loss'!AL19</f>
        <v>-2.0787435352167054</v>
      </c>
      <c r="AM7" s="188">
        <f>-'Profit &amp; Loss'!AM19</f>
        <v>-2.1203184059210392</v>
      </c>
      <c r="AN7" s="188">
        <f>-'Profit &amp; Loss'!AN19</f>
        <v>-2.16272477403946</v>
      </c>
      <c r="AO7" s="188">
        <f>-'Profit &amp; Loss'!AO19</f>
        <v>-2.2059792695202494</v>
      </c>
      <c r="AP7" s="188">
        <f>-'Profit &amp; Loss'!AP19</f>
        <v>-2.2500988549106542</v>
      </c>
      <c r="AQ7" s="188">
        <f>-'Profit &amp; Loss'!AQ19</f>
        <v>-2.2951008320088673</v>
      </c>
      <c r="AR7" s="188">
        <f>-'Profit &amp; Loss'!AR19</f>
        <v>-2.3410028486490448</v>
      </c>
      <c r="AS7" s="188">
        <f>-'Profit &amp; Loss'!AS19</f>
        <v>-2.3878229056220257</v>
      </c>
      <c r="AT7" s="188">
        <f>-'Profit &amp; Loss'!AT19</f>
        <v>-2.4355793637344663</v>
      </c>
      <c r="AU7" s="188">
        <f>-'Profit &amp; Loss'!AU19</f>
        <v>-2.484290951009156</v>
      </c>
      <c r="AV7" s="188">
        <f>-'Profit &amp; Loss'!AV19</f>
        <v>-2.5339767700293394</v>
      </c>
      <c r="AW7" s="188">
        <f>-'Profit &amp; Loss'!AW19</f>
        <v>-2.5846563054299261</v>
      </c>
      <c r="AX7" s="188">
        <f>-'Profit &amp; Loss'!AX19</f>
        <v>-2.6363494315385245</v>
      </c>
      <c r="AY7" s="188">
        <f>-'Profit &amp; Loss'!AY19</f>
        <v>-2.6890764201692954</v>
      </c>
      <c r="AZ7" s="188">
        <f>-'Profit &amp; Loss'!AZ19</f>
        <v>-2.7428579485726812</v>
      </c>
      <c r="BA7" s="188">
        <f>-'Profit &amp; Loss'!BA19</f>
        <v>-2.7977151075441347</v>
      </c>
      <c r="BB7" s="188">
        <f>-'Profit &amp; Loss'!BB19</f>
        <v>-2.8536694096950175</v>
      </c>
      <c r="BC7" s="188">
        <f>-'Profit &amp; Loss'!BC19</f>
        <v>-2.910742797888918</v>
      </c>
      <c r="BD7" s="188">
        <f>-'Profit &amp; Loss'!BD19</f>
        <v>-2.9689576538466964</v>
      </c>
      <c r="BE7" s="188">
        <f>-'Profit &amp; Loss'!BE19</f>
        <v>-3.0283368069236305</v>
      </c>
      <c r="BF7" s="188">
        <f>-'Profit &amp; Loss'!BF19</f>
        <v>-3.088903543062103</v>
      </c>
      <c r="BG7" s="188">
        <f>-'Profit &amp; Loss'!BG19</f>
        <v>-3.1506816139233451</v>
      </c>
      <c r="BH7" s="188">
        <f>-'Profit &amp; Loss'!BH19</f>
        <v>-3.2136952462018122</v>
      </c>
      <c r="BI7" s="188">
        <f>-'Profit &amp; Loss'!BI19</f>
        <v>-3.2779691511258489</v>
      </c>
      <c r="BJ7" s="188">
        <f>-'Profit &amp; Loss'!BJ19</f>
        <v>-3.343528534148366</v>
      </c>
      <c r="BK7" s="188">
        <f>-'Profit &amp; Loss'!BK19</f>
        <v>-3.4103991048313334</v>
      </c>
      <c r="BL7" s="188">
        <f>-'Profit &amp; Loss'!BL19</f>
        <v>-3.4786070869279602</v>
      </c>
      <c r="BM7" s="188">
        <f>-'Profit &amp; Loss'!BM19</f>
        <v>-3.5481792286665192</v>
      </c>
      <c r="BN7" s="188">
        <f>-'Profit &amp; Loss'!BN19</f>
        <v>-3.6191428132398498</v>
      </c>
      <c r="BO7" s="188">
        <f>-'Profit &amp; Loss'!BO19</f>
        <v>-3.6915256695046468</v>
      </c>
      <c r="BP7" s="188">
        <f>-'Profit &amp; Loss'!BP19</f>
        <v>-3.7653561828947395</v>
      </c>
      <c r="BQ7" s="188">
        <f>-'Profit &amp; Loss'!BQ19</f>
        <v>-3.8406633065526345</v>
      </c>
      <c r="BR7" s="188">
        <f>-'Profit &amp; Loss'!BR19</f>
        <v>-3.9174765726836873</v>
      </c>
      <c r="BS7" s="188">
        <f>-'Profit &amp; Loss'!BS19</f>
        <v>-3.9958261041373615</v>
      </c>
      <c r="BT7" s="188">
        <f>-'Profit &amp; Loss'!BT19</f>
        <v>-4.0757426262201086</v>
      </c>
      <c r="BU7" s="188">
        <f>-'Profit &amp; Loss'!BU19</f>
        <v>-4.1572574787445111</v>
      </c>
      <c r="BV7" s="188">
        <f>-'Profit &amp; Loss'!BV19</f>
        <v>-4.2404026283194014</v>
      </c>
      <c r="BW7" s="188">
        <f>-'Profit &amp; Loss'!BW19</f>
        <v>-4.3252106808857897</v>
      </c>
      <c r="BX7" s="188">
        <f>-'Profit &amp; Loss'!BX19</f>
        <v>-4.411714894503505</v>
      </c>
      <c r="BY7" s="188">
        <f>-'Profit &amp; Loss'!BY19</f>
        <v>-4.4999491923935757</v>
      </c>
      <c r="BZ7" s="188">
        <f>-'Profit &amp; Loss'!BZ19</f>
        <v>-4.5899481762414478</v>
      </c>
      <c r="CA7" s="188">
        <f>-'Profit &amp; Loss'!CA19</f>
        <v>-4.6817471397662764</v>
      </c>
      <c r="CB7" s="188">
        <f>-'Profit &amp; Loss'!CB19</f>
        <v>-4.7753820825616016</v>
      </c>
      <c r="CC7" s="188">
        <f>-'Profit &amp; Loss'!CC19</f>
        <v>-4.8708897242128337</v>
      </c>
      <c r="CD7" s="188">
        <f>-'Profit &amp; Loss'!CD19</f>
        <v>-4.9683075186970909</v>
      </c>
      <c r="CE7" s="188">
        <f>-'Profit &amp; Loss'!CE19</f>
        <v>-5.0676736690710333</v>
      </c>
      <c r="CF7" s="188">
        <f>-'Profit &amp; Loss'!CF19</f>
        <v>-5.1690271424524541</v>
      </c>
      <c r="CG7" s="188">
        <f>-'Profit &amp; Loss'!CG19</f>
        <v>-5.2724076853015021</v>
      </c>
      <c r="CH7" s="188">
        <f>-'Profit &amp; Loss'!CH19</f>
        <v>-5.3778558390075322</v>
      </c>
      <c r="CI7" s="188">
        <f>-'Profit &amp; Loss'!CI19</f>
        <v>-5.4854129557876838</v>
      </c>
    </row>
    <row r="8" spans="1:87">
      <c r="C8" t="s">
        <v>735</v>
      </c>
      <c r="D8" s="2" t="s">
        <v>898</v>
      </c>
      <c r="E8" s="2" t="s">
        <v>58</v>
      </c>
      <c r="F8" s="2"/>
      <c r="G8" s="421"/>
      <c r="H8" s="188">
        <f>'Profit &amp; Loss'!H30</f>
        <v>0</v>
      </c>
      <c r="I8" s="188">
        <f>'Profit &amp; Loss'!I30</f>
        <v>0</v>
      </c>
      <c r="J8" s="188">
        <f>'Profit &amp; Loss'!J30</f>
        <v>0</v>
      </c>
      <c r="K8" s="188">
        <f>'Profit &amp; Loss'!K30</f>
        <v>0</v>
      </c>
      <c r="L8" s="188">
        <f>'Profit &amp; Loss'!L30</f>
        <v>4.8</v>
      </c>
      <c r="M8" s="188">
        <f>'Profit &amp; Loss'!M30</f>
        <v>0</v>
      </c>
      <c r="N8" s="188">
        <f>'Profit &amp; Loss'!N30</f>
        <v>0</v>
      </c>
      <c r="O8" s="188">
        <f>'Profit &amp; Loss'!O30</f>
        <v>0</v>
      </c>
      <c r="P8" s="188">
        <f>'Profit &amp; Loss'!P30</f>
        <v>0</v>
      </c>
      <c r="Q8" s="188">
        <f>'Profit &amp; Loss'!Q30</f>
        <v>0</v>
      </c>
      <c r="R8" s="188">
        <f>'Profit &amp; Loss'!R30</f>
        <v>0</v>
      </c>
      <c r="S8" s="188">
        <f>'Profit &amp; Loss'!S30</f>
        <v>0</v>
      </c>
      <c r="T8" s="188">
        <f>'Profit &amp; Loss'!T30</f>
        <v>0</v>
      </c>
      <c r="U8" s="188">
        <f>'Profit &amp; Loss'!U30</f>
        <v>0</v>
      </c>
      <c r="V8" s="188">
        <f>'Profit &amp; Loss'!V30</f>
        <v>0</v>
      </c>
      <c r="W8" s="188">
        <f>'Profit &amp; Loss'!W30</f>
        <v>0</v>
      </c>
      <c r="X8" s="188">
        <f>'Profit &amp; Loss'!X30</f>
        <v>0</v>
      </c>
      <c r="Y8" s="188">
        <f>'Profit &amp; Loss'!Y30</f>
        <v>0</v>
      </c>
      <c r="Z8" s="188">
        <f>'Profit &amp; Loss'!Z30</f>
        <v>0</v>
      </c>
      <c r="AA8" s="188">
        <f>'Profit &amp; Loss'!AA30</f>
        <v>0</v>
      </c>
      <c r="AB8" s="188">
        <f>'Profit &amp; Loss'!AB30</f>
        <v>0</v>
      </c>
      <c r="AC8" s="188">
        <f>'Profit &amp; Loss'!AC30</f>
        <v>0</v>
      </c>
      <c r="AD8" s="188">
        <f>'Profit &amp; Loss'!AD30</f>
        <v>0</v>
      </c>
      <c r="AE8" s="188">
        <f>'Profit &amp; Loss'!AE30</f>
        <v>0</v>
      </c>
      <c r="AF8" s="188">
        <f>'Profit &amp; Loss'!AF30</f>
        <v>0</v>
      </c>
      <c r="AG8" s="188">
        <f>'Profit &amp; Loss'!AG30</f>
        <v>0</v>
      </c>
      <c r="AH8" s="188">
        <f>'Profit &amp; Loss'!AH30</f>
        <v>0</v>
      </c>
      <c r="AI8" s="188">
        <f>'Profit &amp; Loss'!AI30</f>
        <v>0</v>
      </c>
      <c r="AJ8" s="188">
        <f>'Profit &amp; Loss'!AJ30</f>
        <v>0</v>
      </c>
      <c r="AK8" s="188">
        <f>'Profit &amp; Loss'!AK30</f>
        <v>0</v>
      </c>
      <c r="AL8" s="188">
        <f>'Profit &amp; Loss'!AL30</f>
        <v>0</v>
      </c>
      <c r="AM8" s="188">
        <f>'Profit &amp; Loss'!AM30</f>
        <v>0</v>
      </c>
      <c r="AN8" s="188">
        <f>'Profit &amp; Loss'!AN30</f>
        <v>0</v>
      </c>
      <c r="AO8" s="188">
        <f>'Profit &amp; Loss'!AO30</f>
        <v>0</v>
      </c>
      <c r="AP8" s="188">
        <f>'Profit &amp; Loss'!AP30</f>
        <v>0</v>
      </c>
      <c r="AQ8" s="188">
        <f>'Profit &amp; Loss'!AQ30</f>
        <v>0</v>
      </c>
      <c r="AR8" s="188">
        <f>'Profit &amp; Loss'!AR30</f>
        <v>0</v>
      </c>
      <c r="AS8" s="188">
        <f>'Profit &amp; Loss'!AS30</f>
        <v>0</v>
      </c>
      <c r="AT8" s="188">
        <f>'Profit &amp; Loss'!AT30</f>
        <v>0</v>
      </c>
      <c r="AU8" s="188">
        <f>'Profit &amp; Loss'!AU30</f>
        <v>0</v>
      </c>
      <c r="AV8" s="188">
        <f>'Profit &amp; Loss'!AV30</f>
        <v>0</v>
      </c>
      <c r="AW8" s="188">
        <f>'Profit &amp; Loss'!AW30</f>
        <v>0</v>
      </c>
      <c r="AX8" s="188">
        <f>'Profit &amp; Loss'!AX30</f>
        <v>0</v>
      </c>
      <c r="AY8" s="188">
        <f>'Profit &amp; Loss'!AY30</f>
        <v>0</v>
      </c>
      <c r="AZ8" s="188">
        <f>'Profit &amp; Loss'!AZ30</f>
        <v>0</v>
      </c>
      <c r="BA8" s="188">
        <f>'Profit &amp; Loss'!BA30</f>
        <v>0</v>
      </c>
      <c r="BB8" s="188">
        <f>'Profit &amp; Loss'!BB30</f>
        <v>0</v>
      </c>
      <c r="BC8" s="188">
        <f>'Profit &amp; Loss'!BC30</f>
        <v>0</v>
      </c>
      <c r="BD8" s="188">
        <f>'Profit &amp; Loss'!BD30</f>
        <v>0</v>
      </c>
      <c r="BE8" s="188">
        <f>'Profit &amp; Loss'!BE30</f>
        <v>0</v>
      </c>
      <c r="BF8" s="188">
        <f>'Profit &amp; Loss'!BF30</f>
        <v>0</v>
      </c>
      <c r="BG8" s="188">
        <f>'Profit &amp; Loss'!BG30</f>
        <v>0</v>
      </c>
      <c r="BH8" s="188">
        <f>'Profit &amp; Loss'!BH30</f>
        <v>0</v>
      </c>
      <c r="BI8" s="188">
        <f>'Profit &amp; Loss'!BI30</f>
        <v>0</v>
      </c>
      <c r="BJ8" s="188">
        <f>'Profit &amp; Loss'!BJ30</f>
        <v>0</v>
      </c>
      <c r="BK8" s="188">
        <f>'Profit &amp; Loss'!BK30</f>
        <v>0</v>
      </c>
      <c r="BL8" s="188">
        <f>'Profit &amp; Loss'!BL30</f>
        <v>0</v>
      </c>
      <c r="BM8" s="188">
        <f>'Profit &amp; Loss'!BM30</f>
        <v>0</v>
      </c>
      <c r="BN8" s="188">
        <f>'Profit &amp; Loss'!BN30</f>
        <v>0</v>
      </c>
      <c r="BO8" s="188">
        <f>'Profit &amp; Loss'!BO30</f>
        <v>0</v>
      </c>
      <c r="BP8" s="188">
        <f>'Profit &amp; Loss'!BP30</f>
        <v>0</v>
      </c>
      <c r="BQ8" s="188">
        <f>'Profit &amp; Loss'!BQ30</f>
        <v>0</v>
      </c>
      <c r="BR8" s="188">
        <f>'Profit &amp; Loss'!BR30</f>
        <v>0</v>
      </c>
      <c r="BS8" s="188">
        <f>'Profit &amp; Loss'!BS30</f>
        <v>0</v>
      </c>
      <c r="BT8" s="188">
        <f>'Profit &amp; Loss'!BT30</f>
        <v>0</v>
      </c>
      <c r="BU8" s="188">
        <f>'Profit &amp; Loss'!BU30</f>
        <v>0</v>
      </c>
      <c r="BV8" s="188">
        <f>'Profit &amp; Loss'!BV30</f>
        <v>0</v>
      </c>
      <c r="BW8" s="188">
        <f>'Profit &amp; Loss'!BW30</f>
        <v>0</v>
      </c>
      <c r="BX8" s="188">
        <f>'Profit &amp; Loss'!BX30</f>
        <v>0</v>
      </c>
      <c r="BY8" s="188">
        <f>'Profit &amp; Loss'!BY30</f>
        <v>0</v>
      </c>
      <c r="BZ8" s="188">
        <f>'Profit &amp; Loss'!BZ30</f>
        <v>0</v>
      </c>
      <c r="CA8" s="188">
        <f>'Profit &amp; Loss'!CA30</f>
        <v>0</v>
      </c>
      <c r="CB8" s="188">
        <f>'Profit &amp; Loss'!CB30</f>
        <v>0</v>
      </c>
      <c r="CC8" s="188">
        <f>'Profit &amp; Loss'!CC30</f>
        <v>0</v>
      </c>
      <c r="CD8" s="188">
        <f>'Profit &amp; Loss'!CD30</f>
        <v>0</v>
      </c>
      <c r="CE8" s="188">
        <f>'Profit &amp; Loss'!CE30</f>
        <v>0</v>
      </c>
      <c r="CF8" s="188">
        <f>'Profit &amp; Loss'!CF30</f>
        <v>0</v>
      </c>
      <c r="CG8" s="188">
        <f>'Profit &amp; Loss'!CG30</f>
        <v>0</v>
      </c>
      <c r="CH8" s="188">
        <f>'Profit &amp; Loss'!CH30</f>
        <v>0</v>
      </c>
      <c r="CI8" s="188">
        <f>'Profit &amp; Loss'!CI30</f>
        <v>0</v>
      </c>
    </row>
    <row r="9" spans="1:87">
      <c r="D9" s="2"/>
      <c r="E9" s="2"/>
      <c r="F9" s="2"/>
      <c r="G9" s="2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</row>
    <row r="10" spans="1:87">
      <c r="C10" t="s">
        <v>626</v>
      </c>
      <c r="D10" s="2" t="s">
        <v>898</v>
      </c>
      <c r="E10" s="2" t="s">
        <v>58</v>
      </c>
      <c r="F10" s="2"/>
      <c r="G10" s="421"/>
      <c r="H10" s="188">
        <f t="shared" ref="H10" si="0">SUM(H11:H12)</f>
        <v>261.54593098141117</v>
      </c>
      <c r="I10" s="188">
        <f t="shared" ref="I10:BT10" si="1">SUM(I11:I12)</f>
        <v>282.65351841471858</v>
      </c>
      <c r="J10" s="188">
        <f t="shared" si="1"/>
        <v>300.35635059557364</v>
      </c>
      <c r="K10" s="188">
        <f t="shared" si="1"/>
        <v>338.90565133430334</v>
      </c>
      <c r="L10" s="188">
        <f t="shared" si="1"/>
        <v>366.1425937013596</v>
      </c>
      <c r="M10" s="188">
        <f t="shared" si="1"/>
        <v>400.40130679504068</v>
      </c>
      <c r="N10" s="188">
        <f t="shared" si="1"/>
        <v>432.02064885502443</v>
      </c>
      <c r="O10" s="188">
        <f t="shared" si="1"/>
        <v>447.84269905449867</v>
      </c>
      <c r="P10" s="188">
        <f t="shared" si="1"/>
        <v>473.05125832504285</v>
      </c>
      <c r="Q10" s="188">
        <f t="shared" si="1"/>
        <v>496.97956310671839</v>
      </c>
      <c r="R10" s="188">
        <f t="shared" si="1"/>
        <v>523.82712682313399</v>
      </c>
      <c r="S10" s="188">
        <f t="shared" si="1"/>
        <v>553.61478232744685</v>
      </c>
      <c r="T10" s="188">
        <f t="shared" si="1"/>
        <v>581.38628822245937</v>
      </c>
      <c r="U10" s="188">
        <f t="shared" si="1"/>
        <v>608.44546579064854</v>
      </c>
      <c r="V10" s="188">
        <f t="shared" si="1"/>
        <v>637.21693982691795</v>
      </c>
      <c r="W10" s="188">
        <f t="shared" si="1"/>
        <v>668.16819526184088</v>
      </c>
      <c r="X10" s="188">
        <f t="shared" si="1"/>
        <v>702.1543939607659</v>
      </c>
      <c r="Y10" s="188">
        <f t="shared" si="1"/>
        <v>739.17734304409078</v>
      </c>
      <c r="Z10" s="188">
        <f t="shared" si="1"/>
        <v>776.48800585364665</v>
      </c>
      <c r="AA10" s="188">
        <f t="shared" si="1"/>
        <v>814.51243191608296</v>
      </c>
      <c r="AB10" s="188">
        <f t="shared" si="1"/>
        <v>855.50604089116769</v>
      </c>
      <c r="AC10" s="188">
        <f t="shared" si="1"/>
        <v>899.02976874280375</v>
      </c>
      <c r="AD10" s="188">
        <f t="shared" si="1"/>
        <v>945.32662184265621</v>
      </c>
      <c r="AE10" s="188">
        <f t="shared" si="1"/>
        <v>994.4708270688526</v>
      </c>
      <c r="AF10" s="188">
        <f t="shared" si="1"/>
        <v>1046.6898376636966</v>
      </c>
      <c r="AG10" s="188">
        <f t="shared" si="1"/>
        <v>1101.4733042795233</v>
      </c>
      <c r="AH10" s="188">
        <f t="shared" si="1"/>
        <v>1156.8025633234154</v>
      </c>
      <c r="AI10" s="188">
        <f t="shared" si="1"/>
        <v>1211.5840833372172</v>
      </c>
      <c r="AJ10" s="188">
        <f t="shared" si="1"/>
        <v>1266.0217771242039</v>
      </c>
      <c r="AK10" s="188">
        <f t="shared" si="1"/>
        <v>1319.9590891033943</v>
      </c>
      <c r="AL10" s="188">
        <f t="shared" si="1"/>
        <v>1374.5058635043938</v>
      </c>
      <c r="AM10" s="188">
        <f t="shared" si="1"/>
        <v>1430.7508840285009</v>
      </c>
      <c r="AN10" s="188">
        <f t="shared" si="1"/>
        <v>1488.172988102277</v>
      </c>
      <c r="AO10" s="188">
        <f t="shared" si="1"/>
        <v>1546.9008100742262</v>
      </c>
      <c r="AP10" s="188">
        <f t="shared" si="1"/>
        <v>1607.3294204424772</v>
      </c>
      <c r="AQ10" s="188">
        <f t="shared" si="1"/>
        <v>1669.5120439916411</v>
      </c>
      <c r="AR10" s="188">
        <f t="shared" si="1"/>
        <v>1733.6181597028385</v>
      </c>
      <c r="AS10" s="188">
        <f t="shared" si="1"/>
        <v>1799.684344413897</v>
      </c>
      <c r="AT10" s="188">
        <f t="shared" si="1"/>
        <v>1867.7418155916153</v>
      </c>
      <c r="AU10" s="188">
        <f t="shared" si="1"/>
        <v>1937.767870792019</v>
      </c>
      <c r="AV10" s="188">
        <f t="shared" si="1"/>
        <v>2009.6517595616265</v>
      </c>
      <c r="AW10" s="188">
        <f t="shared" si="1"/>
        <v>2083.6809511090942</v>
      </c>
      <c r="AX10" s="188">
        <f t="shared" si="1"/>
        <v>2159.8066036370674</v>
      </c>
      <c r="AY10" s="188">
        <f t="shared" si="1"/>
        <v>2238.0205877034123</v>
      </c>
      <c r="AZ10" s="188">
        <f t="shared" si="1"/>
        <v>2318.3738183651385</v>
      </c>
      <c r="BA10" s="188">
        <f t="shared" si="1"/>
        <v>2401.0057121345781</v>
      </c>
      <c r="BB10" s="188">
        <f t="shared" si="1"/>
        <v>2485.9569946857232</v>
      </c>
      <c r="BC10" s="188">
        <f t="shared" si="1"/>
        <v>2573.2465646548599</v>
      </c>
      <c r="BD10" s="188">
        <f t="shared" si="1"/>
        <v>2662.9610103122677</v>
      </c>
      <c r="BE10" s="188">
        <f t="shared" si="1"/>
        <v>2755.2009190860172</v>
      </c>
      <c r="BF10" s="188">
        <f t="shared" si="1"/>
        <v>2850.2292676367656</v>
      </c>
      <c r="BG10" s="188">
        <f t="shared" si="1"/>
        <v>2948.21489054211</v>
      </c>
      <c r="BH10" s="188">
        <f t="shared" si="1"/>
        <v>3049.2118709469096</v>
      </c>
      <c r="BI10" s="188">
        <f t="shared" si="1"/>
        <v>3153.4832542413665</v>
      </c>
      <c r="BJ10" s="188">
        <f t="shared" si="1"/>
        <v>3261.2921587277187</v>
      </c>
      <c r="BK10" s="188">
        <f t="shared" si="1"/>
        <v>3372.7244733659281</v>
      </c>
      <c r="BL10" s="188">
        <f t="shared" si="1"/>
        <v>3487.9172650593955</v>
      </c>
      <c r="BM10" s="188">
        <f t="shared" si="1"/>
        <v>3607.0441712492302</v>
      </c>
      <c r="BN10" s="188">
        <f t="shared" si="1"/>
        <v>3730.1224236937651</v>
      </c>
      <c r="BO10" s="188">
        <f t="shared" si="1"/>
        <v>3857.2314762003948</v>
      </c>
      <c r="BP10" s="188">
        <f t="shared" si="1"/>
        <v>3988.5530976881087</v>
      </c>
      <c r="BQ10" s="188">
        <f t="shared" si="1"/>
        <v>4123.0623679237342</v>
      </c>
      <c r="BR10" s="188">
        <f t="shared" si="1"/>
        <v>4261.5690961406735</v>
      </c>
      <c r="BS10" s="188">
        <f t="shared" si="1"/>
        <v>4404.3551461648303</v>
      </c>
      <c r="BT10" s="188">
        <f t="shared" si="1"/>
        <v>4551.5586776944656</v>
      </c>
      <c r="BU10" s="188">
        <f t="shared" ref="BU10:CI10" si="2">SUM(BU11:BU12)</f>
        <v>4703.4430750955098</v>
      </c>
      <c r="BV10" s="188">
        <f t="shared" si="2"/>
        <v>4860.1467111243992</v>
      </c>
      <c r="BW10" s="188">
        <f t="shared" si="2"/>
        <v>5021.3920096538013</v>
      </c>
      <c r="BX10" s="188">
        <f t="shared" si="2"/>
        <v>5187.3928397969903</v>
      </c>
      <c r="BY10" s="188">
        <f t="shared" si="2"/>
        <v>5358.5510397154931</v>
      </c>
      <c r="BZ10" s="188">
        <f t="shared" si="2"/>
        <v>5535.0082427790376</v>
      </c>
      <c r="CA10" s="188">
        <f t="shared" si="2"/>
        <v>5717.020817439753</v>
      </c>
      <c r="CB10" s="188">
        <f t="shared" si="2"/>
        <v>5904.7517428086712</v>
      </c>
      <c r="CC10" s="188">
        <f t="shared" si="2"/>
        <v>6098.313820114593</v>
      </c>
      <c r="CD10" s="188">
        <f t="shared" si="2"/>
        <v>6297.8427540484154</v>
      </c>
      <c r="CE10" s="188">
        <f t="shared" si="2"/>
        <v>6503.4827360479603</v>
      </c>
      <c r="CF10" s="188">
        <f t="shared" si="2"/>
        <v>6715.4204956661652</v>
      </c>
      <c r="CG10" s="188">
        <f t="shared" si="2"/>
        <v>6933.8440266222851</v>
      </c>
      <c r="CH10" s="188">
        <f t="shared" si="2"/>
        <v>7158.9192484339255</v>
      </c>
      <c r="CI10" s="188">
        <f t="shared" si="2"/>
        <v>7390.8249588317603</v>
      </c>
    </row>
    <row r="11" spans="1:87">
      <c r="A11" s="47"/>
      <c r="B11" s="47"/>
      <c r="C11" s="463" t="s">
        <v>627</v>
      </c>
      <c r="D11" s="12" t="s">
        <v>898</v>
      </c>
      <c r="E11" s="12" t="s">
        <v>58</v>
      </c>
      <c r="F11" s="48"/>
      <c r="G11" s="773"/>
      <c r="H11" s="188">
        <f>-'Profit &amp; Loss'!H16</f>
        <v>258.6459309814112</v>
      </c>
      <c r="I11" s="188">
        <f>-'Profit &amp; Loss'!I16</f>
        <v>280.20351841471859</v>
      </c>
      <c r="J11" s="188">
        <f>-'Profit &amp; Loss'!J16</f>
        <v>297.85635059557364</v>
      </c>
      <c r="K11" s="188">
        <f>-'Profit &amp; Loss'!K16</f>
        <v>337.33065133430335</v>
      </c>
      <c r="L11" s="188">
        <f>-'Profit &amp; Loss'!L16</f>
        <v>364.52759370135959</v>
      </c>
      <c r="M11" s="188">
        <f>-'Profit &amp; Loss'!M16</f>
        <v>398.80130679504066</v>
      </c>
      <c r="N11" s="188">
        <f>-'Profit &amp; Loss'!N16</f>
        <v>428.52064885502443</v>
      </c>
      <c r="O11" s="188">
        <f>-'Profit &amp; Loss'!O16</f>
        <v>444.24269905449864</v>
      </c>
      <c r="P11" s="188">
        <f>-'Profit &amp; Loss'!P16</f>
        <v>469.45125832504283</v>
      </c>
      <c r="Q11" s="188">
        <f>-'Profit &amp; Loss'!Q16</f>
        <v>495.3995631067184</v>
      </c>
      <c r="R11" s="188">
        <f>-'Profit &amp; Loss'!R16</f>
        <v>523.82712682313399</v>
      </c>
      <c r="S11" s="188">
        <f>-'Profit &amp; Loss'!S16</f>
        <v>553.61478232744685</v>
      </c>
      <c r="T11" s="188">
        <f>-'Profit &amp; Loss'!T16</f>
        <v>581.38628822245937</v>
      </c>
      <c r="U11" s="188">
        <f>-'Profit &amp; Loss'!U16</f>
        <v>608.44546579064854</v>
      </c>
      <c r="V11" s="188">
        <f>-'Profit &amp; Loss'!V16</f>
        <v>637.21693982691795</v>
      </c>
      <c r="W11" s="188">
        <f>-'Profit &amp; Loss'!W16</f>
        <v>668.16819526184088</v>
      </c>
      <c r="X11" s="188">
        <f>-'Profit &amp; Loss'!X16</f>
        <v>702.1543939607659</v>
      </c>
      <c r="Y11" s="188">
        <f>-'Profit &amp; Loss'!Y16</f>
        <v>739.17734304409078</v>
      </c>
      <c r="Z11" s="188">
        <f>-'Profit &amp; Loss'!Z16</f>
        <v>776.48800585364665</v>
      </c>
      <c r="AA11" s="188">
        <f>-'Profit &amp; Loss'!AA16</f>
        <v>814.51243191608296</v>
      </c>
      <c r="AB11" s="188">
        <f>-'Profit &amp; Loss'!AB16</f>
        <v>855.50604089116769</v>
      </c>
      <c r="AC11" s="188">
        <f>-'Profit &amp; Loss'!AC16</f>
        <v>899.02976874280375</v>
      </c>
      <c r="AD11" s="188">
        <f>-'Profit &amp; Loss'!AD16</f>
        <v>945.32662184265621</v>
      </c>
      <c r="AE11" s="188">
        <f>-'Profit &amp; Loss'!AE16</f>
        <v>994.4708270688526</v>
      </c>
      <c r="AF11" s="188">
        <f>-'Profit &amp; Loss'!AF16</f>
        <v>1046.6898376636966</v>
      </c>
      <c r="AG11" s="188">
        <f>-'Profit &amp; Loss'!AG16</f>
        <v>1101.4733042795233</v>
      </c>
      <c r="AH11" s="188">
        <f>-'Profit &amp; Loss'!AH16</f>
        <v>1156.8025633234154</v>
      </c>
      <c r="AI11" s="188">
        <f>-'Profit &amp; Loss'!AI16</f>
        <v>1211.5840833372172</v>
      </c>
      <c r="AJ11" s="188">
        <f>-'Profit &amp; Loss'!AJ16</f>
        <v>1266.0217771242039</v>
      </c>
      <c r="AK11" s="188">
        <f>-'Profit &amp; Loss'!AK16</f>
        <v>1319.9590891033943</v>
      </c>
      <c r="AL11" s="188">
        <f>-'Profit &amp; Loss'!AL16</f>
        <v>1374.5058635043938</v>
      </c>
      <c r="AM11" s="188">
        <f>-'Profit &amp; Loss'!AM16</f>
        <v>1430.7508840285009</v>
      </c>
      <c r="AN11" s="188">
        <f>-'Profit &amp; Loss'!AN16</f>
        <v>1488.172988102277</v>
      </c>
      <c r="AO11" s="188">
        <f>-'Profit &amp; Loss'!AO16</f>
        <v>1546.9008100742262</v>
      </c>
      <c r="AP11" s="188">
        <f>-'Profit &amp; Loss'!AP16</f>
        <v>1607.3294204424772</v>
      </c>
      <c r="AQ11" s="188">
        <f>-'Profit &amp; Loss'!AQ16</f>
        <v>1669.5120439916411</v>
      </c>
      <c r="AR11" s="188">
        <f>-'Profit &amp; Loss'!AR16</f>
        <v>1733.6181597028385</v>
      </c>
      <c r="AS11" s="188">
        <f>-'Profit &amp; Loss'!AS16</f>
        <v>1799.684344413897</v>
      </c>
      <c r="AT11" s="188">
        <f>-'Profit &amp; Loss'!AT16</f>
        <v>1867.7418155916153</v>
      </c>
      <c r="AU11" s="188">
        <f>-'Profit &amp; Loss'!AU16</f>
        <v>1937.767870792019</v>
      </c>
      <c r="AV11" s="188">
        <f>-'Profit &amp; Loss'!AV16</f>
        <v>2009.6517595616265</v>
      </c>
      <c r="AW11" s="188">
        <f>-'Profit &amp; Loss'!AW16</f>
        <v>2083.6809511090942</v>
      </c>
      <c r="AX11" s="188">
        <f>-'Profit &amp; Loss'!AX16</f>
        <v>2159.8066036370674</v>
      </c>
      <c r="AY11" s="188">
        <f>-'Profit &amp; Loss'!AY16</f>
        <v>2238.0205877034123</v>
      </c>
      <c r="AZ11" s="188">
        <f>-'Profit &amp; Loss'!AZ16</f>
        <v>2318.3738183651385</v>
      </c>
      <c r="BA11" s="188">
        <f>-'Profit &amp; Loss'!BA16</f>
        <v>2401.0057121345781</v>
      </c>
      <c r="BB11" s="188">
        <f>-'Profit &amp; Loss'!BB16</f>
        <v>2485.9569946857232</v>
      </c>
      <c r="BC11" s="188">
        <f>-'Profit &amp; Loss'!BC16</f>
        <v>2573.2465646548599</v>
      </c>
      <c r="BD11" s="188">
        <f>-'Profit &amp; Loss'!BD16</f>
        <v>2662.9610103122677</v>
      </c>
      <c r="BE11" s="188">
        <f>-'Profit &amp; Loss'!BE16</f>
        <v>2755.2009190860172</v>
      </c>
      <c r="BF11" s="188">
        <f>-'Profit &amp; Loss'!BF16</f>
        <v>2850.2292676367656</v>
      </c>
      <c r="BG11" s="188">
        <f>-'Profit &amp; Loss'!BG16</f>
        <v>2948.21489054211</v>
      </c>
      <c r="BH11" s="188">
        <f>-'Profit &amp; Loss'!BH16</f>
        <v>3049.2118709469096</v>
      </c>
      <c r="BI11" s="188">
        <f>-'Profit &amp; Loss'!BI16</f>
        <v>3153.4832542413665</v>
      </c>
      <c r="BJ11" s="188">
        <f>-'Profit &amp; Loss'!BJ16</f>
        <v>3261.2921587277187</v>
      </c>
      <c r="BK11" s="188">
        <f>-'Profit &amp; Loss'!BK16</f>
        <v>3372.7244733659281</v>
      </c>
      <c r="BL11" s="188">
        <f>-'Profit &amp; Loss'!BL16</f>
        <v>3487.9172650593955</v>
      </c>
      <c r="BM11" s="188">
        <f>-'Profit &amp; Loss'!BM16</f>
        <v>3607.0441712492302</v>
      </c>
      <c r="BN11" s="188">
        <f>-'Profit &amp; Loss'!BN16</f>
        <v>3730.1224236937651</v>
      </c>
      <c r="BO11" s="188">
        <f>-'Profit &amp; Loss'!BO16</f>
        <v>3857.2314762003948</v>
      </c>
      <c r="BP11" s="188">
        <f>-'Profit &amp; Loss'!BP16</f>
        <v>3988.5530976881087</v>
      </c>
      <c r="BQ11" s="188">
        <f>-'Profit &amp; Loss'!BQ16</f>
        <v>4123.0623679237342</v>
      </c>
      <c r="BR11" s="188">
        <f>-'Profit &amp; Loss'!BR16</f>
        <v>4261.5690961406735</v>
      </c>
      <c r="BS11" s="188">
        <f>-'Profit &amp; Loss'!BS16</f>
        <v>4404.3551461648303</v>
      </c>
      <c r="BT11" s="188">
        <f>-'Profit &amp; Loss'!BT16</f>
        <v>4551.5586776944656</v>
      </c>
      <c r="BU11" s="188">
        <f>-'Profit &amp; Loss'!BU16</f>
        <v>4703.4430750955098</v>
      </c>
      <c r="BV11" s="188">
        <f>-'Profit &amp; Loss'!BV16</f>
        <v>4860.1467111243992</v>
      </c>
      <c r="BW11" s="188">
        <f>-'Profit &amp; Loss'!BW16</f>
        <v>5021.3920096538013</v>
      </c>
      <c r="BX11" s="188">
        <f>-'Profit &amp; Loss'!BX16</f>
        <v>5187.3928397969903</v>
      </c>
      <c r="BY11" s="188">
        <f>-'Profit &amp; Loss'!BY16</f>
        <v>5358.5510397154931</v>
      </c>
      <c r="BZ11" s="188">
        <f>-'Profit &amp; Loss'!BZ16</f>
        <v>5535.0082427790376</v>
      </c>
      <c r="CA11" s="188">
        <f>-'Profit &amp; Loss'!CA16</f>
        <v>5717.020817439753</v>
      </c>
      <c r="CB11" s="188">
        <f>-'Profit &amp; Loss'!CB16</f>
        <v>5904.7517428086712</v>
      </c>
      <c r="CC11" s="188">
        <f>-'Profit &amp; Loss'!CC16</f>
        <v>6098.313820114593</v>
      </c>
      <c r="CD11" s="188">
        <f>-'Profit &amp; Loss'!CD16</f>
        <v>6297.8427540484154</v>
      </c>
      <c r="CE11" s="188">
        <f>-'Profit &amp; Loss'!CE16</f>
        <v>6503.4827360479603</v>
      </c>
      <c r="CF11" s="188">
        <f>-'Profit &amp; Loss'!CF16</f>
        <v>6715.4204956661652</v>
      </c>
      <c r="CG11" s="188">
        <f>-'Profit &amp; Loss'!CG16</f>
        <v>6933.8440266222851</v>
      </c>
      <c r="CH11" s="188">
        <f>-'Profit &amp; Loss'!CH16</f>
        <v>7158.9192484339255</v>
      </c>
      <c r="CI11" s="188">
        <f>-'Profit &amp; Loss'!CI16</f>
        <v>7390.8249588317603</v>
      </c>
    </row>
    <row r="12" spans="1:87">
      <c r="A12" s="47"/>
      <c r="B12" s="47"/>
      <c r="C12" s="463" t="s">
        <v>628</v>
      </c>
      <c r="D12" s="12" t="s">
        <v>898</v>
      </c>
      <c r="E12" s="12" t="s">
        <v>58</v>
      </c>
      <c r="F12" s="48"/>
      <c r="G12" s="773"/>
      <c r="H12" s="188">
        <f>-'Profit &amp; Loss'!H17-'Profit &amp; Loss'!H18</f>
        <v>2.8999999999999995</v>
      </c>
      <c r="I12" s="188">
        <f>-'Profit &amp; Loss'!I17-'Profit &amp; Loss'!I18</f>
        <v>2.4500000000000002</v>
      </c>
      <c r="J12" s="188">
        <f>-'Profit &amp; Loss'!J17-'Profit &amp; Loss'!J18</f>
        <v>2.5</v>
      </c>
      <c r="K12" s="188">
        <f>-'Profit &amp; Loss'!K17-'Profit &amp; Loss'!K18</f>
        <v>1.575</v>
      </c>
      <c r="L12" s="188">
        <f>-'Profit &amp; Loss'!L17-'Profit &amp; Loss'!L18</f>
        <v>1.6149999999999998</v>
      </c>
      <c r="M12" s="188">
        <f>-'Profit &amp; Loss'!M17-'Profit &amp; Loss'!M18</f>
        <v>1.6</v>
      </c>
      <c r="N12" s="188">
        <f>-'Profit &amp; Loss'!N17-'Profit &amp; Loss'!N18</f>
        <v>3.5</v>
      </c>
      <c r="O12" s="188">
        <f>-'Profit &amp; Loss'!O17-'Profit &amp; Loss'!O18</f>
        <v>3.6</v>
      </c>
      <c r="P12" s="188">
        <f>-'Profit &amp; Loss'!P17-'Profit &amp; Loss'!P18</f>
        <v>3.6</v>
      </c>
      <c r="Q12" s="188">
        <f>-'Profit &amp; Loss'!Q17-'Profit &amp; Loss'!Q18</f>
        <v>1.58</v>
      </c>
      <c r="R12" s="188">
        <f>-'Profit &amp; Loss'!R17-'Profit &amp; Loss'!R18</f>
        <v>0</v>
      </c>
      <c r="S12" s="188">
        <f>-'Profit &amp; Loss'!S17-'Profit &amp; Loss'!S18</f>
        <v>0</v>
      </c>
      <c r="T12" s="188">
        <f>-'Profit &amp; Loss'!T17-'Profit &amp; Loss'!T18</f>
        <v>0</v>
      </c>
      <c r="U12" s="188">
        <f>-'Profit &amp; Loss'!U17-'Profit &amp; Loss'!U18</f>
        <v>0</v>
      </c>
      <c r="V12" s="188">
        <f>-'Profit &amp; Loss'!V17-'Profit &amp; Loss'!V18</f>
        <v>0</v>
      </c>
      <c r="W12" s="188">
        <f>-'Profit &amp; Loss'!W17-'Profit &amp; Loss'!W18</f>
        <v>0</v>
      </c>
      <c r="X12" s="188">
        <f>-'Profit &amp; Loss'!X17-'Profit &amp; Loss'!X18</f>
        <v>0</v>
      </c>
      <c r="Y12" s="188">
        <f>-'Profit &amp; Loss'!Y17-'Profit &amp; Loss'!Y18</f>
        <v>0</v>
      </c>
      <c r="Z12" s="188">
        <f>-'Profit &amp; Loss'!Z17-'Profit &amp; Loss'!Z18</f>
        <v>0</v>
      </c>
      <c r="AA12" s="188">
        <f>-'Profit &amp; Loss'!AA17-'Profit &amp; Loss'!AA18</f>
        <v>0</v>
      </c>
      <c r="AB12" s="188">
        <f>-'Profit &amp; Loss'!AB17-'Profit &amp; Loss'!AB18</f>
        <v>0</v>
      </c>
      <c r="AC12" s="188">
        <f>-'Profit &amp; Loss'!AC17-'Profit &amp; Loss'!AC18</f>
        <v>0</v>
      </c>
      <c r="AD12" s="188">
        <f>-'Profit &amp; Loss'!AD17-'Profit &amp; Loss'!AD18</f>
        <v>0</v>
      </c>
      <c r="AE12" s="188">
        <f>-'Profit &amp; Loss'!AE17-'Profit &amp; Loss'!AE18</f>
        <v>0</v>
      </c>
      <c r="AF12" s="188">
        <f>-'Profit &amp; Loss'!AF17-'Profit &amp; Loss'!AF18</f>
        <v>0</v>
      </c>
      <c r="AG12" s="188">
        <f>-'Profit &amp; Loss'!AG17-'Profit &amp; Loss'!AG18</f>
        <v>0</v>
      </c>
      <c r="AH12" s="188">
        <f>-'Profit &amp; Loss'!AH17-'Profit &amp; Loss'!AH18</f>
        <v>0</v>
      </c>
      <c r="AI12" s="188">
        <f>-'Profit &amp; Loss'!AI17-'Profit &amp; Loss'!AI18</f>
        <v>0</v>
      </c>
      <c r="AJ12" s="188">
        <f>-'Profit &amp; Loss'!AJ17-'Profit &amp; Loss'!AJ18</f>
        <v>0</v>
      </c>
      <c r="AK12" s="188">
        <f>-'Profit &amp; Loss'!AK17-'Profit &amp; Loss'!AK18</f>
        <v>0</v>
      </c>
      <c r="AL12" s="188">
        <f>-'Profit &amp; Loss'!AL17-'Profit &amp; Loss'!AL18</f>
        <v>0</v>
      </c>
      <c r="AM12" s="188">
        <f>-'Profit &amp; Loss'!AM17-'Profit &amp; Loss'!AM18</f>
        <v>0</v>
      </c>
      <c r="AN12" s="188">
        <f>-'Profit &amp; Loss'!AN17-'Profit &amp; Loss'!AN18</f>
        <v>0</v>
      </c>
      <c r="AO12" s="188">
        <f>-'Profit &amp; Loss'!AO17-'Profit &amp; Loss'!AO18</f>
        <v>0</v>
      </c>
      <c r="AP12" s="188">
        <f>-'Profit &amp; Loss'!AP17-'Profit &amp; Loss'!AP18</f>
        <v>0</v>
      </c>
      <c r="AQ12" s="188">
        <f>-'Profit &amp; Loss'!AQ17-'Profit &amp; Loss'!AQ18</f>
        <v>0</v>
      </c>
      <c r="AR12" s="188">
        <f>-'Profit &amp; Loss'!AR17-'Profit &amp; Loss'!AR18</f>
        <v>0</v>
      </c>
      <c r="AS12" s="188">
        <f>-'Profit &amp; Loss'!AS17-'Profit &amp; Loss'!AS18</f>
        <v>0</v>
      </c>
      <c r="AT12" s="188">
        <f>-'Profit &amp; Loss'!AT17-'Profit &amp; Loss'!AT18</f>
        <v>0</v>
      </c>
      <c r="AU12" s="188">
        <f>-'Profit &amp; Loss'!AU17-'Profit &amp; Loss'!AU18</f>
        <v>0</v>
      </c>
      <c r="AV12" s="188">
        <f>-'Profit &amp; Loss'!AV17-'Profit &amp; Loss'!AV18</f>
        <v>0</v>
      </c>
      <c r="AW12" s="188">
        <f>-'Profit &amp; Loss'!AW17-'Profit &amp; Loss'!AW18</f>
        <v>0</v>
      </c>
      <c r="AX12" s="188">
        <f>-'Profit &amp; Loss'!AX17-'Profit &amp; Loss'!AX18</f>
        <v>0</v>
      </c>
      <c r="AY12" s="188">
        <f>-'Profit &amp; Loss'!AY17-'Profit &amp; Loss'!AY18</f>
        <v>0</v>
      </c>
      <c r="AZ12" s="188">
        <f>-'Profit &amp; Loss'!AZ17-'Profit &amp; Loss'!AZ18</f>
        <v>0</v>
      </c>
      <c r="BA12" s="188">
        <f>-'Profit &amp; Loss'!BA17-'Profit &amp; Loss'!BA18</f>
        <v>0</v>
      </c>
      <c r="BB12" s="188">
        <f>-'Profit &amp; Loss'!BB17-'Profit &amp; Loss'!BB18</f>
        <v>0</v>
      </c>
      <c r="BC12" s="188">
        <f>-'Profit &amp; Loss'!BC17-'Profit &amp; Loss'!BC18</f>
        <v>0</v>
      </c>
      <c r="BD12" s="188">
        <f>-'Profit &amp; Loss'!BD17-'Profit &amp; Loss'!BD18</f>
        <v>0</v>
      </c>
      <c r="BE12" s="188">
        <f>-'Profit &amp; Loss'!BE17-'Profit &amp; Loss'!BE18</f>
        <v>0</v>
      </c>
      <c r="BF12" s="188">
        <f>-'Profit &amp; Loss'!BF17-'Profit &amp; Loss'!BF18</f>
        <v>0</v>
      </c>
      <c r="BG12" s="188">
        <f>-'Profit &amp; Loss'!BG17-'Profit &amp; Loss'!BG18</f>
        <v>0</v>
      </c>
      <c r="BH12" s="188">
        <f>-'Profit &amp; Loss'!BH17-'Profit &amp; Loss'!BH18</f>
        <v>0</v>
      </c>
      <c r="BI12" s="188">
        <f>-'Profit &amp; Loss'!BI17-'Profit &amp; Loss'!BI18</f>
        <v>0</v>
      </c>
      <c r="BJ12" s="188">
        <f>-'Profit &amp; Loss'!BJ17-'Profit &amp; Loss'!BJ18</f>
        <v>0</v>
      </c>
      <c r="BK12" s="188">
        <f>-'Profit &amp; Loss'!BK17-'Profit &amp; Loss'!BK18</f>
        <v>0</v>
      </c>
      <c r="BL12" s="188">
        <f>-'Profit &amp; Loss'!BL17-'Profit &amp; Loss'!BL18</f>
        <v>0</v>
      </c>
      <c r="BM12" s="188">
        <f>-'Profit &amp; Loss'!BM17-'Profit &amp; Loss'!BM18</f>
        <v>0</v>
      </c>
      <c r="BN12" s="188">
        <f>-'Profit &amp; Loss'!BN17-'Profit &amp; Loss'!BN18</f>
        <v>0</v>
      </c>
      <c r="BO12" s="188">
        <f>-'Profit &amp; Loss'!BO17-'Profit &amp; Loss'!BO18</f>
        <v>0</v>
      </c>
      <c r="BP12" s="188">
        <f>-'Profit &amp; Loss'!BP17-'Profit &amp; Loss'!BP18</f>
        <v>0</v>
      </c>
      <c r="BQ12" s="188">
        <f>-'Profit &amp; Loss'!BQ17-'Profit &amp; Loss'!BQ18</f>
        <v>0</v>
      </c>
      <c r="BR12" s="188">
        <f>-'Profit &amp; Loss'!BR17-'Profit &amp; Loss'!BR18</f>
        <v>0</v>
      </c>
      <c r="BS12" s="188">
        <f>-'Profit &amp; Loss'!BS17-'Profit &amp; Loss'!BS18</f>
        <v>0</v>
      </c>
      <c r="BT12" s="188">
        <f>-'Profit &amp; Loss'!BT17-'Profit &amp; Loss'!BT18</f>
        <v>0</v>
      </c>
      <c r="BU12" s="188">
        <f>-'Profit &amp; Loss'!BU17-'Profit &amp; Loss'!BU18</f>
        <v>0</v>
      </c>
      <c r="BV12" s="188">
        <f>-'Profit &amp; Loss'!BV17-'Profit &amp; Loss'!BV18</f>
        <v>0</v>
      </c>
      <c r="BW12" s="188">
        <f>-'Profit &amp; Loss'!BW17-'Profit &amp; Loss'!BW18</f>
        <v>0</v>
      </c>
      <c r="BX12" s="188">
        <f>-'Profit &amp; Loss'!BX17-'Profit &amp; Loss'!BX18</f>
        <v>0</v>
      </c>
      <c r="BY12" s="188">
        <f>-'Profit &amp; Loss'!BY17-'Profit &amp; Loss'!BY18</f>
        <v>0</v>
      </c>
      <c r="BZ12" s="188">
        <f>-'Profit &amp; Loss'!BZ17-'Profit &amp; Loss'!BZ18</f>
        <v>0</v>
      </c>
      <c r="CA12" s="188">
        <f>-'Profit &amp; Loss'!CA17-'Profit &amp; Loss'!CA18</f>
        <v>0</v>
      </c>
      <c r="CB12" s="188">
        <f>-'Profit &amp; Loss'!CB17-'Profit &amp; Loss'!CB18</f>
        <v>0</v>
      </c>
      <c r="CC12" s="188">
        <f>-'Profit &amp; Loss'!CC17-'Profit &amp; Loss'!CC18</f>
        <v>0</v>
      </c>
      <c r="CD12" s="188">
        <f>-'Profit &amp; Loss'!CD17-'Profit &amp; Loss'!CD18</f>
        <v>0</v>
      </c>
      <c r="CE12" s="188">
        <f>-'Profit &amp; Loss'!CE17-'Profit &amp; Loss'!CE18</f>
        <v>0</v>
      </c>
      <c r="CF12" s="188">
        <f>-'Profit &amp; Loss'!CF17-'Profit &amp; Loss'!CF18</f>
        <v>0</v>
      </c>
      <c r="CG12" s="188">
        <f>-'Profit &amp; Loss'!CG17-'Profit &amp; Loss'!CG18</f>
        <v>0</v>
      </c>
      <c r="CH12" s="188">
        <f>-'Profit &amp; Loss'!CH17-'Profit &amp; Loss'!CH18</f>
        <v>0</v>
      </c>
      <c r="CI12" s="188">
        <f>-'Profit &amp; Loss'!CI17-'Profit &amp; Loss'!CI18</f>
        <v>0</v>
      </c>
    </row>
    <row r="13" spans="1:87">
      <c r="D13" s="2"/>
      <c r="E13" s="2"/>
      <c r="F13" s="2"/>
      <c r="G13" s="2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</row>
    <row r="14" spans="1:87">
      <c r="B14" s="49"/>
      <c r="C14" t="s">
        <v>89</v>
      </c>
      <c r="D14" s="2" t="s">
        <v>898</v>
      </c>
      <c r="E14" s="2" t="s">
        <v>58</v>
      </c>
      <c r="F14" s="2"/>
      <c r="G14" s="421"/>
      <c r="H14" s="188">
        <f>-'Working capital'!H74</f>
        <v>-93.960000000000022</v>
      </c>
      <c r="I14" s="188">
        <f>-'Working capital'!I74</f>
        <v>46.124000000000024</v>
      </c>
      <c r="J14" s="188">
        <f>-'Working capital'!J74</f>
        <v>35.82099999999997</v>
      </c>
      <c r="K14" s="188">
        <f>-'Working capital'!K74</f>
        <v>38.791000000000047</v>
      </c>
      <c r="L14" s="188">
        <f>-'Working capital'!L74</f>
        <v>26.171000000000028</v>
      </c>
      <c r="M14" s="188">
        <f>-'Working capital'!M74</f>
        <v>1.9</v>
      </c>
      <c r="N14" s="188">
        <f>-'Working capital'!N74</f>
        <v>0</v>
      </c>
      <c r="O14" s="188">
        <f>-'Working capital'!O74</f>
        <v>0</v>
      </c>
      <c r="P14" s="188">
        <f>-'Working capital'!P74</f>
        <v>0</v>
      </c>
      <c r="Q14" s="188">
        <f>-'Working capital'!Q74</f>
        <v>0</v>
      </c>
      <c r="R14" s="188">
        <f>-'Working capital'!R74</f>
        <v>0</v>
      </c>
      <c r="S14" s="188">
        <f>-'Working capital'!S74</f>
        <v>0</v>
      </c>
      <c r="T14" s="188">
        <f>-'Working capital'!T74</f>
        <v>0</v>
      </c>
      <c r="U14" s="188">
        <f>-'Working capital'!U74</f>
        <v>0</v>
      </c>
      <c r="V14" s="188">
        <f>-'Working capital'!V74</f>
        <v>0</v>
      </c>
      <c r="W14" s="188">
        <f>-'Working capital'!W74</f>
        <v>0</v>
      </c>
      <c r="X14" s="188">
        <f>-'Working capital'!X74</f>
        <v>0</v>
      </c>
      <c r="Y14" s="188">
        <f>-'Working capital'!Y74</f>
        <v>0</v>
      </c>
      <c r="Z14" s="188">
        <f>-'Working capital'!Z74</f>
        <v>0</v>
      </c>
      <c r="AA14" s="188">
        <f>-'Working capital'!AA74</f>
        <v>0</v>
      </c>
      <c r="AB14" s="188">
        <f>-'Working capital'!AB74</f>
        <v>0</v>
      </c>
      <c r="AC14" s="188">
        <f>-'Working capital'!AC74</f>
        <v>0</v>
      </c>
      <c r="AD14" s="188">
        <f>-'Working capital'!AD74</f>
        <v>0</v>
      </c>
      <c r="AE14" s="188">
        <f>-'Working capital'!AE74</f>
        <v>0</v>
      </c>
      <c r="AF14" s="188">
        <f>-'Working capital'!AF74</f>
        <v>0</v>
      </c>
      <c r="AG14" s="188">
        <f>-'Working capital'!AG74</f>
        <v>0</v>
      </c>
      <c r="AH14" s="188">
        <f>-'Working capital'!AH74</f>
        <v>0</v>
      </c>
      <c r="AI14" s="188">
        <f>-'Working capital'!AI74</f>
        <v>0</v>
      </c>
      <c r="AJ14" s="188">
        <f>-'Working capital'!AJ74</f>
        <v>0</v>
      </c>
      <c r="AK14" s="188">
        <f>-'Working capital'!AK74</f>
        <v>0</v>
      </c>
      <c r="AL14" s="188">
        <f>-'Working capital'!AL74</f>
        <v>0</v>
      </c>
      <c r="AM14" s="188">
        <f>-'Working capital'!AM74</f>
        <v>0</v>
      </c>
      <c r="AN14" s="188">
        <f>-'Working capital'!AN74</f>
        <v>0</v>
      </c>
      <c r="AO14" s="188">
        <f>-'Working capital'!AO74</f>
        <v>0</v>
      </c>
      <c r="AP14" s="188">
        <f>-'Working capital'!AP74</f>
        <v>0</v>
      </c>
      <c r="AQ14" s="188">
        <f>-'Working capital'!AQ74</f>
        <v>0</v>
      </c>
      <c r="AR14" s="188">
        <f>-'Working capital'!AR74</f>
        <v>0</v>
      </c>
      <c r="AS14" s="188">
        <f>-'Working capital'!AS74</f>
        <v>0</v>
      </c>
      <c r="AT14" s="188">
        <f>-'Working capital'!AT74</f>
        <v>0</v>
      </c>
      <c r="AU14" s="188">
        <f>-'Working capital'!AU74</f>
        <v>0</v>
      </c>
      <c r="AV14" s="188">
        <f>-'Working capital'!AV74</f>
        <v>0</v>
      </c>
      <c r="AW14" s="188">
        <f>-'Working capital'!AW74</f>
        <v>0</v>
      </c>
      <c r="AX14" s="188">
        <f>-'Working capital'!AX74</f>
        <v>0</v>
      </c>
      <c r="AY14" s="188">
        <f>-'Working capital'!AY74</f>
        <v>0</v>
      </c>
      <c r="AZ14" s="188">
        <f>-'Working capital'!AZ74</f>
        <v>0</v>
      </c>
      <c r="BA14" s="188">
        <f>-'Working capital'!BA74</f>
        <v>0</v>
      </c>
      <c r="BB14" s="188">
        <f>-'Working capital'!BB74</f>
        <v>0</v>
      </c>
      <c r="BC14" s="188">
        <f>-'Working capital'!BC74</f>
        <v>0</v>
      </c>
      <c r="BD14" s="188">
        <f>-'Working capital'!BD74</f>
        <v>0</v>
      </c>
      <c r="BE14" s="188">
        <f>-'Working capital'!BE74</f>
        <v>0</v>
      </c>
      <c r="BF14" s="188">
        <f>-'Working capital'!BF74</f>
        <v>0</v>
      </c>
      <c r="BG14" s="188">
        <f>-'Working capital'!BG74</f>
        <v>0</v>
      </c>
      <c r="BH14" s="188">
        <f>-'Working capital'!BH74</f>
        <v>0</v>
      </c>
      <c r="BI14" s="188">
        <f>-'Working capital'!BI74</f>
        <v>0</v>
      </c>
      <c r="BJ14" s="188">
        <f>-'Working capital'!BJ74</f>
        <v>0</v>
      </c>
      <c r="BK14" s="188">
        <f>-'Working capital'!BK74</f>
        <v>0</v>
      </c>
      <c r="BL14" s="188">
        <f>-'Working capital'!BL74</f>
        <v>0</v>
      </c>
      <c r="BM14" s="188">
        <f>-'Working capital'!BM74</f>
        <v>0</v>
      </c>
      <c r="BN14" s="188">
        <f>-'Working capital'!BN74</f>
        <v>0</v>
      </c>
      <c r="BO14" s="188">
        <f>-'Working capital'!BO74</f>
        <v>0</v>
      </c>
      <c r="BP14" s="188">
        <f>-'Working capital'!BP74</f>
        <v>0</v>
      </c>
      <c r="BQ14" s="188">
        <f>-'Working capital'!BQ74</f>
        <v>0</v>
      </c>
      <c r="BR14" s="188">
        <f>-'Working capital'!BR74</f>
        <v>0</v>
      </c>
      <c r="BS14" s="188">
        <f>-'Working capital'!BS74</f>
        <v>0</v>
      </c>
      <c r="BT14" s="188">
        <f>-'Working capital'!BT74</f>
        <v>0</v>
      </c>
      <c r="BU14" s="188">
        <f>-'Working capital'!BU74</f>
        <v>0</v>
      </c>
      <c r="BV14" s="188">
        <f>-'Working capital'!BV74</f>
        <v>0</v>
      </c>
      <c r="BW14" s="188">
        <f>-'Working capital'!BW74</f>
        <v>0</v>
      </c>
      <c r="BX14" s="188">
        <f>-'Working capital'!BX74</f>
        <v>0</v>
      </c>
      <c r="BY14" s="188">
        <f>-'Working capital'!BY74</f>
        <v>0</v>
      </c>
      <c r="BZ14" s="188">
        <f>-'Working capital'!BZ74</f>
        <v>0</v>
      </c>
      <c r="CA14" s="188">
        <f>-'Working capital'!CA74</f>
        <v>0</v>
      </c>
      <c r="CB14" s="188">
        <f>-'Working capital'!CB74</f>
        <v>0</v>
      </c>
      <c r="CC14" s="188">
        <f>-'Working capital'!CC74</f>
        <v>0</v>
      </c>
      <c r="CD14" s="188">
        <f>-'Working capital'!CD74</f>
        <v>0</v>
      </c>
      <c r="CE14" s="188">
        <f>-'Working capital'!CE74</f>
        <v>0</v>
      </c>
      <c r="CF14" s="188">
        <f>-'Working capital'!CF74</f>
        <v>0</v>
      </c>
      <c r="CG14" s="188">
        <f>-'Working capital'!CG74</f>
        <v>0</v>
      </c>
      <c r="CH14" s="188">
        <f>-'Working capital'!CH74</f>
        <v>0</v>
      </c>
      <c r="CI14" s="188">
        <f>-'Working capital'!CI74</f>
        <v>0</v>
      </c>
    </row>
    <row r="15" spans="1:87">
      <c r="D15" s="2"/>
      <c r="E15" s="2"/>
      <c r="F15" s="2"/>
      <c r="G15" s="2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</row>
    <row r="16" spans="1:87">
      <c r="C16" s="4" t="s">
        <v>629</v>
      </c>
      <c r="D16" s="2" t="s">
        <v>898</v>
      </c>
      <c r="E16" s="2" t="s">
        <v>58</v>
      </c>
      <c r="F16" s="6"/>
      <c r="G16" s="772"/>
      <c r="H16" s="744">
        <f t="shared" ref="H16" si="3">SUM(H5,H7:H8,H10,H14)</f>
        <v>415.32192656731451</v>
      </c>
      <c r="I16" s="744">
        <f t="shared" ref="I16:BT16" si="4">SUM(I5,I7:I8,I10,I14)</f>
        <v>577.9440000000003</v>
      </c>
      <c r="J16" s="744">
        <f t="shared" si="4"/>
        <v>559.64373414559509</v>
      </c>
      <c r="K16" s="744">
        <f t="shared" si="4"/>
        <v>526.12729739100075</v>
      </c>
      <c r="L16" s="744">
        <f t="shared" si="4"/>
        <v>588.34099999999989</v>
      </c>
      <c r="M16" s="744">
        <f t="shared" si="4"/>
        <v>684.75859748112055</v>
      </c>
      <c r="N16" s="744">
        <f t="shared" si="4"/>
        <v>815.54819049034359</v>
      </c>
      <c r="O16" s="744">
        <f t="shared" si="4"/>
        <v>1045.3000686643745</v>
      </c>
      <c r="P16" s="744">
        <f t="shared" si="4"/>
        <v>1119.64155084351</v>
      </c>
      <c r="Q16" s="744">
        <f t="shared" si="4"/>
        <v>1221.6512660134799</v>
      </c>
      <c r="R16" s="744">
        <f t="shared" si="4"/>
        <v>1297.4103301011469</v>
      </c>
      <c r="S16" s="744">
        <f t="shared" si="4"/>
        <v>1345.9297754843183</v>
      </c>
      <c r="T16" s="744">
        <f t="shared" si="4"/>
        <v>1428.2858708024851</v>
      </c>
      <c r="U16" s="744">
        <f t="shared" si="4"/>
        <v>1517.7373138588059</v>
      </c>
      <c r="V16" s="744">
        <f t="shared" si="4"/>
        <v>1629.2829283013298</v>
      </c>
      <c r="W16" s="744">
        <f t="shared" si="4"/>
        <v>1746.8310745660547</v>
      </c>
      <c r="X16" s="744">
        <f t="shared" si="4"/>
        <v>1870.6849230047328</v>
      </c>
      <c r="Y16" s="744">
        <f t="shared" si="4"/>
        <v>2001.162716897361</v>
      </c>
      <c r="Z16" s="744">
        <f t="shared" si="4"/>
        <v>2138.5985194434688</v>
      </c>
      <c r="AA16" s="744">
        <f t="shared" si="4"/>
        <v>2283.3429977883425</v>
      </c>
      <c r="AB16" s="744">
        <f t="shared" si="4"/>
        <v>2442.6675873112704</v>
      </c>
      <c r="AC16" s="744">
        <f t="shared" si="4"/>
        <v>2613.2063614542039</v>
      </c>
      <c r="AD16" s="744">
        <f t="shared" si="4"/>
        <v>2782.6184388805113</v>
      </c>
      <c r="AE16" s="744">
        <f t="shared" si="4"/>
        <v>2960.9355794900312</v>
      </c>
      <c r="AF16" s="744">
        <f t="shared" si="4"/>
        <v>3148.6048894681971</v>
      </c>
      <c r="AG16" s="744">
        <f t="shared" si="4"/>
        <v>3256.4789262774939</v>
      </c>
      <c r="AH16" s="744">
        <f t="shared" si="4"/>
        <v>3367.7270131114437</v>
      </c>
      <c r="AI16" s="744">
        <f t="shared" si="4"/>
        <v>3482.4514699094721</v>
      </c>
      <c r="AJ16" s="744">
        <f t="shared" si="4"/>
        <v>3600.7576863510112</v>
      </c>
      <c r="AK16" s="744">
        <f t="shared" si="4"/>
        <v>3722.7542136565371</v>
      </c>
      <c r="AL16" s="744">
        <f t="shared" si="4"/>
        <v>3848.5528591330499</v>
      </c>
      <c r="AM16" s="744">
        <f t="shared" si="4"/>
        <v>3978.2687835460738</v>
      </c>
      <c r="AN16" s="744">
        <f t="shared" si="4"/>
        <v>4112.0206014027535</v>
      </c>
      <c r="AO16" s="744">
        <f t="shared" si="4"/>
        <v>4249.9304842331603</v>
      </c>
      <c r="AP16" s="744">
        <f t="shared" si="4"/>
        <v>4392.1242669594749</v>
      </c>
      <c r="AQ16" s="744">
        <f t="shared" si="4"/>
        <v>4538.7315574454806</v>
      </c>
      <c r="AR16" s="744">
        <f t="shared" si="4"/>
        <v>4689.8858493215175</v>
      </c>
      <c r="AS16" s="744">
        <f t="shared" si="4"/>
        <v>4845.7246381828827</v>
      </c>
      <c r="AT16" s="744">
        <f t="shared" si="4"/>
        <v>5006.3895412626698</v>
      </c>
      <c r="AU16" s="744">
        <f t="shared" si="4"/>
        <v>5172.0264206829679</v>
      </c>
      <c r="AV16" s="744">
        <f t="shared" si="4"/>
        <v>5342.7855103915645</v>
      </c>
      <c r="AW16" s="744">
        <f t="shared" si="4"/>
        <v>5518.8215468943854</v>
      </c>
      <c r="AX16" s="744">
        <f t="shared" si="4"/>
        <v>5700.2939038973145</v>
      </c>
      <c r="AY16" s="744">
        <f t="shared" si="4"/>
        <v>5887.3667309743832</v>
      </c>
      <c r="AZ16" s="744">
        <f t="shared" si="4"/>
        <v>6080.2090963828277</v>
      </c>
      <c r="BA16" s="744">
        <f t="shared" si="4"/>
        <v>6278.9951341491414</v>
      </c>
      <c r="BB16" s="744">
        <f t="shared" si="4"/>
        <v>6483.9041955539569</v>
      </c>
      <c r="BC16" s="744">
        <f t="shared" si="4"/>
        <v>6695.1210051474272</v>
      </c>
      <c r="BD16" s="744">
        <f t="shared" si="4"/>
        <v>6912.8358214307227</v>
      </c>
      <c r="BE16" s="744">
        <f t="shared" si="4"/>
        <v>7137.2446023433049</v>
      </c>
      <c r="BF16" s="744">
        <f t="shared" si="4"/>
        <v>7368.5491756998508</v>
      </c>
      <c r="BG16" s="744">
        <f t="shared" si="4"/>
        <v>7606.9574147250223</v>
      </c>
      <c r="BH16" s="744">
        <f t="shared" si="4"/>
        <v>7852.6834188386347</v>
      </c>
      <c r="BI16" s="744">
        <f t="shared" si="4"/>
        <v>8105.9476998485043</v>
      </c>
      <c r="BJ16" s="744">
        <f t="shared" si="4"/>
        <v>8366.9773737127543</v>
      </c>
      <c r="BK16" s="744">
        <f t="shared" si="4"/>
        <v>8636.0063580384631</v>
      </c>
      <c r="BL16" s="744">
        <f t="shared" si="4"/>
        <v>8913.2755754882928</v>
      </c>
      <c r="BM16" s="744">
        <f t="shared" si="4"/>
        <v>9199.0331632720518</v>
      </c>
      <c r="BN16" s="744">
        <f t="shared" si="4"/>
        <v>9493.5346889053981</v>
      </c>
      <c r="BO16" s="744">
        <f t="shared" si="4"/>
        <v>9797.0433724232935</v>
      </c>
      <c r="BP16" s="744">
        <f t="shared" si="4"/>
        <v>10109.830315241559</v>
      </c>
      <c r="BQ16" s="744">
        <f t="shared" si="4"/>
        <v>10432.174735865541</v>
      </c>
      <c r="BR16" s="744">
        <f t="shared" si="4"/>
        <v>10764.364212651031</v>
      </c>
      <c r="BS16" s="744">
        <f t="shared" si="4"/>
        <v>11106.694933828509</v>
      </c>
      <c r="BT16" s="744">
        <f t="shared" si="4"/>
        <v>11459.471955008366</v>
      </c>
      <c r="BU16" s="744">
        <f t="shared" ref="BU16:CI16" si="5">SUM(BU5,BU7:BU8,BU10,BU14)</f>
        <v>11823.009464391067</v>
      </c>
      <c r="BV16" s="744">
        <f t="shared" si="5"/>
        <v>12197.63105591304</v>
      </c>
      <c r="BW16" s="744">
        <f t="shared" si="5"/>
        <v>12583.670010566009</v>
      </c>
      <c r="BX16" s="744">
        <f t="shared" si="5"/>
        <v>12981.469586134544</v>
      </c>
      <c r="BY16" s="744">
        <f t="shared" si="5"/>
        <v>13391.383315603976</v>
      </c>
      <c r="BZ16" s="744">
        <f t="shared" si="5"/>
        <v>13813.775314498445</v>
      </c>
      <c r="CA16" s="744">
        <f t="shared" si="5"/>
        <v>14249.020597416493</v>
      </c>
      <c r="CB16" s="744">
        <f t="shared" si="5"/>
        <v>14697.505404039817</v>
      </c>
      <c r="CC16" s="744">
        <f t="shared" si="5"/>
        <v>15159.627534898907</v>
      </c>
      <c r="CD16" s="744">
        <f t="shared" si="5"/>
        <v>15635.79669718783</v>
      </c>
      <c r="CE16" s="744">
        <f t="shared" si="5"/>
        <v>16126.43486092937</v>
      </c>
      <c r="CF16" s="744">
        <f t="shared" si="5"/>
        <v>16631.976625800409</v>
      </c>
      <c r="CG16" s="744">
        <f t="shared" si="5"/>
        <v>17152.869598937072</v>
      </c>
      <c r="CH16" s="744">
        <f t="shared" si="5"/>
        <v>17689.574784048626</v>
      </c>
      <c r="CI16" s="744">
        <f t="shared" si="5"/>
        <v>18242.566982178789</v>
      </c>
    </row>
    <row r="17" spans="1:87">
      <c r="D17" s="2"/>
      <c r="E17" s="2"/>
      <c r="F17" s="2"/>
      <c r="G17" s="2"/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</row>
    <row r="18" spans="1:87">
      <c r="C18" t="s">
        <v>99</v>
      </c>
      <c r="D18" s="2" t="s">
        <v>898</v>
      </c>
      <c r="E18" s="2" t="s">
        <v>58</v>
      </c>
      <c r="F18" s="2"/>
      <c r="G18" s="421"/>
      <c r="H18" s="188">
        <f>-'Debt &amp; interest'!H95</f>
        <v>-142.83000000000001</v>
      </c>
      <c r="I18" s="188">
        <f>-'Debt &amp; interest'!I95</f>
        <v>-141.608</v>
      </c>
      <c r="J18" s="188">
        <f>-'Debt &amp; interest'!J95</f>
        <v>-135.74700000000001</v>
      </c>
      <c r="K18" s="188">
        <f>-'Debt &amp; interest'!K95</f>
        <v>-133.13300000000001</v>
      </c>
      <c r="L18" s="188">
        <f>-'Debt &amp; interest'!L95</f>
        <v>-142.32599999999999</v>
      </c>
      <c r="M18" s="188">
        <f>-'Debt &amp; interest'!M95</f>
        <v>-154.82685674141885</v>
      </c>
      <c r="N18" s="188">
        <f>-'Debt &amp; interest'!N95</f>
        <v>-163.30807820744266</v>
      </c>
      <c r="O18" s="188">
        <f>-'Debt &amp; interest'!O95</f>
        <v>-170.03716805296958</v>
      </c>
      <c r="P18" s="188">
        <f>-'Debt &amp; interest'!P95</f>
        <v>-178.48718729734179</v>
      </c>
      <c r="Q18" s="188">
        <f>-'Debt &amp; interest'!Q95</f>
        <v>-185.52773927201119</v>
      </c>
      <c r="R18" s="188">
        <f>-'Debt &amp; interest'!R95</f>
        <v>-192.15970786955793</v>
      </c>
      <c r="S18" s="188">
        <f>-'Debt &amp; interest'!S95</f>
        <v>-201.13401789890341</v>
      </c>
      <c r="T18" s="188">
        <f>-'Debt &amp; interest'!T95</f>
        <v>-207.8402050567307</v>
      </c>
      <c r="U18" s="188">
        <f>-'Debt &amp; interest'!U95</f>
        <v>-216.11966674645677</v>
      </c>
      <c r="V18" s="188">
        <f>-'Debt &amp; interest'!V95</f>
        <v>-224.05895429166227</v>
      </c>
      <c r="W18" s="188">
        <f>-'Debt &amp; interest'!W95</f>
        <v>-231.84493803976824</v>
      </c>
      <c r="X18" s="188">
        <f>-'Debt &amp; interest'!X95</f>
        <v>-240.43632672055134</v>
      </c>
      <c r="Y18" s="188">
        <f>-'Debt &amp; interest'!Y95</f>
        <v>-250.3040590473224</v>
      </c>
      <c r="Z18" s="188">
        <f>-'Debt &amp; interest'!Z95</f>
        <v>-258.36152624272768</v>
      </c>
      <c r="AA18" s="188">
        <f>-'Debt &amp; interest'!AA95</f>
        <v>-267.55941597647677</v>
      </c>
      <c r="AB18" s="188">
        <f>-'Debt &amp; interest'!AB95</f>
        <v>-276.62342674824112</v>
      </c>
      <c r="AC18" s="188">
        <f>-'Debt &amp; interest'!AC95</f>
        <v>-284.9991471469628</v>
      </c>
      <c r="AD18" s="188">
        <f>-'Debt &amp; interest'!AD95</f>
        <v>-293.38332192792211</v>
      </c>
      <c r="AE18" s="188">
        <f>-'Debt &amp; interest'!AE95</f>
        <v>-302.03552158758987</v>
      </c>
      <c r="AF18" s="188">
        <f>-'Debt &amp; interest'!AF95</f>
        <v>-310.17609161528657</v>
      </c>
      <c r="AG18" s="188">
        <f>-'Debt &amp; interest'!AG95</f>
        <v>-318.82059846460163</v>
      </c>
      <c r="AH18" s="188">
        <f>-'Debt &amp; interest'!AH95</f>
        <v>-326.81857709473866</v>
      </c>
      <c r="AI18" s="188">
        <f>-'Debt &amp; interest'!AI95</f>
        <v>-334.4668647569888</v>
      </c>
      <c r="AJ18" s="188">
        <f>-'Debt &amp; interest'!AJ95</f>
        <v>-342.34530805364278</v>
      </c>
      <c r="AK18" s="188">
        <f>-'Debt &amp; interest'!AK95</f>
        <v>-351.21548339610848</v>
      </c>
      <c r="AL18" s="188">
        <f>-'Debt &amp; interest'!AL95</f>
        <v>-359.62608571939614</v>
      </c>
      <c r="AM18" s="188">
        <f>-'Debt &amp; interest'!AM95</f>
        <v>-367.50145627830028</v>
      </c>
      <c r="AN18" s="188">
        <f>-'Debt &amp; interest'!AN95</f>
        <v>-375.1207021687112</v>
      </c>
      <c r="AO18" s="188">
        <f>-'Debt &amp; interest'!AO95</f>
        <v>-383.68562545638247</v>
      </c>
      <c r="AP18" s="188">
        <f>-'Debt &amp; interest'!AP95</f>
        <v>-392.32579120980711</v>
      </c>
      <c r="AQ18" s="188">
        <f>-'Debt &amp; interest'!AQ95</f>
        <v>-401.02351830015823</v>
      </c>
      <c r="AR18" s="188">
        <f>-'Debt &amp; interest'!AR95</f>
        <v>-409.66217737419078</v>
      </c>
      <c r="AS18" s="188">
        <f>-'Debt &amp; interest'!AS95</f>
        <v>-417.31959668925924</v>
      </c>
      <c r="AT18" s="188">
        <f>-'Debt &amp; interest'!AT95</f>
        <v>-423.44687751117709</v>
      </c>
      <c r="AU18" s="188">
        <f>-'Debt &amp; interest'!AU95</f>
        <v>-433.23339983977576</v>
      </c>
      <c r="AV18" s="188">
        <f>-'Debt &amp; interest'!AV95</f>
        <v>-440.42866503857431</v>
      </c>
      <c r="AW18" s="188">
        <f>-'Debt &amp; interest'!AW95</f>
        <v>-449.7254088741908</v>
      </c>
      <c r="AX18" s="188">
        <f>-'Debt &amp; interest'!AX95</f>
        <v>-460.03136640843735</v>
      </c>
      <c r="AY18" s="188">
        <f>-'Debt &amp; interest'!AY95</f>
        <v>-470.72882761436597</v>
      </c>
      <c r="AZ18" s="188">
        <f>-'Debt &amp; interest'!AZ95</f>
        <v>-483.55949230980724</v>
      </c>
      <c r="BA18" s="188">
        <f>-'Debt &amp; interest'!BA95</f>
        <v>-495.82358084295794</v>
      </c>
      <c r="BB18" s="188">
        <f>-'Debt &amp; interest'!BB95</f>
        <v>-506.72752776049219</v>
      </c>
      <c r="BC18" s="188">
        <f>-'Debt &amp; interest'!BC95</f>
        <v>-518.6874270007047</v>
      </c>
      <c r="BD18" s="188">
        <f>-'Debt &amp; interest'!BD95</f>
        <v>-530.90554986953327</v>
      </c>
      <c r="BE18" s="188">
        <f>-'Debt &amp; interest'!BE95</f>
        <v>-542.29758358788945</v>
      </c>
      <c r="BF18" s="188">
        <f>-'Debt &amp; interest'!BF95</f>
        <v>-555.53771893035525</v>
      </c>
      <c r="BG18" s="188">
        <f>-'Debt &amp; interest'!BG95</f>
        <v>-571.62025077802741</v>
      </c>
      <c r="BH18" s="188">
        <f>-'Debt &amp; interest'!BH95</f>
        <v>-586.75097990898553</v>
      </c>
      <c r="BI18" s="188">
        <f>-'Debt &amp; interest'!BI95</f>
        <v>-594.41748295117725</v>
      </c>
      <c r="BJ18" s="188">
        <f>-'Debt &amp; interest'!BJ95</f>
        <v>-600.67933226624575</v>
      </c>
      <c r="BK18" s="188">
        <f>-'Debt &amp; interest'!BK95</f>
        <v>-610.47280188223499</v>
      </c>
      <c r="BL18" s="188">
        <f>-'Debt &amp; interest'!BL95</f>
        <v>-618.18184185528685</v>
      </c>
      <c r="BM18" s="188">
        <f>-'Debt &amp; interest'!BM95</f>
        <v>-625.90684185528687</v>
      </c>
      <c r="BN18" s="188">
        <f>-'Debt &amp; interest'!BN95</f>
        <v>-633.63184185528689</v>
      </c>
      <c r="BO18" s="188">
        <f>-'Debt &amp; interest'!BO95</f>
        <v>-641.37280188223508</v>
      </c>
      <c r="BP18" s="188">
        <f>-'Debt &amp; interest'!BP95</f>
        <v>-649.08184185528694</v>
      </c>
      <c r="BQ18" s="188">
        <f>-'Debt &amp; interest'!BQ95</f>
        <v>-656.80684185528696</v>
      </c>
      <c r="BR18" s="188">
        <f>-'Debt &amp; interest'!BR95</f>
        <v>-664.53184185528698</v>
      </c>
      <c r="BS18" s="188">
        <f>-'Debt &amp; interest'!BS95</f>
        <v>-672.27280188223517</v>
      </c>
      <c r="BT18" s="188">
        <f>-'Debt &amp; interest'!BT95</f>
        <v>-679.98184185528703</v>
      </c>
      <c r="BU18" s="188">
        <f>-'Debt &amp; interest'!BU95</f>
        <v>-687.70684185528705</v>
      </c>
      <c r="BV18" s="188">
        <f>-'Debt &amp; interest'!BV95</f>
        <v>-695.43184185528708</v>
      </c>
      <c r="BW18" s="188">
        <f>-'Debt &amp; interest'!BW95</f>
        <v>-703.17280188223526</v>
      </c>
      <c r="BX18" s="188">
        <f>-'Debt &amp; interest'!BX95</f>
        <v>-710.88184185528712</v>
      </c>
      <c r="BY18" s="188">
        <f>-'Debt &amp; interest'!BY95</f>
        <v>-718.60684185528714</v>
      </c>
      <c r="BZ18" s="188">
        <f>-'Debt &amp; interest'!BZ95</f>
        <v>-726.33184185528717</v>
      </c>
      <c r="CA18" s="188">
        <f>-'Debt &amp; interest'!CA95</f>
        <v>-734.07280188223535</v>
      </c>
      <c r="CB18" s="188">
        <f>-'Debt &amp; interest'!CB95</f>
        <v>-741.78184185528721</v>
      </c>
      <c r="CC18" s="188">
        <f>-'Debt &amp; interest'!CC95</f>
        <v>-749.50684185528723</v>
      </c>
      <c r="CD18" s="188">
        <f>-'Debt &amp; interest'!CD95</f>
        <v>-757.23184185528726</v>
      </c>
      <c r="CE18" s="188">
        <f>-'Debt &amp; interest'!CE95</f>
        <v>-764.97280188223544</v>
      </c>
      <c r="CF18" s="188">
        <f>-'Debt &amp; interest'!CF95</f>
        <v>-772.6818418552873</v>
      </c>
      <c r="CG18" s="188">
        <f>-'Debt &amp; interest'!CG95</f>
        <v>-780.40684185528733</v>
      </c>
      <c r="CH18" s="188">
        <f>-'Debt &amp; interest'!CH95</f>
        <v>-788.13184185528735</v>
      </c>
      <c r="CI18" s="188">
        <f>-'Debt &amp; interest'!CI95</f>
        <v>-795.85684185528737</v>
      </c>
    </row>
    <row r="19" spans="1:87">
      <c r="C19" t="s">
        <v>630</v>
      </c>
      <c r="D19" s="2" t="s">
        <v>898</v>
      </c>
      <c r="E19" s="2" t="s">
        <v>58</v>
      </c>
      <c r="F19" s="2"/>
      <c r="G19" s="421"/>
      <c r="H19" s="188">
        <f>-Tax!H187</f>
        <v>-9.5</v>
      </c>
      <c r="I19" s="188">
        <f>-Tax!I187</f>
        <v>-14.629</v>
      </c>
      <c r="J19" s="188">
        <f>-Tax!J187</f>
        <v>0</v>
      </c>
      <c r="K19" s="188">
        <f>-Tax!K187</f>
        <v>0</v>
      </c>
      <c r="L19" s="188">
        <f>-Tax!L187</f>
        <v>16.478000000000002</v>
      </c>
      <c r="M19" s="188">
        <f>-Tax!M187</f>
        <v>0</v>
      </c>
      <c r="N19" s="188">
        <f>-Tax!N187</f>
        <v>0</v>
      </c>
      <c r="O19" s="188">
        <f>-Tax!O187</f>
        <v>0</v>
      </c>
      <c r="P19" s="188">
        <f>-Tax!P187</f>
        <v>0</v>
      </c>
      <c r="Q19" s="188">
        <f>-Tax!Q187</f>
        <v>-3.6248067939739457</v>
      </c>
      <c r="R19" s="188">
        <f>-Tax!R187</f>
        <v>-6.1133081787864825</v>
      </c>
      <c r="S19" s="188">
        <f>-Tax!S187</f>
        <v>-7.0761484497949567</v>
      </c>
      <c r="T19" s="188">
        <f>-Tax!T187</f>
        <v>-10.25055799638568</v>
      </c>
      <c r="U19" s="188">
        <f>-Tax!U187</f>
        <v>-13.178939779432483</v>
      </c>
      <c r="V19" s="188">
        <f>-Tax!V187</f>
        <v>-17.117622851537106</v>
      </c>
      <c r="W19" s="188">
        <f>-Tax!W187</f>
        <v>-20.963291114952398</v>
      </c>
      <c r="X19" s="188">
        <f>-Tax!X187</f>
        <v>-24.858855409519435</v>
      </c>
      <c r="Y19" s="188">
        <f>-Tax!Y187</f>
        <v>-28.810613719637587</v>
      </c>
      <c r="Z19" s="188">
        <f>-Tax!Z187</f>
        <v>-33.012493678770909</v>
      </c>
      <c r="AA19" s="188">
        <f>-Tax!AA187</f>
        <v>-42.451393839122574</v>
      </c>
      <c r="AB19" s="188">
        <f>-Tax!AB187</f>
        <v>-93.194508963722797</v>
      </c>
      <c r="AC19" s="188">
        <f>-Tax!AC187</f>
        <v>-105.74805612655268</v>
      </c>
      <c r="AD19" s="188">
        <f>-Tax!AD187</f>
        <v>-116.49483013714399</v>
      </c>
      <c r="AE19" s="188">
        <f>-Tax!AE187</f>
        <v>-127.86560405923893</v>
      </c>
      <c r="AF19" s="188">
        <f>-Tax!AF187</f>
        <v>-139.81788859460858</v>
      </c>
      <c r="AG19" s="188">
        <f>-Tax!AG187</f>
        <v>-141.55716697577316</v>
      </c>
      <c r="AH19" s="188">
        <f>-Tax!AH187</f>
        <v>-145.4856494490316</v>
      </c>
      <c r="AI19" s="188">
        <f>-Tax!AI187</f>
        <v>-149.76920228613983</v>
      </c>
      <c r="AJ19" s="188">
        <f>-Tax!AJ187</f>
        <v>-154.28803309740658</v>
      </c>
      <c r="AK19" s="188">
        <f>-Tax!AK187</f>
        <v>-158.95827309585616</v>
      </c>
      <c r="AL19" s="188">
        <f>-Tax!AL187</f>
        <v>-163.97192629126221</v>
      </c>
      <c r="AM19" s="188">
        <f>-Tax!AM187</f>
        <v>-169.30435545033765</v>
      </c>
      <c r="AN19" s="188">
        <f>-Tax!AN187</f>
        <v>-174.91875378343639</v>
      </c>
      <c r="AO19" s="188">
        <f>-Tax!AO187</f>
        <v>-180.6792836617393</v>
      </c>
      <c r="AP19" s="188">
        <f>-Tax!AP187</f>
        <v>-186.77943183290688</v>
      </c>
      <c r="AQ19" s="188">
        <f>-Tax!AQ187</f>
        <v>-193.19397192362896</v>
      </c>
      <c r="AR19" s="188">
        <f>-Tax!AR187</f>
        <v>-199.94221786485184</v>
      </c>
      <c r="AS19" s="188">
        <f>-Tax!AS187</f>
        <v>-207.00510918136217</v>
      </c>
      <c r="AT19" s="188">
        <f>-Tax!AT187</f>
        <v>-214.47689901449485</v>
      </c>
      <c r="AU19" s="188">
        <f>-Tax!AU187</f>
        <v>-221.83041697900489</v>
      </c>
      <c r="AV19" s="188">
        <f>-Tax!AV187</f>
        <v>-229.89198157958106</v>
      </c>
      <c r="AW19" s="188">
        <f>-Tax!AW187</f>
        <v>-237.97134315689323</v>
      </c>
      <c r="AX19" s="188">
        <f>-Tax!AX187</f>
        <v>-246.29772073823244</v>
      </c>
      <c r="AY19" s="188">
        <f>-Tax!AY187</f>
        <v>-254.93670814242023</v>
      </c>
      <c r="AZ19" s="188">
        <f>-Tax!AZ187</f>
        <v>-263.67163613440493</v>
      </c>
      <c r="BA19" s="188">
        <f>-Tax!BA187</f>
        <v>-272.87549605209006</v>
      </c>
      <c r="BB19" s="188">
        <f>-Tax!BB187</f>
        <v>-282.59160653997174</v>
      </c>
      <c r="BC19" s="188">
        <f>-Tax!BC187</f>
        <v>-292.51475996999261</v>
      </c>
      <c r="BD19" s="188">
        <f>-Tax!BD187</f>
        <v>-302.80680870024162</v>
      </c>
      <c r="BE19" s="188">
        <f>-Tax!BE187</f>
        <v>-313.59064365045947</v>
      </c>
      <c r="BF19" s="188">
        <f>-Tax!BF187</f>
        <v>-324.5284450605177</v>
      </c>
      <c r="BG19" s="188">
        <f>-Tax!BG187</f>
        <v>-335.57701083555457</v>
      </c>
      <c r="BH19" s="188">
        <f>-Tax!BH187</f>
        <v>-347.23377043681194</v>
      </c>
      <c r="BI19" s="188">
        <f>-Tax!BI187</f>
        <v>-360.19632123420365</v>
      </c>
      <c r="BJ19" s="188">
        <f>-Tax!BJ187</f>
        <v>-373.57246584018299</v>
      </c>
      <c r="BK19" s="188">
        <f>-Tax!BK187</f>
        <v>-386.91309171258831</v>
      </c>
      <c r="BL19" s="188">
        <f>-Tax!BL187</f>
        <v>-401.02802401674262</v>
      </c>
      <c r="BM19" s="188">
        <f>-Tax!BM187</f>
        <v>-415.55101904240792</v>
      </c>
      <c r="BN19" s="188">
        <f>-Tax!BN187</f>
        <v>-430.53927544353724</v>
      </c>
      <c r="BO19" s="188">
        <f>-Tax!BO187</f>
        <v>-445.9982201764833</v>
      </c>
      <c r="BP19" s="188">
        <f>-Tax!BP187</f>
        <v>-461.94755689867884</v>
      </c>
      <c r="BQ19" s="188">
        <f>-Tax!BQ187</f>
        <v>-478.39460039389564</v>
      </c>
      <c r="BR19" s="188">
        <f>-Tax!BR187</f>
        <v>-495.35689564228437</v>
      </c>
      <c r="BS19" s="188">
        <f>-Tax!BS187</f>
        <v>-512.84715043912911</v>
      </c>
      <c r="BT19" s="188">
        <f>-Tax!BT187</f>
        <v>-530.88698786358327</v>
      </c>
      <c r="BU19" s="188">
        <f>-Tax!BU187</f>
        <v>-549.48550360272066</v>
      </c>
      <c r="BV19" s="188">
        <f>-Tax!BV187</f>
        <v>-568.6621313622145</v>
      </c>
      <c r="BW19" s="188">
        <f>-Tax!BW187</f>
        <v>-588.43150376238327</v>
      </c>
      <c r="BX19" s="188">
        <f>-Tax!BX187</f>
        <v>-608.81718469772659</v>
      </c>
      <c r="BY19" s="188">
        <f>-Tax!BY187</f>
        <v>-629.83027806772498</v>
      </c>
      <c r="BZ19" s="188">
        <f>-Tax!BZ187</f>
        <v>-651.49236139047707</v>
      </c>
      <c r="CA19" s="188">
        <f>-Tax!CA187</f>
        <v>-673.82046404547737</v>
      </c>
      <c r="CB19" s="188">
        <f>-Tax!CB187</f>
        <v>-696.84050658379419</v>
      </c>
      <c r="CC19" s="188">
        <f>-Tax!CC187</f>
        <v>-720.56566710506877</v>
      </c>
      <c r="CD19" s="188">
        <f>-Tax!CD187</f>
        <v>-745.02006675919893</v>
      </c>
      <c r="CE19" s="188">
        <f>-Tax!CE187</f>
        <v>-770.22289610350435</v>
      </c>
      <c r="CF19" s="188">
        <f>-Tax!CF187</f>
        <v>-796.20243287061612</v>
      </c>
      <c r="CG19" s="188">
        <f>-Tax!CG187</f>
        <v>-822.97465115520026</v>
      </c>
      <c r="CH19" s="188">
        <f>-Tax!CH187</f>
        <v>-850.56601332117634</v>
      </c>
      <c r="CI19" s="188">
        <f>-Tax!CI187</f>
        <v>-879.00061615631785</v>
      </c>
    </row>
    <row r="20" spans="1:87">
      <c r="C20" t="s">
        <v>631</v>
      </c>
      <c r="D20" s="2" t="s">
        <v>898</v>
      </c>
      <c r="E20" s="2" t="s">
        <v>58</v>
      </c>
      <c r="F20" s="2"/>
      <c r="G20" s="421"/>
      <c r="H20" s="188">
        <f>Investment!H118</f>
        <v>-464.36100872145494</v>
      </c>
      <c r="I20" s="188">
        <f>Investment!I118</f>
        <v>-595.1782106485075</v>
      </c>
      <c r="J20" s="188">
        <f>Investment!J118</f>
        <v>-695.18617940915124</v>
      </c>
      <c r="K20" s="188">
        <f>Investment!K118</f>
        <v>-714.42669576790422</v>
      </c>
      <c r="L20" s="188">
        <f>Investment!L118</f>
        <v>-791.39100000000008</v>
      </c>
      <c r="M20" s="188">
        <f>Investment!M118</f>
        <v>-772.95891953427531</v>
      </c>
      <c r="N20" s="188">
        <f>Investment!N118</f>
        <v>-856.55715348232468</v>
      </c>
      <c r="O20" s="188">
        <f>Investment!O118</f>
        <v>-1082.707785367417</v>
      </c>
      <c r="P20" s="188">
        <f>Investment!P118</f>
        <v>-1134.0868062318104</v>
      </c>
      <c r="Q20" s="188">
        <f>Investment!Q118</f>
        <v>-1223.7549860943302</v>
      </c>
      <c r="R20" s="188">
        <f>Investment!R118</f>
        <v>-1290.6310177009484</v>
      </c>
      <c r="S20" s="188">
        <f>Investment!S118</f>
        <v>-1329.4994054346159</v>
      </c>
      <c r="T20" s="188">
        <f>Investment!T118</f>
        <v>-1402.3127950257242</v>
      </c>
      <c r="U20" s="188">
        <f>Investment!U118</f>
        <v>-1480.9623550214703</v>
      </c>
      <c r="V20" s="188">
        <f>Investment!V118</f>
        <v>-1581.047138467115</v>
      </c>
      <c r="W20" s="188">
        <f>Investment!W118</f>
        <v>-1687.3891151331723</v>
      </c>
      <c r="X20" s="188">
        <f>Investment!X118</f>
        <v>-1799.1900026575986</v>
      </c>
      <c r="Y20" s="188">
        <f>Investment!Y118</f>
        <v>-1916.290977815665</v>
      </c>
      <c r="Z20" s="188">
        <f>Investment!Z118</f>
        <v>-2041.9189585476063</v>
      </c>
      <c r="AA20" s="188">
        <f>Investment!AA118</f>
        <v>-2168.4872028456325</v>
      </c>
      <c r="AB20" s="188">
        <f>Investment!AB118</f>
        <v>-2268.4744334354873</v>
      </c>
      <c r="AC20" s="188">
        <f>Investment!AC118</f>
        <v>-2418.5631023242886</v>
      </c>
      <c r="AD20" s="188">
        <f>Investment!AD118</f>
        <v>-2569.3329764976643</v>
      </c>
      <c r="AE20" s="188">
        <f>Investment!AE118</f>
        <v>-2728.1256640030592</v>
      </c>
      <c r="AF20" s="188">
        <f>Investment!AF118</f>
        <v>-2896.2106102745674</v>
      </c>
      <c r="AG20" s="188">
        <f>Investment!AG118</f>
        <v>-2994.2195225367359</v>
      </c>
      <c r="AH20" s="188">
        <f>Investment!AH118</f>
        <v>-3094.0701821873968</v>
      </c>
      <c r="AI20" s="188">
        <f>Investment!AI118</f>
        <v>-3197.4024130504172</v>
      </c>
      <c r="AJ20" s="188">
        <f>Investment!AJ118</f>
        <v>-3303.8617622432694</v>
      </c>
      <c r="AK20" s="188">
        <f>Investment!AK118</f>
        <v>-3412.8792892528913</v>
      </c>
      <c r="AL20" s="188">
        <f>Investment!AL118</f>
        <v>-3525.8263224755315</v>
      </c>
      <c r="AM20" s="188">
        <f>Investment!AM118</f>
        <v>-3642.9185433724788</v>
      </c>
      <c r="AN20" s="188">
        <f>Investment!AN118</f>
        <v>-3764.0324950951735</v>
      </c>
      <c r="AO20" s="188">
        <f>Investment!AO118</f>
        <v>-3888.2246184184264</v>
      </c>
      <c r="AP20" s="188">
        <f>Investment!AP118</f>
        <v>-4016.2979347521673</v>
      </c>
      <c r="AQ20" s="188">
        <f>Investment!AQ118</f>
        <v>-4148.4252025448095</v>
      </c>
      <c r="AR20" s="188">
        <f>Investment!AR118</f>
        <v>-4284.8374787724015</v>
      </c>
      <c r="AS20" s="188">
        <f>Investment!AS118</f>
        <v>-4426.6137441673282</v>
      </c>
      <c r="AT20" s="188">
        <f>Investment!AT118</f>
        <v>-4574.3505195013668</v>
      </c>
      <c r="AU20" s="188">
        <f>Investment!AU118</f>
        <v>-4723.5317203667291</v>
      </c>
      <c r="AV20" s="188">
        <f>Investment!AV118</f>
        <v>-4879.7320293090752</v>
      </c>
      <c r="AW20" s="188">
        <f>Investment!AW118</f>
        <v>-5039.1039703457354</v>
      </c>
      <c r="AX20" s="188">
        <f>Investment!AX118</f>
        <v>-5202.6702424229206</v>
      </c>
      <c r="AY20" s="188">
        <f>Investment!AY118</f>
        <v>-5371.1473960672965</v>
      </c>
      <c r="AZ20" s="188">
        <f>Investment!AZ118</f>
        <v>-5543.1797594742566</v>
      </c>
      <c r="BA20" s="188">
        <f>Investment!BA118</f>
        <v>-5721.2685512833268</v>
      </c>
      <c r="BB20" s="188">
        <f>Investment!BB118</f>
        <v>-5906.3436718324674</v>
      </c>
      <c r="BC20" s="188">
        <f>Investment!BC118</f>
        <v>-6096.4792676336438</v>
      </c>
      <c r="BD20" s="188">
        <f>Investment!BD118</f>
        <v>-6292.5017879727484</v>
      </c>
      <c r="BE20" s="188">
        <f>Investment!BE118</f>
        <v>-6495.5689333866931</v>
      </c>
      <c r="BF20" s="188">
        <f>Investment!BF118</f>
        <v>-6703.5464878226976</v>
      </c>
      <c r="BG20" s="188">
        <f>Investment!BG118</f>
        <v>-6915.6915654135955</v>
      </c>
      <c r="BH20" s="188">
        <f>Investment!BH118</f>
        <v>-7135.5153757083008</v>
      </c>
      <c r="BI20" s="188">
        <f>Investment!BI118</f>
        <v>-7369.0536036895965</v>
      </c>
      <c r="BJ20" s="188">
        <f>Investment!BJ118</f>
        <v>-7611.3663444594522</v>
      </c>
      <c r="BK20" s="188">
        <f>Investment!BK118</f>
        <v>-7858.2007153410068</v>
      </c>
      <c r="BL20" s="188">
        <f>Investment!BL118</f>
        <v>-8114.6042321976056</v>
      </c>
      <c r="BM20" s="188">
        <f>Investment!BM118</f>
        <v>-8379.0912620753588</v>
      </c>
      <c r="BN20" s="188">
        <f>Investment!BN118</f>
        <v>-8651.8765171667328</v>
      </c>
      <c r="BO20" s="188">
        <f>Investment!BO118</f>
        <v>-8933.2022215025645</v>
      </c>
      <c r="BP20" s="188">
        <f>Investment!BP118</f>
        <v>-9223.368051717207</v>
      </c>
      <c r="BQ20" s="188">
        <f>Investment!BQ118</f>
        <v>-9522.5984382144343</v>
      </c>
      <c r="BR20" s="188">
        <f>Investment!BR118</f>
        <v>-9831.1797893118473</v>
      </c>
      <c r="BS20" s="188">
        <f>Investment!BS118</f>
        <v>-10149.380048614923</v>
      </c>
      <c r="BT20" s="188">
        <f>Investment!BT118</f>
        <v>-10477.530960406089</v>
      </c>
      <c r="BU20" s="188">
        <f>Investment!BU118</f>
        <v>-10815.890177418643</v>
      </c>
      <c r="BV20" s="188">
        <f>Investment!BV118</f>
        <v>-11164.778269017539</v>
      </c>
      <c r="BW20" s="188">
        <f>Investment!BW118</f>
        <v>-11524.498381636469</v>
      </c>
      <c r="BX20" s="188">
        <f>Investment!BX118</f>
        <v>-11895.418556497609</v>
      </c>
      <c r="BY20" s="188">
        <f>Investment!BY118</f>
        <v>-12277.833819201993</v>
      </c>
      <c r="BZ20" s="188">
        <f>Investment!BZ118</f>
        <v>-12672.103153910832</v>
      </c>
      <c r="CA20" s="188">
        <f>Investment!CA118</f>
        <v>-13078.569081666728</v>
      </c>
      <c r="CB20" s="188">
        <f>Investment!CB118</f>
        <v>-13497.640307448941</v>
      </c>
      <c r="CC20" s="188">
        <f>Investment!CC118</f>
        <v>-13929.654089490363</v>
      </c>
      <c r="CD20" s="188">
        <f>Investment!CD118</f>
        <v>-14375.012500062876</v>
      </c>
      <c r="CE20" s="188">
        <f>Investment!CE118</f>
        <v>-14834.102895329597</v>
      </c>
      <c r="CF20" s="188">
        <f>Investment!CF118</f>
        <v>-15307.380024774893</v>
      </c>
      <c r="CG20" s="188">
        <f>Investment!CG118</f>
        <v>-15795.228199767611</v>
      </c>
      <c r="CH20" s="188">
        <f>Investment!CH118</f>
        <v>-16298.098491256706</v>
      </c>
      <c r="CI20" s="188">
        <f>Investment!CI118</f>
        <v>-16816.442184466057</v>
      </c>
    </row>
    <row r="21" spans="1:87">
      <c r="C21" t="s">
        <v>632</v>
      </c>
      <c r="D21" s="2" t="s">
        <v>898</v>
      </c>
      <c r="E21" s="2" t="s">
        <v>58</v>
      </c>
      <c r="F21" s="2"/>
      <c r="G21" s="421"/>
      <c r="H21" s="188">
        <f>-'Depreciation &amp; Book Value'!H6</f>
        <v>-0.1</v>
      </c>
      <c r="I21" s="188">
        <f>-'Depreciation &amp; Book Value'!I6</f>
        <v>2.5</v>
      </c>
      <c r="J21" s="188">
        <f>-'Depreciation &amp; Book Value'!J6</f>
        <v>0</v>
      </c>
      <c r="K21" s="188">
        <f>-'Depreciation &amp; Book Value'!K6</f>
        <v>0</v>
      </c>
      <c r="L21" s="188">
        <f>-'Depreciation &amp; Book Value'!L6</f>
        <v>0</v>
      </c>
      <c r="M21" s="188">
        <f>-'Depreciation &amp; Book Value'!M6</f>
        <v>0</v>
      </c>
      <c r="N21" s="188">
        <f>-'Depreciation &amp; Book Value'!N6</f>
        <v>0</v>
      </c>
      <c r="O21" s="188">
        <f>-'Depreciation &amp; Book Value'!O6</f>
        <v>0</v>
      </c>
      <c r="P21" s="188">
        <f>-'Depreciation &amp; Book Value'!P6</f>
        <v>0</v>
      </c>
      <c r="Q21" s="188">
        <f>-'Depreciation &amp; Book Value'!Q6</f>
        <v>0</v>
      </c>
      <c r="R21" s="188">
        <f>-'Depreciation &amp; Book Value'!R6</f>
        <v>0</v>
      </c>
      <c r="S21" s="188">
        <f>-'Depreciation &amp; Book Value'!S6</f>
        <v>0</v>
      </c>
      <c r="T21" s="188">
        <f>-'Depreciation &amp; Book Value'!T6</f>
        <v>0</v>
      </c>
      <c r="U21" s="188">
        <f>-'Depreciation &amp; Book Value'!U6</f>
        <v>0</v>
      </c>
      <c r="V21" s="188">
        <f>-'Depreciation &amp; Book Value'!V6</f>
        <v>0</v>
      </c>
      <c r="W21" s="188">
        <f>-'Depreciation &amp; Book Value'!W6</f>
        <v>0</v>
      </c>
      <c r="X21" s="188">
        <f>-'Depreciation &amp; Book Value'!X6</f>
        <v>0</v>
      </c>
      <c r="Y21" s="188">
        <f>-'Depreciation &amp; Book Value'!Y6</f>
        <v>0</v>
      </c>
      <c r="Z21" s="188">
        <f>-'Depreciation &amp; Book Value'!Z6</f>
        <v>0</v>
      </c>
      <c r="AA21" s="188">
        <f>-'Depreciation &amp; Book Value'!AA6</f>
        <v>0</v>
      </c>
      <c r="AB21" s="188">
        <f>-'Depreciation &amp; Book Value'!AB6</f>
        <v>0</v>
      </c>
      <c r="AC21" s="188">
        <f>-'Depreciation &amp; Book Value'!AC6</f>
        <v>0</v>
      </c>
      <c r="AD21" s="188">
        <f>-'Depreciation &amp; Book Value'!AD6</f>
        <v>0</v>
      </c>
      <c r="AE21" s="188">
        <f>-'Depreciation &amp; Book Value'!AE6</f>
        <v>0</v>
      </c>
      <c r="AF21" s="188">
        <f>-'Depreciation &amp; Book Value'!AF6</f>
        <v>0</v>
      </c>
      <c r="AG21" s="188">
        <f>-'Depreciation &amp; Book Value'!AG6</f>
        <v>0</v>
      </c>
      <c r="AH21" s="188">
        <f>-'Depreciation &amp; Book Value'!AH6</f>
        <v>0</v>
      </c>
      <c r="AI21" s="188">
        <f>-'Depreciation &amp; Book Value'!AI6</f>
        <v>0</v>
      </c>
      <c r="AJ21" s="188">
        <f>-'Depreciation &amp; Book Value'!AJ6</f>
        <v>0</v>
      </c>
      <c r="AK21" s="188">
        <f>-'Depreciation &amp; Book Value'!AK6</f>
        <v>0</v>
      </c>
      <c r="AL21" s="188">
        <f>-'Depreciation &amp; Book Value'!AL6</f>
        <v>0</v>
      </c>
      <c r="AM21" s="188">
        <f>-'Depreciation &amp; Book Value'!AM6</f>
        <v>0</v>
      </c>
      <c r="AN21" s="188">
        <f>-'Depreciation &amp; Book Value'!AN6</f>
        <v>0</v>
      </c>
      <c r="AO21" s="188">
        <f>-'Depreciation &amp; Book Value'!AO6</f>
        <v>0</v>
      </c>
      <c r="AP21" s="188">
        <f>-'Depreciation &amp; Book Value'!AP6</f>
        <v>0</v>
      </c>
      <c r="AQ21" s="188">
        <f>-'Depreciation &amp; Book Value'!AQ6</f>
        <v>0</v>
      </c>
      <c r="AR21" s="188">
        <f>-'Depreciation &amp; Book Value'!AR6</f>
        <v>0</v>
      </c>
      <c r="AS21" s="188">
        <f>-'Depreciation &amp; Book Value'!AS6</f>
        <v>0</v>
      </c>
      <c r="AT21" s="188">
        <f>-'Depreciation &amp; Book Value'!AT6</f>
        <v>0</v>
      </c>
      <c r="AU21" s="188">
        <f>-'Depreciation &amp; Book Value'!AU6</f>
        <v>0</v>
      </c>
      <c r="AV21" s="188">
        <f>-'Depreciation &amp; Book Value'!AV6</f>
        <v>0</v>
      </c>
      <c r="AW21" s="188">
        <f>-'Depreciation &amp; Book Value'!AW6</f>
        <v>0</v>
      </c>
      <c r="AX21" s="188">
        <f>-'Depreciation &amp; Book Value'!AX6</f>
        <v>0</v>
      </c>
      <c r="AY21" s="188">
        <f>-'Depreciation &amp; Book Value'!AY6</f>
        <v>0</v>
      </c>
      <c r="AZ21" s="188">
        <f>-'Depreciation &amp; Book Value'!AZ6</f>
        <v>0</v>
      </c>
      <c r="BA21" s="188">
        <f>-'Depreciation &amp; Book Value'!BA6</f>
        <v>0</v>
      </c>
      <c r="BB21" s="188">
        <f>-'Depreciation &amp; Book Value'!BB6</f>
        <v>0</v>
      </c>
      <c r="BC21" s="188">
        <f>-'Depreciation &amp; Book Value'!BC6</f>
        <v>0</v>
      </c>
      <c r="BD21" s="188">
        <f>-'Depreciation &amp; Book Value'!BD6</f>
        <v>0</v>
      </c>
      <c r="BE21" s="188">
        <f>-'Depreciation &amp; Book Value'!BE6</f>
        <v>0</v>
      </c>
      <c r="BF21" s="188">
        <f>-'Depreciation &amp; Book Value'!BF6</f>
        <v>0</v>
      </c>
      <c r="BG21" s="188">
        <f>-'Depreciation &amp; Book Value'!BG6</f>
        <v>0</v>
      </c>
      <c r="BH21" s="188">
        <f>-'Depreciation &amp; Book Value'!BH6</f>
        <v>0</v>
      </c>
      <c r="BI21" s="188">
        <f>-'Depreciation &amp; Book Value'!BI6</f>
        <v>0</v>
      </c>
      <c r="BJ21" s="188">
        <f>-'Depreciation &amp; Book Value'!BJ6</f>
        <v>0</v>
      </c>
      <c r="BK21" s="188">
        <f>-'Depreciation &amp; Book Value'!BK6</f>
        <v>0</v>
      </c>
      <c r="BL21" s="188">
        <f>-'Depreciation &amp; Book Value'!BL6</f>
        <v>0</v>
      </c>
      <c r="BM21" s="188">
        <f>-'Depreciation &amp; Book Value'!BM6</f>
        <v>0</v>
      </c>
      <c r="BN21" s="188">
        <f>-'Depreciation &amp; Book Value'!BN6</f>
        <v>0</v>
      </c>
      <c r="BO21" s="188">
        <f>-'Depreciation &amp; Book Value'!BO6</f>
        <v>0</v>
      </c>
      <c r="BP21" s="188">
        <f>-'Depreciation &amp; Book Value'!BP6</f>
        <v>0</v>
      </c>
      <c r="BQ21" s="188">
        <f>-'Depreciation &amp; Book Value'!BQ6</f>
        <v>0</v>
      </c>
      <c r="BR21" s="188">
        <f>-'Depreciation &amp; Book Value'!BR6</f>
        <v>0</v>
      </c>
      <c r="BS21" s="188">
        <f>-'Depreciation &amp; Book Value'!BS6</f>
        <v>0</v>
      </c>
      <c r="BT21" s="188">
        <f>-'Depreciation &amp; Book Value'!BT6</f>
        <v>0</v>
      </c>
      <c r="BU21" s="188">
        <f>-'Depreciation &amp; Book Value'!BU6</f>
        <v>0</v>
      </c>
      <c r="BV21" s="188">
        <f>-'Depreciation &amp; Book Value'!BV6</f>
        <v>0</v>
      </c>
      <c r="BW21" s="188">
        <f>-'Depreciation &amp; Book Value'!BW6</f>
        <v>0</v>
      </c>
      <c r="BX21" s="188">
        <f>-'Depreciation &amp; Book Value'!BX6</f>
        <v>0</v>
      </c>
      <c r="BY21" s="188">
        <f>-'Depreciation &amp; Book Value'!BY6</f>
        <v>0</v>
      </c>
      <c r="BZ21" s="188">
        <f>-'Depreciation &amp; Book Value'!BZ6</f>
        <v>0</v>
      </c>
      <c r="CA21" s="188">
        <f>-'Depreciation &amp; Book Value'!CA6</f>
        <v>0</v>
      </c>
      <c r="CB21" s="188">
        <f>-'Depreciation &amp; Book Value'!CB6</f>
        <v>0</v>
      </c>
      <c r="CC21" s="188">
        <f>-'Depreciation &amp; Book Value'!CC6</f>
        <v>0</v>
      </c>
      <c r="CD21" s="188">
        <f>-'Depreciation &amp; Book Value'!CD6</f>
        <v>0</v>
      </c>
      <c r="CE21" s="188">
        <f>-'Depreciation &amp; Book Value'!CE6</f>
        <v>0</v>
      </c>
      <c r="CF21" s="188">
        <f>-'Depreciation &amp; Book Value'!CF6</f>
        <v>0</v>
      </c>
      <c r="CG21" s="188">
        <f>-'Depreciation &amp; Book Value'!CG6</f>
        <v>0</v>
      </c>
      <c r="CH21" s="188">
        <f>-'Depreciation &amp; Book Value'!CH6</f>
        <v>0</v>
      </c>
      <c r="CI21" s="188">
        <f>-'Depreciation &amp; Book Value'!CI6</f>
        <v>0</v>
      </c>
    </row>
    <row r="22" spans="1:87">
      <c r="C22" t="s">
        <v>348</v>
      </c>
      <c r="D22" s="2" t="s">
        <v>898</v>
      </c>
      <c r="E22" s="2" t="s">
        <v>58</v>
      </c>
      <c r="F22" s="2"/>
      <c r="G22" s="421"/>
      <c r="H22" s="188">
        <f>Inputs!H424</f>
        <v>0</v>
      </c>
      <c r="I22" s="188">
        <f>Inputs!I424</f>
        <v>0</v>
      </c>
      <c r="J22" s="188">
        <f>Inputs!J424</f>
        <v>0</v>
      </c>
      <c r="K22" s="188">
        <f>Inputs!K424</f>
        <v>0</v>
      </c>
      <c r="L22" s="188">
        <f>Inputs!L424</f>
        <v>0</v>
      </c>
      <c r="M22" s="188">
        <f>Inputs!M424</f>
        <v>0</v>
      </c>
      <c r="N22" s="188">
        <f>Inputs!N424</f>
        <v>0</v>
      </c>
      <c r="O22" s="188">
        <f>Inputs!O424</f>
        <v>0</v>
      </c>
      <c r="P22" s="188">
        <f>Inputs!P424</f>
        <v>0</v>
      </c>
      <c r="Q22" s="188">
        <f>Inputs!Q424</f>
        <v>0</v>
      </c>
      <c r="R22" s="188">
        <f>Inputs!R424</f>
        <v>0</v>
      </c>
      <c r="S22" s="188">
        <f>Inputs!S424</f>
        <v>0</v>
      </c>
      <c r="T22" s="188">
        <f>Inputs!T424</f>
        <v>0</v>
      </c>
      <c r="U22" s="188">
        <f>Inputs!U424</f>
        <v>0</v>
      </c>
      <c r="V22" s="188">
        <f>Inputs!V424</f>
        <v>0</v>
      </c>
      <c r="W22" s="188">
        <f>Inputs!W424</f>
        <v>0</v>
      </c>
      <c r="X22" s="188">
        <f>Inputs!X424</f>
        <v>0</v>
      </c>
      <c r="Y22" s="188">
        <f>Inputs!Y424</f>
        <v>0</v>
      </c>
      <c r="Z22" s="188">
        <f>Inputs!Z424</f>
        <v>0</v>
      </c>
      <c r="AA22" s="188">
        <f>Inputs!AA424</f>
        <v>0</v>
      </c>
      <c r="AB22" s="188">
        <f>Inputs!AB424</f>
        <v>0</v>
      </c>
      <c r="AC22" s="188">
        <f>Inputs!AC424</f>
        <v>0</v>
      </c>
      <c r="AD22" s="188">
        <f>Inputs!AD424</f>
        <v>0</v>
      </c>
      <c r="AE22" s="188">
        <f>Inputs!AE424</f>
        <v>0</v>
      </c>
      <c r="AF22" s="188">
        <f>Inputs!AF424</f>
        <v>0</v>
      </c>
      <c r="AG22" s="188">
        <f>Inputs!AG424</f>
        <v>0</v>
      </c>
      <c r="AH22" s="188">
        <f>Inputs!AH424</f>
        <v>0</v>
      </c>
      <c r="AI22" s="188">
        <f>Inputs!AI424</f>
        <v>0</v>
      </c>
      <c r="AJ22" s="188">
        <f>Inputs!AJ424</f>
        <v>0</v>
      </c>
      <c r="AK22" s="188">
        <f>Inputs!AK424</f>
        <v>0</v>
      </c>
      <c r="AL22" s="188">
        <f>Inputs!AL424</f>
        <v>0</v>
      </c>
      <c r="AM22" s="188">
        <f>Inputs!AM424</f>
        <v>0</v>
      </c>
      <c r="AN22" s="188">
        <f>Inputs!AN424</f>
        <v>0</v>
      </c>
      <c r="AO22" s="188">
        <f>Inputs!AO424</f>
        <v>0</v>
      </c>
      <c r="AP22" s="188">
        <f>Inputs!AP424</f>
        <v>0</v>
      </c>
      <c r="AQ22" s="188">
        <f>Inputs!AQ424</f>
        <v>0</v>
      </c>
      <c r="AR22" s="188">
        <f>Inputs!AR424</f>
        <v>0</v>
      </c>
      <c r="AS22" s="188">
        <f>Inputs!AS424</f>
        <v>0</v>
      </c>
      <c r="AT22" s="188">
        <f>Inputs!AT424</f>
        <v>0</v>
      </c>
      <c r="AU22" s="188">
        <f>Inputs!AU424</f>
        <v>0</v>
      </c>
      <c r="AV22" s="188">
        <f>Inputs!AV424</f>
        <v>0</v>
      </c>
      <c r="AW22" s="188">
        <f>Inputs!AW424</f>
        <v>0</v>
      </c>
      <c r="AX22" s="188">
        <f>Inputs!AX424</f>
        <v>0</v>
      </c>
      <c r="AY22" s="188">
        <f>Inputs!AY424</f>
        <v>0</v>
      </c>
      <c r="AZ22" s="188">
        <f>Inputs!AZ424</f>
        <v>0</v>
      </c>
      <c r="BA22" s="188">
        <f>Inputs!BA424</f>
        <v>0</v>
      </c>
      <c r="BB22" s="188">
        <f>Inputs!BB424</f>
        <v>0</v>
      </c>
      <c r="BC22" s="188">
        <f>Inputs!BC424</f>
        <v>0</v>
      </c>
      <c r="BD22" s="188">
        <f>Inputs!BD424</f>
        <v>0</v>
      </c>
      <c r="BE22" s="188">
        <f>Inputs!BE424</f>
        <v>0</v>
      </c>
      <c r="BF22" s="188">
        <f>Inputs!BF424</f>
        <v>0</v>
      </c>
      <c r="BG22" s="188">
        <f>Inputs!BG424</f>
        <v>0</v>
      </c>
      <c r="BH22" s="188">
        <f>Inputs!BH424</f>
        <v>0</v>
      </c>
      <c r="BI22" s="188">
        <f>Inputs!BI424</f>
        <v>0</v>
      </c>
      <c r="BJ22" s="188">
        <f>Inputs!BJ424</f>
        <v>0</v>
      </c>
      <c r="BK22" s="188">
        <f>Inputs!BK424</f>
        <v>0</v>
      </c>
      <c r="BL22" s="188">
        <f>Inputs!BL424</f>
        <v>0</v>
      </c>
      <c r="BM22" s="188">
        <f>Inputs!BM424</f>
        <v>0</v>
      </c>
      <c r="BN22" s="188">
        <f>Inputs!BN424</f>
        <v>0</v>
      </c>
      <c r="BO22" s="188">
        <f>Inputs!BO424</f>
        <v>0</v>
      </c>
      <c r="BP22" s="188">
        <f>Inputs!BP424</f>
        <v>0</v>
      </c>
      <c r="BQ22" s="188">
        <f>Inputs!BQ424</f>
        <v>0</v>
      </c>
      <c r="BR22" s="188">
        <f>Inputs!BR424</f>
        <v>0</v>
      </c>
      <c r="BS22" s="188">
        <f>Inputs!BS424</f>
        <v>0</v>
      </c>
      <c r="BT22" s="188">
        <f>Inputs!BT424</f>
        <v>0</v>
      </c>
      <c r="BU22" s="188">
        <f>Inputs!BU424</f>
        <v>0</v>
      </c>
      <c r="BV22" s="188">
        <f>Inputs!BV424</f>
        <v>0</v>
      </c>
      <c r="BW22" s="188">
        <f>Inputs!BW424</f>
        <v>0</v>
      </c>
      <c r="BX22" s="188">
        <f>Inputs!BX424</f>
        <v>0</v>
      </c>
      <c r="BY22" s="188">
        <f>Inputs!BY424</f>
        <v>0</v>
      </c>
      <c r="BZ22" s="188">
        <f>Inputs!BZ424</f>
        <v>0</v>
      </c>
      <c r="CA22" s="188">
        <f>Inputs!CA424</f>
        <v>0</v>
      </c>
      <c r="CB22" s="188">
        <f>Inputs!CB424</f>
        <v>0</v>
      </c>
      <c r="CC22" s="188">
        <f>Inputs!CC424</f>
        <v>0</v>
      </c>
      <c r="CD22" s="188">
        <f>Inputs!CD424</f>
        <v>0</v>
      </c>
      <c r="CE22" s="188">
        <f>Inputs!CE424</f>
        <v>0</v>
      </c>
      <c r="CF22" s="188">
        <f>Inputs!CF424</f>
        <v>0</v>
      </c>
      <c r="CG22" s="188">
        <f>Inputs!CG424</f>
        <v>0</v>
      </c>
      <c r="CH22" s="188">
        <f>Inputs!CH424</f>
        <v>0</v>
      </c>
      <c r="CI22" s="188">
        <f>Inputs!CI424</f>
        <v>0</v>
      </c>
    </row>
    <row r="23" spans="1:87">
      <c r="D23" s="2"/>
      <c r="E23" s="2"/>
      <c r="F23" s="2"/>
      <c r="G23" s="2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</row>
    <row r="24" spans="1:87">
      <c r="C24" t="s">
        <v>633</v>
      </c>
      <c r="D24" s="2" t="s">
        <v>898</v>
      </c>
      <c r="E24" s="2" t="s">
        <v>58</v>
      </c>
      <c r="F24" s="2"/>
      <c r="G24" s="421"/>
      <c r="H24" s="188">
        <f>Revenue!H108</f>
        <v>16.809999999999999</v>
      </c>
      <c r="I24" s="188">
        <f>Revenue!I108</f>
        <v>19.030999999999999</v>
      </c>
      <c r="J24" s="188">
        <f>Revenue!J108</f>
        <v>19.670999999999999</v>
      </c>
      <c r="K24" s="188">
        <f>Revenue!K108</f>
        <v>13.273999999999999</v>
      </c>
      <c r="L24" s="188">
        <f>Revenue!L108</f>
        <v>12.872</v>
      </c>
      <c r="M24" s="188">
        <f>Revenue!M108</f>
        <v>16.5504</v>
      </c>
      <c r="N24" s="188">
        <f>Revenue!N108</f>
        <v>16.881408</v>
      </c>
      <c r="O24" s="188">
        <f>Revenue!O108</f>
        <v>17.202154751999998</v>
      </c>
      <c r="P24" s="188">
        <f>Revenue!P108</f>
        <v>17.546197847039998</v>
      </c>
      <c r="Q24" s="188">
        <f>Revenue!Q108</f>
        <v>17.897121803980799</v>
      </c>
      <c r="R24" s="188">
        <f>Revenue!R108</f>
        <v>18.255064240060413</v>
      </c>
      <c r="S24" s="188">
        <f>Revenue!S108</f>
        <v>18.620165524861623</v>
      </c>
      <c r="T24" s="188">
        <f>Revenue!T108</f>
        <v>18.992568835358856</v>
      </c>
      <c r="U24" s="188">
        <f>Revenue!U108</f>
        <v>19.372420212066032</v>
      </c>
      <c r="V24" s="188">
        <f>Revenue!V108</f>
        <v>19.759868616307354</v>
      </c>
      <c r="W24" s="188">
        <f>Revenue!W108</f>
        <v>20.155065988633503</v>
      </c>
      <c r="X24" s="188">
        <f>Revenue!X108</f>
        <v>20.558167308406173</v>
      </c>
      <c r="Y24" s="188">
        <f>Revenue!Y108</f>
        <v>20.969330654574296</v>
      </c>
      <c r="Z24" s="188">
        <f>Revenue!Z108</f>
        <v>21.388717267665783</v>
      </c>
      <c r="AA24" s="188">
        <f>Revenue!AA108</f>
        <v>21.8164916130191</v>
      </c>
      <c r="AB24" s="188">
        <f>Revenue!AB108</f>
        <v>22.252821445279483</v>
      </c>
      <c r="AC24" s="188">
        <f>Revenue!AC108</f>
        <v>22.697877874185075</v>
      </c>
      <c r="AD24" s="188">
        <f>Revenue!AD108</f>
        <v>23.151835431668776</v>
      </c>
      <c r="AE24" s="188">
        <f>Revenue!AE108</f>
        <v>23.61487214030215</v>
      </c>
      <c r="AF24" s="188">
        <f>Revenue!AF108</f>
        <v>24.087169583108192</v>
      </c>
      <c r="AG24" s="188">
        <f>Revenue!AG108</f>
        <v>24.568912974770356</v>
      </c>
      <c r="AH24" s="188">
        <f>Revenue!AH108</f>
        <v>25.060291234265765</v>
      </c>
      <c r="AI24" s="188">
        <f>Revenue!AI108</f>
        <v>25.56149705895108</v>
      </c>
      <c r="AJ24" s="188">
        <f>Revenue!AJ108</f>
        <v>26.072727000130101</v>
      </c>
      <c r="AK24" s="188">
        <f>Revenue!AK108</f>
        <v>26.594181540132702</v>
      </c>
      <c r="AL24" s="188">
        <f>Revenue!AL108</f>
        <v>27.126065170935355</v>
      </c>
      <c r="AM24" s="188">
        <f>Revenue!AM108</f>
        <v>27.668586474354061</v>
      </c>
      <c r="AN24" s="188">
        <f>Revenue!AN108</f>
        <v>28.221958203841144</v>
      </c>
      <c r="AO24" s="188">
        <f>Revenue!AO108</f>
        <v>28.786397367917967</v>
      </c>
      <c r="AP24" s="188">
        <f>Revenue!AP108</f>
        <v>29.362125315276327</v>
      </c>
      <c r="AQ24" s="188">
        <f>Revenue!AQ108</f>
        <v>29.949367821581852</v>
      </c>
      <c r="AR24" s="188">
        <f>Revenue!AR108</f>
        <v>30.548355178013491</v>
      </c>
      <c r="AS24" s="188">
        <f>Revenue!AS108</f>
        <v>31.159322281573761</v>
      </c>
      <c r="AT24" s="188">
        <f>Revenue!AT108</f>
        <v>31.782508727205236</v>
      </c>
      <c r="AU24" s="188">
        <f>Revenue!AU108</f>
        <v>32.418158901749344</v>
      </c>
      <c r="AV24" s="188">
        <f>Revenue!AV108</f>
        <v>33.066522079784335</v>
      </c>
      <c r="AW24" s="188">
        <f>Revenue!AW108</f>
        <v>33.727852521380022</v>
      </c>
      <c r="AX24" s="188">
        <f>Revenue!AX108</f>
        <v>34.402409571807624</v>
      </c>
      <c r="AY24" s="188">
        <f>Revenue!AY108</f>
        <v>35.090457763243776</v>
      </c>
      <c r="AZ24" s="188">
        <f>Revenue!AZ108</f>
        <v>35.792266918508652</v>
      </c>
      <c r="BA24" s="188">
        <f>Revenue!BA108</f>
        <v>36.508112256878825</v>
      </c>
      <c r="BB24" s="188">
        <f>Revenue!BB108</f>
        <v>37.238274502016402</v>
      </c>
      <c r="BC24" s="188">
        <f>Revenue!BC108</f>
        <v>37.983039992056732</v>
      </c>
      <c r="BD24" s="188">
        <f>Revenue!BD108</f>
        <v>38.742700791897867</v>
      </c>
      <c r="BE24" s="188">
        <f>Revenue!BE108</f>
        <v>39.517554807735827</v>
      </c>
      <c r="BF24" s="188">
        <f>Revenue!BF108</f>
        <v>40.307905903890543</v>
      </c>
      <c r="BG24" s="188">
        <f>Revenue!BG108</f>
        <v>41.114064021968353</v>
      </c>
      <c r="BH24" s="188">
        <f>Revenue!BH108</f>
        <v>41.936345302407723</v>
      </c>
      <c r="BI24" s="188">
        <f>Revenue!BI108</f>
        <v>42.775072208455882</v>
      </c>
      <c r="BJ24" s="188">
        <f>Revenue!BJ108</f>
        <v>43.630573652625003</v>
      </c>
      <c r="BK24" s="188">
        <f>Revenue!BK108</f>
        <v>44.503185125677504</v>
      </c>
      <c r="BL24" s="188">
        <f>Revenue!BL108</f>
        <v>45.393248828191055</v>
      </c>
      <c r="BM24" s="188">
        <f>Revenue!BM108</f>
        <v>46.301113804754877</v>
      </c>
      <c r="BN24" s="188">
        <f>Revenue!BN108</f>
        <v>47.227136080849974</v>
      </c>
      <c r="BO24" s="188">
        <f>Revenue!BO108</f>
        <v>48.171678802466971</v>
      </c>
      <c r="BP24" s="188">
        <f>Revenue!BP108</f>
        <v>49.135112378516311</v>
      </c>
      <c r="BQ24" s="188">
        <f>Revenue!BQ108</f>
        <v>50.117814626086641</v>
      </c>
      <c r="BR24" s="188">
        <f>Revenue!BR108</f>
        <v>51.120170918608373</v>
      </c>
      <c r="BS24" s="188">
        <f>Revenue!BS108</f>
        <v>52.142574336980545</v>
      </c>
      <c r="BT24" s="188">
        <f>Revenue!BT108</f>
        <v>53.185425823720159</v>
      </c>
      <c r="BU24" s="188">
        <f>Revenue!BU108</f>
        <v>54.249134340194566</v>
      </c>
      <c r="BV24" s="188">
        <f>Revenue!BV108</f>
        <v>55.334117026998456</v>
      </c>
      <c r="BW24" s="188">
        <f>Revenue!BW108</f>
        <v>56.440799367538425</v>
      </c>
      <c r="BX24" s="188">
        <f>Revenue!BX108</f>
        <v>57.569615354889194</v>
      </c>
      <c r="BY24" s="188">
        <f>Revenue!BY108</f>
        <v>58.721007661986981</v>
      </c>
      <c r="BZ24" s="188">
        <f>Revenue!BZ108</f>
        <v>59.895427815226725</v>
      </c>
      <c r="CA24" s="188">
        <f>Revenue!CA108</f>
        <v>61.093336371531258</v>
      </c>
      <c r="CB24" s="188">
        <f>Revenue!CB108</f>
        <v>62.315203098961881</v>
      </c>
      <c r="CC24" s="188">
        <f>Revenue!CC108</f>
        <v>63.561507160941119</v>
      </c>
      <c r="CD24" s="188">
        <f>Revenue!CD108</f>
        <v>64.832737304159949</v>
      </c>
      <c r="CE24" s="188">
        <f>Revenue!CE108</f>
        <v>66.129392050243155</v>
      </c>
      <c r="CF24" s="188">
        <f>Revenue!CF108</f>
        <v>67.451979891248016</v>
      </c>
      <c r="CG24" s="188">
        <f>Revenue!CG108</f>
        <v>68.801019489072971</v>
      </c>
      <c r="CH24" s="188">
        <f>Revenue!CH108</f>
        <v>70.17703987885443</v>
      </c>
      <c r="CI24" s="188">
        <f>Revenue!CI108</f>
        <v>71.580580676431524</v>
      </c>
    </row>
    <row r="25" spans="1:87">
      <c r="C25" t="s">
        <v>634</v>
      </c>
      <c r="D25" s="2" t="s">
        <v>898</v>
      </c>
      <c r="E25" s="2" t="s">
        <v>58</v>
      </c>
      <c r="F25" s="2"/>
      <c r="G25" s="421"/>
      <c r="H25" s="188">
        <f>'Depreciation &amp; Book Value'!H89</f>
        <v>2.4</v>
      </c>
      <c r="I25" s="188">
        <f>'Depreciation &amp; Book Value'!I89</f>
        <v>3.8</v>
      </c>
      <c r="J25" s="188">
        <f>'Depreciation &amp; Book Value'!J89</f>
        <v>0.7</v>
      </c>
      <c r="K25" s="188">
        <f>'Depreciation &amp; Book Value'!K89</f>
        <v>2.5579999999999998</v>
      </c>
      <c r="L25" s="188">
        <f>'Depreciation &amp; Book Value'!L89</f>
        <v>2.3199999999999998</v>
      </c>
      <c r="M25" s="188">
        <f>'Depreciation &amp; Book Value'!M89</f>
        <v>2.1987246376811598</v>
      </c>
      <c r="N25" s="188">
        <f>'Depreciation &amp; Book Value'!N89</f>
        <v>5.0986331994236807</v>
      </c>
      <c r="O25" s="188">
        <f>'Depreciation &amp; Book Value'!O89</f>
        <v>1.7490633373449727</v>
      </c>
      <c r="P25" s="188">
        <f>'Depreciation &amp; Book Value'!P89</f>
        <v>1.3445781719354746</v>
      </c>
      <c r="Q25" s="188">
        <f>'Depreciation &amp; Book Value'!Q89</f>
        <v>1.3714776761872474</v>
      </c>
      <c r="R25" s="188">
        <f>'Depreciation &amp; Book Value'!R89</f>
        <v>1.3989727414187643</v>
      </c>
      <c r="S25" s="188">
        <f>'Depreciation &amp; Book Value'!S89</f>
        <v>1.4269641074667343</v>
      </c>
      <c r="T25" s="188">
        <f>'Depreciation &amp; Book Value'!T89</f>
        <v>1.4554517743311581</v>
      </c>
      <c r="U25" s="188">
        <f>'Depreciation &amp; Book Value'!U89</f>
        <v>1.4845608098177812</v>
      </c>
      <c r="V25" s="188">
        <f>'Depreciation &amp; Book Value'!V89</f>
        <v>1.5142520260141368</v>
      </c>
      <c r="W25" s="188">
        <f>'Depreciation &amp; Book Value'!W89</f>
        <v>1.5445370665344196</v>
      </c>
      <c r="X25" s="188">
        <f>'Depreciation &amp; Book Value'!X89</f>
        <v>1.5754278078651081</v>
      </c>
      <c r="Y25" s="188">
        <f>'Depreciation &amp; Book Value'!Y89</f>
        <v>1.6069363640224104</v>
      </c>
      <c r="Z25" s="188">
        <f>'Depreciation &amp; Book Value'!Z89</f>
        <v>1.6390750913028584</v>
      </c>
      <c r="AA25" s="188">
        <f>'Depreciation &amp; Book Value'!AA89</f>
        <v>1.6718565931289158</v>
      </c>
      <c r="AB25" s="188">
        <f>'Depreciation &amp; Book Value'!AB89</f>
        <v>1.7052937249914941</v>
      </c>
      <c r="AC25" s="188">
        <f>'Depreciation &amp; Book Value'!AC89</f>
        <v>1.7393995994913243</v>
      </c>
      <c r="AD25" s="188">
        <f>'Depreciation &amp; Book Value'!AD89</f>
        <v>1.7741875914811507</v>
      </c>
      <c r="AE25" s="188">
        <f>'Depreciation &amp; Book Value'!AE89</f>
        <v>1.8096713433107736</v>
      </c>
      <c r="AF25" s="188">
        <f>'Depreciation &amp; Book Value'!AF89</f>
        <v>1.845864770176989</v>
      </c>
      <c r="AG25" s="188">
        <f>'Depreciation &amp; Book Value'!AG89</f>
        <v>1.8827820655805287</v>
      </c>
      <c r="AH25" s="188">
        <f>'Depreciation &amp; Book Value'!AH89</f>
        <v>1.9204377068921394</v>
      </c>
      <c r="AI25" s="188">
        <f>'Depreciation &amp; Book Value'!AI89</f>
        <v>1.9588464610299823</v>
      </c>
      <c r="AJ25" s="188">
        <f>'Depreciation &amp; Book Value'!AJ89</f>
        <v>1.9980233902505817</v>
      </c>
      <c r="AK25" s="188">
        <f>'Depreciation &amp; Book Value'!AK89</f>
        <v>2.0379838580555933</v>
      </c>
      <c r="AL25" s="188">
        <f>'Depreciation &amp; Book Value'!AL89</f>
        <v>2.0787435352167054</v>
      </c>
      <c r="AM25" s="188">
        <f>'Depreciation &amp; Book Value'!AM89</f>
        <v>2.1203184059210392</v>
      </c>
      <c r="AN25" s="188">
        <f>'Depreciation &amp; Book Value'!AN89</f>
        <v>2.16272477403946</v>
      </c>
      <c r="AO25" s="188">
        <f>'Depreciation &amp; Book Value'!AO89</f>
        <v>2.2059792695202494</v>
      </c>
      <c r="AP25" s="188">
        <f>'Depreciation &amp; Book Value'!AP89</f>
        <v>2.2500988549106542</v>
      </c>
      <c r="AQ25" s="188">
        <f>'Depreciation &amp; Book Value'!AQ89</f>
        <v>2.2951008320088673</v>
      </c>
      <c r="AR25" s="188">
        <f>'Depreciation &amp; Book Value'!AR89</f>
        <v>2.3410028486490448</v>
      </c>
      <c r="AS25" s="188">
        <f>'Depreciation &amp; Book Value'!AS89</f>
        <v>2.3878229056220257</v>
      </c>
      <c r="AT25" s="188">
        <f>'Depreciation &amp; Book Value'!AT89</f>
        <v>2.4355793637344663</v>
      </c>
      <c r="AU25" s="188">
        <f>'Depreciation &amp; Book Value'!AU89</f>
        <v>2.484290951009156</v>
      </c>
      <c r="AV25" s="188">
        <f>'Depreciation &amp; Book Value'!AV89</f>
        <v>2.5339767700293394</v>
      </c>
      <c r="AW25" s="188">
        <f>'Depreciation &amp; Book Value'!AW89</f>
        <v>2.5846563054299261</v>
      </c>
      <c r="AX25" s="188">
        <f>'Depreciation &amp; Book Value'!AX89</f>
        <v>2.6363494315385245</v>
      </c>
      <c r="AY25" s="188">
        <f>'Depreciation &amp; Book Value'!AY89</f>
        <v>2.6890764201692954</v>
      </c>
      <c r="AZ25" s="188">
        <f>'Depreciation &amp; Book Value'!AZ89</f>
        <v>2.7428579485726812</v>
      </c>
      <c r="BA25" s="188">
        <f>'Depreciation &amp; Book Value'!BA89</f>
        <v>2.7977151075441347</v>
      </c>
      <c r="BB25" s="188">
        <f>'Depreciation &amp; Book Value'!BB89</f>
        <v>2.8536694096950175</v>
      </c>
      <c r="BC25" s="188">
        <f>'Depreciation &amp; Book Value'!BC89</f>
        <v>2.910742797888918</v>
      </c>
      <c r="BD25" s="188">
        <f>'Depreciation &amp; Book Value'!BD89</f>
        <v>2.9689576538466964</v>
      </c>
      <c r="BE25" s="188">
        <f>'Depreciation &amp; Book Value'!BE89</f>
        <v>3.0283368069236305</v>
      </c>
      <c r="BF25" s="188">
        <f>'Depreciation &amp; Book Value'!BF89</f>
        <v>3.088903543062103</v>
      </c>
      <c r="BG25" s="188">
        <f>'Depreciation &amp; Book Value'!BG89</f>
        <v>3.1506816139233451</v>
      </c>
      <c r="BH25" s="188">
        <f>'Depreciation &amp; Book Value'!BH89</f>
        <v>3.2136952462018122</v>
      </c>
      <c r="BI25" s="188">
        <f>'Depreciation &amp; Book Value'!BI89</f>
        <v>3.2779691511258489</v>
      </c>
      <c r="BJ25" s="188">
        <f>'Depreciation &amp; Book Value'!BJ89</f>
        <v>3.343528534148366</v>
      </c>
      <c r="BK25" s="188">
        <f>'Depreciation &amp; Book Value'!BK89</f>
        <v>3.4103991048313334</v>
      </c>
      <c r="BL25" s="188">
        <f>'Depreciation &amp; Book Value'!BL89</f>
        <v>3.4786070869279602</v>
      </c>
      <c r="BM25" s="188">
        <f>'Depreciation &amp; Book Value'!BM89</f>
        <v>3.5481792286665192</v>
      </c>
      <c r="BN25" s="188">
        <f>'Depreciation &amp; Book Value'!BN89</f>
        <v>3.6191428132398498</v>
      </c>
      <c r="BO25" s="188">
        <f>'Depreciation &amp; Book Value'!BO89</f>
        <v>3.6915256695046468</v>
      </c>
      <c r="BP25" s="188">
        <f>'Depreciation &amp; Book Value'!BP89</f>
        <v>3.7653561828947395</v>
      </c>
      <c r="BQ25" s="188">
        <f>'Depreciation &amp; Book Value'!BQ89</f>
        <v>3.8406633065526345</v>
      </c>
      <c r="BR25" s="188">
        <f>'Depreciation &amp; Book Value'!BR89</f>
        <v>3.9174765726836873</v>
      </c>
      <c r="BS25" s="188">
        <f>'Depreciation &amp; Book Value'!BS89</f>
        <v>3.9958261041373615</v>
      </c>
      <c r="BT25" s="188">
        <f>'Depreciation &amp; Book Value'!BT89</f>
        <v>4.0757426262201086</v>
      </c>
      <c r="BU25" s="188">
        <f>'Depreciation &amp; Book Value'!BU89</f>
        <v>4.1572574787445111</v>
      </c>
      <c r="BV25" s="188">
        <f>'Depreciation &amp; Book Value'!BV89</f>
        <v>4.2404026283194014</v>
      </c>
      <c r="BW25" s="188">
        <f>'Depreciation &amp; Book Value'!BW89</f>
        <v>4.3252106808857897</v>
      </c>
      <c r="BX25" s="188">
        <f>'Depreciation &amp; Book Value'!BX89</f>
        <v>4.411714894503505</v>
      </c>
      <c r="BY25" s="188">
        <f>'Depreciation &amp; Book Value'!BY89</f>
        <v>4.4999491923935757</v>
      </c>
      <c r="BZ25" s="188">
        <f>'Depreciation &amp; Book Value'!BZ89</f>
        <v>4.5899481762414478</v>
      </c>
      <c r="CA25" s="188">
        <f>'Depreciation &amp; Book Value'!CA89</f>
        <v>4.6817471397662764</v>
      </c>
      <c r="CB25" s="188">
        <f>'Depreciation &amp; Book Value'!CB89</f>
        <v>4.7753820825616016</v>
      </c>
      <c r="CC25" s="188">
        <f>'Depreciation &amp; Book Value'!CC89</f>
        <v>4.8708897242128337</v>
      </c>
      <c r="CD25" s="188">
        <f>'Depreciation &amp; Book Value'!CD89</f>
        <v>4.9683075186970909</v>
      </c>
      <c r="CE25" s="188">
        <f>'Depreciation &amp; Book Value'!CE89</f>
        <v>5.0676736690710333</v>
      </c>
      <c r="CF25" s="188">
        <f>'Depreciation &amp; Book Value'!CF89</f>
        <v>5.1690271424524541</v>
      </c>
      <c r="CG25" s="188">
        <f>'Depreciation &amp; Book Value'!CG89</f>
        <v>5.2724076853015021</v>
      </c>
      <c r="CH25" s="188">
        <f>'Depreciation &amp; Book Value'!CH89</f>
        <v>5.3778558390075322</v>
      </c>
      <c r="CI25" s="188">
        <f>'Depreciation &amp; Book Value'!CI89</f>
        <v>5.4854129557876838</v>
      </c>
    </row>
    <row r="26" spans="1:87">
      <c r="D26" s="2"/>
      <c r="E26" s="2"/>
      <c r="F26" s="2"/>
      <c r="G26" s="2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</row>
    <row r="27" spans="1:87" ht="15" thickBot="1">
      <c r="A27" s="4"/>
      <c r="B27" s="4"/>
      <c r="C27" s="4" t="s">
        <v>635</v>
      </c>
      <c r="D27" s="2" t="s">
        <v>898</v>
      </c>
      <c r="E27" s="2" t="s">
        <v>58</v>
      </c>
      <c r="F27" s="6"/>
      <c r="G27" s="772"/>
      <c r="H27" s="747">
        <f t="shared" ref="H27" si="6">SUM(H16:H25)</f>
        <v>-182.2590821541404</v>
      </c>
      <c r="I27" s="747">
        <f t="shared" ref="I27:BT27" si="7">SUM(I16:I25)</f>
        <v>-148.14021064850721</v>
      </c>
      <c r="J27" s="747">
        <f t="shared" si="7"/>
        <v>-250.91844526355618</v>
      </c>
      <c r="K27" s="747">
        <f t="shared" si="7"/>
        <v>-305.60039837690351</v>
      </c>
      <c r="L27" s="747">
        <f t="shared" si="7"/>
        <v>-313.70600000000019</v>
      </c>
      <c r="M27" s="747">
        <f t="shared" si="7"/>
        <v>-224.27805415689247</v>
      </c>
      <c r="N27" s="747">
        <f t="shared" si="7"/>
        <v>-182.3370000000001</v>
      </c>
      <c r="O27" s="747">
        <f t="shared" si="7"/>
        <v>-188.49366666666714</v>
      </c>
      <c r="P27" s="747">
        <f t="shared" si="7"/>
        <v>-174.04166666666671</v>
      </c>
      <c r="Q27" s="747">
        <f t="shared" si="7"/>
        <v>-171.98766666666722</v>
      </c>
      <c r="R27" s="747">
        <f t="shared" si="7"/>
        <v>-171.83966666666663</v>
      </c>
      <c r="S27" s="747">
        <f t="shared" si="7"/>
        <v>-171.73266666666782</v>
      </c>
      <c r="T27" s="747">
        <f t="shared" si="7"/>
        <v>-171.66966666666534</v>
      </c>
      <c r="U27" s="747">
        <f t="shared" si="7"/>
        <v>-171.66666666666981</v>
      </c>
      <c r="V27" s="747">
        <f t="shared" si="7"/>
        <v>-171.66666666666319</v>
      </c>
      <c r="W27" s="747">
        <f t="shared" si="7"/>
        <v>-171.66666666667038</v>
      </c>
      <c r="X27" s="747">
        <f t="shared" si="7"/>
        <v>-171.66666666666526</v>
      </c>
      <c r="Y27" s="747">
        <f t="shared" si="7"/>
        <v>-171.66666666666731</v>
      </c>
      <c r="Z27" s="747">
        <f t="shared" si="7"/>
        <v>-171.66666666666734</v>
      </c>
      <c r="AA27" s="747">
        <f t="shared" si="7"/>
        <v>-171.66666666674149</v>
      </c>
      <c r="AB27" s="747">
        <f t="shared" si="7"/>
        <v>-171.66666666590979</v>
      </c>
      <c r="AC27" s="747">
        <f t="shared" si="7"/>
        <v>-171.66666666992413</v>
      </c>
      <c r="AD27" s="747">
        <f t="shared" si="7"/>
        <v>-171.66666665906939</v>
      </c>
      <c r="AE27" s="747">
        <f t="shared" si="7"/>
        <v>-171.66666667624401</v>
      </c>
      <c r="AF27" s="747">
        <f t="shared" si="7"/>
        <v>-171.6666666629803</v>
      </c>
      <c r="AG27" s="747">
        <f t="shared" si="7"/>
        <v>-171.66666665926593</v>
      </c>
      <c r="AH27" s="747">
        <f t="shared" si="7"/>
        <v>-171.66666667856492</v>
      </c>
      <c r="AI27" s="747">
        <f t="shared" si="7"/>
        <v>-171.66666666409256</v>
      </c>
      <c r="AJ27" s="747">
        <f t="shared" si="7"/>
        <v>-171.66666665292701</v>
      </c>
      <c r="AK27" s="747">
        <f t="shared" si="7"/>
        <v>-171.66666669013088</v>
      </c>
      <c r="AL27" s="747">
        <f t="shared" si="7"/>
        <v>-171.66666664698781</v>
      </c>
      <c r="AM27" s="747">
        <f t="shared" si="7"/>
        <v>-171.66666667476809</v>
      </c>
      <c r="AN27" s="747">
        <f t="shared" si="7"/>
        <v>-171.66666666668723</v>
      </c>
      <c r="AO27" s="747">
        <f t="shared" si="7"/>
        <v>-171.66666666594978</v>
      </c>
      <c r="AP27" s="747">
        <f t="shared" si="7"/>
        <v>-171.66666666521942</v>
      </c>
      <c r="AQ27" s="747">
        <f t="shared" si="7"/>
        <v>-171.66666666952574</v>
      </c>
      <c r="AR27" s="747">
        <f t="shared" si="7"/>
        <v>-171.66666666326421</v>
      </c>
      <c r="AS27" s="747">
        <f t="shared" si="7"/>
        <v>-171.66666666787074</v>
      </c>
      <c r="AT27" s="747">
        <f t="shared" si="7"/>
        <v>-171.66666667342938</v>
      </c>
      <c r="AU27" s="747">
        <f t="shared" si="7"/>
        <v>-171.66666664978339</v>
      </c>
      <c r="AV27" s="747">
        <f t="shared" si="7"/>
        <v>-171.66666668585253</v>
      </c>
      <c r="AW27" s="747">
        <f t="shared" si="7"/>
        <v>-171.66666665562465</v>
      </c>
      <c r="AX27" s="747">
        <f t="shared" si="7"/>
        <v>-171.66666666892971</v>
      </c>
      <c r="AY27" s="747">
        <f t="shared" si="7"/>
        <v>-171.66666666628723</v>
      </c>
      <c r="AZ27" s="747">
        <f t="shared" si="7"/>
        <v>-171.6666666685596</v>
      </c>
      <c r="BA27" s="747">
        <f t="shared" si="7"/>
        <v>-171.66666666481058</v>
      </c>
      <c r="BB27" s="747">
        <f t="shared" si="7"/>
        <v>-171.66666666726277</v>
      </c>
      <c r="BC27" s="747">
        <f t="shared" si="7"/>
        <v>-171.66666666696864</v>
      </c>
      <c r="BD27" s="747">
        <f t="shared" si="7"/>
        <v>-171.66666666605656</v>
      </c>
      <c r="BE27" s="747">
        <f t="shared" si="7"/>
        <v>-171.66666666707764</v>
      </c>
      <c r="BF27" s="747">
        <f t="shared" si="7"/>
        <v>-171.66666666676718</v>
      </c>
      <c r="BG27" s="747">
        <f t="shared" si="7"/>
        <v>-171.66666666626327</v>
      </c>
      <c r="BH27" s="747">
        <f t="shared" si="7"/>
        <v>-171.66666666685427</v>
      </c>
      <c r="BI27" s="747">
        <f t="shared" si="7"/>
        <v>-171.66666666689147</v>
      </c>
      <c r="BJ27" s="747">
        <f t="shared" si="7"/>
        <v>-171.66666666635379</v>
      </c>
      <c r="BK27" s="747">
        <f t="shared" si="7"/>
        <v>-171.66666666685865</v>
      </c>
      <c r="BL27" s="747">
        <f t="shared" si="7"/>
        <v>-171.66666666622348</v>
      </c>
      <c r="BM27" s="747">
        <f t="shared" si="7"/>
        <v>-171.66666666758101</v>
      </c>
      <c r="BN27" s="747">
        <f t="shared" si="7"/>
        <v>-171.6666666660702</v>
      </c>
      <c r="BO27" s="747">
        <f t="shared" si="7"/>
        <v>-171.66666666601756</v>
      </c>
      <c r="BP27" s="747">
        <f t="shared" si="7"/>
        <v>-171.66666666820112</v>
      </c>
      <c r="BQ27" s="747">
        <f t="shared" si="7"/>
        <v>-171.66666666543679</v>
      </c>
      <c r="BR27" s="747">
        <f t="shared" si="7"/>
        <v>-171.66666666709514</v>
      </c>
      <c r="BS27" s="747">
        <f t="shared" si="7"/>
        <v>-171.66666666666018</v>
      </c>
      <c r="BT27" s="747">
        <f t="shared" si="7"/>
        <v>-171.66666666665373</v>
      </c>
      <c r="BU27" s="747">
        <f t="shared" ref="BU27:CI27" si="8">SUM(BU16:BU25)</f>
        <v>-171.66666666664375</v>
      </c>
      <c r="BV27" s="747">
        <f t="shared" si="8"/>
        <v>-171.66666666668257</v>
      </c>
      <c r="BW27" s="747">
        <f t="shared" si="8"/>
        <v>-171.66666666665543</v>
      </c>
      <c r="BX27" s="747">
        <f t="shared" si="8"/>
        <v>-171.66666666668459</v>
      </c>
      <c r="BY27" s="747">
        <f t="shared" si="8"/>
        <v>-171.66666666664764</v>
      </c>
      <c r="BZ27" s="747">
        <f t="shared" si="8"/>
        <v>-171.66666666668374</v>
      </c>
      <c r="CA27" s="747">
        <f t="shared" si="8"/>
        <v>-171.66666666665051</v>
      </c>
      <c r="CB27" s="747">
        <f t="shared" si="8"/>
        <v>-171.66666666668127</v>
      </c>
      <c r="CC27" s="747">
        <f t="shared" si="8"/>
        <v>-171.66666666665796</v>
      </c>
      <c r="CD27" s="747">
        <f t="shared" si="8"/>
        <v>-171.66666666667419</v>
      </c>
      <c r="CE27" s="747">
        <f t="shared" si="8"/>
        <v>-171.66666666665151</v>
      </c>
      <c r="CF27" s="747">
        <f t="shared" si="8"/>
        <v>-171.66666666668576</v>
      </c>
      <c r="CG27" s="747">
        <f t="shared" si="8"/>
        <v>-171.66666666665196</v>
      </c>
      <c r="CH27" s="747">
        <f t="shared" si="8"/>
        <v>-171.66666666668212</v>
      </c>
      <c r="CI27" s="747">
        <f t="shared" si="8"/>
        <v>-171.66666666665316</v>
      </c>
    </row>
    <row r="28" spans="1:87" ht="15" thickTop="1">
      <c r="D28" s="2"/>
      <c r="E28" s="2"/>
      <c r="F28" s="2"/>
      <c r="G28" s="2"/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</row>
    <row r="29" spans="1:87">
      <c r="C29" t="s">
        <v>636</v>
      </c>
      <c r="D29" s="2" t="s">
        <v>898</v>
      </c>
      <c r="E29" s="2" t="s">
        <v>58</v>
      </c>
      <c r="F29" s="2"/>
      <c r="G29" s="421"/>
      <c r="H29" s="188">
        <f>'Debt &amp; interest'!H51</f>
        <v>354.31900000000002</v>
      </c>
      <c r="I29" s="188">
        <f>'Debt &amp; interest'!I51</f>
        <v>374.84899999999999</v>
      </c>
      <c r="J29" s="188">
        <f>'Debt &amp; interest'!J51</f>
        <v>247.73400000000001</v>
      </c>
      <c r="K29" s="188">
        <f>'Debt &amp; interest'!K51</f>
        <v>332.75700000000001</v>
      </c>
      <c r="L29" s="188">
        <f>'Debt &amp; interest'!L51</f>
        <v>338.58</v>
      </c>
      <c r="M29" s="188">
        <f>'Debt &amp; interest'!M51</f>
        <v>297.43781618000031</v>
      </c>
      <c r="N29" s="188">
        <f>'Debt &amp; interest'!N51</f>
        <v>310.5876361199999</v>
      </c>
      <c r="O29" s="188">
        <f>'Debt &amp; interest'!O51</f>
        <v>328.18134558666611</v>
      </c>
      <c r="P29" s="188">
        <f>'Debt &amp; interest'!P51</f>
        <v>321.81293955666735</v>
      </c>
      <c r="Q29" s="188">
        <f>'Debt &amp; interest'!Q51</f>
        <v>319.98575824666693</v>
      </c>
      <c r="R29" s="188">
        <f>'Debt &amp; interest'!R51</f>
        <v>307.31293955666735</v>
      </c>
      <c r="S29" s="188">
        <f>'Debt &amp; interest'!S51</f>
        <v>297.08835050666715</v>
      </c>
      <c r="T29" s="188">
        <f>'Debt &amp; interest'!T51</f>
        <v>297.16666666666697</v>
      </c>
      <c r="U29" s="188">
        <f>'Debt &amp; interest'!U51</f>
        <v>274.985166666667</v>
      </c>
      <c r="V29" s="188">
        <f>'Debt &amp; interest'!V51</f>
        <v>276.066666666667</v>
      </c>
      <c r="W29" s="188">
        <f>'Debt &amp; interest'!W51</f>
        <v>262.20459678666691</v>
      </c>
      <c r="X29" s="188">
        <f>'Debt &amp; interest'!X51</f>
        <v>261.66666666666697</v>
      </c>
      <c r="Y29" s="188">
        <f>'Debt &amp; interest'!Y51</f>
        <v>211.75975718666649</v>
      </c>
      <c r="Z29" s="188">
        <f>'Debt &amp; interest'!Z51</f>
        <v>216.74252690666725</v>
      </c>
      <c r="AA29" s="188">
        <f>'Debt &amp; interest'!AA51</f>
        <v>211.666666666667</v>
      </c>
      <c r="AB29" s="188">
        <f>'Debt &amp; interest'!AB51</f>
        <v>198.666666666667</v>
      </c>
      <c r="AC29" s="188">
        <f>'Debt &amp; interest'!AC51</f>
        <v>191.77726399666693</v>
      </c>
      <c r="AD29" s="188">
        <f>'Debt &amp; interest'!AD51</f>
        <v>201.81412977666713</v>
      </c>
      <c r="AE29" s="188">
        <f>'Debt &amp; interest'!AE51</f>
        <v>191.666666666667</v>
      </c>
      <c r="AF29" s="188">
        <f>'Debt &amp; interest'!AF51</f>
        <v>191.666666666667</v>
      </c>
      <c r="AG29" s="188">
        <f>'Debt &amp; interest'!AG51</f>
        <v>201.666666666667</v>
      </c>
      <c r="AH29" s="188">
        <f>'Debt &amp; interest'!AH51</f>
        <v>201.066666666667</v>
      </c>
      <c r="AI29" s="188">
        <f>'Debt &amp; interest'!AI51</f>
        <v>186.666666666667</v>
      </c>
      <c r="AJ29" s="188">
        <f>'Debt &amp; interest'!AJ51</f>
        <v>201.666666666667</v>
      </c>
      <c r="AK29" s="188">
        <f>'Debt &amp; interest'!AK51</f>
        <v>191.666666666667</v>
      </c>
      <c r="AL29" s="188">
        <f>'Debt &amp; interest'!AL51</f>
        <v>207.97866666666698</v>
      </c>
      <c r="AM29" s="188">
        <f>'Debt &amp; interest'!AM51</f>
        <v>206.666666666667</v>
      </c>
      <c r="AN29" s="188">
        <f>'Debt &amp; interest'!AN51</f>
        <v>198.26666666666699</v>
      </c>
      <c r="AO29" s="188">
        <f>'Debt &amp; interest'!AO51</f>
        <v>191.666666666667</v>
      </c>
      <c r="AP29" s="188">
        <f>'Debt &amp; interest'!AP51</f>
        <v>221.666666666667</v>
      </c>
      <c r="AQ29" s="188">
        <f>'Debt &amp; interest'!AQ51</f>
        <v>221.666666666667</v>
      </c>
      <c r="AR29" s="188">
        <f>'Debt &amp; interest'!AR51</f>
        <v>260.66666666666697</v>
      </c>
      <c r="AS29" s="188">
        <f>'Debt &amp; interest'!AS51</f>
        <v>291.66666666666697</v>
      </c>
      <c r="AT29" s="188">
        <f>'Debt &amp; interest'!AT51</f>
        <v>281.66666666666697</v>
      </c>
      <c r="AU29" s="188">
        <f>'Debt &amp; interest'!AU51</f>
        <v>282.11166666666702</v>
      </c>
      <c r="AV29" s="188">
        <f>'Debt &amp; interest'!AV51</f>
        <v>306.66666666666697</v>
      </c>
      <c r="AW29" s="188">
        <f>'Debt &amp; interest'!AW51</f>
        <v>316.66666666666697</v>
      </c>
      <c r="AX29" s="188">
        <f>'Debt &amp; interest'!AX51</f>
        <v>321.66666666666697</v>
      </c>
      <c r="AY29" s="188">
        <f>'Debt &amp; interest'!AY51</f>
        <v>331.66666666666697</v>
      </c>
      <c r="AZ29" s="188">
        <f>'Debt &amp; interest'!AZ51</f>
        <v>339.51216666666699</v>
      </c>
      <c r="BA29" s="188">
        <f>'Debt &amp; interest'!BA51</f>
        <v>321.81606666666698</v>
      </c>
      <c r="BB29" s="188">
        <f>'Debt &amp; interest'!BB51</f>
        <v>326.66666666666697</v>
      </c>
      <c r="BC29" s="188">
        <f>'Debt &amp; interest'!BC51</f>
        <v>331.66666666666697</v>
      </c>
      <c r="BD29" s="188">
        <f>'Debt &amp; interest'!BD51</f>
        <v>327.45766666666702</v>
      </c>
      <c r="BE29" s="188">
        <f>'Debt &amp; interest'!BE51</f>
        <v>312.66666666666697</v>
      </c>
      <c r="BF29" s="188">
        <f>'Debt &amp; interest'!BF51</f>
        <v>421.66666666666697</v>
      </c>
      <c r="BG29" s="188">
        <f>'Debt &amp; interest'!BG51</f>
        <v>431.51556666666704</v>
      </c>
      <c r="BH29" s="188">
        <f>'Debt &amp; interest'!BH51</f>
        <v>244.423466666667</v>
      </c>
      <c r="BI29" s="188">
        <f>'Debt &amp; interest'!BI51</f>
        <v>311.66666666666697</v>
      </c>
      <c r="BJ29" s="188">
        <f>'Debt &amp; interest'!BJ51</f>
        <v>291.66666666666697</v>
      </c>
      <c r="BK29" s="188">
        <f>'Debt &amp; interest'!BK51</f>
        <v>171.666666666667</v>
      </c>
      <c r="BL29" s="188">
        <f>'Debt &amp; interest'!BL51</f>
        <v>171.666666666667</v>
      </c>
      <c r="BM29" s="188">
        <f>'Debt &amp; interest'!BM51</f>
        <v>171.666666666667</v>
      </c>
      <c r="BN29" s="188">
        <f>'Debt &amp; interest'!BN51</f>
        <v>171.666666666667</v>
      </c>
      <c r="BO29" s="188">
        <f>'Debt &amp; interest'!BO51</f>
        <v>171.666666666667</v>
      </c>
      <c r="BP29" s="188">
        <f>'Debt &amp; interest'!BP51</f>
        <v>171.666666666667</v>
      </c>
      <c r="BQ29" s="188">
        <f>'Debt &amp; interest'!BQ51</f>
        <v>171.666666666667</v>
      </c>
      <c r="BR29" s="188">
        <f>'Debt &amp; interest'!BR51</f>
        <v>171.666666666667</v>
      </c>
      <c r="BS29" s="188">
        <f>'Debt &amp; interest'!BS51</f>
        <v>171.666666666667</v>
      </c>
      <c r="BT29" s="188">
        <f>'Debt &amp; interest'!BT51</f>
        <v>171.666666666667</v>
      </c>
      <c r="BU29" s="188">
        <f>'Debt &amp; interest'!BU51</f>
        <v>171.666666666667</v>
      </c>
      <c r="BV29" s="188">
        <f>'Debt &amp; interest'!BV51</f>
        <v>171.666666666667</v>
      </c>
      <c r="BW29" s="188">
        <f>'Debt &amp; interest'!BW51</f>
        <v>171.666666666667</v>
      </c>
      <c r="BX29" s="188">
        <f>'Debt &amp; interest'!BX51</f>
        <v>171.666666666667</v>
      </c>
      <c r="BY29" s="188">
        <f>'Debt &amp; interest'!BY51</f>
        <v>171.666666666667</v>
      </c>
      <c r="BZ29" s="188">
        <f>'Debt &amp; interest'!BZ51</f>
        <v>171.666666666667</v>
      </c>
      <c r="CA29" s="188">
        <f>'Debt &amp; interest'!CA51</f>
        <v>171.666666666667</v>
      </c>
      <c r="CB29" s="188">
        <f>'Debt &amp; interest'!CB51</f>
        <v>171.666666666667</v>
      </c>
      <c r="CC29" s="188">
        <f>'Debt &amp; interest'!CC51</f>
        <v>171.666666666667</v>
      </c>
      <c r="CD29" s="188">
        <f>'Debt &amp; interest'!CD51</f>
        <v>171.666666666667</v>
      </c>
      <c r="CE29" s="188">
        <f>'Debt &amp; interest'!CE51</f>
        <v>171.666666666667</v>
      </c>
      <c r="CF29" s="188">
        <f>'Debt &amp; interest'!CF51</f>
        <v>171.666666666667</v>
      </c>
      <c r="CG29" s="188">
        <f>'Debt &amp; interest'!CG51</f>
        <v>171.666666666667</v>
      </c>
      <c r="CH29" s="188">
        <f>'Debt &amp; interest'!CH51</f>
        <v>171.666666666667</v>
      </c>
      <c r="CI29" s="188">
        <f>'Debt &amp; interest'!CI51</f>
        <v>171.666666666667</v>
      </c>
    </row>
    <row r="30" spans="1:87">
      <c r="C30" t="s">
        <v>637</v>
      </c>
      <c r="D30" s="2" t="s">
        <v>898</v>
      </c>
      <c r="E30" s="2" t="s">
        <v>58</v>
      </c>
      <c r="F30" s="2"/>
      <c r="G30" s="421"/>
      <c r="H30" s="188">
        <f>'Debt &amp; interest'!H41</f>
        <v>-134.76300000000001</v>
      </c>
      <c r="I30" s="188">
        <f>'Debt &amp; interest'!I41</f>
        <v>-139.68899999999999</v>
      </c>
      <c r="J30" s="188">
        <f>'Debt &amp; interest'!J41</f>
        <v>-122.5848094</v>
      </c>
      <c r="K30" s="188">
        <f>'Debt &amp; interest'!K41</f>
        <v>-137.06100000000001</v>
      </c>
      <c r="L30" s="188">
        <f>'Debt &amp; interest'!L41</f>
        <v>-168.58</v>
      </c>
      <c r="M30" s="188">
        <f>'Debt &amp; interest'!M41</f>
        <v>-127.43781618000031</v>
      </c>
      <c r="N30" s="188">
        <f>'Debt &amp; interest'!N41</f>
        <v>-140.5876361199999</v>
      </c>
      <c r="O30" s="188">
        <f>'Debt &amp; interest'!O41</f>
        <v>-156.51467891999911</v>
      </c>
      <c r="P30" s="188">
        <f>'Debt &amp; interest'!P41</f>
        <v>-150.14627289000035</v>
      </c>
      <c r="Q30" s="188">
        <f>'Debt &amp; interest'!Q41</f>
        <v>-148.31909157999993</v>
      </c>
      <c r="R30" s="188">
        <f>'Debt &amp; interest'!R41</f>
        <v>-135.64627289000035</v>
      </c>
      <c r="S30" s="188">
        <f>'Debt &amp; interest'!S41</f>
        <v>-125.42168384000016</v>
      </c>
      <c r="T30" s="188">
        <f>'Debt &amp; interest'!T41</f>
        <v>-125.5</v>
      </c>
      <c r="U30" s="188">
        <f>'Debt &amp; interest'!U41</f>
        <v>-103.3185</v>
      </c>
      <c r="V30" s="188">
        <f>'Debt &amp; interest'!V41</f>
        <v>-104.4</v>
      </c>
      <c r="W30" s="188">
        <f>'Debt &amp; interest'!W41</f>
        <v>-90.537930119999885</v>
      </c>
      <c r="X30" s="188">
        <f>'Debt &amp; interest'!X41</f>
        <v>-90</v>
      </c>
      <c r="Y30" s="188">
        <f>'Debt &amp; interest'!Y41</f>
        <v>-40.093090519999507</v>
      </c>
      <c r="Z30" s="188">
        <f>'Debt &amp; interest'!Z41</f>
        <v>-45.075860240000246</v>
      </c>
      <c r="AA30" s="188">
        <f>'Debt &amp; interest'!AA41</f>
        <v>-40</v>
      </c>
      <c r="AB30" s="188">
        <f>'Debt &amp; interest'!AB41</f>
        <v>-27</v>
      </c>
      <c r="AC30" s="188">
        <f>'Debt &amp; interest'!AC41</f>
        <v>-20.110597329999923</v>
      </c>
      <c r="AD30" s="188">
        <f>'Debt &amp; interest'!AD41</f>
        <v>-30.147463110000132</v>
      </c>
      <c r="AE30" s="188">
        <f>'Debt &amp; interest'!AE41</f>
        <v>-20</v>
      </c>
      <c r="AF30" s="188">
        <f>'Debt &amp; interest'!AF41</f>
        <v>-20</v>
      </c>
      <c r="AG30" s="188">
        <f>'Debt &amp; interest'!AG41</f>
        <v>-30</v>
      </c>
      <c r="AH30" s="188">
        <f>'Debt &amp; interest'!AH41</f>
        <v>-29.4</v>
      </c>
      <c r="AI30" s="188">
        <f>'Debt &amp; interest'!AI41</f>
        <v>-15</v>
      </c>
      <c r="AJ30" s="188">
        <f>'Debt &amp; interest'!AJ41</f>
        <v>-30</v>
      </c>
      <c r="AK30" s="188">
        <f>'Debt &amp; interest'!AK41</f>
        <v>-20</v>
      </c>
      <c r="AL30" s="188">
        <f>'Debt &amp; interest'!AL41</f>
        <v>-36.311999999999998</v>
      </c>
      <c r="AM30" s="188">
        <f>'Debt &amp; interest'!AM41</f>
        <v>-35</v>
      </c>
      <c r="AN30" s="188">
        <f>'Debt &amp; interest'!AN41</f>
        <v>-26.6</v>
      </c>
      <c r="AO30" s="188">
        <f>'Debt &amp; interest'!AO41</f>
        <v>-20</v>
      </c>
      <c r="AP30" s="188">
        <f>'Debt &amp; interest'!AP41</f>
        <v>-50</v>
      </c>
      <c r="AQ30" s="188">
        <f>'Debt &amp; interest'!AQ41</f>
        <v>-50</v>
      </c>
      <c r="AR30" s="188">
        <f>'Debt &amp; interest'!AR41</f>
        <v>-89</v>
      </c>
      <c r="AS30" s="188">
        <f>'Debt &amp; interest'!AS41</f>
        <v>-120</v>
      </c>
      <c r="AT30" s="188">
        <f>'Debt &amp; interest'!AT41</f>
        <v>-110</v>
      </c>
      <c r="AU30" s="188">
        <f>'Debt &amp; interest'!AU41</f>
        <v>-110.44499999999999</v>
      </c>
      <c r="AV30" s="188">
        <f>'Debt &amp; interest'!AV41</f>
        <v>-135</v>
      </c>
      <c r="AW30" s="188">
        <f>'Debt &amp; interest'!AW41</f>
        <v>-145</v>
      </c>
      <c r="AX30" s="188">
        <f>'Debt &amp; interest'!AX41</f>
        <v>-150</v>
      </c>
      <c r="AY30" s="188">
        <f>'Debt &amp; interest'!AY41</f>
        <v>-160</v>
      </c>
      <c r="AZ30" s="188">
        <f>'Debt &amp; interest'!AZ41</f>
        <v>-167.84549999999999</v>
      </c>
      <c r="BA30" s="188">
        <f>'Debt &amp; interest'!BA41</f>
        <v>-150.14940000000001</v>
      </c>
      <c r="BB30" s="188">
        <f>'Debt &amp; interest'!BB41</f>
        <v>-155</v>
      </c>
      <c r="BC30" s="188">
        <f>'Debt &amp; interest'!BC41</f>
        <v>-160</v>
      </c>
      <c r="BD30" s="188">
        <f>'Debt &amp; interest'!BD41</f>
        <v>-155.791</v>
      </c>
      <c r="BE30" s="188">
        <f>'Debt &amp; interest'!BE41</f>
        <v>-141</v>
      </c>
      <c r="BF30" s="188">
        <f>'Debt &amp; interest'!BF41</f>
        <v>-250</v>
      </c>
      <c r="BG30" s="188">
        <f>'Debt &amp; interest'!BG41</f>
        <v>-259.84890000000001</v>
      </c>
      <c r="BH30" s="188">
        <f>'Debt &amp; interest'!BH41</f>
        <v>-72.756799999999998</v>
      </c>
      <c r="BI30" s="188">
        <f>'Debt &amp; interest'!BI41</f>
        <v>-140</v>
      </c>
      <c r="BJ30" s="188">
        <f>'Debt &amp; interest'!BJ41</f>
        <v>-120</v>
      </c>
      <c r="BK30" s="188">
        <f>'Debt &amp; interest'!BK41</f>
        <v>0</v>
      </c>
      <c r="BL30" s="188">
        <f>'Debt &amp; interest'!BL41</f>
        <v>0</v>
      </c>
      <c r="BM30" s="188">
        <f>'Debt &amp; interest'!BM41</f>
        <v>0</v>
      </c>
      <c r="BN30" s="188">
        <f>'Debt &amp; interest'!BN41</f>
        <v>0</v>
      </c>
      <c r="BO30" s="188">
        <f>'Debt &amp; interest'!BO41</f>
        <v>0</v>
      </c>
      <c r="BP30" s="188">
        <f>'Debt &amp; interest'!BP41</f>
        <v>0</v>
      </c>
      <c r="BQ30" s="188">
        <f>'Debt &amp; interest'!BQ41</f>
        <v>0</v>
      </c>
      <c r="BR30" s="188">
        <f>'Debt &amp; interest'!BR41</f>
        <v>0</v>
      </c>
      <c r="BS30" s="188">
        <f>'Debt &amp; interest'!BS41</f>
        <v>0</v>
      </c>
      <c r="BT30" s="188">
        <f>'Debt &amp; interest'!BT41</f>
        <v>0</v>
      </c>
      <c r="BU30" s="188">
        <f>'Debt &amp; interest'!BU41</f>
        <v>0</v>
      </c>
      <c r="BV30" s="188">
        <f>'Debt &amp; interest'!BV41</f>
        <v>0</v>
      </c>
      <c r="BW30" s="188">
        <f>'Debt &amp; interest'!BW41</f>
        <v>0</v>
      </c>
      <c r="BX30" s="188">
        <f>'Debt &amp; interest'!BX41</f>
        <v>0</v>
      </c>
      <c r="BY30" s="188">
        <f>'Debt &amp; interest'!BY41</f>
        <v>0</v>
      </c>
      <c r="BZ30" s="188">
        <f>'Debt &amp; interest'!BZ41</f>
        <v>0</v>
      </c>
      <c r="CA30" s="188">
        <f>'Debt &amp; interest'!CA41</f>
        <v>0</v>
      </c>
      <c r="CB30" s="188">
        <f>'Debt &amp; interest'!CB41</f>
        <v>0</v>
      </c>
      <c r="CC30" s="188">
        <f>'Debt &amp; interest'!CC41</f>
        <v>0</v>
      </c>
      <c r="CD30" s="188">
        <f>'Debt &amp; interest'!CD41</f>
        <v>0</v>
      </c>
      <c r="CE30" s="188">
        <f>'Debt &amp; interest'!CE41</f>
        <v>0</v>
      </c>
      <c r="CF30" s="188">
        <f>'Debt &amp; interest'!CF41</f>
        <v>0</v>
      </c>
      <c r="CG30" s="188">
        <f>'Debt &amp; interest'!CG41</f>
        <v>0</v>
      </c>
      <c r="CH30" s="188">
        <f>'Debt &amp; interest'!CH41</f>
        <v>0</v>
      </c>
      <c r="CI30" s="188">
        <f>'Debt &amp; interest'!CI41</f>
        <v>0</v>
      </c>
    </row>
    <row r="31" spans="1:87">
      <c r="C31" s="4" t="s">
        <v>97</v>
      </c>
      <c r="D31" s="2" t="s">
        <v>898</v>
      </c>
      <c r="E31" s="2" t="s">
        <v>58</v>
      </c>
      <c r="F31" s="2"/>
      <c r="G31" s="421"/>
      <c r="H31" s="604">
        <f t="shared" ref="H31" si="9">SUM(H29:H30)</f>
        <v>219.55600000000001</v>
      </c>
      <c r="I31" s="604">
        <f t="shared" ref="I31:BT31" si="10">SUM(I29:I30)</f>
        <v>235.16</v>
      </c>
      <c r="J31" s="604">
        <f t="shared" si="10"/>
        <v>125.14919060000001</v>
      </c>
      <c r="K31" s="604">
        <f t="shared" si="10"/>
        <v>195.696</v>
      </c>
      <c r="L31" s="604">
        <f t="shared" si="10"/>
        <v>169.99999999999997</v>
      </c>
      <c r="M31" s="604">
        <f t="shared" si="10"/>
        <v>170</v>
      </c>
      <c r="N31" s="604">
        <f t="shared" si="10"/>
        <v>170</v>
      </c>
      <c r="O31" s="604">
        <f t="shared" si="10"/>
        <v>171.666666666667</v>
      </c>
      <c r="P31" s="604">
        <f t="shared" si="10"/>
        <v>171.666666666667</v>
      </c>
      <c r="Q31" s="604">
        <f t="shared" si="10"/>
        <v>171.666666666667</v>
      </c>
      <c r="R31" s="604">
        <f t="shared" si="10"/>
        <v>171.666666666667</v>
      </c>
      <c r="S31" s="604">
        <f t="shared" si="10"/>
        <v>171.666666666667</v>
      </c>
      <c r="T31" s="604">
        <f t="shared" si="10"/>
        <v>171.66666666666697</v>
      </c>
      <c r="U31" s="604">
        <f t="shared" si="10"/>
        <v>171.666666666667</v>
      </c>
      <c r="V31" s="604">
        <f t="shared" si="10"/>
        <v>171.666666666667</v>
      </c>
      <c r="W31" s="604">
        <f t="shared" si="10"/>
        <v>171.66666666666703</v>
      </c>
      <c r="X31" s="604">
        <f t="shared" si="10"/>
        <v>171.66666666666697</v>
      </c>
      <c r="Y31" s="604">
        <f t="shared" si="10"/>
        <v>171.66666666666697</v>
      </c>
      <c r="Z31" s="604">
        <f t="shared" si="10"/>
        <v>171.666666666667</v>
      </c>
      <c r="AA31" s="604">
        <f t="shared" si="10"/>
        <v>171.666666666667</v>
      </c>
      <c r="AB31" s="604">
        <f t="shared" si="10"/>
        <v>171.666666666667</v>
      </c>
      <c r="AC31" s="604">
        <f t="shared" si="10"/>
        <v>171.666666666667</v>
      </c>
      <c r="AD31" s="604">
        <f t="shared" si="10"/>
        <v>171.666666666667</v>
      </c>
      <c r="AE31" s="604">
        <f t="shared" si="10"/>
        <v>171.666666666667</v>
      </c>
      <c r="AF31" s="604">
        <f t="shared" si="10"/>
        <v>171.666666666667</v>
      </c>
      <c r="AG31" s="604">
        <f t="shared" si="10"/>
        <v>171.666666666667</v>
      </c>
      <c r="AH31" s="604">
        <f t="shared" si="10"/>
        <v>171.666666666667</v>
      </c>
      <c r="AI31" s="604">
        <f t="shared" si="10"/>
        <v>171.666666666667</v>
      </c>
      <c r="AJ31" s="604">
        <f t="shared" si="10"/>
        <v>171.666666666667</v>
      </c>
      <c r="AK31" s="604">
        <f t="shared" si="10"/>
        <v>171.666666666667</v>
      </c>
      <c r="AL31" s="604">
        <f t="shared" si="10"/>
        <v>171.66666666666697</v>
      </c>
      <c r="AM31" s="604">
        <f t="shared" si="10"/>
        <v>171.666666666667</v>
      </c>
      <c r="AN31" s="604">
        <f t="shared" si="10"/>
        <v>171.666666666667</v>
      </c>
      <c r="AO31" s="604">
        <f t="shared" si="10"/>
        <v>171.666666666667</v>
      </c>
      <c r="AP31" s="604">
        <f t="shared" si="10"/>
        <v>171.666666666667</v>
      </c>
      <c r="AQ31" s="604">
        <f t="shared" si="10"/>
        <v>171.666666666667</v>
      </c>
      <c r="AR31" s="604">
        <f t="shared" si="10"/>
        <v>171.66666666666697</v>
      </c>
      <c r="AS31" s="604">
        <f t="shared" si="10"/>
        <v>171.66666666666697</v>
      </c>
      <c r="AT31" s="604">
        <f t="shared" si="10"/>
        <v>171.66666666666697</v>
      </c>
      <c r="AU31" s="604">
        <f t="shared" si="10"/>
        <v>171.66666666666703</v>
      </c>
      <c r="AV31" s="604">
        <f t="shared" si="10"/>
        <v>171.66666666666697</v>
      </c>
      <c r="AW31" s="604">
        <f t="shared" si="10"/>
        <v>171.66666666666697</v>
      </c>
      <c r="AX31" s="604">
        <f t="shared" si="10"/>
        <v>171.66666666666697</v>
      </c>
      <c r="AY31" s="604">
        <f t="shared" si="10"/>
        <v>171.66666666666697</v>
      </c>
      <c r="AZ31" s="604">
        <f t="shared" si="10"/>
        <v>171.666666666667</v>
      </c>
      <c r="BA31" s="604">
        <f t="shared" si="10"/>
        <v>171.66666666666697</v>
      </c>
      <c r="BB31" s="604">
        <f t="shared" si="10"/>
        <v>171.66666666666697</v>
      </c>
      <c r="BC31" s="604">
        <f t="shared" si="10"/>
        <v>171.66666666666697</v>
      </c>
      <c r="BD31" s="604">
        <f t="shared" si="10"/>
        <v>171.66666666666703</v>
      </c>
      <c r="BE31" s="604">
        <f t="shared" si="10"/>
        <v>171.66666666666697</v>
      </c>
      <c r="BF31" s="604">
        <f t="shared" si="10"/>
        <v>171.66666666666697</v>
      </c>
      <c r="BG31" s="604">
        <f t="shared" si="10"/>
        <v>171.66666666666703</v>
      </c>
      <c r="BH31" s="604">
        <f t="shared" si="10"/>
        <v>171.666666666667</v>
      </c>
      <c r="BI31" s="604">
        <f t="shared" si="10"/>
        <v>171.66666666666697</v>
      </c>
      <c r="BJ31" s="604">
        <f t="shared" si="10"/>
        <v>171.66666666666697</v>
      </c>
      <c r="BK31" s="604">
        <f t="shared" si="10"/>
        <v>171.666666666667</v>
      </c>
      <c r="BL31" s="604">
        <f t="shared" si="10"/>
        <v>171.666666666667</v>
      </c>
      <c r="BM31" s="604">
        <f t="shared" si="10"/>
        <v>171.666666666667</v>
      </c>
      <c r="BN31" s="604">
        <f t="shared" si="10"/>
        <v>171.666666666667</v>
      </c>
      <c r="BO31" s="604">
        <f t="shared" si="10"/>
        <v>171.666666666667</v>
      </c>
      <c r="BP31" s="604">
        <f t="shared" si="10"/>
        <v>171.666666666667</v>
      </c>
      <c r="BQ31" s="604">
        <f t="shared" si="10"/>
        <v>171.666666666667</v>
      </c>
      <c r="BR31" s="604">
        <f t="shared" si="10"/>
        <v>171.666666666667</v>
      </c>
      <c r="BS31" s="604">
        <f t="shared" si="10"/>
        <v>171.666666666667</v>
      </c>
      <c r="BT31" s="604">
        <f t="shared" si="10"/>
        <v>171.666666666667</v>
      </c>
      <c r="BU31" s="604">
        <f t="shared" ref="BU31:CI31" si="11">SUM(BU29:BU30)</f>
        <v>171.666666666667</v>
      </c>
      <c r="BV31" s="604">
        <f t="shared" si="11"/>
        <v>171.666666666667</v>
      </c>
      <c r="BW31" s="604">
        <f t="shared" si="11"/>
        <v>171.666666666667</v>
      </c>
      <c r="BX31" s="604">
        <f t="shared" si="11"/>
        <v>171.666666666667</v>
      </c>
      <c r="BY31" s="604">
        <f t="shared" si="11"/>
        <v>171.666666666667</v>
      </c>
      <c r="BZ31" s="604">
        <f t="shared" si="11"/>
        <v>171.666666666667</v>
      </c>
      <c r="CA31" s="604">
        <f t="shared" si="11"/>
        <v>171.666666666667</v>
      </c>
      <c r="CB31" s="604">
        <f t="shared" si="11"/>
        <v>171.666666666667</v>
      </c>
      <c r="CC31" s="604">
        <f t="shared" si="11"/>
        <v>171.666666666667</v>
      </c>
      <c r="CD31" s="604">
        <f t="shared" si="11"/>
        <v>171.666666666667</v>
      </c>
      <c r="CE31" s="604">
        <f t="shared" si="11"/>
        <v>171.666666666667</v>
      </c>
      <c r="CF31" s="604">
        <f t="shared" si="11"/>
        <v>171.666666666667</v>
      </c>
      <c r="CG31" s="604">
        <f t="shared" si="11"/>
        <v>171.666666666667</v>
      </c>
      <c r="CH31" s="604">
        <f t="shared" si="11"/>
        <v>171.666666666667</v>
      </c>
      <c r="CI31" s="604">
        <f t="shared" si="11"/>
        <v>171.666666666667</v>
      </c>
    </row>
    <row r="32" spans="1:87"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</row>
    <row r="33" spans="1:87">
      <c r="C33" t="s">
        <v>88</v>
      </c>
      <c r="D33" s="2" t="s">
        <v>898</v>
      </c>
      <c r="E33" s="2" t="s">
        <v>58</v>
      </c>
      <c r="F33" s="2"/>
      <c r="G33" s="421"/>
      <c r="H33" s="188">
        <f t="shared" ref="H33" si="12">-H27-H31</f>
        <v>-37.29691784585961</v>
      </c>
      <c r="I33" s="188">
        <f t="shared" ref="I33:BT33" si="13">-I27-I31</f>
        <v>-87.01978935149279</v>
      </c>
      <c r="J33" s="188">
        <f t="shared" si="13"/>
        <v>125.76925466355617</v>
      </c>
      <c r="K33" s="188">
        <f t="shared" si="13"/>
        <v>109.90439837690352</v>
      </c>
      <c r="L33" s="188">
        <f t="shared" si="13"/>
        <v>143.70600000000022</v>
      </c>
      <c r="M33" s="188">
        <f t="shared" si="13"/>
        <v>54.278054156892466</v>
      </c>
      <c r="N33" s="188">
        <f t="shared" si="13"/>
        <v>12.337000000000103</v>
      </c>
      <c r="O33" s="188">
        <f t="shared" si="13"/>
        <v>16.82700000000014</v>
      </c>
      <c r="P33" s="188">
        <f t="shared" si="13"/>
        <v>2.3749999999997158</v>
      </c>
      <c r="Q33" s="188">
        <f t="shared" si="13"/>
        <v>0.32100000000022533</v>
      </c>
      <c r="R33" s="188">
        <f t="shared" si="13"/>
        <v>0.17299999999963234</v>
      </c>
      <c r="S33" s="188">
        <f t="shared" si="13"/>
        <v>6.6000000000826731E-2</v>
      </c>
      <c r="T33" s="188">
        <f t="shared" si="13"/>
        <v>2.9999999983658654E-3</v>
      </c>
      <c r="U33" s="188">
        <f t="shared" si="13"/>
        <v>2.8137492336099967E-12</v>
      </c>
      <c r="V33" s="188">
        <f t="shared" si="13"/>
        <v>-3.808509063674137E-12</v>
      </c>
      <c r="W33" s="188">
        <f t="shared" si="13"/>
        <v>3.3537617127876729E-12</v>
      </c>
      <c r="X33" s="188">
        <f t="shared" si="13"/>
        <v>-1.7053025658242404E-12</v>
      </c>
      <c r="Y33" s="188">
        <f t="shared" si="13"/>
        <v>3.4106051316484809E-13</v>
      </c>
      <c r="Z33" s="188">
        <f t="shared" si="13"/>
        <v>3.4106051316484809E-13</v>
      </c>
      <c r="AA33" s="188">
        <f t="shared" si="13"/>
        <v>7.4493300417088903E-11</v>
      </c>
      <c r="AB33" s="188">
        <f t="shared" si="13"/>
        <v>-7.5721118264482357E-10</v>
      </c>
      <c r="AC33" s="188">
        <f t="shared" si="13"/>
        <v>3.2571279007242993E-9</v>
      </c>
      <c r="AD33" s="188">
        <f t="shared" si="13"/>
        <v>-7.5976060998073081E-9</v>
      </c>
      <c r="AE33" s="188">
        <f t="shared" si="13"/>
        <v>9.5770076313783647E-9</v>
      </c>
      <c r="AF33" s="188">
        <f t="shared" si="13"/>
        <v>-3.6866936170554254E-9</v>
      </c>
      <c r="AG33" s="188">
        <f t="shared" si="13"/>
        <v>-7.4010699790960643E-9</v>
      </c>
      <c r="AH33" s="188">
        <f t="shared" si="13"/>
        <v>1.1897924423465156E-8</v>
      </c>
      <c r="AI33" s="188">
        <f t="shared" si="13"/>
        <v>-2.574438440205995E-9</v>
      </c>
      <c r="AJ33" s="188">
        <f t="shared" si="13"/>
        <v>-1.3739992255068501E-8</v>
      </c>
      <c r="AK33" s="188">
        <f t="shared" si="13"/>
        <v>2.3463883280783193E-8</v>
      </c>
      <c r="AL33" s="188">
        <f t="shared" si="13"/>
        <v>-1.9679163187902304E-8</v>
      </c>
      <c r="AM33" s="188">
        <f t="shared" si="13"/>
        <v>8.101096682366915E-9</v>
      </c>
      <c r="AN33" s="188">
        <f t="shared" si="13"/>
        <v>2.0236257114447653E-11</v>
      </c>
      <c r="AO33" s="188">
        <f t="shared" si="13"/>
        <v>-7.1722183747624513E-10</v>
      </c>
      <c r="AP33" s="188">
        <f t="shared" si="13"/>
        <v>-1.4475745047093369E-9</v>
      </c>
      <c r="AQ33" s="188">
        <f t="shared" si="13"/>
        <v>2.8587407996383263E-9</v>
      </c>
      <c r="AR33" s="188">
        <f t="shared" si="13"/>
        <v>-3.4027607398456894E-9</v>
      </c>
      <c r="AS33" s="188">
        <f t="shared" si="13"/>
        <v>1.2037730812153313E-9</v>
      </c>
      <c r="AT33" s="188">
        <f t="shared" si="13"/>
        <v>6.7624057464854559E-9</v>
      </c>
      <c r="AU33" s="188">
        <f t="shared" si="13"/>
        <v>-1.6883632270037197E-8</v>
      </c>
      <c r="AV33" s="188">
        <f t="shared" si="13"/>
        <v>1.9185563360224478E-8</v>
      </c>
      <c r="AW33" s="188">
        <f t="shared" si="13"/>
        <v>-1.1042317282772274E-8</v>
      </c>
      <c r="AX33" s="188">
        <f t="shared" si="13"/>
        <v>2.2627375528827542E-9</v>
      </c>
      <c r="AY33" s="188">
        <f t="shared" si="13"/>
        <v>-3.7974245969962794E-10</v>
      </c>
      <c r="AZ33" s="188">
        <f t="shared" si="13"/>
        <v>1.8926016309706029E-9</v>
      </c>
      <c r="BA33" s="188">
        <f t="shared" si="13"/>
        <v>-1.8563923731562681E-9</v>
      </c>
      <c r="BB33" s="188">
        <f t="shared" si="13"/>
        <v>5.9580429478955921E-10</v>
      </c>
      <c r="BC33" s="188">
        <f t="shared" si="13"/>
        <v>3.0166802389430813E-10</v>
      </c>
      <c r="BD33" s="188">
        <f t="shared" si="13"/>
        <v>-6.1046989685564768E-10</v>
      </c>
      <c r="BE33" s="188">
        <f t="shared" si="13"/>
        <v>4.106652795599075E-10</v>
      </c>
      <c r="BF33" s="188">
        <f t="shared" si="13"/>
        <v>1.0021494745160453E-10</v>
      </c>
      <c r="BG33" s="188">
        <f t="shared" si="13"/>
        <v>-4.0375880416831933E-10</v>
      </c>
      <c r="BH33" s="188">
        <f t="shared" si="13"/>
        <v>1.87270643436932E-10</v>
      </c>
      <c r="BI33" s="188">
        <f t="shared" si="13"/>
        <v>2.2450308279076125E-10</v>
      </c>
      <c r="BJ33" s="188">
        <f t="shared" si="13"/>
        <v>-3.1317881621362176E-10</v>
      </c>
      <c r="BK33" s="188">
        <f t="shared" si="13"/>
        <v>1.9164758668921422E-10</v>
      </c>
      <c r="BL33" s="188">
        <f t="shared" si="13"/>
        <v>-4.4352077566145454E-10</v>
      </c>
      <c r="BM33" s="188">
        <f t="shared" si="13"/>
        <v>9.1401375357236248E-10</v>
      </c>
      <c r="BN33" s="188">
        <f t="shared" si="13"/>
        <v>-5.9679905461962335E-10</v>
      </c>
      <c r="BO33" s="188">
        <f t="shared" si="13"/>
        <v>-6.4943606048473157E-10</v>
      </c>
      <c r="BP33" s="188">
        <f t="shared" si="13"/>
        <v>1.5341186099249171E-9</v>
      </c>
      <c r="BQ33" s="188">
        <f t="shared" si="13"/>
        <v>-1.2302052709856071E-9</v>
      </c>
      <c r="BR33" s="188">
        <f t="shared" si="13"/>
        <v>4.2814463085960597E-10</v>
      </c>
      <c r="BS33" s="188">
        <f t="shared" si="13"/>
        <v>-6.8212102632969618E-12</v>
      </c>
      <c r="BT33" s="188">
        <f t="shared" si="13"/>
        <v>-1.3272938303998671E-11</v>
      </c>
      <c r="BU33" s="188">
        <f t="shared" ref="BU33:CI33" si="14">-BU27-BU31</f>
        <v>-2.3248958314070478E-11</v>
      </c>
      <c r="BV33" s="188">
        <f t="shared" si="14"/>
        <v>1.5575096767861396E-11</v>
      </c>
      <c r="BW33" s="188">
        <f t="shared" si="14"/>
        <v>-1.1567635738174431E-11</v>
      </c>
      <c r="BX33" s="188">
        <f t="shared" si="14"/>
        <v>1.7593038137420081E-11</v>
      </c>
      <c r="BY33" s="188">
        <f t="shared" si="14"/>
        <v>-1.9355184122105129E-11</v>
      </c>
      <c r="BZ33" s="188">
        <f t="shared" si="14"/>
        <v>1.674038685450796E-11</v>
      </c>
      <c r="CA33" s="188">
        <f t="shared" si="14"/>
        <v>-1.6484591469634324E-11</v>
      </c>
      <c r="CB33" s="188">
        <f t="shared" si="14"/>
        <v>1.4267698134062812E-11</v>
      </c>
      <c r="CC33" s="188">
        <f t="shared" si="14"/>
        <v>-9.0381035988684744E-12</v>
      </c>
      <c r="CD33" s="188">
        <f t="shared" si="14"/>
        <v>7.1906924858922139E-12</v>
      </c>
      <c r="CE33" s="188">
        <f t="shared" si="14"/>
        <v>-1.5489831639570184E-11</v>
      </c>
      <c r="CF33" s="188">
        <f t="shared" si="14"/>
        <v>1.8758328224066645E-11</v>
      </c>
      <c r="CG33" s="188">
        <f t="shared" si="14"/>
        <v>-1.503508428868372E-11</v>
      </c>
      <c r="CH33" s="188">
        <f t="shared" si="14"/>
        <v>1.5120349416974932E-11</v>
      </c>
      <c r="CI33" s="188">
        <f t="shared" si="14"/>
        <v>-1.3841372492606752E-11</v>
      </c>
    </row>
    <row r="34" spans="1:87">
      <c r="A34" s="4"/>
      <c r="C34" s="4"/>
      <c r="D34" s="2"/>
      <c r="E34" s="2"/>
      <c r="F34" s="6"/>
      <c r="G34" s="6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</row>
    <row r="35" spans="1:87" ht="15" thickBot="1">
      <c r="A35" s="4"/>
      <c r="B35" s="4"/>
      <c r="C35" s="4" t="s">
        <v>638</v>
      </c>
      <c r="D35" s="2" t="s">
        <v>898</v>
      </c>
      <c r="E35" s="2" t="s">
        <v>58</v>
      </c>
      <c r="F35" s="6"/>
      <c r="G35" s="772"/>
      <c r="H35" s="747">
        <f t="shared" ref="H35" si="15">SUM(H31:H33)</f>
        <v>182.2590821541404</v>
      </c>
      <c r="I35" s="747">
        <f t="shared" ref="I35:BT35" si="16">SUM(I31:I33)</f>
        <v>148.14021064850721</v>
      </c>
      <c r="J35" s="747">
        <f t="shared" si="16"/>
        <v>250.91844526355618</v>
      </c>
      <c r="K35" s="747">
        <f t="shared" si="16"/>
        <v>305.60039837690351</v>
      </c>
      <c r="L35" s="747">
        <f t="shared" si="16"/>
        <v>313.70600000000019</v>
      </c>
      <c r="M35" s="747">
        <f t="shared" si="16"/>
        <v>224.27805415689247</v>
      </c>
      <c r="N35" s="747">
        <f t="shared" si="16"/>
        <v>182.3370000000001</v>
      </c>
      <c r="O35" s="747">
        <f t="shared" si="16"/>
        <v>188.49366666666714</v>
      </c>
      <c r="P35" s="747">
        <f t="shared" si="16"/>
        <v>174.04166666666671</v>
      </c>
      <c r="Q35" s="747">
        <f t="shared" si="16"/>
        <v>171.98766666666722</v>
      </c>
      <c r="R35" s="747">
        <f t="shared" si="16"/>
        <v>171.83966666666663</v>
      </c>
      <c r="S35" s="747">
        <f t="shared" si="16"/>
        <v>171.73266666666782</v>
      </c>
      <c r="T35" s="747">
        <f t="shared" si="16"/>
        <v>171.66966666666534</v>
      </c>
      <c r="U35" s="747">
        <f t="shared" si="16"/>
        <v>171.66666666666981</v>
      </c>
      <c r="V35" s="747">
        <f t="shared" si="16"/>
        <v>171.66666666666319</v>
      </c>
      <c r="W35" s="747">
        <f t="shared" si="16"/>
        <v>171.66666666667038</v>
      </c>
      <c r="X35" s="747">
        <f t="shared" si="16"/>
        <v>171.66666666666526</v>
      </c>
      <c r="Y35" s="747">
        <f t="shared" si="16"/>
        <v>171.66666666666731</v>
      </c>
      <c r="Z35" s="747">
        <f t="shared" si="16"/>
        <v>171.66666666666734</v>
      </c>
      <c r="AA35" s="747">
        <f t="shared" si="16"/>
        <v>171.66666666674149</v>
      </c>
      <c r="AB35" s="747">
        <f t="shared" si="16"/>
        <v>171.66666666590979</v>
      </c>
      <c r="AC35" s="747">
        <f t="shared" si="16"/>
        <v>171.66666666992413</v>
      </c>
      <c r="AD35" s="747">
        <f t="shared" si="16"/>
        <v>171.66666665906939</v>
      </c>
      <c r="AE35" s="747">
        <f t="shared" si="16"/>
        <v>171.66666667624401</v>
      </c>
      <c r="AF35" s="747">
        <f t="shared" si="16"/>
        <v>171.6666666629803</v>
      </c>
      <c r="AG35" s="747">
        <f t="shared" si="16"/>
        <v>171.66666665926593</v>
      </c>
      <c r="AH35" s="747">
        <f t="shared" si="16"/>
        <v>171.66666667856492</v>
      </c>
      <c r="AI35" s="747">
        <f t="shared" si="16"/>
        <v>171.66666666409256</v>
      </c>
      <c r="AJ35" s="747">
        <f t="shared" si="16"/>
        <v>171.66666665292701</v>
      </c>
      <c r="AK35" s="747">
        <f t="shared" si="16"/>
        <v>171.66666669013088</v>
      </c>
      <c r="AL35" s="747">
        <f t="shared" si="16"/>
        <v>171.66666664698781</v>
      </c>
      <c r="AM35" s="747">
        <f t="shared" si="16"/>
        <v>171.66666667476809</v>
      </c>
      <c r="AN35" s="747">
        <f t="shared" si="16"/>
        <v>171.66666666668723</v>
      </c>
      <c r="AO35" s="747">
        <f t="shared" si="16"/>
        <v>171.66666666594978</v>
      </c>
      <c r="AP35" s="747">
        <f t="shared" si="16"/>
        <v>171.66666666521942</v>
      </c>
      <c r="AQ35" s="747">
        <f t="shared" si="16"/>
        <v>171.66666666952574</v>
      </c>
      <c r="AR35" s="747">
        <f t="shared" si="16"/>
        <v>171.66666666326421</v>
      </c>
      <c r="AS35" s="747">
        <f t="shared" si="16"/>
        <v>171.66666666787074</v>
      </c>
      <c r="AT35" s="747">
        <f t="shared" si="16"/>
        <v>171.66666667342938</v>
      </c>
      <c r="AU35" s="747">
        <f t="shared" si="16"/>
        <v>171.66666664978339</v>
      </c>
      <c r="AV35" s="747">
        <f t="shared" si="16"/>
        <v>171.66666668585253</v>
      </c>
      <c r="AW35" s="747">
        <f t="shared" si="16"/>
        <v>171.66666665562465</v>
      </c>
      <c r="AX35" s="747">
        <f t="shared" si="16"/>
        <v>171.66666666892971</v>
      </c>
      <c r="AY35" s="747">
        <f t="shared" si="16"/>
        <v>171.66666666628723</v>
      </c>
      <c r="AZ35" s="747">
        <f t="shared" si="16"/>
        <v>171.6666666685596</v>
      </c>
      <c r="BA35" s="747">
        <f t="shared" si="16"/>
        <v>171.66666666481058</v>
      </c>
      <c r="BB35" s="747">
        <f t="shared" si="16"/>
        <v>171.66666666726277</v>
      </c>
      <c r="BC35" s="747">
        <f t="shared" si="16"/>
        <v>171.66666666696864</v>
      </c>
      <c r="BD35" s="747">
        <f t="shared" si="16"/>
        <v>171.66666666605656</v>
      </c>
      <c r="BE35" s="747">
        <f t="shared" si="16"/>
        <v>171.66666666707764</v>
      </c>
      <c r="BF35" s="747">
        <f t="shared" si="16"/>
        <v>171.66666666676718</v>
      </c>
      <c r="BG35" s="747">
        <f t="shared" si="16"/>
        <v>171.66666666626327</v>
      </c>
      <c r="BH35" s="747">
        <f t="shared" si="16"/>
        <v>171.66666666685427</v>
      </c>
      <c r="BI35" s="747">
        <f t="shared" si="16"/>
        <v>171.66666666689147</v>
      </c>
      <c r="BJ35" s="747">
        <f t="shared" si="16"/>
        <v>171.66666666635379</v>
      </c>
      <c r="BK35" s="747">
        <f t="shared" si="16"/>
        <v>171.66666666685865</v>
      </c>
      <c r="BL35" s="747">
        <f t="shared" si="16"/>
        <v>171.66666666622348</v>
      </c>
      <c r="BM35" s="747">
        <f t="shared" si="16"/>
        <v>171.66666666758101</v>
      </c>
      <c r="BN35" s="747">
        <f t="shared" si="16"/>
        <v>171.6666666660702</v>
      </c>
      <c r="BO35" s="747">
        <f t="shared" si="16"/>
        <v>171.66666666601756</v>
      </c>
      <c r="BP35" s="747">
        <f t="shared" si="16"/>
        <v>171.66666666820112</v>
      </c>
      <c r="BQ35" s="747">
        <f t="shared" si="16"/>
        <v>171.66666666543679</v>
      </c>
      <c r="BR35" s="747">
        <f t="shared" si="16"/>
        <v>171.66666666709514</v>
      </c>
      <c r="BS35" s="747">
        <f t="shared" si="16"/>
        <v>171.66666666666018</v>
      </c>
      <c r="BT35" s="747">
        <f t="shared" si="16"/>
        <v>171.66666666665373</v>
      </c>
      <c r="BU35" s="747">
        <f t="shared" ref="BU35:CI35" si="17">SUM(BU31:BU33)</f>
        <v>171.66666666664375</v>
      </c>
      <c r="BV35" s="747">
        <f t="shared" si="17"/>
        <v>171.66666666668257</v>
      </c>
      <c r="BW35" s="747">
        <f t="shared" si="17"/>
        <v>171.66666666665543</v>
      </c>
      <c r="BX35" s="747">
        <f t="shared" si="17"/>
        <v>171.66666666668459</v>
      </c>
      <c r="BY35" s="747">
        <f t="shared" si="17"/>
        <v>171.66666666664764</v>
      </c>
      <c r="BZ35" s="747">
        <f t="shared" si="17"/>
        <v>171.66666666668374</v>
      </c>
      <c r="CA35" s="747">
        <f t="shared" si="17"/>
        <v>171.66666666665051</v>
      </c>
      <c r="CB35" s="747">
        <f t="shared" si="17"/>
        <v>171.66666666668127</v>
      </c>
      <c r="CC35" s="747">
        <f t="shared" si="17"/>
        <v>171.66666666665796</v>
      </c>
      <c r="CD35" s="747">
        <f t="shared" si="17"/>
        <v>171.66666666667419</v>
      </c>
      <c r="CE35" s="747">
        <f t="shared" si="17"/>
        <v>171.66666666665151</v>
      </c>
      <c r="CF35" s="747">
        <f t="shared" si="17"/>
        <v>171.66666666668576</v>
      </c>
      <c r="CG35" s="747">
        <f t="shared" si="17"/>
        <v>171.66666666665196</v>
      </c>
      <c r="CH35" s="747">
        <f t="shared" si="17"/>
        <v>171.66666666668212</v>
      </c>
      <c r="CI35" s="747">
        <f t="shared" si="17"/>
        <v>171.66666666665316</v>
      </c>
    </row>
    <row r="36" spans="1:87" ht="15" thickTop="1">
      <c r="D36" s="2"/>
      <c r="E36" s="2"/>
      <c r="F36" s="2"/>
      <c r="G36" s="2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</row>
    <row r="37" spans="1:87">
      <c r="A37" s="449"/>
      <c r="B37" s="449"/>
      <c r="C37" s="449" t="s">
        <v>47</v>
      </c>
      <c r="D37" s="450" t="s">
        <v>898</v>
      </c>
      <c r="E37" s="450" t="s">
        <v>58</v>
      </c>
      <c r="F37" s="450"/>
      <c r="G37" s="770"/>
      <c r="H37" s="451">
        <f t="shared" ref="H37:L37" si="18">H27+H35</f>
        <v>0</v>
      </c>
      <c r="I37" s="451">
        <f t="shared" si="18"/>
        <v>0</v>
      </c>
      <c r="J37" s="451">
        <f t="shared" si="18"/>
        <v>0</v>
      </c>
      <c r="K37" s="451">
        <f t="shared" si="18"/>
        <v>0</v>
      </c>
      <c r="L37" s="451">
        <f t="shared" si="18"/>
        <v>0</v>
      </c>
      <c r="M37" s="451">
        <f t="shared" ref="M37:AM37" si="19">M27+M35</f>
        <v>0</v>
      </c>
      <c r="N37" s="451">
        <f t="shared" si="19"/>
        <v>0</v>
      </c>
      <c r="O37" s="451">
        <f t="shared" si="19"/>
        <v>0</v>
      </c>
      <c r="P37" s="451">
        <f t="shared" si="19"/>
        <v>0</v>
      </c>
      <c r="Q37" s="451">
        <f t="shared" si="19"/>
        <v>0</v>
      </c>
      <c r="R37" s="451">
        <f t="shared" si="19"/>
        <v>0</v>
      </c>
      <c r="S37" s="451">
        <f t="shared" si="19"/>
        <v>0</v>
      </c>
      <c r="T37" s="451">
        <f t="shared" si="19"/>
        <v>0</v>
      </c>
      <c r="U37" s="451">
        <f t="shared" si="19"/>
        <v>0</v>
      </c>
      <c r="V37" s="451">
        <f t="shared" si="19"/>
        <v>0</v>
      </c>
      <c r="W37" s="451">
        <f t="shared" si="19"/>
        <v>0</v>
      </c>
      <c r="X37" s="451">
        <f t="shared" si="19"/>
        <v>0</v>
      </c>
      <c r="Y37" s="451">
        <f t="shared" si="19"/>
        <v>0</v>
      </c>
      <c r="Z37" s="451">
        <f t="shared" si="19"/>
        <v>0</v>
      </c>
      <c r="AA37" s="451">
        <f t="shared" si="19"/>
        <v>0</v>
      </c>
      <c r="AB37" s="451">
        <f t="shared" si="19"/>
        <v>0</v>
      </c>
      <c r="AC37" s="451">
        <f t="shared" si="19"/>
        <v>0</v>
      </c>
      <c r="AD37" s="451">
        <f t="shared" si="19"/>
        <v>0</v>
      </c>
      <c r="AE37" s="451">
        <f t="shared" si="19"/>
        <v>0</v>
      </c>
      <c r="AF37" s="451">
        <f t="shared" si="19"/>
        <v>0</v>
      </c>
      <c r="AG37" s="451">
        <f t="shared" si="19"/>
        <v>0</v>
      </c>
      <c r="AH37" s="451">
        <f t="shared" si="19"/>
        <v>0</v>
      </c>
      <c r="AI37" s="451">
        <f t="shared" si="19"/>
        <v>0</v>
      </c>
      <c r="AJ37" s="451">
        <f t="shared" si="19"/>
        <v>0</v>
      </c>
      <c r="AK37" s="451">
        <f t="shared" si="19"/>
        <v>0</v>
      </c>
      <c r="AL37" s="451">
        <f t="shared" si="19"/>
        <v>0</v>
      </c>
      <c r="AM37" s="451">
        <f t="shared" si="19"/>
        <v>0</v>
      </c>
      <c r="AN37" s="451">
        <f t="shared" ref="AN37:BS37" si="20">AN27+AN35</f>
        <v>0</v>
      </c>
      <c r="AO37" s="451">
        <f t="shared" si="20"/>
        <v>0</v>
      </c>
      <c r="AP37" s="451">
        <f t="shared" si="20"/>
        <v>0</v>
      </c>
      <c r="AQ37" s="451">
        <f t="shared" si="20"/>
        <v>0</v>
      </c>
      <c r="AR37" s="451">
        <f t="shared" si="20"/>
        <v>0</v>
      </c>
      <c r="AS37" s="451">
        <f t="shared" si="20"/>
        <v>0</v>
      </c>
      <c r="AT37" s="451">
        <f t="shared" si="20"/>
        <v>0</v>
      </c>
      <c r="AU37" s="451">
        <f t="shared" si="20"/>
        <v>0</v>
      </c>
      <c r="AV37" s="451">
        <f t="shared" si="20"/>
        <v>0</v>
      </c>
      <c r="AW37" s="451">
        <f t="shared" si="20"/>
        <v>0</v>
      </c>
      <c r="AX37" s="451">
        <f t="shared" si="20"/>
        <v>0</v>
      </c>
      <c r="AY37" s="451">
        <f t="shared" si="20"/>
        <v>0</v>
      </c>
      <c r="AZ37" s="451">
        <f t="shared" si="20"/>
        <v>0</v>
      </c>
      <c r="BA37" s="451">
        <f t="shared" si="20"/>
        <v>0</v>
      </c>
      <c r="BB37" s="451">
        <f t="shared" si="20"/>
        <v>0</v>
      </c>
      <c r="BC37" s="451">
        <f t="shared" si="20"/>
        <v>0</v>
      </c>
      <c r="BD37" s="451">
        <f t="shared" si="20"/>
        <v>0</v>
      </c>
      <c r="BE37" s="451">
        <f t="shared" si="20"/>
        <v>0</v>
      </c>
      <c r="BF37" s="451">
        <f t="shared" si="20"/>
        <v>0</v>
      </c>
      <c r="BG37" s="451">
        <f t="shared" si="20"/>
        <v>0</v>
      </c>
      <c r="BH37" s="451">
        <f t="shared" si="20"/>
        <v>0</v>
      </c>
      <c r="BI37" s="451">
        <f t="shared" si="20"/>
        <v>0</v>
      </c>
      <c r="BJ37" s="451">
        <f t="shared" si="20"/>
        <v>0</v>
      </c>
      <c r="BK37" s="451">
        <f t="shared" si="20"/>
        <v>0</v>
      </c>
      <c r="BL37" s="451">
        <f t="shared" si="20"/>
        <v>0</v>
      </c>
      <c r="BM37" s="451">
        <f t="shared" si="20"/>
        <v>0</v>
      </c>
      <c r="BN37" s="451">
        <f t="shared" si="20"/>
        <v>0</v>
      </c>
      <c r="BO37" s="451">
        <f t="shared" si="20"/>
        <v>0</v>
      </c>
      <c r="BP37" s="451">
        <f t="shared" si="20"/>
        <v>0</v>
      </c>
      <c r="BQ37" s="451">
        <f t="shared" si="20"/>
        <v>0</v>
      </c>
      <c r="BR37" s="451">
        <f t="shared" si="20"/>
        <v>0</v>
      </c>
      <c r="BS37" s="451">
        <f t="shared" si="20"/>
        <v>0</v>
      </c>
      <c r="BT37" s="451">
        <f t="shared" ref="BT37:CI37" si="21">BT27+BT35</f>
        <v>0</v>
      </c>
      <c r="BU37" s="451">
        <f t="shared" si="21"/>
        <v>0</v>
      </c>
      <c r="BV37" s="451">
        <f t="shared" si="21"/>
        <v>0</v>
      </c>
      <c r="BW37" s="451">
        <f t="shared" si="21"/>
        <v>0</v>
      </c>
      <c r="BX37" s="451">
        <f t="shared" si="21"/>
        <v>0</v>
      </c>
      <c r="BY37" s="451">
        <f t="shared" si="21"/>
        <v>0</v>
      </c>
      <c r="BZ37" s="451">
        <f t="shared" si="21"/>
        <v>0</v>
      </c>
      <c r="CA37" s="451">
        <f t="shared" si="21"/>
        <v>0</v>
      </c>
      <c r="CB37" s="451">
        <f t="shared" si="21"/>
        <v>0</v>
      </c>
      <c r="CC37" s="451">
        <f t="shared" si="21"/>
        <v>0</v>
      </c>
      <c r="CD37" s="451">
        <f t="shared" si="21"/>
        <v>0</v>
      </c>
      <c r="CE37" s="451">
        <f t="shared" si="21"/>
        <v>0</v>
      </c>
      <c r="CF37" s="451">
        <f t="shared" si="21"/>
        <v>0</v>
      </c>
      <c r="CG37" s="451">
        <f t="shared" si="21"/>
        <v>0</v>
      </c>
      <c r="CH37" s="451">
        <f t="shared" si="21"/>
        <v>0</v>
      </c>
      <c r="CI37" s="451">
        <f t="shared" si="21"/>
        <v>0</v>
      </c>
    </row>
    <row r="38" spans="1:87">
      <c r="D38" s="2"/>
      <c r="E38" s="2"/>
      <c r="F38" s="2"/>
      <c r="G38" s="2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</row>
    <row r="39" spans="1:87">
      <c r="C39" t="s">
        <v>639</v>
      </c>
      <c r="D39" s="2" t="s">
        <v>898</v>
      </c>
      <c r="E39" s="2" t="s">
        <v>58</v>
      </c>
      <c r="G39" s="669">
        <f>Inputs!G357</f>
        <v>391.44299999999998</v>
      </c>
      <c r="H39" s="402">
        <f t="shared" ref="H39" si="22">G39-H33</f>
        <v>428.73991784585962</v>
      </c>
      <c r="I39" s="402">
        <f t="shared" ref="I39" si="23">H39-I33</f>
        <v>515.75970719735244</v>
      </c>
      <c r="J39" s="402">
        <f t="shared" ref="J39" si="24">I39-J33</f>
        <v>389.99045253379626</v>
      </c>
      <c r="K39" s="402">
        <f t="shared" ref="K39" si="25">J39-K33</f>
        <v>280.08605415689271</v>
      </c>
      <c r="L39" s="402">
        <f t="shared" ref="L39" si="26">K39-L33</f>
        <v>136.3800541568925</v>
      </c>
      <c r="M39" s="402">
        <f t="shared" ref="M39:BT39" si="27">L39-M33</f>
        <v>82.102000000000032</v>
      </c>
      <c r="N39" s="402">
        <f t="shared" si="27"/>
        <v>69.76499999999993</v>
      </c>
      <c r="O39" s="402">
        <f t="shared" si="27"/>
        <v>52.937999999999789</v>
      </c>
      <c r="P39" s="402">
        <f t="shared" si="27"/>
        <v>50.563000000000073</v>
      </c>
      <c r="Q39" s="402">
        <f t="shared" si="27"/>
        <v>50.241999999999848</v>
      </c>
      <c r="R39" s="402">
        <f t="shared" si="27"/>
        <v>50.069000000000216</v>
      </c>
      <c r="S39" s="402">
        <f t="shared" si="27"/>
        <v>50.002999999999389</v>
      </c>
      <c r="T39" s="402">
        <f t="shared" si="27"/>
        <v>50.000000000001023</v>
      </c>
      <c r="U39" s="402">
        <f t="shared" si="27"/>
        <v>49.999999999998209</v>
      </c>
      <c r="V39" s="402">
        <f t="shared" si="27"/>
        <v>50.000000000002018</v>
      </c>
      <c r="W39" s="402">
        <f t="shared" si="27"/>
        <v>49.999999999998664</v>
      </c>
      <c r="X39" s="402">
        <f t="shared" si="27"/>
        <v>50.000000000000369</v>
      </c>
      <c r="Y39" s="402">
        <f t="shared" si="27"/>
        <v>50.000000000000028</v>
      </c>
      <c r="Z39" s="402">
        <f t="shared" si="27"/>
        <v>49.999999999999687</v>
      </c>
      <c r="AA39" s="402">
        <f t="shared" si="27"/>
        <v>49.999999999925194</v>
      </c>
      <c r="AB39" s="402">
        <f t="shared" si="27"/>
        <v>50.000000000682405</v>
      </c>
      <c r="AC39" s="402">
        <f t="shared" si="27"/>
        <v>49.999999997425277</v>
      </c>
      <c r="AD39" s="402">
        <f t="shared" si="27"/>
        <v>50.000000005022883</v>
      </c>
      <c r="AE39" s="402">
        <f t="shared" si="27"/>
        <v>49.999999995445876</v>
      </c>
      <c r="AF39" s="402">
        <f t="shared" si="27"/>
        <v>49.999999999132569</v>
      </c>
      <c r="AG39" s="402">
        <f t="shared" si="27"/>
        <v>50.000000006533639</v>
      </c>
      <c r="AH39" s="402">
        <f t="shared" si="27"/>
        <v>49.999999994635715</v>
      </c>
      <c r="AI39" s="402">
        <f t="shared" si="27"/>
        <v>49.999999997210153</v>
      </c>
      <c r="AJ39" s="402">
        <f t="shared" si="27"/>
        <v>50.000000010950146</v>
      </c>
      <c r="AK39" s="402">
        <f t="shared" si="27"/>
        <v>49.999999987486262</v>
      </c>
      <c r="AL39" s="402">
        <f t="shared" si="27"/>
        <v>50.000000007165426</v>
      </c>
      <c r="AM39" s="402">
        <f t="shared" si="27"/>
        <v>49.999999999064329</v>
      </c>
      <c r="AN39" s="402">
        <f t="shared" si="27"/>
        <v>49.999999999044093</v>
      </c>
      <c r="AO39" s="402">
        <f t="shared" si="27"/>
        <v>49.999999999761314</v>
      </c>
      <c r="AP39" s="402">
        <f t="shared" si="27"/>
        <v>50.000000001208889</v>
      </c>
      <c r="AQ39" s="402">
        <f t="shared" si="27"/>
        <v>49.999999998350148</v>
      </c>
      <c r="AR39" s="402">
        <f t="shared" si="27"/>
        <v>50.000000001752909</v>
      </c>
      <c r="AS39" s="402">
        <f t="shared" si="27"/>
        <v>50.000000000549136</v>
      </c>
      <c r="AT39" s="402">
        <f t="shared" si="27"/>
        <v>49.99999999378673</v>
      </c>
      <c r="AU39" s="402">
        <f t="shared" si="27"/>
        <v>50.000000010670362</v>
      </c>
      <c r="AV39" s="402">
        <f t="shared" si="27"/>
        <v>49.999999991484799</v>
      </c>
      <c r="AW39" s="402">
        <f t="shared" si="27"/>
        <v>50.000000002527116</v>
      </c>
      <c r="AX39" s="402">
        <f t="shared" si="27"/>
        <v>50.000000000264379</v>
      </c>
      <c r="AY39" s="402">
        <f t="shared" si="27"/>
        <v>50.000000000644121</v>
      </c>
      <c r="AZ39" s="402">
        <f t="shared" si="27"/>
        <v>49.99999999875152</v>
      </c>
      <c r="BA39" s="402">
        <f t="shared" si="27"/>
        <v>50.000000000607912</v>
      </c>
      <c r="BB39" s="402">
        <f t="shared" si="27"/>
        <v>50.000000000012108</v>
      </c>
      <c r="BC39" s="402">
        <f t="shared" si="27"/>
        <v>49.99999999971044</v>
      </c>
      <c r="BD39" s="402">
        <f t="shared" si="27"/>
        <v>50.00000000032091</v>
      </c>
      <c r="BE39" s="402">
        <f t="shared" si="27"/>
        <v>49.999999999910244</v>
      </c>
      <c r="BF39" s="402">
        <f t="shared" si="27"/>
        <v>49.999999999810029</v>
      </c>
      <c r="BG39" s="402">
        <f t="shared" si="27"/>
        <v>50.000000000213788</v>
      </c>
      <c r="BH39" s="402">
        <f t="shared" si="27"/>
        <v>50.000000000026517</v>
      </c>
      <c r="BI39" s="402">
        <f t="shared" si="27"/>
        <v>49.999999999802014</v>
      </c>
      <c r="BJ39" s="402">
        <f t="shared" si="27"/>
        <v>50.000000000115193</v>
      </c>
      <c r="BK39" s="402">
        <f t="shared" si="27"/>
        <v>49.999999999923546</v>
      </c>
      <c r="BL39" s="402">
        <f t="shared" si="27"/>
        <v>50.000000000367066</v>
      </c>
      <c r="BM39" s="402">
        <f t="shared" si="27"/>
        <v>49.999999999453053</v>
      </c>
      <c r="BN39" s="402">
        <f t="shared" si="27"/>
        <v>50.000000000049852</v>
      </c>
      <c r="BO39" s="402">
        <f t="shared" si="27"/>
        <v>50.000000000699288</v>
      </c>
      <c r="BP39" s="402">
        <f t="shared" si="27"/>
        <v>49.999999999165169</v>
      </c>
      <c r="BQ39" s="402">
        <f t="shared" si="27"/>
        <v>50.000000000395374</v>
      </c>
      <c r="BR39" s="402">
        <f t="shared" si="27"/>
        <v>49.99999999996723</v>
      </c>
      <c r="BS39" s="402">
        <f t="shared" si="27"/>
        <v>49.999999999974051</v>
      </c>
      <c r="BT39" s="402">
        <f t="shared" si="27"/>
        <v>49.999999999987324</v>
      </c>
      <c r="BU39" s="402">
        <f t="shared" ref="BU39:CI39" si="28">BT39-BU33</f>
        <v>50.000000000010573</v>
      </c>
      <c r="BV39" s="402">
        <f t="shared" si="28"/>
        <v>49.999999999994998</v>
      </c>
      <c r="BW39" s="402">
        <f t="shared" si="28"/>
        <v>50.000000000006565</v>
      </c>
      <c r="BX39" s="402">
        <f t="shared" si="28"/>
        <v>49.999999999988972</v>
      </c>
      <c r="BY39" s="402">
        <f t="shared" si="28"/>
        <v>50.000000000008328</v>
      </c>
      <c r="BZ39" s="402">
        <f t="shared" si="28"/>
        <v>49.999999999991587</v>
      </c>
      <c r="CA39" s="402">
        <f t="shared" si="28"/>
        <v>50.000000000008072</v>
      </c>
      <c r="CB39" s="402">
        <f t="shared" si="28"/>
        <v>49.999999999993804</v>
      </c>
      <c r="CC39" s="402">
        <f t="shared" si="28"/>
        <v>50.000000000002842</v>
      </c>
      <c r="CD39" s="402">
        <f t="shared" si="28"/>
        <v>49.999999999995651</v>
      </c>
      <c r="CE39" s="402">
        <f t="shared" si="28"/>
        <v>50.000000000011141</v>
      </c>
      <c r="CF39" s="402">
        <f t="shared" si="28"/>
        <v>49.999999999992383</v>
      </c>
      <c r="CG39" s="402">
        <f t="shared" si="28"/>
        <v>50.000000000007418</v>
      </c>
      <c r="CH39" s="402">
        <f t="shared" si="28"/>
        <v>49.999999999992298</v>
      </c>
      <c r="CI39" s="402">
        <f t="shared" si="28"/>
        <v>50.000000000006139</v>
      </c>
    </row>
    <row r="40" spans="1:87">
      <c r="A40" s="58"/>
      <c r="B40" s="58"/>
      <c r="C40" s="449" t="s">
        <v>640</v>
      </c>
      <c r="D40" s="450" t="s">
        <v>898</v>
      </c>
      <c r="E40" s="450" t="s">
        <v>58</v>
      </c>
      <c r="F40" s="448"/>
      <c r="G40" s="771"/>
      <c r="H40" s="572">
        <f>IF(ISNUMBER('Debt &amp; interest'!H16),'Debt &amp; interest'!H16,"")</f>
        <v>428.70600000000002</v>
      </c>
      <c r="I40" s="572">
        <f>IF(ISNUMBER('Debt &amp; interest'!I16),'Debt &amp; interest'!I16,"")</f>
        <v>515.89599999999996</v>
      </c>
      <c r="J40" s="572">
        <f>IF(ISNUMBER('Debt &amp; interest'!J16),'Debt &amp; interest'!J16,"")</f>
        <v>390.25900000000001</v>
      </c>
      <c r="K40" s="572">
        <f>IF(ISNUMBER('Debt &amp; interest'!K16),'Debt &amp; interest'!K16,"")</f>
        <v>280.16500000000002</v>
      </c>
      <c r="L40" s="572">
        <f>IF(ISNUMBER('Debt &amp; interest'!L16),'Debt &amp; interest'!L16,"")</f>
        <v>136.44200000000001</v>
      </c>
      <c r="M40" s="572" t="str">
        <f>IF(ISNUMBER('Debt &amp; interest'!M16),'Debt &amp; interest'!M16,"")</f>
        <v/>
      </c>
      <c r="N40" s="572" t="str">
        <f>IF(ISNUMBER('Debt &amp; interest'!N16),'Debt &amp; interest'!N16,"")</f>
        <v/>
      </c>
      <c r="O40" s="572" t="str">
        <f>IF(ISNUMBER('Debt &amp; interest'!O16),'Debt &amp; interest'!O16,"")</f>
        <v/>
      </c>
      <c r="P40" s="572" t="str">
        <f>IF(ISNUMBER('Debt &amp; interest'!P16),'Debt &amp; interest'!P16,"")</f>
        <v/>
      </c>
      <c r="Q40" s="572" t="str">
        <f>IF(ISNUMBER('Debt &amp; interest'!Q16),'Debt &amp; interest'!Q16,"")</f>
        <v/>
      </c>
      <c r="R40" s="572" t="str">
        <f>IF(ISNUMBER('Debt &amp; interest'!R16),'Debt &amp; interest'!R16,"")</f>
        <v/>
      </c>
      <c r="S40" s="572" t="str">
        <f>IF(ISNUMBER('Debt &amp; interest'!S16),'Debt &amp; interest'!S16,"")</f>
        <v/>
      </c>
      <c r="T40" s="572" t="str">
        <f>IF(ISNUMBER('Debt &amp; interest'!T16),'Debt &amp; interest'!T16,"")</f>
        <v/>
      </c>
      <c r="U40" s="572" t="str">
        <f>IF(ISNUMBER('Debt &amp; interest'!U16),'Debt &amp; interest'!U16,"")</f>
        <v/>
      </c>
      <c r="V40" s="572" t="str">
        <f>IF(ISNUMBER('Debt &amp; interest'!V16),'Debt &amp; interest'!V16,"")</f>
        <v/>
      </c>
      <c r="W40" s="572" t="str">
        <f>IF(ISNUMBER('Debt &amp; interest'!W16),'Debt &amp; interest'!W16,"")</f>
        <v/>
      </c>
      <c r="X40" s="572" t="str">
        <f>IF(ISNUMBER('Debt &amp; interest'!X16),'Debt &amp; interest'!X16,"")</f>
        <v/>
      </c>
      <c r="Y40" s="572" t="str">
        <f>IF(ISNUMBER('Debt &amp; interest'!Y16),'Debt &amp; interest'!Y16,"")</f>
        <v/>
      </c>
      <c r="Z40" s="572" t="str">
        <f>IF(ISNUMBER('Debt &amp; interest'!Z16),'Debt &amp; interest'!Z16,"")</f>
        <v/>
      </c>
      <c r="AA40" s="572" t="str">
        <f>IF(ISNUMBER('Debt &amp; interest'!AA16),'Debt &amp; interest'!AA16,"")</f>
        <v/>
      </c>
      <c r="AB40" s="572" t="str">
        <f>IF(ISNUMBER('Debt &amp; interest'!AB16),'Debt &amp; interest'!AB16,"")</f>
        <v/>
      </c>
      <c r="AC40" s="572" t="str">
        <f>IF(ISNUMBER('Debt &amp; interest'!AC16),'Debt &amp; interest'!AC16,"")</f>
        <v/>
      </c>
      <c r="AD40" s="572" t="str">
        <f>IF(ISNUMBER('Debt &amp; interest'!AD16),'Debt &amp; interest'!AD16,"")</f>
        <v/>
      </c>
      <c r="AE40" s="572" t="str">
        <f>IF(ISNUMBER('Debt &amp; interest'!AE16),'Debt &amp; interest'!AE16,"")</f>
        <v/>
      </c>
      <c r="AF40" s="572" t="str">
        <f>IF(ISNUMBER('Debt &amp; interest'!AF16),'Debt &amp; interest'!AF16,"")</f>
        <v/>
      </c>
      <c r="AG40" s="572" t="str">
        <f>IF(ISNUMBER('Debt &amp; interest'!AG16),'Debt &amp; interest'!AG16,"")</f>
        <v/>
      </c>
      <c r="AH40" s="572" t="str">
        <f>IF(ISNUMBER('Debt &amp; interest'!AH16),'Debt &amp; interest'!AH16,"")</f>
        <v/>
      </c>
      <c r="AI40" s="572" t="str">
        <f>IF(ISNUMBER('Debt &amp; interest'!AI16),'Debt &amp; interest'!AI16,"")</f>
        <v/>
      </c>
      <c r="AJ40" s="572" t="str">
        <f>IF(ISNUMBER('Debt &amp; interest'!AJ16),'Debt &amp; interest'!AJ16,"")</f>
        <v/>
      </c>
      <c r="AK40" s="572" t="str">
        <f>IF(ISNUMBER('Debt &amp; interest'!AK16),'Debt &amp; interest'!AK16,"")</f>
        <v/>
      </c>
      <c r="AL40" s="572" t="str">
        <f>IF(ISNUMBER('Debt &amp; interest'!AL16),'Debt &amp; interest'!AL16,"")</f>
        <v/>
      </c>
      <c r="AM40" s="572" t="str">
        <f>IF(ISNUMBER('Debt &amp; interest'!AM16),'Debt &amp; interest'!AM16,"")</f>
        <v/>
      </c>
      <c r="AN40" s="572" t="str">
        <f>IF(ISNUMBER('Debt &amp; interest'!AN16),'Debt &amp; interest'!AN16,"")</f>
        <v/>
      </c>
      <c r="AO40" s="572" t="str">
        <f>IF(ISNUMBER('Debt &amp; interest'!AO16),'Debt &amp; interest'!AO16,"")</f>
        <v/>
      </c>
      <c r="AP40" s="572" t="str">
        <f>IF(ISNUMBER('Debt &amp; interest'!AP16),'Debt &amp; interest'!AP16,"")</f>
        <v/>
      </c>
      <c r="AQ40" s="572" t="str">
        <f>IF(ISNUMBER('Debt &amp; interest'!AQ16),'Debt &amp; interest'!AQ16,"")</f>
        <v/>
      </c>
      <c r="AR40" s="572" t="str">
        <f>IF(ISNUMBER('Debt &amp; interest'!AR16),'Debt &amp; interest'!AR16,"")</f>
        <v/>
      </c>
      <c r="AS40" s="572" t="str">
        <f>IF(ISNUMBER('Debt &amp; interest'!AS16),'Debt &amp; interest'!AS16,"")</f>
        <v/>
      </c>
      <c r="AT40" s="572" t="str">
        <f>IF(ISNUMBER('Debt &amp; interest'!AT16),'Debt &amp; interest'!AT16,"")</f>
        <v/>
      </c>
      <c r="AU40" s="572" t="str">
        <f>IF(ISNUMBER('Debt &amp; interest'!AU16),'Debt &amp; interest'!AU16,"")</f>
        <v/>
      </c>
      <c r="AV40" s="572" t="str">
        <f>IF(ISNUMBER('Debt &amp; interest'!AV16),'Debt &amp; interest'!AV16,"")</f>
        <v/>
      </c>
      <c r="AW40" s="572" t="str">
        <f>IF(ISNUMBER('Debt &amp; interest'!AW16),'Debt &amp; interest'!AW16,"")</f>
        <v/>
      </c>
      <c r="AX40" s="572" t="str">
        <f>IF(ISNUMBER('Debt &amp; interest'!AX16),'Debt &amp; interest'!AX16,"")</f>
        <v/>
      </c>
      <c r="AY40" s="572" t="str">
        <f>IF(ISNUMBER('Debt &amp; interest'!AY16),'Debt &amp; interest'!AY16,"")</f>
        <v/>
      </c>
      <c r="AZ40" s="572" t="str">
        <f>IF(ISNUMBER('Debt &amp; interest'!AZ16),'Debt &amp; interest'!AZ16,"")</f>
        <v/>
      </c>
      <c r="BA40" s="572" t="str">
        <f>IF(ISNUMBER('Debt &amp; interest'!BA16),'Debt &amp; interest'!BA16,"")</f>
        <v/>
      </c>
      <c r="BB40" s="572" t="str">
        <f>IF(ISNUMBER('Debt &amp; interest'!BB16),'Debt &amp; interest'!BB16,"")</f>
        <v/>
      </c>
      <c r="BC40" s="572" t="str">
        <f>IF(ISNUMBER('Debt &amp; interest'!BC16),'Debt &amp; interest'!BC16,"")</f>
        <v/>
      </c>
      <c r="BD40" s="572" t="str">
        <f>IF(ISNUMBER('Debt &amp; interest'!BD16),'Debt &amp; interest'!BD16,"")</f>
        <v/>
      </c>
      <c r="BE40" s="572" t="str">
        <f>IF(ISNUMBER('Debt &amp; interest'!BE16),'Debt &amp; interest'!BE16,"")</f>
        <v/>
      </c>
      <c r="BF40" s="572" t="str">
        <f>IF(ISNUMBER('Debt &amp; interest'!BF16),'Debt &amp; interest'!BF16,"")</f>
        <v/>
      </c>
      <c r="BG40" s="572" t="str">
        <f>IF(ISNUMBER('Debt &amp; interest'!BG16),'Debt &amp; interest'!BG16,"")</f>
        <v/>
      </c>
      <c r="BH40" s="572" t="str">
        <f>IF(ISNUMBER('Debt &amp; interest'!BH16),'Debt &amp; interest'!BH16,"")</f>
        <v/>
      </c>
      <c r="BI40" s="572" t="str">
        <f>IF(ISNUMBER('Debt &amp; interest'!BI16),'Debt &amp; interest'!BI16,"")</f>
        <v/>
      </c>
      <c r="BJ40" s="572" t="str">
        <f>IF(ISNUMBER('Debt &amp; interest'!BJ16),'Debt &amp; interest'!BJ16,"")</f>
        <v/>
      </c>
      <c r="BK40" s="572" t="str">
        <f>IF(ISNUMBER('Debt &amp; interest'!BK16),'Debt &amp; interest'!BK16,"")</f>
        <v/>
      </c>
      <c r="BL40" s="572" t="str">
        <f>IF(ISNUMBER('Debt &amp; interest'!BL16),'Debt &amp; interest'!BL16,"")</f>
        <v/>
      </c>
      <c r="BM40" s="572" t="str">
        <f>IF(ISNUMBER('Debt &amp; interest'!BM16),'Debt &amp; interest'!BM16,"")</f>
        <v/>
      </c>
      <c r="BN40" s="572" t="str">
        <f>IF(ISNUMBER('Debt &amp; interest'!BN16),'Debt &amp; interest'!BN16,"")</f>
        <v/>
      </c>
      <c r="BO40" s="572" t="str">
        <f>IF(ISNUMBER('Debt &amp; interest'!BO16),'Debt &amp; interest'!BO16,"")</f>
        <v/>
      </c>
      <c r="BP40" s="572" t="str">
        <f>IF(ISNUMBER('Debt &amp; interest'!BP16),'Debt &amp; interest'!BP16,"")</f>
        <v/>
      </c>
      <c r="BQ40" s="572" t="str">
        <f>IF(ISNUMBER('Debt &amp; interest'!BQ16),'Debt &amp; interest'!BQ16,"")</f>
        <v/>
      </c>
      <c r="BR40" s="572" t="str">
        <f>IF(ISNUMBER('Debt &amp; interest'!BR16),'Debt &amp; interest'!BR16,"")</f>
        <v/>
      </c>
      <c r="BS40" s="572" t="str">
        <f>IF(ISNUMBER('Debt &amp; interest'!BS16),'Debt &amp; interest'!BS16,"")</f>
        <v/>
      </c>
      <c r="BT40" s="572" t="str">
        <f>IF(ISNUMBER('Debt &amp; interest'!BT16),'Debt &amp; interest'!BT16,"")</f>
        <v/>
      </c>
      <c r="BU40" s="572" t="str">
        <f>IF(ISNUMBER('Debt &amp; interest'!BU16),'Debt &amp; interest'!BU16,"")</f>
        <v/>
      </c>
      <c r="BV40" s="572" t="str">
        <f>IF(ISNUMBER('Debt &amp; interest'!BV16),'Debt &amp; interest'!BV16,"")</f>
        <v/>
      </c>
      <c r="BW40" s="572" t="str">
        <f>IF(ISNUMBER('Debt &amp; interest'!BW16),'Debt &amp; interest'!BW16,"")</f>
        <v/>
      </c>
      <c r="BX40" s="572" t="str">
        <f>IF(ISNUMBER('Debt &amp; interest'!BX16),'Debt &amp; interest'!BX16,"")</f>
        <v/>
      </c>
      <c r="BY40" s="572" t="str">
        <f>IF(ISNUMBER('Debt &amp; interest'!BY16),'Debt &amp; interest'!BY16,"")</f>
        <v/>
      </c>
      <c r="BZ40" s="572" t="str">
        <f>IF(ISNUMBER('Debt &amp; interest'!BZ16),'Debt &amp; interest'!BZ16,"")</f>
        <v/>
      </c>
      <c r="CA40" s="572" t="str">
        <f>IF(ISNUMBER('Debt &amp; interest'!CA16),'Debt &amp; interest'!CA16,"")</f>
        <v/>
      </c>
      <c r="CB40" s="572" t="str">
        <f>IF(ISNUMBER('Debt &amp; interest'!CB16),'Debt &amp; interest'!CB16,"")</f>
        <v/>
      </c>
      <c r="CC40" s="572" t="str">
        <f>IF(ISNUMBER('Debt &amp; interest'!CC16),'Debt &amp; interest'!CC16,"")</f>
        <v/>
      </c>
      <c r="CD40" s="572" t="str">
        <f>IF(ISNUMBER('Debt &amp; interest'!CD16),'Debt &amp; interest'!CD16,"")</f>
        <v/>
      </c>
      <c r="CE40" s="572" t="str">
        <f>IF(ISNUMBER('Debt &amp; interest'!CE16),'Debt &amp; interest'!CE16,"")</f>
        <v/>
      </c>
      <c r="CF40" s="572" t="str">
        <f>IF(ISNUMBER('Debt &amp; interest'!CF16),'Debt &amp; interest'!CF16,"")</f>
        <v/>
      </c>
      <c r="CG40" s="572" t="str">
        <f>IF(ISNUMBER('Debt &amp; interest'!CG16),'Debt &amp; interest'!CG16,"")</f>
        <v/>
      </c>
      <c r="CH40" s="572" t="str">
        <f>IF(ISNUMBER('Debt &amp; interest'!CH16),'Debt &amp; interest'!CH16,"")</f>
        <v/>
      </c>
      <c r="CI40" s="572" t="str">
        <f>IF(ISNUMBER('Debt &amp; interest'!CI16),'Debt &amp; interest'!CI16,"")</f>
        <v/>
      </c>
    </row>
    <row r="41" spans="1:87">
      <c r="A41" s="449"/>
      <c r="B41" s="449"/>
      <c r="C41" s="449" t="s">
        <v>641</v>
      </c>
      <c r="D41" s="450" t="s">
        <v>898</v>
      </c>
      <c r="E41" s="450" t="s">
        <v>58</v>
      </c>
      <c r="F41" s="450"/>
      <c r="G41" s="770"/>
      <c r="H41" s="451">
        <f>IF(ISNUMBER(H40),H40-H39,"")</f>
        <v>-3.3917845859605222E-2</v>
      </c>
      <c r="I41" s="451">
        <f t="shared" ref="I41:BT41" si="29">IF(ISNUMBER(I40),I40-I39,"")</f>
        <v>0.13629280264751742</v>
      </c>
      <c r="J41" s="451">
        <f t="shared" si="29"/>
        <v>0.26854746620375636</v>
      </c>
      <c r="K41" s="451">
        <f t="shared" si="29"/>
        <v>7.8945843107305791E-2</v>
      </c>
      <c r="L41" s="451">
        <f t="shared" si="29"/>
        <v>6.1945843107508836E-2</v>
      </c>
      <c r="M41" s="451" t="str">
        <f t="shared" si="29"/>
        <v/>
      </c>
      <c r="N41" s="451" t="str">
        <f t="shared" si="29"/>
        <v/>
      </c>
      <c r="O41" s="451" t="str">
        <f t="shared" si="29"/>
        <v/>
      </c>
      <c r="P41" s="451" t="str">
        <f t="shared" si="29"/>
        <v/>
      </c>
      <c r="Q41" s="451" t="str">
        <f t="shared" si="29"/>
        <v/>
      </c>
      <c r="R41" s="451" t="str">
        <f t="shared" si="29"/>
        <v/>
      </c>
      <c r="S41" s="451" t="str">
        <f t="shared" si="29"/>
        <v/>
      </c>
      <c r="T41" s="451" t="str">
        <f t="shared" si="29"/>
        <v/>
      </c>
      <c r="U41" s="451" t="str">
        <f t="shared" si="29"/>
        <v/>
      </c>
      <c r="V41" s="451" t="str">
        <f t="shared" si="29"/>
        <v/>
      </c>
      <c r="W41" s="451" t="str">
        <f t="shared" si="29"/>
        <v/>
      </c>
      <c r="X41" s="451" t="str">
        <f t="shared" si="29"/>
        <v/>
      </c>
      <c r="Y41" s="451" t="str">
        <f t="shared" si="29"/>
        <v/>
      </c>
      <c r="Z41" s="451" t="str">
        <f t="shared" si="29"/>
        <v/>
      </c>
      <c r="AA41" s="451" t="str">
        <f t="shared" si="29"/>
        <v/>
      </c>
      <c r="AB41" s="451" t="str">
        <f t="shared" si="29"/>
        <v/>
      </c>
      <c r="AC41" s="451" t="str">
        <f t="shared" si="29"/>
        <v/>
      </c>
      <c r="AD41" s="451" t="str">
        <f t="shared" si="29"/>
        <v/>
      </c>
      <c r="AE41" s="451" t="str">
        <f t="shared" si="29"/>
        <v/>
      </c>
      <c r="AF41" s="451" t="str">
        <f t="shared" si="29"/>
        <v/>
      </c>
      <c r="AG41" s="451" t="str">
        <f t="shared" si="29"/>
        <v/>
      </c>
      <c r="AH41" s="451" t="str">
        <f t="shared" si="29"/>
        <v/>
      </c>
      <c r="AI41" s="451" t="str">
        <f t="shared" si="29"/>
        <v/>
      </c>
      <c r="AJ41" s="451" t="str">
        <f t="shared" si="29"/>
        <v/>
      </c>
      <c r="AK41" s="451" t="str">
        <f t="shared" si="29"/>
        <v/>
      </c>
      <c r="AL41" s="451" t="str">
        <f t="shared" si="29"/>
        <v/>
      </c>
      <c r="AM41" s="451" t="str">
        <f t="shared" si="29"/>
        <v/>
      </c>
      <c r="AN41" s="451" t="str">
        <f t="shared" si="29"/>
        <v/>
      </c>
      <c r="AO41" s="451" t="str">
        <f t="shared" si="29"/>
        <v/>
      </c>
      <c r="AP41" s="451" t="str">
        <f t="shared" si="29"/>
        <v/>
      </c>
      <c r="AQ41" s="451" t="str">
        <f t="shared" si="29"/>
        <v/>
      </c>
      <c r="AR41" s="451" t="str">
        <f t="shared" si="29"/>
        <v/>
      </c>
      <c r="AS41" s="451" t="str">
        <f t="shared" si="29"/>
        <v/>
      </c>
      <c r="AT41" s="451" t="str">
        <f t="shared" si="29"/>
        <v/>
      </c>
      <c r="AU41" s="451" t="str">
        <f t="shared" si="29"/>
        <v/>
      </c>
      <c r="AV41" s="451" t="str">
        <f t="shared" si="29"/>
        <v/>
      </c>
      <c r="AW41" s="451" t="str">
        <f t="shared" si="29"/>
        <v/>
      </c>
      <c r="AX41" s="451" t="str">
        <f t="shared" si="29"/>
        <v/>
      </c>
      <c r="AY41" s="451" t="str">
        <f t="shared" si="29"/>
        <v/>
      </c>
      <c r="AZ41" s="451" t="str">
        <f t="shared" si="29"/>
        <v/>
      </c>
      <c r="BA41" s="451" t="str">
        <f t="shared" si="29"/>
        <v/>
      </c>
      <c r="BB41" s="451" t="str">
        <f t="shared" si="29"/>
        <v/>
      </c>
      <c r="BC41" s="451" t="str">
        <f t="shared" si="29"/>
        <v/>
      </c>
      <c r="BD41" s="451" t="str">
        <f t="shared" si="29"/>
        <v/>
      </c>
      <c r="BE41" s="451" t="str">
        <f t="shared" si="29"/>
        <v/>
      </c>
      <c r="BF41" s="451" t="str">
        <f t="shared" si="29"/>
        <v/>
      </c>
      <c r="BG41" s="451" t="str">
        <f t="shared" si="29"/>
        <v/>
      </c>
      <c r="BH41" s="451" t="str">
        <f t="shared" si="29"/>
        <v/>
      </c>
      <c r="BI41" s="451" t="str">
        <f t="shared" si="29"/>
        <v/>
      </c>
      <c r="BJ41" s="451" t="str">
        <f t="shared" si="29"/>
        <v/>
      </c>
      <c r="BK41" s="451" t="str">
        <f t="shared" si="29"/>
        <v/>
      </c>
      <c r="BL41" s="451" t="str">
        <f t="shared" si="29"/>
        <v/>
      </c>
      <c r="BM41" s="451" t="str">
        <f t="shared" si="29"/>
        <v/>
      </c>
      <c r="BN41" s="451" t="str">
        <f t="shared" si="29"/>
        <v/>
      </c>
      <c r="BO41" s="451" t="str">
        <f t="shared" si="29"/>
        <v/>
      </c>
      <c r="BP41" s="451" t="str">
        <f t="shared" si="29"/>
        <v/>
      </c>
      <c r="BQ41" s="451" t="str">
        <f t="shared" si="29"/>
        <v/>
      </c>
      <c r="BR41" s="451" t="str">
        <f t="shared" si="29"/>
        <v/>
      </c>
      <c r="BS41" s="451" t="str">
        <f t="shared" si="29"/>
        <v/>
      </c>
      <c r="BT41" s="451" t="str">
        <f t="shared" si="29"/>
        <v/>
      </c>
      <c r="BU41" s="451" t="str">
        <f t="shared" ref="BU41:CI41" si="30">IF(ISNUMBER(BU40),BU40-BU39,"")</f>
        <v/>
      </c>
      <c r="BV41" s="451" t="str">
        <f t="shared" si="30"/>
        <v/>
      </c>
      <c r="BW41" s="451" t="str">
        <f t="shared" si="30"/>
        <v/>
      </c>
      <c r="BX41" s="451" t="str">
        <f t="shared" si="30"/>
        <v/>
      </c>
      <c r="BY41" s="451" t="str">
        <f t="shared" si="30"/>
        <v/>
      </c>
      <c r="BZ41" s="451" t="str">
        <f t="shared" si="30"/>
        <v/>
      </c>
      <c r="CA41" s="451" t="str">
        <f t="shared" si="30"/>
        <v/>
      </c>
      <c r="CB41" s="451" t="str">
        <f t="shared" si="30"/>
        <v/>
      </c>
      <c r="CC41" s="451" t="str">
        <f t="shared" si="30"/>
        <v/>
      </c>
      <c r="CD41" s="451" t="str">
        <f t="shared" si="30"/>
        <v/>
      </c>
      <c r="CE41" s="451" t="str">
        <f t="shared" si="30"/>
        <v/>
      </c>
      <c r="CF41" s="451" t="str">
        <f t="shared" si="30"/>
        <v/>
      </c>
      <c r="CG41" s="451" t="str">
        <f t="shared" si="30"/>
        <v/>
      </c>
      <c r="CH41" s="451" t="str">
        <f t="shared" si="30"/>
        <v/>
      </c>
      <c r="CI41" s="451" t="str">
        <f t="shared" si="30"/>
        <v/>
      </c>
    </row>
    <row r="42" spans="1:87">
      <c r="D42" s="2"/>
      <c r="E42" s="2"/>
      <c r="F42" s="2"/>
      <c r="G42" s="2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87">
      <c r="A43" s="465"/>
      <c r="B43" s="465"/>
      <c r="C43" s="464" t="s">
        <v>642</v>
      </c>
      <c r="D43" s="466"/>
      <c r="E43" s="466"/>
      <c r="F43" s="466"/>
      <c r="G43" s="466"/>
      <c r="H43" s="467"/>
      <c r="I43" s="467"/>
      <c r="J43" s="467"/>
      <c r="K43" s="467"/>
      <c r="L43" s="467"/>
      <c r="M43" s="467"/>
      <c r="N43" s="467"/>
      <c r="O43" s="467"/>
      <c r="P43" s="467"/>
      <c r="Q43" s="467"/>
      <c r="R43" s="467"/>
      <c r="S43" s="467"/>
      <c r="T43" s="467"/>
      <c r="U43" s="467"/>
      <c r="V43" s="467"/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5"/>
      <c r="AH43" s="465"/>
      <c r="AI43" s="465"/>
      <c r="AJ43" s="465"/>
      <c r="AK43" s="465"/>
      <c r="AL43" s="465"/>
      <c r="AM43" s="465"/>
      <c r="AN43" s="465"/>
      <c r="AO43" s="465"/>
      <c r="AP43" s="465"/>
      <c r="AQ43" s="465"/>
      <c r="AR43" s="465"/>
      <c r="AS43" s="465"/>
      <c r="AT43" s="465"/>
      <c r="AU43" s="465"/>
      <c r="AV43" s="465"/>
      <c r="AW43" s="465"/>
      <c r="AX43" s="465"/>
      <c r="AY43" s="465"/>
      <c r="AZ43" s="465"/>
      <c r="BA43" s="465"/>
      <c r="BB43" s="465"/>
      <c r="BC43" s="465"/>
      <c r="BD43" s="465"/>
      <c r="BE43" s="465"/>
      <c r="BF43" s="465"/>
      <c r="BG43" s="465"/>
      <c r="BH43" s="465"/>
      <c r="BI43" s="465"/>
      <c r="BJ43" s="465"/>
      <c r="BK43" s="465"/>
      <c r="BL43" s="465"/>
      <c r="BM43" s="465"/>
      <c r="BN43" s="465"/>
      <c r="BO43" s="465"/>
      <c r="BP43" s="465"/>
      <c r="BQ43" s="465"/>
      <c r="BR43" s="465"/>
      <c r="BS43" s="465"/>
      <c r="BT43" s="465"/>
      <c r="BU43" s="465"/>
      <c r="BV43" s="465"/>
      <c r="BW43" s="465"/>
      <c r="BX43" s="465"/>
      <c r="BY43" s="465"/>
      <c r="BZ43" s="465"/>
      <c r="CA43" s="465"/>
      <c r="CB43" s="465"/>
      <c r="CC43" s="465"/>
      <c r="CD43" s="465"/>
      <c r="CE43" s="465"/>
      <c r="CF43" s="465"/>
      <c r="CG43" s="465"/>
      <c r="CH43" s="465"/>
      <c r="CI43" s="465"/>
    </row>
    <row r="44" spans="1:87">
      <c r="C44" s="1" t="s">
        <v>387</v>
      </c>
      <c r="D44" s="2" t="s">
        <v>898</v>
      </c>
      <c r="E44" s="2" t="s">
        <v>58</v>
      </c>
      <c r="F44" s="2"/>
      <c r="G44" s="421"/>
      <c r="H44" s="188">
        <f>Revenue!H103</f>
        <v>920.94599999999991</v>
      </c>
      <c r="I44" s="188">
        <f>Revenue!I103</f>
        <v>939.28800000000001</v>
      </c>
      <c r="J44" s="188">
        <f>Revenue!J103</f>
        <v>990.51099999999997</v>
      </c>
      <c r="K44" s="188">
        <f>Revenue!K103</f>
        <v>1049.806</v>
      </c>
      <c r="L44" s="188">
        <f>Revenue!L103</f>
        <v>1153.4749999999999</v>
      </c>
      <c r="M44" s="188">
        <f>Revenue!M103</f>
        <v>1279.0780462249995</v>
      </c>
      <c r="N44" s="188">
        <f>Revenue!N103</f>
        <v>1402.4838798482015</v>
      </c>
      <c r="O44" s="188">
        <f>Revenue!O103</f>
        <v>1471.7525586739039</v>
      </c>
      <c r="P44" s="188">
        <f>Revenue!P103</f>
        <v>1544.4424175468077</v>
      </c>
      <c r="Q44" s="188">
        <f>Revenue!Q103</f>
        <v>1623.8422022328889</v>
      </c>
      <c r="R44" s="188">
        <f>Revenue!R103</f>
        <v>1705.6838492254267</v>
      </c>
      <c r="S44" s="188">
        <f>Revenue!S103</f>
        <v>1791.6503152263881</v>
      </c>
      <c r="T44" s="188">
        <f>Revenue!T103</f>
        <v>1881.9494911137981</v>
      </c>
      <c r="U44" s="188">
        <f>Revenue!U103</f>
        <v>1976.7997454659339</v>
      </c>
      <c r="V44" s="188">
        <f>Revenue!V103</f>
        <v>2076.4304526374171</v>
      </c>
      <c r="W44" s="188">
        <f>Revenue!W103</f>
        <v>2181.0825474503431</v>
      </c>
      <c r="X44" s="188">
        <f>Revenue!X103</f>
        <v>2291.0091078418404</v>
      </c>
      <c r="Y44" s="188">
        <f>Revenue!Y103</f>
        <v>2406.4759668770694</v>
      </c>
      <c r="Z44" s="188">
        <f>Revenue!Z103</f>
        <v>2527.7623556076737</v>
      </c>
      <c r="AA44" s="188">
        <f>Revenue!AA103</f>
        <v>2655.1615783303005</v>
      </c>
      <c r="AB44" s="188">
        <f>Revenue!AB103</f>
        <v>2788.9817218781477</v>
      </c>
      <c r="AC44" s="188">
        <f>Revenue!AC103</f>
        <v>2929.5464006608063</v>
      </c>
      <c r="AD44" s="188">
        <f>Revenue!AD103</f>
        <v>3077.1955392541113</v>
      </c>
      <c r="AE44" s="188">
        <f>Revenue!AE103</f>
        <v>3232.2861944325186</v>
      </c>
      <c r="AF44" s="188">
        <f>Revenue!AF103</f>
        <v>3395.1934186319177</v>
      </c>
      <c r="AG44" s="188">
        <f>Revenue!AG103</f>
        <v>3497.7282598746019</v>
      </c>
      <c r="AH44" s="188">
        <f>Revenue!AH103</f>
        <v>3603.3596533228151</v>
      </c>
      <c r="AI44" s="188">
        <f>Revenue!AI103</f>
        <v>3712.1811148531638</v>
      </c>
      <c r="AJ44" s="188">
        <f>Revenue!AJ103</f>
        <v>3824.2889845217296</v>
      </c>
      <c r="AK44" s="188">
        <f>Revenue!AK103</f>
        <v>3939.782511854286</v>
      </c>
      <c r="AL44" s="188">
        <f>Revenue!AL103</f>
        <v>4058.7639437122857</v>
      </c>
      <c r="AM44" s="188">
        <f>Revenue!AM103</f>
        <v>4181.3386148123973</v>
      </c>
      <c r="AN44" s="188">
        <f>Revenue!AN103</f>
        <v>4307.615040979731</v>
      </c>
      <c r="AO44" s="188">
        <f>Revenue!AO103</f>
        <v>4437.7050152173197</v>
      </c>
      <c r="AP44" s="188">
        <f>Revenue!AP103</f>
        <v>4571.7237066768821</v>
      </c>
      <c r="AQ44" s="188">
        <f>Revenue!AQ103</f>
        <v>4709.789762618524</v>
      </c>
      <c r="AR44" s="188">
        <f>Revenue!AR103</f>
        <v>4852.0254134496035</v>
      </c>
      <c r="AS44" s="188">
        <f>Revenue!AS103</f>
        <v>4998.5565809357813</v>
      </c>
      <c r="AT44" s="188">
        <f>Revenue!AT103</f>
        <v>5149.5129896800427</v>
      </c>
      <c r="AU44" s="188">
        <f>Revenue!AU103</f>
        <v>5305.0282819683798</v>
      </c>
      <c r="AV44" s="188">
        <f>Revenue!AV103</f>
        <v>5465.2401360838248</v>
      </c>
      <c r="AW44" s="188">
        <f>Revenue!AW103</f>
        <v>5630.2903881935563</v>
      </c>
      <c r="AX44" s="188">
        <f>Revenue!AX103</f>
        <v>5800.3251579170019</v>
      </c>
      <c r="AY44" s="188">
        <f>Revenue!AY103</f>
        <v>5975.4949776860958</v>
      </c>
      <c r="AZ44" s="188">
        <f>Revenue!AZ103</f>
        <v>6155.9549260122149</v>
      </c>
      <c r="BA44" s="188">
        <f>Revenue!BA103</f>
        <v>6341.8647647777852</v>
      </c>
      <c r="BB44" s="188">
        <f>Revenue!BB103</f>
        <v>6533.3890806740746</v>
      </c>
      <c r="BC44" s="188">
        <f>Revenue!BC103</f>
        <v>6730.6974309104316</v>
      </c>
      <c r="BD44" s="188">
        <f>Revenue!BD103</f>
        <v>6933.964493323926</v>
      </c>
      <c r="BE44" s="188">
        <f>Revenue!BE103</f>
        <v>7143.3702210223091</v>
      </c>
      <c r="BF44" s="188">
        <f>Revenue!BF103</f>
        <v>7359.1000016971839</v>
      </c>
      <c r="BG44" s="188">
        <f>Revenue!BG103</f>
        <v>7581.3448217484402</v>
      </c>
      <c r="BH44" s="188">
        <f>Revenue!BH103</f>
        <v>7810.3014353652416</v>
      </c>
      <c r="BI44" s="188">
        <f>Revenue!BI103</f>
        <v>8046.1725387132738</v>
      </c>
      <c r="BJ44" s="188">
        <f>Revenue!BJ103</f>
        <v>8289.1669493824138</v>
      </c>
      <c r="BK44" s="188">
        <f>Revenue!BK103</f>
        <v>8539.4997912537638</v>
      </c>
      <c r="BL44" s="188">
        <f>Revenue!BL103</f>
        <v>8797.3926849496293</v>
      </c>
      <c r="BM44" s="188">
        <f>Revenue!BM103</f>
        <v>9063.0739440351081</v>
      </c>
      <c r="BN44" s="188">
        <f>Revenue!BN103</f>
        <v>9336.7787771449694</v>
      </c>
      <c r="BO44" s="188">
        <f>Revenue!BO103</f>
        <v>9618.7494962147466</v>
      </c>
      <c r="BP44" s="188">
        <f>Revenue!BP103</f>
        <v>9909.2357310004336</v>
      </c>
      <c r="BQ44" s="188">
        <f>Revenue!BQ103</f>
        <v>10208.494650076645</v>
      </c>
      <c r="BR44" s="188">
        <f>Revenue!BR103</f>
        <v>10516.791188508962</v>
      </c>
      <c r="BS44" s="188">
        <f>Revenue!BS103</f>
        <v>10834.398282401931</v>
      </c>
      <c r="BT44" s="188">
        <f>Revenue!BT103</f>
        <v>11161.597110530471</v>
      </c>
      <c r="BU44" s="188">
        <f>Revenue!BU103</f>
        <v>11498.677343268491</v>
      </c>
      <c r="BV44" s="188">
        <f>Revenue!BV103</f>
        <v>11845.9373990352</v>
      </c>
      <c r="BW44" s="188">
        <f>Revenue!BW103</f>
        <v>12203.684708486064</v>
      </c>
      <c r="BX44" s="188">
        <f>Revenue!BX103</f>
        <v>12572.235986682346</v>
      </c>
      <c r="BY44" s="188">
        <f>Revenue!BY103</f>
        <v>12951.917513480152</v>
      </c>
      <c r="BZ44" s="188">
        <f>Revenue!BZ103</f>
        <v>13343.065422387252</v>
      </c>
      <c r="CA44" s="188">
        <f>Revenue!CA103</f>
        <v>13746.025998143346</v>
      </c>
      <c r="CB44" s="188">
        <f>Revenue!CB103</f>
        <v>14161.155983287275</v>
      </c>
      <c r="CC44" s="188">
        <f>Revenue!CC103</f>
        <v>14588.822893982553</v>
      </c>
      <c r="CD44" s="188">
        <f>Revenue!CD103</f>
        <v>15029.405345380826</v>
      </c>
      <c r="CE44" s="188">
        <f>Revenue!CE103</f>
        <v>15483.293386811329</v>
      </c>
      <c r="CF44" s="188">
        <f>Revenue!CF103</f>
        <v>15950.888847093032</v>
      </c>
      <c r="CG44" s="188">
        <f>Revenue!CG103</f>
        <v>16432.605690275239</v>
      </c>
      <c r="CH44" s="188">
        <f>Revenue!CH103</f>
        <v>16928.870382121549</v>
      </c>
      <c r="CI44" s="188">
        <f>Revenue!CI103</f>
        <v>17440.122267661623</v>
      </c>
    </row>
    <row r="45" spans="1:87">
      <c r="C45" s="1" t="s">
        <v>602</v>
      </c>
      <c r="D45" s="2" t="s">
        <v>898</v>
      </c>
      <c r="E45" s="2" t="s">
        <v>58</v>
      </c>
      <c r="F45" s="2"/>
      <c r="G45" s="421"/>
      <c r="H45" s="188">
        <f>Revenue!H104</f>
        <v>332.78099999999995</v>
      </c>
      <c r="I45" s="188">
        <f>Revenue!I104</f>
        <v>333.505</v>
      </c>
      <c r="J45" s="188">
        <f>Revenue!J104</f>
        <v>359.17899999999997</v>
      </c>
      <c r="K45" s="188">
        <f>Revenue!K104</f>
        <v>382.20900000000006</v>
      </c>
      <c r="L45" s="188">
        <f>Revenue!L104</f>
        <v>410.52700000000004</v>
      </c>
      <c r="M45" s="188">
        <f>Revenue!M104</f>
        <v>454.01174260394708</v>
      </c>
      <c r="N45" s="188">
        <f>Revenue!N104</f>
        <v>495.38784643541567</v>
      </c>
      <c r="O45" s="188">
        <f>Revenue!O104</f>
        <v>515.53754666406689</v>
      </c>
      <c r="P45" s="188">
        <f>Revenue!P104</f>
        <v>535.60305961399604</v>
      </c>
      <c r="Q45" s="188">
        <f>Revenue!Q104</f>
        <v>553.43034027976489</v>
      </c>
      <c r="R45" s="188">
        <f>Revenue!R104</f>
        <v>571.31551089630227</v>
      </c>
      <c r="S45" s="188">
        <f>Revenue!S104</f>
        <v>590.29425358854235</v>
      </c>
      <c r="T45" s="188">
        <f>Revenue!T104</f>
        <v>610.4386143620975</v>
      </c>
      <c r="U45" s="188">
        <f>Revenue!U104</f>
        <v>631.2916616241049</v>
      </c>
      <c r="V45" s="188">
        <f>Revenue!V104</f>
        <v>658.86313500775054</v>
      </c>
      <c r="W45" s="188">
        <f>Revenue!W104</f>
        <v>687.64234763511934</v>
      </c>
      <c r="X45" s="188">
        <f>Revenue!X104</f>
        <v>717.68235066667398</v>
      </c>
      <c r="Y45" s="188">
        <f>Revenue!Y104</f>
        <v>749.03853166920067</v>
      </c>
      <c r="Z45" s="188">
        <f>Revenue!Z104</f>
        <v>781.76871776272981</v>
      </c>
      <c r="AA45" s="188">
        <f>Revenue!AA104</f>
        <v>815.93328333141369</v>
      </c>
      <c r="AB45" s="188">
        <f>Revenue!AB104</f>
        <v>851.59526250072679</v>
      </c>
      <c r="AC45" s="188">
        <f>Revenue!AC104</f>
        <v>888.82046659233833</v>
      </c>
      <c r="AD45" s="188">
        <f>Revenue!AD104</f>
        <v>927.67760677739989</v>
      </c>
      <c r="AE45" s="188">
        <f>Revenue!AE104</f>
        <v>968.23842215879733</v>
      </c>
      <c r="AF45" s="188">
        <f>Revenue!AF104</f>
        <v>1010.5778135231599</v>
      </c>
      <c r="AG45" s="188">
        <f>Revenue!AG104</f>
        <v>1034.4898679561572</v>
      </c>
      <c r="AH45" s="188">
        <f>Revenue!AH104</f>
        <v>1058.9730830446358</v>
      </c>
      <c r="AI45" s="188">
        <f>Revenue!AI104</f>
        <v>1084.0412150231462</v>
      </c>
      <c r="AJ45" s="188">
        <f>Revenue!AJ104</f>
        <v>1109.7083538245549</v>
      </c>
      <c r="AK45" s="188">
        <f>Revenue!AK104</f>
        <v>1135.9889312245057</v>
      </c>
      <c r="AL45" s="188">
        <f>Revenue!AL104</f>
        <v>1162.8977291856827</v>
      </c>
      <c r="AM45" s="188">
        <f>Revenue!AM104</f>
        <v>1190.4498884068018</v>
      </c>
      <c r="AN45" s="188">
        <f>Revenue!AN104</f>
        <v>1218.6609170813736</v>
      </c>
      <c r="AO45" s="188">
        <f>Revenue!AO104</f>
        <v>1247.5466998714078</v>
      </c>
      <c r="AP45" s="188">
        <f>Revenue!AP104</f>
        <v>1277.1235071013566</v>
      </c>
      <c r="AQ45" s="188">
        <f>Revenue!AQ104</f>
        <v>1307.4080041777218</v>
      </c>
      <c r="AR45" s="188">
        <f>Revenue!AR104</f>
        <v>1338.4172612398913</v>
      </c>
      <c r="AS45" s="188">
        <f>Revenue!AS104</f>
        <v>1370.1687630479053</v>
      </c>
      <c r="AT45" s="188">
        <f>Revenue!AT104</f>
        <v>1402.6804191129906</v>
      </c>
      <c r="AU45" s="188">
        <f>Revenue!AU104</f>
        <v>1435.9705740768479</v>
      </c>
      <c r="AV45" s="188">
        <f>Revenue!AV104</f>
        <v>1470.0580183458314</v>
      </c>
      <c r="AW45" s="188">
        <f>Revenue!AW104</f>
        <v>1504.9619989862967</v>
      </c>
      <c r="AX45" s="188">
        <f>Revenue!AX104</f>
        <v>1540.7022308875655</v>
      </c>
      <c r="AY45" s="188">
        <f>Revenue!AY104</f>
        <v>1577.2989081991043</v>
      </c>
      <c r="AZ45" s="188">
        <f>Revenue!AZ104</f>
        <v>1614.7727160486795</v>
      </c>
      <c r="BA45" s="188">
        <f>Revenue!BA104</f>
        <v>1653.1448425484207</v>
      </c>
      <c r="BB45" s="188">
        <f>Revenue!BB104</f>
        <v>1692.4369910958947</v>
      </c>
      <c r="BC45" s="188">
        <f>Revenue!BC104</f>
        <v>1732.6713929774694</v>
      </c>
      <c r="BD45" s="188">
        <f>Revenue!BD104</f>
        <v>1773.8708202814205</v>
      </c>
      <c r="BE45" s="188">
        <f>Revenue!BE104</f>
        <v>1816.0585991284345</v>
      </c>
      <c r="BF45" s="188">
        <f>Revenue!BF104</f>
        <v>1859.2586232273252</v>
      </c>
      <c r="BG45" s="188">
        <f>Revenue!BG104</f>
        <v>1903.4953677640056</v>
      </c>
      <c r="BH45" s="188">
        <f>Revenue!BH104</f>
        <v>1948.7939036319258</v>
      </c>
      <c r="BI45" s="188">
        <f>Revenue!BI104</f>
        <v>1995.1799120124172</v>
      </c>
      <c r="BJ45" s="188">
        <f>Revenue!BJ104</f>
        <v>2042.6796993135702</v>
      </c>
      <c r="BK45" s="188">
        <f>Revenue!BK104</f>
        <v>2091.3202124765007</v>
      </c>
      <c r="BL45" s="188">
        <f>Revenue!BL104</f>
        <v>2141.1290546580813</v>
      </c>
      <c r="BM45" s="188">
        <f>Revenue!BM104</f>
        <v>2192.1345012994129</v>
      </c>
      <c r="BN45" s="188">
        <f>Revenue!BN104</f>
        <v>2244.3655165895939</v>
      </c>
      <c r="BO45" s="188">
        <f>Revenue!BO104</f>
        <v>2297.8517703345055</v>
      </c>
      <c r="BP45" s="188">
        <f>Revenue!BP104</f>
        <v>2352.6236552406644</v>
      </c>
      <c r="BQ45" s="188">
        <f>Revenue!BQ104</f>
        <v>2408.7123046243428</v>
      </c>
      <c r="BR45" s="188">
        <f>Revenue!BR104</f>
        <v>2466.1496105565061</v>
      </c>
      <c r="BS45" s="188">
        <f>Revenue!BS104</f>
        <v>2524.9682424542971</v>
      </c>
      <c r="BT45" s="188">
        <f>Revenue!BT104</f>
        <v>2585.201666130125</v>
      </c>
      <c r="BU45" s="188">
        <f>Revenue!BU104</f>
        <v>2646.8841633096399</v>
      </c>
      <c r="BV45" s="188">
        <f>Revenue!BV104</f>
        <v>2710.050851630202</v>
      </c>
      <c r="BW45" s="188">
        <f>Revenue!BW104</f>
        <v>2774.7377051316971</v>
      </c>
      <c r="BX45" s="188">
        <f>Revenue!BX104</f>
        <v>2840.981575251873</v>
      </c>
      <c r="BY45" s="188">
        <f>Revenue!BY104</f>
        <v>2908.8202123386741</v>
      </c>
      <c r="BZ45" s="188">
        <f>Revenue!BZ104</f>
        <v>2978.2922876923253</v>
      </c>
      <c r="CA45" s="188">
        <f>Revenue!CA104</f>
        <v>3049.4374161502865</v>
      </c>
      <c r="CB45" s="188">
        <f>Revenue!CB104</f>
        <v>3122.2961792284841</v>
      </c>
      <c r="CC45" s="188">
        <f>Revenue!CC104</f>
        <v>3196.9101488325605</v>
      </c>
      <c r="CD45" s="188">
        <f>Revenue!CD104</f>
        <v>3273.3219115532524</v>
      </c>
      <c r="CE45" s="188">
        <f>Revenue!CE104</f>
        <v>3351.5750935603251</v>
      </c>
      <c r="CF45" s="188">
        <f>Revenue!CF104</f>
        <v>3431.7143861098648</v>
      </c>
      <c r="CG45" s="188">
        <f>Revenue!CG104</f>
        <v>3513.7855716801005</v>
      </c>
      <c r="CH45" s="188">
        <f>Revenue!CH104</f>
        <v>3597.8355507512888</v>
      </c>
      <c r="CI45" s="188">
        <f>Revenue!CI104</f>
        <v>3683.9123692455914</v>
      </c>
    </row>
    <row r="46" spans="1:87">
      <c r="C46" s="1" t="s">
        <v>603</v>
      </c>
      <c r="D46" s="2" t="s">
        <v>898</v>
      </c>
      <c r="E46" s="2" t="s">
        <v>58</v>
      </c>
      <c r="F46" s="2"/>
      <c r="G46" s="421"/>
      <c r="H46" s="188">
        <f>Revenue!H105</f>
        <v>12.507999999999999</v>
      </c>
      <c r="I46" s="188">
        <f>Revenue!I105</f>
        <v>12.52</v>
      </c>
      <c r="J46" s="188">
        <f>Revenue!J105</f>
        <v>15.214</v>
      </c>
      <c r="K46" s="188">
        <f>Revenue!K105</f>
        <v>14.341999999999999</v>
      </c>
      <c r="L46" s="188">
        <f>Revenue!L105</f>
        <v>15.509</v>
      </c>
      <c r="M46" s="188">
        <f>Revenue!M105</f>
        <v>17.044391000000001</v>
      </c>
      <c r="N46" s="188">
        <f>Revenue!N105</f>
        <v>18.522139699700002</v>
      </c>
      <c r="O46" s="188">
        <f>Revenue!O105</f>
        <v>19.244503147988301</v>
      </c>
      <c r="P46" s="188">
        <f>Revenue!P105</f>
        <v>19.995038770759844</v>
      </c>
      <c r="Q46" s="188">
        <f>Revenue!Q105</f>
        <v>20.814835360360998</v>
      </c>
      <c r="R46" s="188">
        <f>Revenue!R105</f>
        <v>21.647428774775438</v>
      </c>
      <c r="S46" s="188">
        <f>Revenue!S105</f>
        <v>22.513325925766456</v>
      </c>
      <c r="T46" s="188">
        <f>Revenue!T105</f>
        <v>23.413858962797114</v>
      </c>
      <c r="U46" s="188">
        <f>Revenue!U105</f>
        <v>24.350413321308999</v>
      </c>
      <c r="V46" s="188">
        <f>Revenue!V105</f>
        <v>25.324429854161359</v>
      </c>
      <c r="W46" s="188">
        <f>Revenue!W105</f>
        <v>26.337407048327815</v>
      </c>
      <c r="X46" s="188">
        <f>Revenue!X105</f>
        <v>27.390903330260929</v>
      </c>
      <c r="Y46" s="188">
        <f>Revenue!Y105</f>
        <v>28.486539463471367</v>
      </c>
      <c r="Z46" s="188">
        <f>Revenue!Z105</f>
        <v>29.626001042010223</v>
      </c>
      <c r="AA46" s="188">
        <f>Revenue!AA105</f>
        <v>30.811041083690633</v>
      </c>
      <c r="AB46" s="188">
        <f>Revenue!AB105</f>
        <v>32.04348272703826</v>
      </c>
      <c r="AC46" s="188">
        <f>Revenue!AC105</f>
        <v>33.32522203611979</v>
      </c>
      <c r="AD46" s="188">
        <f>Revenue!AD105</f>
        <v>34.65823091756458</v>
      </c>
      <c r="AE46" s="188">
        <f>Revenue!AE105</f>
        <v>36.044560154267167</v>
      </c>
      <c r="AF46" s="188">
        <f>Revenue!AF105</f>
        <v>37.486342560437855</v>
      </c>
      <c r="AG46" s="188">
        <f>Revenue!AG105</f>
        <v>38.236069411646611</v>
      </c>
      <c r="AH46" s="188">
        <f>Revenue!AH105</f>
        <v>39.000790799879546</v>
      </c>
      <c r="AI46" s="188">
        <f>Revenue!AI105</f>
        <v>39.78080661587714</v>
      </c>
      <c r="AJ46" s="188">
        <f>Revenue!AJ105</f>
        <v>40.57642274819468</v>
      </c>
      <c r="AK46" s="188">
        <f>Revenue!AK105</f>
        <v>41.387951203158572</v>
      </c>
      <c r="AL46" s="188">
        <f>Revenue!AL105</f>
        <v>42.215710227221741</v>
      </c>
      <c r="AM46" s="188">
        <f>Revenue!AM105</f>
        <v>43.06002443176618</v>
      </c>
      <c r="AN46" s="188">
        <f>Revenue!AN105</f>
        <v>43.921224920401507</v>
      </c>
      <c r="AO46" s="188">
        <f>Revenue!AO105</f>
        <v>44.799649418809537</v>
      </c>
      <c r="AP46" s="188">
        <f>Revenue!AP105</f>
        <v>45.69564240718573</v>
      </c>
      <c r="AQ46" s="188">
        <f>Revenue!AQ105</f>
        <v>46.609555255329447</v>
      </c>
      <c r="AR46" s="188">
        <f>Revenue!AR105</f>
        <v>47.541746360436036</v>
      </c>
      <c r="AS46" s="188">
        <f>Revenue!AS105</f>
        <v>48.492581287644761</v>
      </c>
      <c r="AT46" s="188">
        <f>Revenue!AT105</f>
        <v>49.462432913397656</v>
      </c>
      <c r="AU46" s="188">
        <f>Revenue!AU105</f>
        <v>50.45168157166561</v>
      </c>
      <c r="AV46" s="188">
        <f>Revenue!AV105</f>
        <v>51.460715203098921</v>
      </c>
      <c r="AW46" s="188">
        <f>Revenue!AW105</f>
        <v>52.489929507160902</v>
      </c>
      <c r="AX46" s="188">
        <f>Revenue!AX105</f>
        <v>53.539728097304121</v>
      </c>
      <c r="AY46" s="188">
        <f>Revenue!AY105</f>
        <v>54.610522659250201</v>
      </c>
      <c r="AZ46" s="188">
        <f>Revenue!AZ105</f>
        <v>55.702733112435205</v>
      </c>
      <c r="BA46" s="188">
        <f>Revenue!BA105</f>
        <v>56.81678777468391</v>
      </c>
      <c r="BB46" s="188">
        <f>Revenue!BB105</f>
        <v>57.953123530177592</v>
      </c>
      <c r="BC46" s="188">
        <f>Revenue!BC105</f>
        <v>59.112186000781143</v>
      </c>
      <c r="BD46" s="188">
        <f>Revenue!BD105</f>
        <v>60.294429720796771</v>
      </c>
      <c r="BE46" s="188">
        <f>Revenue!BE105</f>
        <v>61.500318315212709</v>
      </c>
      <c r="BF46" s="188">
        <f>Revenue!BF105</f>
        <v>62.730324681516962</v>
      </c>
      <c r="BG46" s="188">
        <f>Revenue!BG105</f>
        <v>63.984931175147302</v>
      </c>
      <c r="BH46" s="188">
        <f>Revenue!BH105</f>
        <v>65.264629798650247</v>
      </c>
      <c r="BI46" s="188">
        <f>Revenue!BI105</f>
        <v>66.569922394623248</v>
      </c>
      <c r="BJ46" s="188">
        <f>Revenue!BJ105</f>
        <v>67.901320842515716</v>
      </c>
      <c r="BK46" s="188">
        <f>Revenue!BK105</f>
        <v>69.259347259366038</v>
      </c>
      <c r="BL46" s="188">
        <f>Revenue!BL105</f>
        <v>70.644534204553366</v>
      </c>
      <c r="BM46" s="188">
        <f>Revenue!BM105</f>
        <v>72.057424888644434</v>
      </c>
      <c r="BN46" s="188">
        <f>Revenue!BN105</f>
        <v>73.49857338641732</v>
      </c>
      <c r="BO46" s="188">
        <f>Revenue!BO105</f>
        <v>74.968544854145662</v>
      </c>
      <c r="BP46" s="188">
        <f>Revenue!BP105</f>
        <v>76.467915751228574</v>
      </c>
      <c r="BQ46" s="188">
        <f>Revenue!BQ105</f>
        <v>77.997274066253141</v>
      </c>
      <c r="BR46" s="188">
        <f>Revenue!BR105</f>
        <v>79.5572195475782</v>
      </c>
      <c r="BS46" s="188">
        <f>Revenue!BS105</f>
        <v>81.148363938529769</v>
      </c>
      <c r="BT46" s="188">
        <f>Revenue!BT105</f>
        <v>82.771331217300371</v>
      </c>
      <c r="BU46" s="188">
        <f>Revenue!BU105</f>
        <v>84.426757841646378</v>
      </c>
      <c r="BV46" s="188">
        <f>Revenue!BV105</f>
        <v>86.115292998479305</v>
      </c>
      <c r="BW46" s="188">
        <f>Revenue!BW105</f>
        <v>87.837598858448899</v>
      </c>
      <c r="BX46" s="188">
        <f>Revenue!BX105</f>
        <v>89.594350835617874</v>
      </c>
      <c r="BY46" s="188">
        <f>Revenue!BY105</f>
        <v>91.38623785233024</v>
      </c>
      <c r="BZ46" s="188">
        <f>Revenue!BZ105</f>
        <v>93.21396260937685</v>
      </c>
      <c r="CA46" s="188">
        <f>Revenue!CA105</f>
        <v>95.078241861564393</v>
      </c>
      <c r="CB46" s="188">
        <f>Revenue!CB105</f>
        <v>96.979806698795684</v>
      </c>
      <c r="CC46" s="188">
        <f>Revenue!CC105</f>
        <v>98.919402832771596</v>
      </c>
      <c r="CD46" s="188">
        <f>Revenue!CD105</f>
        <v>100.89779088942703</v>
      </c>
      <c r="CE46" s="188">
        <f>Revenue!CE105</f>
        <v>102.91574670721558</v>
      </c>
      <c r="CF46" s="188">
        <f>Revenue!CF105</f>
        <v>104.9740616413599</v>
      </c>
      <c r="CG46" s="188">
        <f>Revenue!CG105</f>
        <v>107.0735428741871</v>
      </c>
      <c r="CH46" s="188">
        <f>Revenue!CH105</f>
        <v>109.21501373167084</v>
      </c>
      <c r="CI46" s="188">
        <f>Revenue!CI105</f>
        <v>111.39931400630425</v>
      </c>
    </row>
    <row r="47" spans="1:87">
      <c r="D47" s="2"/>
      <c r="E47" s="2"/>
      <c r="F47" s="2"/>
      <c r="G47" s="2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</row>
    <row r="48" spans="1:87">
      <c r="C48" s="1" t="s">
        <v>90</v>
      </c>
      <c r="D48" s="2" t="s">
        <v>898</v>
      </c>
      <c r="E48" s="2" t="s">
        <v>58</v>
      </c>
      <c r="F48" s="2"/>
      <c r="G48" s="421"/>
      <c r="H48" s="188">
        <f>-'Operating costs'!H33</f>
        <v>-447.86500000000001</v>
      </c>
      <c r="I48" s="188">
        <f>-'Operating costs'!I33</f>
        <v>-388.58300000000003</v>
      </c>
      <c r="J48" s="188">
        <f>-'Operating costs'!J33</f>
        <v>-416.209</v>
      </c>
      <c r="K48" s="188">
        <f>-'Operating costs'!K33</f>
        <v>-458.41899999999998</v>
      </c>
      <c r="L48" s="188">
        <f>-'Operating costs'!L33</f>
        <v>-511.13799999999998</v>
      </c>
      <c r="M48" s="188">
        <f>-'Operating costs'!M33</f>
        <v>-544.44202835942031</v>
      </c>
      <c r="N48" s="188">
        <f>-'Operating costs'!N33</f>
        <v>-575.66285760705603</v>
      </c>
      <c r="O48" s="188">
        <f>-'Operating costs'!O33</f>
        <v>-595.41503736662833</v>
      </c>
      <c r="P48" s="188">
        <f>-'Operating costs'!P33</f>
        <v>-603.01505395229367</v>
      </c>
      <c r="Q48" s="188">
        <f>-'Operating costs'!Q33</f>
        <v>-641.26610425283275</v>
      </c>
      <c r="R48" s="188">
        <f>-'Operating costs'!R33</f>
        <v>-656.58852741750479</v>
      </c>
      <c r="S48" s="188">
        <f>-'Operating costs'!S33</f>
        <v>-668.03661237928111</v>
      </c>
      <c r="T48" s="188">
        <f>-'Operating costs'!T33</f>
        <v>-681.74022997211603</v>
      </c>
      <c r="U48" s="188">
        <f>-'Operating costs'!U33</f>
        <v>-694.05728990123248</v>
      </c>
      <c r="V48" s="188">
        <f>-'Operating costs'!V33</f>
        <v>-702.27492821366309</v>
      </c>
      <c r="W48" s="188">
        <f>-'Operating costs'!W33</f>
        <v>-710.58986336371288</v>
      </c>
      <c r="X48" s="188">
        <f>-'Operating costs'!X33</f>
        <v>-719.00324734593926</v>
      </c>
      <c r="Y48" s="188">
        <f>-'Operating costs'!Y33</f>
        <v>-727.51624579451516</v>
      </c>
      <c r="Z48" s="188">
        <f>-'Operating costs'!Z33</f>
        <v>-736.13003814472222</v>
      </c>
      <c r="AA48" s="188">
        <f>-'Operating costs'!AA33</f>
        <v>-744.84581779635573</v>
      </c>
      <c r="AB48" s="188">
        <f>-'Operating costs'!AB33</f>
        <v>-759.67806888594146</v>
      </c>
      <c r="AC48" s="188">
        <f>-'Operating costs'!AC33</f>
        <v>-777.26768666635405</v>
      </c>
      <c r="AD48" s="188">
        <f>-'Operating costs'!AD33</f>
        <v>-786.47053607648377</v>
      </c>
      <c r="AE48" s="188">
        <f>-'Operating costs'!AE33</f>
        <v>-795.78234722362936</v>
      </c>
      <c r="AF48" s="188">
        <f>-'Operating costs'!AF33</f>
        <v>-805.20441021475722</v>
      </c>
      <c r="AG48" s="188">
        <f>-'Operating costs'!AG33</f>
        <v>-814.73803043169994</v>
      </c>
      <c r="AH48" s="188">
        <f>-'Operating costs'!AH33</f>
        <v>-824.38452871201127</v>
      </c>
      <c r="AI48" s="188">
        <f>-'Operating costs'!AI33</f>
        <v>-834.14524153196146</v>
      </c>
      <c r="AJ48" s="188">
        <f>-'Operating costs'!AJ33</f>
        <v>-844.02152119169989</v>
      </c>
      <c r="AK48" s="188">
        <f>-'Operating costs'!AK33</f>
        <v>-854.01473600260965</v>
      </c>
      <c r="AL48" s="188">
        <f>-'Operating costs'!AL33</f>
        <v>-864.12627047688056</v>
      </c>
      <c r="AM48" s="188">
        <f>-'Operating costs'!AM33</f>
        <v>-874.35752551932683</v>
      </c>
      <c r="AN48" s="188">
        <f>-'Operating costs'!AN33</f>
        <v>-884.70991862147559</v>
      </c>
      <c r="AO48" s="188">
        <f>-'Operating costs'!AO33</f>
        <v>-895.18488405795392</v>
      </c>
      <c r="AP48" s="188">
        <f>-'Operating costs'!AP33</f>
        <v>-905.78387308520007</v>
      </c>
      <c r="AQ48" s="188">
        <f>-'Operating costs'!AQ33</f>
        <v>-916.50835414252879</v>
      </c>
      <c r="AR48" s="188">
        <f>-'Operating costs'!AR33</f>
        <v>-927.35981305557641</v>
      </c>
      <c r="AS48" s="188">
        <f>-'Operating costs'!AS33</f>
        <v>-938.33975324215453</v>
      </c>
      <c r="AT48" s="188">
        <f>-'Operating costs'!AT33</f>
        <v>-949.44969592054167</v>
      </c>
      <c r="AU48" s="188">
        <f>-'Operating costs'!AU33</f>
        <v>-960.69118032024096</v>
      </c>
      <c r="AV48" s="188">
        <f>-'Operating costs'!AV33</f>
        <v>-972.06576389523264</v>
      </c>
      <c r="AW48" s="188">
        <f>-'Operating costs'!AW33</f>
        <v>-983.57502253975224</v>
      </c>
      <c r="AX48" s="188">
        <f>-'Operating costs'!AX33</f>
        <v>-995.2205508066229</v>
      </c>
      <c r="AY48" s="188">
        <f>-'Operating costs'!AY33</f>
        <v>-1007.0039621281734</v>
      </c>
      <c r="AZ48" s="188">
        <f>-'Operating costs'!AZ33</f>
        <v>-1018.926889039771</v>
      </c>
      <c r="BA48" s="188">
        <f>-'Operating costs'!BA33</f>
        <v>-1030.990983406002</v>
      </c>
      <c r="BB48" s="188">
        <f>-'Operating costs'!BB33</f>
        <v>-1043.1979166495291</v>
      </c>
      <c r="BC48" s="188">
        <f>-'Operating costs'!BC33</f>
        <v>-1055.5493799826597</v>
      </c>
      <c r="BD48" s="188">
        <f>-'Operating costs'!BD33</f>
        <v>-1068.0470846416545</v>
      </c>
      <c r="BE48" s="188">
        <f>-'Operating costs'!BE33</f>
        <v>-1080.6927621238117</v>
      </c>
      <c r="BF48" s="188">
        <f>-'Operating costs'!BF33</f>
        <v>-1093.4881644273578</v>
      </c>
      <c r="BG48" s="188">
        <f>-'Operating costs'!BG33</f>
        <v>-1106.4350642941777</v>
      </c>
      <c r="BH48" s="188">
        <f>-'Operating costs'!BH33</f>
        <v>-1119.5352554554208</v>
      </c>
      <c r="BI48" s="188">
        <f>-'Operating costs'!BI33</f>
        <v>-1132.7905528800131</v>
      </c>
      <c r="BJ48" s="188">
        <f>-'Operating costs'!BJ33</f>
        <v>-1146.2027930261124</v>
      </c>
      <c r="BK48" s="188">
        <f>-'Operating costs'!BK33</f>
        <v>-1159.7738340955416</v>
      </c>
      <c r="BL48" s="188">
        <f>-'Operating costs'!BL33</f>
        <v>-1173.5055562912328</v>
      </c>
      <c r="BM48" s="188">
        <f>-'Operating costs'!BM33</f>
        <v>-1187.3998620777209</v>
      </c>
      <c r="BN48" s="188">
        <f>-'Operating costs'!BN33</f>
        <v>-1201.458676444721</v>
      </c>
      <c r="BO48" s="188">
        <f>-'Operating costs'!BO33</f>
        <v>-1215.6839471738267</v>
      </c>
      <c r="BP48" s="188">
        <f>-'Operating costs'!BP33</f>
        <v>-1230.0776451083648</v>
      </c>
      <c r="BQ48" s="188">
        <f>-'Operating costs'!BQ33</f>
        <v>-1244.6417644264477</v>
      </c>
      <c r="BR48" s="188">
        <f>-'Operating costs'!BR33</f>
        <v>-1259.3783229172568</v>
      </c>
      <c r="BS48" s="188">
        <f>-'Operating costs'!BS33</f>
        <v>-1274.289362260597</v>
      </c>
      <c r="BT48" s="188">
        <f>-'Operating costs'!BT33</f>
        <v>-1289.3769483097624</v>
      </c>
      <c r="BU48" s="188">
        <f>-'Operating costs'!BU33</f>
        <v>-1304.6431713777501</v>
      </c>
      <c r="BV48" s="188">
        <f>-'Operating costs'!BV33</f>
        <v>-1320.0901465268628</v>
      </c>
      <c r="BW48" s="188">
        <f>-'Operating costs'!BW33</f>
        <v>-1335.7200138617409</v>
      </c>
      <c r="BX48" s="188">
        <f>-'Operating costs'!BX33</f>
        <v>-1351.5349388258637</v>
      </c>
      <c r="BY48" s="188">
        <f>-'Operating costs'!BY33</f>
        <v>-1367.537112501562</v>
      </c>
      <c r="BZ48" s="188">
        <f>-'Operating costs'!BZ33</f>
        <v>-1383.7287519135805</v>
      </c>
      <c r="CA48" s="188">
        <f>-'Operating costs'!CA33</f>
        <v>-1400.1121003362373</v>
      </c>
      <c r="CB48" s="188">
        <f>-'Operating costs'!CB33</f>
        <v>-1416.6894276042185</v>
      </c>
      <c r="CC48" s="188">
        <f>-'Operating costs'!CC33</f>
        <v>-1433.4630304270524</v>
      </c>
      <c r="CD48" s="188">
        <f>-'Operating costs'!CD33</f>
        <v>-1450.4352327073086</v>
      </c>
      <c r="CE48" s="188">
        <f>-'Operating costs'!CE33</f>
        <v>-1467.6083858625632</v>
      </c>
      <c r="CF48" s="188">
        <f>-'Operating costs'!CF33</f>
        <v>-1484.9848691511759</v>
      </c>
      <c r="CG48" s="188">
        <f>-'Operating costs'!CG33</f>
        <v>-1502.5670900019259</v>
      </c>
      <c r="CH48" s="188">
        <f>-'Operating costs'!CH33</f>
        <v>-1520.3574843475485</v>
      </c>
      <c r="CI48" s="188">
        <f>-'Operating costs'!CI33</f>
        <v>-1538.3585169622236</v>
      </c>
    </row>
    <row r="49" spans="3:87">
      <c r="C49" s="1" t="s">
        <v>86</v>
      </c>
      <c r="D49" s="2" t="s">
        <v>898</v>
      </c>
      <c r="E49" s="2" t="s">
        <v>58</v>
      </c>
      <c r="F49" s="2"/>
      <c r="G49" s="421"/>
      <c r="H49" s="188">
        <f>-PFI!H61</f>
        <v>-170.43899999999999</v>
      </c>
      <c r="I49" s="188">
        <f>-PFI!I61</f>
        <v>-171.435</v>
      </c>
      <c r="J49" s="188">
        <f>-PFI!J61</f>
        <v>-177.44327849999999</v>
      </c>
      <c r="K49" s="188">
        <f>-PFI!K61</f>
        <v>-160.17599999999999</v>
      </c>
      <c r="L49" s="188">
        <f>-PFI!L61</f>
        <v>-168.37700000000001</v>
      </c>
      <c r="M49" s="188">
        <f>-PFI!M61</f>
        <v>-171.03961080000002</v>
      </c>
      <c r="N49" s="188">
        <f>-PFI!N61</f>
        <v>-128.74610291007167</v>
      </c>
      <c r="O49" s="188">
        <f>-PFI!O61</f>
        <v>-127.48106956456066</v>
      </c>
      <c r="P49" s="188">
        <f>-PFI!P61</f>
        <v>-131.04974594801371</v>
      </c>
      <c r="Q49" s="188">
        <f>-PFI!Q61</f>
        <v>-83.765401867561309</v>
      </c>
      <c r="R49" s="188">
        <f>-PFI!R61</f>
        <v>-58.263925929612725</v>
      </c>
      <c r="S49" s="188">
        <f>-PFI!S61</f>
        <v>-47.557843808444034</v>
      </c>
      <c r="T49" s="188">
        <f>-PFI!T61</f>
        <v>-35.635471459350839</v>
      </c>
      <c r="U49" s="188">
        <f>-PFI!U61</f>
        <v>-27.002059494654567</v>
      </c>
      <c r="V49" s="188">
        <f>-PFI!V61</f>
        <v>-27.542100684547655</v>
      </c>
      <c r="W49" s="188">
        <f>-PFI!W61</f>
        <v>-28.092942698238609</v>
      </c>
      <c r="X49" s="188">
        <f>-PFI!X61</f>
        <v>-28.654801552203384</v>
      </c>
      <c r="Y49" s="188">
        <f>-PFI!Y61</f>
        <v>-29.227897583247451</v>
      </c>
      <c r="Z49" s="188">
        <f>-PFI!Z61</f>
        <v>-29.812455534912402</v>
      </c>
      <c r="AA49" s="188">
        <f>-PFI!AA61</f>
        <v>-30.408704645610648</v>
      </c>
      <c r="AB49" s="188">
        <f>-PFI!AB61</f>
        <v>-18.100260743302378</v>
      </c>
      <c r="AC49" s="188">
        <f>-PFI!AC61</f>
        <v>0</v>
      </c>
      <c r="AD49" s="188">
        <f>-PFI!AD61</f>
        <v>0</v>
      </c>
      <c r="AE49" s="188">
        <f>-PFI!AE61</f>
        <v>0</v>
      </c>
      <c r="AF49" s="188">
        <f>-PFI!AF61</f>
        <v>0</v>
      </c>
      <c r="AG49" s="188">
        <f>-PFI!AG61</f>
        <v>0</v>
      </c>
      <c r="AH49" s="188">
        <f>-PFI!AH61</f>
        <v>0</v>
      </c>
      <c r="AI49" s="188">
        <f>-PFI!AI61</f>
        <v>0</v>
      </c>
      <c r="AJ49" s="188">
        <f>-PFI!AJ61</f>
        <v>0</v>
      </c>
      <c r="AK49" s="188">
        <f>-PFI!AK61</f>
        <v>0</v>
      </c>
      <c r="AL49" s="188">
        <f>-PFI!AL61</f>
        <v>0</v>
      </c>
      <c r="AM49" s="188">
        <f>-PFI!AM61</f>
        <v>0</v>
      </c>
      <c r="AN49" s="188">
        <f>-PFI!AN61</f>
        <v>0</v>
      </c>
      <c r="AO49" s="188">
        <f>-PFI!AO61</f>
        <v>0</v>
      </c>
      <c r="AP49" s="188">
        <f>-PFI!AP61</f>
        <v>0</v>
      </c>
      <c r="AQ49" s="188">
        <f>-PFI!AQ61</f>
        <v>0</v>
      </c>
      <c r="AR49" s="188">
        <f>-PFI!AR61</f>
        <v>0</v>
      </c>
      <c r="AS49" s="188">
        <f>-PFI!AS61</f>
        <v>0</v>
      </c>
      <c r="AT49" s="188">
        <f>-PFI!AT61</f>
        <v>0</v>
      </c>
      <c r="AU49" s="188">
        <f>-PFI!AU61</f>
        <v>0</v>
      </c>
      <c r="AV49" s="188">
        <f>-PFI!AV61</f>
        <v>0</v>
      </c>
      <c r="AW49" s="188">
        <f>-PFI!AW61</f>
        <v>0</v>
      </c>
      <c r="AX49" s="188">
        <f>-PFI!AX61</f>
        <v>0</v>
      </c>
      <c r="AY49" s="188">
        <f>-PFI!AY61</f>
        <v>0</v>
      </c>
      <c r="AZ49" s="188">
        <f>-PFI!AZ61</f>
        <v>0</v>
      </c>
      <c r="BA49" s="188">
        <f>-PFI!BA61</f>
        <v>0</v>
      </c>
      <c r="BB49" s="188">
        <f>-PFI!BB61</f>
        <v>0</v>
      </c>
      <c r="BC49" s="188">
        <f>-PFI!BC61</f>
        <v>0</v>
      </c>
      <c r="BD49" s="188">
        <f>-PFI!BD61</f>
        <v>0</v>
      </c>
      <c r="BE49" s="188">
        <f>-PFI!BE61</f>
        <v>0</v>
      </c>
      <c r="BF49" s="188">
        <f>-PFI!BF61</f>
        <v>0</v>
      </c>
      <c r="BG49" s="188">
        <f>-PFI!BG61</f>
        <v>0</v>
      </c>
      <c r="BH49" s="188">
        <f>-PFI!BH61</f>
        <v>0</v>
      </c>
      <c r="BI49" s="188">
        <f>-PFI!BI61</f>
        <v>0</v>
      </c>
      <c r="BJ49" s="188">
        <f>-PFI!BJ61</f>
        <v>0</v>
      </c>
      <c r="BK49" s="188">
        <f>-PFI!BK61</f>
        <v>0</v>
      </c>
      <c r="BL49" s="188">
        <f>-PFI!BL61</f>
        <v>0</v>
      </c>
      <c r="BM49" s="188">
        <f>-PFI!BM61</f>
        <v>0</v>
      </c>
      <c r="BN49" s="188">
        <f>-PFI!BN61</f>
        <v>0</v>
      </c>
      <c r="BO49" s="188">
        <f>-PFI!BO61</f>
        <v>0</v>
      </c>
      <c r="BP49" s="188">
        <f>-PFI!BP61</f>
        <v>0</v>
      </c>
      <c r="BQ49" s="188">
        <f>-PFI!BQ61</f>
        <v>0</v>
      </c>
      <c r="BR49" s="188">
        <f>-PFI!BR61</f>
        <v>0</v>
      </c>
      <c r="BS49" s="188">
        <f>-PFI!BS61</f>
        <v>0</v>
      </c>
      <c r="BT49" s="188">
        <f>-PFI!BT61</f>
        <v>0</v>
      </c>
      <c r="BU49" s="188">
        <f>-PFI!BU61</f>
        <v>0</v>
      </c>
      <c r="BV49" s="188">
        <f>-PFI!BV61</f>
        <v>0</v>
      </c>
      <c r="BW49" s="188">
        <f>-PFI!BW61</f>
        <v>0</v>
      </c>
      <c r="BX49" s="188">
        <f>-PFI!BX61</f>
        <v>0</v>
      </c>
      <c r="BY49" s="188">
        <f>-PFI!BY61</f>
        <v>0</v>
      </c>
      <c r="BZ49" s="188">
        <f>-PFI!BZ61</f>
        <v>0</v>
      </c>
      <c r="CA49" s="188">
        <f>-PFI!CA61</f>
        <v>0</v>
      </c>
      <c r="CB49" s="188">
        <f>-PFI!CB61</f>
        <v>0</v>
      </c>
      <c r="CC49" s="188">
        <f>-PFI!CC61</f>
        <v>0</v>
      </c>
      <c r="CD49" s="188">
        <f>-PFI!CD61</f>
        <v>0</v>
      </c>
      <c r="CE49" s="188">
        <f>-PFI!CE61</f>
        <v>0</v>
      </c>
      <c r="CF49" s="188">
        <f>-PFI!CF61</f>
        <v>0</v>
      </c>
      <c r="CG49" s="188">
        <f>-PFI!CG61</f>
        <v>0</v>
      </c>
      <c r="CH49" s="188">
        <f>-PFI!CH61</f>
        <v>0</v>
      </c>
      <c r="CI49" s="188">
        <f>-PFI!CI61</f>
        <v>0</v>
      </c>
    </row>
    <row r="50" spans="3:87">
      <c r="C50" s="1" t="s">
        <v>566</v>
      </c>
      <c r="D50" s="2" t="s">
        <v>898</v>
      </c>
      <c r="E50" s="2" t="s">
        <v>58</v>
      </c>
      <c r="F50" s="2"/>
      <c r="G50" s="421"/>
      <c r="H50" s="188">
        <f>-Investment!H110</f>
        <v>-138.64907343268521</v>
      </c>
      <c r="I50" s="188">
        <f>-Investment!I110</f>
        <v>-169.67500000000001</v>
      </c>
      <c r="J50" s="188">
        <f>-Investment!J110</f>
        <v>-230.52898735440502</v>
      </c>
      <c r="K50" s="188">
        <f>-Investment!K110</f>
        <v>-318.17570260899953</v>
      </c>
      <c r="L50" s="188">
        <f>-Investment!L110</f>
        <v>-342.62600000000003</v>
      </c>
      <c r="M50" s="188">
        <f>-Investment!M110</f>
        <v>-351.79394318840565</v>
      </c>
      <c r="N50" s="188">
        <f>-Investment!N110</f>
        <v>-396.43671497584546</v>
      </c>
      <c r="O50" s="188">
        <f>-Investment!O110</f>
        <v>-238.33843289039575</v>
      </c>
      <c r="P50" s="188">
        <f>-Investment!P110</f>
        <v>-246.33416518774632</v>
      </c>
      <c r="Q50" s="188">
        <f>-Investment!Q110</f>
        <v>-251.40460573914061</v>
      </c>
      <c r="R50" s="188">
        <f>-Investment!R110</f>
        <v>-286.38400544823998</v>
      </c>
      <c r="S50" s="188">
        <f>-Investment!S110</f>
        <v>-342.93366306865323</v>
      </c>
      <c r="T50" s="188">
        <f>-Investment!T110</f>
        <v>-370.14039220474052</v>
      </c>
      <c r="U50" s="188">
        <f>-Investment!U110</f>
        <v>-393.64515715665522</v>
      </c>
      <c r="V50" s="188">
        <f>-Investment!V110</f>
        <v>-401.51806029978832</v>
      </c>
      <c r="W50" s="188">
        <f>-Investment!W110</f>
        <v>-409.54842150578412</v>
      </c>
      <c r="X50" s="188">
        <f>-Investment!X110</f>
        <v>-417.73938993589979</v>
      </c>
      <c r="Y50" s="188">
        <f>-Investment!Y110</f>
        <v>-426.0941777346178</v>
      </c>
      <c r="Z50" s="188">
        <f>-Investment!Z110</f>
        <v>-434.61606128931015</v>
      </c>
      <c r="AA50" s="188">
        <f>-Investment!AA110</f>
        <v>-443.30838251509641</v>
      </c>
      <c r="AB50" s="188">
        <f>-Investment!AB110</f>
        <v>-452.17455016539839</v>
      </c>
      <c r="AC50" s="188">
        <f>-Investment!AC110</f>
        <v>-461.21804116870635</v>
      </c>
      <c r="AD50" s="188">
        <f>-Investment!AD110</f>
        <v>-470.44240199208048</v>
      </c>
      <c r="AE50" s="188">
        <f>-Investment!AE110</f>
        <v>-479.85125003192206</v>
      </c>
      <c r="AF50" s="188">
        <f>-Investment!AF110</f>
        <v>-489.4482750325605</v>
      </c>
      <c r="AG50" s="188">
        <f>-Investment!AG110</f>
        <v>-499.23724053321172</v>
      </c>
      <c r="AH50" s="188">
        <f>-Investment!AH110</f>
        <v>-509.22198534387599</v>
      </c>
      <c r="AI50" s="188">
        <f>-Investment!AI110</f>
        <v>-519.40642505075346</v>
      </c>
      <c r="AJ50" s="188">
        <f>-Investment!AJ110</f>
        <v>-529.79455355176844</v>
      </c>
      <c r="AK50" s="188">
        <f>-Investment!AK110</f>
        <v>-540.3904446228039</v>
      </c>
      <c r="AL50" s="188">
        <f>-Investment!AL110</f>
        <v>-551.19825351525992</v>
      </c>
      <c r="AM50" s="188">
        <f>-Investment!AM110</f>
        <v>-562.22221858556509</v>
      </c>
      <c r="AN50" s="188">
        <f>-Investment!AN110</f>
        <v>-573.46666295727641</v>
      </c>
      <c r="AO50" s="188">
        <f>-Investment!AO110</f>
        <v>-584.93599621642204</v>
      </c>
      <c r="AP50" s="188">
        <f>-Investment!AP110</f>
        <v>-596.63471614075047</v>
      </c>
      <c r="AQ50" s="188">
        <f>-Investment!AQ110</f>
        <v>-608.56741046356547</v>
      </c>
      <c r="AR50" s="188">
        <f>-Investment!AR110</f>
        <v>-620.73875867283675</v>
      </c>
      <c r="AS50" s="188">
        <f>-Investment!AS110</f>
        <v>-633.1535338462935</v>
      </c>
      <c r="AT50" s="188">
        <f>-Investment!AT110</f>
        <v>-645.81660452321933</v>
      </c>
      <c r="AU50" s="188">
        <f>-Investment!AU110</f>
        <v>-658.73293661368382</v>
      </c>
      <c r="AV50" s="188">
        <f>-Investment!AV110</f>
        <v>-671.90759534595759</v>
      </c>
      <c r="AW50" s="188">
        <f>-Investment!AW110</f>
        <v>-685.34574725287678</v>
      </c>
      <c r="AX50" s="188">
        <f>-Investment!AX110</f>
        <v>-699.0526621979343</v>
      </c>
      <c r="AY50" s="188">
        <f>-Investment!AY110</f>
        <v>-713.03371544189304</v>
      </c>
      <c r="AZ50" s="188">
        <f>-Investment!AZ110</f>
        <v>-727.29438975073083</v>
      </c>
      <c r="BA50" s="188">
        <f>-Investment!BA110</f>
        <v>-741.84027754574549</v>
      </c>
      <c r="BB50" s="188">
        <f>-Investment!BB110</f>
        <v>-756.67708309666045</v>
      </c>
      <c r="BC50" s="188">
        <f>-Investment!BC110</f>
        <v>-771.81062475859369</v>
      </c>
      <c r="BD50" s="188">
        <f>-Investment!BD110</f>
        <v>-787.24683725376553</v>
      </c>
      <c r="BE50" s="188">
        <f>-Investment!BE110</f>
        <v>-802.99177399884093</v>
      </c>
      <c r="BF50" s="188">
        <f>-Investment!BF110</f>
        <v>-819.05160947881768</v>
      </c>
      <c r="BG50" s="188">
        <f>-Investment!BG110</f>
        <v>-835.43264166839401</v>
      </c>
      <c r="BH50" s="188">
        <f>-Investment!BH110</f>
        <v>-852.14129450176199</v>
      </c>
      <c r="BI50" s="188">
        <f>-Investment!BI110</f>
        <v>-869.18412039179725</v>
      </c>
      <c r="BJ50" s="188">
        <f>-Investment!BJ110</f>
        <v>-886.56780279963334</v>
      </c>
      <c r="BK50" s="188">
        <f>-Investment!BK110</f>
        <v>-904.29915885562605</v>
      </c>
      <c r="BL50" s="188">
        <f>-Investment!BL110</f>
        <v>-922.38514203273849</v>
      </c>
      <c r="BM50" s="188">
        <f>-Investment!BM110</f>
        <v>-940.83284487339336</v>
      </c>
      <c r="BN50" s="188">
        <f>-Investment!BN110</f>
        <v>-959.64950177086121</v>
      </c>
      <c r="BO50" s="188">
        <f>-Investment!BO110</f>
        <v>-978.8424918062783</v>
      </c>
      <c r="BP50" s="188">
        <f>-Investment!BP110</f>
        <v>-998.41934164240399</v>
      </c>
      <c r="BQ50" s="188">
        <f>-Investment!BQ110</f>
        <v>-1018.3877284752521</v>
      </c>
      <c r="BR50" s="188">
        <f>-Investment!BR110</f>
        <v>-1038.7554830447573</v>
      </c>
      <c r="BS50" s="188">
        <f>-Investment!BS110</f>
        <v>-1059.5305927056525</v>
      </c>
      <c r="BT50" s="188">
        <f>-Investment!BT110</f>
        <v>-1080.7212045597655</v>
      </c>
      <c r="BU50" s="188">
        <f>-Investment!BU110</f>
        <v>-1102.3356286509609</v>
      </c>
      <c r="BV50" s="188">
        <f>-Investment!BV110</f>
        <v>-1124.3823412239801</v>
      </c>
      <c r="BW50" s="188">
        <f>-Investment!BW110</f>
        <v>-1146.8699880484596</v>
      </c>
      <c r="BX50" s="188">
        <f>-Investment!BX110</f>
        <v>-1169.8073878094287</v>
      </c>
      <c r="BY50" s="188">
        <f>-Investment!BY110</f>
        <v>-1193.2035355656176</v>
      </c>
      <c r="BZ50" s="188">
        <f>-Investment!BZ110</f>
        <v>-1217.0676062769298</v>
      </c>
      <c r="CA50" s="188">
        <f>-Investment!CA110</f>
        <v>-1241.4089584024684</v>
      </c>
      <c r="CB50" s="188">
        <f>-Investment!CB110</f>
        <v>-1266.2371375705179</v>
      </c>
      <c r="CC50" s="188">
        <f>-Investment!CC110</f>
        <v>-1291.5618803219281</v>
      </c>
      <c r="CD50" s="188">
        <f>-Investment!CD110</f>
        <v>-1317.3931179283668</v>
      </c>
      <c r="CE50" s="188">
        <f>-Investment!CE110</f>
        <v>-1343.7409802869345</v>
      </c>
      <c r="CF50" s="188">
        <f>-Investment!CF110</f>
        <v>-1370.6157998926731</v>
      </c>
      <c r="CG50" s="188">
        <f>-Investment!CG110</f>
        <v>-1398.0281158905264</v>
      </c>
      <c r="CH50" s="188">
        <f>-Investment!CH110</f>
        <v>-1425.988678208337</v>
      </c>
      <c r="CI50" s="188">
        <f>-Investment!CI110</f>
        <v>-1454.5084517725038</v>
      </c>
    </row>
    <row r="51" spans="3:87">
      <c r="C51" s="1" t="s">
        <v>287</v>
      </c>
      <c r="D51" s="2" t="s">
        <v>898</v>
      </c>
      <c r="E51" s="2" t="s">
        <v>58</v>
      </c>
      <c r="F51" s="2"/>
      <c r="G51" s="421"/>
      <c r="H51" s="188">
        <f>Investment!H106</f>
        <v>0</v>
      </c>
      <c r="I51" s="188">
        <f>Investment!I106</f>
        <v>-23.8</v>
      </c>
      <c r="J51" s="188">
        <f>Investment!J106</f>
        <v>-16.899999999999999</v>
      </c>
      <c r="K51" s="188">
        <f>Investment!K106</f>
        <v>-22.25</v>
      </c>
      <c r="L51" s="188">
        <f>Investment!L106</f>
        <v>0</v>
      </c>
      <c r="M51" s="188">
        <f>Investment!M106</f>
        <v>0</v>
      </c>
      <c r="N51" s="188">
        <f>Investment!N106</f>
        <v>0</v>
      </c>
      <c r="O51" s="188">
        <f>Investment!O106</f>
        <v>0</v>
      </c>
      <c r="P51" s="188">
        <f>Investment!P106</f>
        <v>0</v>
      </c>
      <c r="Q51" s="188">
        <f>Investment!Q106</f>
        <v>0</v>
      </c>
      <c r="R51" s="188">
        <f>Investment!R106</f>
        <v>0</v>
      </c>
      <c r="S51" s="188">
        <f>Investment!S106</f>
        <v>0</v>
      </c>
      <c r="T51" s="188">
        <f>Investment!T106</f>
        <v>0</v>
      </c>
      <c r="U51" s="188">
        <f>Investment!U106</f>
        <v>0</v>
      </c>
      <c r="V51" s="188">
        <f>Investment!V106</f>
        <v>0</v>
      </c>
      <c r="W51" s="188">
        <f>Investment!W106</f>
        <v>0</v>
      </c>
      <c r="X51" s="188">
        <f>Investment!X106</f>
        <v>0</v>
      </c>
      <c r="Y51" s="188">
        <f>Investment!Y106</f>
        <v>0</v>
      </c>
      <c r="Z51" s="188">
        <f>Investment!Z106</f>
        <v>0</v>
      </c>
      <c r="AA51" s="188">
        <f>Investment!AA106</f>
        <v>0</v>
      </c>
      <c r="AB51" s="188">
        <f>Investment!AB106</f>
        <v>0</v>
      </c>
      <c r="AC51" s="188">
        <f>Investment!AC106</f>
        <v>0</v>
      </c>
      <c r="AD51" s="188">
        <f>Investment!AD106</f>
        <v>0</v>
      </c>
      <c r="AE51" s="188">
        <f>Investment!AE106</f>
        <v>0</v>
      </c>
      <c r="AF51" s="188">
        <f>Investment!AF106</f>
        <v>0</v>
      </c>
      <c r="AG51" s="188">
        <f>Investment!AG106</f>
        <v>0</v>
      </c>
      <c r="AH51" s="188">
        <f>Investment!AH106</f>
        <v>0</v>
      </c>
      <c r="AI51" s="188">
        <f>Investment!AI106</f>
        <v>0</v>
      </c>
      <c r="AJ51" s="188">
        <f>Investment!AJ106</f>
        <v>0</v>
      </c>
      <c r="AK51" s="188">
        <f>Investment!AK106</f>
        <v>0</v>
      </c>
      <c r="AL51" s="188">
        <f>Investment!AL106</f>
        <v>0</v>
      </c>
      <c r="AM51" s="188">
        <f>Investment!AM106</f>
        <v>0</v>
      </c>
      <c r="AN51" s="188">
        <f>Investment!AN106</f>
        <v>0</v>
      </c>
      <c r="AO51" s="188">
        <f>Investment!AO106</f>
        <v>0</v>
      </c>
      <c r="AP51" s="188">
        <f>Investment!AP106</f>
        <v>0</v>
      </c>
      <c r="AQ51" s="188">
        <f>Investment!AQ106</f>
        <v>0</v>
      </c>
      <c r="AR51" s="188">
        <f>Investment!AR106</f>
        <v>0</v>
      </c>
      <c r="AS51" s="188">
        <f>Investment!AS106</f>
        <v>0</v>
      </c>
      <c r="AT51" s="188">
        <f>Investment!AT106</f>
        <v>0</v>
      </c>
      <c r="AU51" s="188">
        <f>Investment!AU106</f>
        <v>0</v>
      </c>
      <c r="AV51" s="188">
        <f>Investment!AV106</f>
        <v>0</v>
      </c>
      <c r="AW51" s="188">
        <f>Investment!AW106</f>
        <v>0</v>
      </c>
      <c r="AX51" s="188">
        <f>Investment!AX106</f>
        <v>0</v>
      </c>
      <c r="AY51" s="188">
        <f>Investment!AY106</f>
        <v>0</v>
      </c>
      <c r="AZ51" s="188">
        <f>Investment!AZ106</f>
        <v>0</v>
      </c>
      <c r="BA51" s="188">
        <f>Investment!BA106</f>
        <v>0</v>
      </c>
      <c r="BB51" s="188">
        <f>Investment!BB106</f>
        <v>0</v>
      </c>
      <c r="BC51" s="188">
        <f>Investment!BC106</f>
        <v>0</v>
      </c>
      <c r="BD51" s="188">
        <f>Investment!BD106</f>
        <v>0</v>
      </c>
      <c r="BE51" s="188">
        <f>Investment!BE106</f>
        <v>0</v>
      </c>
      <c r="BF51" s="188">
        <f>Investment!BF106</f>
        <v>0</v>
      </c>
      <c r="BG51" s="188">
        <f>Investment!BG106</f>
        <v>0</v>
      </c>
      <c r="BH51" s="188">
        <f>Investment!BH106</f>
        <v>0</v>
      </c>
      <c r="BI51" s="188">
        <f>Investment!BI106</f>
        <v>0</v>
      </c>
      <c r="BJ51" s="188">
        <f>Investment!BJ106</f>
        <v>0</v>
      </c>
      <c r="BK51" s="188">
        <f>Investment!BK106</f>
        <v>0</v>
      </c>
      <c r="BL51" s="188">
        <f>Investment!BL106</f>
        <v>0</v>
      </c>
      <c r="BM51" s="188">
        <f>Investment!BM106</f>
        <v>0</v>
      </c>
      <c r="BN51" s="188">
        <f>Investment!BN106</f>
        <v>0</v>
      </c>
      <c r="BO51" s="188">
        <f>Investment!BO106</f>
        <v>0</v>
      </c>
      <c r="BP51" s="188">
        <f>Investment!BP106</f>
        <v>0</v>
      </c>
      <c r="BQ51" s="188">
        <f>Investment!BQ106</f>
        <v>0</v>
      </c>
      <c r="BR51" s="188">
        <f>Investment!BR106</f>
        <v>0</v>
      </c>
      <c r="BS51" s="188">
        <f>Investment!BS106</f>
        <v>0</v>
      </c>
      <c r="BT51" s="188">
        <f>Investment!BT106</f>
        <v>0</v>
      </c>
      <c r="BU51" s="188">
        <f>Investment!BU106</f>
        <v>0</v>
      </c>
      <c r="BV51" s="188">
        <f>Investment!BV106</f>
        <v>0</v>
      </c>
      <c r="BW51" s="188">
        <f>Investment!BW106</f>
        <v>0</v>
      </c>
      <c r="BX51" s="188">
        <f>Investment!BX106</f>
        <v>0</v>
      </c>
      <c r="BY51" s="188">
        <f>Investment!BY106</f>
        <v>0</v>
      </c>
      <c r="BZ51" s="188">
        <f>Investment!BZ106</f>
        <v>0</v>
      </c>
      <c r="CA51" s="188">
        <f>Investment!CA106</f>
        <v>0</v>
      </c>
      <c r="CB51" s="188">
        <f>Investment!CB106</f>
        <v>0</v>
      </c>
      <c r="CC51" s="188">
        <f>Investment!CC106</f>
        <v>0</v>
      </c>
      <c r="CD51" s="188">
        <f>Investment!CD106</f>
        <v>0</v>
      </c>
      <c r="CE51" s="188">
        <f>Investment!CE106</f>
        <v>0</v>
      </c>
      <c r="CF51" s="188">
        <f>Investment!CF106</f>
        <v>0</v>
      </c>
      <c r="CG51" s="188">
        <f>Investment!CG106</f>
        <v>0</v>
      </c>
      <c r="CH51" s="188">
        <f>Investment!CH106</f>
        <v>0</v>
      </c>
      <c r="CI51" s="188">
        <f>Investment!CI106</f>
        <v>0</v>
      </c>
    </row>
    <row r="52" spans="3:87">
      <c r="C52" s="1" t="s">
        <v>735</v>
      </c>
      <c r="D52" s="2" t="s">
        <v>898</v>
      </c>
      <c r="E52" s="2" t="s">
        <v>58</v>
      </c>
      <c r="F52" s="2"/>
      <c r="G52" s="421"/>
      <c r="H52" s="188">
        <f>'Profit &amp; Loss'!H30</f>
        <v>0</v>
      </c>
      <c r="I52" s="188">
        <f>'Profit &amp; Loss'!I30</f>
        <v>0</v>
      </c>
      <c r="J52" s="188">
        <f>'Profit &amp; Loss'!J30</f>
        <v>0</v>
      </c>
      <c r="K52" s="188">
        <f>'Profit &amp; Loss'!K30</f>
        <v>0</v>
      </c>
      <c r="L52" s="188">
        <f>'Profit &amp; Loss'!L30</f>
        <v>4.8</v>
      </c>
      <c r="M52" s="188">
        <f>'Profit &amp; Loss'!M30</f>
        <v>0</v>
      </c>
      <c r="N52" s="188">
        <f>'Profit &amp; Loss'!N30</f>
        <v>0</v>
      </c>
      <c r="O52" s="188">
        <f>'Profit &amp; Loss'!O30</f>
        <v>0</v>
      </c>
      <c r="P52" s="188">
        <f>'Profit &amp; Loss'!P30</f>
        <v>0</v>
      </c>
      <c r="Q52" s="188">
        <f>'Profit &amp; Loss'!Q30</f>
        <v>0</v>
      </c>
      <c r="R52" s="188">
        <f>'Profit &amp; Loss'!R30</f>
        <v>0</v>
      </c>
      <c r="S52" s="188">
        <f>'Profit &amp; Loss'!S30</f>
        <v>0</v>
      </c>
      <c r="T52" s="188">
        <f>'Profit &amp; Loss'!T30</f>
        <v>0</v>
      </c>
      <c r="U52" s="188">
        <f>'Profit &amp; Loss'!U30</f>
        <v>0</v>
      </c>
      <c r="V52" s="188">
        <f>'Profit &amp; Loss'!V30</f>
        <v>0</v>
      </c>
      <c r="W52" s="188">
        <f>'Profit &amp; Loss'!W30</f>
        <v>0</v>
      </c>
      <c r="X52" s="188">
        <f>'Profit &amp; Loss'!X30</f>
        <v>0</v>
      </c>
      <c r="Y52" s="188">
        <f>'Profit &amp; Loss'!Y30</f>
        <v>0</v>
      </c>
      <c r="Z52" s="188">
        <f>'Profit &amp; Loss'!Z30</f>
        <v>0</v>
      </c>
      <c r="AA52" s="188">
        <f>'Profit &amp; Loss'!AA30</f>
        <v>0</v>
      </c>
      <c r="AB52" s="188">
        <f>'Profit &amp; Loss'!AB30</f>
        <v>0</v>
      </c>
      <c r="AC52" s="188">
        <f>'Profit &amp; Loss'!AC30</f>
        <v>0</v>
      </c>
      <c r="AD52" s="188">
        <f>'Profit &amp; Loss'!AD30</f>
        <v>0</v>
      </c>
      <c r="AE52" s="188">
        <f>'Profit &amp; Loss'!AE30</f>
        <v>0</v>
      </c>
      <c r="AF52" s="188">
        <f>'Profit &amp; Loss'!AF30</f>
        <v>0</v>
      </c>
      <c r="AG52" s="188">
        <f>'Profit &amp; Loss'!AG30</f>
        <v>0</v>
      </c>
      <c r="AH52" s="188">
        <f>'Profit &amp; Loss'!AH30</f>
        <v>0</v>
      </c>
      <c r="AI52" s="188">
        <f>'Profit &amp; Loss'!AI30</f>
        <v>0</v>
      </c>
      <c r="AJ52" s="188">
        <f>'Profit &amp; Loss'!AJ30</f>
        <v>0</v>
      </c>
      <c r="AK52" s="188">
        <f>'Profit &amp; Loss'!AK30</f>
        <v>0</v>
      </c>
      <c r="AL52" s="188">
        <f>'Profit &amp; Loss'!AL30</f>
        <v>0</v>
      </c>
      <c r="AM52" s="188">
        <f>'Profit &amp; Loss'!AM30</f>
        <v>0</v>
      </c>
      <c r="AN52" s="188">
        <f>'Profit &amp; Loss'!AN30</f>
        <v>0</v>
      </c>
      <c r="AO52" s="188">
        <f>'Profit &amp; Loss'!AO30</f>
        <v>0</v>
      </c>
      <c r="AP52" s="188">
        <f>'Profit &amp; Loss'!AP30</f>
        <v>0</v>
      </c>
      <c r="AQ52" s="188">
        <f>'Profit &amp; Loss'!AQ30</f>
        <v>0</v>
      </c>
      <c r="AR52" s="188">
        <f>'Profit &amp; Loss'!AR30</f>
        <v>0</v>
      </c>
      <c r="AS52" s="188">
        <f>'Profit &amp; Loss'!AS30</f>
        <v>0</v>
      </c>
      <c r="AT52" s="188">
        <f>'Profit &amp; Loss'!AT30</f>
        <v>0</v>
      </c>
      <c r="AU52" s="188">
        <f>'Profit &amp; Loss'!AU30</f>
        <v>0</v>
      </c>
      <c r="AV52" s="188">
        <f>'Profit &amp; Loss'!AV30</f>
        <v>0</v>
      </c>
      <c r="AW52" s="188">
        <f>'Profit &amp; Loss'!AW30</f>
        <v>0</v>
      </c>
      <c r="AX52" s="188">
        <f>'Profit &amp; Loss'!AX30</f>
        <v>0</v>
      </c>
      <c r="AY52" s="188">
        <f>'Profit &amp; Loss'!AY30</f>
        <v>0</v>
      </c>
      <c r="AZ52" s="188">
        <f>'Profit &amp; Loss'!AZ30</f>
        <v>0</v>
      </c>
      <c r="BA52" s="188">
        <f>'Profit &amp; Loss'!BA30</f>
        <v>0</v>
      </c>
      <c r="BB52" s="188">
        <f>'Profit &amp; Loss'!BB30</f>
        <v>0</v>
      </c>
      <c r="BC52" s="188">
        <f>'Profit &amp; Loss'!BC30</f>
        <v>0</v>
      </c>
      <c r="BD52" s="188">
        <f>'Profit &amp; Loss'!BD30</f>
        <v>0</v>
      </c>
      <c r="BE52" s="188">
        <f>'Profit &amp; Loss'!BE30</f>
        <v>0</v>
      </c>
      <c r="BF52" s="188">
        <f>'Profit &amp; Loss'!BF30</f>
        <v>0</v>
      </c>
      <c r="BG52" s="188">
        <f>'Profit &amp; Loss'!BG30</f>
        <v>0</v>
      </c>
      <c r="BH52" s="188">
        <f>'Profit &amp; Loss'!BH30</f>
        <v>0</v>
      </c>
      <c r="BI52" s="188">
        <f>'Profit &amp; Loss'!BI30</f>
        <v>0</v>
      </c>
      <c r="BJ52" s="188">
        <f>'Profit &amp; Loss'!BJ30</f>
        <v>0</v>
      </c>
      <c r="BK52" s="188">
        <f>'Profit &amp; Loss'!BK30</f>
        <v>0</v>
      </c>
      <c r="BL52" s="188">
        <f>'Profit &amp; Loss'!BL30</f>
        <v>0</v>
      </c>
      <c r="BM52" s="188">
        <f>'Profit &amp; Loss'!BM30</f>
        <v>0</v>
      </c>
      <c r="BN52" s="188">
        <f>'Profit &amp; Loss'!BN30</f>
        <v>0</v>
      </c>
      <c r="BO52" s="188">
        <f>'Profit &amp; Loss'!BO30</f>
        <v>0</v>
      </c>
      <c r="BP52" s="188">
        <f>'Profit &amp; Loss'!BP30</f>
        <v>0</v>
      </c>
      <c r="BQ52" s="188">
        <f>'Profit &amp; Loss'!BQ30</f>
        <v>0</v>
      </c>
      <c r="BR52" s="188">
        <f>'Profit &amp; Loss'!BR30</f>
        <v>0</v>
      </c>
      <c r="BS52" s="188">
        <f>'Profit &amp; Loss'!BS30</f>
        <v>0</v>
      </c>
      <c r="BT52" s="188">
        <f>'Profit &amp; Loss'!BT30</f>
        <v>0</v>
      </c>
      <c r="BU52" s="188">
        <f>'Profit &amp; Loss'!BU30</f>
        <v>0</v>
      </c>
      <c r="BV52" s="188">
        <f>'Profit &amp; Loss'!BV30</f>
        <v>0</v>
      </c>
      <c r="BW52" s="188">
        <f>'Profit &amp; Loss'!BW30</f>
        <v>0</v>
      </c>
      <c r="BX52" s="188">
        <f>'Profit &amp; Loss'!BX30</f>
        <v>0</v>
      </c>
      <c r="BY52" s="188">
        <f>'Profit &amp; Loss'!BY30</f>
        <v>0</v>
      </c>
      <c r="BZ52" s="188">
        <f>'Profit &amp; Loss'!BZ30</f>
        <v>0</v>
      </c>
      <c r="CA52" s="188">
        <f>'Profit &amp; Loss'!CA30</f>
        <v>0</v>
      </c>
      <c r="CB52" s="188">
        <f>'Profit &amp; Loss'!CB30</f>
        <v>0</v>
      </c>
      <c r="CC52" s="188">
        <f>'Profit &amp; Loss'!CC30</f>
        <v>0</v>
      </c>
      <c r="CD52" s="188">
        <f>'Profit &amp; Loss'!CD30</f>
        <v>0</v>
      </c>
      <c r="CE52" s="188">
        <f>'Profit &amp; Loss'!CE30</f>
        <v>0</v>
      </c>
      <c r="CF52" s="188">
        <f>'Profit &amp; Loss'!CF30</f>
        <v>0</v>
      </c>
      <c r="CG52" s="188">
        <f>'Profit &amp; Loss'!CG30</f>
        <v>0</v>
      </c>
      <c r="CH52" s="188">
        <f>'Profit &amp; Loss'!CH30</f>
        <v>0</v>
      </c>
      <c r="CI52" s="188">
        <f>'Profit &amp; Loss'!CI30</f>
        <v>0</v>
      </c>
    </row>
    <row r="53" spans="3:87">
      <c r="D53" s="2"/>
      <c r="E53" s="2"/>
      <c r="F53" s="2"/>
      <c r="G53" s="2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</row>
    <row r="54" spans="3:87">
      <c r="C54" t="s">
        <v>89</v>
      </c>
      <c r="D54" s="2" t="s">
        <v>898</v>
      </c>
      <c r="E54" s="2" t="s">
        <v>58</v>
      </c>
      <c r="F54" s="2"/>
      <c r="G54" s="421"/>
      <c r="H54" s="188">
        <f>-'Working capital'!H74</f>
        <v>-93.960000000000022</v>
      </c>
      <c r="I54" s="188">
        <f>-'Working capital'!I74</f>
        <v>46.124000000000024</v>
      </c>
      <c r="J54" s="188">
        <f>-'Working capital'!J74</f>
        <v>35.82099999999997</v>
      </c>
      <c r="K54" s="188">
        <f>-'Working capital'!K74</f>
        <v>38.791000000000047</v>
      </c>
      <c r="L54" s="188">
        <f>-'Working capital'!L74</f>
        <v>26.171000000000028</v>
      </c>
      <c r="M54" s="188">
        <f>-'Working capital'!M74</f>
        <v>1.9</v>
      </c>
      <c r="N54" s="188">
        <f>-'Working capital'!N74</f>
        <v>0</v>
      </c>
      <c r="O54" s="188">
        <f>-'Working capital'!O74</f>
        <v>0</v>
      </c>
      <c r="P54" s="188">
        <f>-'Working capital'!P74</f>
        <v>0</v>
      </c>
      <c r="Q54" s="188">
        <f>-'Working capital'!Q74</f>
        <v>0</v>
      </c>
      <c r="R54" s="188">
        <f>-'Working capital'!R74</f>
        <v>0</v>
      </c>
      <c r="S54" s="188">
        <f>-'Working capital'!S74</f>
        <v>0</v>
      </c>
      <c r="T54" s="188">
        <f>-'Working capital'!T74</f>
        <v>0</v>
      </c>
      <c r="U54" s="188">
        <f>-'Working capital'!U74</f>
        <v>0</v>
      </c>
      <c r="V54" s="188">
        <f>-'Working capital'!V74</f>
        <v>0</v>
      </c>
      <c r="W54" s="188">
        <f>-'Working capital'!W74</f>
        <v>0</v>
      </c>
      <c r="X54" s="188">
        <f>-'Working capital'!X74</f>
        <v>0</v>
      </c>
      <c r="Y54" s="188">
        <f>-'Working capital'!Y74</f>
        <v>0</v>
      </c>
      <c r="Z54" s="188">
        <f>-'Working capital'!Z74</f>
        <v>0</v>
      </c>
      <c r="AA54" s="188">
        <f>-'Working capital'!AA74</f>
        <v>0</v>
      </c>
      <c r="AB54" s="188">
        <f>-'Working capital'!AB74</f>
        <v>0</v>
      </c>
      <c r="AC54" s="188">
        <f>-'Working capital'!AC74</f>
        <v>0</v>
      </c>
      <c r="AD54" s="188">
        <f>-'Working capital'!AD74</f>
        <v>0</v>
      </c>
      <c r="AE54" s="188">
        <f>-'Working capital'!AE74</f>
        <v>0</v>
      </c>
      <c r="AF54" s="188">
        <f>-'Working capital'!AF74</f>
        <v>0</v>
      </c>
      <c r="AG54" s="188">
        <f>-'Working capital'!AG74</f>
        <v>0</v>
      </c>
      <c r="AH54" s="188">
        <f>-'Working capital'!AH74</f>
        <v>0</v>
      </c>
      <c r="AI54" s="188">
        <f>-'Working capital'!AI74</f>
        <v>0</v>
      </c>
      <c r="AJ54" s="188">
        <f>-'Working capital'!AJ74</f>
        <v>0</v>
      </c>
      <c r="AK54" s="188">
        <f>-'Working capital'!AK74</f>
        <v>0</v>
      </c>
      <c r="AL54" s="188">
        <f>-'Working capital'!AL74</f>
        <v>0</v>
      </c>
      <c r="AM54" s="188">
        <f>-'Working capital'!AM74</f>
        <v>0</v>
      </c>
      <c r="AN54" s="188">
        <f>-'Working capital'!AN74</f>
        <v>0</v>
      </c>
      <c r="AO54" s="188">
        <f>-'Working capital'!AO74</f>
        <v>0</v>
      </c>
      <c r="AP54" s="188">
        <f>-'Working capital'!AP74</f>
        <v>0</v>
      </c>
      <c r="AQ54" s="188">
        <f>-'Working capital'!AQ74</f>
        <v>0</v>
      </c>
      <c r="AR54" s="188">
        <f>-'Working capital'!AR74</f>
        <v>0</v>
      </c>
      <c r="AS54" s="188">
        <f>-'Working capital'!AS74</f>
        <v>0</v>
      </c>
      <c r="AT54" s="188">
        <f>-'Working capital'!AT74</f>
        <v>0</v>
      </c>
      <c r="AU54" s="188">
        <f>-'Working capital'!AU74</f>
        <v>0</v>
      </c>
      <c r="AV54" s="188">
        <f>-'Working capital'!AV74</f>
        <v>0</v>
      </c>
      <c r="AW54" s="188">
        <f>-'Working capital'!AW74</f>
        <v>0</v>
      </c>
      <c r="AX54" s="188">
        <f>-'Working capital'!AX74</f>
        <v>0</v>
      </c>
      <c r="AY54" s="188">
        <f>-'Working capital'!AY74</f>
        <v>0</v>
      </c>
      <c r="AZ54" s="188">
        <f>-'Working capital'!AZ74</f>
        <v>0</v>
      </c>
      <c r="BA54" s="188">
        <f>-'Working capital'!BA74</f>
        <v>0</v>
      </c>
      <c r="BB54" s="188">
        <f>-'Working capital'!BB74</f>
        <v>0</v>
      </c>
      <c r="BC54" s="188">
        <f>-'Working capital'!BC74</f>
        <v>0</v>
      </c>
      <c r="BD54" s="188">
        <f>-'Working capital'!BD74</f>
        <v>0</v>
      </c>
      <c r="BE54" s="188">
        <f>-'Working capital'!BE74</f>
        <v>0</v>
      </c>
      <c r="BF54" s="188">
        <f>-'Working capital'!BF74</f>
        <v>0</v>
      </c>
      <c r="BG54" s="188">
        <f>-'Working capital'!BG74</f>
        <v>0</v>
      </c>
      <c r="BH54" s="188">
        <f>-'Working capital'!BH74</f>
        <v>0</v>
      </c>
      <c r="BI54" s="188">
        <f>-'Working capital'!BI74</f>
        <v>0</v>
      </c>
      <c r="BJ54" s="188">
        <f>-'Working capital'!BJ74</f>
        <v>0</v>
      </c>
      <c r="BK54" s="188">
        <f>-'Working capital'!BK74</f>
        <v>0</v>
      </c>
      <c r="BL54" s="188">
        <f>-'Working capital'!BL74</f>
        <v>0</v>
      </c>
      <c r="BM54" s="188">
        <f>-'Working capital'!BM74</f>
        <v>0</v>
      </c>
      <c r="BN54" s="188">
        <f>-'Working capital'!BN74</f>
        <v>0</v>
      </c>
      <c r="BO54" s="188">
        <f>-'Working capital'!BO74</f>
        <v>0</v>
      </c>
      <c r="BP54" s="188">
        <f>-'Working capital'!BP74</f>
        <v>0</v>
      </c>
      <c r="BQ54" s="188">
        <f>-'Working capital'!BQ74</f>
        <v>0</v>
      </c>
      <c r="BR54" s="188">
        <f>-'Working capital'!BR74</f>
        <v>0</v>
      </c>
      <c r="BS54" s="188">
        <f>-'Working capital'!BS74</f>
        <v>0</v>
      </c>
      <c r="BT54" s="188">
        <f>-'Working capital'!BT74</f>
        <v>0</v>
      </c>
      <c r="BU54" s="188">
        <f>-'Working capital'!BU74</f>
        <v>0</v>
      </c>
      <c r="BV54" s="188">
        <f>-'Working capital'!BV74</f>
        <v>0</v>
      </c>
      <c r="BW54" s="188">
        <f>-'Working capital'!BW74</f>
        <v>0</v>
      </c>
      <c r="BX54" s="188">
        <f>-'Working capital'!BX74</f>
        <v>0</v>
      </c>
      <c r="BY54" s="188">
        <f>-'Working capital'!BY74</f>
        <v>0</v>
      </c>
      <c r="BZ54" s="188">
        <f>-'Working capital'!BZ74</f>
        <v>0</v>
      </c>
      <c r="CA54" s="188">
        <f>-'Working capital'!CA74</f>
        <v>0</v>
      </c>
      <c r="CB54" s="188">
        <f>-'Working capital'!CB74</f>
        <v>0</v>
      </c>
      <c r="CC54" s="188">
        <f>-'Working capital'!CC74</f>
        <v>0</v>
      </c>
      <c r="CD54" s="188">
        <f>-'Working capital'!CD74</f>
        <v>0</v>
      </c>
      <c r="CE54" s="188">
        <f>-'Working capital'!CE74</f>
        <v>0</v>
      </c>
      <c r="CF54" s="188">
        <f>-'Working capital'!CF74</f>
        <v>0</v>
      </c>
      <c r="CG54" s="188">
        <f>-'Working capital'!CG74</f>
        <v>0</v>
      </c>
      <c r="CH54" s="188">
        <f>-'Working capital'!CH74</f>
        <v>0</v>
      </c>
      <c r="CI54" s="188">
        <f>-'Working capital'!CI74</f>
        <v>0</v>
      </c>
    </row>
    <row r="55" spans="3:87">
      <c r="D55" s="2"/>
      <c r="E55" s="2"/>
      <c r="F55" s="2"/>
      <c r="G55" s="2"/>
      <c r="H55" s="188"/>
      <c r="I55" s="188"/>
      <c r="J55" s="188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</row>
    <row r="56" spans="3:87">
      <c r="C56" s="4" t="s">
        <v>629</v>
      </c>
      <c r="D56" s="2" t="s">
        <v>898</v>
      </c>
      <c r="E56" s="2" t="s">
        <v>58</v>
      </c>
      <c r="F56" s="2"/>
      <c r="G56" s="421"/>
      <c r="H56" s="744">
        <f>SUM(H44:H46,H48:H52,H54)</f>
        <v>415.32192656731468</v>
      </c>
      <c r="I56" s="744">
        <f t="shared" ref="I56:BT56" si="31">SUM(I44:I46,I48:I52,I54)</f>
        <v>577.94400000000019</v>
      </c>
      <c r="J56" s="744">
        <f t="shared" si="31"/>
        <v>559.64373414559486</v>
      </c>
      <c r="K56" s="744">
        <f>SUM(K44:K46,K48:K52,K54)</f>
        <v>526.12729739100064</v>
      </c>
      <c r="L56" s="744">
        <f t="shared" si="31"/>
        <v>588.34100000000012</v>
      </c>
      <c r="M56" s="744">
        <f t="shared" si="31"/>
        <v>684.75859748112077</v>
      </c>
      <c r="N56" s="744">
        <f t="shared" si="31"/>
        <v>815.54819049034381</v>
      </c>
      <c r="O56" s="744">
        <f t="shared" si="31"/>
        <v>1045.3000686643745</v>
      </c>
      <c r="P56" s="744">
        <f t="shared" si="31"/>
        <v>1119.64155084351</v>
      </c>
      <c r="Q56" s="744">
        <f t="shared" si="31"/>
        <v>1221.6512660134799</v>
      </c>
      <c r="R56" s="744">
        <f t="shared" si="31"/>
        <v>1297.4103301011469</v>
      </c>
      <c r="S56" s="744">
        <f t="shared" si="31"/>
        <v>1345.9297754843185</v>
      </c>
      <c r="T56" s="744">
        <f t="shared" si="31"/>
        <v>1428.2858708024853</v>
      </c>
      <c r="U56" s="744">
        <f t="shared" si="31"/>
        <v>1517.7373138588059</v>
      </c>
      <c r="V56" s="744">
        <f t="shared" si="31"/>
        <v>1629.2829283013298</v>
      </c>
      <c r="W56" s="744">
        <f t="shared" si="31"/>
        <v>1746.8310745660547</v>
      </c>
      <c r="X56" s="744">
        <f t="shared" si="31"/>
        <v>1870.6849230047328</v>
      </c>
      <c r="Y56" s="744">
        <f t="shared" si="31"/>
        <v>2001.162716897361</v>
      </c>
      <c r="Z56" s="744">
        <f t="shared" si="31"/>
        <v>2138.5985194434693</v>
      </c>
      <c r="AA56" s="744">
        <f t="shared" si="31"/>
        <v>2283.342997788342</v>
      </c>
      <c r="AB56" s="744">
        <f t="shared" si="31"/>
        <v>2442.6675873112708</v>
      </c>
      <c r="AC56" s="744">
        <f t="shared" si="31"/>
        <v>2613.2063614542039</v>
      </c>
      <c r="AD56" s="744">
        <f t="shared" si="31"/>
        <v>2782.6184388805113</v>
      </c>
      <c r="AE56" s="744">
        <f t="shared" si="31"/>
        <v>2960.9355794900312</v>
      </c>
      <c r="AF56" s="744">
        <f t="shared" si="31"/>
        <v>3148.6048894681971</v>
      </c>
      <c r="AG56" s="744">
        <f t="shared" si="31"/>
        <v>3256.4789262774943</v>
      </c>
      <c r="AH56" s="744">
        <f t="shared" si="31"/>
        <v>3367.7270131114433</v>
      </c>
      <c r="AI56" s="744">
        <f t="shared" si="31"/>
        <v>3482.4514699094721</v>
      </c>
      <c r="AJ56" s="744">
        <f t="shared" si="31"/>
        <v>3600.7576863510112</v>
      </c>
      <c r="AK56" s="744">
        <f t="shared" si="31"/>
        <v>3722.7542136565376</v>
      </c>
      <c r="AL56" s="744">
        <f t="shared" si="31"/>
        <v>3848.5528591330494</v>
      </c>
      <c r="AM56" s="744">
        <f t="shared" si="31"/>
        <v>3978.2687835460738</v>
      </c>
      <c r="AN56" s="744">
        <f t="shared" si="31"/>
        <v>4112.0206014027535</v>
      </c>
      <c r="AO56" s="744">
        <f t="shared" si="31"/>
        <v>4249.9304842331603</v>
      </c>
      <c r="AP56" s="744">
        <f t="shared" si="31"/>
        <v>4392.1242669594749</v>
      </c>
      <c r="AQ56" s="744">
        <f t="shared" si="31"/>
        <v>4538.7315574454806</v>
      </c>
      <c r="AR56" s="744">
        <f t="shared" si="31"/>
        <v>4689.8858493215184</v>
      </c>
      <c r="AS56" s="744">
        <f t="shared" si="31"/>
        <v>4845.7246381828836</v>
      </c>
      <c r="AT56" s="744">
        <f t="shared" si="31"/>
        <v>5006.3895412626698</v>
      </c>
      <c r="AU56" s="744">
        <f t="shared" si="31"/>
        <v>5172.0264206829679</v>
      </c>
      <c r="AV56" s="744">
        <f t="shared" si="31"/>
        <v>5342.7855103915645</v>
      </c>
      <c r="AW56" s="744">
        <f t="shared" si="31"/>
        <v>5518.8215468943845</v>
      </c>
      <c r="AX56" s="744">
        <f t="shared" si="31"/>
        <v>5700.2939038973145</v>
      </c>
      <c r="AY56" s="744">
        <f t="shared" si="31"/>
        <v>5887.3667309743842</v>
      </c>
      <c r="AZ56" s="744">
        <f t="shared" si="31"/>
        <v>6080.2090963828277</v>
      </c>
      <c r="BA56" s="744">
        <f t="shared" si="31"/>
        <v>6278.9951341491424</v>
      </c>
      <c r="BB56" s="744">
        <f t="shared" si="31"/>
        <v>6483.9041955539569</v>
      </c>
      <c r="BC56" s="744">
        <f t="shared" si="31"/>
        <v>6695.1210051474272</v>
      </c>
      <c r="BD56" s="744">
        <f t="shared" si="31"/>
        <v>6912.8358214307227</v>
      </c>
      <c r="BE56" s="744">
        <f t="shared" si="31"/>
        <v>7137.244602343304</v>
      </c>
      <c r="BF56" s="744">
        <f t="shared" si="31"/>
        <v>7368.5491756998508</v>
      </c>
      <c r="BG56" s="744">
        <f t="shared" si="31"/>
        <v>7606.9574147250223</v>
      </c>
      <c r="BH56" s="744">
        <f t="shared" si="31"/>
        <v>7852.6834188386347</v>
      </c>
      <c r="BI56" s="744">
        <f t="shared" si="31"/>
        <v>8105.9476998485043</v>
      </c>
      <c r="BJ56" s="744">
        <f t="shared" si="31"/>
        <v>8366.9773737127543</v>
      </c>
      <c r="BK56" s="744">
        <f t="shared" si="31"/>
        <v>8636.0063580384631</v>
      </c>
      <c r="BL56" s="744">
        <f t="shared" si="31"/>
        <v>8913.275575488291</v>
      </c>
      <c r="BM56" s="744">
        <f t="shared" si="31"/>
        <v>9199.0331632720518</v>
      </c>
      <c r="BN56" s="744">
        <f t="shared" si="31"/>
        <v>9493.5346889053981</v>
      </c>
      <c r="BO56" s="744">
        <f t="shared" si="31"/>
        <v>9797.0433724232935</v>
      </c>
      <c r="BP56" s="744">
        <f t="shared" si="31"/>
        <v>10109.830315241559</v>
      </c>
      <c r="BQ56" s="744">
        <f t="shared" si="31"/>
        <v>10432.174735865541</v>
      </c>
      <c r="BR56" s="744">
        <f t="shared" si="31"/>
        <v>10764.364212651031</v>
      </c>
      <c r="BS56" s="744">
        <f t="shared" si="31"/>
        <v>11106.694933828509</v>
      </c>
      <c r="BT56" s="744">
        <f t="shared" si="31"/>
        <v>11459.471955008366</v>
      </c>
      <c r="BU56" s="744">
        <f t="shared" ref="BU56:CI56" si="32">SUM(BU44:BU46,BU48:BU52,BU54)</f>
        <v>11823.009464391065</v>
      </c>
      <c r="BV56" s="744">
        <f t="shared" si="32"/>
        <v>12197.631055913038</v>
      </c>
      <c r="BW56" s="744">
        <f t="shared" si="32"/>
        <v>12583.670010566009</v>
      </c>
      <c r="BX56" s="744">
        <f t="shared" si="32"/>
        <v>12981.469586134544</v>
      </c>
      <c r="BY56" s="744">
        <f t="shared" si="32"/>
        <v>13391.383315603976</v>
      </c>
      <c r="BZ56" s="744">
        <f t="shared" si="32"/>
        <v>13813.775314498445</v>
      </c>
      <c r="CA56" s="744">
        <f t="shared" si="32"/>
        <v>14249.020597416493</v>
      </c>
      <c r="CB56" s="744">
        <f t="shared" si="32"/>
        <v>14697.505404039817</v>
      </c>
      <c r="CC56" s="744">
        <f t="shared" si="32"/>
        <v>15159.627534898906</v>
      </c>
      <c r="CD56" s="744">
        <f t="shared" si="32"/>
        <v>15635.796697187829</v>
      </c>
      <c r="CE56" s="744">
        <f t="shared" si="32"/>
        <v>16126.434860929368</v>
      </c>
      <c r="CF56" s="744">
        <f t="shared" si="32"/>
        <v>16631.976625800409</v>
      </c>
      <c r="CG56" s="744">
        <f t="shared" si="32"/>
        <v>17152.869598937072</v>
      </c>
      <c r="CH56" s="744">
        <f t="shared" si="32"/>
        <v>17689.574784048626</v>
      </c>
      <c r="CI56" s="744">
        <f t="shared" si="32"/>
        <v>18242.566982178789</v>
      </c>
    </row>
    <row r="57" spans="3:87">
      <c r="D57" s="2"/>
      <c r="E57" s="2"/>
      <c r="F57" s="2"/>
      <c r="G57" s="2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</row>
    <row r="58" spans="3:87">
      <c r="C58" t="s">
        <v>99</v>
      </c>
      <c r="D58" s="2" t="s">
        <v>898</v>
      </c>
      <c r="E58" s="2" t="s">
        <v>58</v>
      </c>
      <c r="F58" s="2"/>
      <c r="G58" s="421"/>
      <c r="H58" s="188">
        <f>-'Debt &amp; interest'!H95</f>
        <v>-142.83000000000001</v>
      </c>
      <c r="I58" s="188">
        <f>-'Debt &amp; interest'!I95</f>
        <v>-141.608</v>
      </c>
      <c r="J58" s="188">
        <f>-'Debt &amp; interest'!J95</f>
        <v>-135.74700000000001</v>
      </c>
      <c r="K58" s="188">
        <f>-'Debt &amp; interest'!K95</f>
        <v>-133.13300000000001</v>
      </c>
      <c r="L58" s="188">
        <f>-'Debt &amp; interest'!L95</f>
        <v>-142.32599999999999</v>
      </c>
      <c r="M58" s="188">
        <f>-'Debt &amp; interest'!M95</f>
        <v>-154.82685674141885</v>
      </c>
      <c r="N58" s="188">
        <f>-'Debt &amp; interest'!N95</f>
        <v>-163.30807820744266</v>
      </c>
      <c r="O58" s="188">
        <f>-'Debt &amp; interest'!O95</f>
        <v>-170.03716805296958</v>
      </c>
      <c r="P58" s="188">
        <f>-'Debt &amp; interest'!P95</f>
        <v>-178.48718729734179</v>
      </c>
      <c r="Q58" s="188">
        <f>-'Debt &amp; interest'!Q95</f>
        <v>-185.52773927201119</v>
      </c>
      <c r="R58" s="188">
        <f>-'Debt &amp; interest'!R95</f>
        <v>-192.15970786955793</v>
      </c>
      <c r="S58" s="188">
        <f>-'Debt &amp; interest'!S95</f>
        <v>-201.13401789890341</v>
      </c>
      <c r="T58" s="188">
        <f>-'Debt &amp; interest'!T95</f>
        <v>-207.8402050567307</v>
      </c>
      <c r="U58" s="188">
        <f>-'Debt &amp; interest'!U95</f>
        <v>-216.11966674645677</v>
      </c>
      <c r="V58" s="188">
        <f>-'Debt &amp; interest'!V95</f>
        <v>-224.05895429166227</v>
      </c>
      <c r="W58" s="188">
        <f>-'Debt &amp; interest'!W95</f>
        <v>-231.84493803976824</v>
      </c>
      <c r="X58" s="188">
        <f>-'Debt &amp; interest'!X95</f>
        <v>-240.43632672055134</v>
      </c>
      <c r="Y58" s="188">
        <f>-'Debt &amp; interest'!Y95</f>
        <v>-250.3040590473224</v>
      </c>
      <c r="Z58" s="188">
        <f>-'Debt &amp; interest'!Z95</f>
        <v>-258.36152624272768</v>
      </c>
      <c r="AA58" s="188">
        <f>-'Debt &amp; interest'!AA95</f>
        <v>-267.55941597647677</v>
      </c>
      <c r="AB58" s="188">
        <f>-'Debt &amp; interest'!AB95</f>
        <v>-276.62342674824112</v>
      </c>
      <c r="AC58" s="188">
        <f>-'Debt &amp; interest'!AC95</f>
        <v>-284.9991471469628</v>
      </c>
      <c r="AD58" s="188">
        <f>-'Debt &amp; interest'!AD95</f>
        <v>-293.38332192792211</v>
      </c>
      <c r="AE58" s="188">
        <f>-'Debt &amp; interest'!AE95</f>
        <v>-302.03552158758987</v>
      </c>
      <c r="AF58" s="188">
        <f>-'Debt &amp; interest'!AF95</f>
        <v>-310.17609161528657</v>
      </c>
      <c r="AG58" s="188">
        <f>-'Debt &amp; interest'!AG95</f>
        <v>-318.82059846460163</v>
      </c>
      <c r="AH58" s="188">
        <f>-'Debt &amp; interest'!AH95</f>
        <v>-326.81857709473866</v>
      </c>
      <c r="AI58" s="188">
        <f>-'Debt &amp; interest'!AI95</f>
        <v>-334.4668647569888</v>
      </c>
      <c r="AJ58" s="188">
        <f>-'Debt &amp; interest'!AJ95</f>
        <v>-342.34530805364278</v>
      </c>
      <c r="AK58" s="188">
        <f>-'Debt &amp; interest'!AK95</f>
        <v>-351.21548339610848</v>
      </c>
      <c r="AL58" s="188">
        <f>-'Debt &amp; interest'!AL95</f>
        <v>-359.62608571939614</v>
      </c>
      <c r="AM58" s="188">
        <f>-'Debt &amp; interest'!AM95</f>
        <v>-367.50145627830028</v>
      </c>
      <c r="AN58" s="188">
        <f>-'Debt &amp; interest'!AN95</f>
        <v>-375.1207021687112</v>
      </c>
      <c r="AO58" s="188">
        <f>-'Debt &amp; interest'!AO95</f>
        <v>-383.68562545638247</v>
      </c>
      <c r="AP58" s="188">
        <f>-'Debt &amp; interest'!AP95</f>
        <v>-392.32579120980711</v>
      </c>
      <c r="AQ58" s="188">
        <f>-'Debt &amp; interest'!AQ95</f>
        <v>-401.02351830015823</v>
      </c>
      <c r="AR58" s="188">
        <f>-'Debt &amp; interest'!AR95</f>
        <v>-409.66217737419078</v>
      </c>
      <c r="AS58" s="188">
        <f>-'Debt &amp; interest'!AS95</f>
        <v>-417.31959668925924</v>
      </c>
      <c r="AT58" s="188">
        <f>-'Debt &amp; interest'!AT95</f>
        <v>-423.44687751117709</v>
      </c>
      <c r="AU58" s="188">
        <f>-'Debt &amp; interest'!AU95</f>
        <v>-433.23339983977576</v>
      </c>
      <c r="AV58" s="188">
        <f>-'Debt &amp; interest'!AV95</f>
        <v>-440.42866503857431</v>
      </c>
      <c r="AW58" s="188">
        <f>-'Debt &amp; interest'!AW95</f>
        <v>-449.7254088741908</v>
      </c>
      <c r="AX58" s="188">
        <f>-'Debt &amp; interest'!AX95</f>
        <v>-460.03136640843735</v>
      </c>
      <c r="AY58" s="188">
        <f>-'Debt &amp; interest'!AY95</f>
        <v>-470.72882761436597</v>
      </c>
      <c r="AZ58" s="188">
        <f>-'Debt &amp; interest'!AZ95</f>
        <v>-483.55949230980724</v>
      </c>
      <c r="BA58" s="188">
        <f>-'Debt &amp; interest'!BA95</f>
        <v>-495.82358084295794</v>
      </c>
      <c r="BB58" s="188">
        <f>-'Debt &amp; interest'!BB95</f>
        <v>-506.72752776049219</v>
      </c>
      <c r="BC58" s="188">
        <f>-'Debt &amp; interest'!BC95</f>
        <v>-518.6874270007047</v>
      </c>
      <c r="BD58" s="188">
        <f>-'Debt &amp; interest'!BD95</f>
        <v>-530.90554986953327</v>
      </c>
      <c r="BE58" s="188">
        <f>-'Debt &amp; interest'!BE95</f>
        <v>-542.29758358788945</v>
      </c>
      <c r="BF58" s="188">
        <f>-'Debt &amp; interest'!BF95</f>
        <v>-555.53771893035525</v>
      </c>
      <c r="BG58" s="188">
        <f>-'Debt &amp; interest'!BG95</f>
        <v>-571.62025077802741</v>
      </c>
      <c r="BH58" s="188">
        <f>-'Debt &amp; interest'!BH95</f>
        <v>-586.75097990898553</v>
      </c>
      <c r="BI58" s="188">
        <f>-'Debt &amp; interest'!BI95</f>
        <v>-594.41748295117725</v>
      </c>
      <c r="BJ58" s="188">
        <f>-'Debt &amp; interest'!BJ95</f>
        <v>-600.67933226624575</v>
      </c>
      <c r="BK58" s="188">
        <f>-'Debt &amp; interest'!BK95</f>
        <v>-610.47280188223499</v>
      </c>
      <c r="BL58" s="188">
        <f>-'Debt &amp; interest'!BL95</f>
        <v>-618.18184185528685</v>
      </c>
      <c r="BM58" s="188">
        <f>-'Debt &amp; interest'!BM95</f>
        <v>-625.90684185528687</v>
      </c>
      <c r="BN58" s="188">
        <f>-'Debt &amp; interest'!BN95</f>
        <v>-633.63184185528689</v>
      </c>
      <c r="BO58" s="188">
        <f>-'Debt &amp; interest'!BO95</f>
        <v>-641.37280188223508</v>
      </c>
      <c r="BP58" s="188">
        <f>-'Debt &amp; interest'!BP95</f>
        <v>-649.08184185528694</v>
      </c>
      <c r="BQ58" s="188">
        <f>-'Debt &amp; interest'!BQ95</f>
        <v>-656.80684185528696</v>
      </c>
      <c r="BR58" s="188">
        <f>-'Debt &amp; interest'!BR95</f>
        <v>-664.53184185528698</v>
      </c>
      <c r="BS58" s="188">
        <f>-'Debt &amp; interest'!BS95</f>
        <v>-672.27280188223517</v>
      </c>
      <c r="BT58" s="188">
        <f>-'Debt &amp; interest'!BT95</f>
        <v>-679.98184185528703</v>
      </c>
      <c r="BU58" s="188">
        <f>-'Debt &amp; interest'!BU95</f>
        <v>-687.70684185528705</v>
      </c>
      <c r="BV58" s="188">
        <f>-'Debt &amp; interest'!BV95</f>
        <v>-695.43184185528708</v>
      </c>
      <c r="BW58" s="188">
        <f>-'Debt &amp; interest'!BW95</f>
        <v>-703.17280188223526</v>
      </c>
      <c r="BX58" s="188">
        <f>-'Debt &amp; interest'!BX95</f>
        <v>-710.88184185528712</v>
      </c>
      <c r="BY58" s="188">
        <f>-'Debt &amp; interest'!BY95</f>
        <v>-718.60684185528714</v>
      </c>
      <c r="BZ58" s="188">
        <f>-'Debt &amp; interest'!BZ95</f>
        <v>-726.33184185528717</v>
      </c>
      <c r="CA58" s="188">
        <f>-'Debt &amp; interest'!CA95</f>
        <v>-734.07280188223535</v>
      </c>
      <c r="CB58" s="188">
        <f>-'Debt &amp; interest'!CB95</f>
        <v>-741.78184185528721</v>
      </c>
      <c r="CC58" s="188">
        <f>-'Debt &amp; interest'!CC95</f>
        <v>-749.50684185528723</v>
      </c>
      <c r="CD58" s="188">
        <f>-'Debt &amp; interest'!CD95</f>
        <v>-757.23184185528726</v>
      </c>
      <c r="CE58" s="188">
        <f>-'Debt &amp; interest'!CE95</f>
        <v>-764.97280188223544</v>
      </c>
      <c r="CF58" s="188">
        <f>-'Debt &amp; interest'!CF95</f>
        <v>-772.6818418552873</v>
      </c>
      <c r="CG58" s="188">
        <f>-'Debt &amp; interest'!CG95</f>
        <v>-780.40684185528733</v>
      </c>
      <c r="CH58" s="188">
        <f>-'Debt &amp; interest'!CH95</f>
        <v>-788.13184185528735</v>
      </c>
      <c r="CI58" s="188">
        <f>-'Debt &amp; interest'!CI95</f>
        <v>-795.85684185528737</v>
      </c>
    </row>
    <row r="59" spans="3:87">
      <c r="C59" t="s">
        <v>630</v>
      </c>
      <c r="D59" s="2" t="s">
        <v>898</v>
      </c>
      <c r="E59" s="2" t="s">
        <v>58</v>
      </c>
      <c r="F59" s="2"/>
      <c r="G59" s="421"/>
      <c r="H59" s="188">
        <f>-Tax!H187</f>
        <v>-9.5</v>
      </c>
      <c r="I59" s="188">
        <f>-Tax!I187</f>
        <v>-14.629</v>
      </c>
      <c r="J59" s="188">
        <f>-Tax!J187</f>
        <v>0</v>
      </c>
      <c r="K59" s="188">
        <f>-Tax!K187</f>
        <v>0</v>
      </c>
      <c r="L59" s="188">
        <f>-Tax!L187</f>
        <v>16.478000000000002</v>
      </c>
      <c r="M59" s="188">
        <f>-Tax!M187</f>
        <v>0</v>
      </c>
      <c r="N59" s="188">
        <f>-Tax!N187</f>
        <v>0</v>
      </c>
      <c r="O59" s="188">
        <f>-Tax!O187</f>
        <v>0</v>
      </c>
      <c r="P59" s="188">
        <f>-Tax!P187</f>
        <v>0</v>
      </c>
      <c r="Q59" s="188">
        <f>-Tax!Q187</f>
        <v>-3.6248067939739457</v>
      </c>
      <c r="R59" s="188">
        <f>-Tax!R187</f>
        <v>-6.1133081787864825</v>
      </c>
      <c r="S59" s="188">
        <f>-Tax!S187</f>
        <v>-7.0761484497949567</v>
      </c>
      <c r="T59" s="188">
        <f>-Tax!T187</f>
        <v>-10.25055799638568</v>
      </c>
      <c r="U59" s="188">
        <f>-Tax!U187</f>
        <v>-13.178939779432483</v>
      </c>
      <c r="V59" s="188">
        <f>-Tax!V187</f>
        <v>-17.117622851537106</v>
      </c>
      <c r="W59" s="188">
        <f>-Tax!W187</f>
        <v>-20.963291114952398</v>
      </c>
      <c r="X59" s="188">
        <f>-Tax!X187</f>
        <v>-24.858855409519435</v>
      </c>
      <c r="Y59" s="188">
        <f>-Tax!Y187</f>
        <v>-28.810613719637587</v>
      </c>
      <c r="Z59" s="188">
        <f>-Tax!Z187</f>
        <v>-33.012493678770909</v>
      </c>
      <c r="AA59" s="188">
        <f>-Tax!AA187</f>
        <v>-42.451393839122574</v>
      </c>
      <c r="AB59" s="188">
        <f>-Tax!AB187</f>
        <v>-93.194508963722797</v>
      </c>
      <c r="AC59" s="188">
        <f>-Tax!AC187</f>
        <v>-105.74805612655268</v>
      </c>
      <c r="AD59" s="188">
        <f>-Tax!AD187</f>
        <v>-116.49483013714399</v>
      </c>
      <c r="AE59" s="188">
        <f>-Tax!AE187</f>
        <v>-127.86560405923893</v>
      </c>
      <c r="AF59" s="188">
        <f>-Tax!AF187</f>
        <v>-139.81788859460858</v>
      </c>
      <c r="AG59" s="188">
        <f>-Tax!AG187</f>
        <v>-141.55716697577316</v>
      </c>
      <c r="AH59" s="188">
        <f>-Tax!AH187</f>
        <v>-145.4856494490316</v>
      </c>
      <c r="AI59" s="188">
        <f>-Tax!AI187</f>
        <v>-149.76920228613983</v>
      </c>
      <c r="AJ59" s="188">
        <f>-Tax!AJ187</f>
        <v>-154.28803309740658</v>
      </c>
      <c r="AK59" s="188">
        <f>-Tax!AK187</f>
        <v>-158.95827309585616</v>
      </c>
      <c r="AL59" s="188">
        <f>-Tax!AL187</f>
        <v>-163.97192629126221</v>
      </c>
      <c r="AM59" s="188">
        <f>-Tax!AM187</f>
        <v>-169.30435545033765</v>
      </c>
      <c r="AN59" s="188">
        <f>-Tax!AN187</f>
        <v>-174.91875378343639</v>
      </c>
      <c r="AO59" s="188">
        <f>-Tax!AO187</f>
        <v>-180.6792836617393</v>
      </c>
      <c r="AP59" s="188">
        <f>-Tax!AP187</f>
        <v>-186.77943183290688</v>
      </c>
      <c r="AQ59" s="188">
        <f>-Tax!AQ187</f>
        <v>-193.19397192362896</v>
      </c>
      <c r="AR59" s="188">
        <f>-Tax!AR187</f>
        <v>-199.94221786485184</v>
      </c>
      <c r="AS59" s="188">
        <f>-Tax!AS187</f>
        <v>-207.00510918136217</v>
      </c>
      <c r="AT59" s="188">
        <f>-Tax!AT187</f>
        <v>-214.47689901449485</v>
      </c>
      <c r="AU59" s="188">
        <f>-Tax!AU187</f>
        <v>-221.83041697900489</v>
      </c>
      <c r="AV59" s="188">
        <f>-Tax!AV187</f>
        <v>-229.89198157958106</v>
      </c>
      <c r="AW59" s="188">
        <f>-Tax!AW187</f>
        <v>-237.97134315689323</v>
      </c>
      <c r="AX59" s="188">
        <f>-Tax!AX187</f>
        <v>-246.29772073823244</v>
      </c>
      <c r="AY59" s="188">
        <f>-Tax!AY187</f>
        <v>-254.93670814242023</v>
      </c>
      <c r="AZ59" s="188">
        <f>-Tax!AZ187</f>
        <v>-263.67163613440493</v>
      </c>
      <c r="BA59" s="188">
        <f>-Tax!BA187</f>
        <v>-272.87549605209006</v>
      </c>
      <c r="BB59" s="188">
        <f>-Tax!BB187</f>
        <v>-282.59160653997174</v>
      </c>
      <c r="BC59" s="188">
        <f>-Tax!BC187</f>
        <v>-292.51475996999261</v>
      </c>
      <c r="BD59" s="188">
        <f>-Tax!BD187</f>
        <v>-302.80680870024162</v>
      </c>
      <c r="BE59" s="188">
        <f>-Tax!BE187</f>
        <v>-313.59064365045947</v>
      </c>
      <c r="BF59" s="188">
        <f>-Tax!BF187</f>
        <v>-324.5284450605177</v>
      </c>
      <c r="BG59" s="188">
        <f>-Tax!BG187</f>
        <v>-335.57701083555457</v>
      </c>
      <c r="BH59" s="188">
        <f>-Tax!BH187</f>
        <v>-347.23377043681194</v>
      </c>
      <c r="BI59" s="188">
        <f>-Tax!BI187</f>
        <v>-360.19632123420365</v>
      </c>
      <c r="BJ59" s="188">
        <f>-Tax!BJ187</f>
        <v>-373.57246584018299</v>
      </c>
      <c r="BK59" s="188">
        <f>-Tax!BK187</f>
        <v>-386.91309171258831</v>
      </c>
      <c r="BL59" s="188">
        <f>-Tax!BL187</f>
        <v>-401.02802401674262</v>
      </c>
      <c r="BM59" s="188">
        <f>-Tax!BM187</f>
        <v>-415.55101904240792</v>
      </c>
      <c r="BN59" s="188">
        <f>-Tax!BN187</f>
        <v>-430.53927544353724</v>
      </c>
      <c r="BO59" s="188">
        <f>-Tax!BO187</f>
        <v>-445.9982201764833</v>
      </c>
      <c r="BP59" s="188">
        <f>-Tax!BP187</f>
        <v>-461.94755689867884</v>
      </c>
      <c r="BQ59" s="188">
        <f>-Tax!BQ187</f>
        <v>-478.39460039389564</v>
      </c>
      <c r="BR59" s="188">
        <f>-Tax!BR187</f>
        <v>-495.35689564228437</v>
      </c>
      <c r="BS59" s="188">
        <f>-Tax!BS187</f>
        <v>-512.84715043912911</v>
      </c>
      <c r="BT59" s="188">
        <f>-Tax!BT187</f>
        <v>-530.88698786358327</v>
      </c>
      <c r="BU59" s="188">
        <f>-Tax!BU187</f>
        <v>-549.48550360272066</v>
      </c>
      <c r="BV59" s="188">
        <f>-Tax!BV187</f>
        <v>-568.6621313622145</v>
      </c>
      <c r="BW59" s="188">
        <f>-Tax!BW187</f>
        <v>-588.43150376238327</v>
      </c>
      <c r="BX59" s="188">
        <f>-Tax!BX187</f>
        <v>-608.81718469772659</v>
      </c>
      <c r="BY59" s="188">
        <f>-Tax!BY187</f>
        <v>-629.83027806772498</v>
      </c>
      <c r="BZ59" s="188">
        <f>-Tax!BZ187</f>
        <v>-651.49236139047707</v>
      </c>
      <c r="CA59" s="188">
        <f>-Tax!CA187</f>
        <v>-673.82046404547737</v>
      </c>
      <c r="CB59" s="188">
        <f>-Tax!CB187</f>
        <v>-696.84050658379419</v>
      </c>
      <c r="CC59" s="188">
        <f>-Tax!CC187</f>
        <v>-720.56566710506877</v>
      </c>
      <c r="CD59" s="188">
        <f>-Tax!CD187</f>
        <v>-745.02006675919893</v>
      </c>
      <c r="CE59" s="188">
        <f>-Tax!CE187</f>
        <v>-770.22289610350435</v>
      </c>
      <c r="CF59" s="188">
        <f>-Tax!CF187</f>
        <v>-796.20243287061612</v>
      </c>
      <c r="CG59" s="188">
        <f>-Tax!CG187</f>
        <v>-822.97465115520026</v>
      </c>
      <c r="CH59" s="188">
        <f>-Tax!CH187</f>
        <v>-850.56601332117634</v>
      </c>
      <c r="CI59" s="188">
        <f>-Tax!CI187</f>
        <v>-879.00061615631785</v>
      </c>
    </row>
    <row r="60" spans="3:87">
      <c r="C60" t="s">
        <v>631</v>
      </c>
      <c r="D60" s="2" t="s">
        <v>898</v>
      </c>
      <c r="E60" s="2" t="s">
        <v>58</v>
      </c>
      <c r="F60" s="2"/>
      <c r="G60" s="421"/>
      <c r="H60" s="188">
        <f>Investment!H118</f>
        <v>-464.36100872145494</v>
      </c>
      <c r="I60" s="188">
        <f>Investment!I118</f>
        <v>-595.1782106485075</v>
      </c>
      <c r="J60" s="188">
        <f>Investment!J118</f>
        <v>-695.18617940915124</v>
      </c>
      <c r="K60" s="188">
        <f>Investment!K118</f>
        <v>-714.42669576790422</v>
      </c>
      <c r="L60" s="188">
        <f>Investment!L118</f>
        <v>-791.39100000000008</v>
      </c>
      <c r="M60" s="188">
        <f>Investment!M118</f>
        <v>-772.95891953427531</v>
      </c>
      <c r="N60" s="188">
        <f>Investment!N118</f>
        <v>-856.55715348232468</v>
      </c>
      <c r="O60" s="188">
        <f>Investment!O118</f>
        <v>-1082.707785367417</v>
      </c>
      <c r="P60" s="188">
        <f>Investment!P118</f>
        <v>-1134.0868062318104</v>
      </c>
      <c r="Q60" s="188">
        <f>Investment!Q118</f>
        <v>-1223.7549860943302</v>
      </c>
      <c r="R60" s="188">
        <f>Investment!R118</f>
        <v>-1290.6310177009484</v>
      </c>
      <c r="S60" s="188">
        <f>Investment!S118</f>
        <v>-1329.4994054346159</v>
      </c>
      <c r="T60" s="188">
        <f>Investment!T118</f>
        <v>-1402.3127950257242</v>
      </c>
      <c r="U60" s="188">
        <f>Investment!U118</f>
        <v>-1480.9623550214703</v>
      </c>
      <c r="V60" s="188">
        <f>Investment!V118</f>
        <v>-1581.047138467115</v>
      </c>
      <c r="W60" s="188">
        <f>Investment!W118</f>
        <v>-1687.3891151331723</v>
      </c>
      <c r="X60" s="188">
        <f>Investment!X118</f>
        <v>-1799.1900026575986</v>
      </c>
      <c r="Y60" s="188">
        <f>Investment!Y118</f>
        <v>-1916.290977815665</v>
      </c>
      <c r="Z60" s="188">
        <f>Investment!Z118</f>
        <v>-2041.9189585476063</v>
      </c>
      <c r="AA60" s="188">
        <f>Investment!AA118</f>
        <v>-2168.4872028456325</v>
      </c>
      <c r="AB60" s="188">
        <f>Investment!AB118</f>
        <v>-2268.4744334354873</v>
      </c>
      <c r="AC60" s="188">
        <f>Investment!AC118</f>
        <v>-2418.5631023242886</v>
      </c>
      <c r="AD60" s="188">
        <f>Investment!AD118</f>
        <v>-2569.3329764976643</v>
      </c>
      <c r="AE60" s="188">
        <f>Investment!AE118</f>
        <v>-2728.1256640030592</v>
      </c>
      <c r="AF60" s="188">
        <f>Investment!AF118</f>
        <v>-2896.2106102745674</v>
      </c>
      <c r="AG60" s="188">
        <f>Investment!AG118</f>
        <v>-2994.2195225367359</v>
      </c>
      <c r="AH60" s="188">
        <f>Investment!AH118</f>
        <v>-3094.0701821873968</v>
      </c>
      <c r="AI60" s="188">
        <f>Investment!AI118</f>
        <v>-3197.4024130504172</v>
      </c>
      <c r="AJ60" s="188">
        <f>Investment!AJ118</f>
        <v>-3303.8617622432694</v>
      </c>
      <c r="AK60" s="188">
        <f>Investment!AK118</f>
        <v>-3412.8792892528913</v>
      </c>
      <c r="AL60" s="188">
        <f>Investment!AL118</f>
        <v>-3525.8263224755315</v>
      </c>
      <c r="AM60" s="188">
        <f>Investment!AM118</f>
        <v>-3642.9185433724788</v>
      </c>
      <c r="AN60" s="188">
        <f>Investment!AN118</f>
        <v>-3764.0324950951735</v>
      </c>
      <c r="AO60" s="188">
        <f>Investment!AO118</f>
        <v>-3888.2246184184264</v>
      </c>
      <c r="AP60" s="188">
        <f>Investment!AP118</f>
        <v>-4016.2979347521673</v>
      </c>
      <c r="AQ60" s="188">
        <f>Investment!AQ118</f>
        <v>-4148.4252025448095</v>
      </c>
      <c r="AR60" s="188">
        <f>Investment!AR118</f>
        <v>-4284.8374787724015</v>
      </c>
      <c r="AS60" s="188">
        <f>Investment!AS118</f>
        <v>-4426.6137441673282</v>
      </c>
      <c r="AT60" s="188">
        <f>Investment!AT118</f>
        <v>-4574.3505195013668</v>
      </c>
      <c r="AU60" s="188">
        <f>Investment!AU118</f>
        <v>-4723.5317203667291</v>
      </c>
      <c r="AV60" s="188">
        <f>Investment!AV118</f>
        <v>-4879.7320293090752</v>
      </c>
      <c r="AW60" s="188">
        <f>Investment!AW118</f>
        <v>-5039.1039703457354</v>
      </c>
      <c r="AX60" s="188">
        <f>Investment!AX118</f>
        <v>-5202.6702424229206</v>
      </c>
      <c r="AY60" s="188">
        <f>Investment!AY118</f>
        <v>-5371.1473960672965</v>
      </c>
      <c r="AZ60" s="188">
        <f>Investment!AZ118</f>
        <v>-5543.1797594742566</v>
      </c>
      <c r="BA60" s="188">
        <f>Investment!BA118</f>
        <v>-5721.2685512833268</v>
      </c>
      <c r="BB60" s="188">
        <f>Investment!BB118</f>
        <v>-5906.3436718324674</v>
      </c>
      <c r="BC60" s="188">
        <f>Investment!BC118</f>
        <v>-6096.4792676336438</v>
      </c>
      <c r="BD60" s="188">
        <f>Investment!BD118</f>
        <v>-6292.5017879727484</v>
      </c>
      <c r="BE60" s="188">
        <f>Investment!BE118</f>
        <v>-6495.5689333866931</v>
      </c>
      <c r="BF60" s="188">
        <f>Investment!BF118</f>
        <v>-6703.5464878226976</v>
      </c>
      <c r="BG60" s="188">
        <f>Investment!BG118</f>
        <v>-6915.6915654135955</v>
      </c>
      <c r="BH60" s="188">
        <f>Investment!BH118</f>
        <v>-7135.5153757083008</v>
      </c>
      <c r="BI60" s="188">
        <f>Investment!BI118</f>
        <v>-7369.0536036895965</v>
      </c>
      <c r="BJ60" s="188">
        <f>Investment!BJ118</f>
        <v>-7611.3663444594522</v>
      </c>
      <c r="BK60" s="188">
        <f>Investment!BK118</f>
        <v>-7858.2007153410068</v>
      </c>
      <c r="BL60" s="188">
        <f>Investment!BL118</f>
        <v>-8114.6042321976056</v>
      </c>
      <c r="BM60" s="188">
        <f>Investment!BM118</f>
        <v>-8379.0912620753588</v>
      </c>
      <c r="BN60" s="188">
        <f>Investment!BN118</f>
        <v>-8651.8765171667328</v>
      </c>
      <c r="BO60" s="188">
        <f>Investment!BO118</f>
        <v>-8933.2022215025645</v>
      </c>
      <c r="BP60" s="188">
        <f>Investment!BP118</f>
        <v>-9223.368051717207</v>
      </c>
      <c r="BQ60" s="188">
        <f>Investment!BQ118</f>
        <v>-9522.5984382144343</v>
      </c>
      <c r="BR60" s="188">
        <f>Investment!BR118</f>
        <v>-9831.1797893118473</v>
      </c>
      <c r="BS60" s="188">
        <f>Investment!BS118</f>
        <v>-10149.380048614923</v>
      </c>
      <c r="BT60" s="188">
        <f>Investment!BT118</f>
        <v>-10477.530960406089</v>
      </c>
      <c r="BU60" s="188">
        <f>Investment!BU118</f>
        <v>-10815.890177418643</v>
      </c>
      <c r="BV60" s="188">
        <f>Investment!BV118</f>
        <v>-11164.778269017539</v>
      </c>
      <c r="BW60" s="188">
        <f>Investment!BW118</f>
        <v>-11524.498381636469</v>
      </c>
      <c r="BX60" s="188">
        <f>Investment!BX118</f>
        <v>-11895.418556497609</v>
      </c>
      <c r="BY60" s="188">
        <f>Investment!BY118</f>
        <v>-12277.833819201993</v>
      </c>
      <c r="BZ60" s="188">
        <f>Investment!BZ118</f>
        <v>-12672.103153910832</v>
      </c>
      <c r="CA60" s="188">
        <f>Investment!CA118</f>
        <v>-13078.569081666728</v>
      </c>
      <c r="CB60" s="188">
        <f>Investment!CB118</f>
        <v>-13497.640307448941</v>
      </c>
      <c r="CC60" s="188">
        <f>Investment!CC118</f>
        <v>-13929.654089490363</v>
      </c>
      <c r="CD60" s="188">
        <f>Investment!CD118</f>
        <v>-14375.012500062876</v>
      </c>
      <c r="CE60" s="188">
        <f>Investment!CE118</f>
        <v>-14834.102895329597</v>
      </c>
      <c r="CF60" s="188">
        <f>Investment!CF118</f>
        <v>-15307.380024774893</v>
      </c>
      <c r="CG60" s="188">
        <f>Investment!CG118</f>
        <v>-15795.228199767611</v>
      </c>
      <c r="CH60" s="188">
        <f>Investment!CH118</f>
        <v>-16298.098491256706</v>
      </c>
      <c r="CI60" s="188">
        <f>Investment!CI118</f>
        <v>-16816.442184466057</v>
      </c>
    </row>
    <row r="61" spans="3:87">
      <c r="C61" t="s">
        <v>632</v>
      </c>
      <c r="D61" s="2" t="s">
        <v>898</v>
      </c>
      <c r="E61" s="2" t="s">
        <v>58</v>
      </c>
      <c r="F61" s="2"/>
      <c r="G61" s="421"/>
      <c r="H61" s="188">
        <f>-'Depreciation &amp; Book Value'!H6</f>
        <v>-0.1</v>
      </c>
      <c r="I61" s="188">
        <f>-'Depreciation &amp; Book Value'!I6</f>
        <v>2.5</v>
      </c>
      <c r="J61" s="188">
        <f>-'Depreciation &amp; Book Value'!J6</f>
        <v>0</v>
      </c>
      <c r="K61" s="188">
        <f>-'Depreciation &amp; Book Value'!K6</f>
        <v>0</v>
      </c>
      <c r="L61" s="188">
        <f>-'Depreciation &amp; Book Value'!L6</f>
        <v>0</v>
      </c>
      <c r="M61" s="188">
        <f>-'Depreciation &amp; Book Value'!M6</f>
        <v>0</v>
      </c>
      <c r="N61" s="188">
        <f>-'Depreciation &amp; Book Value'!N6</f>
        <v>0</v>
      </c>
      <c r="O61" s="188">
        <f>-'Depreciation &amp; Book Value'!O6</f>
        <v>0</v>
      </c>
      <c r="P61" s="188">
        <f>-'Depreciation &amp; Book Value'!P6</f>
        <v>0</v>
      </c>
      <c r="Q61" s="188">
        <f>-'Depreciation &amp; Book Value'!Q6</f>
        <v>0</v>
      </c>
      <c r="R61" s="188">
        <f>-'Depreciation &amp; Book Value'!R6</f>
        <v>0</v>
      </c>
      <c r="S61" s="188">
        <f>-'Depreciation &amp; Book Value'!S6</f>
        <v>0</v>
      </c>
      <c r="T61" s="188">
        <f>-'Depreciation &amp; Book Value'!T6</f>
        <v>0</v>
      </c>
      <c r="U61" s="188">
        <f>-'Depreciation &amp; Book Value'!U6</f>
        <v>0</v>
      </c>
      <c r="V61" s="188">
        <f>-'Depreciation &amp; Book Value'!V6</f>
        <v>0</v>
      </c>
      <c r="W61" s="188">
        <f>-'Depreciation &amp; Book Value'!W6</f>
        <v>0</v>
      </c>
      <c r="X61" s="188">
        <f>-'Depreciation &amp; Book Value'!X6</f>
        <v>0</v>
      </c>
      <c r="Y61" s="188">
        <f>-'Depreciation &amp; Book Value'!Y6</f>
        <v>0</v>
      </c>
      <c r="Z61" s="188">
        <f>-'Depreciation &amp; Book Value'!Z6</f>
        <v>0</v>
      </c>
      <c r="AA61" s="188">
        <f>-'Depreciation &amp; Book Value'!AA6</f>
        <v>0</v>
      </c>
      <c r="AB61" s="188">
        <f>-'Depreciation &amp; Book Value'!AB6</f>
        <v>0</v>
      </c>
      <c r="AC61" s="188">
        <f>-'Depreciation &amp; Book Value'!AC6</f>
        <v>0</v>
      </c>
      <c r="AD61" s="188">
        <f>-'Depreciation &amp; Book Value'!AD6</f>
        <v>0</v>
      </c>
      <c r="AE61" s="188">
        <f>-'Depreciation &amp; Book Value'!AE6</f>
        <v>0</v>
      </c>
      <c r="AF61" s="188">
        <f>-'Depreciation &amp; Book Value'!AF6</f>
        <v>0</v>
      </c>
      <c r="AG61" s="188">
        <f>-'Depreciation &amp; Book Value'!AG6</f>
        <v>0</v>
      </c>
      <c r="AH61" s="188">
        <f>-'Depreciation &amp; Book Value'!AH6</f>
        <v>0</v>
      </c>
      <c r="AI61" s="188">
        <f>-'Depreciation &amp; Book Value'!AI6</f>
        <v>0</v>
      </c>
      <c r="AJ61" s="188">
        <f>-'Depreciation &amp; Book Value'!AJ6</f>
        <v>0</v>
      </c>
      <c r="AK61" s="188">
        <f>-'Depreciation &amp; Book Value'!AK6</f>
        <v>0</v>
      </c>
      <c r="AL61" s="188">
        <f>-'Depreciation &amp; Book Value'!AL6</f>
        <v>0</v>
      </c>
      <c r="AM61" s="188">
        <f>-'Depreciation &amp; Book Value'!AM6</f>
        <v>0</v>
      </c>
      <c r="AN61" s="188">
        <f>-'Depreciation &amp; Book Value'!AN6</f>
        <v>0</v>
      </c>
      <c r="AO61" s="188">
        <f>-'Depreciation &amp; Book Value'!AO6</f>
        <v>0</v>
      </c>
      <c r="AP61" s="188">
        <f>-'Depreciation &amp; Book Value'!AP6</f>
        <v>0</v>
      </c>
      <c r="AQ61" s="188">
        <f>-'Depreciation &amp; Book Value'!AQ6</f>
        <v>0</v>
      </c>
      <c r="AR61" s="188">
        <f>-'Depreciation &amp; Book Value'!AR6</f>
        <v>0</v>
      </c>
      <c r="AS61" s="188">
        <f>-'Depreciation &amp; Book Value'!AS6</f>
        <v>0</v>
      </c>
      <c r="AT61" s="188">
        <f>-'Depreciation &amp; Book Value'!AT6</f>
        <v>0</v>
      </c>
      <c r="AU61" s="188">
        <f>-'Depreciation &amp; Book Value'!AU6</f>
        <v>0</v>
      </c>
      <c r="AV61" s="188">
        <f>-'Depreciation &amp; Book Value'!AV6</f>
        <v>0</v>
      </c>
      <c r="AW61" s="188">
        <f>-'Depreciation &amp; Book Value'!AW6</f>
        <v>0</v>
      </c>
      <c r="AX61" s="188">
        <f>-'Depreciation &amp; Book Value'!AX6</f>
        <v>0</v>
      </c>
      <c r="AY61" s="188">
        <f>-'Depreciation &amp; Book Value'!AY6</f>
        <v>0</v>
      </c>
      <c r="AZ61" s="188">
        <f>-'Depreciation &amp; Book Value'!AZ6</f>
        <v>0</v>
      </c>
      <c r="BA61" s="188">
        <f>-'Depreciation &amp; Book Value'!BA6</f>
        <v>0</v>
      </c>
      <c r="BB61" s="188">
        <f>-'Depreciation &amp; Book Value'!BB6</f>
        <v>0</v>
      </c>
      <c r="BC61" s="188">
        <f>-'Depreciation &amp; Book Value'!BC6</f>
        <v>0</v>
      </c>
      <c r="BD61" s="188">
        <f>-'Depreciation &amp; Book Value'!BD6</f>
        <v>0</v>
      </c>
      <c r="BE61" s="188">
        <f>-'Depreciation &amp; Book Value'!BE6</f>
        <v>0</v>
      </c>
      <c r="BF61" s="188">
        <f>-'Depreciation &amp; Book Value'!BF6</f>
        <v>0</v>
      </c>
      <c r="BG61" s="188">
        <f>-'Depreciation &amp; Book Value'!BG6</f>
        <v>0</v>
      </c>
      <c r="BH61" s="188">
        <f>-'Depreciation &amp; Book Value'!BH6</f>
        <v>0</v>
      </c>
      <c r="BI61" s="188">
        <f>-'Depreciation &amp; Book Value'!BI6</f>
        <v>0</v>
      </c>
      <c r="BJ61" s="188">
        <f>-'Depreciation &amp; Book Value'!BJ6</f>
        <v>0</v>
      </c>
      <c r="BK61" s="188">
        <f>-'Depreciation &amp; Book Value'!BK6</f>
        <v>0</v>
      </c>
      <c r="BL61" s="188">
        <f>-'Depreciation &amp; Book Value'!BL6</f>
        <v>0</v>
      </c>
      <c r="BM61" s="188">
        <f>-'Depreciation &amp; Book Value'!BM6</f>
        <v>0</v>
      </c>
      <c r="BN61" s="188">
        <f>-'Depreciation &amp; Book Value'!BN6</f>
        <v>0</v>
      </c>
      <c r="BO61" s="188">
        <f>-'Depreciation &amp; Book Value'!BO6</f>
        <v>0</v>
      </c>
      <c r="BP61" s="188">
        <f>-'Depreciation &amp; Book Value'!BP6</f>
        <v>0</v>
      </c>
      <c r="BQ61" s="188">
        <f>-'Depreciation &amp; Book Value'!BQ6</f>
        <v>0</v>
      </c>
      <c r="BR61" s="188">
        <f>-'Depreciation &amp; Book Value'!BR6</f>
        <v>0</v>
      </c>
      <c r="BS61" s="188">
        <f>-'Depreciation &amp; Book Value'!BS6</f>
        <v>0</v>
      </c>
      <c r="BT61" s="188">
        <f>-'Depreciation &amp; Book Value'!BT6</f>
        <v>0</v>
      </c>
      <c r="BU61" s="188">
        <f>-'Depreciation &amp; Book Value'!BU6</f>
        <v>0</v>
      </c>
      <c r="BV61" s="188">
        <f>-'Depreciation &amp; Book Value'!BV6</f>
        <v>0</v>
      </c>
      <c r="BW61" s="188">
        <f>-'Depreciation &amp; Book Value'!BW6</f>
        <v>0</v>
      </c>
      <c r="BX61" s="188">
        <f>-'Depreciation &amp; Book Value'!BX6</f>
        <v>0</v>
      </c>
      <c r="BY61" s="188">
        <f>-'Depreciation &amp; Book Value'!BY6</f>
        <v>0</v>
      </c>
      <c r="BZ61" s="188">
        <f>-'Depreciation &amp; Book Value'!BZ6</f>
        <v>0</v>
      </c>
      <c r="CA61" s="188">
        <f>-'Depreciation &amp; Book Value'!CA6</f>
        <v>0</v>
      </c>
      <c r="CB61" s="188">
        <f>-'Depreciation &amp; Book Value'!CB6</f>
        <v>0</v>
      </c>
      <c r="CC61" s="188">
        <f>-'Depreciation &amp; Book Value'!CC6</f>
        <v>0</v>
      </c>
      <c r="CD61" s="188">
        <f>-'Depreciation &amp; Book Value'!CD6</f>
        <v>0</v>
      </c>
      <c r="CE61" s="188">
        <f>-'Depreciation &amp; Book Value'!CE6</f>
        <v>0</v>
      </c>
      <c r="CF61" s="188">
        <f>-'Depreciation &amp; Book Value'!CF6</f>
        <v>0</v>
      </c>
      <c r="CG61" s="188">
        <f>-'Depreciation &amp; Book Value'!CG6</f>
        <v>0</v>
      </c>
      <c r="CH61" s="188">
        <f>-'Depreciation &amp; Book Value'!CH6</f>
        <v>0</v>
      </c>
      <c r="CI61" s="188">
        <f>-'Depreciation &amp; Book Value'!CI6</f>
        <v>0</v>
      </c>
    </row>
    <row r="62" spans="3:87">
      <c r="C62" t="s">
        <v>348</v>
      </c>
      <c r="D62" s="2" t="s">
        <v>898</v>
      </c>
      <c r="E62" s="2" t="s">
        <v>58</v>
      </c>
      <c r="F62" s="2"/>
      <c r="G62" s="421"/>
      <c r="H62" s="188">
        <f>-Inputs!H424</f>
        <v>0</v>
      </c>
      <c r="I62" s="188">
        <f>-Inputs!I424</f>
        <v>0</v>
      </c>
      <c r="J62" s="188">
        <f>-Inputs!J424</f>
        <v>0</v>
      </c>
      <c r="K62" s="188">
        <f>-Inputs!K424</f>
        <v>0</v>
      </c>
      <c r="L62" s="188">
        <f>-Inputs!L424</f>
        <v>0</v>
      </c>
      <c r="M62" s="188">
        <f>-Inputs!M424</f>
        <v>0</v>
      </c>
      <c r="N62" s="188">
        <f>-Inputs!N424</f>
        <v>0</v>
      </c>
      <c r="O62" s="188">
        <f>-Inputs!O424</f>
        <v>0</v>
      </c>
      <c r="P62" s="188">
        <f>-Inputs!P424</f>
        <v>0</v>
      </c>
      <c r="Q62" s="188">
        <f>-Inputs!Q424</f>
        <v>0</v>
      </c>
      <c r="R62" s="188">
        <f>-Inputs!R424</f>
        <v>0</v>
      </c>
      <c r="S62" s="188">
        <f>-Inputs!S424</f>
        <v>0</v>
      </c>
      <c r="T62" s="188">
        <f>-Inputs!T424</f>
        <v>0</v>
      </c>
      <c r="U62" s="188">
        <f>-Inputs!U424</f>
        <v>0</v>
      </c>
      <c r="V62" s="188">
        <f>-Inputs!V424</f>
        <v>0</v>
      </c>
      <c r="W62" s="188">
        <f>-Inputs!W424</f>
        <v>0</v>
      </c>
      <c r="X62" s="188">
        <f>-Inputs!X424</f>
        <v>0</v>
      </c>
      <c r="Y62" s="188">
        <f>-Inputs!Y424</f>
        <v>0</v>
      </c>
      <c r="Z62" s="188">
        <f>-Inputs!Z424</f>
        <v>0</v>
      </c>
      <c r="AA62" s="188">
        <f>-Inputs!AA424</f>
        <v>0</v>
      </c>
      <c r="AB62" s="188">
        <f>-Inputs!AB424</f>
        <v>0</v>
      </c>
      <c r="AC62" s="188">
        <f>-Inputs!AC424</f>
        <v>0</v>
      </c>
      <c r="AD62" s="188">
        <f>-Inputs!AD424</f>
        <v>0</v>
      </c>
      <c r="AE62" s="188">
        <f>-Inputs!AE424</f>
        <v>0</v>
      </c>
      <c r="AF62" s="188">
        <f>-Inputs!AF424</f>
        <v>0</v>
      </c>
      <c r="AG62" s="188">
        <f>-Inputs!AG424</f>
        <v>0</v>
      </c>
      <c r="AH62" s="188">
        <f>-Inputs!AH424</f>
        <v>0</v>
      </c>
      <c r="AI62" s="188">
        <f>-Inputs!AI424</f>
        <v>0</v>
      </c>
      <c r="AJ62" s="188">
        <f>-Inputs!AJ424</f>
        <v>0</v>
      </c>
      <c r="AK62" s="188">
        <f>-Inputs!AK424</f>
        <v>0</v>
      </c>
      <c r="AL62" s="188">
        <f>-Inputs!AL424</f>
        <v>0</v>
      </c>
      <c r="AM62" s="188">
        <f>-Inputs!AM424</f>
        <v>0</v>
      </c>
      <c r="AN62" s="188">
        <f>-Inputs!AN424</f>
        <v>0</v>
      </c>
      <c r="AO62" s="188">
        <f>-Inputs!AO424</f>
        <v>0</v>
      </c>
      <c r="AP62" s="188">
        <f>-Inputs!AP424</f>
        <v>0</v>
      </c>
      <c r="AQ62" s="188">
        <f>-Inputs!AQ424</f>
        <v>0</v>
      </c>
      <c r="AR62" s="188">
        <f>-Inputs!AR424</f>
        <v>0</v>
      </c>
      <c r="AS62" s="188">
        <f>-Inputs!AS424</f>
        <v>0</v>
      </c>
      <c r="AT62" s="188">
        <f>-Inputs!AT424</f>
        <v>0</v>
      </c>
      <c r="AU62" s="188">
        <f>-Inputs!AU424</f>
        <v>0</v>
      </c>
      <c r="AV62" s="188">
        <f>-Inputs!AV424</f>
        <v>0</v>
      </c>
      <c r="AW62" s="188">
        <f>-Inputs!AW424</f>
        <v>0</v>
      </c>
      <c r="AX62" s="188">
        <f>-Inputs!AX424</f>
        <v>0</v>
      </c>
      <c r="AY62" s="188">
        <f>-Inputs!AY424</f>
        <v>0</v>
      </c>
      <c r="AZ62" s="188">
        <f>-Inputs!AZ424</f>
        <v>0</v>
      </c>
      <c r="BA62" s="188">
        <f>-Inputs!BA424</f>
        <v>0</v>
      </c>
      <c r="BB62" s="188">
        <f>-Inputs!BB424</f>
        <v>0</v>
      </c>
      <c r="BC62" s="188">
        <f>-Inputs!BC424</f>
        <v>0</v>
      </c>
      <c r="BD62" s="188">
        <f>-Inputs!BD424</f>
        <v>0</v>
      </c>
      <c r="BE62" s="188">
        <f>-Inputs!BE424</f>
        <v>0</v>
      </c>
      <c r="BF62" s="188">
        <f>-Inputs!BF424</f>
        <v>0</v>
      </c>
      <c r="BG62" s="188">
        <f>-Inputs!BG424</f>
        <v>0</v>
      </c>
      <c r="BH62" s="188">
        <f>-Inputs!BH424</f>
        <v>0</v>
      </c>
      <c r="BI62" s="188">
        <f>-Inputs!BI424</f>
        <v>0</v>
      </c>
      <c r="BJ62" s="188">
        <f>-Inputs!BJ424</f>
        <v>0</v>
      </c>
      <c r="BK62" s="188">
        <f>-Inputs!BK424</f>
        <v>0</v>
      </c>
      <c r="BL62" s="188">
        <f>-Inputs!BL424</f>
        <v>0</v>
      </c>
      <c r="BM62" s="188">
        <f>-Inputs!BM424</f>
        <v>0</v>
      </c>
      <c r="BN62" s="188">
        <f>-Inputs!BN424</f>
        <v>0</v>
      </c>
      <c r="BO62" s="188">
        <f>-Inputs!BO424</f>
        <v>0</v>
      </c>
      <c r="BP62" s="188">
        <f>-Inputs!BP424</f>
        <v>0</v>
      </c>
      <c r="BQ62" s="188">
        <f>-Inputs!BQ424</f>
        <v>0</v>
      </c>
      <c r="BR62" s="188">
        <f>-Inputs!BR424</f>
        <v>0</v>
      </c>
      <c r="BS62" s="188">
        <f>-Inputs!BS424</f>
        <v>0</v>
      </c>
      <c r="BT62" s="188">
        <f>-Inputs!BT424</f>
        <v>0</v>
      </c>
      <c r="BU62" s="188">
        <f>-Inputs!BU424</f>
        <v>0</v>
      </c>
      <c r="BV62" s="188">
        <f>-Inputs!BV424</f>
        <v>0</v>
      </c>
      <c r="BW62" s="188">
        <f>-Inputs!BW424</f>
        <v>0</v>
      </c>
      <c r="BX62" s="188">
        <f>-Inputs!BX424</f>
        <v>0</v>
      </c>
      <c r="BY62" s="188">
        <f>-Inputs!BY424</f>
        <v>0</v>
      </c>
      <c r="BZ62" s="188">
        <f>-Inputs!BZ424</f>
        <v>0</v>
      </c>
      <c r="CA62" s="188">
        <f>-Inputs!CA424</f>
        <v>0</v>
      </c>
      <c r="CB62" s="188">
        <f>-Inputs!CB424</f>
        <v>0</v>
      </c>
      <c r="CC62" s="188">
        <f>-Inputs!CC424</f>
        <v>0</v>
      </c>
      <c r="CD62" s="188">
        <f>-Inputs!CD424</f>
        <v>0</v>
      </c>
      <c r="CE62" s="188">
        <f>-Inputs!CE424</f>
        <v>0</v>
      </c>
      <c r="CF62" s="188">
        <f>-Inputs!CF424</f>
        <v>0</v>
      </c>
      <c r="CG62" s="188">
        <f>-Inputs!CG424</f>
        <v>0</v>
      </c>
      <c r="CH62" s="188">
        <f>-Inputs!CH424</f>
        <v>0</v>
      </c>
      <c r="CI62" s="188">
        <f>-Inputs!CI424</f>
        <v>0</v>
      </c>
    </row>
    <row r="63" spans="3:87">
      <c r="D63" s="2"/>
      <c r="E63" s="2"/>
      <c r="F63" s="2"/>
      <c r="G63" s="2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</row>
    <row r="64" spans="3:87">
      <c r="C64" t="s">
        <v>633</v>
      </c>
      <c r="D64" s="2" t="s">
        <v>898</v>
      </c>
      <c r="E64" s="2" t="s">
        <v>58</v>
      </c>
      <c r="F64" s="2"/>
      <c r="G64" s="421"/>
      <c r="H64" s="188">
        <f>Revenue!H108</f>
        <v>16.809999999999999</v>
      </c>
      <c r="I64" s="188">
        <f>Revenue!I108</f>
        <v>19.030999999999999</v>
      </c>
      <c r="J64" s="188">
        <f>Revenue!J108</f>
        <v>19.670999999999999</v>
      </c>
      <c r="K64" s="188">
        <f>Revenue!K108</f>
        <v>13.273999999999999</v>
      </c>
      <c r="L64" s="188">
        <f>Revenue!L108</f>
        <v>12.872</v>
      </c>
      <c r="M64" s="188">
        <f>Revenue!M108</f>
        <v>16.5504</v>
      </c>
      <c r="N64" s="188">
        <f>Revenue!N108</f>
        <v>16.881408</v>
      </c>
      <c r="O64" s="188">
        <f>Revenue!O108</f>
        <v>17.202154751999998</v>
      </c>
      <c r="P64" s="188">
        <f>Revenue!P108</f>
        <v>17.546197847039998</v>
      </c>
      <c r="Q64" s="188">
        <f>Revenue!Q108</f>
        <v>17.897121803980799</v>
      </c>
      <c r="R64" s="188">
        <f>Revenue!R108</f>
        <v>18.255064240060413</v>
      </c>
      <c r="S64" s="188">
        <f>Revenue!S108</f>
        <v>18.620165524861623</v>
      </c>
      <c r="T64" s="188">
        <f>Revenue!T108</f>
        <v>18.992568835358856</v>
      </c>
      <c r="U64" s="188">
        <f>Revenue!U108</f>
        <v>19.372420212066032</v>
      </c>
      <c r="V64" s="188">
        <f>Revenue!V108</f>
        <v>19.759868616307354</v>
      </c>
      <c r="W64" s="188">
        <f>Revenue!W108</f>
        <v>20.155065988633503</v>
      </c>
      <c r="X64" s="188">
        <f>Revenue!X108</f>
        <v>20.558167308406173</v>
      </c>
      <c r="Y64" s="188">
        <f>Revenue!Y108</f>
        <v>20.969330654574296</v>
      </c>
      <c r="Z64" s="188">
        <f>Revenue!Z108</f>
        <v>21.388717267665783</v>
      </c>
      <c r="AA64" s="188">
        <f>Revenue!AA108</f>
        <v>21.8164916130191</v>
      </c>
      <c r="AB64" s="188">
        <f>Revenue!AB108</f>
        <v>22.252821445279483</v>
      </c>
      <c r="AC64" s="188">
        <f>Revenue!AC108</f>
        <v>22.697877874185075</v>
      </c>
      <c r="AD64" s="188">
        <f>Revenue!AD108</f>
        <v>23.151835431668776</v>
      </c>
      <c r="AE64" s="188">
        <f>Revenue!AE108</f>
        <v>23.61487214030215</v>
      </c>
      <c r="AF64" s="188">
        <f>Revenue!AF108</f>
        <v>24.087169583108192</v>
      </c>
      <c r="AG64" s="188">
        <f>Revenue!AG108</f>
        <v>24.568912974770356</v>
      </c>
      <c r="AH64" s="188">
        <f>Revenue!AH108</f>
        <v>25.060291234265765</v>
      </c>
      <c r="AI64" s="188">
        <f>Revenue!AI108</f>
        <v>25.56149705895108</v>
      </c>
      <c r="AJ64" s="188">
        <f>Revenue!AJ108</f>
        <v>26.072727000130101</v>
      </c>
      <c r="AK64" s="188">
        <f>Revenue!AK108</f>
        <v>26.594181540132702</v>
      </c>
      <c r="AL64" s="188">
        <f>Revenue!AL108</f>
        <v>27.126065170935355</v>
      </c>
      <c r="AM64" s="188">
        <f>Revenue!AM108</f>
        <v>27.668586474354061</v>
      </c>
      <c r="AN64" s="188">
        <f>Revenue!AN108</f>
        <v>28.221958203841144</v>
      </c>
      <c r="AO64" s="188">
        <f>Revenue!AO108</f>
        <v>28.786397367917967</v>
      </c>
      <c r="AP64" s="188">
        <f>Revenue!AP108</f>
        <v>29.362125315276327</v>
      </c>
      <c r="AQ64" s="188">
        <f>Revenue!AQ108</f>
        <v>29.949367821581852</v>
      </c>
      <c r="AR64" s="188">
        <f>Revenue!AR108</f>
        <v>30.548355178013491</v>
      </c>
      <c r="AS64" s="188">
        <f>Revenue!AS108</f>
        <v>31.159322281573761</v>
      </c>
      <c r="AT64" s="188">
        <f>Revenue!AT108</f>
        <v>31.782508727205236</v>
      </c>
      <c r="AU64" s="188">
        <f>Revenue!AU108</f>
        <v>32.418158901749344</v>
      </c>
      <c r="AV64" s="188">
        <f>Revenue!AV108</f>
        <v>33.066522079784335</v>
      </c>
      <c r="AW64" s="188">
        <f>Revenue!AW108</f>
        <v>33.727852521380022</v>
      </c>
      <c r="AX64" s="188">
        <f>Revenue!AX108</f>
        <v>34.402409571807624</v>
      </c>
      <c r="AY64" s="188">
        <f>Revenue!AY108</f>
        <v>35.090457763243776</v>
      </c>
      <c r="AZ64" s="188">
        <f>Revenue!AZ108</f>
        <v>35.792266918508652</v>
      </c>
      <c r="BA64" s="188">
        <f>Revenue!BA108</f>
        <v>36.508112256878825</v>
      </c>
      <c r="BB64" s="188">
        <f>Revenue!BB108</f>
        <v>37.238274502016402</v>
      </c>
      <c r="BC64" s="188">
        <f>Revenue!BC108</f>
        <v>37.983039992056732</v>
      </c>
      <c r="BD64" s="188">
        <f>Revenue!BD108</f>
        <v>38.742700791897867</v>
      </c>
      <c r="BE64" s="188">
        <f>Revenue!BE108</f>
        <v>39.517554807735827</v>
      </c>
      <c r="BF64" s="188">
        <f>Revenue!BF108</f>
        <v>40.307905903890543</v>
      </c>
      <c r="BG64" s="188">
        <f>Revenue!BG108</f>
        <v>41.114064021968353</v>
      </c>
      <c r="BH64" s="188">
        <f>Revenue!BH108</f>
        <v>41.936345302407723</v>
      </c>
      <c r="BI64" s="188">
        <f>Revenue!BI108</f>
        <v>42.775072208455882</v>
      </c>
      <c r="BJ64" s="188">
        <f>Revenue!BJ108</f>
        <v>43.630573652625003</v>
      </c>
      <c r="BK64" s="188">
        <f>Revenue!BK108</f>
        <v>44.503185125677504</v>
      </c>
      <c r="BL64" s="188">
        <f>Revenue!BL108</f>
        <v>45.393248828191055</v>
      </c>
      <c r="BM64" s="188">
        <f>Revenue!BM108</f>
        <v>46.301113804754877</v>
      </c>
      <c r="BN64" s="188">
        <f>Revenue!BN108</f>
        <v>47.227136080849974</v>
      </c>
      <c r="BO64" s="188">
        <f>Revenue!BO108</f>
        <v>48.171678802466971</v>
      </c>
      <c r="BP64" s="188">
        <f>Revenue!BP108</f>
        <v>49.135112378516311</v>
      </c>
      <c r="BQ64" s="188">
        <f>Revenue!BQ108</f>
        <v>50.117814626086641</v>
      </c>
      <c r="BR64" s="188">
        <f>Revenue!BR108</f>
        <v>51.120170918608373</v>
      </c>
      <c r="BS64" s="188">
        <f>Revenue!BS108</f>
        <v>52.142574336980545</v>
      </c>
      <c r="BT64" s="188">
        <f>Revenue!BT108</f>
        <v>53.185425823720159</v>
      </c>
      <c r="BU64" s="188">
        <f>Revenue!BU108</f>
        <v>54.249134340194566</v>
      </c>
      <c r="BV64" s="188">
        <f>Revenue!BV108</f>
        <v>55.334117026998456</v>
      </c>
      <c r="BW64" s="188">
        <f>Revenue!BW108</f>
        <v>56.440799367538425</v>
      </c>
      <c r="BX64" s="188">
        <f>Revenue!BX108</f>
        <v>57.569615354889194</v>
      </c>
      <c r="BY64" s="188">
        <f>Revenue!BY108</f>
        <v>58.721007661986981</v>
      </c>
      <c r="BZ64" s="188">
        <f>Revenue!BZ108</f>
        <v>59.895427815226725</v>
      </c>
      <c r="CA64" s="188">
        <f>Revenue!CA108</f>
        <v>61.093336371531258</v>
      </c>
      <c r="CB64" s="188">
        <f>Revenue!CB108</f>
        <v>62.315203098961881</v>
      </c>
      <c r="CC64" s="188">
        <f>Revenue!CC108</f>
        <v>63.561507160941119</v>
      </c>
      <c r="CD64" s="188">
        <f>Revenue!CD108</f>
        <v>64.832737304159949</v>
      </c>
      <c r="CE64" s="188">
        <f>Revenue!CE108</f>
        <v>66.129392050243155</v>
      </c>
      <c r="CF64" s="188">
        <f>Revenue!CF108</f>
        <v>67.451979891248016</v>
      </c>
      <c r="CG64" s="188">
        <f>Revenue!CG108</f>
        <v>68.801019489072971</v>
      </c>
      <c r="CH64" s="188">
        <f>Revenue!CH108</f>
        <v>70.17703987885443</v>
      </c>
      <c r="CI64" s="188">
        <f>Revenue!CI108</f>
        <v>71.580580676431524</v>
      </c>
    </row>
    <row r="65" spans="1:87">
      <c r="C65" t="s">
        <v>634</v>
      </c>
      <c r="D65" s="2" t="s">
        <v>898</v>
      </c>
      <c r="E65" s="2" t="s">
        <v>58</v>
      </c>
      <c r="F65" s="2"/>
      <c r="G65" s="421"/>
      <c r="H65" s="188">
        <f>'Depreciation &amp; Book Value'!H89</f>
        <v>2.4</v>
      </c>
      <c r="I65" s="188">
        <f>'Depreciation &amp; Book Value'!I89</f>
        <v>3.8</v>
      </c>
      <c r="J65" s="188">
        <f>'Depreciation &amp; Book Value'!J89</f>
        <v>0.7</v>
      </c>
      <c r="K65" s="188">
        <f>'Depreciation &amp; Book Value'!K89</f>
        <v>2.5579999999999998</v>
      </c>
      <c r="L65" s="188">
        <f>'Depreciation &amp; Book Value'!L89</f>
        <v>2.3199999999999998</v>
      </c>
      <c r="M65" s="188">
        <f>'Depreciation &amp; Book Value'!M89</f>
        <v>2.1987246376811598</v>
      </c>
      <c r="N65" s="188">
        <f>'Depreciation &amp; Book Value'!N89</f>
        <v>5.0986331994236807</v>
      </c>
      <c r="O65" s="188">
        <f>'Depreciation &amp; Book Value'!O89</f>
        <v>1.7490633373449727</v>
      </c>
      <c r="P65" s="188">
        <f>'Depreciation &amp; Book Value'!P89</f>
        <v>1.3445781719354746</v>
      </c>
      <c r="Q65" s="188">
        <f>'Depreciation &amp; Book Value'!Q89</f>
        <v>1.3714776761872474</v>
      </c>
      <c r="R65" s="188">
        <f>'Depreciation &amp; Book Value'!R89</f>
        <v>1.3989727414187643</v>
      </c>
      <c r="S65" s="188">
        <f>'Depreciation &amp; Book Value'!S89</f>
        <v>1.4269641074667343</v>
      </c>
      <c r="T65" s="188">
        <f>'Depreciation &amp; Book Value'!T89</f>
        <v>1.4554517743311581</v>
      </c>
      <c r="U65" s="188">
        <f>'Depreciation &amp; Book Value'!U89</f>
        <v>1.4845608098177812</v>
      </c>
      <c r="V65" s="188">
        <f>'Depreciation &amp; Book Value'!V89</f>
        <v>1.5142520260141368</v>
      </c>
      <c r="W65" s="188">
        <f>'Depreciation &amp; Book Value'!W89</f>
        <v>1.5445370665344196</v>
      </c>
      <c r="X65" s="188">
        <f>'Depreciation &amp; Book Value'!X89</f>
        <v>1.5754278078651081</v>
      </c>
      <c r="Y65" s="188">
        <f>'Depreciation &amp; Book Value'!Y89</f>
        <v>1.6069363640224104</v>
      </c>
      <c r="Z65" s="188">
        <f>'Depreciation &amp; Book Value'!Z89</f>
        <v>1.6390750913028584</v>
      </c>
      <c r="AA65" s="188">
        <f>'Depreciation &amp; Book Value'!AA89</f>
        <v>1.6718565931289158</v>
      </c>
      <c r="AB65" s="188">
        <f>'Depreciation &amp; Book Value'!AB89</f>
        <v>1.7052937249914941</v>
      </c>
      <c r="AC65" s="188">
        <f>'Depreciation &amp; Book Value'!AC89</f>
        <v>1.7393995994913243</v>
      </c>
      <c r="AD65" s="188">
        <f>'Depreciation &amp; Book Value'!AD89</f>
        <v>1.7741875914811507</v>
      </c>
      <c r="AE65" s="188">
        <f>'Depreciation &amp; Book Value'!AE89</f>
        <v>1.8096713433107736</v>
      </c>
      <c r="AF65" s="188">
        <f>'Depreciation &amp; Book Value'!AF89</f>
        <v>1.845864770176989</v>
      </c>
      <c r="AG65" s="188">
        <f>'Depreciation &amp; Book Value'!AG89</f>
        <v>1.8827820655805287</v>
      </c>
      <c r="AH65" s="188">
        <f>'Depreciation &amp; Book Value'!AH89</f>
        <v>1.9204377068921394</v>
      </c>
      <c r="AI65" s="188">
        <f>'Depreciation &amp; Book Value'!AI89</f>
        <v>1.9588464610299823</v>
      </c>
      <c r="AJ65" s="188">
        <f>'Depreciation &amp; Book Value'!AJ89</f>
        <v>1.9980233902505817</v>
      </c>
      <c r="AK65" s="188">
        <f>'Depreciation &amp; Book Value'!AK89</f>
        <v>2.0379838580555933</v>
      </c>
      <c r="AL65" s="188">
        <f>'Depreciation &amp; Book Value'!AL89</f>
        <v>2.0787435352167054</v>
      </c>
      <c r="AM65" s="188">
        <f>'Depreciation &amp; Book Value'!AM89</f>
        <v>2.1203184059210392</v>
      </c>
      <c r="AN65" s="188">
        <f>'Depreciation &amp; Book Value'!AN89</f>
        <v>2.16272477403946</v>
      </c>
      <c r="AO65" s="188">
        <f>'Depreciation &amp; Book Value'!AO89</f>
        <v>2.2059792695202494</v>
      </c>
      <c r="AP65" s="188">
        <f>'Depreciation &amp; Book Value'!AP89</f>
        <v>2.2500988549106542</v>
      </c>
      <c r="AQ65" s="188">
        <f>'Depreciation &amp; Book Value'!AQ89</f>
        <v>2.2951008320088673</v>
      </c>
      <c r="AR65" s="188">
        <f>'Depreciation &amp; Book Value'!AR89</f>
        <v>2.3410028486490448</v>
      </c>
      <c r="AS65" s="188">
        <f>'Depreciation &amp; Book Value'!AS89</f>
        <v>2.3878229056220257</v>
      </c>
      <c r="AT65" s="188">
        <f>'Depreciation &amp; Book Value'!AT89</f>
        <v>2.4355793637344663</v>
      </c>
      <c r="AU65" s="188">
        <f>'Depreciation &amp; Book Value'!AU89</f>
        <v>2.484290951009156</v>
      </c>
      <c r="AV65" s="188">
        <f>'Depreciation &amp; Book Value'!AV89</f>
        <v>2.5339767700293394</v>
      </c>
      <c r="AW65" s="188">
        <f>'Depreciation &amp; Book Value'!AW89</f>
        <v>2.5846563054299261</v>
      </c>
      <c r="AX65" s="188">
        <f>'Depreciation &amp; Book Value'!AX89</f>
        <v>2.6363494315385245</v>
      </c>
      <c r="AY65" s="188">
        <f>'Depreciation &amp; Book Value'!AY89</f>
        <v>2.6890764201692954</v>
      </c>
      <c r="AZ65" s="188">
        <f>'Depreciation &amp; Book Value'!AZ89</f>
        <v>2.7428579485726812</v>
      </c>
      <c r="BA65" s="188">
        <f>'Depreciation &amp; Book Value'!BA89</f>
        <v>2.7977151075441347</v>
      </c>
      <c r="BB65" s="188">
        <f>'Depreciation &amp; Book Value'!BB89</f>
        <v>2.8536694096950175</v>
      </c>
      <c r="BC65" s="188">
        <f>'Depreciation &amp; Book Value'!BC89</f>
        <v>2.910742797888918</v>
      </c>
      <c r="BD65" s="188">
        <f>'Depreciation &amp; Book Value'!BD89</f>
        <v>2.9689576538466964</v>
      </c>
      <c r="BE65" s="188">
        <f>'Depreciation &amp; Book Value'!BE89</f>
        <v>3.0283368069236305</v>
      </c>
      <c r="BF65" s="188">
        <f>'Depreciation &amp; Book Value'!BF89</f>
        <v>3.088903543062103</v>
      </c>
      <c r="BG65" s="188">
        <f>'Depreciation &amp; Book Value'!BG89</f>
        <v>3.1506816139233451</v>
      </c>
      <c r="BH65" s="188">
        <f>'Depreciation &amp; Book Value'!BH89</f>
        <v>3.2136952462018122</v>
      </c>
      <c r="BI65" s="188">
        <f>'Depreciation &amp; Book Value'!BI89</f>
        <v>3.2779691511258489</v>
      </c>
      <c r="BJ65" s="188">
        <f>'Depreciation &amp; Book Value'!BJ89</f>
        <v>3.343528534148366</v>
      </c>
      <c r="BK65" s="188">
        <f>'Depreciation &amp; Book Value'!BK89</f>
        <v>3.4103991048313334</v>
      </c>
      <c r="BL65" s="188">
        <f>'Depreciation &amp; Book Value'!BL89</f>
        <v>3.4786070869279602</v>
      </c>
      <c r="BM65" s="188">
        <f>'Depreciation &amp; Book Value'!BM89</f>
        <v>3.5481792286665192</v>
      </c>
      <c r="BN65" s="188">
        <f>'Depreciation &amp; Book Value'!BN89</f>
        <v>3.6191428132398498</v>
      </c>
      <c r="BO65" s="188">
        <f>'Depreciation &amp; Book Value'!BO89</f>
        <v>3.6915256695046468</v>
      </c>
      <c r="BP65" s="188">
        <f>'Depreciation &amp; Book Value'!BP89</f>
        <v>3.7653561828947395</v>
      </c>
      <c r="BQ65" s="188">
        <f>'Depreciation &amp; Book Value'!BQ89</f>
        <v>3.8406633065526345</v>
      </c>
      <c r="BR65" s="188">
        <f>'Depreciation &amp; Book Value'!BR89</f>
        <v>3.9174765726836873</v>
      </c>
      <c r="BS65" s="188">
        <f>'Depreciation &amp; Book Value'!BS89</f>
        <v>3.9958261041373615</v>
      </c>
      <c r="BT65" s="188">
        <f>'Depreciation &amp; Book Value'!BT89</f>
        <v>4.0757426262201086</v>
      </c>
      <c r="BU65" s="188">
        <f>'Depreciation &amp; Book Value'!BU89</f>
        <v>4.1572574787445111</v>
      </c>
      <c r="BV65" s="188">
        <f>'Depreciation &amp; Book Value'!BV89</f>
        <v>4.2404026283194014</v>
      </c>
      <c r="BW65" s="188">
        <f>'Depreciation &amp; Book Value'!BW89</f>
        <v>4.3252106808857897</v>
      </c>
      <c r="BX65" s="188">
        <f>'Depreciation &amp; Book Value'!BX89</f>
        <v>4.411714894503505</v>
      </c>
      <c r="BY65" s="188">
        <f>'Depreciation &amp; Book Value'!BY89</f>
        <v>4.4999491923935757</v>
      </c>
      <c r="BZ65" s="188">
        <f>'Depreciation &amp; Book Value'!BZ89</f>
        <v>4.5899481762414478</v>
      </c>
      <c r="CA65" s="188">
        <f>'Depreciation &amp; Book Value'!CA89</f>
        <v>4.6817471397662764</v>
      </c>
      <c r="CB65" s="188">
        <f>'Depreciation &amp; Book Value'!CB89</f>
        <v>4.7753820825616016</v>
      </c>
      <c r="CC65" s="188">
        <f>'Depreciation &amp; Book Value'!CC89</f>
        <v>4.8708897242128337</v>
      </c>
      <c r="CD65" s="188">
        <f>'Depreciation &amp; Book Value'!CD89</f>
        <v>4.9683075186970909</v>
      </c>
      <c r="CE65" s="188">
        <f>'Depreciation &amp; Book Value'!CE89</f>
        <v>5.0676736690710333</v>
      </c>
      <c r="CF65" s="188">
        <f>'Depreciation &amp; Book Value'!CF89</f>
        <v>5.1690271424524541</v>
      </c>
      <c r="CG65" s="188">
        <f>'Depreciation &amp; Book Value'!CG89</f>
        <v>5.2724076853015021</v>
      </c>
      <c r="CH65" s="188">
        <f>'Depreciation &amp; Book Value'!CH89</f>
        <v>5.3778558390075322</v>
      </c>
      <c r="CI65" s="188">
        <f>'Depreciation &amp; Book Value'!CI89</f>
        <v>5.4854129557876838</v>
      </c>
    </row>
    <row r="66" spans="1:87">
      <c r="D66" s="2"/>
      <c r="E66" s="2"/>
      <c r="F66" s="2"/>
      <c r="G66" s="2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</row>
    <row r="67" spans="1:87">
      <c r="C67" t="s">
        <v>97</v>
      </c>
      <c r="D67" s="2" t="s">
        <v>898</v>
      </c>
      <c r="E67" s="2" t="s">
        <v>58</v>
      </c>
      <c r="F67" s="2"/>
      <c r="G67" s="421"/>
      <c r="H67" s="188">
        <f>'Debt &amp; interest'!H51+'Debt &amp; interest'!H41</f>
        <v>219.55600000000001</v>
      </c>
      <c r="I67" s="188">
        <f>'Debt &amp; interest'!I51+'Debt &amp; interest'!I41</f>
        <v>235.16</v>
      </c>
      <c r="J67" s="188">
        <f>'Debt &amp; interest'!J51+'Debt &amp; interest'!J41</f>
        <v>125.14919060000001</v>
      </c>
      <c r="K67" s="188">
        <f>'Debt &amp; interest'!K51+'Debt &amp; interest'!K41</f>
        <v>195.696</v>
      </c>
      <c r="L67" s="188">
        <f>'Debt &amp; interest'!L51+'Debt &amp; interest'!L41</f>
        <v>169.99999999999997</v>
      </c>
      <c r="M67" s="188">
        <f>'Debt &amp; interest'!M51+'Debt &amp; interest'!M41</f>
        <v>170</v>
      </c>
      <c r="N67" s="188">
        <f>'Debt &amp; interest'!N51+'Debt &amp; interest'!N41</f>
        <v>170</v>
      </c>
      <c r="O67" s="188">
        <f>'Debt &amp; interest'!O51+'Debt &amp; interest'!O41</f>
        <v>171.666666666667</v>
      </c>
      <c r="P67" s="188">
        <f>'Debt &amp; interest'!P51+'Debt &amp; interest'!P41</f>
        <v>171.666666666667</v>
      </c>
      <c r="Q67" s="188">
        <f>'Debt &amp; interest'!Q51+'Debt &amp; interest'!Q41</f>
        <v>171.666666666667</v>
      </c>
      <c r="R67" s="188">
        <f>'Debt &amp; interest'!R51+'Debt &amp; interest'!R41</f>
        <v>171.666666666667</v>
      </c>
      <c r="S67" s="188">
        <f>'Debt &amp; interest'!S51+'Debt &amp; interest'!S41</f>
        <v>171.666666666667</v>
      </c>
      <c r="T67" s="188">
        <f>'Debt &amp; interest'!T51+'Debt &amp; interest'!T41</f>
        <v>171.66666666666697</v>
      </c>
      <c r="U67" s="188">
        <f>'Debt &amp; interest'!U51+'Debt &amp; interest'!U41</f>
        <v>171.666666666667</v>
      </c>
      <c r="V67" s="188">
        <f>'Debt &amp; interest'!V51+'Debt &amp; interest'!V41</f>
        <v>171.666666666667</v>
      </c>
      <c r="W67" s="188">
        <f>'Debt &amp; interest'!W51+'Debt &amp; interest'!W41</f>
        <v>171.66666666666703</v>
      </c>
      <c r="X67" s="188">
        <f>'Debt &amp; interest'!X51+'Debt &amp; interest'!X41</f>
        <v>171.66666666666697</v>
      </c>
      <c r="Y67" s="188">
        <f>'Debt &amp; interest'!Y51+'Debt &amp; interest'!Y41</f>
        <v>171.66666666666697</v>
      </c>
      <c r="Z67" s="188">
        <f>'Debt &amp; interest'!Z51+'Debt &amp; interest'!Z41</f>
        <v>171.666666666667</v>
      </c>
      <c r="AA67" s="188">
        <f>'Debt &amp; interest'!AA51+'Debt &amp; interest'!AA41</f>
        <v>171.666666666667</v>
      </c>
      <c r="AB67" s="188">
        <f>'Debt &amp; interest'!AB51+'Debt &amp; interest'!AB41</f>
        <v>171.666666666667</v>
      </c>
      <c r="AC67" s="188">
        <f>'Debt &amp; interest'!AC51+'Debt &amp; interest'!AC41</f>
        <v>171.666666666667</v>
      </c>
      <c r="AD67" s="188">
        <f>'Debt &amp; interest'!AD51+'Debt &amp; interest'!AD41</f>
        <v>171.666666666667</v>
      </c>
      <c r="AE67" s="188">
        <f>'Debt &amp; interest'!AE51+'Debt &amp; interest'!AE41</f>
        <v>171.666666666667</v>
      </c>
      <c r="AF67" s="188">
        <f>'Debt &amp; interest'!AF51+'Debt &amp; interest'!AF41</f>
        <v>171.666666666667</v>
      </c>
      <c r="AG67" s="188">
        <f>'Debt &amp; interest'!AG51+'Debt &amp; interest'!AG41</f>
        <v>171.666666666667</v>
      </c>
      <c r="AH67" s="188">
        <f>'Debt &amp; interest'!AH51+'Debt &amp; interest'!AH41</f>
        <v>171.666666666667</v>
      </c>
      <c r="AI67" s="188">
        <f>'Debt &amp; interest'!AI51+'Debt &amp; interest'!AI41</f>
        <v>171.666666666667</v>
      </c>
      <c r="AJ67" s="188">
        <f>'Debt &amp; interest'!AJ51+'Debt &amp; interest'!AJ41</f>
        <v>171.666666666667</v>
      </c>
      <c r="AK67" s="188">
        <f>'Debt &amp; interest'!AK51+'Debt &amp; interest'!AK41</f>
        <v>171.666666666667</v>
      </c>
      <c r="AL67" s="188">
        <f>'Debt &amp; interest'!AL51+'Debt &amp; interest'!AL41</f>
        <v>171.66666666666697</v>
      </c>
      <c r="AM67" s="188">
        <f>'Debt &amp; interest'!AM51+'Debt &amp; interest'!AM41</f>
        <v>171.666666666667</v>
      </c>
      <c r="AN67" s="188">
        <f>'Debt &amp; interest'!AN51+'Debt &amp; interest'!AN41</f>
        <v>171.666666666667</v>
      </c>
      <c r="AO67" s="188">
        <f>'Debt &amp; interest'!AO51+'Debt &amp; interest'!AO41</f>
        <v>171.666666666667</v>
      </c>
      <c r="AP67" s="188">
        <f>'Debt &amp; interest'!AP51+'Debt &amp; interest'!AP41</f>
        <v>171.666666666667</v>
      </c>
      <c r="AQ67" s="188">
        <f>'Debt &amp; interest'!AQ51+'Debt &amp; interest'!AQ41</f>
        <v>171.666666666667</v>
      </c>
      <c r="AR67" s="188">
        <f>'Debt &amp; interest'!AR51+'Debt &amp; interest'!AR41</f>
        <v>171.66666666666697</v>
      </c>
      <c r="AS67" s="188">
        <f>'Debt &amp; interest'!AS51+'Debt &amp; interest'!AS41</f>
        <v>171.66666666666697</v>
      </c>
      <c r="AT67" s="188">
        <f>'Debt &amp; interest'!AT51+'Debt &amp; interest'!AT41</f>
        <v>171.66666666666697</v>
      </c>
      <c r="AU67" s="188">
        <f>'Debt &amp; interest'!AU51+'Debt &amp; interest'!AU41</f>
        <v>171.66666666666703</v>
      </c>
      <c r="AV67" s="188">
        <f>'Debt &amp; interest'!AV51+'Debt &amp; interest'!AV41</f>
        <v>171.66666666666697</v>
      </c>
      <c r="AW67" s="188">
        <f>'Debt &amp; interest'!AW51+'Debt &amp; interest'!AW41</f>
        <v>171.66666666666697</v>
      </c>
      <c r="AX67" s="188">
        <f>'Debt &amp; interest'!AX51+'Debt &amp; interest'!AX41</f>
        <v>171.66666666666697</v>
      </c>
      <c r="AY67" s="188">
        <f>'Debt &amp; interest'!AY51+'Debt &amp; interest'!AY41</f>
        <v>171.66666666666697</v>
      </c>
      <c r="AZ67" s="188">
        <f>'Debt &amp; interest'!AZ51+'Debt &amp; interest'!AZ41</f>
        <v>171.666666666667</v>
      </c>
      <c r="BA67" s="188">
        <f>'Debt &amp; interest'!BA51+'Debt &amp; interest'!BA41</f>
        <v>171.66666666666697</v>
      </c>
      <c r="BB67" s="188">
        <f>'Debt &amp; interest'!BB51+'Debt &amp; interest'!BB41</f>
        <v>171.66666666666697</v>
      </c>
      <c r="BC67" s="188">
        <f>'Debt &amp; interest'!BC51+'Debt &amp; interest'!BC41</f>
        <v>171.66666666666697</v>
      </c>
      <c r="BD67" s="188">
        <f>'Debt &amp; interest'!BD51+'Debt &amp; interest'!BD41</f>
        <v>171.66666666666703</v>
      </c>
      <c r="BE67" s="188">
        <f>'Debt &amp; interest'!BE51+'Debt &amp; interest'!BE41</f>
        <v>171.66666666666697</v>
      </c>
      <c r="BF67" s="188">
        <f>'Debt &amp; interest'!BF51+'Debt &amp; interest'!BF41</f>
        <v>171.66666666666697</v>
      </c>
      <c r="BG67" s="188">
        <f>'Debt &amp; interest'!BG51+'Debt &amp; interest'!BG41</f>
        <v>171.66666666666703</v>
      </c>
      <c r="BH67" s="188">
        <f>'Debt &amp; interest'!BH51+'Debt &amp; interest'!BH41</f>
        <v>171.666666666667</v>
      </c>
      <c r="BI67" s="188">
        <f>'Debt &amp; interest'!BI51+'Debt &amp; interest'!BI41</f>
        <v>171.66666666666697</v>
      </c>
      <c r="BJ67" s="188">
        <f>'Debt &amp; interest'!BJ51+'Debt &amp; interest'!BJ41</f>
        <v>171.66666666666697</v>
      </c>
      <c r="BK67" s="188">
        <f>'Debt &amp; interest'!BK51+'Debt &amp; interest'!BK41</f>
        <v>171.666666666667</v>
      </c>
      <c r="BL67" s="188">
        <f>'Debt &amp; interest'!BL51+'Debt &amp; interest'!BL41</f>
        <v>171.666666666667</v>
      </c>
      <c r="BM67" s="188">
        <f>'Debt &amp; interest'!BM51+'Debt &amp; interest'!BM41</f>
        <v>171.666666666667</v>
      </c>
      <c r="BN67" s="188">
        <f>'Debt &amp; interest'!BN51+'Debt &amp; interest'!BN41</f>
        <v>171.666666666667</v>
      </c>
      <c r="BO67" s="188">
        <f>'Debt &amp; interest'!BO51+'Debt &amp; interest'!BO41</f>
        <v>171.666666666667</v>
      </c>
      <c r="BP67" s="188">
        <f>'Debt &amp; interest'!BP51+'Debt &amp; interest'!BP41</f>
        <v>171.666666666667</v>
      </c>
      <c r="BQ67" s="188">
        <f>'Debt &amp; interest'!BQ51+'Debt &amp; interest'!BQ41</f>
        <v>171.666666666667</v>
      </c>
      <c r="BR67" s="188">
        <f>'Debt &amp; interest'!BR51+'Debt &amp; interest'!BR41</f>
        <v>171.666666666667</v>
      </c>
      <c r="BS67" s="188">
        <f>'Debt &amp; interest'!BS51+'Debt &amp; interest'!BS41</f>
        <v>171.666666666667</v>
      </c>
      <c r="BT67" s="188">
        <f>'Debt &amp; interest'!BT51+'Debt &amp; interest'!BT41</f>
        <v>171.666666666667</v>
      </c>
      <c r="BU67" s="188">
        <f>'Debt &amp; interest'!BU51+'Debt &amp; interest'!BU41</f>
        <v>171.666666666667</v>
      </c>
      <c r="BV67" s="188">
        <f>'Debt &amp; interest'!BV51+'Debt &amp; interest'!BV41</f>
        <v>171.666666666667</v>
      </c>
      <c r="BW67" s="188">
        <f>'Debt &amp; interest'!BW51+'Debt &amp; interest'!BW41</f>
        <v>171.666666666667</v>
      </c>
      <c r="BX67" s="188">
        <f>'Debt &amp; interest'!BX51+'Debt &amp; interest'!BX41</f>
        <v>171.666666666667</v>
      </c>
      <c r="BY67" s="188">
        <f>'Debt &amp; interest'!BY51+'Debt &amp; interest'!BY41</f>
        <v>171.666666666667</v>
      </c>
      <c r="BZ67" s="188">
        <f>'Debt &amp; interest'!BZ51+'Debt &amp; interest'!BZ41</f>
        <v>171.666666666667</v>
      </c>
      <c r="CA67" s="188">
        <f>'Debt &amp; interest'!CA51+'Debt &amp; interest'!CA41</f>
        <v>171.666666666667</v>
      </c>
      <c r="CB67" s="188">
        <f>'Debt &amp; interest'!CB51+'Debt &amp; interest'!CB41</f>
        <v>171.666666666667</v>
      </c>
      <c r="CC67" s="188">
        <f>'Debt &amp; interest'!CC51+'Debt &amp; interest'!CC41</f>
        <v>171.666666666667</v>
      </c>
      <c r="CD67" s="188">
        <f>'Debt &amp; interest'!CD51+'Debt &amp; interest'!CD41</f>
        <v>171.666666666667</v>
      </c>
      <c r="CE67" s="188">
        <f>'Debt &amp; interest'!CE51+'Debt &amp; interest'!CE41</f>
        <v>171.666666666667</v>
      </c>
      <c r="CF67" s="188">
        <f>'Debt &amp; interest'!CF51+'Debt &amp; interest'!CF41</f>
        <v>171.666666666667</v>
      </c>
      <c r="CG67" s="188">
        <f>'Debt &amp; interest'!CG51+'Debt &amp; interest'!CG41</f>
        <v>171.666666666667</v>
      </c>
      <c r="CH67" s="188">
        <f>'Debt &amp; interest'!CH51+'Debt &amp; interest'!CH41</f>
        <v>171.666666666667</v>
      </c>
      <c r="CI67" s="188">
        <f>'Debt &amp; interest'!CI51+'Debt &amp; interest'!CI41</f>
        <v>171.666666666667</v>
      </c>
    </row>
    <row r="68" spans="1:87">
      <c r="D68" s="2"/>
      <c r="E68" s="2"/>
      <c r="F68" s="2"/>
      <c r="G68" s="2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</row>
    <row r="69" spans="1:87">
      <c r="C69" t="s">
        <v>109</v>
      </c>
      <c r="D69" s="2" t="s">
        <v>898</v>
      </c>
      <c r="E69" s="2" t="s">
        <v>58</v>
      </c>
      <c r="F69" s="2"/>
      <c r="G69" s="421"/>
      <c r="H69" s="188">
        <f>SUM(H56,H58:H62,H64:H65,H67)</f>
        <v>37.296917845859724</v>
      </c>
      <c r="I69" s="188">
        <f t="shared" ref="I69:BT69" si="33">SUM(I56,I58:I62,I64:I65,I67)</f>
        <v>87.019789351492676</v>
      </c>
      <c r="J69" s="188">
        <f t="shared" si="33"/>
        <v>-125.7692546635564</v>
      </c>
      <c r="K69" s="188">
        <f t="shared" si="33"/>
        <v>-109.90439837690363</v>
      </c>
      <c r="L69" s="188">
        <f t="shared" si="33"/>
        <v>-143.70599999999999</v>
      </c>
      <c r="M69" s="188">
        <f t="shared" si="33"/>
        <v>-54.278054156892239</v>
      </c>
      <c r="N69" s="188">
        <f t="shared" si="33"/>
        <v>-12.336999999999875</v>
      </c>
      <c r="O69" s="188">
        <f t="shared" si="33"/>
        <v>-16.82700000000014</v>
      </c>
      <c r="P69" s="188">
        <f t="shared" si="33"/>
        <v>-2.3749999999997158</v>
      </c>
      <c r="Q69" s="188">
        <f t="shared" si="33"/>
        <v>-0.32100000000022533</v>
      </c>
      <c r="R69" s="188">
        <f t="shared" si="33"/>
        <v>-0.17299999999963234</v>
      </c>
      <c r="S69" s="188">
        <f t="shared" si="33"/>
        <v>-6.6000000000599357E-2</v>
      </c>
      <c r="T69" s="188">
        <f t="shared" si="33"/>
        <v>-2.9999999981384917E-3</v>
      </c>
      <c r="U69" s="188">
        <f t="shared" si="33"/>
        <v>-2.8137492336099967E-12</v>
      </c>
      <c r="V69" s="188">
        <f t="shared" si="33"/>
        <v>3.808509063674137E-12</v>
      </c>
      <c r="W69" s="188">
        <f t="shared" si="33"/>
        <v>-3.3537617127876729E-12</v>
      </c>
      <c r="X69" s="188">
        <f t="shared" si="33"/>
        <v>1.7053025658242404E-12</v>
      </c>
      <c r="Y69" s="188">
        <f t="shared" si="33"/>
        <v>-3.4106051316484809E-13</v>
      </c>
      <c r="Z69" s="188">
        <f t="shared" si="33"/>
        <v>0</v>
      </c>
      <c r="AA69" s="188">
        <f t="shared" si="33"/>
        <v>-7.4948047767975368E-11</v>
      </c>
      <c r="AB69" s="188">
        <f t="shared" si="33"/>
        <v>7.5766592999571003E-10</v>
      </c>
      <c r="AC69" s="188">
        <f t="shared" si="33"/>
        <v>-3.2571279007242993E-9</v>
      </c>
      <c r="AD69" s="188">
        <f t="shared" si="33"/>
        <v>7.5976060998073081E-9</v>
      </c>
      <c r="AE69" s="188">
        <f t="shared" si="33"/>
        <v>-9.5770076313783647E-9</v>
      </c>
      <c r="AF69" s="188">
        <f t="shared" si="33"/>
        <v>3.6866936170554254E-9</v>
      </c>
      <c r="AG69" s="188">
        <f t="shared" si="33"/>
        <v>7.4015247264469508E-9</v>
      </c>
      <c r="AH69" s="188">
        <f t="shared" si="33"/>
        <v>-1.1898833918166929E-8</v>
      </c>
      <c r="AI69" s="188">
        <f t="shared" si="33"/>
        <v>2.574438440205995E-9</v>
      </c>
      <c r="AJ69" s="188">
        <f t="shared" si="33"/>
        <v>1.3739992255068501E-8</v>
      </c>
      <c r="AK69" s="188">
        <f t="shared" si="33"/>
        <v>-2.346297378608142E-8</v>
      </c>
      <c r="AL69" s="188">
        <f t="shared" si="33"/>
        <v>1.9678708440551418E-8</v>
      </c>
      <c r="AM69" s="188">
        <f t="shared" si="33"/>
        <v>-8.101096682366915E-9</v>
      </c>
      <c r="AN69" s="188">
        <f t="shared" si="33"/>
        <v>-2.0236257114447653E-11</v>
      </c>
      <c r="AO69" s="188">
        <f t="shared" si="33"/>
        <v>7.1722183747624513E-10</v>
      </c>
      <c r="AP69" s="188">
        <f t="shared" si="33"/>
        <v>1.4475745047093369E-9</v>
      </c>
      <c r="AQ69" s="188">
        <f t="shared" si="33"/>
        <v>-2.8587407996383263E-9</v>
      </c>
      <c r="AR69" s="188">
        <f t="shared" si="33"/>
        <v>3.4036702345474623E-9</v>
      </c>
      <c r="AS69" s="188">
        <f t="shared" si="33"/>
        <v>-1.2028635865135584E-9</v>
      </c>
      <c r="AT69" s="188">
        <f t="shared" si="33"/>
        <v>-6.7624057464854559E-9</v>
      </c>
      <c r="AU69" s="188">
        <f t="shared" si="33"/>
        <v>1.6883632270037197E-8</v>
      </c>
      <c r="AV69" s="188">
        <f t="shared" si="33"/>
        <v>-1.9185563360224478E-8</v>
      </c>
      <c r="AW69" s="188">
        <f t="shared" si="33"/>
        <v>1.1041407788070501E-8</v>
      </c>
      <c r="AX69" s="188">
        <f t="shared" si="33"/>
        <v>-2.2627375528827542E-9</v>
      </c>
      <c r="AY69" s="188">
        <f t="shared" si="33"/>
        <v>3.815614491031738E-10</v>
      </c>
      <c r="AZ69" s="188">
        <f t="shared" si="33"/>
        <v>-1.8926016309706029E-9</v>
      </c>
      <c r="BA69" s="188">
        <f t="shared" si="33"/>
        <v>1.8573018678580411E-9</v>
      </c>
      <c r="BB69" s="188">
        <f t="shared" si="33"/>
        <v>-5.9580429478955921E-10</v>
      </c>
      <c r="BC69" s="188">
        <f t="shared" si="33"/>
        <v>-3.0166802389430813E-10</v>
      </c>
      <c r="BD69" s="188">
        <f t="shared" si="33"/>
        <v>6.1046989685564768E-10</v>
      </c>
      <c r="BE69" s="188">
        <f t="shared" si="33"/>
        <v>-4.1157477426168043E-10</v>
      </c>
      <c r="BF69" s="188">
        <f t="shared" si="33"/>
        <v>-1.0021494745160453E-10</v>
      </c>
      <c r="BG69" s="188">
        <f t="shared" si="33"/>
        <v>4.0375880416831933E-10</v>
      </c>
      <c r="BH69" s="188">
        <f t="shared" si="33"/>
        <v>-1.87270643436932E-10</v>
      </c>
      <c r="BI69" s="188">
        <f t="shared" si="33"/>
        <v>-2.2450308279076125E-10</v>
      </c>
      <c r="BJ69" s="188">
        <f t="shared" si="33"/>
        <v>3.1317881621362176E-10</v>
      </c>
      <c r="BK69" s="188">
        <f t="shared" si="33"/>
        <v>-1.9164758668921422E-10</v>
      </c>
      <c r="BL69" s="188">
        <f t="shared" si="33"/>
        <v>4.4170178625790868E-10</v>
      </c>
      <c r="BM69" s="188">
        <f t="shared" si="33"/>
        <v>-9.1401375357236248E-10</v>
      </c>
      <c r="BN69" s="188">
        <f t="shared" si="33"/>
        <v>5.9679905461962335E-10</v>
      </c>
      <c r="BO69" s="188">
        <f t="shared" si="33"/>
        <v>6.4943606048473157E-10</v>
      </c>
      <c r="BP69" s="188">
        <f t="shared" si="33"/>
        <v>-1.5341186099249171E-9</v>
      </c>
      <c r="BQ69" s="188">
        <f t="shared" si="33"/>
        <v>1.2302052709856071E-9</v>
      </c>
      <c r="BR69" s="188">
        <f t="shared" si="33"/>
        <v>-4.2814463085960597E-10</v>
      </c>
      <c r="BS69" s="188">
        <f t="shared" si="33"/>
        <v>6.8212102632969618E-12</v>
      </c>
      <c r="BT69" s="188">
        <f t="shared" si="33"/>
        <v>1.3272938303998671E-11</v>
      </c>
      <c r="BU69" s="188">
        <f t="shared" ref="BU69:CI69" si="34">SUM(BU56,BU58:BU62,BU64:BU65,BU67)</f>
        <v>2.1429968910524622E-11</v>
      </c>
      <c r="BV69" s="188">
        <f t="shared" si="34"/>
        <v>-1.7394086171407253E-11</v>
      </c>
      <c r="BW69" s="188">
        <f t="shared" si="34"/>
        <v>1.1567635738174431E-11</v>
      </c>
      <c r="BX69" s="188">
        <f t="shared" si="34"/>
        <v>-1.7593038137420081E-11</v>
      </c>
      <c r="BY69" s="188">
        <f t="shared" si="34"/>
        <v>1.9355184122105129E-11</v>
      </c>
      <c r="BZ69" s="188">
        <f t="shared" si="34"/>
        <v>-1.674038685450796E-11</v>
      </c>
      <c r="CA69" s="188">
        <f t="shared" si="34"/>
        <v>1.6484591469634324E-11</v>
      </c>
      <c r="CB69" s="188">
        <f t="shared" si="34"/>
        <v>-1.4267698134062812E-11</v>
      </c>
      <c r="CC69" s="188">
        <f t="shared" si="34"/>
        <v>7.2191141953226179E-12</v>
      </c>
      <c r="CD69" s="188">
        <f t="shared" si="34"/>
        <v>-1.0828671292983927E-11</v>
      </c>
      <c r="CE69" s="188">
        <f t="shared" si="34"/>
        <v>1.1851852832478471E-11</v>
      </c>
      <c r="CF69" s="188">
        <f t="shared" si="34"/>
        <v>-1.8758328224066645E-11</v>
      </c>
      <c r="CG69" s="188">
        <f t="shared" si="34"/>
        <v>1.503508428868372E-11</v>
      </c>
      <c r="CH69" s="188">
        <f t="shared" si="34"/>
        <v>-1.5120349416974932E-11</v>
      </c>
      <c r="CI69" s="188">
        <f t="shared" si="34"/>
        <v>1.3841372492606752E-11</v>
      </c>
    </row>
    <row r="70" spans="1:87">
      <c r="D70" s="2"/>
      <c r="E70" s="2"/>
      <c r="F70" s="2"/>
      <c r="G70" s="2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</row>
    <row r="71" spans="1:87">
      <c r="C71" t="s">
        <v>470</v>
      </c>
      <c r="D71" s="2" t="s">
        <v>898</v>
      </c>
      <c r="E71" s="2" t="s">
        <v>58</v>
      </c>
      <c r="F71" s="2"/>
      <c r="G71" s="421"/>
      <c r="H71" s="188">
        <f>G72</f>
        <v>391.44299999999998</v>
      </c>
      <c r="I71" s="188">
        <f t="shared" ref="I71:BT71" si="35">H72</f>
        <v>428.73991784585974</v>
      </c>
      <c r="J71" s="188">
        <f t="shared" si="35"/>
        <v>515.75970719735244</v>
      </c>
      <c r="K71" s="188">
        <f t="shared" si="35"/>
        <v>389.99045253379603</v>
      </c>
      <c r="L71" s="188">
        <f t="shared" si="35"/>
        <v>280.08605415689237</v>
      </c>
      <c r="M71" s="188">
        <f t="shared" si="35"/>
        <v>136.38005415689238</v>
      </c>
      <c r="N71" s="188">
        <f t="shared" si="35"/>
        <v>82.102000000000146</v>
      </c>
      <c r="O71" s="188">
        <f t="shared" si="35"/>
        <v>69.765000000000271</v>
      </c>
      <c r="P71" s="188">
        <f t="shared" si="35"/>
        <v>52.93800000000013</v>
      </c>
      <c r="Q71" s="188">
        <f t="shared" si="35"/>
        <v>50.563000000000415</v>
      </c>
      <c r="R71" s="188">
        <f t="shared" si="35"/>
        <v>50.242000000000189</v>
      </c>
      <c r="S71" s="188">
        <f t="shared" si="35"/>
        <v>50.069000000000557</v>
      </c>
      <c r="T71" s="188">
        <f t="shared" si="35"/>
        <v>50.002999999999957</v>
      </c>
      <c r="U71" s="188">
        <f t="shared" si="35"/>
        <v>50.000000000001819</v>
      </c>
      <c r="V71" s="188">
        <f t="shared" si="35"/>
        <v>49.999999999999005</v>
      </c>
      <c r="W71" s="188">
        <f t="shared" si="35"/>
        <v>50.000000000002814</v>
      </c>
      <c r="X71" s="188">
        <f t="shared" si="35"/>
        <v>49.99999999999946</v>
      </c>
      <c r="Y71" s="188">
        <f t="shared" si="35"/>
        <v>50.000000000001165</v>
      </c>
      <c r="Z71" s="188">
        <f t="shared" si="35"/>
        <v>50.000000000000824</v>
      </c>
      <c r="AA71" s="188">
        <f t="shared" si="35"/>
        <v>50.000000000000824</v>
      </c>
      <c r="AB71" s="188">
        <f t="shared" si="35"/>
        <v>49.999999999925876</v>
      </c>
      <c r="AC71" s="188">
        <f t="shared" si="35"/>
        <v>50.000000000683542</v>
      </c>
      <c r="AD71" s="188">
        <f t="shared" si="35"/>
        <v>49.999999997426414</v>
      </c>
      <c r="AE71" s="188">
        <f t="shared" si="35"/>
        <v>50.00000000502402</v>
      </c>
      <c r="AF71" s="188">
        <f t="shared" si="35"/>
        <v>49.999999995447013</v>
      </c>
      <c r="AG71" s="188">
        <f t="shared" si="35"/>
        <v>49.999999999133706</v>
      </c>
      <c r="AH71" s="188">
        <f t="shared" si="35"/>
        <v>50.000000006535231</v>
      </c>
      <c r="AI71" s="188">
        <f t="shared" si="35"/>
        <v>49.999999994636397</v>
      </c>
      <c r="AJ71" s="188">
        <f t="shared" si="35"/>
        <v>49.999999997210836</v>
      </c>
      <c r="AK71" s="188">
        <f t="shared" si="35"/>
        <v>50.000000010950828</v>
      </c>
      <c r="AL71" s="188">
        <f t="shared" si="35"/>
        <v>49.999999987487854</v>
      </c>
      <c r="AM71" s="188">
        <f t="shared" si="35"/>
        <v>50.000000007166562</v>
      </c>
      <c r="AN71" s="188">
        <f t="shared" si="35"/>
        <v>49.999999999065466</v>
      </c>
      <c r="AO71" s="188">
        <f t="shared" si="35"/>
        <v>49.99999999904523</v>
      </c>
      <c r="AP71" s="188">
        <f t="shared" si="35"/>
        <v>49.999999999762451</v>
      </c>
      <c r="AQ71" s="188">
        <f t="shared" si="35"/>
        <v>50.000000001210026</v>
      </c>
      <c r="AR71" s="188">
        <f t="shared" si="35"/>
        <v>49.999999998351285</v>
      </c>
      <c r="AS71" s="188">
        <f t="shared" si="35"/>
        <v>50.000000001754955</v>
      </c>
      <c r="AT71" s="188">
        <f t="shared" si="35"/>
        <v>50.000000000552092</v>
      </c>
      <c r="AU71" s="188">
        <f t="shared" si="35"/>
        <v>49.999999993789686</v>
      </c>
      <c r="AV71" s="188">
        <f t="shared" si="35"/>
        <v>50.000000010673318</v>
      </c>
      <c r="AW71" s="188">
        <f t="shared" si="35"/>
        <v>49.999999991487755</v>
      </c>
      <c r="AX71" s="188">
        <f t="shared" si="35"/>
        <v>50.000000002529163</v>
      </c>
      <c r="AY71" s="188">
        <f t="shared" si="35"/>
        <v>50.000000000266425</v>
      </c>
      <c r="AZ71" s="188">
        <f t="shared" si="35"/>
        <v>50.000000000647987</v>
      </c>
      <c r="BA71" s="188">
        <f t="shared" si="35"/>
        <v>49.999999998755385</v>
      </c>
      <c r="BB71" s="188">
        <f t="shared" si="35"/>
        <v>50.000000000612687</v>
      </c>
      <c r="BC71" s="188">
        <f t="shared" si="35"/>
        <v>50.000000000016882</v>
      </c>
      <c r="BD71" s="188">
        <f t="shared" si="35"/>
        <v>49.999999999715214</v>
      </c>
      <c r="BE71" s="188">
        <f t="shared" si="35"/>
        <v>50.000000000325684</v>
      </c>
      <c r="BF71" s="188">
        <f t="shared" si="35"/>
        <v>49.99999999991411</v>
      </c>
      <c r="BG71" s="188">
        <f t="shared" si="35"/>
        <v>49.999999999813895</v>
      </c>
      <c r="BH71" s="188">
        <f t="shared" si="35"/>
        <v>50.000000000217653</v>
      </c>
      <c r="BI71" s="188">
        <f t="shared" si="35"/>
        <v>50.000000000030383</v>
      </c>
      <c r="BJ71" s="188">
        <f t="shared" si="35"/>
        <v>49.99999999980588</v>
      </c>
      <c r="BK71" s="188">
        <f t="shared" si="35"/>
        <v>50.000000000119059</v>
      </c>
      <c r="BL71" s="188">
        <f t="shared" si="35"/>
        <v>49.999999999927411</v>
      </c>
      <c r="BM71" s="188">
        <f t="shared" si="35"/>
        <v>50.000000000369113</v>
      </c>
      <c r="BN71" s="188">
        <f t="shared" si="35"/>
        <v>49.999999999455099</v>
      </c>
      <c r="BO71" s="188">
        <f t="shared" si="35"/>
        <v>50.000000000051898</v>
      </c>
      <c r="BP71" s="188">
        <f t="shared" si="35"/>
        <v>50.000000000701334</v>
      </c>
      <c r="BQ71" s="188">
        <f t="shared" si="35"/>
        <v>49.999999999167215</v>
      </c>
      <c r="BR71" s="188">
        <f t="shared" si="35"/>
        <v>50.000000000397421</v>
      </c>
      <c r="BS71" s="188">
        <f t="shared" si="35"/>
        <v>49.999999999969276</v>
      </c>
      <c r="BT71" s="188">
        <f t="shared" si="35"/>
        <v>49.999999999976097</v>
      </c>
      <c r="BU71" s="188">
        <f t="shared" ref="BU71:CI71" si="36">BT72</f>
        <v>49.99999999998937</v>
      </c>
      <c r="BV71" s="188">
        <f t="shared" si="36"/>
        <v>50.0000000000108</v>
      </c>
      <c r="BW71" s="188">
        <f t="shared" si="36"/>
        <v>49.999999999993406</v>
      </c>
      <c r="BX71" s="188">
        <f t="shared" si="36"/>
        <v>50.000000000004974</v>
      </c>
      <c r="BY71" s="188">
        <f t="shared" si="36"/>
        <v>49.999999999987381</v>
      </c>
      <c r="BZ71" s="188">
        <f t="shared" si="36"/>
        <v>50.000000000006736</v>
      </c>
      <c r="CA71" s="188">
        <f t="shared" si="36"/>
        <v>49.999999999989996</v>
      </c>
      <c r="CB71" s="188">
        <f t="shared" si="36"/>
        <v>50.00000000000648</v>
      </c>
      <c r="CC71" s="188">
        <f t="shared" si="36"/>
        <v>49.999999999992212</v>
      </c>
      <c r="CD71" s="188">
        <f t="shared" si="36"/>
        <v>49.999999999999432</v>
      </c>
      <c r="CE71" s="188">
        <f t="shared" si="36"/>
        <v>49.999999999988603</v>
      </c>
      <c r="CF71" s="188">
        <f t="shared" si="36"/>
        <v>50.000000000000455</v>
      </c>
      <c r="CG71" s="188">
        <f t="shared" si="36"/>
        <v>49.999999999981696</v>
      </c>
      <c r="CH71" s="188">
        <f t="shared" si="36"/>
        <v>49.999999999996732</v>
      </c>
      <c r="CI71" s="188">
        <f t="shared" si="36"/>
        <v>49.999999999981611</v>
      </c>
    </row>
    <row r="72" spans="1:87">
      <c r="C72" t="s">
        <v>471</v>
      </c>
      <c r="D72" s="2" t="s">
        <v>898</v>
      </c>
      <c r="E72" s="2" t="s">
        <v>58</v>
      </c>
      <c r="G72" s="669">
        <f>Inputs!G357</f>
        <v>391.44299999999998</v>
      </c>
      <c r="H72" s="188">
        <f t="shared" ref="H72" si="37">H71+H69</f>
        <v>428.73991784585974</v>
      </c>
      <c r="I72" s="188">
        <f t="shared" ref="I72:BT72" si="38">I71+I69</f>
        <v>515.75970719735244</v>
      </c>
      <c r="J72" s="188">
        <f t="shared" si="38"/>
        <v>389.99045253379603</v>
      </c>
      <c r="K72" s="188">
        <f t="shared" si="38"/>
        <v>280.08605415689237</v>
      </c>
      <c r="L72" s="188">
        <f t="shared" si="38"/>
        <v>136.38005415689238</v>
      </c>
      <c r="M72" s="188">
        <f t="shared" si="38"/>
        <v>82.102000000000146</v>
      </c>
      <c r="N72" s="188">
        <f t="shared" si="38"/>
        <v>69.765000000000271</v>
      </c>
      <c r="O72" s="188">
        <f t="shared" si="38"/>
        <v>52.93800000000013</v>
      </c>
      <c r="P72" s="188">
        <f t="shared" si="38"/>
        <v>50.563000000000415</v>
      </c>
      <c r="Q72" s="188">
        <f t="shared" si="38"/>
        <v>50.242000000000189</v>
      </c>
      <c r="R72" s="188">
        <f t="shared" si="38"/>
        <v>50.069000000000557</v>
      </c>
      <c r="S72" s="188">
        <f t="shared" si="38"/>
        <v>50.002999999999957</v>
      </c>
      <c r="T72" s="188">
        <f t="shared" si="38"/>
        <v>50.000000000001819</v>
      </c>
      <c r="U72" s="188">
        <f t="shared" si="38"/>
        <v>49.999999999999005</v>
      </c>
      <c r="V72" s="188">
        <f t="shared" si="38"/>
        <v>50.000000000002814</v>
      </c>
      <c r="W72" s="188">
        <f t="shared" si="38"/>
        <v>49.99999999999946</v>
      </c>
      <c r="X72" s="188">
        <f t="shared" si="38"/>
        <v>50.000000000001165</v>
      </c>
      <c r="Y72" s="188">
        <f t="shared" si="38"/>
        <v>50.000000000000824</v>
      </c>
      <c r="Z72" s="188">
        <f t="shared" si="38"/>
        <v>50.000000000000824</v>
      </c>
      <c r="AA72" s="188">
        <f t="shared" si="38"/>
        <v>49.999999999925876</v>
      </c>
      <c r="AB72" s="188">
        <f t="shared" si="38"/>
        <v>50.000000000683542</v>
      </c>
      <c r="AC72" s="188">
        <f t="shared" si="38"/>
        <v>49.999999997426414</v>
      </c>
      <c r="AD72" s="188">
        <f t="shared" si="38"/>
        <v>50.00000000502402</v>
      </c>
      <c r="AE72" s="188">
        <f t="shared" si="38"/>
        <v>49.999999995447013</v>
      </c>
      <c r="AF72" s="188">
        <f t="shared" si="38"/>
        <v>49.999999999133706</v>
      </c>
      <c r="AG72" s="188">
        <f t="shared" si="38"/>
        <v>50.000000006535231</v>
      </c>
      <c r="AH72" s="188">
        <f t="shared" si="38"/>
        <v>49.999999994636397</v>
      </c>
      <c r="AI72" s="188">
        <f t="shared" si="38"/>
        <v>49.999999997210836</v>
      </c>
      <c r="AJ72" s="188">
        <f t="shared" si="38"/>
        <v>50.000000010950828</v>
      </c>
      <c r="AK72" s="188">
        <f t="shared" si="38"/>
        <v>49.999999987487854</v>
      </c>
      <c r="AL72" s="188">
        <f t="shared" si="38"/>
        <v>50.000000007166562</v>
      </c>
      <c r="AM72" s="188">
        <f t="shared" si="38"/>
        <v>49.999999999065466</v>
      </c>
      <c r="AN72" s="188">
        <f t="shared" si="38"/>
        <v>49.99999999904523</v>
      </c>
      <c r="AO72" s="188">
        <f t="shared" si="38"/>
        <v>49.999999999762451</v>
      </c>
      <c r="AP72" s="188">
        <f t="shared" si="38"/>
        <v>50.000000001210026</v>
      </c>
      <c r="AQ72" s="188">
        <f t="shared" si="38"/>
        <v>49.999999998351285</v>
      </c>
      <c r="AR72" s="188">
        <f t="shared" si="38"/>
        <v>50.000000001754955</v>
      </c>
      <c r="AS72" s="188">
        <f t="shared" si="38"/>
        <v>50.000000000552092</v>
      </c>
      <c r="AT72" s="188">
        <f t="shared" si="38"/>
        <v>49.999999993789686</v>
      </c>
      <c r="AU72" s="188">
        <f t="shared" si="38"/>
        <v>50.000000010673318</v>
      </c>
      <c r="AV72" s="188">
        <f t="shared" si="38"/>
        <v>49.999999991487755</v>
      </c>
      <c r="AW72" s="188">
        <f t="shared" si="38"/>
        <v>50.000000002529163</v>
      </c>
      <c r="AX72" s="188">
        <f t="shared" si="38"/>
        <v>50.000000000266425</v>
      </c>
      <c r="AY72" s="188">
        <f t="shared" si="38"/>
        <v>50.000000000647987</v>
      </c>
      <c r="AZ72" s="188">
        <f t="shared" si="38"/>
        <v>49.999999998755385</v>
      </c>
      <c r="BA72" s="188">
        <f t="shared" si="38"/>
        <v>50.000000000612687</v>
      </c>
      <c r="BB72" s="188">
        <f t="shared" si="38"/>
        <v>50.000000000016882</v>
      </c>
      <c r="BC72" s="188">
        <f t="shared" si="38"/>
        <v>49.999999999715214</v>
      </c>
      <c r="BD72" s="188">
        <f t="shared" si="38"/>
        <v>50.000000000325684</v>
      </c>
      <c r="BE72" s="188">
        <f t="shared" si="38"/>
        <v>49.99999999991411</v>
      </c>
      <c r="BF72" s="188">
        <f t="shared" si="38"/>
        <v>49.999999999813895</v>
      </c>
      <c r="BG72" s="188">
        <f t="shared" si="38"/>
        <v>50.000000000217653</v>
      </c>
      <c r="BH72" s="188">
        <f t="shared" si="38"/>
        <v>50.000000000030383</v>
      </c>
      <c r="BI72" s="188">
        <f t="shared" si="38"/>
        <v>49.99999999980588</v>
      </c>
      <c r="BJ72" s="188">
        <f t="shared" si="38"/>
        <v>50.000000000119059</v>
      </c>
      <c r="BK72" s="188">
        <f t="shared" si="38"/>
        <v>49.999999999927411</v>
      </c>
      <c r="BL72" s="188">
        <f t="shared" si="38"/>
        <v>50.000000000369113</v>
      </c>
      <c r="BM72" s="188">
        <f t="shared" si="38"/>
        <v>49.999999999455099</v>
      </c>
      <c r="BN72" s="188">
        <f t="shared" si="38"/>
        <v>50.000000000051898</v>
      </c>
      <c r="BO72" s="188">
        <f t="shared" si="38"/>
        <v>50.000000000701334</v>
      </c>
      <c r="BP72" s="188">
        <f t="shared" si="38"/>
        <v>49.999999999167215</v>
      </c>
      <c r="BQ72" s="188">
        <f t="shared" si="38"/>
        <v>50.000000000397421</v>
      </c>
      <c r="BR72" s="188">
        <f t="shared" si="38"/>
        <v>49.999999999969276</v>
      </c>
      <c r="BS72" s="188">
        <f t="shared" si="38"/>
        <v>49.999999999976097</v>
      </c>
      <c r="BT72" s="188">
        <f t="shared" si="38"/>
        <v>49.99999999998937</v>
      </c>
      <c r="BU72" s="188">
        <f t="shared" ref="BU72:CI72" si="39">BU71+BU69</f>
        <v>50.0000000000108</v>
      </c>
      <c r="BV72" s="188">
        <f t="shared" si="39"/>
        <v>49.999999999993406</v>
      </c>
      <c r="BW72" s="188">
        <f t="shared" si="39"/>
        <v>50.000000000004974</v>
      </c>
      <c r="BX72" s="188">
        <f t="shared" si="39"/>
        <v>49.999999999987381</v>
      </c>
      <c r="BY72" s="188">
        <f t="shared" si="39"/>
        <v>50.000000000006736</v>
      </c>
      <c r="BZ72" s="188">
        <f t="shared" si="39"/>
        <v>49.999999999989996</v>
      </c>
      <c r="CA72" s="188">
        <f t="shared" si="39"/>
        <v>50.00000000000648</v>
      </c>
      <c r="CB72" s="188">
        <f t="shared" si="39"/>
        <v>49.999999999992212</v>
      </c>
      <c r="CC72" s="188">
        <f t="shared" si="39"/>
        <v>49.999999999999432</v>
      </c>
      <c r="CD72" s="188">
        <f t="shared" si="39"/>
        <v>49.999999999988603</v>
      </c>
      <c r="CE72" s="188">
        <f t="shared" si="39"/>
        <v>50.000000000000455</v>
      </c>
      <c r="CF72" s="188">
        <f t="shared" si="39"/>
        <v>49.999999999981696</v>
      </c>
      <c r="CG72" s="188">
        <f t="shared" si="39"/>
        <v>49.999999999996732</v>
      </c>
      <c r="CH72" s="188">
        <f t="shared" si="39"/>
        <v>49.999999999981611</v>
      </c>
      <c r="CI72" s="188">
        <f t="shared" si="39"/>
        <v>49.999999999995453</v>
      </c>
    </row>
    <row r="73" spans="1:87">
      <c r="D73" s="2"/>
      <c r="E73" s="2"/>
      <c r="F73" s="2"/>
      <c r="G73" s="2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87">
      <c r="A74" s="449"/>
      <c r="B74" s="449"/>
      <c r="C74" s="449" t="s">
        <v>47</v>
      </c>
      <c r="D74" s="450" t="s">
        <v>898</v>
      </c>
      <c r="E74" s="450" t="s">
        <v>58</v>
      </c>
      <c r="F74" s="450"/>
      <c r="G74" s="770"/>
      <c r="H74" s="451">
        <f t="shared" ref="H74:AL74" si="40">H72-H39</f>
        <v>0</v>
      </c>
      <c r="I74" s="451">
        <f t="shared" si="40"/>
        <v>0</v>
      </c>
      <c r="J74" s="451">
        <f t="shared" si="40"/>
        <v>0</v>
      </c>
      <c r="K74" s="451">
        <f t="shared" si="40"/>
        <v>0</v>
      </c>
      <c r="L74" s="451">
        <f t="shared" si="40"/>
        <v>0</v>
      </c>
      <c r="M74" s="451">
        <f t="shared" si="40"/>
        <v>1.1368683772161603E-13</v>
      </c>
      <c r="N74" s="451">
        <f t="shared" si="40"/>
        <v>3.4106051316484809E-13</v>
      </c>
      <c r="O74" s="451">
        <f t="shared" si="40"/>
        <v>3.4106051316484809E-13</v>
      </c>
      <c r="P74" s="451">
        <f t="shared" si="40"/>
        <v>3.4106051316484809E-13</v>
      </c>
      <c r="Q74" s="451">
        <f t="shared" si="40"/>
        <v>3.4106051316484809E-13</v>
      </c>
      <c r="R74" s="451">
        <f t="shared" si="40"/>
        <v>3.4106051316484809E-13</v>
      </c>
      <c r="S74" s="451">
        <f t="shared" si="40"/>
        <v>5.6843418860808015E-13</v>
      </c>
      <c r="T74" s="451">
        <f t="shared" si="40"/>
        <v>7.9580786405131221E-13</v>
      </c>
      <c r="U74" s="451">
        <f t="shared" si="40"/>
        <v>7.9580786405131221E-13</v>
      </c>
      <c r="V74" s="451">
        <f t="shared" si="40"/>
        <v>7.9580786405131221E-13</v>
      </c>
      <c r="W74" s="451">
        <f t="shared" si="40"/>
        <v>7.9580786405131221E-13</v>
      </c>
      <c r="X74" s="451">
        <f t="shared" si="40"/>
        <v>7.9580786405131221E-13</v>
      </c>
      <c r="Y74" s="451">
        <f t="shared" si="40"/>
        <v>7.9580786405131221E-13</v>
      </c>
      <c r="Z74" s="451">
        <f t="shared" si="40"/>
        <v>1.1368683772161603E-12</v>
      </c>
      <c r="AA74" s="451">
        <f t="shared" si="40"/>
        <v>6.8212102632969618E-13</v>
      </c>
      <c r="AB74" s="451">
        <f t="shared" si="40"/>
        <v>1.1368683772161603E-12</v>
      </c>
      <c r="AC74" s="451">
        <f t="shared" si="40"/>
        <v>1.1368683772161603E-12</v>
      </c>
      <c r="AD74" s="451">
        <f t="shared" si="40"/>
        <v>1.1368683772161603E-12</v>
      </c>
      <c r="AE74" s="451">
        <f t="shared" si="40"/>
        <v>1.1368683772161603E-12</v>
      </c>
      <c r="AF74" s="451">
        <f t="shared" si="40"/>
        <v>1.1368683772161603E-12</v>
      </c>
      <c r="AG74" s="451">
        <f t="shared" si="40"/>
        <v>1.5916157281026244E-12</v>
      </c>
      <c r="AH74" s="451">
        <f t="shared" si="40"/>
        <v>6.8212102632969618E-13</v>
      </c>
      <c r="AI74" s="451">
        <f t="shared" si="40"/>
        <v>6.8212102632969618E-13</v>
      </c>
      <c r="AJ74" s="451">
        <f t="shared" si="40"/>
        <v>6.8212102632969618E-13</v>
      </c>
      <c r="AK74" s="451">
        <f t="shared" si="40"/>
        <v>1.5916157281026244E-12</v>
      </c>
      <c r="AL74" s="451">
        <f t="shared" si="40"/>
        <v>1.1368683772161603E-12</v>
      </c>
      <c r="AM74" s="451">
        <f t="shared" ref="AM74:CI74" si="41">AM72-AM39</f>
        <v>1.1368683772161603E-12</v>
      </c>
      <c r="AN74" s="451">
        <f t="shared" si="41"/>
        <v>1.1368683772161603E-12</v>
      </c>
      <c r="AO74" s="451">
        <f t="shared" si="41"/>
        <v>1.1368683772161603E-12</v>
      </c>
      <c r="AP74" s="451">
        <f t="shared" si="41"/>
        <v>1.1368683772161603E-12</v>
      </c>
      <c r="AQ74" s="451">
        <f t="shared" si="41"/>
        <v>1.1368683772161603E-12</v>
      </c>
      <c r="AR74" s="451">
        <f t="shared" si="41"/>
        <v>2.0463630789890885E-12</v>
      </c>
      <c r="AS74" s="451">
        <f t="shared" si="41"/>
        <v>2.9558577807620168E-12</v>
      </c>
      <c r="AT74" s="451">
        <f t="shared" si="41"/>
        <v>2.9558577807620168E-12</v>
      </c>
      <c r="AU74" s="451">
        <f t="shared" si="41"/>
        <v>2.9558577807620168E-12</v>
      </c>
      <c r="AV74" s="451">
        <f t="shared" si="41"/>
        <v>2.9558577807620168E-12</v>
      </c>
      <c r="AW74" s="451">
        <f t="shared" si="41"/>
        <v>2.0463630789890885E-12</v>
      </c>
      <c r="AX74" s="451">
        <f t="shared" si="41"/>
        <v>2.0463630789890885E-12</v>
      </c>
      <c r="AY74" s="451">
        <f t="shared" si="41"/>
        <v>3.865352482534945E-12</v>
      </c>
      <c r="AZ74" s="451">
        <f t="shared" si="41"/>
        <v>3.865352482534945E-12</v>
      </c>
      <c r="BA74" s="451">
        <f t="shared" si="41"/>
        <v>4.7748471843078732E-12</v>
      </c>
      <c r="BB74" s="451">
        <f t="shared" si="41"/>
        <v>4.7748471843078732E-12</v>
      </c>
      <c r="BC74" s="451">
        <f t="shared" si="41"/>
        <v>4.7748471843078732E-12</v>
      </c>
      <c r="BD74" s="451">
        <f t="shared" si="41"/>
        <v>4.7748471843078732E-12</v>
      </c>
      <c r="BE74" s="451">
        <f t="shared" si="41"/>
        <v>3.865352482534945E-12</v>
      </c>
      <c r="BF74" s="451">
        <f t="shared" si="41"/>
        <v>3.865352482534945E-12</v>
      </c>
      <c r="BG74" s="451">
        <f t="shared" si="41"/>
        <v>3.865352482534945E-12</v>
      </c>
      <c r="BH74" s="451">
        <f t="shared" si="41"/>
        <v>3.865352482534945E-12</v>
      </c>
      <c r="BI74" s="451">
        <f t="shared" si="41"/>
        <v>3.865352482534945E-12</v>
      </c>
      <c r="BJ74" s="451">
        <f t="shared" si="41"/>
        <v>3.865352482534945E-12</v>
      </c>
      <c r="BK74" s="451">
        <f t="shared" si="41"/>
        <v>3.865352482534945E-12</v>
      </c>
      <c r="BL74" s="451">
        <f t="shared" si="41"/>
        <v>2.0463630789890885E-12</v>
      </c>
      <c r="BM74" s="451">
        <f t="shared" si="41"/>
        <v>2.0463630789890885E-12</v>
      </c>
      <c r="BN74" s="451">
        <f t="shared" si="41"/>
        <v>2.0463630789890885E-12</v>
      </c>
      <c r="BO74" s="451">
        <f t="shared" si="41"/>
        <v>2.0463630789890885E-12</v>
      </c>
      <c r="BP74" s="451">
        <f t="shared" si="41"/>
        <v>2.0463630789890885E-12</v>
      </c>
      <c r="BQ74" s="451">
        <f t="shared" si="41"/>
        <v>2.0463630789890885E-12</v>
      </c>
      <c r="BR74" s="451">
        <f t="shared" si="41"/>
        <v>2.0463630789890885E-12</v>
      </c>
      <c r="BS74" s="451">
        <f t="shared" si="41"/>
        <v>2.0463630789890885E-12</v>
      </c>
      <c r="BT74" s="451">
        <f t="shared" si="41"/>
        <v>2.0463630789890885E-12</v>
      </c>
      <c r="BU74" s="451">
        <f t="shared" si="41"/>
        <v>2.2737367544323206E-13</v>
      </c>
      <c r="BV74" s="451">
        <f t="shared" si="41"/>
        <v>-1.5916157281026244E-12</v>
      </c>
      <c r="BW74" s="451">
        <f t="shared" si="41"/>
        <v>-1.5916157281026244E-12</v>
      </c>
      <c r="BX74" s="451">
        <f t="shared" si="41"/>
        <v>-1.5916157281026244E-12</v>
      </c>
      <c r="BY74" s="451">
        <f t="shared" si="41"/>
        <v>-1.5916157281026244E-12</v>
      </c>
      <c r="BZ74" s="451">
        <f t="shared" si="41"/>
        <v>-1.5916157281026244E-12</v>
      </c>
      <c r="CA74" s="451">
        <f t="shared" si="41"/>
        <v>-1.5916157281026244E-12</v>
      </c>
      <c r="CB74" s="451">
        <f t="shared" si="41"/>
        <v>-1.5916157281026244E-12</v>
      </c>
      <c r="CC74" s="451">
        <f t="shared" si="41"/>
        <v>-3.4106051316484809E-12</v>
      </c>
      <c r="CD74" s="451">
        <f t="shared" si="41"/>
        <v>-7.0485839387401938E-12</v>
      </c>
      <c r="CE74" s="451">
        <f t="shared" si="41"/>
        <v>-1.0686562745831907E-11</v>
      </c>
      <c r="CF74" s="451">
        <f t="shared" si="41"/>
        <v>-1.0686562745831907E-11</v>
      </c>
      <c r="CG74" s="451">
        <f t="shared" si="41"/>
        <v>-1.0686562745831907E-11</v>
      </c>
      <c r="CH74" s="451">
        <f t="shared" si="41"/>
        <v>-1.0686562745831907E-11</v>
      </c>
      <c r="CI74" s="451">
        <f t="shared" si="41"/>
        <v>-1.0686562745831907E-11</v>
      </c>
    </row>
    <row r="75" spans="1:87">
      <c r="D75" s="2"/>
      <c r="E75" s="2"/>
      <c r="F75" s="2"/>
      <c r="G75" s="2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M75" s="58"/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58"/>
      <c r="BM75" s="58"/>
      <c r="BN75" s="58"/>
      <c r="BO75" s="58"/>
      <c r="BP75" s="58"/>
      <c r="BQ75" s="58"/>
      <c r="BR75" s="58"/>
      <c r="BS75" s="58"/>
      <c r="BT75" s="58"/>
      <c r="BU75" s="58"/>
      <c r="BV75" s="58"/>
      <c r="BW75" s="58"/>
      <c r="BX75" s="58"/>
      <c r="BY75" s="58"/>
      <c r="BZ75" s="58"/>
      <c r="CA75" s="58"/>
      <c r="CB75" s="58"/>
      <c r="CC75" s="58"/>
      <c r="CD75" s="58"/>
      <c r="CE75" s="58"/>
      <c r="CF75" s="58"/>
      <c r="CG75" s="58"/>
      <c r="CH75" s="58"/>
      <c r="CI75" s="58"/>
    </row>
    <row r="76" spans="1:87">
      <c r="A76" s="422" t="s">
        <v>83</v>
      </c>
      <c r="B76" s="420"/>
      <c r="C76" s="420"/>
      <c r="D76" s="421"/>
      <c r="E76" s="421"/>
      <c r="F76" s="421"/>
      <c r="G76" s="421"/>
      <c r="H76" s="420"/>
      <c r="I76" s="420"/>
      <c r="J76" s="420"/>
      <c r="K76" s="420"/>
      <c r="L76" s="420"/>
      <c r="M76" s="420"/>
      <c r="N76" s="420"/>
      <c r="O76" s="420"/>
      <c r="P76" s="420"/>
      <c r="Q76" s="420"/>
      <c r="R76" s="420"/>
      <c r="S76" s="420"/>
      <c r="T76" s="420"/>
      <c r="U76" s="420"/>
      <c r="V76" s="420"/>
      <c r="W76" s="420"/>
      <c r="X76" s="420"/>
      <c r="Y76" s="420"/>
      <c r="Z76" s="420"/>
      <c r="AA76" s="420"/>
      <c r="AB76" s="420"/>
      <c r="AC76" s="420"/>
      <c r="AD76" s="420"/>
      <c r="AE76" s="420"/>
      <c r="AF76" s="420"/>
      <c r="AG76" s="420"/>
      <c r="AH76" s="420"/>
      <c r="AI76" s="420"/>
      <c r="AJ76" s="420"/>
      <c r="AK76" s="420"/>
      <c r="AL76" s="420"/>
      <c r="AM76" s="420"/>
      <c r="AN76" s="420"/>
      <c r="AO76" s="420"/>
      <c r="AP76" s="420"/>
      <c r="AQ76" s="420"/>
      <c r="AR76" s="420"/>
      <c r="AS76" s="420"/>
      <c r="AT76" s="420"/>
      <c r="AU76" s="420"/>
      <c r="AV76" s="420"/>
      <c r="AW76" s="420"/>
      <c r="AX76" s="420"/>
      <c r="AY76" s="420"/>
      <c r="AZ76" s="420"/>
      <c r="BA76" s="420"/>
      <c r="BB76" s="420"/>
      <c r="BC76" s="420"/>
      <c r="BD76" s="420"/>
      <c r="BE76" s="420"/>
      <c r="BF76" s="420"/>
      <c r="BG76" s="420"/>
      <c r="BH76" s="420"/>
      <c r="BI76" s="420"/>
      <c r="BJ76" s="420"/>
      <c r="BK76" s="420"/>
      <c r="BL76" s="420"/>
      <c r="BM76" s="420"/>
      <c r="BN76" s="420"/>
      <c r="BO76" s="420"/>
      <c r="BP76" s="420"/>
      <c r="BQ76" s="420"/>
      <c r="BR76" s="420"/>
      <c r="BS76" s="420"/>
      <c r="BT76" s="420"/>
      <c r="BU76" s="420"/>
      <c r="BV76" s="420"/>
      <c r="BW76" s="420"/>
      <c r="BX76" s="420"/>
      <c r="BY76" s="420"/>
      <c r="BZ76" s="420"/>
      <c r="CA76" s="420"/>
      <c r="CB76" s="420"/>
      <c r="CC76" s="420"/>
      <c r="CD76" s="420"/>
      <c r="CE76" s="420"/>
      <c r="CF76" s="420"/>
      <c r="CG76" s="420"/>
      <c r="CH76" s="420"/>
      <c r="CI76" s="420"/>
    </row>
  </sheetData>
  <sheetProtection algorithmName="SHA-512" hashValue="diM5c+2a7Yt2zmB/BWHHCwmCtQSD4aL1C2L1ItPJTuajt3NzKcbXyMLEOu5LGsxgJtL4lx+069hA0s29S/2VBg==" saltValue="+vz9DEpBH0hjl9ZokutE3Q==" spinCount="100000" sheet="1" objects="1" scenarios="1"/>
  <conditionalFormatting sqref="G3:CI3">
    <cfRule type="containsText" dxfId="3" priority="1" operator="containsText" text="Actual">
      <formula>NOT(ISERROR(SEARCH("Actual",G3)))</formula>
    </cfRule>
    <cfRule type="containsText" dxfId="2" priority="2" operator="containsText" text="Forecast">
      <formula>NOT(ISERROR(SEARCH("Forecast",G3)))</formula>
    </cfRule>
  </conditionalFormatting>
  <pageMargins left="0.7" right="0.7" top="0.75" bottom="0.75" header="0.3" footer="0.3"/>
  <pageSetup orientation="portrait" r:id="rId1"/>
  <headerFooter>
    <oddFooter>&amp;L&amp;1#&amp;"Arial"&amp;11&amp;K000000SW Internal Commercial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0ED6B-232B-433D-B9CE-6ABE68352E45}">
  <sheetPr codeName="Sheet17">
    <tabColor theme="8"/>
  </sheetPr>
  <dimension ref="A1:CI32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RowHeight="14.5"/>
  <cols>
    <col min="1" max="2" width="2.6328125" customWidth="1"/>
    <col min="3" max="3" width="33.36328125" bestFit="1" customWidth="1"/>
    <col min="4" max="4" width="14.81640625" customWidth="1"/>
    <col min="5" max="5" width="4.6328125" bestFit="1" customWidth="1"/>
    <col min="6" max="6" width="5.81640625" bestFit="1" customWidth="1"/>
    <col min="7" max="7" width="7.6328125" bestFit="1" customWidth="1"/>
    <col min="8" max="12" width="8.1796875" bestFit="1" customWidth="1"/>
    <col min="13" max="13" width="8.54296875" customWidth="1"/>
    <col min="14" max="16" width="8.54296875" bestFit="1" customWidth="1"/>
    <col min="17" max="19" width="9.08984375" bestFit="1" customWidth="1"/>
    <col min="20" max="20" width="9.1796875" bestFit="1" customWidth="1"/>
    <col min="21" max="43" width="9.1796875" hidden="1" customWidth="1"/>
    <col min="44" max="51" width="9.81640625" hidden="1" customWidth="1"/>
    <col min="52" max="54" width="10.08984375" hidden="1" customWidth="1"/>
    <col min="55" max="83" width="10.1796875" hidden="1" customWidth="1"/>
    <col min="84" max="87" width="10.7265625" hidden="1" customWidth="1"/>
  </cols>
  <sheetData>
    <row r="1" spans="1:87" ht="18.5">
      <c r="A1" s="138"/>
      <c r="B1" s="137" t="str">
        <f ca="1">MID(CELL("filename",A1),FIND("]",CELL("filename",A1))+1,256)</f>
        <v>Balance Sheet</v>
      </c>
      <c r="C1" s="138"/>
      <c r="D1" s="139"/>
      <c r="E1" s="139"/>
      <c r="F1" s="139"/>
      <c r="G1" s="139"/>
      <c r="H1" s="140"/>
      <c r="I1" s="140"/>
      <c r="J1" s="140"/>
      <c r="K1" s="140"/>
      <c r="L1" s="513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AY1" s="138"/>
      <c r="AZ1" s="138"/>
      <c r="BA1" s="138"/>
      <c r="BB1" s="138"/>
      <c r="BC1" s="138"/>
      <c r="BD1" s="138"/>
      <c r="BE1" s="138"/>
      <c r="BF1" s="138"/>
      <c r="BG1" s="138"/>
      <c r="BH1" s="138"/>
      <c r="BI1" s="138"/>
      <c r="BJ1" s="138"/>
      <c r="BK1" s="138"/>
      <c r="BL1" s="138"/>
      <c r="BM1" s="138"/>
      <c r="BN1" s="138"/>
      <c r="BO1" s="138"/>
      <c r="BP1" s="138"/>
      <c r="BQ1" s="138"/>
      <c r="BR1" s="138"/>
      <c r="BS1" s="138"/>
      <c r="BT1" s="138"/>
      <c r="BU1" s="138"/>
      <c r="BV1" s="138"/>
      <c r="BW1" s="138"/>
      <c r="BX1" s="138"/>
      <c r="BY1" s="138"/>
      <c r="BZ1" s="138"/>
      <c r="CA1" s="138"/>
      <c r="CB1" s="138"/>
      <c r="CC1" s="138"/>
      <c r="CD1" s="138"/>
      <c r="CE1" s="138"/>
      <c r="CF1" s="138"/>
      <c r="CG1" s="138"/>
      <c r="CH1" s="138"/>
      <c r="CI1" s="138"/>
    </row>
    <row r="2" spans="1:87">
      <c r="A2" s="2"/>
      <c r="B2" s="2"/>
      <c r="C2" s="2"/>
      <c r="D2" s="2"/>
      <c r="E2" s="2"/>
      <c r="F2" s="2"/>
      <c r="G2" s="6" t="str">
        <f>Inputs!G1</f>
        <v>2019/20</v>
      </c>
      <c r="H2" s="6" t="str">
        <f>Inputs!H1</f>
        <v>2020/21</v>
      </c>
      <c r="I2" s="6" t="str">
        <f>Inputs!I1</f>
        <v>2021/22</v>
      </c>
      <c r="J2" s="6" t="str">
        <f>Inputs!J1</f>
        <v>2022/23</v>
      </c>
      <c r="K2" s="6" t="str">
        <f>Inputs!K1</f>
        <v>2023/24</v>
      </c>
      <c r="L2" s="514" t="str">
        <f>Inputs!L1</f>
        <v>2024/25</v>
      </c>
      <c r="M2" s="6" t="str">
        <f>Inputs!M1</f>
        <v>2025/26</v>
      </c>
      <c r="N2" s="6" t="str">
        <f>Inputs!N1</f>
        <v>2026/27</v>
      </c>
      <c r="O2" s="6" t="str">
        <f>Inputs!O1</f>
        <v>2027/28</v>
      </c>
      <c r="P2" s="6" t="str">
        <f>Inputs!P1</f>
        <v>2028/29</v>
      </c>
      <c r="Q2" s="6" t="str">
        <f>Inputs!Q1</f>
        <v>2029/30</v>
      </c>
      <c r="R2" s="6" t="str">
        <f>Inputs!R1</f>
        <v>2030/31</v>
      </c>
      <c r="S2" s="6" t="str">
        <f>Inputs!S1</f>
        <v>2031/32</v>
      </c>
      <c r="T2" s="6" t="str">
        <f>Inputs!T1</f>
        <v>2032/33</v>
      </c>
      <c r="U2" s="6" t="str">
        <f>Inputs!U1</f>
        <v>2033/34</v>
      </c>
      <c r="V2" s="6" t="str">
        <f>Inputs!V1</f>
        <v>2034/35</v>
      </c>
      <c r="W2" s="6" t="str">
        <f>Inputs!W1</f>
        <v>2035/36</v>
      </c>
      <c r="X2" s="6" t="str">
        <f>Inputs!X1</f>
        <v>2036/37</v>
      </c>
      <c r="Y2" s="6" t="str">
        <f>Inputs!Y1</f>
        <v>2037/38</v>
      </c>
      <c r="Z2" s="6" t="str">
        <f>Inputs!Z1</f>
        <v>2038/39</v>
      </c>
      <c r="AA2" s="6" t="str">
        <f>Inputs!AA1</f>
        <v>2039/40</v>
      </c>
      <c r="AB2" s="6" t="str">
        <f>Inputs!AB1</f>
        <v>2040/41</v>
      </c>
      <c r="AC2" s="6" t="str">
        <f>Inputs!AC1</f>
        <v>2041/42</v>
      </c>
      <c r="AD2" s="6" t="str">
        <f>Inputs!AD1</f>
        <v>2042/43</v>
      </c>
      <c r="AE2" s="6" t="str">
        <f>Inputs!AE1</f>
        <v>2043/44</v>
      </c>
      <c r="AF2" s="6" t="str">
        <f>Inputs!AF1</f>
        <v>2044/45</v>
      </c>
      <c r="AG2" s="6" t="str">
        <f>Inputs!AG1</f>
        <v>2045/46</v>
      </c>
      <c r="AH2" s="6" t="str">
        <f>Inputs!AH1</f>
        <v>2046/47</v>
      </c>
      <c r="AI2" s="6" t="str">
        <f>Inputs!AI1</f>
        <v>2047/48</v>
      </c>
      <c r="AJ2" s="6" t="str">
        <f>Inputs!AJ1</f>
        <v>2048/49</v>
      </c>
      <c r="AK2" s="6" t="str">
        <f>Inputs!AK1</f>
        <v>2049/50</v>
      </c>
      <c r="AL2" s="6" t="str">
        <f>Inputs!AL1</f>
        <v>2050/51</v>
      </c>
      <c r="AM2" s="6" t="str">
        <f>Inputs!AM1</f>
        <v>2051/52</v>
      </c>
      <c r="AN2" s="6" t="str">
        <f>Inputs!AN1</f>
        <v>2052/53</v>
      </c>
      <c r="AO2" s="6" t="str">
        <f>Inputs!AO1</f>
        <v>2053/54</v>
      </c>
      <c r="AP2" s="6" t="str">
        <f>Inputs!AP1</f>
        <v>2054/55</v>
      </c>
      <c r="AQ2" s="6" t="str">
        <f>Inputs!AQ1</f>
        <v>2055/56</v>
      </c>
      <c r="AR2" s="6" t="str">
        <f>Inputs!AR1</f>
        <v>2056/57</v>
      </c>
      <c r="AS2" s="6" t="str">
        <f>Inputs!AS1</f>
        <v>2057/58</v>
      </c>
      <c r="AT2" s="6" t="str">
        <f>Inputs!AT1</f>
        <v>2058/59</v>
      </c>
      <c r="AU2" s="6" t="str">
        <f>Inputs!AU1</f>
        <v>2059/60</v>
      </c>
      <c r="AV2" s="6" t="str">
        <f>Inputs!AV1</f>
        <v>2060/61</v>
      </c>
      <c r="AW2" s="6" t="str">
        <f>Inputs!AW1</f>
        <v>2061/62</v>
      </c>
      <c r="AX2" s="6" t="str">
        <f>Inputs!AX1</f>
        <v>2062/63</v>
      </c>
      <c r="AY2" s="6" t="str">
        <f>Inputs!AY1</f>
        <v>2063/64</v>
      </c>
      <c r="AZ2" s="6" t="str">
        <f>Inputs!AZ1</f>
        <v>2064/65</v>
      </c>
      <c r="BA2" s="6" t="str">
        <f>Inputs!BA1</f>
        <v>2065/66</v>
      </c>
      <c r="BB2" s="6" t="str">
        <f>Inputs!BB1</f>
        <v>2066/67</v>
      </c>
      <c r="BC2" s="6" t="str">
        <f>Inputs!BC1</f>
        <v>2067/68</v>
      </c>
      <c r="BD2" s="6" t="str">
        <f>Inputs!BD1</f>
        <v>2068/69</v>
      </c>
      <c r="BE2" s="6" t="str">
        <f>Inputs!BE1</f>
        <v>2069/70</v>
      </c>
      <c r="BF2" s="6" t="str">
        <f>Inputs!BF1</f>
        <v>2070/71</v>
      </c>
      <c r="BG2" s="6" t="str">
        <f>Inputs!BG1</f>
        <v>2071/72</v>
      </c>
      <c r="BH2" s="6" t="str">
        <f>Inputs!BH1</f>
        <v>2072/73</v>
      </c>
      <c r="BI2" s="6" t="str">
        <f>Inputs!BI1</f>
        <v>2073/74</v>
      </c>
      <c r="BJ2" s="6" t="str">
        <f>Inputs!BJ1</f>
        <v>2074/75</v>
      </c>
      <c r="BK2" s="6" t="str">
        <f>Inputs!BK1</f>
        <v>2075/76</v>
      </c>
      <c r="BL2" s="6" t="str">
        <f>Inputs!BL1</f>
        <v>2076/77</v>
      </c>
      <c r="BM2" s="6" t="str">
        <f>Inputs!BM1</f>
        <v>2077/78</v>
      </c>
      <c r="BN2" s="6" t="str">
        <f>Inputs!BN1</f>
        <v>2078/79</v>
      </c>
      <c r="BO2" s="6" t="str">
        <f>Inputs!BO1</f>
        <v>2079/80</v>
      </c>
      <c r="BP2" s="6" t="str">
        <f>Inputs!BP1</f>
        <v>2080/81</v>
      </c>
      <c r="BQ2" s="6" t="str">
        <f>Inputs!BQ1</f>
        <v>2081/82</v>
      </c>
      <c r="BR2" s="6" t="str">
        <f>Inputs!BR1</f>
        <v>2082/83</v>
      </c>
      <c r="BS2" s="6" t="str">
        <f>Inputs!BS1</f>
        <v>2083/84</v>
      </c>
      <c r="BT2" s="6" t="str">
        <f>Inputs!BT1</f>
        <v>2084/85</v>
      </c>
      <c r="BU2" s="6" t="str">
        <f>Inputs!BU1</f>
        <v>2085/86</v>
      </c>
      <c r="BV2" s="6" t="str">
        <f>Inputs!BV1</f>
        <v>2086/87</v>
      </c>
      <c r="BW2" s="6" t="str">
        <f>Inputs!BW1</f>
        <v>2087/88</v>
      </c>
      <c r="BX2" s="6" t="str">
        <f>Inputs!BX1</f>
        <v>2088/89</v>
      </c>
      <c r="BY2" s="6" t="str">
        <f>Inputs!BY1</f>
        <v>2089/90</v>
      </c>
      <c r="BZ2" s="6" t="str">
        <f>Inputs!BZ1</f>
        <v>2090/91</v>
      </c>
      <c r="CA2" s="6" t="str">
        <f>Inputs!CA1</f>
        <v>2091/92</v>
      </c>
      <c r="CB2" s="6" t="str">
        <f>Inputs!CB1</f>
        <v>2092/93</v>
      </c>
      <c r="CC2" s="6" t="str">
        <f>Inputs!CC1</f>
        <v>2093/94</v>
      </c>
      <c r="CD2" s="6" t="str">
        <f>Inputs!CD1</f>
        <v>2094/95</v>
      </c>
      <c r="CE2" s="6" t="str">
        <f>Inputs!CE1</f>
        <v>2095/96</v>
      </c>
      <c r="CF2" s="6" t="str">
        <f>Inputs!CF1</f>
        <v>2096/97</v>
      </c>
      <c r="CG2" s="6" t="str">
        <f>Inputs!CG1</f>
        <v>2097/98</v>
      </c>
      <c r="CH2" s="6" t="str">
        <f>Inputs!CH1</f>
        <v>2098/99</v>
      </c>
      <c r="CI2" s="6" t="str">
        <f>Inputs!CI1</f>
        <v>2099/2100</v>
      </c>
    </row>
    <row r="3" spans="1:87">
      <c r="A3" s="2"/>
      <c r="B3" s="2"/>
      <c r="C3" s="2"/>
      <c r="D3" s="6" t="s">
        <v>163</v>
      </c>
      <c r="E3" s="6" t="s">
        <v>164</v>
      </c>
      <c r="F3" s="6" t="s">
        <v>165</v>
      </c>
      <c r="G3" s="571"/>
      <c r="H3" s="571" t="str">
        <f>IF(ISNUMBER(Inputs!H24),"Actual","Forecast")</f>
        <v>Actual</v>
      </c>
      <c r="I3" s="571" t="str">
        <f>IF(ISNUMBER(Inputs!I24),"Actual","Forecast")</f>
        <v>Actual</v>
      </c>
      <c r="J3" s="571" t="str">
        <f>IF(ISNUMBER(Inputs!J24),"Actual","Forecast")</f>
        <v>Actual</v>
      </c>
      <c r="K3" s="571" t="str">
        <f>IF(ISNUMBER(Inputs!K24),"Actual","Forecast")</f>
        <v>Actual</v>
      </c>
      <c r="L3" s="571" t="str">
        <f>IF(ISNUMBER(Inputs!L24),"Actual","Forecast")</f>
        <v>Actual</v>
      </c>
      <c r="M3" s="571" t="str">
        <f>IF(ISNUMBER(Inputs!M24),"Actual","Forecast")</f>
        <v>Forecast</v>
      </c>
      <c r="N3" s="571" t="str">
        <f>IF(ISNUMBER(Inputs!N24),"Actual","Forecast")</f>
        <v>Forecast</v>
      </c>
      <c r="O3" s="571" t="str">
        <f>IF(ISNUMBER(Inputs!O24),"Actual","Forecast")</f>
        <v>Forecast</v>
      </c>
      <c r="P3" s="571" t="str">
        <f>IF(ISNUMBER(Inputs!P24),"Actual","Forecast")</f>
        <v>Forecast</v>
      </c>
      <c r="Q3" s="571" t="str">
        <f>IF(ISNUMBER(Inputs!Q24),"Actual","Forecast")</f>
        <v>Forecast</v>
      </c>
      <c r="R3" s="571" t="str">
        <f>IF(ISNUMBER(Inputs!R24),"Actual","Forecast")</f>
        <v>Forecast</v>
      </c>
      <c r="S3" s="571" t="str">
        <f>IF(ISNUMBER(Inputs!S24),"Actual","Forecast")</f>
        <v>Forecast</v>
      </c>
      <c r="T3" s="571" t="str">
        <f>IF(ISNUMBER(Inputs!T24),"Actual","Forecast")</f>
        <v>Forecast</v>
      </c>
      <c r="U3" s="571" t="str">
        <f>IF(ISNUMBER(Inputs!U24),"Actual","Forecast")</f>
        <v>Forecast</v>
      </c>
      <c r="V3" s="571" t="str">
        <f>IF(ISNUMBER(Inputs!V24),"Actual","Forecast")</f>
        <v>Forecast</v>
      </c>
      <c r="W3" s="571" t="str">
        <f>IF(ISNUMBER(Inputs!W24),"Actual","Forecast")</f>
        <v>Forecast</v>
      </c>
      <c r="X3" s="571" t="str">
        <f>IF(ISNUMBER(Inputs!X24),"Actual","Forecast")</f>
        <v>Forecast</v>
      </c>
      <c r="Y3" s="571" t="str">
        <f>IF(ISNUMBER(Inputs!Y24),"Actual","Forecast")</f>
        <v>Forecast</v>
      </c>
      <c r="Z3" s="571" t="str">
        <f>IF(ISNUMBER(Inputs!Z24),"Actual","Forecast")</f>
        <v>Forecast</v>
      </c>
      <c r="AA3" s="571" t="str">
        <f>IF(ISNUMBER(Inputs!AA24),"Actual","Forecast")</f>
        <v>Forecast</v>
      </c>
      <c r="AB3" s="571" t="str">
        <f>IF(ISNUMBER(Inputs!AB24),"Actual","Forecast")</f>
        <v>Forecast</v>
      </c>
      <c r="AC3" s="571" t="str">
        <f>IF(ISNUMBER(Inputs!AC24),"Actual","Forecast")</f>
        <v>Forecast</v>
      </c>
      <c r="AD3" s="571" t="str">
        <f>IF(ISNUMBER(Inputs!AD24),"Actual","Forecast")</f>
        <v>Forecast</v>
      </c>
      <c r="AE3" s="571" t="str">
        <f>IF(ISNUMBER(Inputs!AE24),"Actual","Forecast")</f>
        <v>Forecast</v>
      </c>
      <c r="AF3" s="571" t="str">
        <f>IF(ISNUMBER(Inputs!AF24),"Actual","Forecast")</f>
        <v>Forecast</v>
      </c>
      <c r="AG3" s="571" t="str">
        <f>IF(ISNUMBER(Inputs!AG24),"Actual","Forecast")</f>
        <v>Forecast</v>
      </c>
      <c r="AH3" s="571" t="str">
        <f>IF(ISNUMBER(Inputs!AH24),"Actual","Forecast")</f>
        <v>Forecast</v>
      </c>
      <c r="AI3" s="571" t="str">
        <f>IF(ISNUMBER(Inputs!AI24),"Actual","Forecast")</f>
        <v>Forecast</v>
      </c>
      <c r="AJ3" s="571" t="str">
        <f>IF(ISNUMBER(Inputs!AJ24),"Actual","Forecast")</f>
        <v>Forecast</v>
      </c>
      <c r="AK3" s="571" t="str">
        <f>IF(ISNUMBER(Inputs!AK24),"Actual","Forecast")</f>
        <v>Forecast</v>
      </c>
      <c r="AL3" s="571" t="str">
        <f>IF(ISNUMBER(Inputs!AL24),"Actual","Forecast")</f>
        <v>Forecast</v>
      </c>
      <c r="AM3" s="571" t="str">
        <f>IF(ISNUMBER(Inputs!AM24),"Actual","Forecast")</f>
        <v>Forecast</v>
      </c>
      <c r="AN3" s="571" t="str">
        <f>IF(ISNUMBER(Inputs!AN24),"Actual","Forecast")</f>
        <v>Forecast</v>
      </c>
      <c r="AO3" s="571" t="str">
        <f>IF(ISNUMBER(Inputs!AO24),"Actual","Forecast")</f>
        <v>Forecast</v>
      </c>
      <c r="AP3" s="571" t="str">
        <f>IF(ISNUMBER(Inputs!AP24),"Actual","Forecast")</f>
        <v>Forecast</v>
      </c>
      <c r="AQ3" s="571" t="str">
        <f>IF(ISNUMBER(Inputs!AQ24),"Actual","Forecast")</f>
        <v>Forecast</v>
      </c>
      <c r="AR3" s="571" t="str">
        <f>IF(ISNUMBER(Inputs!AR24),"Actual","Forecast")</f>
        <v>Forecast</v>
      </c>
      <c r="AS3" s="571" t="str">
        <f>IF(ISNUMBER(Inputs!AS24),"Actual","Forecast")</f>
        <v>Forecast</v>
      </c>
      <c r="AT3" s="571" t="str">
        <f>IF(ISNUMBER(Inputs!AT24),"Actual","Forecast")</f>
        <v>Forecast</v>
      </c>
      <c r="AU3" s="571" t="str">
        <f>IF(ISNUMBER(Inputs!AU24),"Actual","Forecast")</f>
        <v>Forecast</v>
      </c>
      <c r="AV3" s="571" t="str">
        <f>IF(ISNUMBER(Inputs!AV24),"Actual","Forecast")</f>
        <v>Forecast</v>
      </c>
      <c r="AW3" s="571" t="str">
        <f>IF(ISNUMBER(Inputs!AW24),"Actual","Forecast")</f>
        <v>Forecast</v>
      </c>
      <c r="AX3" s="571" t="str">
        <f>IF(ISNUMBER(Inputs!AX24),"Actual","Forecast")</f>
        <v>Forecast</v>
      </c>
      <c r="AY3" s="571" t="str">
        <f>IF(ISNUMBER(Inputs!AY24),"Actual","Forecast")</f>
        <v>Forecast</v>
      </c>
      <c r="AZ3" s="571" t="str">
        <f>IF(ISNUMBER(Inputs!AZ24),"Actual","Forecast")</f>
        <v>Forecast</v>
      </c>
      <c r="BA3" s="571" t="str">
        <f>IF(ISNUMBER(Inputs!BA24),"Actual","Forecast")</f>
        <v>Forecast</v>
      </c>
      <c r="BB3" s="571" t="str">
        <f>IF(ISNUMBER(Inputs!BB24),"Actual","Forecast")</f>
        <v>Forecast</v>
      </c>
      <c r="BC3" s="571" t="str">
        <f>IF(ISNUMBER(Inputs!BC24),"Actual","Forecast")</f>
        <v>Forecast</v>
      </c>
      <c r="BD3" s="571" t="str">
        <f>IF(ISNUMBER(Inputs!BD24),"Actual","Forecast")</f>
        <v>Forecast</v>
      </c>
      <c r="BE3" s="571" t="str">
        <f>IF(ISNUMBER(Inputs!BE24),"Actual","Forecast")</f>
        <v>Forecast</v>
      </c>
      <c r="BF3" s="571" t="str">
        <f>IF(ISNUMBER(Inputs!BF24),"Actual","Forecast")</f>
        <v>Forecast</v>
      </c>
      <c r="BG3" s="571" t="str">
        <f>IF(ISNUMBER(Inputs!BG24),"Actual","Forecast")</f>
        <v>Forecast</v>
      </c>
      <c r="BH3" s="571" t="str">
        <f>IF(ISNUMBER(Inputs!BH24),"Actual","Forecast")</f>
        <v>Forecast</v>
      </c>
      <c r="BI3" s="571" t="str">
        <f>IF(ISNUMBER(Inputs!BI24),"Actual","Forecast")</f>
        <v>Forecast</v>
      </c>
      <c r="BJ3" s="571" t="str">
        <f>IF(ISNUMBER(Inputs!BJ24),"Actual","Forecast")</f>
        <v>Forecast</v>
      </c>
      <c r="BK3" s="571" t="str">
        <f>IF(ISNUMBER(Inputs!BK24),"Actual","Forecast")</f>
        <v>Forecast</v>
      </c>
      <c r="BL3" s="571" t="str">
        <f>IF(ISNUMBER(Inputs!BL24),"Actual","Forecast")</f>
        <v>Forecast</v>
      </c>
      <c r="BM3" s="571" t="str">
        <f>IF(ISNUMBER(Inputs!BM24),"Actual","Forecast")</f>
        <v>Forecast</v>
      </c>
      <c r="BN3" s="571" t="str">
        <f>IF(ISNUMBER(Inputs!BN24),"Actual","Forecast")</f>
        <v>Forecast</v>
      </c>
      <c r="BO3" s="571" t="str">
        <f>IF(ISNUMBER(Inputs!BO24),"Actual","Forecast")</f>
        <v>Forecast</v>
      </c>
      <c r="BP3" s="571" t="str">
        <f>IF(ISNUMBER(Inputs!BP24),"Actual","Forecast")</f>
        <v>Forecast</v>
      </c>
      <c r="BQ3" s="571" t="str">
        <f>IF(ISNUMBER(Inputs!BQ24),"Actual","Forecast")</f>
        <v>Forecast</v>
      </c>
      <c r="BR3" s="571" t="str">
        <f>IF(ISNUMBER(Inputs!BR24),"Actual","Forecast")</f>
        <v>Forecast</v>
      </c>
      <c r="BS3" s="571" t="str">
        <f>IF(ISNUMBER(Inputs!BS24),"Actual","Forecast")</f>
        <v>Forecast</v>
      </c>
      <c r="BT3" s="571" t="str">
        <f>IF(ISNUMBER(Inputs!BT24),"Actual","Forecast")</f>
        <v>Forecast</v>
      </c>
      <c r="BU3" s="571" t="str">
        <f>IF(ISNUMBER(Inputs!BU24),"Actual","Forecast")</f>
        <v>Forecast</v>
      </c>
      <c r="BV3" s="571" t="str">
        <f>IF(ISNUMBER(Inputs!BV24),"Actual","Forecast")</f>
        <v>Forecast</v>
      </c>
      <c r="BW3" s="571" t="str">
        <f>IF(ISNUMBER(Inputs!BW24),"Actual","Forecast")</f>
        <v>Forecast</v>
      </c>
      <c r="BX3" s="571" t="str">
        <f>IF(ISNUMBER(Inputs!BX24),"Actual","Forecast")</f>
        <v>Forecast</v>
      </c>
      <c r="BY3" s="571" t="str">
        <f>IF(ISNUMBER(Inputs!BY24),"Actual","Forecast")</f>
        <v>Forecast</v>
      </c>
      <c r="BZ3" s="571" t="str">
        <f>IF(ISNUMBER(Inputs!BZ24),"Actual","Forecast")</f>
        <v>Forecast</v>
      </c>
      <c r="CA3" s="571" t="str">
        <f>IF(ISNUMBER(Inputs!CA24),"Actual","Forecast")</f>
        <v>Forecast</v>
      </c>
      <c r="CB3" s="571" t="str">
        <f>IF(ISNUMBER(Inputs!CB24),"Actual","Forecast")</f>
        <v>Forecast</v>
      </c>
      <c r="CC3" s="571" t="str">
        <f>IF(ISNUMBER(Inputs!CC24),"Actual","Forecast")</f>
        <v>Forecast</v>
      </c>
      <c r="CD3" s="571" t="str">
        <f>IF(ISNUMBER(Inputs!CD24),"Actual","Forecast")</f>
        <v>Forecast</v>
      </c>
      <c r="CE3" s="571" t="str">
        <f>IF(ISNUMBER(Inputs!CE24),"Actual","Forecast")</f>
        <v>Forecast</v>
      </c>
      <c r="CF3" s="571" t="str">
        <f>IF(ISNUMBER(Inputs!CF24),"Actual","Forecast")</f>
        <v>Forecast</v>
      </c>
      <c r="CG3" s="571" t="str">
        <f>IF(ISNUMBER(Inputs!CG24),"Actual","Forecast")</f>
        <v>Forecast</v>
      </c>
      <c r="CH3" s="571" t="str">
        <f>IF(ISNUMBER(Inputs!CH24),"Actual","Forecast")</f>
        <v>Forecast</v>
      </c>
      <c r="CI3" s="571" t="str">
        <f>IF(ISNUMBER(Inputs!CI24),"Actual","Forecast")</f>
        <v>Forecast</v>
      </c>
    </row>
    <row r="4" spans="1:87">
      <c r="D4" s="2"/>
      <c r="E4" s="2"/>
      <c r="F4" s="2"/>
      <c r="G4" s="2"/>
      <c r="H4" s="49"/>
      <c r="I4" s="49"/>
      <c r="J4" s="49"/>
      <c r="K4" s="49"/>
      <c r="L4" s="441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</row>
    <row r="5" spans="1:87">
      <c r="C5" t="s">
        <v>615</v>
      </c>
      <c r="D5" s="2" t="s">
        <v>898</v>
      </c>
      <c r="E5" s="2" t="s">
        <v>58</v>
      </c>
      <c r="F5" s="2"/>
      <c r="G5" s="421"/>
      <c r="H5" s="188">
        <f>'Depreciation &amp; Book Value'!H110</f>
        <v>6466.1150777400435</v>
      </c>
      <c r="I5" s="188">
        <f>'Depreciation &amp; Book Value'!I110</f>
        <v>6536.4609314038325</v>
      </c>
      <c r="J5" s="188">
        <f>'Depreciation &amp; Book Value'!J110</f>
        <v>6916.4698735880629</v>
      </c>
      <c r="K5" s="188">
        <f>'Depreciation &amp; Book Value'!K110</f>
        <v>7271.8489180216638</v>
      </c>
      <c r="L5" s="188">
        <f>'Depreciation &amp; Book Value'!L110</f>
        <v>7681.4033243203039</v>
      </c>
      <c r="M5" s="188">
        <f>'Depreciation &amp; Book Value'!M110</f>
        <v>8038.5105370595384</v>
      </c>
      <c r="N5" s="188">
        <f>'Depreciation &amp; Book Value'!N110</f>
        <v>8446.9215388122375</v>
      </c>
      <c r="O5" s="188">
        <f>'Depreciation &amp; Book Value'!O110</f>
        <v>9066.8970185215549</v>
      </c>
      <c r="P5" s="188">
        <f>'Depreciation &amp; Book Value'!P110</f>
        <v>9713.9863685812816</v>
      </c>
      <c r="Q5" s="188">
        <f>'Depreciation &amp; Book Value'!Q110</f>
        <v>10424.444669764913</v>
      </c>
      <c r="R5" s="188">
        <f>'Depreciation &amp; Book Value'!R110</f>
        <v>11172.993496402665</v>
      </c>
      <c r="S5" s="188">
        <f>'Depreciation &amp; Book Value'!S110</f>
        <v>11930.257953984972</v>
      </c>
      <c r="T5" s="188">
        <f>'Depreciation &amp; Book Value'!T110</f>
        <v>12732.191891952878</v>
      </c>
      <c r="U5" s="188">
        <f>'Depreciation &amp; Book Value'!U110</f>
        <v>13585.336360971633</v>
      </c>
      <c r="V5" s="188">
        <f>'Depreciation &amp; Book Value'!V110</f>
        <v>14509.406690995524</v>
      </c>
      <c r="W5" s="188">
        <f>'Depreciation &amp; Book Value'!W110</f>
        <v>15508.472544878221</v>
      </c>
      <c r="X5" s="188">
        <f>'Depreciation &amp; Book Value'!X110</f>
        <v>16584.949986266649</v>
      </c>
      <c r="Y5" s="188">
        <f>'Depreciation &amp; Book Value'!Y110</f>
        <v>17741.094290383648</v>
      </c>
      <c r="Z5" s="188">
        <f>'Depreciation &amp; Book Value'!Z110</f>
        <v>18985.136525809939</v>
      </c>
      <c r="AA5" s="188">
        <f>'Depreciation &amp; Book Value'!AA110</f>
        <v>20317.294805126472</v>
      </c>
      <c r="AB5" s="188">
        <f>'Depreciation &amp; Book Value'!AB110</f>
        <v>21708.010376225513</v>
      </c>
      <c r="AC5" s="188">
        <f>'Depreciation &amp; Book Value'!AC110</f>
        <v>23204.845831932809</v>
      </c>
      <c r="AD5" s="188">
        <f>'Depreciation &amp; Book Value'!AD110</f>
        <v>24805.700351156145</v>
      </c>
      <c r="AE5" s="188">
        <f>'Depreciation &amp; Book Value'!AE110</f>
        <v>26515.74031595005</v>
      </c>
      <c r="AF5" s="188">
        <f>'Depreciation &amp; Book Value'!AF110</f>
        <v>28341.173918977816</v>
      </c>
      <c r="AG5" s="188">
        <f>'Depreciation &amp; Book Value'!AG110</f>
        <v>30209.351224260259</v>
      </c>
      <c r="AH5" s="188">
        <f>'Depreciation &amp; Book Value'!AH110</f>
        <v>32121.558551889979</v>
      </c>
      <c r="AI5" s="188">
        <f>'Depreciation &amp; Book Value'!AI110</f>
        <v>34081.815384544221</v>
      </c>
      <c r="AJ5" s="188">
        <f>'Depreciation &amp; Book Value'!AJ110</f>
        <v>36093.582642663154</v>
      </c>
      <c r="AK5" s="188">
        <f>'Depreciation &amp; Book Value'!AK110</f>
        <v>38159.908661272515</v>
      </c>
      <c r="AL5" s="188">
        <f>'Depreciation &amp; Book Value'!AL110</f>
        <v>40284.103055072708</v>
      </c>
      <c r="AM5" s="188">
        <f>'Depreciation &amp; Book Value'!AM110</f>
        <v>42468.602127942329</v>
      </c>
      <c r="AN5" s="188">
        <f>'Depreciation &amp; Book Value'!AN110</f>
        <v>44716.239676731384</v>
      </c>
      <c r="AO5" s="188">
        <f>'Depreciation &amp; Book Value'!AO110</f>
        <v>47028.777087707655</v>
      </c>
      <c r="AP5" s="188">
        <f>'Depreciation &amp; Book Value'!AP110</f>
        <v>49408.383476702067</v>
      </c>
      <c r="AQ5" s="188">
        <f>'Depreciation &amp; Book Value'!AQ110</f>
        <v>51857.347267433652</v>
      </c>
      <c r="AR5" s="188">
        <f>'Depreciation &amp; Book Value'!AR110</f>
        <v>54378.018231325201</v>
      </c>
      <c r="AS5" s="188">
        <f>'Depreciation &amp; Book Value'!AS110</f>
        <v>56973.788308797062</v>
      </c>
      <c r="AT5" s="188">
        <f>'Depreciation &amp; Book Value'!AT110</f>
        <v>59648.614503979603</v>
      </c>
      <c r="AU5" s="188">
        <f>'Depreciation &amp; Book Value'!AU110</f>
        <v>62401.960194652565</v>
      </c>
      <c r="AV5" s="188">
        <f>'Depreciation &amp; Book Value'!AV110</f>
        <v>65238.973942320241</v>
      </c>
      <c r="AW5" s="188">
        <f>'Depreciation &amp; Book Value'!AW110</f>
        <v>68160.669109035502</v>
      </c>
      <c r="AX5" s="188">
        <f>'Depreciation &amp; Book Value'!AX110</f>
        <v>71169.130338249539</v>
      </c>
      <c r="AY5" s="188">
        <f>'Depreciation &amp; Book Value'!AY110</f>
        <v>74267.166688850179</v>
      </c>
      <c r="AZ5" s="188">
        <f>'Depreciation &amp; Book Value'!AZ110</f>
        <v>77456.180363040781</v>
      </c>
      <c r="BA5" s="188">
        <f>'Depreciation &amp; Book Value'!BA110</f>
        <v>80739.935089932653</v>
      </c>
      <c r="BB5" s="188">
        <f>'Depreciation &amp; Book Value'!BB110</f>
        <v>84123.083492577396</v>
      </c>
      <c r="BC5" s="188">
        <f>'Depreciation &amp; Book Value'!BC110</f>
        <v>87608.33315556412</v>
      </c>
      <c r="BD5" s="188">
        <f>'Depreciation &amp; Book Value'!BD110</f>
        <v>91199.131232432701</v>
      </c>
      <c r="BE5" s="188">
        <f>'Depreciation &amp; Book Value'!BE110</f>
        <v>94899.981691925641</v>
      </c>
      <c r="BF5" s="188">
        <f>'Depreciation &amp; Book Value'!BF110</f>
        <v>98712.991006207696</v>
      </c>
      <c r="BG5" s="188">
        <f>'Depreciation &amp; Book Value'!BG110</f>
        <v>102639.35361705723</v>
      </c>
      <c r="BH5" s="188">
        <f>'Depreciation &amp; Book Value'!BH110</f>
        <v>106683.72077651622</v>
      </c>
      <c r="BI5" s="188">
        <f>'Depreciation &amp; Book Value'!BI110</f>
        <v>110856.51605375599</v>
      </c>
      <c r="BJ5" s="188">
        <f>'Depreciation &amp; Book Value'!BJ110</f>
        <v>115162.95966583509</v>
      </c>
      <c r="BK5" s="188">
        <f>'Depreciation &amp; Book Value'!BK110</f>
        <v>119603.93272268449</v>
      </c>
      <c r="BL5" s="188">
        <f>'Depreciation &amp; Book Value'!BL110</f>
        <v>124185.22644099452</v>
      </c>
      <c r="BM5" s="188">
        <f>'Depreciation &amp; Book Value'!BM110</f>
        <v>128910.97241801588</v>
      </c>
      <c r="BN5" s="188">
        <f>'Depreciation &amp; Book Value'!BN110</f>
        <v>133785.49937540799</v>
      </c>
      <c r="BO5" s="188">
        <f>'Depreciation &amp; Book Value'!BO110</f>
        <v>138813.29844190768</v>
      </c>
      <c r="BP5" s="188">
        <f>'Depreciation &amp; Book Value'!BP110</f>
        <v>143998.97828355827</v>
      </c>
      <c r="BQ5" s="188">
        <f>'Depreciation &amp; Book Value'!BQ110</f>
        <v>149348.39653922289</v>
      </c>
      <c r="BR5" s="188">
        <f>'Depreciation &amp; Book Value'!BR110</f>
        <v>154866.88706147543</v>
      </c>
      <c r="BS5" s="188">
        <f>'Depreciation &amp; Book Value'!BS110</f>
        <v>160559.76938958853</v>
      </c>
      <c r="BT5" s="188">
        <f>'Depreciation &amp; Book Value'!BT110</f>
        <v>166432.55624647642</v>
      </c>
      <c r="BU5" s="188">
        <f>'Depreciation &amp; Book Value'!BU110</f>
        <v>172490.75421445933</v>
      </c>
      <c r="BV5" s="188">
        <f>'Depreciation &amp; Book Value'!BV110</f>
        <v>178740.05165532546</v>
      </c>
      <c r="BW5" s="188">
        <f>'Depreciation &amp; Book Value'!BW110</f>
        <v>185186.71722794059</v>
      </c>
      <c r="BX5" s="188">
        <f>'Depreciation &amp; Book Value'!BX110</f>
        <v>191837.17332928634</v>
      </c>
      <c r="BY5" s="188">
        <f>'Depreciation &amp; Book Value'!BY110</f>
        <v>198697.73510111085</v>
      </c>
      <c r="BZ5" s="188">
        <f>'Depreciation &amp; Book Value'!BZ110</f>
        <v>205774.93458442742</v>
      </c>
      <c r="CA5" s="188">
        <f>'Depreciation &amp; Book Value'!CA110</f>
        <v>213075.38951228288</v>
      </c>
      <c r="CB5" s="188">
        <f>'Depreciation &amp; Book Value'!CB110</f>
        <v>220605.9628738242</v>
      </c>
      <c r="CC5" s="188">
        <f>'Depreciation &amp; Book Value'!CC110</f>
        <v>228373.74163603899</v>
      </c>
      <c r="CD5" s="188">
        <f>'Depreciation &amp; Book Value'!CD110</f>
        <v>236386.0786447493</v>
      </c>
      <c r="CE5" s="188">
        <f>'Depreciation &amp; Book Value'!CE110</f>
        <v>244650.56941198069</v>
      </c>
      <c r="CF5" s="188">
        <f>'Depreciation &amp; Book Value'!CF110</f>
        <v>253175.07696119818</v>
      </c>
      <c r="CG5" s="188">
        <f>'Depreciation &amp; Book Value'!CG110</f>
        <v>261967.66011485443</v>
      </c>
      <c r="CH5" s="188">
        <f>'Depreciation &amp; Book Value'!CH110</f>
        <v>271036.66231779841</v>
      </c>
      <c r="CI5" s="188">
        <f>'Depreciation &amp; Book Value'!CI110</f>
        <v>280390.69896275626</v>
      </c>
    </row>
    <row r="6" spans="1:87">
      <c r="D6" s="2"/>
      <c r="E6" s="2"/>
      <c r="F6" s="2"/>
      <c r="G6" s="2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</row>
    <row r="7" spans="1:87">
      <c r="C7" t="s">
        <v>350</v>
      </c>
      <c r="D7" s="2" t="s">
        <v>898</v>
      </c>
      <c r="E7" s="2" t="s">
        <v>58</v>
      </c>
      <c r="F7" s="2"/>
      <c r="G7" s="421"/>
      <c r="H7" s="188">
        <f>Inputs!H427</f>
        <v>37.642000000000003</v>
      </c>
      <c r="I7" s="188">
        <f>Inputs!I427</f>
        <v>37.642000000000003</v>
      </c>
      <c r="J7" s="188">
        <f>Inputs!J427</f>
        <v>37.642000000000003</v>
      </c>
      <c r="K7" s="188">
        <f>Inputs!K427</f>
        <v>37.642000000000003</v>
      </c>
      <c r="L7" s="188">
        <f>Inputs!L427</f>
        <v>37.642000000000003</v>
      </c>
      <c r="M7" s="188">
        <f>Inputs!M427</f>
        <v>37.642000000000003</v>
      </c>
      <c r="N7" s="188">
        <f>Inputs!N427</f>
        <v>37.642000000000003</v>
      </c>
      <c r="O7" s="188">
        <f>Inputs!O427</f>
        <v>37.642000000000003</v>
      </c>
      <c r="P7" s="188">
        <f>Inputs!P427</f>
        <v>37.642000000000003</v>
      </c>
      <c r="Q7" s="188">
        <f>Inputs!Q427</f>
        <v>37.642000000000003</v>
      </c>
      <c r="R7" s="188">
        <f>Inputs!R427</f>
        <v>37.642000000000003</v>
      </c>
      <c r="S7" s="188">
        <f>Inputs!S427</f>
        <v>37.642000000000003</v>
      </c>
      <c r="T7" s="188">
        <f>Inputs!T427</f>
        <v>37.642000000000003</v>
      </c>
      <c r="U7" s="188">
        <f>Inputs!U427</f>
        <v>37.642000000000003</v>
      </c>
      <c r="V7" s="188">
        <f>Inputs!V427</f>
        <v>37.642000000000003</v>
      </c>
      <c r="W7" s="188">
        <f>Inputs!W427</f>
        <v>37.642000000000003</v>
      </c>
      <c r="X7" s="188">
        <f>Inputs!X427</f>
        <v>37.642000000000003</v>
      </c>
      <c r="Y7" s="188">
        <f>Inputs!Y427</f>
        <v>37.642000000000003</v>
      </c>
      <c r="Z7" s="188">
        <f>Inputs!Z427</f>
        <v>37.642000000000003</v>
      </c>
      <c r="AA7" s="188">
        <f>Inputs!AA427</f>
        <v>37.642000000000003</v>
      </c>
      <c r="AB7" s="188">
        <f>Inputs!AB427</f>
        <v>37.642000000000003</v>
      </c>
      <c r="AC7" s="188">
        <f>Inputs!AC427</f>
        <v>37.642000000000003</v>
      </c>
      <c r="AD7" s="188">
        <f>Inputs!AD427</f>
        <v>37.642000000000003</v>
      </c>
      <c r="AE7" s="188">
        <f>Inputs!AE427</f>
        <v>37.642000000000003</v>
      </c>
      <c r="AF7" s="188">
        <f>Inputs!AF427</f>
        <v>37.642000000000003</v>
      </c>
      <c r="AG7" s="188">
        <f>Inputs!AG427</f>
        <v>37.642000000000003</v>
      </c>
      <c r="AH7" s="188">
        <f>Inputs!AH427</f>
        <v>37.642000000000003</v>
      </c>
      <c r="AI7" s="188">
        <f>Inputs!AI427</f>
        <v>37.642000000000003</v>
      </c>
      <c r="AJ7" s="188">
        <f>Inputs!AJ427</f>
        <v>37.642000000000003</v>
      </c>
      <c r="AK7" s="188">
        <f>Inputs!AK427</f>
        <v>37.642000000000003</v>
      </c>
      <c r="AL7" s="188">
        <f>Inputs!AL427</f>
        <v>37.642000000000003</v>
      </c>
      <c r="AM7" s="188">
        <f>Inputs!AM427</f>
        <v>37.642000000000003</v>
      </c>
      <c r="AN7" s="188">
        <f>Inputs!AN427</f>
        <v>37.642000000000003</v>
      </c>
      <c r="AO7" s="188">
        <f>Inputs!AO427</f>
        <v>37.642000000000003</v>
      </c>
      <c r="AP7" s="188">
        <f>Inputs!AP427</f>
        <v>37.642000000000003</v>
      </c>
      <c r="AQ7" s="188">
        <f>Inputs!AQ427</f>
        <v>37.642000000000003</v>
      </c>
      <c r="AR7" s="188">
        <f>Inputs!AR427</f>
        <v>37.642000000000003</v>
      </c>
      <c r="AS7" s="188">
        <f>Inputs!AS427</f>
        <v>37.642000000000003</v>
      </c>
      <c r="AT7" s="188">
        <f>Inputs!AT427</f>
        <v>37.642000000000003</v>
      </c>
      <c r="AU7" s="188">
        <f>Inputs!AU427</f>
        <v>37.642000000000003</v>
      </c>
      <c r="AV7" s="188">
        <f>Inputs!AV427</f>
        <v>37.642000000000003</v>
      </c>
      <c r="AW7" s="188">
        <f>Inputs!AW427</f>
        <v>37.642000000000003</v>
      </c>
      <c r="AX7" s="188">
        <f>Inputs!AX427</f>
        <v>37.642000000000003</v>
      </c>
      <c r="AY7" s="188">
        <f>Inputs!AY427</f>
        <v>37.642000000000003</v>
      </c>
      <c r="AZ7" s="188">
        <f>Inputs!AZ427</f>
        <v>37.642000000000003</v>
      </c>
      <c r="BA7" s="188">
        <f>Inputs!BA427</f>
        <v>37.642000000000003</v>
      </c>
      <c r="BB7" s="188">
        <f>Inputs!BB427</f>
        <v>37.642000000000003</v>
      </c>
      <c r="BC7" s="188">
        <f>Inputs!BC427</f>
        <v>37.642000000000003</v>
      </c>
      <c r="BD7" s="188">
        <f>Inputs!BD427</f>
        <v>37.642000000000003</v>
      </c>
      <c r="BE7" s="188">
        <f>Inputs!BE427</f>
        <v>37.642000000000003</v>
      </c>
      <c r="BF7" s="188">
        <f>Inputs!BF427</f>
        <v>37.642000000000003</v>
      </c>
      <c r="BG7" s="188">
        <f>Inputs!BG427</f>
        <v>37.642000000000003</v>
      </c>
      <c r="BH7" s="188">
        <f>Inputs!BH427</f>
        <v>37.642000000000003</v>
      </c>
      <c r="BI7" s="188">
        <f>Inputs!BI427</f>
        <v>37.642000000000003</v>
      </c>
      <c r="BJ7" s="188">
        <f>Inputs!BJ427</f>
        <v>37.642000000000003</v>
      </c>
      <c r="BK7" s="188">
        <f>Inputs!BK427</f>
        <v>37.642000000000003</v>
      </c>
      <c r="BL7" s="188">
        <f>Inputs!BL427</f>
        <v>37.642000000000003</v>
      </c>
      <c r="BM7" s="188">
        <f>Inputs!BM427</f>
        <v>37.642000000000003</v>
      </c>
      <c r="BN7" s="188">
        <f>Inputs!BN427</f>
        <v>37.642000000000003</v>
      </c>
      <c r="BO7" s="188">
        <f>Inputs!BO427</f>
        <v>37.642000000000003</v>
      </c>
      <c r="BP7" s="188">
        <f>Inputs!BP427</f>
        <v>37.642000000000003</v>
      </c>
      <c r="BQ7" s="188">
        <f>Inputs!BQ427</f>
        <v>37.642000000000003</v>
      </c>
      <c r="BR7" s="188">
        <f>Inputs!BR427</f>
        <v>37.642000000000003</v>
      </c>
      <c r="BS7" s="188">
        <f>Inputs!BS427</f>
        <v>37.642000000000003</v>
      </c>
      <c r="BT7" s="188">
        <f>Inputs!BT427</f>
        <v>37.642000000000003</v>
      </c>
      <c r="BU7" s="188">
        <f>Inputs!BU427</f>
        <v>37.642000000000003</v>
      </c>
      <c r="BV7" s="188">
        <f>Inputs!BV427</f>
        <v>37.642000000000003</v>
      </c>
      <c r="BW7" s="188">
        <f>Inputs!BW427</f>
        <v>37.642000000000003</v>
      </c>
      <c r="BX7" s="188">
        <f>Inputs!BX427</f>
        <v>37.642000000000003</v>
      </c>
      <c r="BY7" s="188">
        <f>Inputs!BY427</f>
        <v>37.642000000000003</v>
      </c>
      <c r="BZ7" s="188">
        <f>Inputs!BZ427</f>
        <v>37.642000000000003</v>
      </c>
      <c r="CA7" s="188">
        <f>Inputs!CA427</f>
        <v>37.642000000000003</v>
      </c>
      <c r="CB7" s="188">
        <f>Inputs!CB427</f>
        <v>37.642000000000003</v>
      </c>
      <c r="CC7" s="188">
        <f>Inputs!CC427</f>
        <v>37.642000000000003</v>
      </c>
      <c r="CD7" s="188">
        <f>Inputs!CD427</f>
        <v>37.642000000000003</v>
      </c>
      <c r="CE7" s="188">
        <f>Inputs!CE427</f>
        <v>37.642000000000003</v>
      </c>
      <c r="CF7" s="188">
        <f>Inputs!CF427</f>
        <v>37.642000000000003</v>
      </c>
      <c r="CG7" s="188">
        <f>Inputs!CG427</f>
        <v>37.642000000000003</v>
      </c>
      <c r="CH7" s="188">
        <f>Inputs!CH427</f>
        <v>37.642000000000003</v>
      </c>
      <c r="CI7" s="188">
        <f>Inputs!CI427</f>
        <v>37.642000000000003</v>
      </c>
    </row>
    <row r="8" spans="1:87">
      <c r="D8" s="2"/>
      <c r="E8" s="2"/>
      <c r="F8" s="2"/>
      <c r="G8" s="2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</row>
    <row r="9" spans="1:87">
      <c r="C9" t="s">
        <v>616</v>
      </c>
      <c r="D9" s="2" t="s">
        <v>898</v>
      </c>
      <c r="E9" s="2" t="s">
        <v>58</v>
      </c>
      <c r="F9" s="2"/>
      <c r="G9" s="421"/>
      <c r="H9" s="188">
        <f>'Depreciation &amp; Book Value'!H95</f>
        <v>33.289000000000001</v>
      </c>
      <c r="I9" s="188">
        <f>'Depreciation &amp; Book Value'!I95</f>
        <v>26.839000000000002</v>
      </c>
      <c r="J9" s="188">
        <f>'Depreciation &amp; Book Value'!J95</f>
        <v>22.839000000000002</v>
      </c>
      <c r="K9" s="188">
        <f>'Depreciation &amp; Book Value'!K95</f>
        <v>19.310000000000002</v>
      </c>
      <c r="L9" s="188">
        <f>'Depreciation &amp; Book Value'!L95</f>
        <v>15.780000000000003</v>
      </c>
      <c r="M9" s="188">
        <f>'Depreciation &amp; Book Value'!M95</f>
        <v>12.280000000000003</v>
      </c>
      <c r="N9" s="188">
        <f>'Depreciation &amp; Book Value'!N95</f>
        <v>8.7800000000000029</v>
      </c>
      <c r="O9" s="188">
        <f>'Depreciation &amp; Book Value'!O95</f>
        <v>5.1800000000000033</v>
      </c>
      <c r="P9" s="188">
        <f>'Depreciation &amp; Book Value'!P95</f>
        <v>1.5800000000000032</v>
      </c>
      <c r="Q9" s="188">
        <f>'Depreciation &amp; Book Value'!Q95</f>
        <v>3.1086244689504383E-15</v>
      </c>
      <c r="R9" s="188">
        <f>'Depreciation &amp; Book Value'!R95</f>
        <v>3.1086244689504383E-15</v>
      </c>
      <c r="S9" s="188">
        <f>'Depreciation &amp; Book Value'!S95</f>
        <v>3.1086244689504383E-15</v>
      </c>
      <c r="T9" s="188">
        <f>'Depreciation &amp; Book Value'!T95</f>
        <v>3.1086244689504383E-15</v>
      </c>
      <c r="U9" s="188">
        <f>'Depreciation &amp; Book Value'!U95</f>
        <v>3.1086244689504383E-15</v>
      </c>
      <c r="V9" s="188">
        <f>'Depreciation &amp; Book Value'!V95</f>
        <v>3.1086244689504383E-15</v>
      </c>
      <c r="W9" s="188">
        <f>'Depreciation &amp; Book Value'!W95</f>
        <v>3.1086244689504383E-15</v>
      </c>
      <c r="X9" s="188">
        <f>'Depreciation &amp; Book Value'!X95</f>
        <v>3.1086244689504383E-15</v>
      </c>
      <c r="Y9" s="188">
        <f>'Depreciation &amp; Book Value'!Y95</f>
        <v>3.1086244689504383E-15</v>
      </c>
      <c r="Z9" s="188">
        <f>'Depreciation &amp; Book Value'!Z95</f>
        <v>3.1086244689504383E-15</v>
      </c>
      <c r="AA9" s="188">
        <f>'Depreciation &amp; Book Value'!AA95</f>
        <v>3.1086244689504383E-15</v>
      </c>
      <c r="AB9" s="188">
        <f>'Depreciation &amp; Book Value'!AB95</f>
        <v>3.1086244689504383E-15</v>
      </c>
      <c r="AC9" s="188">
        <f>'Depreciation &amp; Book Value'!AC95</f>
        <v>3.1086244689504383E-15</v>
      </c>
      <c r="AD9" s="188">
        <f>'Depreciation &amp; Book Value'!AD95</f>
        <v>3.1086244689504383E-15</v>
      </c>
      <c r="AE9" s="188">
        <f>'Depreciation &amp; Book Value'!AE95</f>
        <v>3.1086244689504383E-15</v>
      </c>
      <c r="AF9" s="188">
        <f>'Depreciation &amp; Book Value'!AF95</f>
        <v>3.1086244689504383E-15</v>
      </c>
      <c r="AG9" s="188">
        <f>'Depreciation &amp; Book Value'!AG95</f>
        <v>3.1086244689504383E-15</v>
      </c>
      <c r="AH9" s="188">
        <f>'Depreciation &amp; Book Value'!AH95</f>
        <v>3.1086244689504383E-15</v>
      </c>
      <c r="AI9" s="188">
        <f>'Depreciation &amp; Book Value'!AI95</f>
        <v>3.1086244689504383E-15</v>
      </c>
      <c r="AJ9" s="188">
        <f>'Depreciation &amp; Book Value'!AJ95</f>
        <v>3.1086244689504383E-15</v>
      </c>
      <c r="AK9" s="188">
        <f>'Depreciation &amp; Book Value'!AK95</f>
        <v>3.1086244689504383E-15</v>
      </c>
      <c r="AL9" s="188">
        <f>'Depreciation &amp; Book Value'!AL95</f>
        <v>3.1086244689504383E-15</v>
      </c>
      <c r="AM9" s="188">
        <f>'Depreciation &amp; Book Value'!AM95</f>
        <v>3.1086244689504383E-15</v>
      </c>
      <c r="AN9" s="188">
        <f>'Depreciation &amp; Book Value'!AN95</f>
        <v>3.1086244689504383E-15</v>
      </c>
      <c r="AO9" s="188">
        <f>'Depreciation &amp; Book Value'!AO95</f>
        <v>3.1086244689504383E-15</v>
      </c>
      <c r="AP9" s="188">
        <f>'Depreciation &amp; Book Value'!AP95</f>
        <v>3.1086244689504383E-15</v>
      </c>
      <c r="AQ9" s="188">
        <f>'Depreciation &amp; Book Value'!AQ95</f>
        <v>3.1086244689504383E-15</v>
      </c>
      <c r="AR9" s="188">
        <f>'Depreciation &amp; Book Value'!AR95</f>
        <v>3.1086244689504383E-15</v>
      </c>
      <c r="AS9" s="188">
        <f>'Depreciation &amp; Book Value'!AS95</f>
        <v>3.1086244689504383E-15</v>
      </c>
      <c r="AT9" s="188">
        <f>'Depreciation &amp; Book Value'!AT95</f>
        <v>3.1086244689504383E-15</v>
      </c>
      <c r="AU9" s="188">
        <f>'Depreciation &amp; Book Value'!AU95</f>
        <v>3.1086244689504383E-15</v>
      </c>
      <c r="AV9" s="188">
        <f>'Depreciation &amp; Book Value'!AV95</f>
        <v>3.1086244689504383E-15</v>
      </c>
      <c r="AW9" s="188">
        <f>'Depreciation &amp; Book Value'!AW95</f>
        <v>3.1086244689504383E-15</v>
      </c>
      <c r="AX9" s="188">
        <f>'Depreciation &amp; Book Value'!AX95</f>
        <v>3.1086244689504383E-15</v>
      </c>
      <c r="AY9" s="188">
        <f>'Depreciation &amp; Book Value'!AY95</f>
        <v>3.1086244689504383E-15</v>
      </c>
      <c r="AZ9" s="188">
        <f>'Depreciation &amp; Book Value'!AZ95</f>
        <v>3.1086244689504383E-15</v>
      </c>
      <c r="BA9" s="188">
        <f>'Depreciation &amp; Book Value'!BA95</f>
        <v>3.1086244689504383E-15</v>
      </c>
      <c r="BB9" s="188">
        <f>'Depreciation &amp; Book Value'!BB95</f>
        <v>3.1086244689504383E-15</v>
      </c>
      <c r="BC9" s="188">
        <f>'Depreciation &amp; Book Value'!BC95</f>
        <v>3.1086244689504383E-15</v>
      </c>
      <c r="BD9" s="188">
        <f>'Depreciation &amp; Book Value'!BD95</f>
        <v>3.1086244689504383E-15</v>
      </c>
      <c r="BE9" s="188">
        <f>'Depreciation &amp; Book Value'!BE95</f>
        <v>3.1086244689504383E-15</v>
      </c>
      <c r="BF9" s="188">
        <f>'Depreciation &amp; Book Value'!BF95</f>
        <v>3.1086244689504383E-15</v>
      </c>
      <c r="BG9" s="188">
        <f>'Depreciation &amp; Book Value'!BG95</f>
        <v>3.1086244689504383E-15</v>
      </c>
      <c r="BH9" s="188">
        <f>'Depreciation &amp; Book Value'!BH95</f>
        <v>3.1086244689504383E-15</v>
      </c>
      <c r="BI9" s="188">
        <f>'Depreciation &amp; Book Value'!BI95</f>
        <v>3.1086244689504383E-15</v>
      </c>
      <c r="BJ9" s="188">
        <f>'Depreciation &amp; Book Value'!BJ95</f>
        <v>3.1086244689504383E-15</v>
      </c>
      <c r="BK9" s="188">
        <f>'Depreciation &amp; Book Value'!BK95</f>
        <v>3.1086244689504383E-15</v>
      </c>
      <c r="BL9" s="188">
        <f>'Depreciation &amp; Book Value'!BL95</f>
        <v>3.1086244689504383E-15</v>
      </c>
      <c r="BM9" s="188">
        <f>'Depreciation &amp; Book Value'!BM95</f>
        <v>3.1086244689504383E-15</v>
      </c>
      <c r="BN9" s="188">
        <f>'Depreciation &amp; Book Value'!BN95</f>
        <v>3.1086244689504383E-15</v>
      </c>
      <c r="BO9" s="188">
        <f>'Depreciation &amp; Book Value'!BO95</f>
        <v>3.1086244689504383E-15</v>
      </c>
      <c r="BP9" s="188">
        <f>'Depreciation &amp; Book Value'!BP95</f>
        <v>3.1086244689504383E-15</v>
      </c>
      <c r="BQ9" s="188">
        <f>'Depreciation &amp; Book Value'!BQ95</f>
        <v>3.1086244689504383E-15</v>
      </c>
      <c r="BR9" s="188">
        <f>'Depreciation &amp; Book Value'!BR95</f>
        <v>3.1086244689504383E-15</v>
      </c>
      <c r="BS9" s="188">
        <f>'Depreciation &amp; Book Value'!BS95</f>
        <v>3.1086244689504383E-15</v>
      </c>
      <c r="BT9" s="188">
        <f>'Depreciation &amp; Book Value'!BT95</f>
        <v>3.1086244689504383E-15</v>
      </c>
      <c r="BU9" s="188">
        <f>'Depreciation &amp; Book Value'!BU95</f>
        <v>3.1086244689504383E-15</v>
      </c>
      <c r="BV9" s="188">
        <f>'Depreciation &amp; Book Value'!BV95</f>
        <v>3.1086244689504383E-15</v>
      </c>
      <c r="BW9" s="188">
        <f>'Depreciation &amp; Book Value'!BW95</f>
        <v>3.1086244689504383E-15</v>
      </c>
      <c r="BX9" s="188">
        <f>'Depreciation &amp; Book Value'!BX95</f>
        <v>3.1086244689504383E-15</v>
      </c>
      <c r="BY9" s="188">
        <f>'Depreciation &amp; Book Value'!BY95</f>
        <v>3.1086244689504383E-15</v>
      </c>
      <c r="BZ9" s="188">
        <f>'Depreciation &amp; Book Value'!BZ95</f>
        <v>3.1086244689504383E-15</v>
      </c>
      <c r="CA9" s="188">
        <f>'Depreciation &amp; Book Value'!CA95</f>
        <v>3.1086244689504383E-15</v>
      </c>
      <c r="CB9" s="188">
        <f>'Depreciation &amp; Book Value'!CB95</f>
        <v>3.1086244689504383E-15</v>
      </c>
      <c r="CC9" s="188">
        <f>'Depreciation &amp; Book Value'!CC95</f>
        <v>3.1086244689504383E-15</v>
      </c>
      <c r="CD9" s="188">
        <f>'Depreciation &amp; Book Value'!CD95</f>
        <v>3.1086244689504383E-15</v>
      </c>
      <c r="CE9" s="188">
        <f>'Depreciation &amp; Book Value'!CE95</f>
        <v>3.1086244689504383E-15</v>
      </c>
      <c r="CF9" s="188">
        <f>'Depreciation &amp; Book Value'!CF95</f>
        <v>3.1086244689504383E-15</v>
      </c>
      <c r="CG9" s="188">
        <f>'Depreciation &amp; Book Value'!CG95</f>
        <v>3.1086244689504383E-15</v>
      </c>
      <c r="CH9" s="188">
        <f>'Depreciation &amp; Book Value'!CH95</f>
        <v>3.1086244689504383E-15</v>
      </c>
      <c r="CI9" s="188">
        <f>'Depreciation &amp; Book Value'!CI95</f>
        <v>3.1086244689504383E-15</v>
      </c>
    </row>
    <row r="10" spans="1:87">
      <c r="D10" s="2"/>
      <c r="E10" s="2"/>
      <c r="F10" s="2"/>
      <c r="G10" s="2"/>
      <c r="H10" s="188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</row>
    <row r="11" spans="1:87">
      <c r="C11" t="s">
        <v>617</v>
      </c>
      <c r="D11" s="2" t="s">
        <v>898</v>
      </c>
      <c r="E11" s="2" t="s">
        <v>58</v>
      </c>
      <c r="F11" s="2"/>
      <c r="G11" s="421"/>
      <c r="H11" s="188">
        <f>'Working capital'!H50</f>
        <v>137.38299999999998</v>
      </c>
      <c r="I11" s="188">
        <f>'Working capital'!I50</f>
        <v>128.108</v>
      </c>
      <c r="J11" s="188">
        <f>'Working capital'!J50</f>
        <v>147.374</v>
      </c>
      <c r="K11" s="188">
        <f>'Working capital'!K50</f>
        <v>159.42400000000001</v>
      </c>
      <c r="L11" s="188">
        <f>'Working capital'!L50</f>
        <v>161.24399999999997</v>
      </c>
      <c r="M11" s="188">
        <f>'Working capital'!M50</f>
        <v>161.24399999999997</v>
      </c>
      <c r="N11" s="188">
        <f>'Working capital'!N50</f>
        <v>161.24399999999997</v>
      </c>
      <c r="O11" s="188">
        <f>'Working capital'!O50</f>
        <v>161.24399999999997</v>
      </c>
      <c r="P11" s="188">
        <f>'Working capital'!P50</f>
        <v>161.24399999999997</v>
      </c>
      <c r="Q11" s="188">
        <f>'Working capital'!Q50</f>
        <v>161.24399999999997</v>
      </c>
      <c r="R11" s="188">
        <f>'Working capital'!R50</f>
        <v>161.24399999999997</v>
      </c>
      <c r="S11" s="188">
        <f>'Working capital'!S50</f>
        <v>161.24399999999997</v>
      </c>
      <c r="T11" s="188">
        <f>'Working capital'!T50</f>
        <v>161.24399999999997</v>
      </c>
      <c r="U11" s="188">
        <f>'Working capital'!U50</f>
        <v>161.24399999999997</v>
      </c>
      <c r="V11" s="188">
        <f>'Working capital'!V50</f>
        <v>161.24399999999997</v>
      </c>
      <c r="W11" s="188">
        <f>'Working capital'!W50</f>
        <v>161.24399999999997</v>
      </c>
      <c r="X11" s="188">
        <f>'Working capital'!X50</f>
        <v>161.24399999999997</v>
      </c>
      <c r="Y11" s="188">
        <f>'Working capital'!Y50</f>
        <v>161.24399999999997</v>
      </c>
      <c r="Z11" s="188">
        <f>'Working capital'!Z50</f>
        <v>161.24399999999997</v>
      </c>
      <c r="AA11" s="188">
        <f>'Working capital'!AA50</f>
        <v>161.24399999999997</v>
      </c>
      <c r="AB11" s="188">
        <f>'Working capital'!AB50</f>
        <v>161.24399999999997</v>
      </c>
      <c r="AC11" s="188">
        <f>'Working capital'!AC50</f>
        <v>161.24399999999997</v>
      </c>
      <c r="AD11" s="188">
        <f>'Working capital'!AD50</f>
        <v>161.24399999999997</v>
      </c>
      <c r="AE11" s="188">
        <f>'Working capital'!AE50</f>
        <v>161.24399999999997</v>
      </c>
      <c r="AF11" s="188">
        <f>'Working capital'!AF50</f>
        <v>161.24399999999997</v>
      </c>
      <c r="AG11" s="188">
        <f>'Working capital'!AG50</f>
        <v>161.24399999999997</v>
      </c>
      <c r="AH11" s="188">
        <f>'Working capital'!AH50</f>
        <v>161.24399999999997</v>
      </c>
      <c r="AI11" s="188">
        <f>'Working capital'!AI50</f>
        <v>161.24399999999997</v>
      </c>
      <c r="AJ11" s="188">
        <f>'Working capital'!AJ50</f>
        <v>161.24399999999997</v>
      </c>
      <c r="AK11" s="188">
        <f>'Working capital'!AK50</f>
        <v>161.24399999999997</v>
      </c>
      <c r="AL11" s="188">
        <f>'Working capital'!AL50</f>
        <v>161.24399999999997</v>
      </c>
      <c r="AM11" s="188">
        <f>'Working capital'!AM50</f>
        <v>161.24399999999997</v>
      </c>
      <c r="AN11" s="188">
        <f>'Working capital'!AN50</f>
        <v>161.24399999999997</v>
      </c>
      <c r="AO11" s="188">
        <f>'Working capital'!AO50</f>
        <v>161.24399999999997</v>
      </c>
      <c r="AP11" s="188">
        <f>'Working capital'!AP50</f>
        <v>161.24399999999997</v>
      </c>
      <c r="AQ11" s="188">
        <f>'Working capital'!AQ50</f>
        <v>161.24399999999997</v>
      </c>
      <c r="AR11" s="188">
        <f>'Working capital'!AR50</f>
        <v>161.24399999999997</v>
      </c>
      <c r="AS11" s="188">
        <f>'Working capital'!AS50</f>
        <v>161.24399999999997</v>
      </c>
      <c r="AT11" s="188">
        <f>'Working capital'!AT50</f>
        <v>161.24399999999997</v>
      </c>
      <c r="AU11" s="188">
        <f>'Working capital'!AU50</f>
        <v>161.24399999999997</v>
      </c>
      <c r="AV11" s="188">
        <f>'Working capital'!AV50</f>
        <v>161.24399999999997</v>
      </c>
      <c r="AW11" s="188">
        <f>'Working capital'!AW50</f>
        <v>161.24399999999997</v>
      </c>
      <c r="AX11" s="188">
        <f>'Working capital'!AX50</f>
        <v>161.24399999999997</v>
      </c>
      <c r="AY11" s="188">
        <f>'Working capital'!AY50</f>
        <v>161.24399999999997</v>
      </c>
      <c r="AZ11" s="188">
        <f>'Working capital'!AZ50</f>
        <v>161.24399999999997</v>
      </c>
      <c r="BA11" s="188">
        <f>'Working capital'!BA50</f>
        <v>161.24399999999997</v>
      </c>
      <c r="BB11" s="188">
        <f>'Working capital'!BB50</f>
        <v>161.24399999999997</v>
      </c>
      <c r="BC11" s="188">
        <f>'Working capital'!BC50</f>
        <v>161.24399999999997</v>
      </c>
      <c r="BD11" s="188">
        <f>'Working capital'!BD50</f>
        <v>161.24399999999997</v>
      </c>
      <c r="BE11" s="188">
        <f>'Working capital'!BE50</f>
        <v>161.24399999999997</v>
      </c>
      <c r="BF11" s="188">
        <f>'Working capital'!BF50</f>
        <v>161.24399999999997</v>
      </c>
      <c r="BG11" s="188">
        <f>'Working capital'!BG50</f>
        <v>161.24399999999997</v>
      </c>
      <c r="BH11" s="188">
        <f>'Working capital'!BH50</f>
        <v>161.24399999999997</v>
      </c>
      <c r="BI11" s="188">
        <f>'Working capital'!BI50</f>
        <v>161.24399999999997</v>
      </c>
      <c r="BJ11" s="188">
        <f>'Working capital'!BJ50</f>
        <v>161.24399999999997</v>
      </c>
      <c r="BK11" s="188">
        <f>'Working capital'!BK50</f>
        <v>161.24399999999997</v>
      </c>
      <c r="BL11" s="188">
        <f>'Working capital'!BL50</f>
        <v>161.24399999999997</v>
      </c>
      <c r="BM11" s="188">
        <f>'Working capital'!BM50</f>
        <v>161.24399999999997</v>
      </c>
      <c r="BN11" s="188">
        <f>'Working capital'!BN50</f>
        <v>161.24399999999997</v>
      </c>
      <c r="BO11" s="188">
        <f>'Working capital'!BO50</f>
        <v>161.24399999999997</v>
      </c>
      <c r="BP11" s="188">
        <f>'Working capital'!BP50</f>
        <v>161.24399999999997</v>
      </c>
      <c r="BQ11" s="188">
        <f>'Working capital'!BQ50</f>
        <v>161.24399999999997</v>
      </c>
      <c r="BR11" s="188">
        <f>'Working capital'!BR50</f>
        <v>161.24399999999997</v>
      </c>
      <c r="BS11" s="188">
        <f>'Working capital'!BS50</f>
        <v>161.24399999999997</v>
      </c>
      <c r="BT11" s="188">
        <f>'Working capital'!BT50</f>
        <v>161.24399999999997</v>
      </c>
      <c r="BU11" s="188">
        <f>'Working capital'!BU50</f>
        <v>161.24399999999997</v>
      </c>
      <c r="BV11" s="188">
        <f>'Working capital'!BV50</f>
        <v>161.24399999999997</v>
      </c>
      <c r="BW11" s="188">
        <f>'Working capital'!BW50</f>
        <v>161.24399999999997</v>
      </c>
      <c r="BX11" s="188">
        <f>'Working capital'!BX50</f>
        <v>161.24399999999997</v>
      </c>
      <c r="BY11" s="188">
        <f>'Working capital'!BY50</f>
        <v>161.24399999999997</v>
      </c>
      <c r="BZ11" s="188">
        <f>'Working capital'!BZ50</f>
        <v>161.24399999999997</v>
      </c>
      <c r="CA11" s="188">
        <f>'Working capital'!CA50</f>
        <v>161.24399999999997</v>
      </c>
      <c r="CB11" s="188">
        <f>'Working capital'!CB50</f>
        <v>161.24399999999997</v>
      </c>
      <c r="CC11" s="188">
        <f>'Working capital'!CC50</f>
        <v>161.24399999999997</v>
      </c>
      <c r="CD11" s="188">
        <f>'Working capital'!CD50</f>
        <v>161.24399999999997</v>
      </c>
      <c r="CE11" s="188">
        <f>'Working capital'!CE50</f>
        <v>161.24399999999997</v>
      </c>
      <c r="CF11" s="188">
        <f>'Working capital'!CF50</f>
        <v>161.24399999999997</v>
      </c>
      <c r="CG11" s="188">
        <f>'Working capital'!CG50</f>
        <v>161.24399999999997</v>
      </c>
      <c r="CH11" s="188">
        <f>'Working capital'!CH50</f>
        <v>161.24399999999997</v>
      </c>
      <c r="CI11" s="188">
        <f>'Working capital'!CI50</f>
        <v>161.24399999999997</v>
      </c>
    </row>
    <row r="12" spans="1:87">
      <c r="C12" t="s">
        <v>618</v>
      </c>
      <c r="D12" s="2" t="s">
        <v>898</v>
      </c>
      <c r="E12" s="2" t="s">
        <v>58</v>
      </c>
      <c r="F12" s="2"/>
      <c r="G12" s="421"/>
      <c r="H12" s="188">
        <f>'Working capital'!H6</f>
        <v>3.4550000000000001</v>
      </c>
      <c r="I12" s="188">
        <f>'Working capital'!I6</f>
        <v>3.7730000000000001</v>
      </c>
      <c r="J12" s="188">
        <f>'Working capital'!J6</f>
        <v>4.1120000000000001</v>
      </c>
      <c r="K12" s="188">
        <f>'Working capital'!K6</f>
        <v>4.4290000000000003</v>
      </c>
      <c r="L12" s="188">
        <f>'Working capital'!L6</f>
        <v>4.5949999999999998</v>
      </c>
      <c r="M12" s="188">
        <f>'Working capital'!M6</f>
        <v>4.5949999999999998</v>
      </c>
      <c r="N12" s="188">
        <f>'Working capital'!N6</f>
        <v>4.5949999999999998</v>
      </c>
      <c r="O12" s="188">
        <f>'Working capital'!O6</f>
        <v>4.5949999999999998</v>
      </c>
      <c r="P12" s="188">
        <f>'Working capital'!P6</f>
        <v>4.5949999999999998</v>
      </c>
      <c r="Q12" s="188">
        <f>'Working capital'!Q6</f>
        <v>4.5949999999999998</v>
      </c>
      <c r="R12" s="188">
        <f>'Working capital'!R6</f>
        <v>4.5949999999999998</v>
      </c>
      <c r="S12" s="188">
        <f>'Working capital'!S6</f>
        <v>4.5949999999999998</v>
      </c>
      <c r="T12" s="188">
        <f>'Working capital'!T6</f>
        <v>4.5949999999999998</v>
      </c>
      <c r="U12" s="188">
        <f>'Working capital'!U6</f>
        <v>4.5949999999999998</v>
      </c>
      <c r="V12" s="188">
        <f>'Working capital'!V6</f>
        <v>4.5949999999999998</v>
      </c>
      <c r="W12" s="188">
        <f>'Working capital'!W6</f>
        <v>4.5949999999999998</v>
      </c>
      <c r="X12" s="188">
        <f>'Working capital'!X6</f>
        <v>4.5949999999999998</v>
      </c>
      <c r="Y12" s="188">
        <f>'Working capital'!Y6</f>
        <v>4.5949999999999998</v>
      </c>
      <c r="Z12" s="188">
        <f>'Working capital'!Z6</f>
        <v>4.5949999999999998</v>
      </c>
      <c r="AA12" s="188">
        <f>'Working capital'!AA6</f>
        <v>4.5949999999999998</v>
      </c>
      <c r="AB12" s="188">
        <f>'Working capital'!AB6</f>
        <v>4.5949999999999998</v>
      </c>
      <c r="AC12" s="188">
        <f>'Working capital'!AC6</f>
        <v>4.5949999999999998</v>
      </c>
      <c r="AD12" s="188">
        <f>'Working capital'!AD6</f>
        <v>4.5949999999999998</v>
      </c>
      <c r="AE12" s="188">
        <f>'Working capital'!AE6</f>
        <v>4.5949999999999998</v>
      </c>
      <c r="AF12" s="188">
        <f>'Working capital'!AF6</f>
        <v>4.5949999999999998</v>
      </c>
      <c r="AG12" s="188">
        <f>'Working capital'!AG6</f>
        <v>4.5949999999999998</v>
      </c>
      <c r="AH12" s="188">
        <f>'Working capital'!AH6</f>
        <v>4.5949999999999998</v>
      </c>
      <c r="AI12" s="188">
        <f>'Working capital'!AI6</f>
        <v>4.5949999999999998</v>
      </c>
      <c r="AJ12" s="188">
        <f>'Working capital'!AJ6</f>
        <v>4.5949999999999998</v>
      </c>
      <c r="AK12" s="188">
        <f>'Working capital'!AK6</f>
        <v>4.5949999999999998</v>
      </c>
      <c r="AL12" s="188">
        <f>'Working capital'!AL6</f>
        <v>4.5949999999999998</v>
      </c>
      <c r="AM12" s="188">
        <f>'Working capital'!AM6</f>
        <v>4.5949999999999998</v>
      </c>
      <c r="AN12" s="188">
        <f>'Working capital'!AN6</f>
        <v>4.5949999999999998</v>
      </c>
      <c r="AO12" s="188">
        <f>'Working capital'!AO6</f>
        <v>4.5949999999999998</v>
      </c>
      <c r="AP12" s="188">
        <f>'Working capital'!AP6</f>
        <v>4.5949999999999998</v>
      </c>
      <c r="AQ12" s="188">
        <f>'Working capital'!AQ6</f>
        <v>4.5949999999999998</v>
      </c>
      <c r="AR12" s="188">
        <f>'Working capital'!AR6</f>
        <v>4.5949999999999998</v>
      </c>
      <c r="AS12" s="188">
        <f>'Working capital'!AS6</f>
        <v>4.5949999999999998</v>
      </c>
      <c r="AT12" s="188">
        <f>'Working capital'!AT6</f>
        <v>4.5949999999999998</v>
      </c>
      <c r="AU12" s="188">
        <f>'Working capital'!AU6</f>
        <v>4.5949999999999998</v>
      </c>
      <c r="AV12" s="188">
        <f>'Working capital'!AV6</f>
        <v>4.5949999999999998</v>
      </c>
      <c r="AW12" s="188">
        <f>'Working capital'!AW6</f>
        <v>4.5949999999999998</v>
      </c>
      <c r="AX12" s="188">
        <f>'Working capital'!AX6</f>
        <v>4.5949999999999998</v>
      </c>
      <c r="AY12" s="188">
        <f>'Working capital'!AY6</f>
        <v>4.5949999999999998</v>
      </c>
      <c r="AZ12" s="188">
        <f>'Working capital'!AZ6</f>
        <v>4.5949999999999998</v>
      </c>
      <c r="BA12" s="188">
        <f>'Working capital'!BA6</f>
        <v>4.5949999999999998</v>
      </c>
      <c r="BB12" s="188">
        <f>'Working capital'!BB6</f>
        <v>4.5949999999999998</v>
      </c>
      <c r="BC12" s="188">
        <f>'Working capital'!BC6</f>
        <v>4.5949999999999998</v>
      </c>
      <c r="BD12" s="188">
        <f>'Working capital'!BD6</f>
        <v>4.5949999999999998</v>
      </c>
      <c r="BE12" s="188">
        <f>'Working capital'!BE6</f>
        <v>4.5949999999999998</v>
      </c>
      <c r="BF12" s="188">
        <f>'Working capital'!BF6</f>
        <v>4.5949999999999998</v>
      </c>
      <c r="BG12" s="188">
        <f>'Working capital'!BG6</f>
        <v>4.5949999999999998</v>
      </c>
      <c r="BH12" s="188">
        <f>'Working capital'!BH6</f>
        <v>4.5949999999999998</v>
      </c>
      <c r="BI12" s="188">
        <f>'Working capital'!BI6</f>
        <v>4.5949999999999998</v>
      </c>
      <c r="BJ12" s="188">
        <f>'Working capital'!BJ6</f>
        <v>4.5949999999999998</v>
      </c>
      <c r="BK12" s="188">
        <f>'Working capital'!BK6</f>
        <v>4.5949999999999998</v>
      </c>
      <c r="BL12" s="188">
        <f>'Working capital'!BL6</f>
        <v>4.5949999999999998</v>
      </c>
      <c r="BM12" s="188">
        <f>'Working capital'!BM6</f>
        <v>4.5949999999999998</v>
      </c>
      <c r="BN12" s="188">
        <f>'Working capital'!BN6</f>
        <v>4.5949999999999998</v>
      </c>
      <c r="BO12" s="188">
        <f>'Working capital'!BO6</f>
        <v>4.5949999999999998</v>
      </c>
      <c r="BP12" s="188">
        <f>'Working capital'!BP6</f>
        <v>4.5949999999999998</v>
      </c>
      <c r="BQ12" s="188">
        <f>'Working capital'!BQ6</f>
        <v>4.5949999999999998</v>
      </c>
      <c r="BR12" s="188">
        <f>'Working capital'!BR6</f>
        <v>4.5949999999999998</v>
      </c>
      <c r="BS12" s="188">
        <f>'Working capital'!BS6</f>
        <v>4.5949999999999998</v>
      </c>
      <c r="BT12" s="188">
        <f>'Working capital'!BT6</f>
        <v>4.5949999999999998</v>
      </c>
      <c r="BU12" s="188">
        <f>'Working capital'!BU6</f>
        <v>4.5949999999999998</v>
      </c>
      <c r="BV12" s="188">
        <f>'Working capital'!BV6</f>
        <v>4.5949999999999998</v>
      </c>
      <c r="BW12" s="188">
        <f>'Working capital'!BW6</f>
        <v>4.5949999999999998</v>
      </c>
      <c r="BX12" s="188">
        <f>'Working capital'!BX6</f>
        <v>4.5949999999999998</v>
      </c>
      <c r="BY12" s="188">
        <f>'Working capital'!BY6</f>
        <v>4.5949999999999998</v>
      </c>
      <c r="BZ12" s="188">
        <f>'Working capital'!BZ6</f>
        <v>4.5949999999999998</v>
      </c>
      <c r="CA12" s="188">
        <f>'Working capital'!CA6</f>
        <v>4.5949999999999998</v>
      </c>
      <c r="CB12" s="188">
        <f>'Working capital'!CB6</f>
        <v>4.5949999999999998</v>
      </c>
      <c r="CC12" s="188">
        <f>'Working capital'!CC6</f>
        <v>4.5949999999999998</v>
      </c>
      <c r="CD12" s="188">
        <f>'Working capital'!CD6</f>
        <v>4.5949999999999998</v>
      </c>
      <c r="CE12" s="188">
        <f>'Working capital'!CE6</f>
        <v>4.5949999999999998</v>
      </c>
      <c r="CF12" s="188">
        <f>'Working capital'!CF6</f>
        <v>4.5949999999999998</v>
      </c>
      <c r="CG12" s="188">
        <f>'Working capital'!CG6</f>
        <v>4.5949999999999998</v>
      </c>
      <c r="CH12" s="188">
        <f>'Working capital'!CH6</f>
        <v>4.5949999999999998</v>
      </c>
      <c r="CI12" s="188">
        <f>'Working capital'!CI6</f>
        <v>4.5949999999999998</v>
      </c>
    </row>
    <row r="13" spans="1:87">
      <c r="C13" t="s">
        <v>66</v>
      </c>
      <c r="D13" s="2" t="s">
        <v>898</v>
      </c>
      <c r="E13" s="2" t="s">
        <v>58</v>
      </c>
      <c r="F13" s="2"/>
      <c r="G13" s="421"/>
      <c r="H13" s="188">
        <f>'Cash Flow'!H39</f>
        <v>428.73991784585962</v>
      </c>
      <c r="I13" s="188">
        <f>'Cash Flow'!I39</f>
        <v>515.75970719735244</v>
      </c>
      <c r="J13" s="188">
        <f>'Cash Flow'!J39</f>
        <v>389.99045253379626</v>
      </c>
      <c r="K13" s="188">
        <f>'Cash Flow'!K39</f>
        <v>280.08605415689271</v>
      </c>
      <c r="L13" s="188">
        <f>'Cash Flow'!L39</f>
        <v>136.3800541568925</v>
      </c>
      <c r="M13" s="188">
        <f>'Cash Flow'!M39</f>
        <v>82.102000000000032</v>
      </c>
      <c r="N13" s="188">
        <f>'Cash Flow'!N39</f>
        <v>69.76499999999993</v>
      </c>
      <c r="O13" s="188">
        <f>'Cash Flow'!O39</f>
        <v>52.937999999999789</v>
      </c>
      <c r="P13" s="188">
        <f>'Cash Flow'!P39</f>
        <v>50.563000000000073</v>
      </c>
      <c r="Q13" s="188">
        <f>'Cash Flow'!Q39</f>
        <v>50.241999999999848</v>
      </c>
      <c r="R13" s="188">
        <f>'Cash Flow'!R39</f>
        <v>50.069000000000216</v>
      </c>
      <c r="S13" s="188">
        <f>'Cash Flow'!S39</f>
        <v>50.002999999999389</v>
      </c>
      <c r="T13" s="188">
        <f>'Cash Flow'!T39</f>
        <v>50.000000000001023</v>
      </c>
      <c r="U13" s="188">
        <f>'Cash Flow'!U39</f>
        <v>49.999999999998209</v>
      </c>
      <c r="V13" s="188">
        <f>'Cash Flow'!V39</f>
        <v>50.000000000002018</v>
      </c>
      <c r="W13" s="188">
        <f>'Cash Flow'!W39</f>
        <v>49.999999999998664</v>
      </c>
      <c r="X13" s="188">
        <f>'Cash Flow'!X39</f>
        <v>50.000000000000369</v>
      </c>
      <c r="Y13" s="188">
        <f>'Cash Flow'!Y39</f>
        <v>50.000000000000028</v>
      </c>
      <c r="Z13" s="188">
        <f>'Cash Flow'!Z39</f>
        <v>49.999999999999687</v>
      </c>
      <c r="AA13" s="188">
        <f>'Cash Flow'!AA39</f>
        <v>49.999999999925194</v>
      </c>
      <c r="AB13" s="188">
        <f>'Cash Flow'!AB39</f>
        <v>50.000000000682405</v>
      </c>
      <c r="AC13" s="188">
        <f>'Cash Flow'!AC39</f>
        <v>49.999999997425277</v>
      </c>
      <c r="AD13" s="188">
        <f>'Cash Flow'!AD39</f>
        <v>50.000000005022883</v>
      </c>
      <c r="AE13" s="188">
        <f>'Cash Flow'!AE39</f>
        <v>49.999999995445876</v>
      </c>
      <c r="AF13" s="188">
        <f>'Cash Flow'!AF39</f>
        <v>49.999999999132569</v>
      </c>
      <c r="AG13" s="188">
        <f>'Cash Flow'!AG39</f>
        <v>50.000000006533639</v>
      </c>
      <c r="AH13" s="188">
        <f>'Cash Flow'!AH39</f>
        <v>49.999999994635715</v>
      </c>
      <c r="AI13" s="188">
        <f>'Cash Flow'!AI39</f>
        <v>49.999999997210153</v>
      </c>
      <c r="AJ13" s="188">
        <f>'Cash Flow'!AJ39</f>
        <v>50.000000010950146</v>
      </c>
      <c r="AK13" s="188">
        <f>'Cash Flow'!AK39</f>
        <v>49.999999987486262</v>
      </c>
      <c r="AL13" s="188">
        <f>'Cash Flow'!AL39</f>
        <v>50.000000007165426</v>
      </c>
      <c r="AM13" s="188">
        <f>'Cash Flow'!AM39</f>
        <v>49.999999999064329</v>
      </c>
      <c r="AN13" s="188">
        <f>'Cash Flow'!AN39</f>
        <v>49.999999999044093</v>
      </c>
      <c r="AO13" s="188">
        <f>'Cash Flow'!AO39</f>
        <v>49.999999999761314</v>
      </c>
      <c r="AP13" s="188">
        <f>'Cash Flow'!AP39</f>
        <v>50.000000001208889</v>
      </c>
      <c r="AQ13" s="188">
        <f>'Cash Flow'!AQ39</f>
        <v>49.999999998350148</v>
      </c>
      <c r="AR13" s="188">
        <f>'Cash Flow'!AR39</f>
        <v>50.000000001752909</v>
      </c>
      <c r="AS13" s="188">
        <f>'Cash Flow'!AS39</f>
        <v>50.000000000549136</v>
      </c>
      <c r="AT13" s="188">
        <f>'Cash Flow'!AT39</f>
        <v>49.99999999378673</v>
      </c>
      <c r="AU13" s="188">
        <f>'Cash Flow'!AU39</f>
        <v>50.000000010670362</v>
      </c>
      <c r="AV13" s="188">
        <f>'Cash Flow'!AV39</f>
        <v>49.999999991484799</v>
      </c>
      <c r="AW13" s="188">
        <f>'Cash Flow'!AW39</f>
        <v>50.000000002527116</v>
      </c>
      <c r="AX13" s="188">
        <f>'Cash Flow'!AX39</f>
        <v>50.000000000264379</v>
      </c>
      <c r="AY13" s="188">
        <f>'Cash Flow'!AY39</f>
        <v>50.000000000644121</v>
      </c>
      <c r="AZ13" s="188">
        <f>'Cash Flow'!AZ39</f>
        <v>49.99999999875152</v>
      </c>
      <c r="BA13" s="188">
        <f>'Cash Flow'!BA39</f>
        <v>50.000000000607912</v>
      </c>
      <c r="BB13" s="188">
        <f>'Cash Flow'!BB39</f>
        <v>50.000000000012108</v>
      </c>
      <c r="BC13" s="188">
        <f>'Cash Flow'!BC39</f>
        <v>49.99999999971044</v>
      </c>
      <c r="BD13" s="188">
        <f>'Cash Flow'!BD39</f>
        <v>50.00000000032091</v>
      </c>
      <c r="BE13" s="188">
        <f>'Cash Flow'!BE39</f>
        <v>49.999999999910244</v>
      </c>
      <c r="BF13" s="188">
        <f>'Cash Flow'!BF39</f>
        <v>49.999999999810029</v>
      </c>
      <c r="BG13" s="188">
        <f>'Cash Flow'!BG39</f>
        <v>50.000000000213788</v>
      </c>
      <c r="BH13" s="188">
        <f>'Cash Flow'!BH39</f>
        <v>50.000000000026517</v>
      </c>
      <c r="BI13" s="188">
        <f>'Cash Flow'!BI39</f>
        <v>49.999999999802014</v>
      </c>
      <c r="BJ13" s="188">
        <f>'Cash Flow'!BJ39</f>
        <v>50.000000000115193</v>
      </c>
      <c r="BK13" s="188">
        <f>'Cash Flow'!BK39</f>
        <v>49.999999999923546</v>
      </c>
      <c r="BL13" s="188">
        <f>'Cash Flow'!BL39</f>
        <v>50.000000000367066</v>
      </c>
      <c r="BM13" s="188">
        <f>'Cash Flow'!BM39</f>
        <v>49.999999999453053</v>
      </c>
      <c r="BN13" s="188">
        <f>'Cash Flow'!BN39</f>
        <v>50.000000000049852</v>
      </c>
      <c r="BO13" s="188">
        <f>'Cash Flow'!BO39</f>
        <v>50.000000000699288</v>
      </c>
      <c r="BP13" s="188">
        <f>'Cash Flow'!BP39</f>
        <v>49.999999999165169</v>
      </c>
      <c r="BQ13" s="188">
        <f>'Cash Flow'!BQ39</f>
        <v>50.000000000395374</v>
      </c>
      <c r="BR13" s="188">
        <f>'Cash Flow'!BR39</f>
        <v>49.99999999996723</v>
      </c>
      <c r="BS13" s="188">
        <f>'Cash Flow'!BS39</f>
        <v>49.999999999974051</v>
      </c>
      <c r="BT13" s="188">
        <f>'Cash Flow'!BT39</f>
        <v>49.999999999987324</v>
      </c>
      <c r="BU13" s="188">
        <f>'Cash Flow'!BU39</f>
        <v>50.000000000010573</v>
      </c>
      <c r="BV13" s="188">
        <f>'Cash Flow'!BV39</f>
        <v>49.999999999994998</v>
      </c>
      <c r="BW13" s="188">
        <f>'Cash Flow'!BW39</f>
        <v>50.000000000006565</v>
      </c>
      <c r="BX13" s="188">
        <f>'Cash Flow'!BX39</f>
        <v>49.999999999988972</v>
      </c>
      <c r="BY13" s="188">
        <f>'Cash Flow'!BY39</f>
        <v>50.000000000008328</v>
      </c>
      <c r="BZ13" s="188">
        <f>'Cash Flow'!BZ39</f>
        <v>49.999999999991587</v>
      </c>
      <c r="CA13" s="188">
        <f>'Cash Flow'!CA39</f>
        <v>50.000000000008072</v>
      </c>
      <c r="CB13" s="188">
        <f>'Cash Flow'!CB39</f>
        <v>49.999999999993804</v>
      </c>
      <c r="CC13" s="188">
        <f>'Cash Flow'!CC39</f>
        <v>50.000000000002842</v>
      </c>
      <c r="CD13" s="188">
        <f>'Cash Flow'!CD39</f>
        <v>49.999999999995651</v>
      </c>
      <c r="CE13" s="188">
        <f>'Cash Flow'!CE39</f>
        <v>50.000000000011141</v>
      </c>
      <c r="CF13" s="188">
        <f>'Cash Flow'!CF39</f>
        <v>49.999999999992383</v>
      </c>
      <c r="CG13" s="188">
        <f>'Cash Flow'!CG39</f>
        <v>50.000000000007418</v>
      </c>
      <c r="CH13" s="188">
        <f>'Cash Flow'!CH39</f>
        <v>49.999999999992298</v>
      </c>
      <c r="CI13" s="188">
        <f>'Cash Flow'!CI39</f>
        <v>50.000000000006139</v>
      </c>
    </row>
    <row r="14" spans="1:87">
      <c r="C14" t="s">
        <v>619</v>
      </c>
      <c r="D14" s="2" t="s">
        <v>898</v>
      </c>
      <c r="E14" s="2" t="s">
        <v>58</v>
      </c>
      <c r="F14" s="2"/>
      <c r="G14" s="421"/>
      <c r="H14" s="746">
        <f t="shared" ref="H14" si="0">SUM(H9:H13)</f>
        <v>602.86691784585958</v>
      </c>
      <c r="I14" s="746">
        <f t="shared" ref="I14:BT14" si="1">SUM(I9:I13)</f>
        <v>674.47970719735247</v>
      </c>
      <c r="J14" s="746">
        <f t="shared" si="1"/>
        <v>564.31545253379625</v>
      </c>
      <c r="K14" s="746">
        <f t="shared" si="1"/>
        <v>463.24905415689273</v>
      </c>
      <c r="L14" s="746">
        <f t="shared" si="1"/>
        <v>317.9990541568925</v>
      </c>
      <c r="M14" s="746">
        <f t="shared" si="1"/>
        <v>260.221</v>
      </c>
      <c r="N14" s="746">
        <f t="shared" si="1"/>
        <v>244.3839999999999</v>
      </c>
      <c r="O14" s="746">
        <f t="shared" si="1"/>
        <v>223.95699999999977</v>
      </c>
      <c r="P14" s="746">
        <f t="shared" si="1"/>
        <v>217.98200000000006</v>
      </c>
      <c r="Q14" s="746">
        <f t="shared" si="1"/>
        <v>216.08099999999982</v>
      </c>
      <c r="R14" s="746">
        <f t="shared" si="1"/>
        <v>215.90800000000019</v>
      </c>
      <c r="S14" s="746">
        <f t="shared" si="1"/>
        <v>215.84199999999936</v>
      </c>
      <c r="T14" s="746">
        <f t="shared" si="1"/>
        <v>215.83900000000099</v>
      </c>
      <c r="U14" s="746">
        <f t="shared" si="1"/>
        <v>215.83899999999818</v>
      </c>
      <c r="V14" s="746">
        <f t="shared" si="1"/>
        <v>215.83900000000199</v>
      </c>
      <c r="W14" s="746">
        <f t="shared" si="1"/>
        <v>215.83899999999863</v>
      </c>
      <c r="X14" s="746">
        <f t="shared" si="1"/>
        <v>215.83900000000034</v>
      </c>
      <c r="Y14" s="746">
        <f t="shared" si="1"/>
        <v>215.839</v>
      </c>
      <c r="Z14" s="746">
        <f t="shared" si="1"/>
        <v>215.83899999999966</v>
      </c>
      <c r="AA14" s="746">
        <f t="shared" si="1"/>
        <v>215.83899999992516</v>
      </c>
      <c r="AB14" s="746">
        <f t="shared" si="1"/>
        <v>215.83900000068238</v>
      </c>
      <c r="AC14" s="746">
        <f t="shared" si="1"/>
        <v>215.83899999742525</v>
      </c>
      <c r="AD14" s="746">
        <f t="shared" si="1"/>
        <v>215.83900000502285</v>
      </c>
      <c r="AE14" s="746">
        <f t="shared" si="1"/>
        <v>215.83899999544585</v>
      </c>
      <c r="AF14" s="746">
        <f t="shared" si="1"/>
        <v>215.83899999913254</v>
      </c>
      <c r="AG14" s="746">
        <f t="shared" si="1"/>
        <v>215.83900000653361</v>
      </c>
      <c r="AH14" s="746">
        <f t="shared" si="1"/>
        <v>215.83899999463569</v>
      </c>
      <c r="AI14" s="746">
        <f t="shared" si="1"/>
        <v>215.83899999721012</v>
      </c>
      <c r="AJ14" s="746">
        <f t="shared" si="1"/>
        <v>215.83900001095012</v>
      </c>
      <c r="AK14" s="746">
        <f t="shared" si="1"/>
        <v>215.83899998748623</v>
      </c>
      <c r="AL14" s="746">
        <f t="shared" si="1"/>
        <v>215.8390000071654</v>
      </c>
      <c r="AM14" s="746">
        <f t="shared" si="1"/>
        <v>215.8389999990643</v>
      </c>
      <c r="AN14" s="746">
        <f t="shared" si="1"/>
        <v>215.83899999904406</v>
      </c>
      <c r="AO14" s="746">
        <f t="shared" si="1"/>
        <v>215.83899999976128</v>
      </c>
      <c r="AP14" s="746">
        <f t="shared" si="1"/>
        <v>215.83900000120886</v>
      </c>
      <c r="AQ14" s="746">
        <f t="shared" si="1"/>
        <v>215.83899999835012</v>
      </c>
      <c r="AR14" s="746">
        <f t="shared" si="1"/>
        <v>215.83900000175288</v>
      </c>
      <c r="AS14" s="746">
        <f t="shared" si="1"/>
        <v>215.83900000054911</v>
      </c>
      <c r="AT14" s="746">
        <f t="shared" si="1"/>
        <v>215.8389999937867</v>
      </c>
      <c r="AU14" s="746">
        <f t="shared" si="1"/>
        <v>215.83900001067033</v>
      </c>
      <c r="AV14" s="746">
        <f t="shared" si="1"/>
        <v>215.83899999148477</v>
      </c>
      <c r="AW14" s="746">
        <f t="shared" si="1"/>
        <v>215.83900000252709</v>
      </c>
      <c r="AX14" s="746">
        <f t="shared" si="1"/>
        <v>215.83900000026435</v>
      </c>
      <c r="AY14" s="746">
        <f t="shared" si="1"/>
        <v>215.83900000064409</v>
      </c>
      <c r="AZ14" s="746">
        <f t="shared" si="1"/>
        <v>215.83899999875149</v>
      </c>
      <c r="BA14" s="746">
        <f t="shared" si="1"/>
        <v>215.83900000060788</v>
      </c>
      <c r="BB14" s="746">
        <f t="shared" si="1"/>
        <v>215.83900000001208</v>
      </c>
      <c r="BC14" s="746">
        <f t="shared" si="1"/>
        <v>215.83899999971041</v>
      </c>
      <c r="BD14" s="746">
        <f t="shared" si="1"/>
        <v>215.83900000032088</v>
      </c>
      <c r="BE14" s="746">
        <f t="shared" si="1"/>
        <v>215.83899999991021</v>
      </c>
      <c r="BF14" s="746">
        <f t="shared" si="1"/>
        <v>215.83899999981</v>
      </c>
      <c r="BG14" s="746">
        <f t="shared" si="1"/>
        <v>215.83900000021376</v>
      </c>
      <c r="BH14" s="746">
        <f t="shared" si="1"/>
        <v>215.83900000002649</v>
      </c>
      <c r="BI14" s="746">
        <f t="shared" si="1"/>
        <v>215.83899999980198</v>
      </c>
      <c r="BJ14" s="746">
        <f t="shared" si="1"/>
        <v>215.83900000011516</v>
      </c>
      <c r="BK14" s="746">
        <f t="shared" si="1"/>
        <v>215.83899999992352</v>
      </c>
      <c r="BL14" s="746">
        <f t="shared" si="1"/>
        <v>215.83900000036704</v>
      </c>
      <c r="BM14" s="746">
        <f t="shared" si="1"/>
        <v>215.83899999945302</v>
      </c>
      <c r="BN14" s="746">
        <f t="shared" si="1"/>
        <v>215.83900000004982</v>
      </c>
      <c r="BO14" s="746">
        <f t="shared" si="1"/>
        <v>215.83900000069926</v>
      </c>
      <c r="BP14" s="746">
        <f t="shared" si="1"/>
        <v>215.83899999916514</v>
      </c>
      <c r="BQ14" s="746">
        <f t="shared" si="1"/>
        <v>215.83900000039534</v>
      </c>
      <c r="BR14" s="746">
        <f t="shared" si="1"/>
        <v>215.8389999999672</v>
      </c>
      <c r="BS14" s="746">
        <f t="shared" si="1"/>
        <v>215.83899999997402</v>
      </c>
      <c r="BT14" s="746">
        <f t="shared" si="1"/>
        <v>215.83899999998729</v>
      </c>
      <c r="BU14" s="746">
        <f t="shared" ref="BU14:CI14" si="2">SUM(BU9:BU13)</f>
        <v>215.83900000001054</v>
      </c>
      <c r="BV14" s="746">
        <f t="shared" si="2"/>
        <v>215.83899999999497</v>
      </c>
      <c r="BW14" s="746">
        <f t="shared" si="2"/>
        <v>215.83900000000654</v>
      </c>
      <c r="BX14" s="746">
        <f t="shared" si="2"/>
        <v>215.83899999998894</v>
      </c>
      <c r="BY14" s="746">
        <f t="shared" si="2"/>
        <v>215.8390000000083</v>
      </c>
      <c r="BZ14" s="746">
        <f t="shared" si="2"/>
        <v>215.83899999999156</v>
      </c>
      <c r="CA14" s="746">
        <f t="shared" si="2"/>
        <v>215.83900000000804</v>
      </c>
      <c r="CB14" s="746">
        <f t="shared" si="2"/>
        <v>215.83899999999377</v>
      </c>
      <c r="CC14" s="746">
        <f t="shared" si="2"/>
        <v>215.83900000000281</v>
      </c>
      <c r="CD14" s="746">
        <f t="shared" si="2"/>
        <v>215.83899999999562</v>
      </c>
      <c r="CE14" s="746">
        <f t="shared" si="2"/>
        <v>215.83900000001111</v>
      </c>
      <c r="CF14" s="746">
        <f t="shared" si="2"/>
        <v>215.83899999999235</v>
      </c>
      <c r="CG14" s="746">
        <f t="shared" si="2"/>
        <v>215.83900000000739</v>
      </c>
      <c r="CH14" s="746">
        <f t="shared" si="2"/>
        <v>215.83899999999227</v>
      </c>
      <c r="CI14" s="746">
        <f t="shared" si="2"/>
        <v>215.83900000000611</v>
      </c>
    </row>
    <row r="15" spans="1:87">
      <c r="D15" s="2"/>
      <c r="E15" s="2"/>
      <c r="F15" s="2"/>
      <c r="G15" s="2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</row>
    <row r="16" spans="1:87">
      <c r="C16" t="s">
        <v>620</v>
      </c>
      <c r="D16" s="2" t="s">
        <v>898</v>
      </c>
      <c r="E16" s="2" t="s">
        <v>58</v>
      </c>
      <c r="F16" s="2"/>
      <c r="G16" s="421"/>
      <c r="H16" s="188">
        <f>'Working capital'!H59</f>
        <v>-206.702</v>
      </c>
      <c r="I16" s="188">
        <f>'Working capital'!I59</f>
        <v>-193.99900000000002</v>
      </c>
      <c r="J16" s="188">
        <f>'Working capital'!J59</f>
        <v>-238.84200000000001</v>
      </c>
      <c r="K16" s="188">
        <f>'Working capital'!K59</f>
        <v>-260.89100000000002</v>
      </c>
      <c r="L16" s="188">
        <f>'Working capital'!L59</f>
        <v>-277.25400000000002</v>
      </c>
      <c r="M16" s="188">
        <f>'Working capital'!M59</f>
        <v>-277.25400000000002</v>
      </c>
      <c r="N16" s="188">
        <f>'Working capital'!N59</f>
        <v>-277.25400000000002</v>
      </c>
      <c r="O16" s="188">
        <f>'Working capital'!O59</f>
        <v>-277.25400000000002</v>
      </c>
      <c r="P16" s="188">
        <f>'Working capital'!P59</f>
        <v>-277.25400000000002</v>
      </c>
      <c r="Q16" s="188">
        <f>'Working capital'!Q59</f>
        <v>-277.25400000000002</v>
      </c>
      <c r="R16" s="188">
        <f>'Working capital'!R59</f>
        <v>-277.25400000000002</v>
      </c>
      <c r="S16" s="188">
        <f>'Working capital'!S59</f>
        <v>-277.25400000000002</v>
      </c>
      <c r="T16" s="188">
        <f>'Working capital'!T59</f>
        <v>-277.25400000000002</v>
      </c>
      <c r="U16" s="188">
        <f>'Working capital'!U59</f>
        <v>-277.25400000000002</v>
      </c>
      <c r="V16" s="188">
        <f>'Working capital'!V59</f>
        <v>-277.25400000000002</v>
      </c>
      <c r="W16" s="188">
        <f>'Working capital'!W59</f>
        <v>-277.25400000000002</v>
      </c>
      <c r="X16" s="188">
        <f>'Working capital'!X59</f>
        <v>-277.25400000000002</v>
      </c>
      <c r="Y16" s="188">
        <f>'Working capital'!Y59</f>
        <v>-277.25400000000002</v>
      </c>
      <c r="Z16" s="188">
        <f>'Working capital'!Z59</f>
        <v>-277.25400000000002</v>
      </c>
      <c r="AA16" s="188">
        <f>'Working capital'!AA59</f>
        <v>-277.25400000000002</v>
      </c>
      <c r="AB16" s="188">
        <f>'Working capital'!AB59</f>
        <v>-277.25400000000002</v>
      </c>
      <c r="AC16" s="188">
        <f>'Working capital'!AC59</f>
        <v>-277.25400000000002</v>
      </c>
      <c r="AD16" s="188">
        <f>'Working capital'!AD59</f>
        <v>-277.25400000000002</v>
      </c>
      <c r="AE16" s="188">
        <f>'Working capital'!AE59</f>
        <v>-277.25400000000002</v>
      </c>
      <c r="AF16" s="188">
        <f>'Working capital'!AF59</f>
        <v>-277.25400000000002</v>
      </c>
      <c r="AG16" s="188">
        <f>'Working capital'!AG59</f>
        <v>-277.25400000000002</v>
      </c>
      <c r="AH16" s="188">
        <f>'Working capital'!AH59</f>
        <v>-277.25400000000002</v>
      </c>
      <c r="AI16" s="188">
        <f>'Working capital'!AI59</f>
        <v>-277.25400000000002</v>
      </c>
      <c r="AJ16" s="188">
        <f>'Working capital'!AJ59</f>
        <v>-277.25400000000002</v>
      </c>
      <c r="AK16" s="188">
        <f>'Working capital'!AK59</f>
        <v>-277.25400000000002</v>
      </c>
      <c r="AL16" s="188">
        <f>'Working capital'!AL59</f>
        <v>-277.25400000000002</v>
      </c>
      <c r="AM16" s="188">
        <f>'Working capital'!AM59</f>
        <v>-277.25400000000002</v>
      </c>
      <c r="AN16" s="188">
        <f>'Working capital'!AN59</f>
        <v>-277.25400000000002</v>
      </c>
      <c r="AO16" s="188">
        <f>'Working capital'!AO59</f>
        <v>-277.25400000000002</v>
      </c>
      <c r="AP16" s="188">
        <f>'Working capital'!AP59</f>
        <v>-277.25400000000002</v>
      </c>
      <c r="AQ16" s="188">
        <f>'Working capital'!AQ59</f>
        <v>-277.25400000000002</v>
      </c>
      <c r="AR16" s="188">
        <f>'Working capital'!AR59</f>
        <v>-277.25400000000002</v>
      </c>
      <c r="AS16" s="188">
        <f>'Working capital'!AS59</f>
        <v>-277.25400000000002</v>
      </c>
      <c r="AT16" s="188">
        <f>'Working capital'!AT59</f>
        <v>-277.25400000000002</v>
      </c>
      <c r="AU16" s="188">
        <f>'Working capital'!AU59</f>
        <v>-277.25400000000002</v>
      </c>
      <c r="AV16" s="188">
        <f>'Working capital'!AV59</f>
        <v>-277.25400000000002</v>
      </c>
      <c r="AW16" s="188">
        <f>'Working capital'!AW59</f>
        <v>-277.25400000000002</v>
      </c>
      <c r="AX16" s="188">
        <f>'Working capital'!AX59</f>
        <v>-277.25400000000002</v>
      </c>
      <c r="AY16" s="188">
        <f>'Working capital'!AY59</f>
        <v>-277.25400000000002</v>
      </c>
      <c r="AZ16" s="188">
        <f>'Working capital'!AZ59</f>
        <v>-277.25400000000002</v>
      </c>
      <c r="BA16" s="188">
        <f>'Working capital'!BA59</f>
        <v>-277.25400000000002</v>
      </c>
      <c r="BB16" s="188">
        <f>'Working capital'!BB59</f>
        <v>-277.25400000000002</v>
      </c>
      <c r="BC16" s="188">
        <f>'Working capital'!BC59</f>
        <v>-277.25400000000002</v>
      </c>
      <c r="BD16" s="188">
        <f>'Working capital'!BD59</f>
        <v>-277.25400000000002</v>
      </c>
      <c r="BE16" s="188">
        <f>'Working capital'!BE59</f>
        <v>-277.25400000000002</v>
      </c>
      <c r="BF16" s="188">
        <f>'Working capital'!BF59</f>
        <v>-277.25400000000002</v>
      </c>
      <c r="BG16" s="188">
        <f>'Working capital'!BG59</f>
        <v>-277.25400000000002</v>
      </c>
      <c r="BH16" s="188">
        <f>'Working capital'!BH59</f>
        <v>-277.25400000000002</v>
      </c>
      <c r="BI16" s="188">
        <f>'Working capital'!BI59</f>
        <v>-277.25400000000002</v>
      </c>
      <c r="BJ16" s="188">
        <f>'Working capital'!BJ59</f>
        <v>-277.25400000000002</v>
      </c>
      <c r="BK16" s="188">
        <f>'Working capital'!BK59</f>
        <v>-277.25400000000002</v>
      </c>
      <c r="BL16" s="188">
        <f>'Working capital'!BL59</f>
        <v>-277.25400000000002</v>
      </c>
      <c r="BM16" s="188">
        <f>'Working capital'!BM59</f>
        <v>-277.25400000000002</v>
      </c>
      <c r="BN16" s="188">
        <f>'Working capital'!BN59</f>
        <v>-277.25400000000002</v>
      </c>
      <c r="BO16" s="188">
        <f>'Working capital'!BO59</f>
        <v>-277.25400000000002</v>
      </c>
      <c r="BP16" s="188">
        <f>'Working capital'!BP59</f>
        <v>-277.25400000000002</v>
      </c>
      <c r="BQ16" s="188">
        <f>'Working capital'!BQ59</f>
        <v>-277.25400000000002</v>
      </c>
      <c r="BR16" s="188">
        <f>'Working capital'!BR59</f>
        <v>-277.25400000000002</v>
      </c>
      <c r="BS16" s="188">
        <f>'Working capital'!BS59</f>
        <v>-277.25400000000002</v>
      </c>
      <c r="BT16" s="188">
        <f>'Working capital'!BT59</f>
        <v>-277.25400000000002</v>
      </c>
      <c r="BU16" s="188">
        <f>'Working capital'!BU59</f>
        <v>-277.25400000000002</v>
      </c>
      <c r="BV16" s="188">
        <f>'Working capital'!BV59</f>
        <v>-277.25400000000002</v>
      </c>
      <c r="BW16" s="188">
        <f>'Working capital'!BW59</f>
        <v>-277.25400000000002</v>
      </c>
      <c r="BX16" s="188">
        <f>'Working capital'!BX59</f>
        <v>-277.25400000000002</v>
      </c>
      <c r="BY16" s="188">
        <f>'Working capital'!BY59</f>
        <v>-277.25400000000002</v>
      </c>
      <c r="BZ16" s="188">
        <f>'Working capital'!BZ59</f>
        <v>-277.25400000000002</v>
      </c>
      <c r="CA16" s="188">
        <f>'Working capital'!CA59</f>
        <v>-277.25400000000002</v>
      </c>
      <c r="CB16" s="188">
        <f>'Working capital'!CB59</f>
        <v>-277.25400000000002</v>
      </c>
      <c r="CC16" s="188">
        <f>'Working capital'!CC59</f>
        <v>-277.25400000000002</v>
      </c>
      <c r="CD16" s="188">
        <f>'Working capital'!CD59</f>
        <v>-277.25400000000002</v>
      </c>
      <c r="CE16" s="188">
        <f>'Working capital'!CE59</f>
        <v>-277.25400000000002</v>
      </c>
      <c r="CF16" s="188">
        <f>'Working capital'!CF59</f>
        <v>-277.25400000000002</v>
      </c>
      <c r="CG16" s="188">
        <f>'Working capital'!CG59</f>
        <v>-277.25400000000002</v>
      </c>
      <c r="CH16" s="188">
        <f>'Working capital'!CH59</f>
        <v>-277.25400000000002</v>
      </c>
      <c r="CI16" s="188">
        <f>'Working capital'!CI59</f>
        <v>-277.25400000000002</v>
      </c>
    </row>
    <row r="17" spans="1:87">
      <c r="C17" t="s">
        <v>621</v>
      </c>
      <c r="D17" s="2" t="s">
        <v>898</v>
      </c>
      <c r="E17" s="2" t="s">
        <v>58</v>
      </c>
      <c r="F17" s="2"/>
      <c r="G17" s="421"/>
      <c r="H17" s="188">
        <f>'Working capital'!H64</f>
        <v>-187.72299999999998</v>
      </c>
      <c r="I17" s="188">
        <f>'Working capital'!I64</f>
        <v>-175.83500000000001</v>
      </c>
      <c r="J17" s="188">
        <f>'Working capital'!J64</f>
        <v>-180.95299999999997</v>
      </c>
      <c r="K17" s="188">
        <f>'Working capital'!K64</f>
        <v>-180.31700000000001</v>
      </c>
      <c r="L17" s="188">
        <f>'Working capital'!L64</f>
        <v>-185.65200000000002</v>
      </c>
      <c r="M17" s="188">
        <f>'Working capital'!M64</f>
        <v>-185.65200000000002</v>
      </c>
      <c r="N17" s="188">
        <f>'Working capital'!N64</f>
        <v>-185.65200000000002</v>
      </c>
      <c r="O17" s="188">
        <f>'Working capital'!O64</f>
        <v>-185.65200000000002</v>
      </c>
      <c r="P17" s="188">
        <f>'Working capital'!P64</f>
        <v>-185.65200000000002</v>
      </c>
      <c r="Q17" s="188">
        <f>'Working capital'!Q64</f>
        <v>-185.65200000000002</v>
      </c>
      <c r="R17" s="188">
        <f>'Working capital'!R64</f>
        <v>-185.65200000000002</v>
      </c>
      <c r="S17" s="188">
        <f>'Working capital'!S64</f>
        <v>-185.65200000000002</v>
      </c>
      <c r="T17" s="188">
        <f>'Working capital'!T64</f>
        <v>-185.65200000000002</v>
      </c>
      <c r="U17" s="188">
        <f>'Working capital'!U64</f>
        <v>-185.65200000000002</v>
      </c>
      <c r="V17" s="188">
        <f>'Working capital'!V64</f>
        <v>-185.65200000000002</v>
      </c>
      <c r="W17" s="188">
        <f>'Working capital'!W64</f>
        <v>-185.65200000000002</v>
      </c>
      <c r="X17" s="188">
        <f>'Working capital'!X64</f>
        <v>-185.65200000000002</v>
      </c>
      <c r="Y17" s="188">
        <f>'Working capital'!Y64</f>
        <v>-185.65200000000002</v>
      </c>
      <c r="Z17" s="188">
        <f>'Working capital'!Z64</f>
        <v>-185.65200000000002</v>
      </c>
      <c r="AA17" s="188">
        <f>'Working capital'!AA64</f>
        <v>-185.65200000000002</v>
      </c>
      <c r="AB17" s="188">
        <f>'Working capital'!AB64</f>
        <v>-185.65200000000002</v>
      </c>
      <c r="AC17" s="188">
        <f>'Working capital'!AC64</f>
        <v>-185.65200000000002</v>
      </c>
      <c r="AD17" s="188">
        <f>'Working capital'!AD64</f>
        <v>-185.65200000000002</v>
      </c>
      <c r="AE17" s="188">
        <f>'Working capital'!AE64</f>
        <v>-185.65200000000002</v>
      </c>
      <c r="AF17" s="188">
        <f>'Working capital'!AF64</f>
        <v>-185.65200000000002</v>
      </c>
      <c r="AG17" s="188">
        <f>'Working capital'!AG64</f>
        <v>-185.65200000000002</v>
      </c>
      <c r="AH17" s="188">
        <f>'Working capital'!AH64</f>
        <v>-185.65200000000002</v>
      </c>
      <c r="AI17" s="188">
        <f>'Working capital'!AI64</f>
        <v>-185.65200000000002</v>
      </c>
      <c r="AJ17" s="188">
        <f>'Working capital'!AJ64</f>
        <v>-185.65200000000002</v>
      </c>
      <c r="AK17" s="188">
        <f>'Working capital'!AK64</f>
        <v>-185.65200000000002</v>
      </c>
      <c r="AL17" s="188">
        <f>'Working capital'!AL64</f>
        <v>-185.65200000000002</v>
      </c>
      <c r="AM17" s="188">
        <f>'Working capital'!AM64</f>
        <v>-185.65200000000002</v>
      </c>
      <c r="AN17" s="188">
        <f>'Working capital'!AN64</f>
        <v>-185.65200000000002</v>
      </c>
      <c r="AO17" s="188">
        <f>'Working capital'!AO64</f>
        <v>-185.65200000000002</v>
      </c>
      <c r="AP17" s="188">
        <f>'Working capital'!AP64</f>
        <v>-185.65200000000002</v>
      </c>
      <c r="AQ17" s="188">
        <f>'Working capital'!AQ64</f>
        <v>-185.65200000000002</v>
      </c>
      <c r="AR17" s="188">
        <f>'Working capital'!AR64</f>
        <v>-185.65200000000002</v>
      </c>
      <c r="AS17" s="188">
        <f>'Working capital'!AS64</f>
        <v>-185.65200000000002</v>
      </c>
      <c r="AT17" s="188">
        <f>'Working capital'!AT64</f>
        <v>-185.65200000000002</v>
      </c>
      <c r="AU17" s="188">
        <f>'Working capital'!AU64</f>
        <v>-185.65200000000002</v>
      </c>
      <c r="AV17" s="188">
        <f>'Working capital'!AV64</f>
        <v>-185.65200000000002</v>
      </c>
      <c r="AW17" s="188">
        <f>'Working capital'!AW64</f>
        <v>-185.65200000000002</v>
      </c>
      <c r="AX17" s="188">
        <f>'Working capital'!AX64</f>
        <v>-185.65200000000002</v>
      </c>
      <c r="AY17" s="188">
        <f>'Working capital'!AY64</f>
        <v>-185.65200000000002</v>
      </c>
      <c r="AZ17" s="188">
        <f>'Working capital'!AZ64</f>
        <v>-185.65200000000002</v>
      </c>
      <c r="BA17" s="188">
        <f>'Working capital'!BA64</f>
        <v>-185.65200000000002</v>
      </c>
      <c r="BB17" s="188">
        <f>'Working capital'!BB64</f>
        <v>-185.65200000000002</v>
      </c>
      <c r="BC17" s="188">
        <f>'Working capital'!BC64</f>
        <v>-185.65200000000002</v>
      </c>
      <c r="BD17" s="188">
        <f>'Working capital'!BD64</f>
        <v>-185.65200000000002</v>
      </c>
      <c r="BE17" s="188">
        <f>'Working capital'!BE64</f>
        <v>-185.65200000000002</v>
      </c>
      <c r="BF17" s="188">
        <f>'Working capital'!BF64</f>
        <v>-185.65200000000002</v>
      </c>
      <c r="BG17" s="188">
        <f>'Working capital'!BG64</f>
        <v>-185.65200000000002</v>
      </c>
      <c r="BH17" s="188">
        <f>'Working capital'!BH64</f>
        <v>-185.65200000000002</v>
      </c>
      <c r="BI17" s="188">
        <f>'Working capital'!BI64</f>
        <v>-185.65200000000002</v>
      </c>
      <c r="BJ17" s="188">
        <f>'Working capital'!BJ64</f>
        <v>-185.65200000000002</v>
      </c>
      <c r="BK17" s="188">
        <f>'Working capital'!BK64</f>
        <v>-185.65200000000002</v>
      </c>
      <c r="BL17" s="188">
        <f>'Working capital'!BL64</f>
        <v>-185.65200000000002</v>
      </c>
      <c r="BM17" s="188">
        <f>'Working capital'!BM64</f>
        <v>-185.65200000000002</v>
      </c>
      <c r="BN17" s="188">
        <f>'Working capital'!BN64</f>
        <v>-185.65200000000002</v>
      </c>
      <c r="BO17" s="188">
        <f>'Working capital'!BO64</f>
        <v>-185.65200000000002</v>
      </c>
      <c r="BP17" s="188">
        <f>'Working capital'!BP64</f>
        <v>-185.65200000000002</v>
      </c>
      <c r="BQ17" s="188">
        <f>'Working capital'!BQ64</f>
        <v>-185.65200000000002</v>
      </c>
      <c r="BR17" s="188">
        <f>'Working capital'!BR64</f>
        <v>-185.65200000000002</v>
      </c>
      <c r="BS17" s="188">
        <f>'Working capital'!BS64</f>
        <v>-185.65200000000002</v>
      </c>
      <c r="BT17" s="188">
        <f>'Working capital'!BT64</f>
        <v>-185.65200000000002</v>
      </c>
      <c r="BU17" s="188">
        <f>'Working capital'!BU64</f>
        <v>-185.65200000000002</v>
      </c>
      <c r="BV17" s="188">
        <f>'Working capital'!BV64</f>
        <v>-185.65200000000002</v>
      </c>
      <c r="BW17" s="188">
        <f>'Working capital'!BW64</f>
        <v>-185.65200000000002</v>
      </c>
      <c r="BX17" s="188">
        <f>'Working capital'!BX64</f>
        <v>-185.65200000000002</v>
      </c>
      <c r="BY17" s="188">
        <f>'Working capital'!BY64</f>
        <v>-185.65200000000002</v>
      </c>
      <c r="BZ17" s="188">
        <f>'Working capital'!BZ64</f>
        <v>-185.65200000000002</v>
      </c>
      <c r="CA17" s="188">
        <f>'Working capital'!CA64</f>
        <v>-185.65200000000002</v>
      </c>
      <c r="CB17" s="188">
        <f>'Working capital'!CB64</f>
        <v>-185.65200000000002</v>
      </c>
      <c r="CC17" s="188">
        <f>'Working capital'!CC64</f>
        <v>-185.65200000000002</v>
      </c>
      <c r="CD17" s="188">
        <f>'Working capital'!CD64</f>
        <v>-185.65200000000002</v>
      </c>
      <c r="CE17" s="188">
        <f>'Working capital'!CE64</f>
        <v>-185.65200000000002</v>
      </c>
      <c r="CF17" s="188">
        <f>'Working capital'!CF64</f>
        <v>-185.65200000000002</v>
      </c>
      <c r="CG17" s="188">
        <f>'Working capital'!CG64</f>
        <v>-185.65200000000002</v>
      </c>
      <c r="CH17" s="188">
        <f>'Working capital'!CH64</f>
        <v>-185.65200000000002</v>
      </c>
      <c r="CI17" s="188">
        <f>'Working capital'!CI64</f>
        <v>-185.65200000000002</v>
      </c>
    </row>
    <row r="18" spans="1:87">
      <c r="C18" t="s">
        <v>891</v>
      </c>
      <c r="D18" s="2" t="s">
        <v>898</v>
      </c>
      <c r="E18" s="2" t="s">
        <v>58</v>
      </c>
      <c r="F18" s="2"/>
      <c r="G18" s="421"/>
      <c r="H18" s="188">
        <f>'Working capital'!H39</f>
        <v>-21.484999999999999</v>
      </c>
      <c r="I18" s="188">
        <f>'Working capital'!I39</f>
        <v>-29.087</v>
      </c>
      <c r="J18" s="188">
        <f>'Working capital'!J39</f>
        <v>-31.738</v>
      </c>
      <c r="K18" s="188">
        <f>'Working capital'!K39</f>
        <v>-26.512</v>
      </c>
      <c r="L18" s="188">
        <f>'Working capital'!L39</f>
        <v>-22.76</v>
      </c>
      <c r="M18" s="188">
        <f>'Working capital'!M39</f>
        <v>-22.76</v>
      </c>
      <c r="N18" s="188">
        <f>'Working capital'!N39</f>
        <v>-22.759999999999998</v>
      </c>
      <c r="O18" s="188">
        <f>'Working capital'!O39</f>
        <v>-22.759999999999998</v>
      </c>
      <c r="P18" s="188">
        <f>'Working capital'!P39</f>
        <v>-22.759999999999998</v>
      </c>
      <c r="Q18" s="188">
        <f>'Working capital'!Q39</f>
        <v>-22.76</v>
      </c>
      <c r="R18" s="188">
        <f>'Working capital'!R39</f>
        <v>-22.759999999999998</v>
      </c>
      <c r="S18" s="188">
        <f>'Working capital'!S39</f>
        <v>-22.76</v>
      </c>
      <c r="T18" s="188">
        <f>'Working capital'!T39</f>
        <v>-22.76</v>
      </c>
      <c r="U18" s="188">
        <f>'Working capital'!U39</f>
        <v>-22.760000000000005</v>
      </c>
      <c r="V18" s="188">
        <f>'Working capital'!V39</f>
        <v>-22.760000000000009</v>
      </c>
      <c r="W18" s="188">
        <f>'Working capital'!W39</f>
        <v>-22.760000000000012</v>
      </c>
      <c r="X18" s="188">
        <f>'Working capital'!X39</f>
        <v>-22.760000000000016</v>
      </c>
      <c r="Y18" s="188">
        <f>'Working capital'!Y39</f>
        <v>-22.760000000000016</v>
      </c>
      <c r="Z18" s="188">
        <f>'Working capital'!Z39</f>
        <v>-22.760000000000019</v>
      </c>
      <c r="AA18" s="188">
        <f>'Working capital'!AA39</f>
        <v>-22.760000000000016</v>
      </c>
      <c r="AB18" s="188">
        <f>'Working capital'!AB39</f>
        <v>-22.760000000000016</v>
      </c>
      <c r="AC18" s="188">
        <f>'Working capital'!AC39</f>
        <v>-22.760000000000012</v>
      </c>
      <c r="AD18" s="188">
        <f>'Working capital'!AD39</f>
        <v>-22.760000000000016</v>
      </c>
      <c r="AE18" s="188">
        <f>'Working capital'!AE39</f>
        <v>-22.760000000000016</v>
      </c>
      <c r="AF18" s="188">
        <f>'Working capital'!AF39</f>
        <v>-22.760000000000019</v>
      </c>
      <c r="AG18" s="188">
        <f>'Working capital'!AG39</f>
        <v>-22.760000000000019</v>
      </c>
      <c r="AH18" s="188">
        <f>'Working capital'!AH39</f>
        <v>-22.760000000000016</v>
      </c>
      <c r="AI18" s="188">
        <f>'Working capital'!AI39</f>
        <v>-22.760000000000016</v>
      </c>
      <c r="AJ18" s="188">
        <f>'Working capital'!AJ39</f>
        <v>-22.760000000000019</v>
      </c>
      <c r="AK18" s="188">
        <f>'Working capital'!AK39</f>
        <v>-22.760000000000019</v>
      </c>
      <c r="AL18" s="188">
        <f>'Working capital'!AL39</f>
        <v>-22.760000000000019</v>
      </c>
      <c r="AM18" s="188">
        <f>'Working capital'!AM39</f>
        <v>-22.760000000000016</v>
      </c>
      <c r="AN18" s="188">
        <f>'Working capital'!AN39</f>
        <v>-22.760000000000016</v>
      </c>
      <c r="AO18" s="188">
        <f>'Working capital'!AO39</f>
        <v>-22.760000000000016</v>
      </c>
      <c r="AP18" s="188">
        <f>'Working capital'!AP39</f>
        <v>-22.760000000000016</v>
      </c>
      <c r="AQ18" s="188">
        <f>'Working capital'!AQ39</f>
        <v>-22.760000000000012</v>
      </c>
      <c r="AR18" s="188">
        <f>'Working capital'!AR39</f>
        <v>-22.760000000000009</v>
      </c>
      <c r="AS18" s="188">
        <f>'Working capital'!AS39</f>
        <v>-22.760000000000009</v>
      </c>
      <c r="AT18" s="188">
        <f>'Working capital'!AT39</f>
        <v>-22.760000000000009</v>
      </c>
      <c r="AU18" s="188">
        <f>'Working capital'!AU39</f>
        <v>-22.760000000000012</v>
      </c>
      <c r="AV18" s="188">
        <f>'Working capital'!AV39</f>
        <v>-22.760000000000012</v>
      </c>
      <c r="AW18" s="188">
        <f>'Working capital'!AW39</f>
        <v>-22.760000000000012</v>
      </c>
      <c r="AX18" s="188">
        <f>'Working capital'!AX39</f>
        <v>-22.760000000000012</v>
      </c>
      <c r="AY18" s="188">
        <f>'Working capital'!AY39</f>
        <v>-22.760000000000012</v>
      </c>
      <c r="AZ18" s="188">
        <f>'Working capital'!AZ39</f>
        <v>-22.760000000000012</v>
      </c>
      <c r="BA18" s="188">
        <f>'Working capital'!BA39</f>
        <v>-22.760000000000012</v>
      </c>
      <c r="BB18" s="188">
        <f>'Working capital'!BB39</f>
        <v>-22.760000000000012</v>
      </c>
      <c r="BC18" s="188">
        <f>'Working capital'!BC39</f>
        <v>-22.760000000000012</v>
      </c>
      <c r="BD18" s="188">
        <f>'Working capital'!BD39</f>
        <v>-22.760000000000012</v>
      </c>
      <c r="BE18" s="188">
        <f>'Working capital'!BE39</f>
        <v>-22.760000000000012</v>
      </c>
      <c r="BF18" s="188">
        <f>'Working capital'!BF39</f>
        <v>-22.760000000000012</v>
      </c>
      <c r="BG18" s="188">
        <f>'Working capital'!BG39</f>
        <v>-22.760000000000012</v>
      </c>
      <c r="BH18" s="188">
        <f>'Working capital'!BH39</f>
        <v>-22.760000000000012</v>
      </c>
      <c r="BI18" s="188">
        <f>'Working capital'!BI39</f>
        <v>-22.760000000000005</v>
      </c>
      <c r="BJ18" s="188">
        <f>'Working capital'!BJ39</f>
        <v>-22.760000000000005</v>
      </c>
      <c r="BK18" s="188">
        <f>'Working capital'!BK39</f>
        <v>-22.760000000000005</v>
      </c>
      <c r="BL18" s="188">
        <f>'Working capital'!BL39</f>
        <v>-22.760000000000012</v>
      </c>
      <c r="BM18" s="188">
        <f>'Working capital'!BM39</f>
        <v>-22.760000000000005</v>
      </c>
      <c r="BN18" s="188">
        <f>'Working capital'!BN39</f>
        <v>-22.760000000000005</v>
      </c>
      <c r="BO18" s="188">
        <f>'Working capital'!BO39</f>
        <v>-22.760000000000005</v>
      </c>
      <c r="BP18" s="188">
        <f>'Working capital'!BP39</f>
        <v>-22.760000000000005</v>
      </c>
      <c r="BQ18" s="188">
        <f>'Working capital'!BQ39</f>
        <v>-22.760000000000005</v>
      </c>
      <c r="BR18" s="188">
        <f>'Working capital'!BR39</f>
        <v>-22.759999999999998</v>
      </c>
      <c r="BS18" s="188">
        <f>'Working capital'!BS39</f>
        <v>-22.759999999999991</v>
      </c>
      <c r="BT18" s="188">
        <f>'Working capital'!BT39</f>
        <v>-22.759999999999984</v>
      </c>
      <c r="BU18" s="188">
        <f>'Working capital'!BU39</f>
        <v>-22.759999999999984</v>
      </c>
      <c r="BV18" s="188">
        <f>'Working capital'!BV39</f>
        <v>-22.759999999999991</v>
      </c>
      <c r="BW18" s="188">
        <f>'Working capital'!BW39</f>
        <v>-22.759999999999998</v>
      </c>
      <c r="BX18" s="188">
        <f>'Working capital'!BX39</f>
        <v>-22.760000000000005</v>
      </c>
      <c r="BY18" s="188">
        <f>'Working capital'!BY39</f>
        <v>-22.759999999999998</v>
      </c>
      <c r="BZ18" s="188">
        <f>'Working capital'!BZ39</f>
        <v>-22.759999999999991</v>
      </c>
      <c r="CA18" s="188">
        <f>'Working capital'!CA39</f>
        <v>-22.759999999999984</v>
      </c>
      <c r="CB18" s="188">
        <f>'Working capital'!CB39</f>
        <v>-22.759999999999984</v>
      </c>
      <c r="CC18" s="188">
        <f>'Working capital'!CC39</f>
        <v>-22.759999999999991</v>
      </c>
      <c r="CD18" s="188">
        <f>'Working capital'!CD39</f>
        <v>-22.759999999999991</v>
      </c>
      <c r="CE18" s="188">
        <f>'Working capital'!CE39</f>
        <v>-22.759999999999991</v>
      </c>
      <c r="CF18" s="188">
        <f>'Working capital'!CF39</f>
        <v>-22.759999999999991</v>
      </c>
      <c r="CG18" s="188">
        <f>'Working capital'!CG39</f>
        <v>-22.759999999999991</v>
      </c>
      <c r="CH18" s="188">
        <f>'Working capital'!CH39</f>
        <v>-22.759999999999991</v>
      </c>
      <c r="CI18" s="188">
        <f>'Working capital'!CI39</f>
        <v>-22.759999999999991</v>
      </c>
    </row>
    <row r="19" spans="1:87">
      <c r="C19" t="s">
        <v>622</v>
      </c>
      <c r="D19" s="2" t="s">
        <v>898</v>
      </c>
      <c r="E19" s="2" t="s">
        <v>58</v>
      </c>
      <c r="F19" s="2"/>
      <c r="G19" s="421"/>
      <c r="H19" s="188">
        <f>'Working capital'!H15</f>
        <v>-0.47099999999999997</v>
      </c>
      <c r="I19" s="188">
        <f>'Working capital'!I15</f>
        <v>-60.728999999999999</v>
      </c>
      <c r="J19" s="188">
        <f>'Working capital'!J15</f>
        <v>-64.694000000000003</v>
      </c>
      <c r="K19" s="188">
        <f>'Working capital'!K15</f>
        <v>-92.484999999999999</v>
      </c>
      <c r="L19" s="188">
        <f>'Working capital'!L15</f>
        <v>-97.028999999999996</v>
      </c>
      <c r="M19" s="188">
        <f>'Working capital'!M15</f>
        <v>-97.028999999999996</v>
      </c>
      <c r="N19" s="188">
        <f>'Working capital'!N15</f>
        <v>-97.028999999999996</v>
      </c>
      <c r="O19" s="188">
        <f>'Working capital'!O15</f>
        <v>-97.028999999999996</v>
      </c>
      <c r="P19" s="188">
        <f>'Working capital'!P15</f>
        <v>-97.028999999999996</v>
      </c>
      <c r="Q19" s="188">
        <f>'Working capital'!Q15</f>
        <v>-97.028999999999996</v>
      </c>
      <c r="R19" s="188">
        <f>'Working capital'!R15</f>
        <v>-97.028999999999996</v>
      </c>
      <c r="S19" s="188">
        <f>'Working capital'!S15</f>
        <v>-97.028999999999996</v>
      </c>
      <c r="T19" s="188">
        <f>'Working capital'!T15</f>
        <v>-97.028999999999996</v>
      </c>
      <c r="U19" s="188">
        <f>'Working capital'!U15</f>
        <v>-97.028999999999996</v>
      </c>
      <c r="V19" s="188">
        <f>'Working capital'!V15</f>
        <v>-97.028999999999996</v>
      </c>
      <c r="W19" s="188">
        <f>'Working capital'!W15</f>
        <v>-97.028999999999996</v>
      </c>
      <c r="X19" s="188">
        <f>'Working capital'!X15</f>
        <v>-97.028999999999996</v>
      </c>
      <c r="Y19" s="188">
        <f>'Working capital'!Y15</f>
        <v>-97.028999999999996</v>
      </c>
      <c r="Z19" s="188">
        <f>'Working capital'!Z15</f>
        <v>-97.028999999999996</v>
      </c>
      <c r="AA19" s="188">
        <f>'Working capital'!AA15</f>
        <v>-97.028999999999996</v>
      </c>
      <c r="AB19" s="188">
        <f>'Working capital'!AB15</f>
        <v>-97.028999999999996</v>
      </c>
      <c r="AC19" s="188">
        <f>'Working capital'!AC15</f>
        <v>-97.028999999999996</v>
      </c>
      <c r="AD19" s="188">
        <f>'Working capital'!AD15</f>
        <v>-97.028999999999996</v>
      </c>
      <c r="AE19" s="188">
        <f>'Working capital'!AE15</f>
        <v>-97.028999999999996</v>
      </c>
      <c r="AF19" s="188">
        <f>'Working capital'!AF15</f>
        <v>-97.028999999999996</v>
      </c>
      <c r="AG19" s="188">
        <f>'Working capital'!AG15</f>
        <v>-97.028999999999996</v>
      </c>
      <c r="AH19" s="188">
        <f>'Working capital'!AH15</f>
        <v>-97.028999999999996</v>
      </c>
      <c r="AI19" s="188">
        <f>'Working capital'!AI15</f>
        <v>-97.028999999999996</v>
      </c>
      <c r="AJ19" s="188">
        <f>'Working capital'!AJ15</f>
        <v>-97.028999999999996</v>
      </c>
      <c r="AK19" s="188">
        <f>'Working capital'!AK15</f>
        <v>-97.028999999999996</v>
      </c>
      <c r="AL19" s="188">
        <f>'Working capital'!AL15</f>
        <v>-97.028999999999996</v>
      </c>
      <c r="AM19" s="188">
        <f>'Working capital'!AM15</f>
        <v>-97.028999999999996</v>
      </c>
      <c r="AN19" s="188">
        <f>'Working capital'!AN15</f>
        <v>-97.028999999999996</v>
      </c>
      <c r="AO19" s="188">
        <f>'Working capital'!AO15</f>
        <v>-97.028999999999996</v>
      </c>
      <c r="AP19" s="188">
        <f>'Working capital'!AP15</f>
        <v>-97.028999999999996</v>
      </c>
      <c r="AQ19" s="188">
        <f>'Working capital'!AQ15</f>
        <v>-97.028999999999996</v>
      </c>
      <c r="AR19" s="188">
        <f>'Working capital'!AR15</f>
        <v>-97.028999999999996</v>
      </c>
      <c r="AS19" s="188">
        <f>'Working capital'!AS15</f>
        <v>-97.028999999999996</v>
      </c>
      <c r="AT19" s="188">
        <f>'Working capital'!AT15</f>
        <v>-97.028999999999996</v>
      </c>
      <c r="AU19" s="188">
        <f>'Working capital'!AU15</f>
        <v>-97.028999999999996</v>
      </c>
      <c r="AV19" s="188">
        <f>'Working capital'!AV15</f>
        <v>-97.028999999999996</v>
      </c>
      <c r="AW19" s="188">
        <f>'Working capital'!AW15</f>
        <v>-97.028999999999996</v>
      </c>
      <c r="AX19" s="188">
        <f>'Working capital'!AX15</f>
        <v>-97.028999999999996</v>
      </c>
      <c r="AY19" s="188">
        <f>'Working capital'!AY15</f>
        <v>-97.028999999999996</v>
      </c>
      <c r="AZ19" s="188">
        <f>'Working capital'!AZ15</f>
        <v>-97.028999999999996</v>
      </c>
      <c r="BA19" s="188">
        <f>'Working capital'!BA15</f>
        <v>-97.028999999999996</v>
      </c>
      <c r="BB19" s="188">
        <f>'Working capital'!BB15</f>
        <v>-97.028999999999996</v>
      </c>
      <c r="BC19" s="188">
        <f>'Working capital'!BC15</f>
        <v>-97.028999999999996</v>
      </c>
      <c r="BD19" s="188">
        <f>'Working capital'!BD15</f>
        <v>-97.028999999999996</v>
      </c>
      <c r="BE19" s="188">
        <f>'Working capital'!BE15</f>
        <v>-97.028999999999996</v>
      </c>
      <c r="BF19" s="188">
        <f>'Working capital'!BF15</f>
        <v>-97.028999999999996</v>
      </c>
      <c r="BG19" s="188">
        <f>'Working capital'!BG15</f>
        <v>-97.028999999999996</v>
      </c>
      <c r="BH19" s="188">
        <f>'Working capital'!BH15</f>
        <v>-97.028999999999996</v>
      </c>
      <c r="BI19" s="188">
        <f>'Working capital'!BI15</f>
        <v>-97.028999999999996</v>
      </c>
      <c r="BJ19" s="188">
        <f>'Working capital'!BJ15</f>
        <v>-97.028999999999996</v>
      </c>
      <c r="BK19" s="188">
        <f>'Working capital'!BK15</f>
        <v>-97.028999999999996</v>
      </c>
      <c r="BL19" s="188">
        <f>'Working capital'!BL15</f>
        <v>-97.028999999999996</v>
      </c>
      <c r="BM19" s="188">
        <f>'Working capital'!BM15</f>
        <v>-97.028999999999996</v>
      </c>
      <c r="BN19" s="188">
        <f>'Working capital'!BN15</f>
        <v>-97.028999999999996</v>
      </c>
      <c r="BO19" s="188">
        <f>'Working capital'!BO15</f>
        <v>-97.028999999999996</v>
      </c>
      <c r="BP19" s="188">
        <f>'Working capital'!BP15</f>
        <v>-97.028999999999996</v>
      </c>
      <c r="BQ19" s="188">
        <f>'Working capital'!BQ15</f>
        <v>-97.028999999999996</v>
      </c>
      <c r="BR19" s="188">
        <f>'Working capital'!BR15</f>
        <v>-97.028999999999996</v>
      </c>
      <c r="BS19" s="188">
        <f>'Working capital'!BS15</f>
        <v>-97.028999999999996</v>
      </c>
      <c r="BT19" s="188">
        <f>'Working capital'!BT15</f>
        <v>-97.028999999999996</v>
      </c>
      <c r="BU19" s="188">
        <f>'Working capital'!BU15</f>
        <v>-97.028999999999996</v>
      </c>
      <c r="BV19" s="188">
        <f>'Working capital'!BV15</f>
        <v>-97.028999999999996</v>
      </c>
      <c r="BW19" s="188">
        <f>'Working capital'!BW15</f>
        <v>-97.028999999999996</v>
      </c>
      <c r="BX19" s="188">
        <f>'Working capital'!BX15</f>
        <v>-97.028999999999996</v>
      </c>
      <c r="BY19" s="188">
        <f>'Working capital'!BY15</f>
        <v>-97.028999999999996</v>
      </c>
      <c r="BZ19" s="188">
        <f>'Working capital'!BZ15</f>
        <v>-97.028999999999996</v>
      </c>
      <c r="CA19" s="188">
        <f>'Working capital'!CA15</f>
        <v>-97.028999999999996</v>
      </c>
      <c r="CB19" s="188">
        <f>'Working capital'!CB15</f>
        <v>-97.028999999999996</v>
      </c>
      <c r="CC19" s="188">
        <f>'Working capital'!CC15</f>
        <v>-97.028999999999996</v>
      </c>
      <c r="CD19" s="188">
        <f>'Working capital'!CD15</f>
        <v>-97.028999999999996</v>
      </c>
      <c r="CE19" s="188">
        <f>'Working capital'!CE15</f>
        <v>-97.028999999999996</v>
      </c>
      <c r="CF19" s="188">
        <f>'Working capital'!CF15</f>
        <v>-97.028999999999996</v>
      </c>
      <c r="CG19" s="188">
        <f>'Working capital'!CG15</f>
        <v>-97.028999999999996</v>
      </c>
      <c r="CH19" s="188">
        <f>'Working capital'!CH15</f>
        <v>-97.028999999999996</v>
      </c>
      <c r="CI19" s="188">
        <f>'Working capital'!CI15</f>
        <v>-97.028999999999996</v>
      </c>
    </row>
    <row r="20" spans="1:87">
      <c r="C20" t="s">
        <v>612</v>
      </c>
      <c r="D20" s="2" t="s">
        <v>898</v>
      </c>
      <c r="E20" s="2" t="s">
        <v>58</v>
      </c>
      <c r="G20" s="669">
        <f>-Inputs!H430</f>
        <v>-466.69649970645344</v>
      </c>
      <c r="H20" s="751">
        <f>G20-Tax!H194</f>
        <v>-473.95949970645341</v>
      </c>
      <c r="I20" s="751">
        <f>H20-Tax!I194</f>
        <v>-637.55949970645338</v>
      </c>
      <c r="J20" s="751">
        <f>I20-Tax!J194</f>
        <v>-654.31593370645339</v>
      </c>
      <c r="K20" s="751">
        <f>J20-Tax!K194</f>
        <v>-657.9309337064534</v>
      </c>
      <c r="L20" s="751">
        <f>K20-Tax!L194</f>
        <v>-670.63093370645345</v>
      </c>
      <c r="M20" s="751">
        <f>L20-Tax!M194</f>
        <v>-702.96322335203899</v>
      </c>
      <c r="N20" s="751">
        <f>M20-Tax!N194</f>
        <v>-758.60672379021401</v>
      </c>
      <c r="O20" s="751">
        <f>N20-Tax!O194</f>
        <v>-865.5771770508768</v>
      </c>
      <c r="P20" s="751">
        <f>O20-Tax!P194</f>
        <v>-982.93909789914198</v>
      </c>
      <c r="Q20" s="751">
        <f>P20-Tax!Q194</f>
        <v>-1114.4431514329026</v>
      </c>
      <c r="R20" s="751">
        <f>Q20-Tax!R194</f>
        <v>-1254.0354602915845</v>
      </c>
      <c r="S20" s="751">
        <f>R20-Tax!S194</f>
        <v>-1395.1112966831483</v>
      </c>
      <c r="T20" s="751">
        <f>S20-Tax!T194</f>
        <v>-1544.9894460111693</v>
      </c>
      <c r="U20" s="751">
        <f>T20-Tax!U194</f>
        <v>-1705.4746917646164</v>
      </c>
      <c r="V20" s="751">
        <f>U20-Tax!V194</f>
        <v>-1880.7373904652702</v>
      </c>
      <c r="W20" s="751">
        <f>V20-Tax!W194</f>
        <v>-2071.8647189330627</v>
      </c>
      <c r="X20" s="751">
        <f>W20-Tax!X194</f>
        <v>-2279.4232710563633</v>
      </c>
      <c r="Y20" s="751">
        <f>X20-Tax!Y194</f>
        <v>-2503.9347201292185</v>
      </c>
      <c r="Z20" s="751">
        <f>Y20-Tax!Z194</f>
        <v>-2747.269242060047</v>
      </c>
      <c r="AA20" s="751">
        <f>Z20-Tax!AA194</f>
        <v>-3005.5535998431524</v>
      </c>
      <c r="AB20" s="751">
        <f>AA20-Tax!AB194</f>
        <v>-3240.4199442286426</v>
      </c>
      <c r="AC20" s="751">
        <f>AB20-Tax!AC194</f>
        <v>-3492.4010993930719</v>
      </c>
      <c r="AD20" s="751">
        <f>AC20-Tax!AD194</f>
        <v>-3762.3269399312817</v>
      </c>
      <c r="AE20" s="751">
        <f>AD20-Tax!AE194</f>
        <v>-4051.0210614162675</v>
      </c>
      <c r="AF20" s="751">
        <f>AE20-Tax!AF194</f>
        <v>-4359.5993790615066</v>
      </c>
      <c r="AG20" s="751">
        <f>AF20-Tax!AG194</f>
        <v>-4677.5591634854709</v>
      </c>
      <c r="AH20" s="751">
        <f>AG20-Tax!AH194</f>
        <v>-5003.5800916364851</v>
      </c>
      <c r="AI20" s="751">
        <f>AH20-Tax!AI194</f>
        <v>-5338.4007314194196</v>
      </c>
      <c r="AJ20" s="751">
        <f>AI20-Tax!AJ194</f>
        <v>-5682.709854462867</v>
      </c>
      <c r="AK20" s="751">
        <f>AJ20-Tax!AK194</f>
        <v>-6037.155987620783</v>
      </c>
      <c r="AL20" s="751">
        <f>AK20-Tax!AL194</f>
        <v>-6402.3089746906398</v>
      </c>
      <c r="AM20" s="751">
        <f>AL20-Tax!AM194</f>
        <v>-6778.5388096516008</v>
      </c>
      <c r="AN20" s="751">
        <f>AM20-Tax!AN194</f>
        <v>-7166.3424648446153</v>
      </c>
      <c r="AO20" s="751">
        <f>AN20-Tax!AO194</f>
        <v>-7566.0506881758938</v>
      </c>
      <c r="AP20" s="751">
        <f>AO20-Tax!AP194</f>
        <v>-7977.9510448835117</v>
      </c>
      <c r="AQ20" s="751">
        <f>AP20-Tax!AQ194</f>
        <v>-8402.3798469563044</v>
      </c>
      <c r="AR20" s="751">
        <f>AQ20-Tax!AR194</f>
        <v>-8839.6742578647372</v>
      </c>
      <c r="AS20" s="751">
        <f>AR20-Tax!AS194</f>
        <v>-9290.4462786797121</v>
      </c>
      <c r="AT20" s="751">
        <f>AS20-Tax!AT194</f>
        <v>-9755.3784865461203</v>
      </c>
      <c r="AU20" s="751">
        <f>AT20-Tax!AU194</f>
        <v>-10234.42542981766</v>
      </c>
      <c r="AV20" s="751">
        <f>AU20-Tax!AV194</f>
        <v>-10728.343213878426</v>
      </c>
      <c r="AW20" s="751">
        <f>AV20-Tax!AW194</f>
        <v>-11237.371831525666</v>
      </c>
      <c r="AX20" s="751">
        <f>AW20-Tax!AX194</f>
        <v>-11761.847181608271</v>
      </c>
      <c r="AY20" s="751">
        <f>AX20-Tax!AY194</f>
        <v>-12302.237071485044</v>
      </c>
      <c r="AZ20" s="751">
        <f>AY20-Tax!AZ194</f>
        <v>-12858.820096264753</v>
      </c>
      <c r="BA20" s="751">
        <f>AZ20-Tax!BA194</f>
        <v>-13432.18548928245</v>
      </c>
      <c r="BB20" s="751">
        <f>BA20-Tax!BB194</f>
        <v>-14023.112218371838</v>
      </c>
      <c r="BC20" s="751">
        <f>BB20-Tax!BC194</f>
        <v>-14632.121897474284</v>
      </c>
      <c r="BD20" s="751">
        <f>BC20-Tax!BD194</f>
        <v>-15259.799643499735</v>
      </c>
      <c r="BE20" s="751">
        <f>BD20-Tax!BE194</f>
        <v>-15906.902608968356</v>
      </c>
      <c r="BF20" s="751">
        <f>BE20-Tax!BF194</f>
        <v>-16573.841937076788</v>
      </c>
      <c r="BG20" s="751">
        <f>BF20-Tax!BG194</f>
        <v>-17260.833164995936</v>
      </c>
      <c r="BH20" s="751">
        <f>BG20-Tax!BH194</f>
        <v>-17968.582960366359</v>
      </c>
      <c r="BI20" s="751">
        <f>BH20-Tax!BI194</f>
        <v>-18698.717872083926</v>
      </c>
      <c r="BJ20" s="751">
        <f>BI20-Tax!BJ194</f>
        <v>-19452.232759056977</v>
      </c>
      <c r="BK20" s="751">
        <f>BJ20-Tax!BK194</f>
        <v>-20229.37453781817</v>
      </c>
      <c r="BL20" s="751">
        <f>BK20-Tax!BL194</f>
        <v>-21031.010282716561</v>
      </c>
      <c r="BM20" s="751">
        <f>BL20-Tax!BM194</f>
        <v>-21857.866846023204</v>
      </c>
      <c r="BN20" s="751">
        <f>BM20-Tax!BN194</f>
        <v>-22710.677462122065</v>
      </c>
      <c r="BO20" s="751">
        <f>BN20-Tax!BO194</f>
        <v>-23590.211896948123</v>
      </c>
      <c r="BP20" s="751">
        <f>BO20-Tax!BP194</f>
        <v>-24497.25452301971</v>
      </c>
      <c r="BQ20" s="751">
        <f>BP20-Tax!BQ194</f>
        <v>-25432.896469974083</v>
      </c>
      <c r="BR20" s="751">
        <f>BQ20-Tax!BR194</f>
        <v>-26398.084762138737</v>
      </c>
      <c r="BS20" s="751">
        <f>BR20-Tax!BS194</f>
        <v>-27393.753314671001</v>
      </c>
      <c r="BT20" s="751">
        <f>BS20-Tax!BT194</f>
        <v>-28420.868121328625</v>
      </c>
      <c r="BU20" s="751">
        <f>BT20-Tax!BU194</f>
        <v>-29480.38681895566</v>
      </c>
      <c r="BV20" s="751">
        <f>BU20-Tax!BV194</f>
        <v>-30573.297913983864</v>
      </c>
      <c r="BW20" s="751">
        <f>BV20-Tax!BW194</f>
        <v>-31700.724012649196</v>
      </c>
      <c r="BX20" s="751">
        <f>BW20-Tax!BX194</f>
        <v>-32863.808482795663</v>
      </c>
      <c r="BY20" s="751">
        <f>BX20-Tax!BY194</f>
        <v>-34063.659550534336</v>
      </c>
      <c r="BZ20" s="751">
        <f>BY20-Tax!BZ194</f>
        <v>-35301.423483653947</v>
      </c>
      <c r="CA20" s="751">
        <f>BZ20-Tax!CA194</f>
        <v>-36578.255200917039</v>
      </c>
      <c r="CB20" s="751">
        <f>CA20-Tax!CB194</f>
        <v>-37895.351494697854</v>
      </c>
      <c r="CC20" s="751">
        <f>CB20-Tax!CC194</f>
        <v>-39253.955268256097</v>
      </c>
      <c r="CD20" s="751">
        <f>CC20-Tax!CD194</f>
        <v>-40655.357803697603</v>
      </c>
      <c r="CE20" s="751">
        <f>CD20-Tax!CE194</f>
        <v>-42100.896656761157</v>
      </c>
      <c r="CF20" s="751">
        <f>CE20-Tax!CF194</f>
        <v>-43591.955052745892</v>
      </c>
      <c r="CG20" s="751">
        <f>CF20-Tax!CG194</f>
        <v>-45129.953186126892</v>
      </c>
      <c r="CH20" s="751">
        <f>CG20-Tax!CH194</f>
        <v>-46716.362560205322</v>
      </c>
      <c r="CI20" s="751">
        <f>CH20-Tax!CI194</f>
        <v>-48352.704592660884</v>
      </c>
    </row>
    <row r="21" spans="1:87">
      <c r="D21" s="2"/>
      <c r="E21" s="2"/>
      <c r="F21" s="2"/>
      <c r="G21" s="2"/>
      <c r="H21" s="188"/>
      <c r="I21" s="188"/>
      <c r="J21" s="188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</row>
    <row r="22" spans="1:87" ht="15" thickBot="1">
      <c r="A22" s="4"/>
      <c r="B22" s="4"/>
      <c r="C22" s="4" t="s">
        <v>623</v>
      </c>
      <c r="D22" s="2" t="s">
        <v>898</v>
      </c>
      <c r="E22" s="2" t="s">
        <v>58</v>
      </c>
      <c r="F22" s="2"/>
      <c r="G22" s="421"/>
      <c r="H22" s="747">
        <f>SUM(H5,H7,H9,H11:H13,H16:H20)</f>
        <v>6216.2834958794501</v>
      </c>
      <c r="I22" s="747">
        <f>SUM(I5,I7,I9,I11:I13,I16:I20)</f>
        <v>6151.3731388947308</v>
      </c>
      <c r="J22" s="747">
        <f t="shared" ref="J22:BU22" si="3">SUM(J5,J7,J9,J11:J13,J16:J20)</f>
        <v>6347.8843924154044</v>
      </c>
      <c r="K22" s="747">
        <f t="shared" si="3"/>
        <v>6554.6040384721045</v>
      </c>
      <c r="L22" s="747">
        <f t="shared" si="3"/>
        <v>6783.7184447707432</v>
      </c>
      <c r="M22" s="747">
        <f t="shared" si="3"/>
        <v>7050.7153137075002</v>
      </c>
      <c r="N22" s="747">
        <f t="shared" si="3"/>
        <v>7387.6458150220215</v>
      </c>
      <c r="O22" s="747">
        <f t="shared" si="3"/>
        <v>7880.2238414706771</v>
      </c>
      <c r="P22" s="747">
        <f t="shared" si="3"/>
        <v>8403.9762706821384</v>
      </c>
      <c r="Q22" s="747">
        <f t="shared" si="3"/>
        <v>8981.0295183320086</v>
      </c>
      <c r="R22" s="747">
        <f t="shared" si="3"/>
        <v>9589.813036111078</v>
      </c>
      <c r="S22" s="747">
        <f t="shared" si="3"/>
        <v>10205.935657301821</v>
      </c>
      <c r="T22" s="747">
        <f t="shared" si="3"/>
        <v>10857.988445941708</v>
      </c>
      <c r="U22" s="747">
        <f t="shared" si="3"/>
        <v>11550.647669207012</v>
      </c>
      <c r="V22" s="747">
        <f t="shared" si="3"/>
        <v>12299.455300530253</v>
      </c>
      <c r="W22" s="747">
        <f t="shared" si="3"/>
        <v>13107.393825945155</v>
      </c>
      <c r="X22" s="747">
        <f t="shared" si="3"/>
        <v>13976.312715210284</v>
      </c>
      <c r="Y22" s="747">
        <f t="shared" si="3"/>
        <v>14907.945570254433</v>
      </c>
      <c r="Z22" s="747">
        <f t="shared" si="3"/>
        <v>15908.653283749896</v>
      </c>
      <c r="AA22" s="747">
        <f t="shared" si="3"/>
        <v>16982.527205283248</v>
      </c>
      <c r="AB22" s="747">
        <f t="shared" si="3"/>
        <v>18138.37643199756</v>
      </c>
      <c r="AC22" s="747">
        <f t="shared" si="3"/>
        <v>19383.230732537166</v>
      </c>
      <c r="AD22" s="747">
        <f t="shared" si="3"/>
        <v>20714.159411229892</v>
      </c>
      <c r="AE22" s="747">
        <f t="shared" si="3"/>
        <v>22135.505254529231</v>
      </c>
      <c r="AF22" s="747">
        <f t="shared" si="3"/>
        <v>23652.360539915448</v>
      </c>
      <c r="AG22" s="747">
        <f t="shared" si="3"/>
        <v>25202.578060781325</v>
      </c>
      <c r="AH22" s="747">
        <f t="shared" si="3"/>
        <v>26788.76446024813</v>
      </c>
      <c r="AI22" s="747">
        <f t="shared" si="3"/>
        <v>28414.200653122007</v>
      </c>
      <c r="AJ22" s="747">
        <f t="shared" si="3"/>
        <v>30081.658788211229</v>
      </c>
      <c r="AK22" s="747">
        <f t="shared" si="3"/>
        <v>31793.53867363921</v>
      </c>
      <c r="AL22" s="747">
        <f t="shared" si="3"/>
        <v>33552.580080389227</v>
      </c>
      <c r="AM22" s="747">
        <f t="shared" si="3"/>
        <v>35360.84931828978</v>
      </c>
      <c r="AN22" s="747">
        <f t="shared" si="3"/>
        <v>37220.683211885807</v>
      </c>
      <c r="AO22" s="747">
        <f t="shared" si="3"/>
        <v>39133.512399531515</v>
      </c>
      <c r="AP22" s="747">
        <f t="shared" si="3"/>
        <v>41101.218431819754</v>
      </c>
      <c r="AQ22" s="747">
        <f t="shared" si="3"/>
        <v>43125.753420475688</v>
      </c>
      <c r="AR22" s="747">
        <f t="shared" si="3"/>
        <v>45209.129973462208</v>
      </c>
      <c r="AS22" s="747">
        <f t="shared" si="3"/>
        <v>47354.128030117892</v>
      </c>
      <c r="AT22" s="747">
        <f t="shared" si="3"/>
        <v>49564.022017427262</v>
      </c>
      <c r="AU22" s="747">
        <f t="shared" si="3"/>
        <v>51838.320764845572</v>
      </c>
      <c r="AV22" s="747">
        <f t="shared" si="3"/>
        <v>54181.416728433294</v>
      </c>
      <c r="AW22" s="747">
        <f t="shared" si="3"/>
        <v>56594.083277512385</v>
      </c>
      <c r="AX22" s="747">
        <f t="shared" si="3"/>
        <v>59078.069156641548</v>
      </c>
      <c r="AY22" s="747">
        <f t="shared" si="3"/>
        <v>61635.7156173658</v>
      </c>
      <c r="AZ22" s="747">
        <f t="shared" si="3"/>
        <v>64268.146266774798</v>
      </c>
      <c r="BA22" s="747">
        <f t="shared" si="3"/>
        <v>66978.535600650837</v>
      </c>
      <c r="BB22" s="747">
        <f t="shared" si="3"/>
        <v>69770.757274205593</v>
      </c>
      <c r="BC22" s="747">
        <f t="shared" si="3"/>
        <v>72646.99725808957</v>
      </c>
      <c r="BD22" s="747">
        <f t="shared" si="3"/>
        <v>75610.11758893331</v>
      </c>
      <c r="BE22" s="747">
        <f t="shared" si="3"/>
        <v>78663.865082957214</v>
      </c>
      <c r="BF22" s="747">
        <f t="shared" si="3"/>
        <v>81809.935069130734</v>
      </c>
      <c r="BG22" s="747">
        <f t="shared" si="3"/>
        <v>85049.306452061544</v>
      </c>
      <c r="BH22" s="747">
        <f t="shared" si="3"/>
        <v>88385.923816149909</v>
      </c>
      <c r="BI22" s="747">
        <f t="shared" si="3"/>
        <v>91828.584181671875</v>
      </c>
      <c r="BJ22" s="747">
        <f t="shared" si="3"/>
        <v>95381.512906778255</v>
      </c>
      <c r="BK22" s="747">
        <f t="shared" si="3"/>
        <v>99045.344184866262</v>
      </c>
      <c r="BL22" s="747">
        <f t="shared" si="3"/>
        <v>102825.00215827834</v>
      </c>
      <c r="BM22" s="747">
        <f t="shared" si="3"/>
        <v>106723.89157199215</v>
      </c>
      <c r="BN22" s="747">
        <f t="shared" si="3"/>
        <v>110745.60791328597</v>
      </c>
      <c r="BO22" s="747">
        <f t="shared" si="3"/>
        <v>114893.87254496025</v>
      </c>
      <c r="BP22" s="747">
        <f t="shared" si="3"/>
        <v>119172.50976053771</v>
      </c>
      <c r="BQ22" s="747">
        <f t="shared" si="3"/>
        <v>123586.28606924921</v>
      </c>
      <c r="BR22" s="747">
        <f t="shared" si="3"/>
        <v>128139.58829933665</v>
      </c>
      <c r="BS22" s="747">
        <f t="shared" si="3"/>
        <v>132836.8020749175</v>
      </c>
      <c r="BT22" s="747">
        <f t="shared" si="3"/>
        <v>137682.4741251478</v>
      </c>
      <c r="BU22" s="747">
        <f t="shared" si="3"/>
        <v>142681.15339550367</v>
      </c>
      <c r="BV22" s="747">
        <f t="shared" ref="BV22:CI22" si="4">SUM(BV5,BV7,BV9,BV11:BV13,BV16:BV20)</f>
        <v>147837.53974134158</v>
      </c>
      <c r="BW22" s="747">
        <f t="shared" si="4"/>
        <v>153156.77921529138</v>
      </c>
      <c r="BX22" s="747">
        <f t="shared" si="4"/>
        <v>158644.15084649067</v>
      </c>
      <c r="BY22" s="747">
        <f t="shared" si="4"/>
        <v>164304.86155057652</v>
      </c>
      <c r="BZ22" s="747">
        <f t="shared" si="4"/>
        <v>170144.29710077346</v>
      </c>
      <c r="CA22" s="747">
        <f t="shared" si="4"/>
        <v>176167.92031136583</v>
      </c>
      <c r="CB22" s="747">
        <f t="shared" si="4"/>
        <v>182381.39737912634</v>
      </c>
      <c r="CC22" s="747">
        <f t="shared" si="4"/>
        <v>188790.57236778288</v>
      </c>
      <c r="CD22" s="747">
        <f t="shared" si="4"/>
        <v>195401.50684105168</v>
      </c>
      <c r="CE22" s="747">
        <f t="shared" si="4"/>
        <v>202220.45875521953</v>
      </c>
      <c r="CF22" s="747">
        <f t="shared" si="4"/>
        <v>209253.90790845227</v>
      </c>
      <c r="CG22" s="747">
        <f t="shared" si="4"/>
        <v>216508.49292872747</v>
      </c>
      <c r="CH22" s="747">
        <f t="shared" si="4"/>
        <v>223991.08575759304</v>
      </c>
      <c r="CI22" s="747">
        <f t="shared" si="4"/>
        <v>231708.78037009534</v>
      </c>
    </row>
    <row r="23" spans="1:87" ht="15" thickTop="1">
      <c r="D23" s="2"/>
      <c r="E23" s="2"/>
      <c r="F23" s="2"/>
      <c r="G23" s="2"/>
      <c r="H23" s="188"/>
      <c r="I23" s="188"/>
      <c r="J23" s="188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</row>
    <row r="24" spans="1:87">
      <c r="C24" t="s">
        <v>624</v>
      </c>
      <c r="D24" s="2" t="s">
        <v>898</v>
      </c>
      <c r="E24" s="2" t="s">
        <v>58</v>
      </c>
      <c r="F24" s="2"/>
      <c r="G24" s="421"/>
      <c r="H24" s="188">
        <f>'Debt &amp; interest'!H48</f>
        <v>4148.4269999999997</v>
      </c>
      <c r="I24" s="188">
        <f>'Debt &amp; interest'!I48</f>
        <v>4383.5870000000004</v>
      </c>
      <c r="J24" s="188">
        <f>'Debt &amp; interest'!J48</f>
        <v>4508.7359999999999</v>
      </c>
      <c r="K24" s="188">
        <f>'Debt &amp; interest'!K48</f>
        <v>4704.4319999999998</v>
      </c>
      <c r="L24" s="188">
        <f>'Debt &amp; interest'!L48</f>
        <v>4874.4319999999998</v>
      </c>
      <c r="M24" s="188">
        <f>'Debt &amp; interest'!M48</f>
        <v>5044.4319999999998</v>
      </c>
      <c r="N24" s="188">
        <f>'Debt &amp; interest'!N48</f>
        <v>5214.4319999999998</v>
      </c>
      <c r="O24" s="188">
        <f>'Debt &amp; interest'!O48</f>
        <v>5386.0986666666668</v>
      </c>
      <c r="P24" s="188">
        <f>'Debt &amp; interest'!P48</f>
        <v>5557.7653333333337</v>
      </c>
      <c r="Q24" s="188">
        <f>'Debt &amp; interest'!Q48</f>
        <v>5729.4320000000007</v>
      </c>
      <c r="R24" s="188">
        <f>'Debt &amp; interest'!R48</f>
        <v>5901.0986666666677</v>
      </c>
      <c r="S24" s="188">
        <f>'Debt &amp; interest'!S48</f>
        <v>6072.7653333333346</v>
      </c>
      <c r="T24" s="188">
        <f>'Debt &amp; interest'!T48</f>
        <v>6244.4320000000016</v>
      </c>
      <c r="U24" s="188">
        <f>'Debt &amp; interest'!U48</f>
        <v>6416.0986666666686</v>
      </c>
      <c r="V24" s="188">
        <f>'Debt &amp; interest'!V48</f>
        <v>6587.7653333333355</v>
      </c>
      <c r="W24" s="188">
        <f>'Debt &amp; interest'!W48</f>
        <v>6759.4320000000025</v>
      </c>
      <c r="X24" s="188">
        <f>'Debt &amp; interest'!X48</f>
        <v>6931.0986666666695</v>
      </c>
      <c r="Y24" s="188">
        <f>'Debt &amp; interest'!Y48</f>
        <v>7102.7653333333365</v>
      </c>
      <c r="Z24" s="188">
        <f>'Debt &amp; interest'!Z48</f>
        <v>7274.4320000000034</v>
      </c>
      <c r="AA24" s="188">
        <f>'Debt &amp; interest'!AA48</f>
        <v>7446.0986666666704</v>
      </c>
      <c r="AB24" s="188">
        <f>'Debt &amp; interest'!AB48</f>
        <v>7617.7653333333374</v>
      </c>
      <c r="AC24" s="188">
        <f>'Debt &amp; interest'!AC48</f>
        <v>7789.4320000000043</v>
      </c>
      <c r="AD24" s="188">
        <f>'Debt &amp; interest'!AD48</f>
        <v>7961.0986666666713</v>
      </c>
      <c r="AE24" s="188">
        <f>'Debt &amp; interest'!AE48</f>
        <v>8132.7653333333383</v>
      </c>
      <c r="AF24" s="188">
        <f>'Debt &amp; interest'!AF48</f>
        <v>8304.4320000000062</v>
      </c>
      <c r="AG24" s="188">
        <f>'Debt &amp; interest'!AG48</f>
        <v>8476.098666666674</v>
      </c>
      <c r="AH24" s="188">
        <f>'Debt &amp; interest'!AH48</f>
        <v>8647.7653333333419</v>
      </c>
      <c r="AI24" s="188">
        <f>'Debt &amp; interest'!AI48</f>
        <v>8819.4320000000098</v>
      </c>
      <c r="AJ24" s="188">
        <f>'Debt &amp; interest'!AJ48</f>
        <v>8991.0986666666777</v>
      </c>
      <c r="AK24" s="188">
        <f>'Debt &amp; interest'!AK48</f>
        <v>9162.7653333333456</v>
      </c>
      <c r="AL24" s="188">
        <f>'Debt &amp; interest'!AL48</f>
        <v>9334.4320000000134</v>
      </c>
      <c r="AM24" s="188">
        <f>'Debt &amp; interest'!AM48</f>
        <v>9506.0986666666813</v>
      </c>
      <c r="AN24" s="188">
        <f>'Debt &amp; interest'!AN48</f>
        <v>9677.7653333333492</v>
      </c>
      <c r="AO24" s="188">
        <f>'Debt &amp; interest'!AO48</f>
        <v>9849.4320000000171</v>
      </c>
      <c r="AP24" s="188">
        <f>'Debt &amp; interest'!AP48</f>
        <v>10021.098666666685</v>
      </c>
      <c r="AQ24" s="188">
        <f>'Debt &amp; interest'!AQ48</f>
        <v>10192.765333333353</v>
      </c>
      <c r="AR24" s="188">
        <f>'Debt &amp; interest'!AR48</f>
        <v>10364.432000000021</v>
      </c>
      <c r="AS24" s="188">
        <f>'Debt &amp; interest'!AS48</f>
        <v>10536.098666666689</v>
      </c>
      <c r="AT24" s="188">
        <f>'Debt &amp; interest'!AT48</f>
        <v>10707.765333333356</v>
      </c>
      <c r="AU24" s="188">
        <f>'Debt &amp; interest'!AU48</f>
        <v>10879.432000000024</v>
      </c>
      <c r="AV24" s="188">
        <f>'Debt &amp; interest'!AV48</f>
        <v>11051.098666666692</v>
      </c>
      <c r="AW24" s="188">
        <f>'Debt &amp; interest'!AW48</f>
        <v>11222.76533333336</v>
      </c>
      <c r="AX24" s="188">
        <f>'Debt &amp; interest'!AX48</f>
        <v>11394.432000000028</v>
      </c>
      <c r="AY24" s="188">
        <f>'Debt &amp; interest'!AY48</f>
        <v>11566.098666666696</v>
      </c>
      <c r="AZ24" s="188">
        <f>'Debt &amp; interest'!AZ48</f>
        <v>11737.765333333364</v>
      </c>
      <c r="BA24" s="188">
        <f>'Debt &amp; interest'!BA48</f>
        <v>11909.432000000032</v>
      </c>
      <c r="BB24" s="188">
        <f>'Debt &amp; interest'!BB48</f>
        <v>12081.0986666667</v>
      </c>
      <c r="BC24" s="188">
        <f>'Debt &amp; interest'!BC48</f>
        <v>12252.765333333367</v>
      </c>
      <c r="BD24" s="188">
        <f>'Debt &amp; interest'!BD48</f>
        <v>12424.432000000035</v>
      </c>
      <c r="BE24" s="188">
        <f>'Debt &amp; interest'!BE48</f>
        <v>12596.098666666703</v>
      </c>
      <c r="BF24" s="188">
        <f>'Debt &amp; interest'!BF48</f>
        <v>12767.765333333371</v>
      </c>
      <c r="BG24" s="188">
        <f>'Debt &amp; interest'!BG48</f>
        <v>12939.432000000039</v>
      </c>
      <c r="BH24" s="188">
        <f>'Debt &amp; interest'!BH48</f>
        <v>13111.098666666707</v>
      </c>
      <c r="BI24" s="188">
        <f>'Debt &amp; interest'!BI48</f>
        <v>13282.765333333375</v>
      </c>
      <c r="BJ24" s="188">
        <f>'Debt &amp; interest'!BJ48</f>
        <v>13454.432000000043</v>
      </c>
      <c r="BK24" s="188">
        <f>'Debt &amp; interest'!BK48</f>
        <v>13626.09866666671</v>
      </c>
      <c r="BL24" s="188">
        <f>'Debt &amp; interest'!BL48</f>
        <v>13797.765333333378</v>
      </c>
      <c r="BM24" s="188">
        <f>'Debt &amp; interest'!BM48</f>
        <v>13969.432000000046</v>
      </c>
      <c r="BN24" s="188">
        <f>'Debt &amp; interest'!BN48</f>
        <v>14141.098666666714</v>
      </c>
      <c r="BO24" s="188">
        <f>'Debt &amp; interest'!BO48</f>
        <v>14312.765333333382</v>
      </c>
      <c r="BP24" s="188">
        <f>'Debt &amp; interest'!BP48</f>
        <v>14484.43200000005</v>
      </c>
      <c r="BQ24" s="188">
        <f>'Debt &amp; interest'!BQ48</f>
        <v>14656.098666666718</v>
      </c>
      <c r="BR24" s="188">
        <f>'Debt &amp; interest'!BR48</f>
        <v>14827.765333333386</v>
      </c>
      <c r="BS24" s="188">
        <f>'Debt &amp; interest'!BS48</f>
        <v>14999.432000000053</v>
      </c>
      <c r="BT24" s="188">
        <f>'Debt &amp; interest'!BT48</f>
        <v>15171.098666666721</v>
      </c>
      <c r="BU24" s="188">
        <f>'Debt &amp; interest'!BU48</f>
        <v>15342.765333333389</v>
      </c>
      <c r="BV24" s="188">
        <f>'Debt &amp; interest'!BV48</f>
        <v>15514.432000000057</v>
      </c>
      <c r="BW24" s="188">
        <f>'Debt &amp; interest'!BW48</f>
        <v>15686.098666666725</v>
      </c>
      <c r="BX24" s="188">
        <f>'Debt &amp; interest'!BX48</f>
        <v>15857.765333333393</v>
      </c>
      <c r="BY24" s="188">
        <f>'Debt &amp; interest'!BY48</f>
        <v>16029.432000000061</v>
      </c>
      <c r="BZ24" s="188">
        <f>'Debt &amp; interest'!BZ48</f>
        <v>16201.098666666729</v>
      </c>
      <c r="CA24" s="188">
        <f>'Debt &amp; interest'!CA48</f>
        <v>16372.765333333396</v>
      </c>
      <c r="CB24" s="188">
        <f>'Debt &amp; interest'!CB48</f>
        <v>16544.432000000063</v>
      </c>
      <c r="CC24" s="188">
        <f>'Debt &amp; interest'!CC48</f>
        <v>16716.09866666673</v>
      </c>
      <c r="CD24" s="188">
        <f>'Debt &amp; interest'!CD48</f>
        <v>16887.765333333398</v>
      </c>
      <c r="CE24" s="188">
        <f>'Debt &amp; interest'!CE48</f>
        <v>17059.432000000066</v>
      </c>
      <c r="CF24" s="188">
        <f>'Debt &amp; interest'!CF48</f>
        <v>17231.098666666734</v>
      </c>
      <c r="CG24" s="188">
        <f>'Debt &amp; interest'!CG48</f>
        <v>17402.765333333402</v>
      </c>
      <c r="CH24" s="188">
        <f>'Debt &amp; interest'!CH48</f>
        <v>17574.43200000007</v>
      </c>
      <c r="CI24" s="188">
        <f>'Debt &amp; interest'!CI48</f>
        <v>17746.098666666738</v>
      </c>
    </row>
    <row r="25" spans="1:87">
      <c r="C25" t="s">
        <v>352</v>
      </c>
      <c r="D25" s="2" t="s">
        <v>898</v>
      </c>
      <c r="E25" s="2" t="s">
        <v>58</v>
      </c>
      <c r="F25" s="669">
        <f>Inputs!H429</f>
        <v>133.43</v>
      </c>
      <c r="G25" s="774"/>
      <c r="H25" s="188">
        <f>$F$25</f>
        <v>133.43</v>
      </c>
      <c r="I25" s="188">
        <f>$F$25</f>
        <v>133.43</v>
      </c>
      <c r="J25" s="188">
        <f t="shared" ref="J25:BU25" si="5">$F$25</f>
        <v>133.43</v>
      </c>
      <c r="K25" s="188">
        <f t="shared" si="5"/>
        <v>133.43</v>
      </c>
      <c r="L25" s="188">
        <f t="shared" si="5"/>
        <v>133.43</v>
      </c>
      <c r="M25" s="188">
        <f t="shared" si="5"/>
        <v>133.43</v>
      </c>
      <c r="N25" s="188">
        <f t="shared" si="5"/>
        <v>133.43</v>
      </c>
      <c r="O25" s="188">
        <f t="shared" si="5"/>
        <v>133.43</v>
      </c>
      <c r="P25" s="188">
        <f t="shared" si="5"/>
        <v>133.43</v>
      </c>
      <c r="Q25" s="188">
        <f t="shared" si="5"/>
        <v>133.43</v>
      </c>
      <c r="R25" s="188">
        <f t="shared" si="5"/>
        <v>133.43</v>
      </c>
      <c r="S25" s="188">
        <f t="shared" si="5"/>
        <v>133.43</v>
      </c>
      <c r="T25" s="188">
        <f t="shared" si="5"/>
        <v>133.43</v>
      </c>
      <c r="U25" s="188">
        <f t="shared" si="5"/>
        <v>133.43</v>
      </c>
      <c r="V25" s="188">
        <f t="shared" si="5"/>
        <v>133.43</v>
      </c>
      <c r="W25" s="188">
        <f t="shared" si="5"/>
        <v>133.43</v>
      </c>
      <c r="X25" s="188">
        <f t="shared" si="5"/>
        <v>133.43</v>
      </c>
      <c r="Y25" s="188">
        <f t="shared" si="5"/>
        <v>133.43</v>
      </c>
      <c r="Z25" s="188">
        <f t="shared" si="5"/>
        <v>133.43</v>
      </c>
      <c r="AA25" s="188">
        <f t="shared" si="5"/>
        <v>133.43</v>
      </c>
      <c r="AB25" s="188">
        <f t="shared" si="5"/>
        <v>133.43</v>
      </c>
      <c r="AC25" s="188">
        <f t="shared" si="5"/>
        <v>133.43</v>
      </c>
      <c r="AD25" s="188">
        <f t="shared" si="5"/>
        <v>133.43</v>
      </c>
      <c r="AE25" s="188">
        <f t="shared" si="5"/>
        <v>133.43</v>
      </c>
      <c r="AF25" s="188">
        <f t="shared" si="5"/>
        <v>133.43</v>
      </c>
      <c r="AG25" s="188">
        <f t="shared" si="5"/>
        <v>133.43</v>
      </c>
      <c r="AH25" s="188">
        <f t="shared" si="5"/>
        <v>133.43</v>
      </c>
      <c r="AI25" s="188">
        <f t="shared" si="5"/>
        <v>133.43</v>
      </c>
      <c r="AJ25" s="188">
        <f t="shared" si="5"/>
        <v>133.43</v>
      </c>
      <c r="AK25" s="188">
        <f t="shared" si="5"/>
        <v>133.43</v>
      </c>
      <c r="AL25" s="188">
        <f t="shared" si="5"/>
        <v>133.43</v>
      </c>
      <c r="AM25" s="188">
        <f t="shared" si="5"/>
        <v>133.43</v>
      </c>
      <c r="AN25" s="188">
        <f t="shared" si="5"/>
        <v>133.43</v>
      </c>
      <c r="AO25" s="188">
        <f t="shared" si="5"/>
        <v>133.43</v>
      </c>
      <c r="AP25" s="188">
        <f t="shared" si="5"/>
        <v>133.43</v>
      </c>
      <c r="AQ25" s="188">
        <f t="shared" si="5"/>
        <v>133.43</v>
      </c>
      <c r="AR25" s="188">
        <f t="shared" si="5"/>
        <v>133.43</v>
      </c>
      <c r="AS25" s="188">
        <f t="shared" si="5"/>
        <v>133.43</v>
      </c>
      <c r="AT25" s="188">
        <f t="shared" si="5"/>
        <v>133.43</v>
      </c>
      <c r="AU25" s="188">
        <f t="shared" si="5"/>
        <v>133.43</v>
      </c>
      <c r="AV25" s="188">
        <f t="shared" si="5"/>
        <v>133.43</v>
      </c>
      <c r="AW25" s="188">
        <f t="shared" si="5"/>
        <v>133.43</v>
      </c>
      <c r="AX25" s="188">
        <f t="shared" si="5"/>
        <v>133.43</v>
      </c>
      <c r="AY25" s="188">
        <f t="shared" si="5"/>
        <v>133.43</v>
      </c>
      <c r="AZ25" s="188">
        <f t="shared" si="5"/>
        <v>133.43</v>
      </c>
      <c r="BA25" s="188">
        <f t="shared" si="5"/>
        <v>133.43</v>
      </c>
      <c r="BB25" s="188">
        <f t="shared" si="5"/>
        <v>133.43</v>
      </c>
      <c r="BC25" s="188">
        <f t="shared" si="5"/>
        <v>133.43</v>
      </c>
      <c r="BD25" s="188">
        <f t="shared" si="5"/>
        <v>133.43</v>
      </c>
      <c r="BE25" s="188">
        <f t="shared" si="5"/>
        <v>133.43</v>
      </c>
      <c r="BF25" s="188">
        <f t="shared" si="5"/>
        <v>133.43</v>
      </c>
      <c r="BG25" s="188">
        <f t="shared" si="5"/>
        <v>133.43</v>
      </c>
      <c r="BH25" s="188">
        <f t="shared" si="5"/>
        <v>133.43</v>
      </c>
      <c r="BI25" s="188">
        <f t="shared" si="5"/>
        <v>133.43</v>
      </c>
      <c r="BJ25" s="188">
        <f t="shared" si="5"/>
        <v>133.43</v>
      </c>
      <c r="BK25" s="188">
        <f t="shared" si="5"/>
        <v>133.43</v>
      </c>
      <c r="BL25" s="188">
        <f t="shared" si="5"/>
        <v>133.43</v>
      </c>
      <c r="BM25" s="188">
        <f t="shared" si="5"/>
        <v>133.43</v>
      </c>
      <c r="BN25" s="188">
        <f t="shared" si="5"/>
        <v>133.43</v>
      </c>
      <c r="BO25" s="188">
        <f t="shared" si="5"/>
        <v>133.43</v>
      </c>
      <c r="BP25" s="188">
        <f t="shared" si="5"/>
        <v>133.43</v>
      </c>
      <c r="BQ25" s="188">
        <f t="shared" si="5"/>
        <v>133.43</v>
      </c>
      <c r="BR25" s="188">
        <f t="shared" si="5"/>
        <v>133.43</v>
      </c>
      <c r="BS25" s="188">
        <f t="shared" si="5"/>
        <v>133.43</v>
      </c>
      <c r="BT25" s="188">
        <f t="shared" si="5"/>
        <v>133.43</v>
      </c>
      <c r="BU25" s="188">
        <f t="shared" si="5"/>
        <v>133.43</v>
      </c>
      <c r="BV25" s="188">
        <f t="shared" ref="BV25:CI25" si="6">$F$25</f>
        <v>133.43</v>
      </c>
      <c r="BW25" s="188">
        <f t="shared" si="6"/>
        <v>133.43</v>
      </c>
      <c r="BX25" s="188">
        <f t="shared" si="6"/>
        <v>133.43</v>
      </c>
      <c r="BY25" s="188">
        <f t="shared" si="6"/>
        <v>133.43</v>
      </c>
      <c r="BZ25" s="188">
        <f t="shared" si="6"/>
        <v>133.43</v>
      </c>
      <c r="CA25" s="188">
        <f t="shared" si="6"/>
        <v>133.43</v>
      </c>
      <c r="CB25" s="188">
        <f t="shared" si="6"/>
        <v>133.43</v>
      </c>
      <c r="CC25" s="188">
        <f t="shared" si="6"/>
        <v>133.43</v>
      </c>
      <c r="CD25" s="188">
        <f t="shared" si="6"/>
        <v>133.43</v>
      </c>
      <c r="CE25" s="188">
        <f t="shared" si="6"/>
        <v>133.43</v>
      </c>
      <c r="CF25" s="188">
        <f t="shared" si="6"/>
        <v>133.43</v>
      </c>
      <c r="CG25" s="188">
        <f t="shared" si="6"/>
        <v>133.43</v>
      </c>
      <c r="CH25" s="188">
        <f t="shared" si="6"/>
        <v>133.43</v>
      </c>
      <c r="CI25" s="188">
        <f t="shared" si="6"/>
        <v>133.43</v>
      </c>
    </row>
    <row r="26" spans="1:87">
      <c r="C26" t="s">
        <v>625</v>
      </c>
      <c r="D26" s="2" t="s">
        <v>898</v>
      </c>
      <c r="E26" s="2" t="s">
        <v>58</v>
      </c>
      <c r="G26" s="669">
        <f>Inputs!G434</f>
        <v>1844.117</v>
      </c>
      <c r="H26" s="751">
        <f>G26+'Profit &amp; Loss'!H32+'Depreciation &amp; Book Value'!H99+'Depreciation &amp; Book Value'!H100</f>
        <v>1934.5599955859034</v>
      </c>
      <c r="I26" s="751">
        <f>H26+'Profit &amp; Loss'!I32+'Depreciation &amp; Book Value'!I99+'Depreciation &amp; Book Value'!I100</f>
        <v>1634.4894771711852</v>
      </c>
      <c r="J26" s="751">
        <f>I26+'Profit &amp; Loss'!J32+'Depreciation &amp; Book Value'!J99+'Depreciation &amp; Book Value'!J100</f>
        <v>1705.8524267212067</v>
      </c>
      <c r="K26" s="751">
        <f>J26+'Profit &amp; Loss'!K32+'Depreciation &amp; Book Value'!K99+'Depreciation &amp; Book Value'!K100</f>
        <v>1716.876072777904</v>
      </c>
      <c r="L26" s="751">
        <f>K26+'Profit &amp; Loss'!L32+'Depreciation &amp; Book Value'!L99+'Depreciation &amp; Book Value'!L100</f>
        <v>1775.9904790765443</v>
      </c>
      <c r="M26" s="751">
        <f>L26+'Profit &amp; Loss'!M32+'Depreciation &amp; Book Value'!M99+'Depreciation &amp; Book Value'!M100</f>
        <v>1872.987348013301</v>
      </c>
      <c r="N26" s="751">
        <f>M26+'Profit &amp; Loss'!N32+'Depreciation &amp; Book Value'!N99+'Depreciation &amp; Book Value'!N100</f>
        <v>2039.9178493278262</v>
      </c>
      <c r="O26" s="751">
        <f>N26+'Profit &amp; Loss'!O32+'Depreciation &amp; Book Value'!O99+'Depreciation &amp; Book Value'!O100</f>
        <v>2360.8292091098147</v>
      </c>
      <c r="P26" s="751">
        <f>O26+'Profit &amp; Loss'!P32+'Depreciation &amp; Book Value'!P99+'Depreciation &amp; Book Value'!P100</f>
        <v>2712.9149716546103</v>
      </c>
      <c r="Q26" s="751">
        <f>P26+'Profit &amp; Loss'!Q32+'Depreciation &amp; Book Value'!Q99+'Depreciation &amp; Book Value'!Q100</f>
        <v>3118.3015526378135</v>
      </c>
      <c r="R26" s="751">
        <f>Q26+'Profit &amp; Loss'!R32+'Depreciation &amp; Book Value'!R99+'Depreciation &amp; Book Value'!R100</f>
        <v>3555.4184037502187</v>
      </c>
      <c r="S26" s="751">
        <f>R26+'Profit &amp; Loss'!S32+'Depreciation &amp; Book Value'!S99+'Depreciation &amp; Book Value'!S100</f>
        <v>3999.8743582742945</v>
      </c>
      <c r="T26" s="751">
        <f>S26+'Profit &amp; Loss'!T32+'Depreciation &amp; Book Value'!T99+'Depreciation &amp; Book Value'!T100</f>
        <v>4480.2604802475144</v>
      </c>
      <c r="U26" s="751">
        <f>T26+'Profit &amp; Loss'!U32+'Depreciation &amp; Book Value'!U99+'Depreciation &amp; Book Value'!U100</f>
        <v>5001.253036846153</v>
      </c>
      <c r="V26" s="751">
        <f>U26+'Profit &amp; Loss'!V32+'Depreciation &amp; Book Value'!V99+'Depreciation &amp; Book Value'!V100</f>
        <v>5578.3940015027256</v>
      </c>
      <c r="W26" s="751">
        <f>V26+'Profit &amp; Loss'!W32+'Depreciation &amp; Book Value'!W99+'Depreciation &amp; Book Value'!W100</f>
        <v>6214.6658602509606</v>
      </c>
      <c r="X26" s="751">
        <f>W26+'Profit &amp; Loss'!X32+'Depreciation &amp; Book Value'!X99+'Depreciation &amp; Book Value'!X100</f>
        <v>6911.9180828494209</v>
      </c>
      <c r="Y26" s="751">
        <f>X26+'Profit &amp; Loss'!Y32+'Depreciation &amp; Book Value'!Y99+'Depreciation &amp; Book Value'!Y100</f>
        <v>7671.8842712268988</v>
      </c>
      <c r="Z26" s="751">
        <f>Y26+'Profit &amp; Loss'!Z32+'Depreciation &amp; Book Value'!Z99+'Depreciation &amp; Book Value'!Z100</f>
        <v>8500.9253180556971</v>
      </c>
      <c r="AA26" s="751">
        <f>Z26+'Profit &amp; Loss'!AA32+'Depreciation &amp; Book Value'!AA99+'Depreciation &amp; Book Value'!AA100</f>
        <v>9403.1325729223809</v>
      </c>
      <c r="AB26" s="751">
        <f>AA26+'Profit &amp; Loss'!AB32+'Depreciation &amp; Book Value'!AB99+'Depreciation &amp; Book Value'!AB100</f>
        <v>10387.315132970021</v>
      </c>
      <c r="AC26" s="751">
        <f>AB26+'Profit &amp; Loss'!AC32+'Depreciation &amp; Book Value'!AC99+'Depreciation &amp; Book Value'!AC100</f>
        <v>11460.502766842968</v>
      </c>
      <c r="AD26" s="751">
        <f>AC26+'Profit &amp; Loss'!AD32+'Depreciation &amp; Book Value'!AD99+'Depreciation &amp; Book Value'!AD100</f>
        <v>12619.76477886903</v>
      </c>
      <c r="AE26" s="751">
        <f>AD26+'Profit &amp; Loss'!AE32+'Depreciation &amp; Book Value'!AE99+'Depreciation &amp; Book Value'!AE100</f>
        <v>13869.443955501705</v>
      </c>
      <c r="AF26" s="751">
        <f>AE26+'Profit &amp; Loss'!AF32+'Depreciation &amp; Book Value'!AF99+'Depreciation &amp; Book Value'!AF100</f>
        <v>15214.632574221248</v>
      </c>
      <c r="AG26" s="751">
        <f>AF26+'Profit &amp; Loss'!AG32+'Depreciation &amp; Book Value'!AG99+'Depreciation &amp; Book Value'!AG100</f>
        <v>16593.18342842046</v>
      </c>
      <c r="AH26" s="751">
        <f>AG26+'Profit &amp; Loss'!AH32+'Depreciation &amp; Book Value'!AH99+'Depreciation &amp; Book Value'!AH100</f>
        <v>18007.703161220597</v>
      </c>
      <c r="AI26" s="751">
        <f>AH26+'Profit &amp; Loss'!AI32+'Depreciation &amp; Book Value'!AI99+'Depreciation &amp; Book Value'!AI100</f>
        <v>19461.47268742782</v>
      </c>
      <c r="AJ26" s="751">
        <f>AI26+'Profit &amp; Loss'!AJ32+'Depreciation &amp; Book Value'!AJ99+'Depreciation &amp; Book Value'!AJ100</f>
        <v>20957.264155850382</v>
      </c>
      <c r="AK26" s="751">
        <f>AJ26+'Profit &amp; Loss'!AK32+'Depreciation &amp; Book Value'!AK99+'Depreciation &amp; Book Value'!AK100</f>
        <v>22497.477374611699</v>
      </c>
      <c r="AL26" s="751">
        <f>AK26+'Profit &amp; Loss'!AL32+'Depreciation &amp; Book Value'!AL99+'Depreciation &amp; Book Value'!AL100</f>
        <v>24084.852114695055</v>
      </c>
      <c r="AM26" s="751">
        <f>AL26+'Profit &amp; Loss'!AM32+'Depreciation &amp; Book Value'!AM99+'Depreciation &amp; Book Value'!AM100</f>
        <v>25721.454685928951</v>
      </c>
      <c r="AN26" s="751">
        <f>AM26+'Profit &amp; Loss'!AN32+'Depreciation &amp; Book Value'!AN99+'Depreciation &amp; Book Value'!AN100</f>
        <v>27409.621912858303</v>
      </c>
      <c r="AO26" s="751">
        <f>AN26+'Profit &amp; Loss'!AO32+'Depreciation &amp; Book Value'!AO99+'Depreciation &amp; Book Value'!AO100</f>
        <v>29150.784433837358</v>
      </c>
      <c r="AP26" s="751">
        <f>AO26+'Profit &amp; Loss'!AP32+'Depreciation &amp; Book Value'!AP99+'Depreciation &amp; Book Value'!AP100</f>
        <v>30946.823799458933</v>
      </c>
      <c r="AQ26" s="751">
        <f>AP26+'Profit &amp; Loss'!AQ32+'Depreciation &amp; Book Value'!AQ99+'Depreciation &amp; Book Value'!AQ100</f>
        <v>32799.692121448199</v>
      </c>
      <c r="AR26" s="751">
        <f>AQ26+'Profit &amp; Loss'!AR32+'Depreciation &amp; Book Value'!AR99+'Depreciation &amp; Book Value'!AR100</f>
        <v>34711.402007768054</v>
      </c>
      <c r="AS26" s="751">
        <f>AR26+'Profit &amp; Loss'!AS32+'Depreciation &amp; Book Value'!AS99+'Depreciation &amp; Book Value'!AS100</f>
        <v>36684.733397757067</v>
      </c>
      <c r="AT26" s="751">
        <f>AS26+'Profit &amp; Loss'!AT32+'Depreciation &amp; Book Value'!AT99+'Depreciation &amp; Book Value'!AT100</f>
        <v>38722.960718399772</v>
      </c>
      <c r="AU26" s="751">
        <f>AT26+'Profit &amp; Loss'!AU32+'Depreciation &amp; Book Value'!AU99+'Depreciation &amp; Book Value'!AU100</f>
        <v>40825.592799151411</v>
      </c>
      <c r="AV26" s="751">
        <f>AU26+'Profit &amp; Loss'!AV32+'Depreciation &amp; Book Value'!AV99+'Depreciation &amp; Book Value'!AV100</f>
        <v>42997.022096072455</v>
      </c>
      <c r="AW26" s="751">
        <f>AV26+'Profit &amp; Loss'!AW32+'Depreciation &amp; Book Value'!AW99+'Depreciation &amp; Book Value'!AW100</f>
        <v>45238.021978484852</v>
      </c>
      <c r="AX26" s="751">
        <f>AW26+'Profit &amp; Loss'!AX32+'Depreciation &amp; Book Value'!AX99+'Depreciation &amp; Book Value'!AX100</f>
        <v>47550.341190947365</v>
      </c>
      <c r="AY26" s="751">
        <f>AX26+'Profit &amp; Loss'!AY32+'Depreciation &amp; Book Value'!AY99+'Depreciation &amp; Book Value'!AY100</f>
        <v>49936.320985004946</v>
      </c>
      <c r="AZ26" s="751">
        <f>AY26+'Profit &amp; Loss'!AZ32+'Depreciation &amp; Book Value'!AZ99+'Depreciation &amp; Book Value'!AZ100</f>
        <v>52397.084967747287</v>
      </c>
      <c r="BA26" s="751">
        <f>AZ26+'Profit &amp; Loss'!BA32+'Depreciation &amp; Book Value'!BA99+'Depreciation &amp; Book Value'!BA100</f>
        <v>54935.807634956647</v>
      </c>
      <c r="BB26" s="751">
        <f>BA26+'Profit &amp; Loss'!BB32+'Depreciation &amp; Book Value'!BB99+'Depreciation &amp; Book Value'!BB100</f>
        <v>57556.362641844724</v>
      </c>
      <c r="BC26" s="751">
        <f>BB26+'Profit &amp; Loss'!BC32+'Depreciation &amp; Book Value'!BC99+'Depreciation &amp; Book Value'!BC100</f>
        <v>60260.935959062037</v>
      </c>
      <c r="BD26" s="751">
        <f>BC26+'Profit &amp; Loss'!BD32+'Depreciation &amp; Book Value'!BD99+'Depreciation &amp; Book Value'!BD100</f>
        <v>63052.389623239113</v>
      </c>
      <c r="BE26" s="751">
        <f>BD26+'Profit &amp; Loss'!BE32+'Depreciation &amp; Book Value'!BE99+'Depreciation &amp; Book Value'!BE100</f>
        <v>65934.47045059636</v>
      </c>
      <c r="BF26" s="751">
        <f>BE26+'Profit &amp; Loss'!BF32+'Depreciation &amp; Book Value'!BF99+'Depreciation &amp; Book Value'!BF100</f>
        <v>68908.873770103208</v>
      </c>
      <c r="BG26" s="751">
        <f>BF26+'Profit &amp; Loss'!BG32+'Depreciation &amp; Book Value'!BG99+'Depreciation &amp; Book Value'!BG100</f>
        <v>71976.578486367318</v>
      </c>
      <c r="BH26" s="751">
        <f>BG26+'Profit &amp; Loss'!BH32+'Depreciation &amp; Book Value'!BH99+'Depreciation &amp; Book Value'!BH100</f>
        <v>75141.529183789025</v>
      </c>
      <c r="BI26" s="751">
        <f>BH26+'Profit &amp; Loss'!BI32+'Depreciation &amp; Book Value'!BI99+'Depreciation &amp; Book Value'!BI100</f>
        <v>78412.522882644334</v>
      </c>
      <c r="BJ26" s="751">
        <f>BI26+'Profit &amp; Loss'!BJ32+'Depreciation &amp; Book Value'!BJ99+'Depreciation &amp; Book Value'!BJ100</f>
        <v>81793.784941084043</v>
      </c>
      <c r="BK26" s="751">
        <f>BJ26+'Profit &amp; Loss'!BK32+'Depreciation &amp; Book Value'!BK99+'Depreciation &amp; Book Value'!BK100</f>
        <v>85285.949552505394</v>
      </c>
      <c r="BL26" s="751">
        <f>BK26+'Profit &amp; Loss'!BL32+'Depreciation &amp; Book Value'!BL99+'Depreciation &amp; Book Value'!BL100</f>
        <v>88893.940859250797</v>
      </c>
      <c r="BM26" s="751">
        <f>BL26+'Profit &amp; Loss'!BM32+'Depreciation &amp; Book Value'!BM99+'Depreciation &amp; Book Value'!BM100</f>
        <v>92621.163606297952</v>
      </c>
      <c r="BN26" s="751">
        <f>BM26+'Profit &amp; Loss'!BN32+'Depreciation &amp; Book Value'!BN99+'Depreciation &amp; Book Value'!BN100</f>
        <v>96471.213280925149</v>
      </c>
      <c r="BO26" s="751">
        <f>BN26+'Profit &amp; Loss'!BO32+'Depreciation &amp; Book Value'!BO99+'Depreciation &amp; Book Value'!BO100</f>
        <v>100447.81124593277</v>
      </c>
      <c r="BP26" s="751">
        <f>BO26+'Profit &amp; Loss'!BP32+'Depreciation &amp; Book Value'!BP99+'Depreciation &amp; Book Value'!BP100</f>
        <v>104554.78179484355</v>
      </c>
      <c r="BQ26" s="751">
        <f>BP26+'Profit &amp; Loss'!BQ32+'Depreciation &amp; Book Value'!BQ99+'Depreciation &amp; Book Value'!BQ100</f>
        <v>108796.89143688836</v>
      </c>
      <c r="BR26" s="751">
        <f>BQ26+'Profit &amp; Loss'!BR32+'Depreciation &amp; Book Value'!BR99+'Depreciation &amp; Book Value'!BR100</f>
        <v>113178.52700030917</v>
      </c>
      <c r="BS26" s="751">
        <f>BR26+'Profit &amp; Loss'!BS32+'Depreciation &amp; Book Value'!BS99+'Depreciation &amp; Book Value'!BS100</f>
        <v>117704.07410922335</v>
      </c>
      <c r="BT26" s="751">
        <f>BS26+'Profit &amp; Loss'!BT32+'Depreciation &amp; Book Value'!BT99+'Depreciation &amp; Book Value'!BT100</f>
        <v>122378.07949278697</v>
      </c>
      <c r="BU26" s="751">
        <f>BT26+'Profit &amp; Loss'!BU32+'Depreciation &amp; Book Value'!BU99+'Depreciation &amp; Book Value'!BU100</f>
        <v>127205.09209647623</v>
      </c>
      <c r="BV26" s="751">
        <f>BU26+'Profit &amp; Loss'!BV32+'Depreciation &amp; Book Value'!BV99+'Depreciation &amp; Book Value'!BV100</f>
        <v>132189.81177564748</v>
      </c>
      <c r="BW26" s="751">
        <f>BV26+'Profit &amp; Loss'!BW32+'Depreciation &amp; Book Value'!BW99+'Depreciation &amp; Book Value'!BW100</f>
        <v>137337.38458293062</v>
      </c>
      <c r="BX26" s="751">
        <f>BW26+'Profit &amp; Loss'!BX32+'Depreciation &amp; Book Value'!BX99+'Depreciation &amp; Book Value'!BX100</f>
        <v>142653.0895474632</v>
      </c>
      <c r="BY26" s="751">
        <f>BX26+'Profit &amp; Loss'!BY32+'Depreciation &amp; Book Value'!BY99+'Depreciation &amp; Book Value'!BY100</f>
        <v>148142.13358488239</v>
      </c>
      <c r="BZ26" s="751">
        <f>BY26+'Profit &amp; Loss'!BZ32+'Depreciation &amp; Book Value'!BZ99+'Depreciation &amp; Book Value'!BZ100</f>
        <v>153809.90246841268</v>
      </c>
      <c r="CA26" s="751">
        <f>BZ26+'Profit &amp; Loss'!CA32+'Depreciation &amp; Book Value'!CA99+'Depreciation &amp; Book Value'!CA100</f>
        <v>159661.85901233839</v>
      </c>
      <c r="CB26" s="751">
        <f>CA26+'Profit &amp; Loss'!CB32+'Depreciation &amp; Book Value'!CB99+'Depreciation &amp; Book Value'!CB100</f>
        <v>165703.66941343222</v>
      </c>
      <c r="CC26" s="751">
        <f>CB26+'Profit &amp; Loss'!CC32+'Depreciation &amp; Book Value'!CC99+'Depreciation &amp; Book Value'!CC100</f>
        <v>171941.17773542216</v>
      </c>
      <c r="CD26" s="751">
        <f>CC26+'Profit &amp; Loss'!CD32+'Depreciation &amp; Book Value'!CD99+'Depreciation &amp; Book Value'!CD100</f>
        <v>178380.44554202427</v>
      </c>
      <c r="CE26" s="751">
        <f>CD26+'Profit &amp; Loss'!CE32+'Depreciation &amp; Book Value'!CE99+'Depreciation &amp; Book Value'!CE100</f>
        <v>185027.73078952546</v>
      </c>
      <c r="CF26" s="751">
        <f>CE26+'Profit &amp; Loss'!CF32+'Depreciation &amp; Book Value'!CF99+'Depreciation &amp; Book Value'!CF100</f>
        <v>191889.51327609151</v>
      </c>
      <c r="CG26" s="751">
        <f>CF26+'Profit &amp; Loss'!CG32+'Depreciation &amp; Book Value'!CG99+'Depreciation &amp; Book Value'!CG100</f>
        <v>198972.43162970012</v>
      </c>
      <c r="CH26" s="751">
        <f>CG26+'Profit &amp; Loss'!CH32+'Depreciation &amp; Book Value'!CH99+'Depreciation &amp; Book Value'!CH100</f>
        <v>206283.35779189895</v>
      </c>
      <c r="CI26" s="751">
        <f>CH26+'Profit &amp; Loss'!CI32+'Depreciation &amp; Book Value'!CI99+'Depreciation &amp; Book Value'!CI100</f>
        <v>213829.38573773458</v>
      </c>
    </row>
    <row r="27" spans="1:87">
      <c r="D27" s="2"/>
      <c r="E27" s="2"/>
      <c r="F27" s="2"/>
      <c r="G27" s="2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</row>
    <row r="28" spans="1:87" ht="15" thickBot="1">
      <c r="A28" s="4"/>
      <c r="B28" s="4"/>
      <c r="C28" s="4" t="s">
        <v>0</v>
      </c>
      <c r="D28" s="2" t="s">
        <v>898</v>
      </c>
      <c r="E28" s="2" t="s">
        <v>58</v>
      </c>
      <c r="F28" s="6"/>
      <c r="G28" s="772"/>
      <c r="H28" s="747">
        <f t="shared" ref="H28" si="7">SUM(H24:H26)</f>
        <v>6216.4169955859034</v>
      </c>
      <c r="I28" s="747">
        <f t="shared" ref="I28:BT28" si="8">SUM(I24:I26)</f>
        <v>6151.5064771711859</v>
      </c>
      <c r="J28" s="747">
        <f t="shared" si="8"/>
        <v>6348.0184267212071</v>
      </c>
      <c r="K28" s="747">
        <f t="shared" si="8"/>
        <v>6554.7380727779037</v>
      </c>
      <c r="L28" s="747">
        <f t="shared" si="8"/>
        <v>6783.8524790765441</v>
      </c>
      <c r="M28" s="747">
        <f t="shared" si="8"/>
        <v>7050.8493480133011</v>
      </c>
      <c r="N28" s="747">
        <f t="shared" si="8"/>
        <v>7387.779849327826</v>
      </c>
      <c r="O28" s="747">
        <f t="shared" si="8"/>
        <v>7880.3578757764817</v>
      </c>
      <c r="P28" s="747">
        <f t="shared" si="8"/>
        <v>8404.1103049879439</v>
      </c>
      <c r="Q28" s="747">
        <f t="shared" si="8"/>
        <v>8981.1635526378141</v>
      </c>
      <c r="R28" s="747">
        <f t="shared" si="8"/>
        <v>9589.9470704168871</v>
      </c>
      <c r="S28" s="747">
        <f t="shared" si="8"/>
        <v>10206.06969160763</v>
      </c>
      <c r="T28" s="747">
        <f t="shared" si="8"/>
        <v>10858.122480247515</v>
      </c>
      <c r="U28" s="747">
        <f t="shared" si="8"/>
        <v>11550.781703512821</v>
      </c>
      <c r="V28" s="747">
        <f t="shared" si="8"/>
        <v>12299.589334836062</v>
      </c>
      <c r="W28" s="747">
        <f t="shared" si="8"/>
        <v>13107.527860250964</v>
      </c>
      <c r="X28" s="747">
        <f t="shared" si="8"/>
        <v>13976.44674951609</v>
      </c>
      <c r="Y28" s="747">
        <f t="shared" si="8"/>
        <v>14908.079604560236</v>
      </c>
      <c r="Z28" s="747">
        <f t="shared" si="8"/>
        <v>15908.7873180557</v>
      </c>
      <c r="AA28" s="747">
        <f t="shared" si="8"/>
        <v>16982.661239589052</v>
      </c>
      <c r="AB28" s="747">
        <f t="shared" si="8"/>
        <v>18138.51046630336</v>
      </c>
      <c r="AC28" s="747">
        <f t="shared" si="8"/>
        <v>19383.364766842973</v>
      </c>
      <c r="AD28" s="747">
        <f t="shared" si="8"/>
        <v>20714.293445535703</v>
      </c>
      <c r="AE28" s="747">
        <f t="shared" si="8"/>
        <v>22135.639288835046</v>
      </c>
      <c r="AF28" s="747">
        <f t="shared" si="8"/>
        <v>23652.494574221255</v>
      </c>
      <c r="AG28" s="747">
        <f t="shared" si="8"/>
        <v>25202.712095087132</v>
      </c>
      <c r="AH28" s="747">
        <f t="shared" si="8"/>
        <v>26788.898494553941</v>
      </c>
      <c r="AI28" s="747">
        <f t="shared" si="8"/>
        <v>28414.334687427829</v>
      </c>
      <c r="AJ28" s="747">
        <f t="shared" si="8"/>
        <v>30081.792822517062</v>
      </c>
      <c r="AK28" s="747">
        <f t="shared" si="8"/>
        <v>31793.672707945043</v>
      </c>
      <c r="AL28" s="747">
        <f t="shared" si="8"/>
        <v>33552.714114695067</v>
      </c>
      <c r="AM28" s="747">
        <f t="shared" si="8"/>
        <v>35360.983352595635</v>
      </c>
      <c r="AN28" s="747">
        <f t="shared" si="8"/>
        <v>37220.817246191655</v>
      </c>
      <c r="AO28" s="747">
        <f t="shared" si="8"/>
        <v>39133.646433837377</v>
      </c>
      <c r="AP28" s="747">
        <f t="shared" si="8"/>
        <v>41101.352466125616</v>
      </c>
      <c r="AQ28" s="747">
        <f t="shared" si="8"/>
        <v>43125.88745478155</v>
      </c>
      <c r="AR28" s="747">
        <f t="shared" si="8"/>
        <v>45209.264007768077</v>
      </c>
      <c r="AS28" s="747">
        <f t="shared" si="8"/>
        <v>47354.262064423754</v>
      </c>
      <c r="AT28" s="747">
        <f t="shared" si="8"/>
        <v>49564.156051733131</v>
      </c>
      <c r="AU28" s="747">
        <f t="shared" si="8"/>
        <v>51838.454799151434</v>
      </c>
      <c r="AV28" s="747">
        <f t="shared" si="8"/>
        <v>54181.550762739149</v>
      </c>
      <c r="AW28" s="747">
        <f t="shared" si="8"/>
        <v>56594.217311818211</v>
      </c>
      <c r="AX28" s="747">
        <f t="shared" si="8"/>
        <v>59078.203190947395</v>
      </c>
      <c r="AY28" s="747">
        <f t="shared" si="8"/>
        <v>61635.84965167164</v>
      </c>
      <c r="AZ28" s="747">
        <f t="shared" si="8"/>
        <v>64268.280301080653</v>
      </c>
      <c r="BA28" s="747">
        <f t="shared" si="8"/>
        <v>66978.669634956677</v>
      </c>
      <c r="BB28" s="747">
        <f t="shared" si="8"/>
        <v>69770.891308511418</v>
      </c>
      <c r="BC28" s="747">
        <f t="shared" si="8"/>
        <v>72647.13129239541</v>
      </c>
      <c r="BD28" s="747">
        <f t="shared" si="8"/>
        <v>75610.25162323915</v>
      </c>
      <c r="BE28" s="747">
        <f t="shared" si="8"/>
        <v>78663.999117263069</v>
      </c>
      <c r="BF28" s="747">
        <f t="shared" si="8"/>
        <v>81810.069103436574</v>
      </c>
      <c r="BG28" s="747">
        <f t="shared" si="8"/>
        <v>85049.440486367355</v>
      </c>
      <c r="BH28" s="747">
        <f t="shared" si="8"/>
        <v>88386.057850455734</v>
      </c>
      <c r="BI28" s="747">
        <f t="shared" si="8"/>
        <v>91828.718215977715</v>
      </c>
      <c r="BJ28" s="747">
        <f t="shared" si="8"/>
        <v>95381.64694108408</v>
      </c>
      <c r="BK28" s="747">
        <f t="shared" si="8"/>
        <v>99045.478219172102</v>
      </c>
      <c r="BL28" s="747">
        <f t="shared" si="8"/>
        <v>102825.13619258418</v>
      </c>
      <c r="BM28" s="747">
        <f t="shared" si="8"/>
        <v>106724.025606298</v>
      </c>
      <c r="BN28" s="747">
        <f t="shared" si="8"/>
        <v>110745.74194759186</v>
      </c>
      <c r="BO28" s="747">
        <f t="shared" si="8"/>
        <v>114894.00657926615</v>
      </c>
      <c r="BP28" s="747">
        <f t="shared" si="8"/>
        <v>119172.64379484361</v>
      </c>
      <c r="BQ28" s="747">
        <f t="shared" si="8"/>
        <v>123586.42010355508</v>
      </c>
      <c r="BR28" s="747">
        <f t="shared" si="8"/>
        <v>128139.72233364255</v>
      </c>
      <c r="BS28" s="747">
        <f t="shared" si="8"/>
        <v>132836.9361092234</v>
      </c>
      <c r="BT28" s="747">
        <f t="shared" si="8"/>
        <v>137682.6081594537</v>
      </c>
      <c r="BU28" s="747">
        <f t="shared" ref="BU28:CI28" si="9">SUM(BU24:BU26)</f>
        <v>142681.28742980963</v>
      </c>
      <c r="BV28" s="747">
        <f t="shared" si="9"/>
        <v>147837.67377564753</v>
      </c>
      <c r="BW28" s="747">
        <f t="shared" si="9"/>
        <v>153156.91324959736</v>
      </c>
      <c r="BX28" s="747">
        <f t="shared" si="9"/>
        <v>158644.28488079659</v>
      </c>
      <c r="BY28" s="747">
        <f t="shared" si="9"/>
        <v>164304.99558488245</v>
      </c>
      <c r="BZ28" s="747">
        <f t="shared" si="9"/>
        <v>170144.43113507942</v>
      </c>
      <c r="CA28" s="747">
        <f t="shared" si="9"/>
        <v>176168.05434567179</v>
      </c>
      <c r="CB28" s="747">
        <f t="shared" si="9"/>
        <v>182381.53141343227</v>
      </c>
      <c r="CC28" s="747">
        <f t="shared" si="9"/>
        <v>188790.70640208889</v>
      </c>
      <c r="CD28" s="747">
        <f t="shared" si="9"/>
        <v>195401.64087535767</v>
      </c>
      <c r="CE28" s="747">
        <f t="shared" si="9"/>
        <v>202220.59278952552</v>
      </c>
      <c r="CF28" s="747">
        <f t="shared" si="9"/>
        <v>209254.04194275825</v>
      </c>
      <c r="CG28" s="747">
        <f t="shared" si="9"/>
        <v>216508.62696303352</v>
      </c>
      <c r="CH28" s="747">
        <f t="shared" si="9"/>
        <v>223991.21979189903</v>
      </c>
      <c r="CI28" s="747">
        <f t="shared" si="9"/>
        <v>231708.91440440132</v>
      </c>
    </row>
    <row r="29" spans="1:87" ht="15" thickTop="1">
      <c r="D29" s="2"/>
      <c r="E29" s="2"/>
      <c r="F29" s="2"/>
      <c r="G29" s="2"/>
      <c r="H29" s="49"/>
      <c r="I29" s="49"/>
      <c r="J29" s="49"/>
      <c r="K29" s="49"/>
      <c r="L29" s="441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</row>
    <row r="30" spans="1:87">
      <c r="A30" s="449"/>
      <c r="B30" s="449"/>
      <c r="C30" s="449" t="s">
        <v>47</v>
      </c>
      <c r="D30" s="450" t="s">
        <v>898</v>
      </c>
      <c r="E30" s="450" t="s">
        <v>58</v>
      </c>
      <c r="F30" s="450"/>
      <c r="G30" s="770"/>
      <c r="H30" s="451">
        <f>H22-H28</f>
        <v>-0.13349970645322173</v>
      </c>
      <c r="I30" s="451">
        <f t="shared" ref="I30:BT30" si="10">I22-I28</f>
        <v>-0.1333382764551061</v>
      </c>
      <c r="J30" s="451">
        <f t="shared" si="10"/>
        <v>-0.13403430580274289</v>
      </c>
      <c r="K30" s="451">
        <f t="shared" si="10"/>
        <v>-0.13403430579910491</v>
      </c>
      <c r="L30" s="451">
        <f>L22-L28</f>
        <v>-0.1340343058009239</v>
      </c>
      <c r="M30" s="451">
        <f t="shared" si="10"/>
        <v>-0.1340343058009239</v>
      </c>
      <c r="N30" s="451">
        <f t="shared" si="10"/>
        <v>-0.13403430580456188</v>
      </c>
      <c r="O30" s="451">
        <f t="shared" si="10"/>
        <v>-0.13403430580456188</v>
      </c>
      <c r="P30" s="451">
        <f t="shared" si="10"/>
        <v>-0.13403430580547138</v>
      </c>
      <c r="Q30" s="451">
        <f t="shared" si="10"/>
        <v>-0.13403430580547138</v>
      </c>
      <c r="R30" s="451">
        <f t="shared" si="10"/>
        <v>-0.13403430580910936</v>
      </c>
      <c r="S30" s="451">
        <f t="shared" si="10"/>
        <v>-0.13403430580910936</v>
      </c>
      <c r="T30" s="451">
        <f t="shared" si="10"/>
        <v>-0.13403430580729037</v>
      </c>
      <c r="U30" s="451">
        <f t="shared" si="10"/>
        <v>-0.13403430580910936</v>
      </c>
      <c r="V30" s="451">
        <f t="shared" si="10"/>
        <v>-0.13403430580910936</v>
      </c>
      <c r="W30" s="451">
        <f t="shared" si="10"/>
        <v>-0.13403430580910936</v>
      </c>
      <c r="X30" s="451">
        <f t="shared" si="10"/>
        <v>-0.13403430580547138</v>
      </c>
      <c r="Y30" s="451">
        <f t="shared" si="10"/>
        <v>-0.13403430580365239</v>
      </c>
      <c r="Z30" s="451">
        <f t="shared" si="10"/>
        <v>-0.13403430580365239</v>
      </c>
      <c r="AA30" s="451">
        <f t="shared" si="10"/>
        <v>-0.13403430580365239</v>
      </c>
      <c r="AB30" s="451">
        <f t="shared" si="10"/>
        <v>-0.13403430580001441</v>
      </c>
      <c r="AC30" s="451">
        <f t="shared" si="10"/>
        <v>-0.13403430580729037</v>
      </c>
      <c r="AD30" s="451">
        <f t="shared" si="10"/>
        <v>-0.13403430581092834</v>
      </c>
      <c r="AE30" s="451">
        <f t="shared" si="10"/>
        <v>-0.13403430581456632</v>
      </c>
      <c r="AF30" s="451">
        <f t="shared" si="10"/>
        <v>-0.13403430580729037</v>
      </c>
      <c r="AG30" s="451">
        <f t="shared" si="10"/>
        <v>-0.13403430580729037</v>
      </c>
      <c r="AH30" s="451">
        <f t="shared" si="10"/>
        <v>-0.13403430581092834</v>
      </c>
      <c r="AI30" s="451">
        <f t="shared" si="10"/>
        <v>-0.13403430582184228</v>
      </c>
      <c r="AJ30" s="451">
        <f t="shared" si="10"/>
        <v>-0.13403430583275622</v>
      </c>
      <c r="AK30" s="451">
        <f t="shared" si="10"/>
        <v>-0.13403430583275622</v>
      </c>
      <c r="AL30" s="451">
        <f t="shared" si="10"/>
        <v>-0.13403430584003218</v>
      </c>
      <c r="AM30" s="451">
        <f t="shared" si="10"/>
        <v>-0.13403430585458409</v>
      </c>
      <c r="AN30" s="451">
        <f t="shared" si="10"/>
        <v>-0.13403430584730813</v>
      </c>
      <c r="AO30" s="451">
        <f t="shared" si="10"/>
        <v>-0.13403430586186005</v>
      </c>
      <c r="AP30" s="451">
        <f t="shared" si="10"/>
        <v>-0.13403430586186005</v>
      </c>
      <c r="AQ30" s="451">
        <f t="shared" si="10"/>
        <v>-0.13403430586186005</v>
      </c>
      <c r="AR30" s="451">
        <f t="shared" si="10"/>
        <v>-0.13403430586913601</v>
      </c>
      <c r="AS30" s="451">
        <f t="shared" si="10"/>
        <v>-0.13403430586186005</v>
      </c>
      <c r="AT30" s="451">
        <f t="shared" si="10"/>
        <v>-0.13403430586913601</v>
      </c>
      <c r="AU30" s="451">
        <f t="shared" si="10"/>
        <v>-0.13403430586186005</v>
      </c>
      <c r="AV30" s="451">
        <f t="shared" si="10"/>
        <v>-0.13403430585458409</v>
      </c>
      <c r="AW30" s="451">
        <f t="shared" si="10"/>
        <v>-0.13403430582548026</v>
      </c>
      <c r="AX30" s="451">
        <f t="shared" si="10"/>
        <v>-0.13403430584730813</v>
      </c>
      <c r="AY30" s="451">
        <f t="shared" si="10"/>
        <v>-0.13403430584003218</v>
      </c>
      <c r="AZ30" s="451">
        <f t="shared" si="10"/>
        <v>-0.13403430585458409</v>
      </c>
      <c r="BA30" s="451">
        <f t="shared" si="10"/>
        <v>-0.13403430584003218</v>
      </c>
      <c r="BB30" s="451">
        <f t="shared" si="10"/>
        <v>-0.13403430582548026</v>
      </c>
      <c r="BC30" s="451">
        <f t="shared" si="10"/>
        <v>-0.13403430584003218</v>
      </c>
      <c r="BD30" s="451">
        <f t="shared" si="10"/>
        <v>-0.13403430584003218</v>
      </c>
      <c r="BE30" s="451">
        <f t="shared" si="10"/>
        <v>-0.13403430585458409</v>
      </c>
      <c r="BF30" s="451">
        <f t="shared" si="10"/>
        <v>-0.13403430584003218</v>
      </c>
      <c r="BG30" s="451">
        <f t="shared" si="10"/>
        <v>-0.13403430581092834</v>
      </c>
      <c r="BH30" s="451">
        <f t="shared" si="10"/>
        <v>-0.13403430582548026</v>
      </c>
      <c r="BI30" s="451">
        <f t="shared" si="10"/>
        <v>-0.13403430584003218</v>
      </c>
      <c r="BJ30" s="451">
        <f t="shared" si="10"/>
        <v>-0.13403430582548026</v>
      </c>
      <c r="BK30" s="451">
        <f t="shared" si="10"/>
        <v>-0.13403430584003218</v>
      </c>
      <c r="BL30" s="451">
        <f t="shared" si="10"/>
        <v>-0.13403430584003218</v>
      </c>
      <c r="BM30" s="451">
        <f t="shared" si="10"/>
        <v>-0.13403430585458409</v>
      </c>
      <c r="BN30" s="451">
        <f t="shared" si="10"/>
        <v>-0.13403430588368792</v>
      </c>
      <c r="BO30" s="451">
        <f t="shared" si="10"/>
        <v>-0.13403430589823984</v>
      </c>
      <c r="BP30" s="451">
        <f t="shared" si="10"/>
        <v>-0.13403430589823984</v>
      </c>
      <c r="BQ30" s="451">
        <f t="shared" si="10"/>
        <v>-0.13403430586913601</v>
      </c>
      <c r="BR30" s="451">
        <f t="shared" si="10"/>
        <v>-0.13403430589823984</v>
      </c>
      <c r="BS30" s="451">
        <f t="shared" si="10"/>
        <v>-0.13403430589823984</v>
      </c>
      <c r="BT30" s="451">
        <f t="shared" si="10"/>
        <v>-0.13403430589823984</v>
      </c>
      <c r="BU30" s="451">
        <f t="shared" ref="BU30:CI30" si="11">BU22-BU28</f>
        <v>-0.1340343059564475</v>
      </c>
      <c r="BV30" s="451">
        <f t="shared" si="11"/>
        <v>-0.1340343059564475</v>
      </c>
      <c r="BW30" s="451">
        <f t="shared" si="11"/>
        <v>-0.13403430598555133</v>
      </c>
      <c r="BX30" s="451">
        <f t="shared" si="11"/>
        <v>-0.13403430592734367</v>
      </c>
      <c r="BY30" s="451">
        <f t="shared" si="11"/>
        <v>-0.13403430592734367</v>
      </c>
      <c r="BZ30" s="451">
        <f t="shared" si="11"/>
        <v>-0.1340343059564475</v>
      </c>
      <c r="CA30" s="451">
        <f t="shared" si="11"/>
        <v>-0.1340343059564475</v>
      </c>
      <c r="CB30" s="451">
        <f t="shared" si="11"/>
        <v>-0.13403430592734367</v>
      </c>
      <c r="CC30" s="451">
        <f t="shared" si="11"/>
        <v>-0.13403430601465516</v>
      </c>
      <c r="CD30" s="451">
        <f t="shared" si="11"/>
        <v>-0.13403430598555133</v>
      </c>
      <c r="CE30" s="451">
        <f t="shared" si="11"/>
        <v>-0.13403430598555133</v>
      </c>
      <c r="CF30" s="451">
        <f t="shared" si="11"/>
        <v>-0.13403430598555133</v>
      </c>
      <c r="CG30" s="451">
        <f t="shared" si="11"/>
        <v>-0.13403430604375899</v>
      </c>
      <c r="CH30" s="451">
        <f t="shared" si="11"/>
        <v>-0.13403430598555133</v>
      </c>
      <c r="CI30" s="451">
        <f t="shared" si="11"/>
        <v>-0.13403430598555133</v>
      </c>
    </row>
    <row r="31" spans="1:87">
      <c r="D31" s="2"/>
      <c r="E31" s="2"/>
      <c r="F31" s="2"/>
      <c r="G31" s="2"/>
      <c r="H31" s="49"/>
      <c r="I31" s="49"/>
      <c r="J31" s="49"/>
      <c r="K31" s="49"/>
      <c r="L31" s="441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87">
      <c r="A32" s="422" t="s">
        <v>83</v>
      </c>
      <c r="B32" s="420"/>
      <c r="C32" s="420"/>
      <c r="D32" s="421"/>
      <c r="E32" s="421"/>
      <c r="F32" s="421"/>
      <c r="G32" s="421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</row>
  </sheetData>
  <sheetProtection algorithmName="SHA-512" hashValue="gbfxkV21DYfnfxuC8LJNe+R1IsaTXvskVzf/sFYoF7wBaI/c7uPjR5ACQqA2TM9F4R95/cH8zn9LMRiAzsSCkw==" saltValue="r5MB5yi4ikl6uf5qRIu9yg==" spinCount="100000" sheet="1" objects="1" scenarios="1"/>
  <conditionalFormatting sqref="G3:CI3">
    <cfRule type="containsText" dxfId="1" priority="1" operator="containsText" text="Actual">
      <formula>NOT(ISERROR(SEARCH("Actual",G3)))</formula>
    </cfRule>
    <cfRule type="containsText" dxfId="0" priority="2" operator="containsText" text="Forecast">
      <formula>NOT(ISERROR(SEARCH("Forecast",G3)))</formula>
    </cfRule>
  </conditionalFormatting>
  <pageMargins left="0.7" right="0.7" top="0.75" bottom="0.75" header="0.3" footer="0.3"/>
  <pageSetup orientation="portrait" r:id="rId1"/>
  <headerFooter>
    <oddFooter>&amp;L&amp;1#&amp;"Arial"&amp;11&amp;K000000SW Internal Commercial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E8FF3-EEAE-45B8-8416-3AFCDBAFB230}">
  <sheetPr codeName="Sheet13">
    <tabColor theme="9"/>
  </sheetPr>
  <dimension ref="A1"/>
  <sheetViews>
    <sheetView workbookViewId="0"/>
  </sheetViews>
  <sheetFormatPr defaultRowHeight="14.5"/>
  <cols>
    <col min="1" max="16384" width="8.7265625" style="94"/>
  </cols>
  <sheetData>
    <row r="1" spans="1:1" ht="26">
      <c r="A1" s="549" t="str">
        <f ca="1">MID(CELL("filename",A1),FIND("]",CELL("filename",A1))+1,256)</f>
        <v>Input assumptions &gt;&gt;&gt;</v>
      </c>
    </row>
  </sheetData>
  <sheetProtection algorithmName="SHA-512" hashValue="DlrKYHHcfizA2+PFad/xoFBmDQq3SL4u5agw6hZOrGTR9uhga4rKHRZ1FaHD+p9wau09HlvVMsOBsvra+UmsJA==" saltValue="O6ymK5mdjUulwyQj6txdnA==" spinCount="100000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9FAE2-6D07-4BC7-8566-F4FED9CA9882}">
  <sheetPr codeName="Sheet12">
    <tabColor theme="8" tint="0.59999389629810485"/>
  </sheetPr>
  <dimension ref="A1:CI52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9.1796875" defaultRowHeight="14.5"/>
  <cols>
    <col min="1" max="2" width="2.6328125" customWidth="1"/>
    <col min="3" max="3" width="60" bestFit="1" customWidth="1"/>
    <col min="4" max="4" width="14.81640625" bestFit="1" customWidth="1"/>
    <col min="5" max="5" width="4.6328125" bestFit="1" customWidth="1"/>
    <col min="6" max="6" width="8.90625" bestFit="1" customWidth="1"/>
    <col min="7" max="20" width="9.26953125" bestFit="1" customWidth="1"/>
    <col min="21" max="79" width="9.26953125" hidden="1" customWidth="1"/>
    <col min="80" max="87" width="10.7265625" hidden="1" customWidth="1"/>
  </cols>
  <sheetData>
    <row r="1" spans="1:87" ht="18.5">
      <c r="A1" s="131"/>
      <c r="B1" s="129"/>
      <c r="C1" s="133" t="str">
        <f ca="1">MID(CELL("filename",A1),FIND("]",CELL("filename",A1))+1,256)</f>
        <v>Economic Depn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334"/>
      <c r="B4" s="335"/>
      <c r="C4" s="335" t="s">
        <v>71</v>
      </c>
      <c r="D4" s="343"/>
      <c r="E4" s="343"/>
      <c r="F4" s="343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</row>
    <row r="5" spans="1:87">
      <c r="A5" s="336"/>
      <c r="B5" s="337"/>
      <c r="C5" s="337" t="s">
        <v>643</v>
      </c>
      <c r="D5" s="344"/>
      <c r="E5" s="344"/>
      <c r="F5" s="344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6"/>
      <c r="BV5" s="336"/>
      <c r="BW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</row>
    <row r="6" spans="1:87">
      <c r="C6" t="s">
        <v>334</v>
      </c>
      <c r="D6" s="573" t="str">
        <f>F6</f>
        <v>2020/21</v>
      </c>
      <c r="E6" s="12" t="s">
        <v>202</v>
      </c>
      <c r="F6" s="346" t="str">
        <f>Inputs!F404</f>
        <v>2020/21</v>
      </c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</row>
    <row r="7" spans="1:87">
      <c r="C7" t="s">
        <v>644</v>
      </c>
      <c r="D7" s="12" t="s">
        <v>849</v>
      </c>
      <c r="E7" s="12" t="s">
        <v>58</v>
      </c>
      <c r="F7" s="346">
        <f>Inputs!F405</f>
        <v>470</v>
      </c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</row>
    <row r="8" spans="1:87">
      <c r="C8" t="s">
        <v>645</v>
      </c>
      <c r="D8" s="12" t="s">
        <v>849</v>
      </c>
      <c r="E8" s="12" t="s">
        <v>58</v>
      </c>
      <c r="F8" s="346">
        <f>Inputs!F406</f>
        <v>770</v>
      </c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</row>
    <row r="9" spans="1:87">
      <c r="C9" s="36"/>
      <c r="D9" s="2"/>
      <c r="E9" s="2"/>
      <c r="F9" s="2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</row>
    <row r="10" spans="1:87">
      <c r="A10" s="336"/>
      <c r="B10" s="337"/>
      <c r="C10" s="337" t="s">
        <v>338</v>
      </c>
      <c r="D10" s="344"/>
      <c r="E10" s="344"/>
      <c r="F10" s="344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336"/>
      <c r="BF10" s="336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  <c r="BQ10" s="336"/>
      <c r="BR10" s="336"/>
      <c r="BS10" s="336"/>
      <c r="BT10" s="336"/>
      <c r="BU10" s="336"/>
      <c r="BV10" s="336"/>
      <c r="BW10" s="336"/>
      <c r="BX10" s="336"/>
      <c r="BY10" s="336"/>
      <c r="BZ10" s="336"/>
      <c r="CA10" s="336"/>
      <c r="CB10" s="336"/>
      <c r="CC10" s="336"/>
      <c r="CD10" s="336"/>
      <c r="CE10" s="336"/>
      <c r="CF10" s="336"/>
      <c r="CG10" s="336"/>
      <c r="CH10" s="336"/>
      <c r="CI10" s="336"/>
    </row>
    <row r="11" spans="1:87">
      <c r="C11" t="s">
        <v>339</v>
      </c>
      <c r="D11" s="12" t="s">
        <v>41</v>
      </c>
      <c r="E11" s="12" t="s">
        <v>42</v>
      </c>
      <c r="F11" s="194">
        <f>Inputs!F409</f>
        <v>0.5</v>
      </c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</row>
    <row r="12" spans="1:87">
      <c r="C12" t="s">
        <v>340</v>
      </c>
      <c r="D12" s="12" t="s">
        <v>41</v>
      </c>
      <c r="E12" s="12" t="s">
        <v>42</v>
      </c>
      <c r="F12" s="194">
        <f>Inputs!F410</f>
        <v>0.5</v>
      </c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</row>
    <row r="13" spans="1:87">
      <c r="C13" s="5"/>
      <c r="D13" s="2"/>
      <c r="E13" s="2"/>
      <c r="F13" s="162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</row>
    <row r="14" spans="1:87">
      <c r="A14" s="336"/>
      <c r="B14" s="337"/>
      <c r="C14" s="337" t="s">
        <v>341</v>
      </c>
      <c r="D14" s="344"/>
      <c r="E14" s="344"/>
      <c r="F14" s="344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  <c r="BB14" s="336"/>
      <c r="BC14" s="336"/>
      <c r="BD14" s="336"/>
      <c r="BE14" s="336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  <c r="BQ14" s="336"/>
      <c r="BR14" s="336"/>
      <c r="BS14" s="336"/>
      <c r="BT14" s="336"/>
      <c r="BU14" s="336"/>
      <c r="BV14" s="336"/>
      <c r="BW14" s="336"/>
      <c r="BX14" s="336"/>
      <c r="BY14" s="336"/>
      <c r="BZ14" s="336"/>
      <c r="CA14" s="336"/>
      <c r="CB14" s="336"/>
      <c r="CC14" s="336"/>
      <c r="CD14" s="336"/>
      <c r="CE14" s="336"/>
      <c r="CF14" s="336"/>
      <c r="CG14" s="336"/>
      <c r="CH14" s="336"/>
      <c r="CI14" s="336"/>
    </row>
    <row r="15" spans="1:87">
      <c r="C15" t="s">
        <v>339</v>
      </c>
      <c r="D15" s="12" t="s">
        <v>41</v>
      </c>
      <c r="E15" s="12" t="s">
        <v>43</v>
      </c>
      <c r="F15" s="346">
        <f>Inputs!F413</f>
        <v>20</v>
      </c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</row>
    <row r="16" spans="1:87">
      <c r="C16" t="s">
        <v>340</v>
      </c>
      <c r="D16" s="12" t="s">
        <v>41</v>
      </c>
      <c r="E16" s="12" t="s">
        <v>43</v>
      </c>
      <c r="F16" s="346">
        <f>Inputs!F414</f>
        <v>80</v>
      </c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</row>
    <row r="17" spans="1:87">
      <c r="D17" s="2"/>
      <c r="E17" s="2"/>
      <c r="F17" s="2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</row>
    <row r="18" spans="1:87">
      <c r="A18" s="337"/>
      <c r="B18" s="337"/>
      <c r="C18" s="337" t="s">
        <v>30</v>
      </c>
      <c r="D18" s="344"/>
      <c r="E18" s="344"/>
      <c r="F18" s="344"/>
      <c r="G18" s="336"/>
      <c r="H18" s="336"/>
      <c r="I18" s="336"/>
      <c r="J18" s="336"/>
      <c r="K18" s="336"/>
      <c r="L18" s="336"/>
      <c r="M18" s="336"/>
      <c r="N18" s="336"/>
      <c r="O18" s="336"/>
      <c r="P18" s="336"/>
      <c r="Q18" s="336"/>
      <c r="R18" s="336"/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  <c r="BQ18" s="336"/>
      <c r="BR18" s="336"/>
      <c r="BS18" s="336"/>
      <c r="BT18" s="336"/>
      <c r="BU18" s="336"/>
      <c r="BV18" s="336"/>
      <c r="BW18" s="336"/>
      <c r="BX18" s="336"/>
      <c r="BY18" s="336"/>
      <c r="BZ18" s="336"/>
      <c r="CA18" s="336"/>
      <c r="CB18" s="336"/>
      <c r="CC18" s="336"/>
      <c r="CD18" s="336"/>
      <c r="CE18" s="336"/>
      <c r="CF18" s="336"/>
      <c r="CG18" s="336"/>
      <c r="CH18" s="336"/>
      <c r="CI18" s="336"/>
    </row>
    <row r="19" spans="1:87">
      <c r="C19" t="s">
        <v>646</v>
      </c>
      <c r="D19" s="12" t="s">
        <v>258</v>
      </c>
      <c r="E19" s="12" t="s">
        <v>42</v>
      </c>
      <c r="F19" s="195"/>
      <c r="G19" s="676"/>
      <c r="H19" s="676"/>
      <c r="I19" s="333">
        <f>Inputs!I421</f>
        <v>0</v>
      </c>
      <c r="J19" s="333">
        <f>Inputs!J421</f>
        <v>0</v>
      </c>
      <c r="K19" s="333">
        <f>Inputs!K421</f>
        <v>0</v>
      </c>
      <c r="L19" s="333">
        <f>Inputs!L421</f>
        <v>0</v>
      </c>
      <c r="M19" s="333">
        <f>Inputs!M421</f>
        <v>0</v>
      </c>
      <c r="N19" s="333">
        <f>Inputs!N421</f>
        <v>0</v>
      </c>
      <c r="O19" s="333">
        <f>Inputs!O421</f>
        <v>0</v>
      </c>
      <c r="P19" s="333">
        <f>Inputs!P421</f>
        <v>0</v>
      </c>
      <c r="Q19" s="333">
        <f>Inputs!Q421</f>
        <v>0</v>
      </c>
      <c r="R19" s="333">
        <f>Inputs!R421</f>
        <v>0</v>
      </c>
      <c r="S19" s="333">
        <f>Inputs!S421</f>
        <v>0</v>
      </c>
      <c r="T19" s="333">
        <f>Inputs!T421</f>
        <v>0</v>
      </c>
      <c r="U19" s="333">
        <f>Inputs!U421</f>
        <v>0</v>
      </c>
      <c r="V19" s="333">
        <f>Inputs!V421</f>
        <v>0</v>
      </c>
      <c r="W19" s="333">
        <f>Inputs!W421</f>
        <v>0</v>
      </c>
      <c r="X19" s="333">
        <f>Inputs!X421</f>
        <v>0</v>
      </c>
      <c r="Y19" s="333">
        <f>Inputs!Y421</f>
        <v>0</v>
      </c>
      <c r="Z19" s="333">
        <f>Inputs!Z421</f>
        <v>0</v>
      </c>
      <c r="AA19" s="333">
        <f>Inputs!AA421</f>
        <v>0</v>
      </c>
      <c r="AB19" s="333">
        <f>Inputs!AB421</f>
        <v>0</v>
      </c>
      <c r="AC19" s="333">
        <f>Inputs!AC421</f>
        <v>0</v>
      </c>
      <c r="AD19" s="333">
        <f>Inputs!AD421</f>
        <v>0</v>
      </c>
      <c r="AE19" s="333">
        <f>Inputs!AE421</f>
        <v>0</v>
      </c>
      <c r="AF19" s="333">
        <f>Inputs!AF421</f>
        <v>0</v>
      </c>
      <c r="AG19" s="333">
        <f>Inputs!AG421</f>
        <v>0</v>
      </c>
      <c r="AH19" s="333">
        <f>Inputs!AH421</f>
        <v>0</v>
      </c>
      <c r="AI19" s="333">
        <f>Inputs!AI421</f>
        <v>0</v>
      </c>
      <c r="AJ19" s="333">
        <f>Inputs!AJ421</f>
        <v>0</v>
      </c>
      <c r="AK19" s="333">
        <f>Inputs!AK421</f>
        <v>0</v>
      </c>
      <c r="AL19" s="333">
        <f>Inputs!AL421</f>
        <v>0</v>
      </c>
      <c r="AM19" s="333">
        <f>Inputs!AM421</f>
        <v>0</v>
      </c>
      <c r="AN19" s="333">
        <f>Inputs!AN421</f>
        <v>0</v>
      </c>
      <c r="AO19" s="333">
        <f>Inputs!AO421</f>
        <v>0</v>
      </c>
      <c r="AP19" s="333">
        <f>Inputs!AP421</f>
        <v>0</v>
      </c>
      <c r="AQ19" s="333">
        <f>Inputs!AQ421</f>
        <v>0</v>
      </c>
      <c r="AR19" s="333">
        <f>Inputs!AR421</f>
        <v>0</v>
      </c>
      <c r="AS19" s="333">
        <f>Inputs!AS421</f>
        <v>0</v>
      </c>
      <c r="AT19" s="333">
        <f>Inputs!AT421</f>
        <v>0</v>
      </c>
      <c r="AU19" s="333">
        <f>Inputs!AU421</f>
        <v>0</v>
      </c>
      <c r="AV19" s="333">
        <f>Inputs!AV421</f>
        <v>0</v>
      </c>
      <c r="AW19" s="333">
        <f>Inputs!AW421</f>
        <v>0</v>
      </c>
      <c r="AX19" s="333">
        <f>Inputs!AX421</f>
        <v>0</v>
      </c>
      <c r="AY19" s="333">
        <f>Inputs!AY421</f>
        <v>0</v>
      </c>
      <c r="AZ19" s="333">
        <f>Inputs!AZ421</f>
        <v>0</v>
      </c>
      <c r="BA19" s="333">
        <f>Inputs!BA421</f>
        <v>0</v>
      </c>
      <c r="BB19" s="333">
        <f>Inputs!BB421</f>
        <v>0</v>
      </c>
      <c r="BC19" s="333">
        <f>Inputs!BC421</f>
        <v>0</v>
      </c>
      <c r="BD19" s="333">
        <f>Inputs!BD421</f>
        <v>0</v>
      </c>
      <c r="BE19" s="333">
        <f>Inputs!BE421</f>
        <v>0</v>
      </c>
      <c r="BF19" s="333">
        <f>Inputs!BF421</f>
        <v>0</v>
      </c>
      <c r="BG19" s="333">
        <f>Inputs!BG421</f>
        <v>0</v>
      </c>
      <c r="BH19" s="333">
        <f>Inputs!BH421</f>
        <v>0</v>
      </c>
      <c r="BI19" s="333">
        <f>Inputs!BI421</f>
        <v>0</v>
      </c>
      <c r="BJ19" s="333">
        <f>Inputs!BJ421</f>
        <v>0</v>
      </c>
      <c r="BK19" s="333">
        <f>Inputs!BK421</f>
        <v>0</v>
      </c>
      <c r="BL19" s="333">
        <f>Inputs!BL421</f>
        <v>0</v>
      </c>
      <c r="BM19" s="333">
        <f>Inputs!BM421</f>
        <v>0</v>
      </c>
      <c r="BN19" s="333">
        <f>Inputs!BN421</f>
        <v>0</v>
      </c>
      <c r="BO19" s="333">
        <f>Inputs!BO421</f>
        <v>0</v>
      </c>
      <c r="BP19" s="333">
        <f>Inputs!BP421</f>
        <v>0</v>
      </c>
      <c r="BQ19" s="333">
        <f>Inputs!BQ421</f>
        <v>0</v>
      </c>
      <c r="BR19" s="333">
        <f>Inputs!BR421</f>
        <v>0</v>
      </c>
      <c r="BS19" s="333">
        <f>Inputs!BS421</f>
        <v>0</v>
      </c>
      <c r="BT19" s="333">
        <f>Inputs!BT421</f>
        <v>0</v>
      </c>
      <c r="BU19" s="333">
        <f>Inputs!BU421</f>
        <v>0</v>
      </c>
      <c r="BV19" s="333">
        <f>Inputs!BV421</f>
        <v>0</v>
      </c>
      <c r="BW19" s="333">
        <f>Inputs!BW421</f>
        <v>0</v>
      </c>
      <c r="BX19" s="333">
        <f>Inputs!BX421</f>
        <v>0</v>
      </c>
      <c r="BY19" s="333">
        <f>Inputs!BY421</f>
        <v>0</v>
      </c>
      <c r="BZ19" s="333">
        <f>Inputs!BZ421</f>
        <v>0</v>
      </c>
      <c r="CA19" s="333">
        <f>Inputs!CA421</f>
        <v>0</v>
      </c>
      <c r="CB19" s="333">
        <f>Inputs!CB421</f>
        <v>0</v>
      </c>
      <c r="CC19" s="333">
        <f>Inputs!CC421</f>
        <v>0</v>
      </c>
      <c r="CD19" s="333">
        <f>Inputs!CD421</f>
        <v>0</v>
      </c>
      <c r="CE19" s="333">
        <f>Inputs!CE421</f>
        <v>0</v>
      </c>
      <c r="CF19" s="333">
        <f>Inputs!CF421</f>
        <v>0</v>
      </c>
      <c r="CG19" s="333">
        <f>Inputs!CG421</f>
        <v>0</v>
      </c>
      <c r="CH19" s="333">
        <f>Inputs!CH421</f>
        <v>0</v>
      </c>
      <c r="CI19" s="333">
        <f>Inputs!CI421</f>
        <v>0</v>
      </c>
    </row>
    <row r="20" spans="1:87">
      <c r="D20" s="332"/>
      <c r="E20" s="332"/>
      <c r="F20" s="19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</row>
    <row r="21" spans="1:87">
      <c r="A21" s="337"/>
      <c r="B21" s="337"/>
      <c r="C21" s="337" t="s">
        <v>67</v>
      </c>
      <c r="D21" s="433"/>
      <c r="E21" s="433"/>
      <c r="F21" s="344"/>
      <c r="G21" s="336"/>
      <c r="H21" s="336"/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  <c r="AD21" s="336"/>
      <c r="AE21" s="336"/>
      <c r="AF21" s="336"/>
      <c r="AG21" s="336"/>
      <c r="AH21" s="33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  <c r="BQ21" s="336"/>
      <c r="BR21" s="336"/>
      <c r="BS21" s="336"/>
      <c r="BT21" s="336"/>
      <c r="BU21" s="336"/>
      <c r="BV21" s="336"/>
      <c r="BW21" s="336"/>
      <c r="BX21" s="336"/>
      <c r="BY21" s="336"/>
      <c r="BZ21" s="336"/>
      <c r="CA21" s="336"/>
      <c r="CB21" s="336"/>
      <c r="CC21" s="336"/>
      <c r="CD21" s="336"/>
      <c r="CE21" s="336"/>
      <c r="CF21" s="336"/>
      <c r="CG21" s="336"/>
      <c r="CH21" s="336"/>
      <c r="CI21" s="336"/>
    </row>
    <row r="22" spans="1:87">
      <c r="C22" t="s">
        <v>647</v>
      </c>
      <c r="D22" s="12" t="s">
        <v>258</v>
      </c>
      <c r="E22" s="12" t="s">
        <v>43</v>
      </c>
      <c r="F22" s="195"/>
      <c r="G22" s="775"/>
      <c r="H22" s="200">
        <f>Inflation!J33</f>
        <v>1.069509132783</v>
      </c>
      <c r="I22" s="200">
        <f>Inflation!K33</f>
        <v>1.1276904296063952</v>
      </c>
      <c r="J22" s="200">
        <f>Inflation!L33</f>
        <v>1.2403467035240743</v>
      </c>
      <c r="K22" s="200">
        <f>Inflation!M33</f>
        <v>1.2899605716650373</v>
      </c>
      <c r="L22" s="200">
        <f>Inflation!N33</f>
        <v>1.3273694282433233</v>
      </c>
      <c r="M22" s="200">
        <f>Inflation!O33</f>
        <v>1.3730309365748936</v>
      </c>
      <c r="N22" s="200">
        <f>Inflation!P33</f>
        <v>1.4004915553063915</v>
      </c>
      <c r="O22" s="200">
        <f>Inflation!Q33</f>
        <v>1.4271008948572128</v>
      </c>
      <c r="P22" s="200">
        <f>Inflation!R33</f>
        <v>1.4556429127543571</v>
      </c>
      <c r="Q22" s="200">
        <f>Inflation!S33</f>
        <v>1.4847557710094443</v>
      </c>
      <c r="R22" s="200">
        <f>Inflation!T33</f>
        <v>1.5144508864296333</v>
      </c>
      <c r="S22" s="200">
        <f>Inflation!U33</f>
        <v>1.5447399041582259</v>
      </c>
      <c r="T22" s="200">
        <f>Inflation!V33</f>
        <v>1.5756347022413906</v>
      </c>
      <c r="U22" s="200">
        <f>Inflation!W33</f>
        <v>1.6071473962862184</v>
      </c>
      <c r="V22" s="200">
        <f>Inflation!X33</f>
        <v>1.6392903442119429</v>
      </c>
      <c r="W22" s="200">
        <f>Inflation!Y33</f>
        <v>1.6720761510961817</v>
      </c>
      <c r="X22" s="200">
        <f>Inflation!Z33</f>
        <v>1.7055176741181053</v>
      </c>
      <c r="Y22" s="200">
        <f>Inflation!AA33</f>
        <v>1.7396280276004674</v>
      </c>
      <c r="Z22" s="200">
        <f>Inflation!AB33</f>
        <v>1.7744205881524768</v>
      </c>
      <c r="AA22" s="200">
        <f>Inflation!AC33</f>
        <v>1.8099089999155265</v>
      </c>
      <c r="AB22" s="200">
        <f>Inflation!AD33</f>
        <v>1.8461071799138371</v>
      </c>
      <c r="AC22" s="200">
        <f>Inflation!AE33</f>
        <v>1.8830293235121138</v>
      </c>
      <c r="AD22" s="200">
        <f>Inflation!AF33</f>
        <v>1.9206899099823562</v>
      </c>
      <c r="AE22" s="200">
        <f>Inflation!AG33</f>
        <v>1.9591037081820033</v>
      </c>
      <c r="AF22" s="200">
        <f>Inflation!AH33</f>
        <v>1.9982857823456435</v>
      </c>
      <c r="AG22" s="200">
        <f>Inflation!AI33</f>
        <v>2.0382514979925563</v>
      </c>
      <c r="AH22" s="200">
        <f>Inflation!AJ33</f>
        <v>2.0790165279524073</v>
      </c>
      <c r="AI22" s="200">
        <f>Inflation!AK33</f>
        <v>2.1205968585114556</v>
      </c>
      <c r="AJ22" s="200">
        <f>Inflation!AL33</f>
        <v>2.1630087956816846</v>
      </c>
      <c r="AK22" s="200">
        <f>Inflation!AM33</f>
        <v>2.2062689715953181</v>
      </c>
      <c r="AL22" s="200">
        <f>Inflation!AN33</f>
        <v>2.2503943510272246</v>
      </c>
      <c r="AM22" s="200">
        <f>Inflation!AO33</f>
        <v>2.2954022380477692</v>
      </c>
      <c r="AN22" s="200">
        <f>Inflation!AP33</f>
        <v>2.3413102828087244</v>
      </c>
      <c r="AO22" s="200">
        <f>Inflation!AQ33</f>
        <v>2.388136488464899</v>
      </c>
      <c r="AP22" s="200">
        <f>Inflation!AR33</f>
        <v>2.435899218234197</v>
      </c>
      <c r="AQ22" s="200">
        <f>Inflation!AS33</f>
        <v>2.4846172025988809</v>
      </c>
      <c r="AR22" s="200">
        <f>Inflation!AT33</f>
        <v>2.5343095466508587</v>
      </c>
      <c r="AS22" s="200">
        <f>Inflation!AU33</f>
        <v>2.5849957375838759</v>
      </c>
      <c r="AT22" s="200">
        <f>Inflation!AV33</f>
        <v>2.6366956523355536</v>
      </c>
      <c r="AU22" s="200">
        <f>Inflation!AW33</f>
        <v>2.6894295653822646</v>
      </c>
      <c r="AV22" s="200">
        <f>Inflation!AX33</f>
        <v>2.7432181566899101</v>
      </c>
      <c r="AW22" s="200">
        <f>Inflation!AY33</f>
        <v>2.7980825198237085</v>
      </c>
      <c r="AX22" s="200">
        <f>Inflation!AZ33</f>
        <v>2.8540441702201829</v>
      </c>
      <c r="AY22" s="200">
        <f>Inflation!BA33</f>
        <v>2.9111250536245867</v>
      </c>
      <c r="AZ22" s="200">
        <f>Inflation!BB33</f>
        <v>2.9693475546970785</v>
      </c>
      <c r="BA22" s="200">
        <f>Inflation!BC33</f>
        <v>3.0287345057910202</v>
      </c>
      <c r="BB22" s="200">
        <f>Inflation!BD33</f>
        <v>3.0893091959068406</v>
      </c>
      <c r="BC22" s="200">
        <f>Inflation!BE33</f>
        <v>3.1510953798249774</v>
      </c>
      <c r="BD22" s="200">
        <f>Inflation!BF33</f>
        <v>3.2141172874214772</v>
      </c>
      <c r="BE22" s="200">
        <f>Inflation!BG33</f>
        <v>3.2783996331699066</v>
      </c>
      <c r="BF22" s="200">
        <f>Inflation!BH33</f>
        <v>3.3439676258333049</v>
      </c>
      <c r="BG22" s="200">
        <f>Inflation!BI33</f>
        <v>3.4108469783499711</v>
      </c>
      <c r="BH22" s="200">
        <f>Inflation!BJ33</f>
        <v>3.4790639179169704</v>
      </c>
      <c r="BI22" s="200">
        <f>Inflation!BK33</f>
        <v>3.5486451962753098</v>
      </c>
      <c r="BJ22" s="200">
        <f>Inflation!BL33</f>
        <v>3.6196181002008161</v>
      </c>
      <c r="BK22" s="200">
        <f>Inflation!BM33</f>
        <v>3.6920104622048324</v>
      </c>
      <c r="BL22" s="200">
        <f>Inflation!BN33</f>
        <v>3.7658506714489293</v>
      </c>
      <c r="BM22" s="200">
        <f>Inflation!BO33</f>
        <v>3.8411676848779077</v>
      </c>
      <c r="BN22" s="200">
        <f>Inflation!BP33</f>
        <v>3.9179910385754662</v>
      </c>
      <c r="BO22" s="200">
        <f>Inflation!BQ33</f>
        <v>3.9963508593469754</v>
      </c>
      <c r="BP22" s="200">
        <f>Inflation!BR33</f>
        <v>4.0762778765339149</v>
      </c>
      <c r="BQ22" s="200">
        <f>Inflation!BS33</f>
        <v>4.1578034340645935</v>
      </c>
      <c r="BR22" s="200">
        <f>Inflation!BT33</f>
        <v>4.2409595027458851</v>
      </c>
      <c r="BS22" s="200">
        <f>Inflation!BU33</f>
        <v>4.3257786928008031</v>
      </c>
      <c r="BT22" s="200">
        <f>Inflation!BV33</f>
        <v>4.4122942666568195</v>
      </c>
      <c r="BU22" s="200">
        <f>Inflation!BW33</f>
        <v>4.5005401519899557</v>
      </c>
      <c r="BV22" s="200">
        <f>Inflation!BX33</f>
        <v>4.5905509550297552</v>
      </c>
      <c r="BW22" s="200">
        <f>Inflation!BY33</f>
        <v>4.6823619741303499</v>
      </c>
      <c r="BX22" s="200">
        <f>Inflation!BZ33</f>
        <v>4.7760092136129568</v>
      </c>
      <c r="BY22" s="200">
        <f>Inflation!CA33</f>
        <v>4.8715293978852161</v>
      </c>
      <c r="BZ22" s="200">
        <f>Inflation!CB33</f>
        <v>4.9689599858429201</v>
      </c>
      <c r="CA22" s="200">
        <f>Inflation!CC33</f>
        <v>5.0683391855597781</v>
      </c>
      <c r="CB22" s="200">
        <f>Inflation!CD33</f>
        <v>5.1697059692709741</v>
      </c>
      <c r="CC22" s="200">
        <f>Inflation!CE33</f>
        <v>5.2731000886563937</v>
      </c>
      <c r="CD22" s="200">
        <f>Inflation!CF33</f>
        <v>5.3785620904295213</v>
      </c>
      <c r="CE22" s="200">
        <f>Inflation!CG33</f>
        <v>5.4861333322381114</v>
      </c>
      <c r="CF22" s="200">
        <f>Inflation!CH33</f>
        <v>5.5958559988828735</v>
      </c>
      <c r="CG22" s="200">
        <f>Inflation!CI33</f>
        <v>5.7077731188605307</v>
      </c>
      <c r="CH22" s="200">
        <f>Inflation!CJ33</f>
        <v>5.8219285812377413</v>
      </c>
      <c r="CI22" s="200">
        <f>Inflation!CK33</f>
        <v>5.9383671528624964</v>
      </c>
    </row>
    <row r="23" spans="1:87">
      <c r="C23" s="36"/>
      <c r="D23" s="12"/>
      <c r="E23" s="12"/>
      <c r="F23" s="2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</row>
    <row r="24" spans="1:87">
      <c r="A24" s="337"/>
      <c r="B24" s="337"/>
      <c r="C24" s="337" t="s">
        <v>561</v>
      </c>
      <c r="D24" s="433"/>
      <c r="E24" s="433"/>
      <c r="F24" s="344"/>
      <c r="G24" s="336"/>
      <c r="H24" s="336"/>
      <c r="I24" s="336"/>
      <c r="J24" s="336"/>
      <c r="K24" s="336"/>
      <c r="L24" s="336"/>
      <c r="M24" s="336"/>
      <c r="N24" s="336"/>
      <c r="O24" s="336"/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336"/>
      <c r="AE24" s="336"/>
      <c r="AF24" s="336"/>
      <c r="AG24" s="336"/>
      <c r="AH24" s="336"/>
      <c r="AI24" s="336"/>
      <c r="AJ24" s="336"/>
      <c r="AK24" s="336"/>
      <c r="AL24" s="336"/>
      <c r="AM24" s="336"/>
      <c r="AN24" s="336"/>
      <c r="AO24" s="336"/>
      <c r="AP24" s="336"/>
      <c r="AQ24" s="336"/>
      <c r="AR24" s="336"/>
      <c r="AS24" s="336"/>
      <c r="AT24" s="336"/>
      <c r="AU24" s="336"/>
      <c r="AV24" s="336"/>
      <c r="AW24" s="336"/>
      <c r="AX24" s="336"/>
      <c r="AY24" s="336"/>
      <c r="AZ24" s="336"/>
      <c r="BA24" s="336"/>
      <c r="BB24" s="336"/>
      <c r="BC24" s="336"/>
      <c r="BD24" s="336"/>
      <c r="BE24" s="336"/>
      <c r="BF24" s="336"/>
      <c r="BG24" s="336"/>
      <c r="BH24" s="336"/>
      <c r="BI24" s="336"/>
      <c r="BJ24" s="336"/>
      <c r="BK24" s="336"/>
      <c r="BL24" s="336"/>
      <c r="BM24" s="336"/>
      <c r="BN24" s="336"/>
      <c r="BO24" s="336"/>
      <c r="BP24" s="336"/>
      <c r="BQ24" s="336"/>
      <c r="BR24" s="336"/>
      <c r="BS24" s="336"/>
      <c r="BT24" s="336"/>
      <c r="BU24" s="336"/>
      <c r="BV24" s="336"/>
      <c r="BW24" s="336"/>
      <c r="BX24" s="336"/>
      <c r="BY24" s="336"/>
      <c r="BZ24" s="336"/>
      <c r="CA24" s="336"/>
      <c r="CB24" s="336"/>
      <c r="CC24" s="336"/>
      <c r="CD24" s="336"/>
      <c r="CE24" s="336"/>
      <c r="CF24" s="336"/>
      <c r="CG24" s="336"/>
      <c r="CH24" s="336"/>
      <c r="CI24" s="336"/>
    </row>
    <row r="25" spans="1:87">
      <c r="C25" s="1" t="s">
        <v>53</v>
      </c>
      <c r="D25" s="12" t="s">
        <v>898</v>
      </c>
      <c r="E25" s="12" t="s">
        <v>58</v>
      </c>
      <c r="F25" s="2"/>
      <c r="G25" s="420"/>
      <c r="H25" s="420"/>
      <c r="I25" s="345">
        <f>Investment!I86+Investment!I100</f>
        <v>224.10039482883749</v>
      </c>
      <c r="J25" s="345">
        <f>Investment!J86+Investment!J100</f>
        <v>285.80832114737751</v>
      </c>
      <c r="K25" s="345">
        <f>Investment!K86+Investment!K100</f>
        <v>310.25598988592901</v>
      </c>
      <c r="L25" s="345">
        <f>Investment!L86+Investment!L100</f>
        <v>353.42899999999997</v>
      </c>
      <c r="M25" s="345">
        <f>Investment!M86+Investment!M100</f>
        <v>412.61366492753626</v>
      </c>
      <c r="N25" s="345">
        <f>Investment!N86+Investment!N100</f>
        <v>448.9243398932116</v>
      </c>
      <c r="O25" s="345">
        <f>Investment!O86+Investment!O100</f>
        <v>317.24356371413222</v>
      </c>
      <c r="P25" s="345">
        <f>Investment!P86+Investment!P100</f>
        <v>401.66835184349412</v>
      </c>
      <c r="Q25" s="345">
        <f>Investment!Q86+Investment!Q100</f>
        <v>425.76605489641696</v>
      </c>
      <c r="R25" s="345">
        <f>Investment!R86+Investment!R100</f>
        <v>439.01957196392596</v>
      </c>
      <c r="S25" s="345">
        <f>Investment!S86+Investment!S100</f>
        <v>476.75196029928998</v>
      </c>
      <c r="T25" s="345">
        <f>Investment!T86+Investment!T100</f>
        <v>495.11591313524332</v>
      </c>
      <c r="U25" s="345">
        <f>Investment!U86+Investment!U100</f>
        <v>595.82645114200773</v>
      </c>
      <c r="V25" s="345">
        <f>Investment!V86+Investment!V100</f>
        <v>700.36736430378858</v>
      </c>
      <c r="W25" s="345">
        <f>Investment!W86+Investment!W100</f>
        <v>808.85158341158387</v>
      </c>
      <c r="X25" s="345">
        <f>Investment!X86+Investment!X100</f>
        <v>921.39502433796952</v>
      </c>
      <c r="Y25" s="345">
        <f>Investment!Y86+Investment!Y100</f>
        <v>1038.116662268046</v>
      </c>
      <c r="Z25" s="345">
        <f>Investment!Z86+Investment!Z100</f>
        <v>1159.1386077055902</v>
      </c>
      <c r="AA25" s="345">
        <f>Investment!AA86+Investment!AA100</f>
        <v>1284.586184295729</v>
      </c>
      <c r="AB25" s="345">
        <f>Investment!AB86+Investment!AB100</f>
        <v>1414.5880085063914</v>
      </c>
      <c r="AC25" s="345">
        <f>Investment!AC86+Investment!AC100</f>
        <v>1549.276071211762</v>
      </c>
      <c r="AD25" s="345">
        <f>Investment!AD86+Investment!AD100</f>
        <v>1688.7858212219444</v>
      </c>
      <c r="AE25" s="345">
        <f>Investment!AE86+Investment!AE100</f>
        <v>1833.2562508040496</v>
      </c>
      <c r="AF25" s="345">
        <f>Investment!AF86+Investment!AF100</f>
        <v>1982.8299832409502</v>
      </c>
      <c r="AG25" s="345">
        <f>Investment!AG86+Investment!AG100</f>
        <v>2053.1977241242321</v>
      </c>
      <c r="AH25" s="345">
        <f>Investment!AH86+Investment!AH100</f>
        <v>2125.5870426495489</v>
      </c>
      <c r="AI25" s="345">
        <f>Investment!AI86+Investment!AI100</f>
        <v>2200.0506548262288</v>
      </c>
      <c r="AJ25" s="345">
        <f>Investment!AJ86+Investment!AJ100</f>
        <v>2276.6425766729162</v>
      </c>
      <c r="AK25" s="345">
        <f>Investment!AK86+Investment!AK100</f>
        <v>2355.4181551315401</v>
      </c>
      <c r="AL25" s="345">
        <f>Investment!AL86+Investment!AL100</f>
        <v>2436.4340996978403</v>
      </c>
      <c r="AM25" s="345">
        <f>Investment!AM86+Investment!AM100</f>
        <v>2519.7485147847392</v>
      </c>
      <c r="AN25" s="345">
        <f>Investment!AN86+Investment!AN100</f>
        <v>2605.4209328352358</v>
      </c>
      <c r="AO25" s="345">
        <f>Investment!AO86+Investment!AO100</f>
        <v>2693.512348201838</v>
      </c>
      <c r="AP25" s="345">
        <f>Investment!AP86+Investment!AP100</f>
        <v>2784.08525180997</v>
      </c>
      <c r="AQ25" s="345">
        <f>Investment!AQ86+Investment!AQ100</f>
        <v>2877.2036666231465</v>
      </c>
      <c r="AR25" s="345">
        <f>Investment!AR86+Investment!AR100</f>
        <v>2972.9331839281267</v>
      </c>
      <c r="AS25" s="345">
        <f>Investment!AS86+Investment!AS100</f>
        <v>3071.3410004586567</v>
      </c>
      <c r="AT25" s="345">
        <f>Investment!AT86+Investment!AT100</f>
        <v>3172.4959563768361</v>
      </c>
      <c r="AU25" s="345">
        <f>Investment!AU86+Investment!AU100</f>
        <v>3276.4685741315598</v>
      </c>
      <c r="AV25" s="345">
        <f>Investment!AV86+Investment!AV100</f>
        <v>3383.3310982139219</v>
      </c>
      <c r="AW25" s="345">
        <f>Investment!AW86+Investment!AW100</f>
        <v>3493.1575358299256</v>
      </c>
      <c r="AX25" s="345">
        <f>Investment!AX86+Investment!AX100</f>
        <v>3606.0236985112838</v>
      </c>
      <c r="AY25" s="345">
        <f>Investment!AY86+Investment!AY100</f>
        <v>3722.0072446855638</v>
      </c>
      <c r="AZ25" s="345">
        <f>Investment!AZ86+Investment!AZ100</f>
        <v>3841.187723227411</v>
      </c>
      <c r="BA25" s="345">
        <f>Investment!BA86+Investment!BA100</f>
        <v>3963.6466180130578</v>
      </c>
      <c r="BB25" s="345">
        <f>Investment!BB86+Investment!BB100</f>
        <v>4089.4673935008395</v>
      </c>
      <c r="BC25" s="345">
        <f>Investment!BC86+Investment!BC100</f>
        <v>4218.7355413609275</v>
      </c>
      <c r="BD25" s="345">
        <f>Investment!BD86+Investment!BD100</f>
        <v>4351.5386281780184</v>
      </c>
      <c r="BE25" s="345">
        <f>Investment!BE86+Investment!BE100</f>
        <v>4487.9663442512492</v>
      </c>
      <c r="BF25" s="345">
        <f>Investment!BF86+Investment!BF100</f>
        <v>4628.1105535161369</v>
      </c>
      <c r="BG25" s="345">
        <f>Investment!BG86+Investment!BG100</f>
        <v>4772.0653446139204</v>
      </c>
      <c r="BH25" s="345">
        <f>Investment!BH86+Investment!BH100</f>
        <v>4919.9270831342083</v>
      </c>
      <c r="BI25" s="345">
        <f>Investment!BI86+Investment!BI100</f>
        <v>5071.7944650574627</v>
      </c>
      <c r="BJ25" s="345">
        <f>Investment!BJ86+Investment!BJ100</f>
        <v>5227.7685714243935</v>
      </c>
      <c r="BK25" s="345">
        <f>Investment!BK86+Investment!BK100</f>
        <v>5387.9529242599783</v>
      </c>
      <c r="BL25" s="345">
        <f>Investment!BL86+Investment!BL100</f>
        <v>5552.453543780417</v>
      </c>
      <c r="BM25" s="345">
        <f>Investment!BM86+Investment!BM100</f>
        <v>5721.3790069119696</v>
      </c>
      <c r="BN25" s="345">
        <f>Investment!BN86+Investment!BN100</f>
        <v>5894.8405071512707</v>
      </c>
      <c r="BO25" s="345">
        <f>Investment!BO86+Investment!BO100</f>
        <v>6072.95191579738</v>
      </c>
      <c r="BP25" s="345">
        <f>Investment!BP86+Investment!BP100</f>
        <v>6255.829844586473</v>
      </c>
      <c r="BQ25" s="345">
        <f>Investment!BQ86+Investment!BQ100</f>
        <v>6443.5937097608121</v>
      </c>
      <c r="BR25" s="345">
        <f>Investment!BR86+Investment!BR100</f>
        <v>6636.3657976042887</v>
      </c>
      <c r="BS25" s="345">
        <f>Investment!BS86+Investment!BS100</f>
        <v>6834.2713314776001</v>
      </c>
      <c r="BT25" s="345">
        <f>Investment!BT86+Investment!BT100</f>
        <v>7037.4385403868027</v>
      </c>
      <c r="BU25" s="345">
        <f>Investment!BU86+Investment!BU100</f>
        <v>7245.9987291197831</v>
      </c>
      <c r="BV25" s="345">
        <f>Investment!BV86+Investment!BV100</f>
        <v>7460.0863499859261</v>
      </c>
      <c r="BW25" s="345">
        <f>Investment!BW86+Investment!BW100</f>
        <v>7679.8390761950677</v>
      </c>
      <c r="BX25" s="345">
        <f>Investment!BX86+Investment!BX100</f>
        <v>7905.3978769125806</v>
      </c>
      <c r="BY25" s="345">
        <f>Investment!BY86+Investment!BY100</f>
        <v>8136.9070940283164</v>
      </c>
      <c r="BZ25" s="345">
        <f>Investment!BZ86+Investment!BZ100</f>
        <v>8374.514520677918</v>
      </c>
      <c r="CA25" s="345">
        <f>Investment!CA86+Investment!CA100</f>
        <v>8618.3714815558887</v>
      </c>
      <c r="CB25" s="345">
        <f>Investment!CB86+Investment!CB100</f>
        <v>8868.6329150607089</v>
      </c>
      <c r="CC25" s="345">
        <f>Investment!CC86+Investment!CC100</f>
        <v>9125.4574573130994</v>
      </c>
      <c r="CD25" s="345">
        <f>Investment!CD86+Investment!CD100</f>
        <v>9389.0075280895635</v>
      </c>
      <c r="CE25" s="345">
        <f>Investment!CE86+Investment!CE100</f>
        <v>9659.449418714159</v>
      </c>
      <c r="CF25" s="345">
        <f>Investment!CF86+Investment!CF100</f>
        <v>9936.9533819525022</v>
      </c>
      <c r="CG25" s="345">
        <f>Investment!CG86+Investment!CG100</f>
        <v>10221.693723952892</v>
      </c>
      <c r="CH25" s="345">
        <f>Investment!CH86+Investment!CH100</f>
        <v>10513.848898280517</v>
      </c>
      <c r="CI25" s="345">
        <f>Investment!CI86+Investment!CI100</f>
        <v>10813.601602091669</v>
      </c>
    </row>
    <row r="26" spans="1:87">
      <c r="C26" s="1" t="s">
        <v>54</v>
      </c>
      <c r="D26" s="12" t="s">
        <v>898</v>
      </c>
      <c r="E26" s="12" t="s">
        <v>58</v>
      </c>
      <c r="F26" s="2"/>
      <c r="G26" s="420"/>
      <c r="H26" s="420"/>
      <c r="I26" s="345">
        <f>Investment!I87+Investment!I101</f>
        <v>81.314577352689895</v>
      </c>
      <c r="J26" s="345">
        <f>Investment!J87+Investment!J101</f>
        <v>103.42015393465201</v>
      </c>
      <c r="K26" s="345">
        <f>Investment!K87+Investment!K101</f>
        <v>71.414985515741151</v>
      </c>
      <c r="L26" s="345">
        <f>Investment!L87+Investment!L101</f>
        <v>61.907000000000004</v>
      </c>
      <c r="M26" s="345">
        <f>Investment!M87+Investment!M101</f>
        <v>0</v>
      </c>
      <c r="N26" s="345">
        <f>Investment!N87+Investment!N101</f>
        <v>0</v>
      </c>
      <c r="O26" s="345">
        <f>Investment!O87+Investment!O101</f>
        <v>0</v>
      </c>
      <c r="P26" s="345">
        <f>Investment!P87+Investment!P101</f>
        <v>0</v>
      </c>
      <c r="Q26" s="345">
        <f>Investment!Q87+Investment!Q101</f>
        <v>0</v>
      </c>
      <c r="R26" s="345">
        <f>Investment!R87+Investment!R101</f>
        <v>0</v>
      </c>
      <c r="S26" s="345">
        <f>Investment!S87+Investment!S101</f>
        <v>0</v>
      </c>
      <c r="T26" s="345">
        <f>Investment!T87+Investment!T101</f>
        <v>0</v>
      </c>
      <c r="U26" s="345">
        <f>Investment!U87+Investment!U101</f>
        <v>0</v>
      </c>
      <c r="V26" s="345">
        <f>Investment!V87+Investment!V101</f>
        <v>0</v>
      </c>
      <c r="W26" s="345">
        <f>Investment!W87+Investment!W101</f>
        <v>0</v>
      </c>
      <c r="X26" s="345">
        <f>Investment!X87+Investment!X101</f>
        <v>0</v>
      </c>
      <c r="Y26" s="345">
        <f>Investment!Y87+Investment!Y101</f>
        <v>0</v>
      </c>
      <c r="Z26" s="345">
        <f>Investment!Z87+Investment!Z101</f>
        <v>0</v>
      </c>
      <c r="AA26" s="345">
        <f>Investment!AA87+Investment!AA101</f>
        <v>0</v>
      </c>
      <c r="AB26" s="345">
        <f>Investment!AB87+Investment!AB101</f>
        <v>0</v>
      </c>
      <c r="AC26" s="345">
        <f>Investment!AC87+Investment!AC101</f>
        <v>0</v>
      </c>
      <c r="AD26" s="345">
        <f>Investment!AD87+Investment!AD101</f>
        <v>0</v>
      </c>
      <c r="AE26" s="345">
        <f>Investment!AE87+Investment!AE101</f>
        <v>0</v>
      </c>
      <c r="AF26" s="345">
        <f>Investment!AF87+Investment!AF101</f>
        <v>0</v>
      </c>
      <c r="AG26" s="345">
        <f>Investment!AG87+Investment!AG101</f>
        <v>0</v>
      </c>
      <c r="AH26" s="345">
        <f>Investment!AH87+Investment!AH101</f>
        <v>0</v>
      </c>
      <c r="AI26" s="345">
        <f>Investment!AI87+Investment!AI101</f>
        <v>0</v>
      </c>
      <c r="AJ26" s="345">
        <f>Investment!AJ87+Investment!AJ101</f>
        <v>0</v>
      </c>
      <c r="AK26" s="345">
        <f>Investment!AK87+Investment!AK101</f>
        <v>0</v>
      </c>
      <c r="AL26" s="345">
        <f>Investment!AL87+Investment!AL101</f>
        <v>0</v>
      </c>
      <c r="AM26" s="345">
        <f>Investment!AM87+Investment!AM101</f>
        <v>0</v>
      </c>
      <c r="AN26" s="345">
        <f>Investment!AN87+Investment!AN101</f>
        <v>0</v>
      </c>
      <c r="AO26" s="345">
        <f>Investment!AO87+Investment!AO101</f>
        <v>0</v>
      </c>
      <c r="AP26" s="345">
        <f>Investment!AP87+Investment!AP101</f>
        <v>0</v>
      </c>
      <c r="AQ26" s="345">
        <f>Investment!AQ87+Investment!AQ101</f>
        <v>0</v>
      </c>
      <c r="AR26" s="345">
        <f>Investment!AR87+Investment!AR101</f>
        <v>0</v>
      </c>
      <c r="AS26" s="345">
        <f>Investment!AS87+Investment!AS101</f>
        <v>0</v>
      </c>
      <c r="AT26" s="345">
        <f>Investment!AT87+Investment!AT101</f>
        <v>0</v>
      </c>
      <c r="AU26" s="345">
        <f>Investment!AU87+Investment!AU101</f>
        <v>0</v>
      </c>
      <c r="AV26" s="345">
        <f>Investment!AV87+Investment!AV101</f>
        <v>0</v>
      </c>
      <c r="AW26" s="345">
        <f>Investment!AW87+Investment!AW101</f>
        <v>0</v>
      </c>
      <c r="AX26" s="345">
        <f>Investment!AX87+Investment!AX101</f>
        <v>0</v>
      </c>
      <c r="AY26" s="345">
        <f>Investment!AY87+Investment!AY101</f>
        <v>0</v>
      </c>
      <c r="AZ26" s="345">
        <f>Investment!AZ87+Investment!AZ101</f>
        <v>0</v>
      </c>
      <c r="BA26" s="345">
        <f>Investment!BA87+Investment!BA101</f>
        <v>0</v>
      </c>
      <c r="BB26" s="345">
        <f>Investment!BB87+Investment!BB101</f>
        <v>0</v>
      </c>
      <c r="BC26" s="345">
        <f>Investment!BC87+Investment!BC101</f>
        <v>0</v>
      </c>
      <c r="BD26" s="345">
        <f>Investment!BD87+Investment!BD101</f>
        <v>0</v>
      </c>
      <c r="BE26" s="345">
        <f>Investment!BE87+Investment!BE101</f>
        <v>0</v>
      </c>
      <c r="BF26" s="345">
        <f>Investment!BF87+Investment!BF101</f>
        <v>0</v>
      </c>
      <c r="BG26" s="345">
        <f>Investment!BG87+Investment!BG101</f>
        <v>0</v>
      </c>
      <c r="BH26" s="345">
        <f>Investment!BH87+Investment!BH101</f>
        <v>0</v>
      </c>
      <c r="BI26" s="345">
        <f>Investment!BI87+Investment!BI101</f>
        <v>0</v>
      </c>
      <c r="BJ26" s="345">
        <f>Investment!BJ87+Investment!BJ101</f>
        <v>0</v>
      </c>
      <c r="BK26" s="345">
        <f>Investment!BK87+Investment!BK101</f>
        <v>0</v>
      </c>
      <c r="BL26" s="345">
        <f>Investment!BL87+Investment!BL101</f>
        <v>0</v>
      </c>
      <c r="BM26" s="345">
        <f>Investment!BM87+Investment!BM101</f>
        <v>0</v>
      </c>
      <c r="BN26" s="345">
        <f>Investment!BN87+Investment!BN101</f>
        <v>0</v>
      </c>
      <c r="BO26" s="345">
        <f>Investment!BO87+Investment!BO101</f>
        <v>0</v>
      </c>
      <c r="BP26" s="345">
        <f>Investment!BP87+Investment!BP101</f>
        <v>0</v>
      </c>
      <c r="BQ26" s="345">
        <f>Investment!BQ87+Investment!BQ101</f>
        <v>0</v>
      </c>
      <c r="BR26" s="345">
        <f>Investment!BR87+Investment!BR101</f>
        <v>0</v>
      </c>
      <c r="BS26" s="345">
        <f>Investment!BS87+Investment!BS101</f>
        <v>0</v>
      </c>
      <c r="BT26" s="345">
        <f>Investment!BT87+Investment!BT101</f>
        <v>0</v>
      </c>
      <c r="BU26" s="345">
        <f>Investment!BU87+Investment!BU101</f>
        <v>0</v>
      </c>
      <c r="BV26" s="345">
        <f>Investment!BV87+Investment!BV101</f>
        <v>0</v>
      </c>
      <c r="BW26" s="345">
        <f>Investment!BW87+Investment!BW101</f>
        <v>0</v>
      </c>
      <c r="BX26" s="345">
        <f>Investment!BX87+Investment!BX101</f>
        <v>0</v>
      </c>
      <c r="BY26" s="345">
        <f>Investment!BY87+Investment!BY101</f>
        <v>0</v>
      </c>
      <c r="BZ26" s="345">
        <f>Investment!BZ87+Investment!BZ101</f>
        <v>0</v>
      </c>
      <c r="CA26" s="345">
        <f>Investment!CA87+Investment!CA101</f>
        <v>0</v>
      </c>
      <c r="CB26" s="345">
        <f>Investment!CB87+Investment!CB101</f>
        <v>0</v>
      </c>
      <c r="CC26" s="345">
        <f>Investment!CC87+Investment!CC101</f>
        <v>0</v>
      </c>
      <c r="CD26" s="345">
        <f>Investment!CD87+Investment!CD101</f>
        <v>0</v>
      </c>
      <c r="CE26" s="345">
        <f>Investment!CE87+Investment!CE101</f>
        <v>0</v>
      </c>
      <c r="CF26" s="345">
        <f>Investment!CF87+Investment!CF101</f>
        <v>0</v>
      </c>
      <c r="CG26" s="345">
        <f>Investment!CG87+Investment!CG101</f>
        <v>0</v>
      </c>
      <c r="CH26" s="345">
        <f>Investment!CH87+Investment!CH101</f>
        <v>0</v>
      </c>
      <c r="CI26" s="345">
        <f>Investment!CI87+Investment!CI101</f>
        <v>0</v>
      </c>
    </row>
    <row r="27" spans="1:87">
      <c r="C27" s="1" t="s">
        <v>55</v>
      </c>
      <c r="D27" s="12" t="s">
        <v>898</v>
      </c>
      <c r="E27" s="12" t="s">
        <v>58</v>
      </c>
      <c r="F27" s="2"/>
      <c r="G27" s="420"/>
      <c r="H27" s="420"/>
      <c r="I27" s="345">
        <f>Investment!I88+Investment!I102</f>
        <v>112.07414767909918</v>
      </c>
      <c r="J27" s="345">
        <f>Investment!J88+Investment!J102</f>
        <v>121.46779737586039</v>
      </c>
      <c r="K27" s="345">
        <f>Investment!K88+Investment!K102</f>
        <v>165.3289576076433</v>
      </c>
      <c r="L27" s="345">
        <f>Investment!L88+Investment!L102</f>
        <v>176.39099999999999</v>
      </c>
      <c r="M27" s="345">
        <f>Investment!M88+Investment!M102</f>
        <v>172.15461286760871</v>
      </c>
      <c r="N27" s="345">
        <f>Investment!N88+Investment!N102</f>
        <v>228.18035065157608</v>
      </c>
      <c r="O27" s="345">
        <f>Investment!O88+Investment!O102</f>
        <v>551.09490894164833</v>
      </c>
      <c r="P27" s="345">
        <f>Investment!P88+Investment!P102</f>
        <v>506.45937378059006</v>
      </c>
      <c r="Q27" s="345">
        <f>Investment!Q88+Investment!Q102</f>
        <v>545.13961844819255</v>
      </c>
      <c r="R27" s="345">
        <f>Investment!R88+Investment!R102</f>
        <v>601.65547606567338</v>
      </c>
      <c r="S27" s="345">
        <f>Investment!S88+Investment!S102</f>
        <v>598.07031743461812</v>
      </c>
      <c r="T27" s="345">
        <f>Investment!T88+Investment!T102</f>
        <v>614.29109934124017</v>
      </c>
      <c r="U27" s="345">
        <f>Investment!U88+Investment!U102</f>
        <v>574.87406197797941</v>
      </c>
      <c r="V27" s="345">
        <f>Investment!V88+Investment!V102</f>
        <v>564.11343526052303</v>
      </c>
      <c r="W27" s="345">
        <f>Investment!W88+Investment!W102</f>
        <v>555.54060587743822</v>
      </c>
      <c r="X27" s="345">
        <f>Investment!X88+Investment!X102</f>
        <v>548.2388537953052</v>
      </c>
      <c r="Y27" s="345">
        <f>Investment!Y88+Investment!Y102</f>
        <v>541.92780836951783</v>
      </c>
      <c r="Z27" s="345">
        <f>Investment!Z88+Investment!Z102</f>
        <v>539.70965335706228</v>
      </c>
      <c r="AA27" s="345">
        <f>Investment!AA88+Investment!AA102</f>
        <v>533.86964695195979</v>
      </c>
      <c r="AB27" s="345">
        <f>Investment!AB88+Investment!AB102</f>
        <v>496.75516573590244</v>
      </c>
      <c r="AC27" s="345">
        <f>Investment!AC88+Investment!AC102</f>
        <v>504.91388657217885</v>
      </c>
      <c r="AD27" s="345">
        <f>Investment!AD88+Investment!AD102</f>
        <v>508.78728768127439</v>
      </c>
      <c r="AE27" s="345">
        <f>Investment!AE88+Investment!AE102</f>
        <v>515.57508808938474</v>
      </c>
      <c r="AF27" s="345">
        <f>Investment!AF88+Investment!AF102</f>
        <v>526.40115525850933</v>
      </c>
      <c r="AG27" s="345">
        <f>Investment!AG88+Investment!AG102</f>
        <v>546.20347703860307</v>
      </c>
      <c r="AH27" s="345">
        <f>Investment!AH88+Investment!AH102</f>
        <v>565.66919157317807</v>
      </c>
      <c r="AI27" s="345">
        <f>Investment!AI88+Investment!AI102</f>
        <v>586.38227113693483</v>
      </c>
      <c r="AJ27" s="345">
        <f>Investment!AJ88+Investment!AJ102</f>
        <v>607.93104857806384</v>
      </c>
      <c r="AK27" s="345">
        <f>Investment!AK88+Investment!AK102</f>
        <v>629.68797422592525</v>
      </c>
      <c r="AL27" s="345">
        <f>Investment!AL88+Investment!AL102</f>
        <v>652.96433952106599</v>
      </c>
      <c r="AM27" s="345">
        <f>Investment!AM88+Investment!AM102</f>
        <v>677.91432750269132</v>
      </c>
      <c r="AN27" s="345">
        <f>Investment!AN88+Investment!AN102</f>
        <v>704.35148698989769</v>
      </c>
      <c r="AO27" s="345">
        <f>Investment!AO88+Investment!AO102</f>
        <v>731.26773327785713</v>
      </c>
      <c r="AP27" s="345">
        <f>Investment!AP88+Investment!AP102</f>
        <v>759.39999510140069</v>
      </c>
      <c r="AQ27" s="345">
        <f>Investment!AQ88+Investment!AQ102</f>
        <v>788.85333416075946</v>
      </c>
      <c r="AR27" s="345">
        <f>Investment!AR88+Investment!AR102</f>
        <v>819.7894688848628</v>
      </c>
      <c r="AS27" s="345">
        <f>Investment!AS88+Investment!AS102</f>
        <v>853.21636106678034</v>
      </c>
      <c r="AT27" s="345">
        <f>Investment!AT88+Investment!AT102</f>
        <v>889.65779266651134</v>
      </c>
      <c r="AU27" s="345">
        <f>Investment!AU88+Investment!AU102</f>
        <v>924.5231802046992</v>
      </c>
      <c r="AV27" s="345">
        <f>Investment!AV88+Investment!AV102</f>
        <v>963.31090558078267</v>
      </c>
      <c r="AW27" s="345">
        <f>Investment!AW88+Investment!AW102</f>
        <v>1002.0953483278604</v>
      </c>
      <c r="AX27" s="345">
        <f>Investment!AX88+Investment!AX102</f>
        <v>1041.8191758366379</v>
      </c>
      <c r="AY27" s="345">
        <f>Investment!AY88+Investment!AY102</f>
        <v>1083.1169757819434</v>
      </c>
      <c r="AZ27" s="345">
        <f>Investment!AZ88+Investment!AZ102</f>
        <v>1124.5491369717702</v>
      </c>
      <c r="BA27" s="345">
        <f>Investment!BA88+Investment!BA102</f>
        <v>1168.5309158464011</v>
      </c>
      <c r="BB27" s="345">
        <f>Investment!BB88+Investment!BB102</f>
        <v>1215.9041803959917</v>
      </c>
      <c r="BC27" s="345">
        <f>Investment!BC88+Investment!BC102</f>
        <v>1264.6529262150771</v>
      </c>
      <c r="BD27" s="345">
        <f>Investment!BD88+Investment!BD102</f>
        <v>1315.5112835726477</v>
      </c>
      <c r="BE27" s="345">
        <f>Investment!BE88+Investment!BE102</f>
        <v>1369.5424152256292</v>
      </c>
      <c r="BF27" s="345">
        <f>Investment!BF88+Investment!BF102</f>
        <v>1424.5152967552585</v>
      </c>
      <c r="BG27" s="345">
        <f>Investment!BG88+Investment!BG102</f>
        <v>1479.5879103340567</v>
      </c>
      <c r="BH27" s="345">
        <f>Investment!BH88+Investment!BH102</f>
        <v>1538.1699557358706</v>
      </c>
      <c r="BI27" s="345">
        <f>Investment!BI88+Investment!BI102</f>
        <v>1606.1931748938568</v>
      </c>
      <c r="BJ27" s="345">
        <f>Investment!BJ88+Investment!BJ102</f>
        <v>1678.6112298587259</v>
      </c>
      <c r="BK27" s="345">
        <f>Investment!BK88+Investment!BK102</f>
        <v>1751.0622568778781</v>
      </c>
      <c r="BL27" s="345">
        <f>Investment!BL88+Investment!BL102</f>
        <v>1828.4821833666847</v>
      </c>
      <c r="BM27" s="345">
        <f>Investment!BM88+Investment!BM102</f>
        <v>1909.2711198485831</v>
      </c>
      <c r="BN27" s="345">
        <f>Investment!BN88+Investment!BN102</f>
        <v>1993.5267918310692</v>
      </c>
      <c r="BO27" s="345">
        <f>Investment!BO88+Investment!BO102</f>
        <v>2081.371642993814</v>
      </c>
      <c r="BP27" s="345">
        <f>Investment!BP88+Investment!BP102</f>
        <v>2172.9827110018468</v>
      </c>
      <c r="BQ27" s="345">
        <f>Investment!BQ88+Investment!BQ102</f>
        <v>2268.4588622388646</v>
      </c>
      <c r="BR27" s="345">
        <f>Investment!BR88+Investment!BR102</f>
        <v>2367.9579480052162</v>
      </c>
      <c r="BS27" s="345">
        <f>Investment!BS88+Investment!BS102</f>
        <v>2471.6162923976417</v>
      </c>
      <c r="BT27" s="345">
        <f>Investment!BT88+Investment!BT102</f>
        <v>2579.6308866215231</v>
      </c>
      <c r="BU27" s="345">
        <f>Investment!BU88+Investment!BU102</f>
        <v>2692.12142406985</v>
      </c>
      <c r="BV27" s="345">
        <f>Investment!BV88+Investment!BV102</f>
        <v>2809.2672341547313</v>
      </c>
      <c r="BW27" s="345">
        <f>Investment!BW88+Investment!BW102</f>
        <v>2931.2268667036906</v>
      </c>
      <c r="BX27" s="345">
        <f>Investment!BX88+Investment!BX102</f>
        <v>3058.2203319092732</v>
      </c>
      <c r="BY27" s="345">
        <f>Investment!BY88+Investment!BY102</f>
        <v>3190.391110381117</v>
      </c>
      <c r="BZ27" s="345">
        <f>Investment!BZ88+Investment!BZ102</f>
        <v>3327.943045981212</v>
      </c>
      <c r="CA27" s="345">
        <f>Investment!CA88+Investment!CA102</f>
        <v>3471.0598409508129</v>
      </c>
      <c r="CB27" s="345">
        <f>Investment!CB88+Investment!CB102</f>
        <v>3619.987617881714</v>
      </c>
      <c r="CC27" s="345">
        <f>Investment!CC88+Investment!CC102</f>
        <v>3774.8972020173242</v>
      </c>
      <c r="CD27" s="345">
        <f>Investment!CD88+Investment!CD102</f>
        <v>3936.020293046884</v>
      </c>
      <c r="CE27" s="345">
        <f>Investment!CE88+Investment!CE102</f>
        <v>4103.5698439471889</v>
      </c>
      <c r="CF27" s="345">
        <f>Investment!CF88+Investment!CF102</f>
        <v>4277.8220773374869</v>
      </c>
      <c r="CG27" s="345">
        <f>Investment!CG88+Investment!CG102</f>
        <v>4458.9785588568266</v>
      </c>
      <c r="CH27" s="345">
        <f>Investment!CH88+Investment!CH102</f>
        <v>4647.3032975158476</v>
      </c>
      <c r="CI27" s="345">
        <f>Investment!CI88+Investment!CI102</f>
        <v>4843.0561008415498</v>
      </c>
    </row>
    <row r="28" spans="1:87">
      <c r="C28" s="1" t="s">
        <v>292</v>
      </c>
      <c r="D28" s="12" t="s">
        <v>898</v>
      </c>
      <c r="E28" s="12" t="s">
        <v>58</v>
      </c>
      <c r="F28" s="2"/>
      <c r="G28" s="420"/>
      <c r="H28" s="420"/>
      <c r="I28" s="345">
        <f>Investment!I91</f>
        <v>118.251343770971</v>
      </c>
      <c r="J28" s="345">
        <f>Investment!J91</f>
        <v>67.576110722438003</v>
      </c>
      <c r="K28" s="345">
        <f>Investment!K91</f>
        <v>50.014031538113201</v>
      </c>
      <c r="L28" s="345">
        <f>Investment!L91</f>
        <v>14.878</v>
      </c>
      <c r="M28" s="345">
        <f>Investment!M91</f>
        <v>15.173</v>
      </c>
      <c r="N28" s="345">
        <f>Investment!N91</f>
        <v>12.337</v>
      </c>
      <c r="O28" s="345">
        <f>Investment!O91</f>
        <v>16.827000000000002</v>
      </c>
      <c r="P28" s="345">
        <f>Investment!P91</f>
        <v>2.375</v>
      </c>
      <c r="Q28" s="345">
        <f>Investment!Q91</f>
        <v>0.32100000000000001</v>
      </c>
      <c r="R28" s="345">
        <f>Investment!R91</f>
        <v>0.17299999999999999</v>
      </c>
      <c r="S28" s="345">
        <f>Investment!S91</f>
        <v>6.6000000000000003E-2</v>
      </c>
      <c r="T28" s="345">
        <f>Investment!T91</f>
        <v>3.0000000000000001E-3</v>
      </c>
      <c r="U28" s="345">
        <f>Investment!U91</f>
        <v>0</v>
      </c>
      <c r="V28" s="345">
        <f>Investment!V91</f>
        <v>0</v>
      </c>
      <c r="W28" s="345">
        <f>Investment!W91</f>
        <v>0</v>
      </c>
      <c r="X28" s="345">
        <f>Investment!X91</f>
        <v>0</v>
      </c>
      <c r="Y28" s="345">
        <f>Investment!Y91</f>
        <v>0</v>
      </c>
      <c r="Z28" s="345">
        <f>Investment!Z91</f>
        <v>0</v>
      </c>
      <c r="AA28" s="345">
        <f>Investment!AA91</f>
        <v>0</v>
      </c>
      <c r="AB28" s="345">
        <f>Investment!AB91</f>
        <v>0</v>
      </c>
      <c r="AC28" s="345">
        <f>Investment!AC91</f>
        <v>0</v>
      </c>
      <c r="AD28" s="345">
        <f>Investment!AD91</f>
        <v>0</v>
      </c>
      <c r="AE28" s="345">
        <f>Investment!AE91</f>
        <v>0</v>
      </c>
      <c r="AF28" s="345">
        <f>Investment!AF91</f>
        <v>0</v>
      </c>
      <c r="AG28" s="345">
        <f>Investment!AG91</f>
        <v>0</v>
      </c>
      <c r="AH28" s="345">
        <f>Investment!AH91</f>
        <v>0</v>
      </c>
      <c r="AI28" s="345">
        <f>Investment!AI91</f>
        <v>0</v>
      </c>
      <c r="AJ28" s="345">
        <f>Investment!AJ91</f>
        <v>0</v>
      </c>
      <c r="AK28" s="345">
        <f>Investment!AK91</f>
        <v>0</v>
      </c>
      <c r="AL28" s="345">
        <f>Investment!AL91</f>
        <v>0</v>
      </c>
      <c r="AM28" s="345">
        <f>Investment!AM91</f>
        <v>0</v>
      </c>
      <c r="AN28" s="345">
        <f>Investment!AN91</f>
        <v>0</v>
      </c>
      <c r="AO28" s="345">
        <f>Investment!AO91</f>
        <v>0</v>
      </c>
      <c r="AP28" s="345">
        <f>Investment!AP91</f>
        <v>0</v>
      </c>
      <c r="AQ28" s="345">
        <f>Investment!AQ91</f>
        <v>0</v>
      </c>
      <c r="AR28" s="345">
        <f>Investment!AR91</f>
        <v>0</v>
      </c>
      <c r="AS28" s="345">
        <f>Investment!AS91</f>
        <v>0</v>
      </c>
      <c r="AT28" s="345">
        <f>Investment!AT91</f>
        <v>0</v>
      </c>
      <c r="AU28" s="345">
        <f>Investment!AU91</f>
        <v>0</v>
      </c>
      <c r="AV28" s="345">
        <f>Investment!AV91</f>
        <v>0</v>
      </c>
      <c r="AW28" s="345">
        <f>Investment!AW91</f>
        <v>0</v>
      </c>
      <c r="AX28" s="345">
        <f>Investment!AX91</f>
        <v>0</v>
      </c>
      <c r="AY28" s="345">
        <f>Investment!AY91</f>
        <v>0</v>
      </c>
      <c r="AZ28" s="345">
        <f>Investment!AZ91</f>
        <v>0</v>
      </c>
      <c r="BA28" s="345">
        <f>Investment!BA91</f>
        <v>0</v>
      </c>
      <c r="BB28" s="345">
        <f>Investment!BB91</f>
        <v>0</v>
      </c>
      <c r="BC28" s="345">
        <f>Investment!BC91</f>
        <v>0</v>
      </c>
      <c r="BD28" s="345">
        <f>Investment!BD91</f>
        <v>0</v>
      </c>
      <c r="BE28" s="345">
        <f>Investment!BE91</f>
        <v>0</v>
      </c>
      <c r="BF28" s="345">
        <f>Investment!BF91</f>
        <v>0</v>
      </c>
      <c r="BG28" s="345">
        <f>Investment!BG91</f>
        <v>0</v>
      </c>
      <c r="BH28" s="345">
        <f>Investment!BH91</f>
        <v>0</v>
      </c>
      <c r="BI28" s="345">
        <f>Investment!BI91</f>
        <v>0</v>
      </c>
      <c r="BJ28" s="345">
        <f>Investment!BJ91</f>
        <v>0</v>
      </c>
      <c r="BK28" s="345">
        <f>Investment!BK91</f>
        <v>0</v>
      </c>
      <c r="BL28" s="345">
        <f>Investment!BL91</f>
        <v>0</v>
      </c>
      <c r="BM28" s="345">
        <f>Investment!BM91</f>
        <v>0</v>
      </c>
      <c r="BN28" s="345">
        <f>Investment!BN91</f>
        <v>0</v>
      </c>
      <c r="BO28" s="345">
        <f>Investment!BO91</f>
        <v>0</v>
      </c>
      <c r="BP28" s="345">
        <f>Investment!BP91</f>
        <v>0</v>
      </c>
      <c r="BQ28" s="345">
        <f>Investment!BQ91</f>
        <v>0</v>
      </c>
      <c r="BR28" s="345">
        <f>Investment!BR91</f>
        <v>0</v>
      </c>
      <c r="BS28" s="345">
        <f>Investment!BS91</f>
        <v>0</v>
      </c>
      <c r="BT28" s="345">
        <f>Investment!BT91</f>
        <v>0</v>
      </c>
      <c r="BU28" s="345">
        <f>Investment!BU91</f>
        <v>0</v>
      </c>
      <c r="BV28" s="345">
        <f>Investment!BV91</f>
        <v>0</v>
      </c>
      <c r="BW28" s="345">
        <f>Investment!BW91</f>
        <v>0</v>
      </c>
      <c r="BX28" s="345">
        <f>Investment!BX91</f>
        <v>0</v>
      </c>
      <c r="BY28" s="345">
        <f>Investment!BY91</f>
        <v>0</v>
      </c>
      <c r="BZ28" s="345">
        <f>Investment!BZ91</f>
        <v>0</v>
      </c>
      <c r="CA28" s="345">
        <f>Investment!CA91</f>
        <v>0</v>
      </c>
      <c r="CB28" s="345">
        <f>Investment!CB91</f>
        <v>0</v>
      </c>
      <c r="CC28" s="345">
        <f>Investment!CC91</f>
        <v>0</v>
      </c>
      <c r="CD28" s="345">
        <f>Investment!CD91</f>
        <v>0</v>
      </c>
      <c r="CE28" s="345">
        <f>Investment!CE91</f>
        <v>0</v>
      </c>
      <c r="CF28" s="345">
        <f>Investment!CF91</f>
        <v>0</v>
      </c>
      <c r="CG28" s="345">
        <f>Investment!CG91</f>
        <v>0</v>
      </c>
      <c r="CH28" s="345">
        <f>Investment!CH91</f>
        <v>0</v>
      </c>
      <c r="CI28" s="345">
        <f>Investment!CI91</f>
        <v>0</v>
      </c>
    </row>
    <row r="29" spans="1:87">
      <c r="C29" s="1"/>
      <c r="D29" s="12"/>
      <c r="E29" s="12"/>
      <c r="F29" s="2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</row>
    <row r="30" spans="1:87">
      <c r="A30" s="335"/>
      <c r="B30" s="335"/>
      <c r="C30" s="335" t="s">
        <v>414</v>
      </c>
      <c r="D30" s="434"/>
      <c r="E30" s="434"/>
      <c r="F30" s="343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  <c r="BQ30" s="334"/>
      <c r="BR30" s="334"/>
      <c r="BS30" s="334"/>
      <c r="BT30" s="334"/>
      <c r="BU30" s="334"/>
      <c r="BV30" s="334"/>
      <c r="BW30" s="334"/>
      <c r="BX30" s="334"/>
      <c r="BY30" s="334"/>
      <c r="BZ30" s="334"/>
      <c r="CA30" s="334"/>
      <c r="CB30" s="334"/>
      <c r="CC30" s="334"/>
      <c r="CD30" s="334"/>
      <c r="CE30" s="334"/>
      <c r="CF30" s="334"/>
      <c r="CG30" s="334"/>
      <c r="CH30" s="334"/>
      <c r="CI30" s="334"/>
    </row>
    <row r="31" spans="1:87">
      <c r="C31" s="1" t="s">
        <v>648</v>
      </c>
      <c r="D31" s="12" t="s">
        <v>898</v>
      </c>
      <c r="E31" s="12" t="s">
        <v>58</v>
      </c>
      <c r="F31" s="2"/>
      <c r="G31" s="420"/>
      <c r="H31" s="420"/>
      <c r="I31" s="345">
        <f>SUM(I26:I28)</f>
        <v>311.64006880276008</v>
      </c>
      <c r="J31" s="345">
        <f t="shared" ref="J31:AL31" si="0">SUM(J26:J28)</f>
        <v>292.46406203295038</v>
      </c>
      <c r="K31" s="345">
        <f>SUM(K26:K28)</f>
        <v>286.75797466149766</v>
      </c>
      <c r="L31" s="345">
        <f t="shared" si="0"/>
        <v>253.17599999999999</v>
      </c>
      <c r="M31" s="345">
        <f t="shared" si="0"/>
        <v>187.32761286760871</v>
      </c>
      <c r="N31" s="345">
        <f t="shared" si="0"/>
        <v>240.51735065157607</v>
      </c>
      <c r="O31" s="345">
        <f t="shared" si="0"/>
        <v>567.92190894164833</v>
      </c>
      <c r="P31" s="345">
        <f t="shared" si="0"/>
        <v>508.83437378059006</v>
      </c>
      <c r="Q31" s="345">
        <f t="shared" si="0"/>
        <v>545.46061844819258</v>
      </c>
      <c r="R31" s="345">
        <f t="shared" si="0"/>
        <v>601.82847606567339</v>
      </c>
      <c r="S31" s="345">
        <f t="shared" si="0"/>
        <v>598.13631743461815</v>
      </c>
      <c r="T31" s="345">
        <f t="shared" si="0"/>
        <v>614.29409934124021</v>
      </c>
      <c r="U31" s="345">
        <f t="shared" si="0"/>
        <v>574.87406197797941</v>
      </c>
      <c r="V31" s="345">
        <f t="shared" si="0"/>
        <v>564.11343526052303</v>
      </c>
      <c r="W31" s="345">
        <f t="shared" si="0"/>
        <v>555.54060587743822</v>
      </c>
      <c r="X31" s="345">
        <f t="shared" si="0"/>
        <v>548.2388537953052</v>
      </c>
      <c r="Y31" s="345">
        <f t="shared" si="0"/>
        <v>541.92780836951783</v>
      </c>
      <c r="Z31" s="345">
        <f t="shared" si="0"/>
        <v>539.70965335706228</v>
      </c>
      <c r="AA31" s="345">
        <f t="shared" si="0"/>
        <v>533.86964695195979</v>
      </c>
      <c r="AB31" s="345">
        <f t="shared" si="0"/>
        <v>496.75516573590244</v>
      </c>
      <c r="AC31" s="345">
        <f t="shared" si="0"/>
        <v>504.91388657217885</v>
      </c>
      <c r="AD31" s="345">
        <f t="shared" si="0"/>
        <v>508.78728768127439</v>
      </c>
      <c r="AE31" s="345">
        <f t="shared" si="0"/>
        <v>515.57508808938474</v>
      </c>
      <c r="AF31" s="345">
        <f t="shared" si="0"/>
        <v>526.40115525850933</v>
      </c>
      <c r="AG31" s="345">
        <f t="shared" si="0"/>
        <v>546.20347703860307</v>
      </c>
      <c r="AH31" s="345">
        <f t="shared" si="0"/>
        <v>565.66919157317807</v>
      </c>
      <c r="AI31" s="345">
        <f t="shared" si="0"/>
        <v>586.38227113693483</v>
      </c>
      <c r="AJ31" s="345">
        <f t="shared" si="0"/>
        <v>607.93104857806384</v>
      </c>
      <c r="AK31" s="345">
        <f t="shared" si="0"/>
        <v>629.68797422592525</v>
      </c>
      <c r="AL31" s="345">
        <f t="shared" si="0"/>
        <v>652.96433952106599</v>
      </c>
      <c r="AM31" s="345">
        <f t="shared" ref="AM31:CI31" si="1">SUM(AM26:AM28)</f>
        <v>677.91432750269132</v>
      </c>
      <c r="AN31" s="345">
        <f t="shared" si="1"/>
        <v>704.35148698989769</v>
      </c>
      <c r="AO31" s="345">
        <f t="shared" si="1"/>
        <v>731.26773327785713</v>
      </c>
      <c r="AP31" s="345">
        <f t="shared" si="1"/>
        <v>759.39999510140069</v>
      </c>
      <c r="AQ31" s="345">
        <f t="shared" si="1"/>
        <v>788.85333416075946</v>
      </c>
      <c r="AR31" s="345">
        <f t="shared" si="1"/>
        <v>819.7894688848628</v>
      </c>
      <c r="AS31" s="345">
        <f t="shared" si="1"/>
        <v>853.21636106678034</v>
      </c>
      <c r="AT31" s="345">
        <f t="shared" si="1"/>
        <v>889.65779266651134</v>
      </c>
      <c r="AU31" s="345">
        <f t="shared" si="1"/>
        <v>924.5231802046992</v>
      </c>
      <c r="AV31" s="345">
        <f t="shared" si="1"/>
        <v>963.31090558078267</v>
      </c>
      <c r="AW31" s="345">
        <f t="shared" si="1"/>
        <v>1002.0953483278604</v>
      </c>
      <c r="AX31" s="345">
        <f t="shared" si="1"/>
        <v>1041.8191758366379</v>
      </c>
      <c r="AY31" s="345">
        <f t="shared" si="1"/>
        <v>1083.1169757819434</v>
      </c>
      <c r="AZ31" s="345">
        <f t="shared" si="1"/>
        <v>1124.5491369717702</v>
      </c>
      <c r="BA31" s="345">
        <f t="shared" si="1"/>
        <v>1168.5309158464011</v>
      </c>
      <c r="BB31" s="345">
        <f t="shared" si="1"/>
        <v>1215.9041803959917</v>
      </c>
      <c r="BC31" s="345">
        <f t="shared" si="1"/>
        <v>1264.6529262150771</v>
      </c>
      <c r="BD31" s="345">
        <f t="shared" si="1"/>
        <v>1315.5112835726477</v>
      </c>
      <c r="BE31" s="345">
        <f t="shared" si="1"/>
        <v>1369.5424152256292</v>
      </c>
      <c r="BF31" s="345">
        <f t="shared" si="1"/>
        <v>1424.5152967552585</v>
      </c>
      <c r="BG31" s="345">
        <f t="shared" si="1"/>
        <v>1479.5879103340567</v>
      </c>
      <c r="BH31" s="345">
        <f t="shared" si="1"/>
        <v>1538.1699557358706</v>
      </c>
      <c r="BI31" s="345">
        <f t="shared" si="1"/>
        <v>1606.1931748938568</v>
      </c>
      <c r="BJ31" s="345">
        <f t="shared" si="1"/>
        <v>1678.6112298587259</v>
      </c>
      <c r="BK31" s="345">
        <f t="shared" si="1"/>
        <v>1751.0622568778781</v>
      </c>
      <c r="BL31" s="345">
        <f t="shared" si="1"/>
        <v>1828.4821833666847</v>
      </c>
      <c r="BM31" s="345">
        <f t="shared" si="1"/>
        <v>1909.2711198485831</v>
      </c>
      <c r="BN31" s="345">
        <f t="shared" si="1"/>
        <v>1993.5267918310692</v>
      </c>
      <c r="BO31" s="345">
        <f t="shared" si="1"/>
        <v>2081.371642993814</v>
      </c>
      <c r="BP31" s="345">
        <f t="shared" si="1"/>
        <v>2172.9827110018468</v>
      </c>
      <c r="BQ31" s="345">
        <f t="shared" si="1"/>
        <v>2268.4588622388646</v>
      </c>
      <c r="BR31" s="345">
        <f t="shared" si="1"/>
        <v>2367.9579480052162</v>
      </c>
      <c r="BS31" s="345">
        <f t="shared" si="1"/>
        <v>2471.6162923976417</v>
      </c>
      <c r="BT31" s="345">
        <f t="shared" si="1"/>
        <v>2579.6308866215231</v>
      </c>
      <c r="BU31" s="345">
        <f t="shared" si="1"/>
        <v>2692.12142406985</v>
      </c>
      <c r="BV31" s="345">
        <f t="shared" si="1"/>
        <v>2809.2672341547313</v>
      </c>
      <c r="BW31" s="345">
        <f t="shared" si="1"/>
        <v>2931.2268667036906</v>
      </c>
      <c r="BX31" s="345">
        <f t="shared" si="1"/>
        <v>3058.2203319092732</v>
      </c>
      <c r="BY31" s="345">
        <f t="shared" si="1"/>
        <v>3190.391110381117</v>
      </c>
      <c r="BZ31" s="345">
        <f t="shared" si="1"/>
        <v>3327.943045981212</v>
      </c>
      <c r="CA31" s="345">
        <f t="shared" si="1"/>
        <v>3471.0598409508129</v>
      </c>
      <c r="CB31" s="345">
        <f t="shared" si="1"/>
        <v>3619.987617881714</v>
      </c>
      <c r="CC31" s="345">
        <f t="shared" si="1"/>
        <v>3774.8972020173242</v>
      </c>
      <c r="CD31" s="345">
        <f t="shared" si="1"/>
        <v>3936.020293046884</v>
      </c>
      <c r="CE31" s="345">
        <f t="shared" si="1"/>
        <v>4103.5698439471889</v>
      </c>
      <c r="CF31" s="345">
        <f t="shared" si="1"/>
        <v>4277.8220773374869</v>
      </c>
      <c r="CG31" s="345">
        <f t="shared" si="1"/>
        <v>4458.9785588568266</v>
      </c>
      <c r="CH31" s="345">
        <f t="shared" si="1"/>
        <v>4647.3032975158476</v>
      </c>
      <c r="CI31" s="345">
        <f t="shared" si="1"/>
        <v>4843.0561008415498</v>
      </c>
    </row>
    <row r="32" spans="1:87">
      <c r="C32" s="1" t="s">
        <v>648</v>
      </c>
      <c r="D32" s="12" t="s">
        <v>849</v>
      </c>
      <c r="E32" s="12" t="s">
        <v>58</v>
      </c>
      <c r="F32" s="2"/>
      <c r="G32" s="420"/>
      <c r="H32" s="420"/>
      <c r="I32" s="345">
        <f>I31/I22</f>
        <v>276.35249942799794</v>
      </c>
      <c r="J32" s="345">
        <f t="shared" ref="J32:AF32" si="2">J31/J22</f>
        <v>235.79218713767787</v>
      </c>
      <c r="K32" s="345">
        <f t="shared" si="2"/>
        <v>222.29979811813953</v>
      </c>
      <c r="L32" s="345">
        <f t="shared" si="2"/>
        <v>190.73514472535351</v>
      </c>
      <c r="M32" s="345">
        <f t="shared" si="2"/>
        <v>136.43364317406309</v>
      </c>
      <c r="N32" s="345">
        <f t="shared" si="2"/>
        <v>171.7378085860411</v>
      </c>
      <c r="O32" s="345">
        <f t="shared" si="2"/>
        <v>397.95498061016298</v>
      </c>
      <c r="P32" s="345">
        <f t="shared" si="2"/>
        <v>349.55988815813163</v>
      </c>
      <c r="Q32" s="345">
        <f t="shared" si="2"/>
        <v>367.37396755652884</v>
      </c>
      <c r="R32" s="345">
        <f t="shared" si="2"/>
        <v>397.39055353884959</v>
      </c>
      <c r="S32" s="345">
        <f t="shared" si="2"/>
        <v>387.20843284006452</v>
      </c>
      <c r="T32" s="345">
        <f t="shared" si="2"/>
        <v>389.87088724777851</v>
      </c>
      <c r="U32" s="345">
        <f t="shared" si="2"/>
        <v>357.69840607426124</v>
      </c>
      <c r="V32" s="345">
        <f t="shared" si="2"/>
        <v>344.12051364318239</v>
      </c>
      <c r="W32" s="345">
        <f t="shared" si="2"/>
        <v>332.24599580182769</v>
      </c>
      <c r="X32" s="345">
        <f t="shared" si="2"/>
        <v>321.45011577132459</v>
      </c>
      <c r="Y32" s="345">
        <f t="shared" si="2"/>
        <v>311.5193591799154</v>
      </c>
      <c r="Z32" s="345">
        <f t="shared" si="2"/>
        <v>304.1610635948532</v>
      </c>
      <c r="AA32" s="345">
        <f t="shared" si="2"/>
        <v>294.9704360699223</v>
      </c>
      <c r="AB32" s="345">
        <f t="shared" si="2"/>
        <v>269.08251651948365</v>
      </c>
      <c r="AC32" s="345">
        <f t="shared" si="2"/>
        <v>268.13915230509718</v>
      </c>
      <c r="AD32" s="345">
        <f t="shared" si="2"/>
        <v>264.89819363186439</v>
      </c>
      <c r="AE32" s="345">
        <f t="shared" si="2"/>
        <v>263.16885927791174</v>
      </c>
      <c r="AF32" s="345">
        <f t="shared" si="2"/>
        <v>263.42636269002776</v>
      </c>
      <c r="AG32" s="345">
        <f t="shared" ref="AG32:AL32" si="3">AG31/AG22</f>
        <v>267.97648748280119</v>
      </c>
      <c r="AH32" s="345">
        <f t="shared" si="3"/>
        <v>272.08499017095227</v>
      </c>
      <c r="AI32" s="345">
        <f t="shared" si="3"/>
        <v>276.51756097976278</v>
      </c>
      <c r="AJ32" s="345">
        <f t="shared" si="3"/>
        <v>281.05805662545669</v>
      </c>
      <c r="AK32" s="345">
        <f t="shared" si="3"/>
        <v>285.40852558453372</v>
      </c>
      <c r="AL32" s="345">
        <f t="shared" si="3"/>
        <v>290.15551839748048</v>
      </c>
      <c r="AM32" s="345">
        <f t="shared" ref="AM32:CI32" si="4">AM31/AM22</f>
        <v>295.33574389090728</v>
      </c>
      <c r="AN32" s="345">
        <f t="shared" si="4"/>
        <v>300.83645562130749</v>
      </c>
      <c r="AO32" s="345">
        <f t="shared" si="4"/>
        <v>306.20851731465234</v>
      </c>
      <c r="AP32" s="345">
        <f t="shared" si="4"/>
        <v>311.75345409072213</v>
      </c>
      <c r="AQ32" s="345">
        <f t="shared" si="4"/>
        <v>317.49491766201572</v>
      </c>
      <c r="AR32" s="345">
        <f t="shared" si="4"/>
        <v>323.47645533996871</v>
      </c>
      <c r="AS32" s="345">
        <f t="shared" si="4"/>
        <v>330.06490055734406</v>
      </c>
      <c r="AT32" s="345">
        <f t="shared" si="4"/>
        <v>337.41391118783963</v>
      </c>
      <c r="AU32" s="345">
        <f t="shared" si="4"/>
        <v>343.76181183733331</v>
      </c>
      <c r="AV32" s="345">
        <f t="shared" si="4"/>
        <v>351.16088132894134</v>
      </c>
      <c r="AW32" s="345">
        <f t="shared" si="4"/>
        <v>358.13645281304883</v>
      </c>
      <c r="AX32" s="345">
        <f t="shared" si="4"/>
        <v>365.03260415772189</v>
      </c>
      <c r="AY32" s="345">
        <f t="shared" si="4"/>
        <v>372.06130132863063</v>
      </c>
      <c r="AZ32" s="345">
        <f t="shared" si="4"/>
        <v>378.71926955566249</v>
      </c>
      <c r="BA32" s="345">
        <f t="shared" si="4"/>
        <v>385.81490507409586</v>
      </c>
      <c r="BB32" s="345">
        <f t="shared" si="4"/>
        <v>393.58448872874095</v>
      </c>
      <c r="BC32" s="345">
        <f t="shared" si="4"/>
        <v>401.33755846048689</v>
      </c>
      <c r="BD32" s="345">
        <f t="shared" si="4"/>
        <v>409.29162377519071</v>
      </c>
      <c r="BE32" s="345">
        <f t="shared" si="4"/>
        <v>417.74724514027884</v>
      </c>
      <c r="BF32" s="345">
        <f t="shared" si="4"/>
        <v>425.99554067162188</v>
      </c>
      <c r="BG32" s="345">
        <f t="shared" si="4"/>
        <v>433.7890030615859</v>
      </c>
      <c r="BH32" s="345">
        <f t="shared" si="4"/>
        <v>442.12178678706869</v>
      </c>
      <c r="BI32" s="345">
        <f t="shared" si="4"/>
        <v>452.62151780621286</v>
      </c>
      <c r="BJ32" s="345">
        <f t="shared" si="4"/>
        <v>463.75368433636595</v>
      </c>
      <c r="BK32" s="345">
        <f t="shared" si="4"/>
        <v>474.28420769754831</v>
      </c>
      <c r="BL32" s="345">
        <f t="shared" si="4"/>
        <v>485.5429338262017</v>
      </c>
      <c r="BM32" s="345">
        <f t="shared" si="4"/>
        <v>497.05487405954517</v>
      </c>
      <c r="BN32" s="345">
        <f t="shared" si="4"/>
        <v>508.81351493746428</v>
      </c>
      <c r="BO32" s="345">
        <f t="shared" si="4"/>
        <v>520.81804532395859</v>
      </c>
      <c r="BP32" s="345">
        <f t="shared" si="4"/>
        <v>533.08012280299886</v>
      </c>
      <c r="BQ32" s="345">
        <f t="shared" si="4"/>
        <v>545.59069427225427</v>
      </c>
      <c r="BR32" s="345">
        <f t="shared" si="4"/>
        <v>558.35429375641047</v>
      </c>
      <c r="BS32" s="345">
        <f t="shared" si="4"/>
        <v>571.36910321164612</v>
      </c>
      <c r="BT32" s="345">
        <f t="shared" si="4"/>
        <v>584.64615701529374</v>
      </c>
      <c r="BU32" s="345">
        <f t="shared" si="4"/>
        <v>598.17740385662455</v>
      </c>
      <c r="BV32" s="345">
        <f t="shared" si="4"/>
        <v>611.96733500511209</v>
      </c>
      <c r="BW32" s="345">
        <f t="shared" si="4"/>
        <v>626.01458044005756</v>
      </c>
      <c r="BX32" s="345">
        <f t="shared" si="4"/>
        <v>640.32965497480473</v>
      </c>
      <c r="BY32" s="345">
        <f t="shared" si="4"/>
        <v>654.90544135197058</v>
      </c>
      <c r="BZ32" s="345">
        <f t="shared" si="4"/>
        <v>669.7463967234321</v>
      </c>
      <c r="CA32" s="345">
        <f t="shared" si="4"/>
        <v>684.85152904529775</v>
      </c>
      <c r="CB32" s="345">
        <f t="shared" si="4"/>
        <v>700.23085246997141</v>
      </c>
      <c r="CC32" s="345">
        <f t="shared" si="4"/>
        <v>715.8781624756117</v>
      </c>
      <c r="CD32" s="345">
        <f t="shared" si="4"/>
        <v>731.79787215816282</v>
      </c>
      <c r="CE32" s="345">
        <f t="shared" si="4"/>
        <v>747.98944820269344</v>
      </c>
      <c r="CF32" s="345">
        <f t="shared" si="4"/>
        <v>764.46250192847856</v>
      </c>
      <c r="CG32" s="345">
        <f t="shared" si="4"/>
        <v>781.21159793874097</v>
      </c>
      <c r="CH32" s="345">
        <f t="shared" si="4"/>
        <v>798.24120695892009</v>
      </c>
      <c r="CI32" s="345">
        <f t="shared" si="4"/>
        <v>815.5534974807058</v>
      </c>
    </row>
    <row r="33" spans="3:87">
      <c r="C33" s="1"/>
      <c r="D33" s="12"/>
      <c r="E33" s="12"/>
      <c r="F33" s="2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</row>
    <row r="34" spans="3:87">
      <c r="C34" s="1" t="s">
        <v>649</v>
      </c>
      <c r="D34" s="12" t="s">
        <v>849</v>
      </c>
      <c r="E34" s="12" t="s">
        <v>58</v>
      </c>
      <c r="F34" s="2"/>
      <c r="G34" s="420"/>
      <c r="H34" s="420"/>
      <c r="I34" s="345">
        <f>I$32*$F11/$F15</f>
        <v>6.9088124856999489</v>
      </c>
      <c r="J34" s="345">
        <f t="shared" ref="J34:AF34" si="5">J$32*$F11/$F15</f>
        <v>5.8948046784419468</v>
      </c>
      <c r="K34" s="345">
        <f t="shared" si="5"/>
        <v>5.5574949529534887</v>
      </c>
      <c r="L34" s="345">
        <f t="shared" si="5"/>
        <v>4.7683786181338377</v>
      </c>
      <c r="M34" s="345">
        <f t="shared" si="5"/>
        <v>3.4108410793515773</v>
      </c>
      <c r="N34" s="345">
        <f t="shared" si="5"/>
        <v>4.2934452146510278</v>
      </c>
      <c r="O34" s="345">
        <f t="shared" si="5"/>
        <v>9.9488745152540741</v>
      </c>
      <c r="P34" s="345">
        <f t="shared" si="5"/>
        <v>8.738997203953291</v>
      </c>
      <c r="Q34" s="345">
        <f t="shared" si="5"/>
        <v>9.1843491889132203</v>
      </c>
      <c r="R34" s="345">
        <f t="shared" si="5"/>
        <v>9.9347638384712393</v>
      </c>
      <c r="S34" s="345">
        <f t="shared" si="5"/>
        <v>9.6802108210016122</v>
      </c>
      <c r="T34" s="345">
        <f t="shared" si="5"/>
        <v>9.7467721811944621</v>
      </c>
      <c r="U34" s="345">
        <f t="shared" si="5"/>
        <v>8.9424601518565314</v>
      </c>
      <c r="V34" s="345">
        <f t="shared" si="5"/>
        <v>8.6030128410795594</v>
      </c>
      <c r="W34" s="345">
        <f t="shared" si="5"/>
        <v>8.3061498950456922</v>
      </c>
      <c r="X34" s="345">
        <f t="shared" si="5"/>
        <v>8.0362528942831144</v>
      </c>
      <c r="Y34" s="345">
        <f t="shared" si="5"/>
        <v>7.7879839794978851</v>
      </c>
      <c r="Z34" s="345">
        <f t="shared" si="5"/>
        <v>7.6040265898713297</v>
      </c>
      <c r="AA34" s="345">
        <f t="shared" si="5"/>
        <v>7.3742609017480572</v>
      </c>
      <c r="AB34" s="345">
        <f t="shared" si="5"/>
        <v>6.7270629129870914</v>
      </c>
      <c r="AC34" s="345">
        <f t="shared" si="5"/>
        <v>6.7034788076274294</v>
      </c>
      <c r="AD34" s="345">
        <f t="shared" si="5"/>
        <v>6.6224548407966095</v>
      </c>
      <c r="AE34" s="345">
        <f t="shared" si="5"/>
        <v>6.5792214819477932</v>
      </c>
      <c r="AF34" s="345">
        <f t="shared" si="5"/>
        <v>6.5856590672506936</v>
      </c>
      <c r="AG34" s="345">
        <f t="shared" ref="AG34:AL34" si="6">AG$32*$F11/$F15</f>
        <v>6.6994121870700294</v>
      </c>
      <c r="AH34" s="345">
        <f t="shared" si="6"/>
        <v>6.802124754273807</v>
      </c>
      <c r="AI34" s="345">
        <f t="shared" si="6"/>
        <v>6.9129390244940696</v>
      </c>
      <c r="AJ34" s="345">
        <f t="shared" si="6"/>
        <v>7.0264514156364175</v>
      </c>
      <c r="AK34" s="345">
        <f t="shared" si="6"/>
        <v>7.1352131396133434</v>
      </c>
      <c r="AL34" s="345">
        <f t="shared" si="6"/>
        <v>7.2538879599370123</v>
      </c>
      <c r="AM34" s="345">
        <f t="shared" ref="AM34:CI34" si="7">AM$32*$F11/$F15</f>
        <v>7.3833935972726819</v>
      </c>
      <c r="AN34" s="345">
        <f t="shared" si="7"/>
        <v>7.520911390532687</v>
      </c>
      <c r="AO34" s="345">
        <f t="shared" si="7"/>
        <v>7.6552129328663083</v>
      </c>
      <c r="AP34" s="345">
        <f t="shared" si="7"/>
        <v>7.7938363522680536</v>
      </c>
      <c r="AQ34" s="345">
        <f t="shared" si="7"/>
        <v>7.9373729415503931</v>
      </c>
      <c r="AR34" s="345">
        <f t="shared" si="7"/>
        <v>8.086911383499217</v>
      </c>
      <c r="AS34" s="345">
        <f t="shared" si="7"/>
        <v>8.2516225139336008</v>
      </c>
      <c r="AT34" s="345">
        <f t="shared" si="7"/>
        <v>8.4353477796959915</v>
      </c>
      <c r="AU34" s="345">
        <f t="shared" si="7"/>
        <v>8.5940452959333324</v>
      </c>
      <c r="AV34" s="345">
        <f t="shared" si="7"/>
        <v>8.7790220332235336</v>
      </c>
      <c r="AW34" s="345">
        <f t="shared" si="7"/>
        <v>8.9534113203262216</v>
      </c>
      <c r="AX34" s="345">
        <f t="shared" si="7"/>
        <v>9.1258151039430473</v>
      </c>
      <c r="AY34" s="345">
        <f t="shared" si="7"/>
        <v>9.3015325332157666</v>
      </c>
      <c r="AZ34" s="345">
        <f t="shared" si="7"/>
        <v>9.467981738891563</v>
      </c>
      <c r="BA34" s="345">
        <f t="shared" si="7"/>
        <v>9.6453726268523958</v>
      </c>
      <c r="BB34" s="345">
        <f t="shared" si="7"/>
        <v>9.8396122182185231</v>
      </c>
      <c r="BC34" s="345">
        <f t="shared" si="7"/>
        <v>10.033438961512172</v>
      </c>
      <c r="BD34" s="345">
        <f t="shared" si="7"/>
        <v>10.232290594379768</v>
      </c>
      <c r="BE34" s="345">
        <f t="shared" si="7"/>
        <v>10.44368112850697</v>
      </c>
      <c r="BF34" s="345">
        <f t="shared" si="7"/>
        <v>10.649888516790547</v>
      </c>
      <c r="BG34" s="345">
        <f t="shared" si="7"/>
        <v>10.844725076539648</v>
      </c>
      <c r="BH34" s="345">
        <f t="shared" si="7"/>
        <v>11.053044669676718</v>
      </c>
      <c r="BI34" s="345">
        <f t="shared" si="7"/>
        <v>11.315537945155322</v>
      </c>
      <c r="BJ34" s="345">
        <f t="shared" si="7"/>
        <v>11.593842108409149</v>
      </c>
      <c r="BK34" s="345">
        <f t="shared" si="7"/>
        <v>11.857105192438707</v>
      </c>
      <c r="BL34" s="345">
        <f t="shared" si="7"/>
        <v>12.138573345655043</v>
      </c>
      <c r="BM34" s="345">
        <f t="shared" si="7"/>
        <v>12.426371851488629</v>
      </c>
      <c r="BN34" s="345">
        <f t="shared" si="7"/>
        <v>12.720337873436607</v>
      </c>
      <c r="BO34" s="345">
        <f t="shared" si="7"/>
        <v>13.020451133098964</v>
      </c>
      <c r="BP34" s="345">
        <f t="shared" si="7"/>
        <v>13.327003070074971</v>
      </c>
      <c r="BQ34" s="345">
        <f t="shared" si="7"/>
        <v>13.639767356806356</v>
      </c>
      <c r="BR34" s="345">
        <f t="shared" si="7"/>
        <v>13.958857343910262</v>
      </c>
      <c r="BS34" s="345">
        <f t="shared" si="7"/>
        <v>14.284227580291153</v>
      </c>
      <c r="BT34" s="345">
        <f t="shared" si="7"/>
        <v>14.616153925382344</v>
      </c>
      <c r="BU34" s="345">
        <f t="shared" si="7"/>
        <v>14.954435096415613</v>
      </c>
      <c r="BV34" s="345">
        <f t="shared" si="7"/>
        <v>15.299183375127802</v>
      </c>
      <c r="BW34" s="345">
        <f t="shared" si="7"/>
        <v>15.650364511001438</v>
      </c>
      <c r="BX34" s="345">
        <f t="shared" si="7"/>
        <v>16.008241374370119</v>
      </c>
      <c r="BY34" s="345">
        <f t="shared" si="7"/>
        <v>16.372636033799264</v>
      </c>
      <c r="BZ34" s="345">
        <f t="shared" si="7"/>
        <v>16.743659918085804</v>
      </c>
      <c r="CA34" s="345">
        <f t="shared" si="7"/>
        <v>17.121288226132442</v>
      </c>
      <c r="CB34" s="345">
        <f t="shared" si="7"/>
        <v>17.505771311749285</v>
      </c>
      <c r="CC34" s="345">
        <f t="shared" si="7"/>
        <v>17.896954061890291</v>
      </c>
      <c r="CD34" s="345">
        <f t="shared" si="7"/>
        <v>18.294946803954069</v>
      </c>
      <c r="CE34" s="345">
        <f t="shared" si="7"/>
        <v>18.699736205067335</v>
      </c>
      <c r="CF34" s="345">
        <f t="shared" si="7"/>
        <v>19.111562548211964</v>
      </c>
      <c r="CG34" s="345">
        <f t="shared" si="7"/>
        <v>19.530289948468525</v>
      </c>
      <c r="CH34" s="345">
        <f t="shared" si="7"/>
        <v>19.956030173973001</v>
      </c>
      <c r="CI34" s="345">
        <f t="shared" si="7"/>
        <v>20.388837437017646</v>
      </c>
    </row>
    <row r="35" spans="3:87">
      <c r="C35" s="1" t="s">
        <v>650</v>
      </c>
      <c r="D35" s="12" t="s">
        <v>849</v>
      </c>
      <c r="E35" s="12" t="s">
        <v>58</v>
      </c>
      <c r="F35" s="2"/>
      <c r="G35" s="420"/>
      <c r="H35" s="420"/>
      <c r="I35" s="345">
        <f>I$32*$F12/$F16</f>
        <v>1.7272031214249872</v>
      </c>
      <c r="J35" s="345">
        <f t="shared" ref="J35:AF35" si="8">J$32*$F12/$F16</f>
        <v>1.4737011696104867</v>
      </c>
      <c r="K35" s="345">
        <f t="shared" si="8"/>
        <v>1.3893737382383722</v>
      </c>
      <c r="L35" s="345">
        <f t="shared" si="8"/>
        <v>1.1920946545334594</v>
      </c>
      <c r="M35" s="345">
        <f t="shared" si="8"/>
        <v>0.85271026983789433</v>
      </c>
      <c r="N35" s="345">
        <f t="shared" si="8"/>
        <v>1.0733613036627569</v>
      </c>
      <c r="O35" s="345">
        <f t="shared" si="8"/>
        <v>2.4872186288135185</v>
      </c>
      <c r="P35" s="345">
        <f t="shared" si="8"/>
        <v>2.1847493009883228</v>
      </c>
      <c r="Q35" s="345">
        <f t="shared" si="8"/>
        <v>2.2960872972283051</v>
      </c>
      <c r="R35" s="345">
        <f t="shared" si="8"/>
        <v>2.4836909596178098</v>
      </c>
      <c r="S35" s="345">
        <f t="shared" si="8"/>
        <v>2.4200527052504031</v>
      </c>
      <c r="T35" s="345">
        <f t="shared" si="8"/>
        <v>2.4366930452986155</v>
      </c>
      <c r="U35" s="345">
        <f t="shared" si="8"/>
        <v>2.2356150379641329</v>
      </c>
      <c r="V35" s="345">
        <f t="shared" si="8"/>
        <v>2.1507532102698899</v>
      </c>
      <c r="W35" s="345">
        <f t="shared" si="8"/>
        <v>2.0765374737614231</v>
      </c>
      <c r="X35" s="345">
        <f t="shared" si="8"/>
        <v>2.0090632235707786</v>
      </c>
      <c r="Y35" s="345">
        <f t="shared" si="8"/>
        <v>1.9469959948744713</v>
      </c>
      <c r="Z35" s="345">
        <f t="shared" si="8"/>
        <v>1.9010066474678324</v>
      </c>
      <c r="AA35" s="345">
        <f t="shared" si="8"/>
        <v>1.8435652254370143</v>
      </c>
      <c r="AB35" s="345">
        <f t="shared" si="8"/>
        <v>1.6817657282467728</v>
      </c>
      <c r="AC35" s="345">
        <f t="shared" si="8"/>
        <v>1.6758697019068574</v>
      </c>
      <c r="AD35" s="345">
        <f t="shared" si="8"/>
        <v>1.6556137101991524</v>
      </c>
      <c r="AE35" s="345">
        <f t="shared" si="8"/>
        <v>1.6448053704869483</v>
      </c>
      <c r="AF35" s="345">
        <f t="shared" si="8"/>
        <v>1.6464147668126734</v>
      </c>
      <c r="AG35" s="345">
        <f t="shared" ref="AG35:AL35" si="9">AG$32*$F12/$F16</f>
        <v>1.6748530467675073</v>
      </c>
      <c r="AH35" s="345">
        <f t="shared" si="9"/>
        <v>1.7005311885684518</v>
      </c>
      <c r="AI35" s="345">
        <f t="shared" si="9"/>
        <v>1.7282347561235174</v>
      </c>
      <c r="AJ35" s="345">
        <f t="shared" si="9"/>
        <v>1.7566128539091044</v>
      </c>
      <c r="AK35" s="345">
        <f t="shared" si="9"/>
        <v>1.7838032849033358</v>
      </c>
      <c r="AL35" s="345">
        <f t="shared" si="9"/>
        <v>1.8134719899842531</v>
      </c>
      <c r="AM35" s="345">
        <f t="shared" ref="AM35:CI35" si="10">AM$32*$F12/$F16</f>
        <v>1.8458483993181705</v>
      </c>
      <c r="AN35" s="345">
        <f t="shared" si="10"/>
        <v>1.8802278476331717</v>
      </c>
      <c r="AO35" s="345">
        <f t="shared" si="10"/>
        <v>1.9138032332165771</v>
      </c>
      <c r="AP35" s="345">
        <f t="shared" si="10"/>
        <v>1.9484590880670134</v>
      </c>
      <c r="AQ35" s="345">
        <f t="shared" si="10"/>
        <v>1.9843432353875983</v>
      </c>
      <c r="AR35" s="345">
        <f t="shared" si="10"/>
        <v>2.0217278458748043</v>
      </c>
      <c r="AS35" s="345">
        <f t="shared" si="10"/>
        <v>2.0629056284834002</v>
      </c>
      <c r="AT35" s="345">
        <f t="shared" si="10"/>
        <v>2.1088369449239979</v>
      </c>
      <c r="AU35" s="345">
        <f t="shared" si="10"/>
        <v>2.1485113239833331</v>
      </c>
      <c r="AV35" s="345">
        <f t="shared" si="10"/>
        <v>2.1947555083058834</v>
      </c>
      <c r="AW35" s="345">
        <f t="shared" si="10"/>
        <v>2.2383528300815554</v>
      </c>
      <c r="AX35" s="345">
        <f t="shared" si="10"/>
        <v>2.2814537759857618</v>
      </c>
      <c r="AY35" s="345">
        <f t="shared" si="10"/>
        <v>2.3253831333039416</v>
      </c>
      <c r="AZ35" s="345">
        <f t="shared" si="10"/>
        <v>2.3669954347228908</v>
      </c>
      <c r="BA35" s="345">
        <f t="shared" si="10"/>
        <v>2.411343156713099</v>
      </c>
      <c r="BB35" s="345">
        <f t="shared" si="10"/>
        <v>2.4599030545546308</v>
      </c>
      <c r="BC35" s="345">
        <f t="shared" si="10"/>
        <v>2.5083597403780429</v>
      </c>
      <c r="BD35" s="345">
        <f t="shared" si="10"/>
        <v>2.5580726485949419</v>
      </c>
      <c r="BE35" s="345">
        <f t="shared" si="10"/>
        <v>2.6109202821267425</v>
      </c>
      <c r="BF35" s="345">
        <f t="shared" si="10"/>
        <v>2.6624721291976368</v>
      </c>
      <c r="BG35" s="345">
        <f t="shared" si="10"/>
        <v>2.711181269134912</v>
      </c>
      <c r="BH35" s="345">
        <f t="shared" si="10"/>
        <v>2.7632611674191794</v>
      </c>
      <c r="BI35" s="345">
        <f t="shared" si="10"/>
        <v>2.8288844862888305</v>
      </c>
      <c r="BJ35" s="345">
        <f t="shared" si="10"/>
        <v>2.8984605271022872</v>
      </c>
      <c r="BK35" s="345">
        <f t="shared" si="10"/>
        <v>2.9642762981096769</v>
      </c>
      <c r="BL35" s="345">
        <f t="shared" si="10"/>
        <v>3.0346433364137608</v>
      </c>
      <c r="BM35" s="345">
        <f t="shared" si="10"/>
        <v>3.1065929628721571</v>
      </c>
      <c r="BN35" s="345">
        <f t="shared" si="10"/>
        <v>3.1800844683591518</v>
      </c>
      <c r="BO35" s="345">
        <f t="shared" si="10"/>
        <v>3.2551127832747411</v>
      </c>
      <c r="BP35" s="345">
        <f t="shared" si="10"/>
        <v>3.3317507675187428</v>
      </c>
      <c r="BQ35" s="345">
        <f t="shared" si="10"/>
        <v>3.409941839201589</v>
      </c>
      <c r="BR35" s="345">
        <f t="shared" si="10"/>
        <v>3.4897143359775655</v>
      </c>
      <c r="BS35" s="345">
        <f t="shared" si="10"/>
        <v>3.5710568950727883</v>
      </c>
      <c r="BT35" s="345">
        <f t="shared" si="10"/>
        <v>3.654038481345586</v>
      </c>
      <c r="BU35" s="345">
        <f t="shared" si="10"/>
        <v>3.7386087741039034</v>
      </c>
      <c r="BV35" s="345">
        <f t="shared" si="10"/>
        <v>3.8247958437819505</v>
      </c>
      <c r="BW35" s="345">
        <f t="shared" si="10"/>
        <v>3.9125911277503596</v>
      </c>
      <c r="BX35" s="345">
        <f t="shared" si="10"/>
        <v>4.0020603435925297</v>
      </c>
      <c r="BY35" s="345">
        <f t="shared" si="10"/>
        <v>4.0931590084498159</v>
      </c>
      <c r="BZ35" s="345">
        <f t="shared" si="10"/>
        <v>4.185914979521451</v>
      </c>
      <c r="CA35" s="345">
        <f t="shared" si="10"/>
        <v>4.2803220565331106</v>
      </c>
      <c r="CB35" s="345">
        <f t="shared" si="10"/>
        <v>4.3764428279373213</v>
      </c>
      <c r="CC35" s="345">
        <f t="shared" si="10"/>
        <v>4.4742385154725728</v>
      </c>
      <c r="CD35" s="345">
        <f t="shared" si="10"/>
        <v>4.5737367009885173</v>
      </c>
      <c r="CE35" s="345">
        <f t="shared" si="10"/>
        <v>4.6749340512668338</v>
      </c>
      <c r="CF35" s="345">
        <f t="shared" si="10"/>
        <v>4.777890637052991</v>
      </c>
      <c r="CG35" s="345">
        <f t="shared" si="10"/>
        <v>4.8825724871171312</v>
      </c>
      <c r="CH35" s="345">
        <f t="shared" si="10"/>
        <v>4.9890075434932504</v>
      </c>
      <c r="CI35" s="345">
        <f t="shared" si="10"/>
        <v>5.0972093592544114</v>
      </c>
    </row>
    <row r="36" spans="3:87">
      <c r="C36" s="1" t="s">
        <v>651</v>
      </c>
      <c r="D36" s="12" t="s">
        <v>849</v>
      </c>
      <c r="E36" s="12" t="s">
        <v>58</v>
      </c>
      <c r="F36" s="2"/>
      <c r="G36" s="420"/>
      <c r="H36" s="420"/>
      <c r="I36" s="345">
        <f t="shared" ref="I36:AF36" si="11">I34+I35</f>
        <v>8.6360156071249357</v>
      </c>
      <c r="J36" s="345">
        <f t="shared" si="11"/>
        <v>7.3685058480524335</v>
      </c>
      <c r="K36" s="345">
        <f t="shared" si="11"/>
        <v>6.9468686911918613</v>
      </c>
      <c r="L36" s="345">
        <f t="shared" si="11"/>
        <v>5.9604732726672971</v>
      </c>
      <c r="M36" s="345">
        <f t="shared" si="11"/>
        <v>4.2635513491894717</v>
      </c>
      <c r="N36" s="345">
        <f t="shared" si="11"/>
        <v>5.3668065183137852</v>
      </c>
      <c r="O36" s="345">
        <f>O34+O35</f>
        <v>12.436093144067593</v>
      </c>
      <c r="P36" s="345">
        <f t="shared" si="11"/>
        <v>10.923746504941613</v>
      </c>
      <c r="Q36" s="345">
        <f t="shared" si="11"/>
        <v>11.480436486141524</v>
      </c>
      <c r="R36" s="345">
        <f t="shared" si="11"/>
        <v>12.41845479808905</v>
      </c>
      <c r="S36" s="345">
        <f t="shared" si="11"/>
        <v>12.100263526252014</v>
      </c>
      <c r="T36" s="345">
        <f t="shared" si="11"/>
        <v>12.183465226493077</v>
      </c>
      <c r="U36" s="345">
        <f t="shared" si="11"/>
        <v>11.178075189820664</v>
      </c>
      <c r="V36" s="345">
        <f t="shared" si="11"/>
        <v>10.75376605134945</v>
      </c>
      <c r="W36" s="345">
        <f t="shared" si="11"/>
        <v>10.382687368807115</v>
      </c>
      <c r="X36" s="345">
        <f t="shared" si="11"/>
        <v>10.045316117853893</v>
      </c>
      <c r="Y36" s="345">
        <f t="shared" si="11"/>
        <v>9.7349799743723562</v>
      </c>
      <c r="Z36" s="345">
        <f t="shared" si="11"/>
        <v>9.5050332373391626</v>
      </c>
      <c r="AA36" s="345">
        <f t="shared" si="11"/>
        <v>9.2178261271850719</v>
      </c>
      <c r="AB36" s="345">
        <f t="shared" si="11"/>
        <v>8.408828641233864</v>
      </c>
      <c r="AC36" s="345">
        <f t="shared" si="11"/>
        <v>8.379348509534287</v>
      </c>
      <c r="AD36" s="345">
        <f t="shared" si="11"/>
        <v>8.2780685509957621</v>
      </c>
      <c r="AE36" s="345">
        <f t="shared" si="11"/>
        <v>8.2240268524347417</v>
      </c>
      <c r="AF36" s="345">
        <f t="shared" si="11"/>
        <v>8.2320738340633675</v>
      </c>
      <c r="AG36" s="345">
        <f t="shared" ref="AG36:AL36" si="12">AG34+AG35</f>
        <v>8.3742652338375372</v>
      </c>
      <c r="AH36" s="345">
        <f t="shared" si="12"/>
        <v>8.5026559428422583</v>
      </c>
      <c r="AI36" s="345">
        <f t="shared" si="12"/>
        <v>8.6411737806175868</v>
      </c>
      <c r="AJ36" s="345">
        <f t="shared" si="12"/>
        <v>8.7830642695455214</v>
      </c>
      <c r="AK36" s="345">
        <f t="shared" si="12"/>
        <v>8.9190164245166788</v>
      </c>
      <c r="AL36" s="345">
        <f t="shared" si="12"/>
        <v>9.0673599499212649</v>
      </c>
      <c r="AM36" s="345">
        <f t="shared" ref="AM36:CI36" si="13">AM34+AM35</f>
        <v>9.2292419965908525</v>
      </c>
      <c r="AN36" s="345">
        <f t="shared" si="13"/>
        <v>9.4011392381658592</v>
      </c>
      <c r="AO36" s="345">
        <f t="shared" si="13"/>
        <v>9.5690161660828856</v>
      </c>
      <c r="AP36" s="345">
        <f t="shared" si="13"/>
        <v>9.7422954403350666</v>
      </c>
      <c r="AQ36" s="345">
        <f t="shared" si="13"/>
        <v>9.9217161769379913</v>
      </c>
      <c r="AR36" s="345">
        <f t="shared" si="13"/>
        <v>10.10863922937402</v>
      </c>
      <c r="AS36" s="345">
        <f t="shared" si="13"/>
        <v>10.314528142417</v>
      </c>
      <c r="AT36" s="345">
        <f t="shared" si="13"/>
        <v>10.544184724619988</v>
      </c>
      <c r="AU36" s="345">
        <f t="shared" si="13"/>
        <v>10.742556619916666</v>
      </c>
      <c r="AV36" s="345">
        <f t="shared" si="13"/>
        <v>10.973777541529417</v>
      </c>
      <c r="AW36" s="345">
        <f t="shared" si="13"/>
        <v>11.191764150407778</v>
      </c>
      <c r="AX36" s="345">
        <f t="shared" si="13"/>
        <v>11.407268879928809</v>
      </c>
      <c r="AY36" s="345">
        <f t="shared" si="13"/>
        <v>11.626915666519707</v>
      </c>
      <c r="AZ36" s="345">
        <f t="shared" si="13"/>
        <v>11.834977173614455</v>
      </c>
      <c r="BA36" s="345">
        <f t="shared" si="13"/>
        <v>12.056715783565494</v>
      </c>
      <c r="BB36" s="345">
        <f t="shared" si="13"/>
        <v>12.299515272773153</v>
      </c>
      <c r="BC36" s="345">
        <f t="shared" si="13"/>
        <v>12.541798701890215</v>
      </c>
      <c r="BD36" s="345">
        <f t="shared" si="13"/>
        <v>12.79036324297471</v>
      </c>
      <c r="BE36" s="345">
        <f t="shared" si="13"/>
        <v>13.054601410633712</v>
      </c>
      <c r="BF36" s="345">
        <f t="shared" si="13"/>
        <v>13.312360645988184</v>
      </c>
      <c r="BG36" s="345">
        <f t="shared" si="13"/>
        <v>13.555906345674559</v>
      </c>
      <c r="BH36" s="345">
        <f t="shared" si="13"/>
        <v>13.816305837095896</v>
      </c>
      <c r="BI36" s="345">
        <f t="shared" si="13"/>
        <v>14.144422431444152</v>
      </c>
      <c r="BJ36" s="345">
        <f t="shared" si="13"/>
        <v>14.492302635511436</v>
      </c>
      <c r="BK36" s="345">
        <f t="shared" si="13"/>
        <v>14.821381490548385</v>
      </c>
      <c r="BL36" s="345">
        <f t="shared" si="13"/>
        <v>15.173216682068805</v>
      </c>
      <c r="BM36" s="345">
        <f t="shared" si="13"/>
        <v>15.532964814360785</v>
      </c>
      <c r="BN36" s="345">
        <f t="shared" si="13"/>
        <v>15.900422341795759</v>
      </c>
      <c r="BO36" s="345">
        <f t="shared" si="13"/>
        <v>16.275563916373706</v>
      </c>
      <c r="BP36" s="345">
        <f t="shared" si="13"/>
        <v>16.658753837593714</v>
      </c>
      <c r="BQ36" s="345">
        <f t="shared" si="13"/>
        <v>17.049709196007946</v>
      </c>
      <c r="BR36" s="345">
        <f t="shared" si="13"/>
        <v>17.448571679887827</v>
      </c>
      <c r="BS36" s="345">
        <f t="shared" si="13"/>
        <v>17.855284475363941</v>
      </c>
      <c r="BT36" s="345">
        <f t="shared" si="13"/>
        <v>18.270192406727929</v>
      </c>
      <c r="BU36" s="345">
        <f t="shared" si="13"/>
        <v>18.693043870519517</v>
      </c>
      <c r="BV36" s="345">
        <f t="shared" si="13"/>
        <v>19.123979218909753</v>
      </c>
      <c r="BW36" s="345">
        <f t="shared" si="13"/>
        <v>19.562955638751799</v>
      </c>
      <c r="BX36" s="345">
        <f t="shared" si="13"/>
        <v>20.010301717962648</v>
      </c>
      <c r="BY36" s="345">
        <f t="shared" si="13"/>
        <v>20.465795042249081</v>
      </c>
      <c r="BZ36" s="345">
        <f t="shared" si="13"/>
        <v>20.929574897607253</v>
      </c>
      <c r="CA36" s="345">
        <f t="shared" si="13"/>
        <v>21.401610282665551</v>
      </c>
      <c r="CB36" s="345">
        <f t="shared" si="13"/>
        <v>21.882214139686607</v>
      </c>
      <c r="CC36" s="345">
        <f t="shared" si="13"/>
        <v>22.371192577362862</v>
      </c>
      <c r="CD36" s="345">
        <f t="shared" si="13"/>
        <v>22.868683504942588</v>
      </c>
      <c r="CE36" s="345">
        <f t="shared" si="13"/>
        <v>23.37467025633417</v>
      </c>
      <c r="CF36" s="345">
        <f t="shared" si="13"/>
        <v>23.889453185264955</v>
      </c>
      <c r="CG36" s="345">
        <f t="shared" si="13"/>
        <v>24.412862435585655</v>
      </c>
      <c r="CH36" s="345">
        <f t="shared" si="13"/>
        <v>24.945037717466253</v>
      </c>
      <c r="CI36" s="345">
        <f t="shared" si="13"/>
        <v>25.486046796272056</v>
      </c>
    </row>
    <row r="37" spans="3:87">
      <c r="C37" s="1"/>
      <c r="D37" s="12"/>
      <c r="E37" s="12"/>
      <c r="F37" s="2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</row>
    <row r="38" spans="3:87">
      <c r="C38" s="1" t="s">
        <v>652</v>
      </c>
      <c r="D38" s="12" t="s">
        <v>849</v>
      </c>
      <c r="E38" s="12" t="s">
        <v>58</v>
      </c>
      <c r="F38" s="2"/>
      <c r="G38" s="776"/>
      <c r="H38" s="345">
        <f t="shared" ref="H38:AF38" si="14">IF(H$1=$F$6,$F7,IF(H$1&lt;$F$6,"",(G38+H$36)*(1-H$19)))</f>
        <v>470</v>
      </c>
      <c r="I38" s="345">
        <f t="shared" si="14"/>
        <v>478.63601560712493</v>
      </c>
      <c r="J38" s="345">
        <f t="shared" si="14"/>
        <v>486.00452145517738</v>
      </c>
      <c r="K38" s="345">
        <f t="shared" si="14"/>
        <v>492.95139014636925</v>
      </c>
      <c r="L38" s="345">
        <f t="shared" si="14"/>
        <v>498.91186341903654</v>
      </c>
      <c r="M38" s="345">
        <f t="shared" si="14"/>
        <v>503.17541476822601</v>
      </c>
      <c r="N38" s="345">
        <f t="shared" si="14"/>
        <v>508.54222128653981</v>
      </c>
      <c r="O38" s="345">
        <f t="shared" si="14"/>
        <v>520.97831443060738</v>
      </c>
      <c r="P38" s="345">
        <f t="shared" si="14"/>
        <v>531.902060935549</v>
      </c>
      <c r="Q38" s="345">
        <f t="shared" si="14"/>
        <v>543.38249742169057</v>
      </c>
      <c r="R38" s="345">
        <f t="shared" si="14"/>
        <v>555.80095221977967</v>
      </c>
      <c r="S38" s="345">
        <f t="shared" si="14"/>
        <v>567.90121574603165</v>
      </c>
      <c r="T38" s="345">
        <f t="shared" si="14"/>
        <v>580.08468097252478</v>
      </c>
      <c r="U38" s="345">
        <f t="shared" si="14"/>
        <v>591.26275616234545</v>
      </c>
      <c r="V38" s="345">
        <f t="shared" si="14"/>
        <v>602.01652221369488</v>
      </c>
      <c r="W38" s="345">
        <f t="shared" si="14"/>
        <v>612.39920958250195</v>
      </c>
      <c r="X38" s="345">
        <f t="shared" si="14"/>
        <v>622.44452570035583</v>
      </c>
      <c r="Y38" s="345">
        <f t="shared" si="14"/>
        <v>632.17950567472815</v>
      </c>
      <c r="Z38" s="345">
        <f t="shared" si="14"/>
        <v>641.6845389120673</v>
      </c>
      <c r="AA38" s="345">
        <f t="shared" si="14"/>
        <v>650.90236503925235</v>
      </c>
      <c r="AB38" s="345">
        <f t="shared" si="14"/>
        <v>659.31119368048621</v>
      </c>
      <c r="AC38" s="345">
        <f t="shared" si="14"/>
        <v>667.69054219002055</v>
      </c>
      <c r="AD38" s="345">
        <f t="shared" si="14"/>
        <v>675.96861074101628</v>
      </c>
      <c r="AE38" s="345">
        <f t="shared" si="14"/>
        <v>684.19263759345097</v>
      </c>
      <c r="AF38" s="345">
        <f t="shared" si="14"/>
        <v>692.42471142751435</v>
      </c>
      <c r="AG38" s="345">
        <f t="shared" ref="AG38:AG39" si="15">IF(AG$1=$F$6,$F7,IF(AG$1&lt;$F$6,"",(AF38+AG$36)*(1-AG$19)))</f>
        <v>700.79897666135184</v>
      </c>
      <c r="AH38" s="345">
        <f t="shared" ref="AH38:AH39" si="16">IF(AH$1=$F$6,$F7,IF(AH$1&lt;$F$6,"",(AG38+AH$36)*(1-AH$19)))</f>
        <v>709.30163260419408</v>
      </c>
      <c r="AI38" s="345">
        <f t="shared" ref="AI38:AI39" si="17">IF(AI$1=$F$6,$F7,IF(AI$1&lt;$F$6,"",(AH38+AI$36)*(1-AI$19)))</f>
        <v>717.94280638481166</v>
      </c>
      <c r="AJ38" s="345">
        <f t="shared" ref="AJ38:AJ39" si="18">IF(AJ$1=$F$6,$F7,IF(AJ$1&lt;$F$6,"",(AI38+AJ$36)*(1-AJ$19)))</f>
        <v>726.72587065435721</v>
      </c>
      <c r="AK38" s="345">
        <f t="shared" ref="AK38:AK39" si="19">IF(AK$1=$F$6,$F7,IF(AK$1&lt;$F$6,"",(AJ38+AK$36)*(1-AK$19)))</f>
        <v>735.64488707887392</v>
      </c>
      <c r="AL38" s="345">
        <f t="shared" ref="AL38:AL39" si="20">IF(AL$1=$F$6,$F7,IF(AL$1&lt;$F$6,"",(AK38+AL$36)*(1-AL$19)))</f>
        <v>744.71224702879522</v>
      </c>
      <c r="AM38" s="345">
        <f t="shared" ref="AM38:AM39" si="21">IF(AM$1=$F$6,$F7,IF(AM$1&lt;$F$6,"",(AL38+AM$36)*(1-AM$19)))</f>
        <v>753.94148902538609</v>
      </c>
      <c r="AN38" s="345">
        <f t="shared" ref="AN38:AN39" si="22">IF(AN$1=$F$6,$F7,IF(AN$1&lt;$F$6,"",(AM38+AN$36)*(1-AN$19)))</f>
        <v>763.342628263552</v>
      </c>
      <c r="AO38" s="345">
        <f t="shared" ref="AO38:AO39" si="23">IF(AO$1=$F$6,$F7,IF(AO$1&lt;$F$6,"",(AN38+AO$36)*(1-AO$19)))</f>
        <v>772.91164442963486</v>
      </c>
      <c r="AP38" s="345">
        <f t="shared" ref="AP38:AP39" si="24">IF(AP$1=$F$6,$F7,IF(AP$1&lt;$F$6,"",(AO38+AP$36)*(1-AP$19)))</f>
        <v>782.65393986996992</v>
      </c>
      <c r="AQ38" s="345">
        <f t="shared" ref="AQ38:AQ39" si="25">IF(AQ$1=$F$6,$F7,IF(AQ$1&lt;$F$6,"",(AP38+AQ$36)*(1-AQ$19)))</f>
        <v>792.57565604690785</v>
      </c>
      <c r="AR38" s="345">
        <f t="shared" ref="AR38:AR39" si="26">IF(AR$1=$F$6,$F7,IF(AR$1&lt;$F$6,"",(AQ38+AR$36)*(1-AR$19)))</f>
        <v>802.68429527628189</v>
      </c>
      <c r="AS38" s="345">
        <f t="shared" ref="AS38:AS39" si="27">IF(AS$1=$F$6,$F7,IF(AS$1&lt;$F$6,"",(AR38+AS$36)*(1-AS$19)))</f>
        <v>812.99882341869886</v>
      </c>
      <c r="AT38" s="345">
        <f t="shared" ref="AT38:AT39" si="28">IF(AT$1=$F$6,$F7,IF(AT$1&lt;$F$6,"",(AS38+AT$36)*(1-AT$19)))</f>
        <v>823.54300814331884</v>
      </c>
      <c r="AU38" s="345">
        <f t="shared" ref="AU38:AU39" si="29">IF(AU$1=$F$6,$F7,IF(AU$1&lt;$F$6,"",(AT38+AU$36)*(1-AU$19)))</f>
        <v>834.28556476323547</v>
      </c>
      <c r="AV38" s="345">
        <f t="shared" ref="AV38:AV39" si="30">IF(AV$1=$F$6,$F7,IF(AV$1&lt;$F$6,"",(AU38+AV$36)*(1-AV$19)))</f>
        <v>845.25934230476491</v>
      </c>
      <c r="AW38" s="345">
        <f t="shared" ref="AW38:AW39" si="31">IF(AW$1=$F$6,$F7,IF(AW$1&lt;$F$6,"",(AV38+AW$36)*(1-AW$19)))</f>
        <v>856.45110645517275</v>
      </c>
      <c r="AX38" s="345">
        <f t="shared" ref="AX38:AX39" si="32">IF(AX$1=$F$6,$F7,IF(AX$1&lt;$F$6,"",(AW38+AX$36)*(1-AX$19)))</f>
        <v>867.85837533510153</v>
      </c>
      <c r="AY38" s="345">
        <f t="shared" ref="AY38:AY39" si="33">IF(AY$1=$F$6,$F7,IF(AY$1&lt;$F$6,"",(AX38+AY$36)*(1-AY$19)))</f>
        <v>879.48529100162125</v>
      </c>
      <c r="AZ38" s="345">
        <f t="shared" ref="AZ38:AZ39" si="34">IF(AZ$1=$F$6,$F7,IF(AZ$1&lt;$F$6,"",(AY38+AZ$36)*(1-AZ$19)))</f>
        <v>891.3202681752357</v>
      </c>
      <c r="BA38" s="345">
        <f t="shared" ref="BA38:BA39" si="35">IF(BA$1=$F$6,$F7,IF(BA$1&lt;$F$6,"",(AZ38+BA$36)*(1-BA$19)))</f>
        <v>903.37698395880125</v>
      </c>
      <c r="BB38" s="345">
        <f t="shared" ref="BB38:BB39" si="36">IF(BB$1=$F$6,$F7,IF(BB$1&lt;$F$6,"",(BA38+BB$36)*(1-BB$19)))</f>
        <v>915.67649923157444</v>
      </c>
      <c r="BC38" s="345">
        <f t="shared" ref="BC38:BC39" si="37">IF(BC$1=$F$6,$F7,IF(BC$1&lt;$F$6,"",(BB38+BC$36)*(1-BC$19)))</f>
        <v>928.21829793346467</v>
      </c>
      <c r="BD38" s="345">
        <f t="shared" ref="BD38:BD39" si="38">IF(BD$1=$F$6,$F7,IF(BD$1&lt;$F$6,"",(BC38+BD$36)*(1-BD$19)))</f>
        <v>941.00866117643943</v>
      </c>
      <c r="BE38" s="345">
        <f t="shared" ref="BE38:BE39" si="39">IF(BE$1=$F$6,$F7,IF(BE$1&lt;$F$6,"",(BD38+BE$36)*(1-BE$19)))</f>
        <v>954.06326258707315</v>
      </c>
      <c r="BF38" s="345">
        <f t="shared" ref="BF38:BF39" si="40">IF(BF$1=$F$6,$F7,IF(BF$1&lt;$F$6,"",(BE38+BF$36)*(1-BF$19)))</f>
        <v>967.37562323306133</v>
      </c>
      <c r="BG38" s="345">
        <f t="shared" ref="BG38:BG39" si="41">IF(BG$1=$F$6,$F7,IF(BG$1&lt;$F$6,"",(BF38+BG$36)*(1-BG$19)))</f>
        <v>980.93152957873588</v>
      </c>
      <c r="BH38" s="345">
        <f t="shared" ref="BH38:BH39" si="42">IF(BH$1=$F$6,$F7,IF(BH$1&lt;$F$6,"",(BG38+BH$36)*(1-BH$19)))</f>
        <v>994.74783541583179</v>
      </c>
      <c r="BI38" s="345">
        <f t="shared" ref="BI38:BI39" si="43">IF(BI$1=$F$6,$F7,IF(BI$1&lt;$F$6,"",(BH38+BI$36)*(1-BI$19)))</f>
        <v>1008.8922578472759</v>
      </c>
      <c r="BJ38" s="345">
        <f t="shared" ref="BJ38:BJ39" si="44">IF(BJ$1=$F$6,$F7,IF(BJ$1&lt;$F$6,"",(BI38+BJ$36)*(1-BJ$19)))</f>
        <v>1023.3845604827874</v>
      </c>
      <c r="BK38" s="345">
        <f t="shared" ref="BK38:BK39" si="45">IF(BK$1=$F$6,$F7,IF(BK$1&lt;$F$6,"",(BJ38+BK$36)*(1-BK$19)))</f>
        <v>1038.2059419733357</v>
      </c>
      <c r="BL38" s="345">
        <f t="shared" ref="BL38:BL39" si="46">IF(BL$1=$F$6,$F7,IF(BL$1&lt;$F$6,"",(BK38+BL$36)*(1-BL$19)))</f>
        <v>1053.3791586554046</v>
      </c>
      <c r="BM38" s="345">
        <f t="shared" ref="BM38:BM39" si="47">IF(BM$1=$F$6,$F7,IF(BM$1&lt;$F$6,"",(BL38+BM$36)*(1-BM$19)))</f>
        <v>1068.9121234697654</v>
      </c>
      <c r="BN38" s="345">
        <f t="shared" ref="BN38:BN39" si="48">IF(BN$1=$F$6,$F7,IF(BN$1&lt;$F$6,"",(BM38+BN$36)*(1-BN$19)))</f>
        <v>1084.8125458115612</v>
      </c>
      <c r="BO38" s="345">
        <f t="shared" ref="BO38:BO39" si="49">IF(BO$1=$F$6,$F7,IF(BO$1&lt;$F$6,"",(BN38+BO$36)*(1-BO$19)))</f>
        <v>1101.088109727935</v>
      </c>
      <c r="BP38" s="345">
        <f t="shared" ref="BP38:BP39" si="50">IF(BP$1=$F$6,$F7,IF(BP$1&lt;$F$6,"",(BO38+BP$36)*(1-BP$19)))</f>
        <v>1117.7468635655287</v>
      </c>
      <c r="BQ38" s="345">
        <f t="shared" ref="BQ38:BQ39" si="51">IF(BQ$1=$F$6,$F7,IF(BQ$1&lt;$F$6,"",(BP38+BQ$36)*(1-BQ$19)))</f>
        <v>1134.7965727615367</v>
      </c>
      <c r="BR38" s="345">
        <f t="shared" ref="BR38:BR39" si="52">IF(BR$1=$F$6,$F7,IF(BR$1&lt;$F$6,"",(BQ38+BR$36)*(1-BR$19)))</f>
        <v>1152.2451444414246</v>
      </c>
      <c r="BS38" s="345">
        <f t="shared" ref="BS38:BS39" si="53">IF(BS$1=$F$6,$F7,IF(BS$1&lt;$F$6,"",(BR38+BS$36)*(1-BS$19)))</f>
        <v>1170.1004289167886</v>
      </c>
      <c r="BT38" s="345">
        <f t="shared" ref="BT38:BT39" si="54">IF(BT$1=$F$6,$F7,IF(BT$1&lt;$F$6,"",(BS38+BT$36)*(1-BT$19)))</f>
        <v>1188.3706213235166</v>
      </c>
      <c r="BU38" s="345">
        <f t="shared" ref="BU38:BU39" si="55">IF(BU$1=$F$6,$F7,IF(BU$1&lt;$F$6,"",(BT38+BU$36)*(1-BU$19)))</f>
        <v>1207.063665194036</v>
      </c>
      <c r="BV38" s="345">
        <f t="shared" ref="BV38:BV39" si="56">IF(BV$1=$F$6,$F7,IF(BV$1&lt;$F$6,"",(BU38+BV$36)*(1-BV$19)))</f>
        <v>1226.1876444129457</v>
      </c>
      <c r="BW38" s="345">
        <f t="shared" ref="BW38:BW39" si="57">IF(BW$1=$F$6,$F7,IF(BW$1&lt;$F$6,"",(BV38+BW$36)*(1-BW$19)))</f>
        <v>1245.7506000516976</v>
      </c>
      <c r="BX38" s="345">
        <f t="shared" ref="BX38:BX39" si="58">IF(BX$1=$F$6,$F7,IF(BX$1&lt;$F$6,"",(BW38+BX$36)*(1-BX$19)))</f>
        <v>1265.7609017696602</v>
      </c>
      <c r="BY38" s="345">
        <f t="shared" ref="BY38:BY39" si="59">IF(BY$1=$F$6,$F7,IF(BY$1&lt;$F$6,"",(BX38+BY$36)*(1-BY$19)))</f>
        <v>1286.2266968119093</v>
      </c>
      <c r="BZ38" s="345">
        <f t="shared" ref="BZ38:BZ39" si="60">IF(BZ$1=$F$6,$F7,IF(BZ$1&lt;$F$6,"",(BY38+BZ$36)*(1-BZ$19)))</f>
        <v>1307.1562717095164</v>
      </c>
      <c r="CA38" s="345">
        <f t="shared" ref="CA38:CA39" si="61">IF(CA$1=$F$6,$F7,IF(CA$1&lt;$F$6,"",(BZ38+CA$36)*(1-CA$19)))</f>
        <v>1328.557881992182</v>
      </c>
      <c r="CB38" s="345">
        <f t="shared" ref="CB38:CB39" si="62">IF(CB$1=$F$6,$F7,IF(CB$1&lt;$F$6,"",(CA38+CB$36)*(1-CB$19)))</f>
        <v>1350.4400961318686</v>
      </c>
      <c r="CC38" s="345">
        <f t="shared" ref="CC38:CC39" si="63">IF(CC$1=$F$6,$F7,IF(CC$1&lt;$F$6,"",(CB38+CC$36)*(1-CC$19)))</f>
        <v>1372.8112887092313</v>
      </c>
      <c r="CD38" s="345">
        <f t="shared" ref="CD38:CD39" si="64">IF(CD$1=$F$6,$F7,IF(CD$1&lt;$F$6,"",(CC38+CD$36)*(1-CD$19)))</f>
        <v>1395.6799722141739</v>
      </c>
      <c r="CE38" s="345">
        <f t="shared" ref="CE38:CE39" si="65">IF(CE$1=$F$6,$F7,IF(CE$1&lt;$F$6,"",(CD38+CE$36)*(1-CE$19)))</f>
        <v>1419.054642470508</v>
      </c>
      <c r="CF38" s="345">
        <f t="shared" ref="CF38:CF39" si="66">IF(CF$1=$F$6,$F7,IF(CF$1&lt;$F$6,"",(CE38+CF$36)*(1-CF$19)))</f>
        <v>1442.944095655773</v>
      </c>
      <c r="CG38" s="345">
        <f t="shared" ref="CG38:CG39" si="67">IF(CG$1=$F$6,$F7,IF(CG$1&lt;$F$6,"",(CF38+CG$36)*(1-CG$19)))</f>
        <v>1467.3569580913586</v>
      </c>
      <c r="CH38" s="345">
        <f t="shared" ref="CH38:CH39" si="68">IF(CH$1=$F$6,$F7,IF(CH$1&lt;$F$6,"",(CG38+CH$36)*(1-CH$19)))</f>
        <v>1492.3019958088248</v>
      </c>
      <c r="CI38" s="345">
        <f t="shared" ref="CI38:CI39" si="69">IF(CI$1=$F$6,$F7,IF(CI$1&lt;$F$6,"",(CH38+CI$36)*(1-CI$19)))</f>
        <v>1517.788042605097</v>
      </c>
    </row>
    <row r="39" spans="3:87">
      <c r="C39" s="1" t="s">
        <v>653</v>
      </c>
      <c r="D39" s="12" t="s">
        <v>849</v>
      </c>
      <c r="E39" s="12" t="s">
        <v>58</v>
      </c>
      <c r="F39" s="2"/>
      <c r="G39" s="776"/>
      <c r="H39" s="345">
        <f t="shared" ref="H39:AF39" si="70">IF(H$1=$F$6,$F8,IF(H$1&lt;$F$6,"",(G39+H$36)*(1-H$19)))</f>
        <v>770</v>
      </c>
      <c r="I39" s="345">
        <f t="shared" si="70"/>
        <v>778.63601560712493</v>
      </c>
      <c r="J39" s="345">
        <f t="shared" si="70"/>
        <v>786.00452145517738</v>
      </c>
      <c r="K39" s="345">
        <f t="shared" si="70"/>
        <v>792.95139014636925</v>
      </c>
      <c r="L39" s="345">
        <f t="shared" si="70"/>
        <v>798.91186341903654</v>
      </c>
      <c r="M39" s="345">
        <f t="shared" si="70"/>
        <v>803.17541476822601</v>
      </c>
      <c r="N39" s="345">
        <f t="shared" si="70"/>
        <v>808.54222128653976</v>
      </c>
      <c r="O39" s="345">
        <f t="shared" si="70"/>
        <v>820.97831443060738</v>
      </c>
      <c r="P39" s="345">
        <f t="shared" si="70"/>
        <v>831.902060935549</v>
      </c>
      <c r="Q39" s="345">
        <f t="shared" si="70"/>
        <v>843.38249742169057</v>
      </c>
      <c r="R39" s="345">
        <f t="shared" si="70"/>
        <v>855.80095221977967</v>
      </c>
      <c r="S39" s="345">
        <f t="shared" si="70"/>
        <v>867.90121574603165</v>
      </c>
      <c r="T39" s="345">
        <f t="shared" si="70"/>
        <v>880.08468097252478</v>
      </c>
      <c r="U39" s="345">
        <f t="shared" si="70"/>
        <v>891.26275616234545</v>
      </c>
      <c r="V39" s="345">
        <f t="shared" si="70"/>
        <v>902.01652221369488</v>
      </c>
      <c r="W39" s="345">
        <f t="shared" si="70"/>
        <v>912.39920958250195</v>
      </c>
      <c r="X39" s="345">
        <f t="shared" si="70"/>
        <v>922.44452570035583</v>
      </c>
      <c r="Y39" s="345">
        <f t="shared" si="70"/>
        <v>932.17950567472815</v>
      </c>
      <c r="Z39" s="345">
        <f t="shared" si="70"/>
        <v>941.6845389120673</v>
      </c>
      <c r="AA39" s="345">
        <f t="shared" si="70"/>
        <v>950.90236503925235</v>
      </c>
      <c r="AB39" s="345">
        <f t="shared" si="70"/>
        <v>959.31119368048621</v>
      </c>
      <c r="AC39" s="345">
        <f t="shared" si="70"/>
        <v>967.69054219002055</v>
      </c>
      <c r="AD39" s="345">
        <f t="shared" si="70"/>
        <v>975.96861074101628</v>
      </c>
      <c r="AE39" s="345">
        <f t="shared" si="70"/>
        <v>984.19263759345097</v>
      </c>
      <c r="AF39" s="345">
        <f t="shared" si="70"/>
        <v>992.42471142751435</v>
      </c>
      <c r="AG39" s="345">
        <f t="shared" si="15"/>
        <v>1000.7989766613518</v>
      </c>
      <c r="AH39" s="345">
        <f t="shared" si="16"/>
        <v>1009.3016326041941</v>
      </c>
      <c r="AI39" s="345">
        <f t="shared" si="17"/>
        <v>1017.9428063848117</v>
      </c>
      <c r="AJ39" s="345">
        <f t="shared" si="18"/>
        <v>1026.7258706543571</v>
      </c>
      <c r="AK39" s="345">
        <f t="shared" si="19"/>
        <v>1035.6448870788738</v>
      </c>
      <c r="AL39" s="345">
        <f t="shared" si="20"/>
        <v>1044.712247028795</v>
      </c>
      <c r="AM39" s="345">
        <f t="shared" si="21"/>
        <v>1053.9414890253859</v>
      </c>
      <c r="AN39" s="345">
        <f t="shared" si="22"/>
        <v>1063.3426282635517</v>
      </c>
      <c r="AO39" s="345">
        <f t="shared" si="23"/>
        <v>1072.9116444296346</v>
      </c>
      <c r="AP39" s="345">
        <f t="shared" si="24"/>
        <v>1082.6539398699697</v>
      </c>
      <c r="AQ39" s="345">
        <f t="shared" si="25"/>
        <v>1092.5756560469076</v>
      </c>
      <c r="AR39" s="345">
        <f t="shared" si="26"/>
        <v>1102.6842952762815</v>
      </c>
      <c r="AS39" s="345">
        <f t="shared" si="27"/>
        <v>1112.9988234186985</v>
      </c>
      <c r="AT39" s="345">
        <f t="shared" si="28"/>
        <v>1123.5430081433185</v>
      </c>
      <c r="AU39" s="345">
        <f t="shared" si="29"/>
        <v>1134.2855647632352</v>
      </c>
      <c r="AV39" s="345">
        <f t="shared" si="30"/>
        <v>1145.2593423047647</v>
      </c>
      <c r="AW39" s="345">
        <f t="shared" si="31"/>
        <v>1156.4511064551725</v>
      </c>
      <c r="AX39" s="345">
        <f t="shared" si="32"/>
        <v>1167.8583753351013</v>
      </c>
      <c r="AY39" s="345">
        <f t="shared" si="33"/>
        <v>1179.4852910016209</v>
      </c>
      <c r="AZ39" s="345">
        <f t="shared" si="34"/>
        <v>1191.3202681752355</v>
      </c>
      <c r="BA39" s="345">
        <f t="shared" si="35"/>
        <v>1203.376983958801</v>
      </c>
      <c r="BB39" s="345">
        <f t="shared" si="36"/>
        <v>1215.6764992315741</v>
      </c>
      <c r="BC39" s="345">
        <f t="shared" si="37"/>
        <v>1228.2182979334643</v>
      </c>
      <c r="BD39" s="345">
        <f t="shared" si="38"/>
        <v>1241.0086611764391</v>
      </c>
      <c r="BE39" s="345">
        <f t="shared" si="39"/>
        <v>1254.0632625870728</v>
      </c>
      <c r="BF39" s="345">
        <f t="shared" si="40"/>
        <v>1267.3756232330611</v>
      </c>
      <c r="BG39" s="345">
        <f t="shared" si="41"/>
        <v>1280.9315295787358</v>
      </c>
      <c r="BH39" s="345">
        <f t="shared" si="42"/>
        <v>1294.7478354158316</v>
      </c>
      <c r="BI39" s="345">
        <f t="shared" si="43"/>
        <v>1308.8922578472757</v>
      </c>
      <c r="BJ39" s="345">
        <f t="shared" si="44"/>
        <v>1323.384560482787</v>
      </c>
      <c r="BK39" s="345">
        <f t="shared" si="45"/>
        <v>1338.2059419733355</v>
      </c>
      <c r="BL39" s="345">
        <f t="shared" si="46"/>
        <v>1353.3791586554044</v>
      </c>
      <c r="BM39" s="345">
        <f t="shared" si="47"/>
        <v>1368.9121234697652</v>
      </c>
      <c r="BN39" s="345">
        <f t="shared" si="48"/>
        <v>1384.812545811561</v>
      </c>
      <c r="BO39" s="345">
        <f t="shared" si="49"/>
        <v>1401.0881097279348</v>
      </c>
      <c r="BP39" s="345">
        <f t="shared" si="50"/>
        <v>1417.7468635655284</v>
      </c>
      <c r="BQ39" s="345">
        <f t="shared" si="51"/>
        <v>1434.7965727615365</v>
      </c>
      <c r="BR39" s="345">
        <f t="shared" si="52"/>
        <v>1452.2451444414244</v>
      </c>
      <c r="BS39" s="345">
        <f t="shared" si="53"/>
        <v>1470.1004289167884</v>
      </c>
      <c r="BT39" s="345">
        <f t="shared" si="54"/>
        <v>1488.3706213235164</v>
      </c>
      <c r="BU39" s="345">
        <f t="shared" si="55"/>
        <v>1507.0636651940358</v>
      </c>
      <c r="BV39" s="345">
        <f t="shared" si="56"/>
        <v>1526.1876444129455</v>
      </c>
      <c r="BW39" s="345">
        <f t="shared" si="57"/>
        <v>1545.7506000516973</v>
      </c>
      <c r="BX39" s="345">
        <f t="shared" si="58"/>
        <v>1565.76090176966</v>
      </c>
      <c r="BY39" s="345">
        <f t="shared" si="59"/>
        <v>1586.2266968119091</v>
      </c>
      <c r="BZ39" s="345">
        <f t="shared" si="60"/>
        <v>1607.1562717095162</v>
      </c>
      <c r="CA39" s="345">
        <f t="shared" si="61"/>
        <v>1628.5578819921818</v>
      </c>
      <c r="CB39" s="345">
        <f t="shared" si="62"/>
        <v>1650.4400961318684</v>
      </c>
      <c r="CC39" s="345">
        <f t="shared" si="63"/>
        <v>1672.8112887092311</v>
      </c>
      <c r="CD39" s="345">
        <f t="shared" si="64"/>
        <v>1695.6799722141736</v>
      </c>
      <c r="CE39" s="345">
        <f t="shared" si="65"/>
        <v>1719.0546424705078</v>
      </c>
      <c r="CF39" s="345">
        <f t="shared" si="66"/>
        <v>1742.9440956557728</v>
      </c>
      <c r="CG39" s="345">
        <f t="shared" si="67"/>
        <v>1767.3569580913584</v>
      </c>
      <c r="CH39" s="345">
        <f t="shared" si="68"/>
        <v>1792.3019958088246</v>
      </c>
      <c r="CI39" s="345">
        <f t="shared" si="69"/>
        <v>1817.7880426050967</v>
      </c>
    </row>
    <row r="40" spans="3:87">
      <c r="C40" s="1"/>
      <c r="D40" s="12"/>
      <c r="E40" s="12"/>
      <c r="F40" s="2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</row>
    <row r="41" spans="3:87">
      <c r="C41" s="1" t="s">
        <v>654</v>
      </c>
      <c r="D41" s="12" t="s">
        <v>849</v>
      </c>
      <c r="E41" s="12" t="s">
        <v>58</v>
      </c>
      <c r="F41" s="2"/>
      <c r="G41" s="484"/>
      <c r="H41" s="484"/>
      <c r="I41" s="73">
        <f>I25/I22</f>
        <v>198.7251012736329</v>
      </c>
      <c r="J41" s="73">
        <f t="shared" ref="J41:AL41" si="71">J25/J22</f>
        <v>230.42615450610595</v>
      </c>
      <c r="K41" s="73">
        <f t="shared" si="71"/>
        <v>240.51587056297473</v>
      </c>
      <c r="L41" s="73">
        <f t="shared" si="71"/>
        <v>266.26272421215663</v>
      </c>
      <c r="M41" s="73">
        <f t="shared" si="71"/>
        <v>300.51301389961782</v>
      </c>
      <c r="N41" s="73">
        <f t="shared" si="71"/>
        <v>320.54769498056595</v>
      </c>
      <c r="O41" s="73">
        <f t="shared" si="71"/>
        <v>222.29932365494994</v>
      </c>
      <c r="P41" s="73">
        <f t="shared" si="71"/>
        <v>275.93879537630568</v>
      </c>
      <c r="Q41" s="73">
        <f t="shared" si="71"/>
        <v>286.75830948745892</v>
      </c>
      <c r="R41" s="73">
        <f t="shared" si="71"/>
        <v>289.88696556474588</v>
      </c>
      <c r="S41" s="73">
        <f t="shared" si="71"/>
        <v>308.62927734043751</v>
      </c>
      <c r="T41" s="73">
        <f t="shared" si="71"/>
        <v>314.23267869825736</v>
      </c>
      <c r="U41" s="73">
        <f t="shared" si="71"/>
        <v>370.73541139962526</v>
      </c>
      <c r="V41" s="73">
        <f t="shared" si="71"/>
        <v>427.23814410099305</v>
      </c>
      <c r="W41" s="73">
        <f t="shared" si="71"/>
        <v>483.74087680236096</v>
      </c>
      <c r="X41" s="73">
        <f t="shared" si="71"/>
        <v>540.24360950372886</v>
      </c>
      <c r="Y41" s="73">
        <f t="shared" si="71"/>
        <v>596.74634220509677</v>
      </c>
      <c r="Z41" s="73">
        <f t="shared" si="71"/>
        <v>653.24907490646456</v>
      </c>
      <c r="AA41" s="73">
        <f t="shared" si="71"/>
        <v>709.75180760783235</v>
      </c>
      <c r="AB41" s="73">
        <f t="shared" si="71"/>
        <v>766.25454030920025</v>
      </c>
      <c r="AC41" s="73">
        <f t="shared" si="71"/>
        <v>822.75727301056827</v>
      </c>
      <c r="AD41" s="73">
        <f t="shared" si="71"/>
        <v>879.26000571193606</v>
      </c>
      <c r="AE41" s="73">
        <f t="shared" si="71"/>
        <v>935.76273841330385</v>
      </c>
      <c r="AF41" s="73">
        <f t="shared" si="71"/>
        <v>992.26547111467175</v>
      </c>
      <c r="AG41" s="73">
        <f t="shared" si="71"/>
        <v>1007.3328665017031</v>
      </c>
      <c r="AH41" s="73">
        <f t="shared" si="71"/>
        <v>1022.4002618887346</v>
      </c>
      <c r="AI41" s="73">
        <f t="shared" si="71"/>
        <v>1037.467657275766</v>
      </c>
      <c r="AJ41" s="73">
        <f t="shared" si="71"/>
        <v>1052.5350526627976</v>
      </c>
      <c r="AK41" s="73">
        <f t="shared" si="71"/>
        <v>1067.6024480498288</v>
      </c>
      <c r="AL41" s="73">
        <f t="shared" si="71"/>
        <v>1082.6698434368604</v>
      </c>
      <c r="AM41" s="73">
        <f t="shared" ref="AM41:CI41" si="72">AM25/AM22</f>
        <v>1097.7372388238916</v>
      </c>
      <c r="AN41" s="73">
        <f t="shared" si="72"/>
        <v>1112.8046342109233</v>
      </c>
      <c r="AO41" s="73">
        <f t="shared" si="72"/>
        <v>1127.8720295979547</v>
      </c>
      <c r="AP41" s="73">
        <f t="shared" si="72"/>
        <v>1142.9394249849861</v>
      </c>
      <c r="AQ41" s="73">
        <f t="shared" si="72"/>
        <v>1158.0068203720173</v>
      </c>
      <c r="AR41" s="73">
        <f t="shared" si="72"/>
        <v>1173.0742157590489</v>
      </c>
      <c r="AS41" s="73">
        <f t="shared" si="72"/>
        <v>1188.1416111460803</v>
      </c>
      <c r="AT41" s="73">
        <f t="shared" si="72"/>
        <v>1203.2090065331117</v>
      </c>
      <c r="AU41" s="73">
        <f t="shared" si="72"/>
        <v>1218.2764019201431</v>
      </c>
      <c r="AV41" s="73">
        <f t="shared" si="72"/>
        <v>1233.3437973071748</v>
      </c>
      <c r="AW41" s="73">
        <f t="shared" si="72"/>
        <v>1248.4111926942062</v>
      </c>
      <c r="AX41" s="73">
        <f t="shared" si="72"/>
        <v>1263.4785880812376</v>
      </c>
      <c r="AY41" s="73">
        <f t="shared" si="72"/>
        <v>1278.5459834682688</v>
      </c>
      <c r="AZ41" s="73">
        <f t="shared" si="72"/>
        <v>1293.6133788553002</v>
      </c>
      <c r="BA41" s="73">
        <f t="shared" si="72"/>
        <v>1308.6807742423316</v>
      </c>
      <c r="BB41" s="73">
        <f t="shared" si="72"/>
        <v>1323.748169629363</v>
      </c>
      <c r="BC41" s="73">
        <f t="shared" si="72"/>
        <v>1338.8155650163944</v>
      </c>
      <c r="BD41" s="73">
        <f t="shared" si="72"/>
        <v>1353.8829604034258</v>
      </c>
      <c r="BE41" s="73">
        <f t="shared" si="72"/>
        <v>1368.9503557904575</v>
      </c>
      <c r="BF41" s="73">
        <f t="shared" si="72"/>
        <v>1384.0177511774889</v>
      </c>
      <c r="BG41" s="73">
        <f t="shared" si="72"/>
        <v>1399.0851465645203</v>
      </c>
      <c r="BH41" s="73">
        <f t="shared" si="72"/>
        <v>1414.1525419515517</v>
      </c>
      <c r="BI41" s="73">
        <f t="shared" si="72"/>
        <v>1429.2199373385833</v>
      </c>
      <c r="BJ41" s="73">
        <f t="shared" si="72"/>
        <v>1444.2873327256148</v>
      </c>
      <c r="BK41" s="73">
        <f t="shared" si="72"/>
        <v>1459.3547281126462</v>
      </c>
      <c r="BL41" s="73">
        <f t="shared" si="72"/>
        <v>1474.4221234996776</v>
      </c>
      <c r="BM41" s="73">
        <f t="shared" si="72"/>
        <v>1489.4895188867092</v>
      </c>
      <c r="BN41" s="73">
        <f t="shared" si="72"/>
        <v>1504.5569142737404</v>
      </c>
      <c r="BO41" s="73">
        <f t="shared" si="72"/>
        <v>1519.6243096607718</v>
      </c>
      <c r="BP41" s="73">
        <f t="shared" si="72"/>
        <v>1534.6917050478032</v>
      </c>
      <c r="BQ41" s="73">
        <f t="shared" si="72"/>
        <v>1549.7591004348349</v>
      </c>
      <c r="BR41" s="73">
        <f t="shared" si="72"/>
        <v>1564.8264958218665</v>
      </c>
      <c r="BS41" s="73">
        <f t="shared" si="72"/>
        <v>1579.8938912088979</v>
      </c>
      <c r="BT41" s="73">
        <f t="shared" si="72"/>
        <v>1594.9612865959293</v>
      </c>
      <c r="BU41" s="73">
        <f t="shared" si="72"/>
        <v>1610.028681982961</v>
      </c>
      <c r="BV41" s="73">
        <f t="shared" si="72"/>
        <v>1625.0960773699921</v>
      </c>
      <c r="BW41" s="73">
        <f t="shared" si="72"/>
        <v>1640.1634727570236</v>
      </c>
      <c r="BX41" s="73">
        <f t="shared" si="72"/>
        <v>1655.2308681440552</v>
      </c>
      <c r="BY41" s="73">
        <f t="shared" si="72"/>
        <v>1670.2982635310866</v>
      </c>
      <c r="BZ41" s="73">
        <f t="shared" si="72"/>
        <v>1685.3656589181185</v>
      </c>
      <c r="CA41" s="73">
        <f t="shared" si="72"/>
        <v>1700.4330543051497</v>
      </c>
      <c r="CB41" s="73">
        <f t="shared" si="72"/>
        <v>1715.5004496921811</v>
      </c>
      <c r="CC41" s="73">
        <f t="shared" si="72"/>
        <v>1730.5678450792125</v>
      </c>
      <c r="CD41" s="73">
        <f t="shared" si="72"/>
        <v>1745.6352404662443</v>
      </c>
      <c r="CE41" s="73">
        <f t="shared" si="72"/>
        <v>1760.702635853276</v>
      </c>
      <c r="CF41" s="73">
        <f t="shared" si="72"/>
        <v>1775.7700312403074</v>
      </c>
      <c r="CG41" s="73">
        <f t="shared" si="72"/>
        <v>1790.8374266273388</v>
      </c>
      <c r="CH41" s="73">
        <f t="shared" si="72"/>
        <v>1805.9048220143702</v>
      </c>
      <c r="CI41" s="73">
        <f t="shared" si="72"/>
        <v>1820.9722174014016</v>
      </c>
    </row>
    <row r="42" spans="3:87">
      <c r="C42" s="1"/>
      <c r="D42" s="12"/>
      <c r="E42" s="12"/>
      <c r="F42" s="2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</row>
    <row r="43" spans="3:87">
      <c r="C43" s="1" t="s">
        <v>655</v>
      </c>
      <c r="D43" s="12" t="s">
        <v>849</v>
      </c>
      <c r="E43" s="12" t="s">
        <v>58</v>
      </c>
      <c r="F43" s="2"/>
      <c r="G43" s="484"/>
      <c r="H43" s="484"/>
      <c r="I43" s="345">
        <f>I38-I$41</f>
        <v>279.91091433349203</v>
      </c>
      <c r="J43" s="345">
        <f t="shared" ref="J43:AL43" si="73">J38-J$41</f>
        <v>255.57836694907144</v>
      </c>
      <c r="K43" s="345">
        <f t="shared" si="73"/>
        <v>252.43551958339452</v>
      </c>
      <c r="L43" s="345">
        <f t="shared" si="73"/>
        <v>232.64913920687991</v>
      </c>
      <c r="M43" s="345">
        <f t="shared" si="73"/>
        <v>202.66240086860819</v>
      </c>
      <c r="N43" s="345">
        <f t="shared" si="73"/>
        <v>187.99452630597386</v>
      </c>
      <c r="O43" s="345">
        <f t="shared" si="73"/>
        <v>298.67899077565744</v>
      </c>
      <c r="P43" s="345">
        <f t="shared" si="73"/>
        <v>255.96326555924333</v>
      </c>
      <c r="Q43" s="345">
        <f t="shared" si="73"/>
        <v>256.62418793423166</v>
      </c>
      <c r="R43" s="345">
        <f t="shared" si="73"/>
        <v>265.9139866550338</v>
      </c>
      <c r="S43" s="345">
        <f t="shared" si="73"/>
        <v>259.27193840559414</v>
      </c>
      <c r="T43" s="345">
        <f t="shared" si="73"/>
        <v>265.85200227426742</v>
      </c>
      <c r="U43" s="345">
        <f t="shared" si="73"/>
        <v>220.52734476272019</v>
      </c>
      <c r="V43" s="345">
        <f t="shared" si="73"/>
        <v>174.77837811270183</v>
      </c>
      <c r="W43" s="345">
        <f t="shared" si="73"/>
        <v>128.658332780141</v>
      </c>
      <c r="X43" s="345">
        <f t="shared" si="73"/>
        <v>82.200916196626963</v>
      </c>
      <c r="Y43" s="345">
        <f t="shared" si="73"/>
        <v>35.433163469631381</v>
      </c>
      <c r="Z43" s="345">
        <f t="shared" si="73"/>
        <v>-11.564535994397261</v>
      </c>
      <c r="AA43" s="345">
        <f t="shared" si="73"/>
        <v>-58.849442568580002</v>
      </c>
      <c r="AB43" s="345">
        <f t="shared" si="73"/>
        <v>-106.94334662871404</v>
      </c>
      <c r="AC43" s="345">
        <f t="shared" si="73"/>
        <v>-155.06673082054772</v>
      </c>
      <c r="AD43" s="345">
        <f t="shared" si="73"/>
        <v>-203.29139497091978</v>
      </c>
      <c r="AE43" s="345">
        <f t="shared" si="73"/>
        <v>-251.57010081985288</v>
      </c>
      <c r="AF43" s="345">
        <f t="shared" si="73"/>
        <v>-299.8407596871574</v>
      </c>
      <c r="AG43" s="345">
        <f t="shared" si="73"/>
        <v>-306.53388984035121</v>
      </c>
      <c r="AH43" s="345">
        <f t="shared" si="73"/>
        <v>-313.09862928454049</v>
      </c>
      <c r="AI43" s="345">
        <f t="shared" si="73"/>
        <v>-319.52485089095433</v>
      </c>
      <c r="AJ43" s="345">
        <f t="shared" si="73"/>
        <v>-325.80918200844042</v>
      </c>
      <c r="AK43" s="345">
        <f t="shared" si="73"/>
        <v>-331.95756097095489</v>
      </c>
      <c r="AL43" s="345">
        <f t="shared" si="73"/>
        <v>-337.95759640806523</v>
      </c>
      <c r="AM43" s="345">
        <f t="shared" ref="AM43:CI43" si="74">AM38-AM$41</f>
        <v>-343.79574979850554</v>
      </c>
      <c r="AN43" s="345">
        <f t="shared" si="74"/>
        <v>-349.46200594737127</v>
      </c>
      <c r="AO43" s="345">
        <f t="shared" si="74"/>
        <v>-354.96038516831982</v>
      </c>
      <c r="AP43" s="345">
        <f t="shared" si="74"/>
        <v>-360.28548511501617</v>
      </c>
      <c r="AQ43" s="345">
        <f t="shared" si="74"/>
        <v>-365.43116432510942</v>
      </c>
      <c r="AR43" s="345">
        <f t="shared" si="74"/>
        <v>-370.38992048276702</v>
      </c>
      <c r="AS43" s="345">
        <f t="shared" si="74"/>
        <v>-375.14278772738146</v>
      </c>
      <c r="AT43" s="345">
        <f t="shared" si="74"/>
        <v>-379.66599838979289</v>
      </c>
      <c r="AU43" s="345">
        <f t="shared" si="74"/>
        <v>-383.99083715690767</v>
      </c>
      <c r="AV43" s="345">
        <f t="shared" si="74"/>
        <v>-388.08445500240987</v>
      </c>
      <c r="AW43" s="345">
        <f t="shared" si="74"/>
        <v>-391.96008623903344</v>
      </c>
      <c r="AX43" s="345">
        <f t="shared" si="74"/>
        <v>-395.62021274613608</v>
      </c>
      <c r="AY43" s="345">
        <f t="shared" si="74"/>
        <v>-399.06069246664754</v>
      </c>
      <c r="AZ43" s="345">
        <f t="shared" si="74"/>
        <v>-402.2931106800645</v>
      </c>
      <c r="BA43" s="345">
        <f t="shared" si="74"/>
        <v>-405.30379028353036</v>
      </c>
      <c r="BB43" s="345">
        <f t="shared" si="74"/>
        <v>-408.07167039778858</v>
      </c>
      <c r="BC43" s="345">
        <f t="shared" si="74"/>
        <v>-410.59726708292976</v>
      </c>
      <c r="BD43" s="345">
        <f t="shared" si="74"/>
        <v>-412.87429922698641</v>
      </c>
      <c r="BE43" s="345">
        <f t="shared" si="74"/>
        <v>-414.88709320338432</v>
      </c>
      <c r="BF43" s="345">
        <f t="shared" si="74"/>
        <v>-416.64212794442756</v>
      </c>
      <c r="BG43" s="345">
        <f t="shared" si="74"/>
        <v>-418.15361698578442</v>
      </c>
      <c r="BH43" s="345">
        <f t="shared" si="74"/>
        <v>-419.40470653571992</v>
      </c>
      <c r="BI43" s="345">
        <f t="shared" si="74"/>
        <v>-420.32767949130744</v>
      </c>
      <c r="BJ43" s="345">
        <f t="shared" si="74"/>
        <v>-420.90277224282738</v>
      </c>
      <c r="BK43" s="345">
        <f t="shared" si="74"/>
        <v>-421.14878613931046</v>
      </c>
      <c r="BL43" s="345">
        <f t="shared" si="74"/>
        <v>-421.042964844273</v>
      </c>
      <c r="BM43" s="345">
        <f t="shared" si="74"/>
        <v>-420.57739541694377</v>
      </c>
      <c r="BN43" s="345">
        <f t="shared" si="74"/>
        <v>-419.74436846217918</v>
      </c>
      <c r="BO43" s="345">
        <f t="shared" si="74"/>
        <v>-418.53619993283678</v>
      </c>
      <c r="BP43" s="345">
        <f t="shared" si="74"/>
        <v>-416.94484148227457</v>
      </c>
      <c r="BQ43" s="345">
        <f t="shared" si="74"/>
        <v>-414.96252767329815</v>
      </c>
      <c r="BR43" s="345">
        <f t="shared" si="74"/>
        <v>-412.5813513804419</v>
      </c>
      <c r="BS43" s="345">
        <f t="shared" si="74"/>
        <v>-409.79346229210933</v>
      </c>
      <c r="BT43" s="345">
        <f t="shared" si="74"/>
        <v>-406.59066527241271</v>
      </c>
      <c r="BU43" s="345">
        <f t="shared" si="74"/>
        <v>-402.96501678892491</v>
      </c>
      <c r="BV43" s="345">
        <f t="shared" si="74"/>
        <v>-398.90843295704644</v>
      </c>
      <c r="BW43" s="345">
        <f t="shared" si="74"/>
        <v>-394.41287270532598</v>
      </c>
      <c r="BX43" s="345">
        <f t="shared" si="74"/>
        <v>-389.46996637439497</v>
      </c>
      <c r="BY43" s="345">
        <f t="shared" si="74"/>
        <v>-384.07156671917733</v>
      </c>
      <c r="BZ43" s="345">
        <f t="shared" si="74"/>
        <v>-378.20938720860204</v>
      </c>
      <c r="CA43" s="345">
        <f t="shared" si="74"/>
        <v>-371.87517231296761</v>
      </c>
      <c r="CB43" s="345">
        <f t="shared" si="74"/>
        <v>-365.06035356031248</v>
      </c>
      <c r="CC43" s="345">
        <f t="shared" si="74"/>
        <v>-357.75655636998113</v>
      </c>
      <c r="CD43" s="345">
        <f t="shared" si="74"/>
        <v>-349.95526825207048</v>
      </c>
      <c r="CE43" s="345">
        <f t="shared" si="74"/>
        <v>-341.64799338276794</v>
      </c>
      <c r="CF43" s="345">
        <f t="shared" si="74"/>
        <v>-332.82593558453436</v>
      </c>
      <c r="CG43" s="345">
        <f t="shared" si="74"/>
        <v>-323.48046853598021</v>
      </c>
      <c r="CH43" s="345">
        <f t="shared" si="74"/>
        <v>-313.6028262055454</v>
      </c>
      <c r="CI43" s="345">
        <f t="shared" si="74"/>
        <v>-303.18417479630466</v>
      </c>
    </row>
    <row r="44" spans="3:87">
      <c r="C44" s="1" t="s">
        <v>656</v>
      </c>
      <c r="D44" s="12" t="s">
        <v>849</v>
      </c>
      <c r="E44" s="12" t="s">
        <v>58</v>
      </c>
      <c r="F44" s="2"/>
      <c r="G44" s="484"/>
      <c r="H44" s="484"/>
      <c r="I44" s="345">
        <f>I39-I$41</f>
        <v>579.91091433349197</v>
      </c>
      <c r="J44" s="345">
        <f t="shared" ref="J44:AL44" si="75">J39-J$41</f>
        <v>555.57836694907144</v>
      </c>
      <c r="K44" s="345">
        <f t="shared" si="75"/>
        <v>552.43551958339458</v>
      </c>
      <c r="L44" s="345">
        <f t="shared" si="75"/>
        <v>532.64913920687991</v>
      </c>
      <c r="M44" s="345">
        <f t="shared" si="75"/>
        <v>502.66240086860819</v>
      </c>
      <c r="N44" s="345">
        <f t="shared" si="75"/>
        <v>487.99452630597381</v>
      </c>
      <c r="O44" s="345">
        <f t="shared" si="75"/>
        <v>598.67899077565744</v>
      </c>
      <c r="P44" s="345">
        <f t="shared" si="75"/>
        <v>555.96326555924338</v>
      </c>
      <c r="Q44" s="345">
        <f t="shared" si="75"/>
        <v>556.62418793423171</v>
      </c>
      <c r="R44" s="345">
        <f t="shared" si="75"/>
        <v>565.9139866550338</v>
      </c>
      <c r="S44" s="345">
        <f t="shared" si="75"/>
        <v>559.27193840559414</v>
      </c>
      <c r="T44" s="345">
        <f t="shared" si="75"/>
        <v>565.85200227426742</v>
      </c>
      <c r="U44" s="345">
        <f t="shared" si="75"/>
        <v>520.52734476272019</v>
      </c>
      <c r="V44" s="345">
        <f t="shared" si="75"/>
        <v>474.77837811270183</v>
      </c>
      <c r="W44" s="345">
        <f t="shared" si="75"/>
        <v>428.658332780141</v>
      </c>
      <c r="X44" s="345">
        <f t="shared" si="75"/>
        <v>382.20091619662696</v>
      </c>
      <c r="Y44" s="345">
        <f t="shared" si="75"/>
        <v>335.43316346963138</v>
      </c>
      <c r="Z44" s="345">
        <f t="shared" si="75"/>
        <v>288.43546400560274</v>
      </c>
      <c r="AA44" s="345">
        <f t="shared" si="75"/>
        <v>241.15055743142</v>
      </c>
      <c r="AB44" s="345">
        <f t="shared" si="75"/>
        <v>193.05665337128596</v>
      </c>
      <c r="AC44" s="345">
        <f t="shared" si="75"/>
        <v>144.93326917945228</v>
      </c>
      <c r="AD44" s="345">
        <f t="shared" si="75"/>
        <v>96.708605029080218</v>
      </c>
      <c r="AE44" s="345">
        <f t="shared" si="75"/>
        <v>48.429899180147117</v>
      </c>
      <c r="AF44" s="345">
        <f t="shared" si="75"/>
        <v>0.15924031284259854</v>
      </c>
      <c r="AG44" s="345">
        <f t="shared" si="75"/>
        <v>-6.5338898403512076</v>
      </c>
      <c r="AH44" s="345">
        <f t="shared" si="75"/>
        <v>-13.098629284540493</v>
      </c>
      <c r="AI44" s="345">
        <f t="shared" si="75"/>
        <v>-19.524850890954326</v>
      </c>
      <c r="AJ44" s="345">
        <f t="shared" si="75"/>
        <v>-25.80918200844053</v>
      </c>
      <c r="AK44" s="345">
        <f t="shared" si="75"/>
        <v>-31.957560970955001</v>
      </c>
      <c r="AL44" s="345">
        <f t="shared" si="75"/>
        <v>-37.957596408065456</v>
      </c>
      <c r="AM44" s="345">
        <f t="shared" ref="AM44:CI44" si="76">AM39-AM$41</f>
        <v>-43.795749798505767</v>
      </c>
      <c r="AN44" s="345">
        <f t="shared" si="76"/>
        <v>-49.462005947371608</v>
      </c>
      <c r="AO44" s="345">
        <f t="shared" si="76"/>
        <v>-54.960385168320045</v>
      </c>
      <c r="AP44" s="345">
        <f t="shared" si="76"/>
        <v>-60.2854851150164</v>
      </c>
      <c r="AQ44" s="345">
        <f t="shared" si="76"/>
        <v>-65.431164325109648</v>
      </c>
      <c r="AR44" s="345">
        <f t="shared" si="76"/>
        <v>-70.389920482767366</v>
      </c>
      <c r="AS44" s="345">
        <f t="shared" si="76"/>
        <v>-75.142787727381801</v>
      </c>
      <c r="AT44" s="345">
        <f t="shared" si="76"/>
        <v>-79.665998389793231</v>
      </c>
      <c r="AU44" s="345">
        <f t="shared" si="76"/>
        <v>-83.990837156907901</v>
      </c>
      <c r="AV44" s="345">
        <f t="shared" si="76"/>
        <v>-88.084455002410095</v>
      </c>
      <c r="AW44" s="345">
        <f t="shared" si="76"/>
        <v>-91.960086239033672</v>
      </c>
      <c r="AX44" s="345">
        <f t="shared" si="76"/>
        <v>-95.620212746136303</v>
      </c>
      <c r="AY44" s="345">
        <f t="shared" si="76"/>
        <v>-99.060692466647879</v>
      </c>
      <c r="AZ44" s="345">
        <f t="shared" si="76"/>
        <v>-102.29311068006473</v>
      </c>
      <c r="BA44" s="345">
        <f t="shared" si="76"/>
        <v>-105.30379028353059</v>
      </c>
      <c r="BB44" s="345">
        <f t="shared" si="76"/>
        <v>-108.07167039778892</v>
      </c>
      <c r="BC44" s="345">
        <f t="shared" si="76"/>
        <v>-110.5972670829301</v>
      </c>
      <c r="BD44" s="345">
        <f t="shared" si="76"/>
        <v>-112.87429922698675</v>
      </c>
      <c r="BE44" s="345">
        <f t="shared" si="76"/>
        <v>-114.88709320338467</v>
      </c>
      <c r="BF44" s="345">
        <f t="shared" si="76"/>
        <v>-116.64212794442778</v>
      </c>
      <c r="BG44" s="345">
        <f t="shared" si="76"/>
        <v>-118.15361698578454</v>
      </c>
      <c r="BH44" s="345">
        <f t="shared" si="76"/>
        <v>-119.40470653572015</v>
      </c>
      <c r="BI44" s="345">
        <f t="shared" si="76"/>
        <v>-120.32767949130766</v>
      </c>
      <c r="BJ44" s="345">
        <f t="shared" si="76"/>
        <v>-120.90277224282772</v>
      </c>
      <c r="BK44" s="345">
        <f t="shared" si="76"/>
        <v>-121.14878613931069</v>
      </c>
      <c r="BL44" s="345">
        <f t="shared" si="76"/>
        <v>-121.04296484427323</v>
      </c>
      <c r="BM44" s="345">
        <f t="shared" si="76"/>
        <v>-120.577395416944</v>
      </c>
      <c r="BN44" s="345">
        <f t="shared" si="76"/>
        <v>-119.74436846217941</v>
      </c>
      <c r="BO44" s="345">
        <f t="shared" si="76"/>
        <v>-118.53619993283701</v>
      </c>
      <c r="BP44" s="345">
        <f t="shared" si="76"/>
        <v>-116.9448414822748</v>
      </c>
      <c r="BQ44" s="345">
        <f t="shared" si="76"/>
        <v>-114.96252767329838</v>
      </c>
      <c r="BR44" s="345">
        <f t="shared" si="76"/>
        <v>-112.58135138044213</v>
      </c>
      <c r="BS44" s="345">
        <f t="shared" si="76"/>
        <v>-109.79346229210955</v>
      </c>
      <c r="BT44" s="345">
        <f t="shared" si="76"/>
        <v>-106.59066527241293</v>
      </c>
      <c r="BU44" s="345">
        <f t="shared" si="76"/>
        <v>-102.96501678892514</v>
      </c>
      <c r="BV44" s="345">
        <f t="shared" si="76"/>
        <v>-98.908432957046671</v>
      </c>
      <c r="BW44" s="345">
        <f t="shared" si="76"/>
        <v>-94.412872705326208</v>
      </c>
      <c r="BX44" s="345">
        <f t="shared" si="76"/>
        <v>-89.469966374395199</v>
      </c>
      <c r="BY44" s="345">
        <f t="shared" si="76"/>
        <v>-84.071566719177554</v>
      </c>
      <c r="BZ44" s="345">
        <f t="shared" si="76"/>
        <v>-78.209387208602266</v>
      </c>
      <c r="CA44" s="345">
        <f t="shared" si="76"/>
        <v>-71.875172312967834</v>
      </c>
      <c r="CB44" s="345">
        <f t="shared" si="76"/>
        <v>-65.060353560312706</v>
      </c>
      <c r="CC44" s="345">
        <f t="shared" si="76"/>
        <v>-57.756556369981354</v>
      </c>
      <c r="CD44" s="345">
        <f t="shared" si="76"/>
        <v>-49.955268252070709</v>
      </c>
      <c r="CE44" s="345">
        <f t="shared" si="76"/>
        <v>-41.647993382768163</v>
      </c>
      <c r="CF44" s="345">
        <f t="shared" si="76"/>
        <v>-32.825935584534591</v>
      </c>
      <c r="CG44" s="345">
        <f t="shared" si="76"/>
        <v>-23.480468535980435</v>
      </c>
      <c r="CH44" s="345">
        <f t="shared" si="76"/>
        <v>-13.602826205545625</v>
      </c>
      <c r="CI44" s="345">
        <f t="shared" si="76"/>
        <v>-3.1841747963048874</v>
      </c>
    </row>
    <row r="45" spans="3:87">
      <c r="C45" s="1"/>
      <c r="D45" s="12"/>
      <c r="E45" s="12"/>
      <c r="F45" s="2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</row>
    <row r="46" spans="3:87">
      <c r="C46" s="1" t="s">
        <v>657</v>
      </c>
      <c r="D46" s="12" t="s">
        <v>849</v>
      </c>
      <c r="E46" s="12" t="s">
        <v>58</v>
      </c>
      <c r="F46" s="2"/>
      <c r="G46" s="484"/>
      <c r="H46" s="484"/>
      <c r="I46" s="345">
        <f>SUM($I43:I43)</f>
        <v>279.91091433349203</v>
      </c>
      <c r="J46" s="345">
        <f>SUM($I43:J43)</f>
        <v>535.48928128256352</v>
      </c>
      <c r="K46" s="345">
        <f>SUM($I43:K43)</f>
        <v>787.9248008659581</v>
      </c>
      <c r="L46" s="345">
        <f>SUM($I43:L43)</f>
        <v>1020.573940072838</v>
      </c>
      <c r="M46" s="345">
        <f>SUM($I43:M43)</f>
        <v>1223.2363409414461</v>
      </c>
      <c r="N46" s="345">
        <f>SUM($I43:N43)</f>
        <v>1411.2308672474201</v>
      </c>
      <c r="O46" s="345">
        <f>SUM($I43:O43)</f>
        <v>1709.9098580230775</v>
      </c>
      <c r="P46" s="345">
        <f>SUM($I43:P43)</f>
        <v>1965.8731235823209</v>
      </c>
      <c r="Q46" s="345">
        <f>SUM($I43:Q43)</f>
        <v>2222.4973115165526</v>
      </c>
      <c r="R46" s="345">
        <f>SUM($I43:R43)</f>
        <v>2488.4112981715862</v>
      </c>
      <c r="S46" s="345">
        <f>SUM($I43:S43)</f>
        <v>2747.6832365771802</v>
      </c>
      <c r="T46" s="345">
        <f>SUM($I43:T43)</f>
        <v>3013.5352388514475</v>
      </c>
      <c r="U46" s="345">
        <f>SUM($I43:U43)</f>
        <v>3234.0625836141676</v>
      </c>
      <c r="V46" s="345">
        <f>SUM($I43:V43)</f>
        <v>3408.8409617268694</v>
      </c>
      <c r="W46" s="345">
        <f>SUM($I43:W43)</f>
        <v>3537.4992945070103</v>
      </c>
      <c r="X46" s="345">
        <f>SUM($I43:X43)</f>
        <v>3619.7002107036374</v>
      </c>
      <c r="Y46" s="345">
        <f>SUM($I43:Y43)</f>
        <v>3655.1333741732687</v>
      </c>
      <c r="Z46" s="345">
        <f>SUM($I43:Z43)</f>
        <v>3643.5688381788714</v>
      </c>
      <c r="AA46" s="345">
        <f>SUM($I43:AA43)</f>
        <v>3584.7193956102915</v>
      </c>
      <c r="AB46" s="345">
        <f>SUM($I43:AB43)</f>
        <v>3477.7760489815773</v>
      </c>
      <c r="AC46" s="345">
        <f>SUM($I43:AC43)</f>
        <v>3322.7093181610298</v>
      </c>
      <c r="AD46" s="345">
        <f>SUM($I43:AD43)</f>
        <v>3119.4179231901098</v>
      </c>
      <c r="AE46" s="345">
        <f>SUM($I43:AE43)</f>
        <v>2867.8478223702568</v>
      </c>
      <c r="AF46" s="345">
        <f>SUM($I43:AF43)</f>
        <v>2568.0070626830993</v>
      </c>
      <c r="AG46" s="345">
        <f>SUM($I43:AG43)</f>
        <v>2261.4731728427482</v>
      </c>
      <c r="AH46" s="345">
        <f>SUM($I43:AH43)</f>
        <v>1948.3745435582077</v>
      </c>
      <c r="AI46" s="345">
        <f>SUM($I43:AI43)</f>
        <v>1628.8496926672533</v>
      </c>
      <c r="AJ46" s="345">
        <f>SUM($I43:AJ43)</f>
        <v>1303.0405106588128</v>
      </c>
      <c r="AK46" s="345">
        <f>SUM($I43:AK43)</f>
        <v>971.08294968785788</v>
      </c>
      <c r="AL46" s="345">
        <f>SUM($I43:AL43)</f>
        <v>633.12535327979265</v>
      </c>
      <c r="AM46" s="345">
        <f>SUM($I43:AM43)</f>
        <v>289.32960348128711</v>
      </c>
      <c r="AN46" s="345">
        <f>SUM($I43:AN43)</f>
        <v>-60.132402466084159</v>
      </c>
      <c r="AO46" s="345">
        <f>SUM($I43:AO43)</f>
        <v>-415.09278763440398</v>
      </c>
      <c r="AP46" s="345">
        <f>SUM($I43:AP43)</f>
        <v>-775.37827274942015</v>
      </c>
      <c r="AQ46" s="345">
        <f>SUM($I43:AQ43)</f>
        <v>-1140.8094370745296</v>
      </c>
      <c r="AR46" s="345">
        <f>SUM($I43:AR43)</f>
        <v>-1511.1993575572965</v>
      </c>
      <c r="AS46" s="345">
        <f>SUM($I43:AS43)</f>
        <v>-1886.3421452846778</v>
      </c>
      <c r="AT46" s="345">
        <f>SUM($I43:AT43)</f>
        <v>-2266.0081436744708</v>
      </c>
      <c r="AU46" s="345">
        <f>SUM($I43:AU43)</f>
        <v>-2649.9989808313785</v>
      </c>
      <c r="AV46" s="345">
        <f>SUM($I43:AV43)</f>
        <v>-3038.0834358337884</v>
      </c>
      <c r="AW46" s="345">
        <f>SUM($I43:AW43)</f>
        <v>-3430.0435220728218</v>
      </c>
      <c r="AX46" s="345">
        <f>SUM($I43:AX43)</f>
        <v>-3825.6637348189579</v>
      </c>
      <c r="AY46" s="345">
        <f>SUM($I43:AY43)</f>
        <v>-4224.7244272856051</v>
      </c>
      <c r="AZ46" s="345">
        <f>SUM($I43:AZ43)</f>
        <v>-4627.0175379656694</v>
      </c>
      <c r="BA46" s="345">
        <f>SUM($I43:BA43)</f>
        <v>-5032.3213282491997</v>
      </c>
      <c r="BB46" s="345">
        <f>SUM($I43:BB43)</f>
        <v>-5440.3929986469884</v>
      </c>
      <c r="BC46" s="345">
        <f>SUM($I43:BC43)</f>
        <v>-5850.9902657299181</v>
      </c>
      <c r="BD46" s="345">
        <f>SUM($I43:BD43)</f>
        <v>-6263.8645649569044</v>
      </c>
      <c r="BE46" s="345">
        <f>SUM($I43:BE43)</f>
        <v>-6678.7516581602886</v>
      </c>
      <c r="BF46" s="345">
        <f>SUM($I43:BF43)</f>
        <v>-7095.3937861047161</v>
      </c>
      <c r="BG46" s="345">
        <f>SUM($I43:BG43)</f>
        <v>-7513.5474030905007</v>
      </c>
      <c r="BH46" s="345">
        <f>SUM($I43:BH43)</f>
        <v>-7932.9521096262206</v>
      </c>
      <c r="BI46" s="345">
        <f>SUM($I43:BI43)</f>
        <v>-8353.2797891175287</v>
      </c>
      <c r="BJ46" s="345">
        <f>SUM($I43:BJ43)</f>
        <v>-8774.182561360356</v>
      </c>
      <c r="BK46" s="345">
        <f>SUM($I43:BK43)</f>
        <v>-9195.3313474996667</v>
      </c>
      <c r="BL46" s="345">
        <f>SUM($I43:BL43)</f>
        <v>-9616.3743123439399</v>
      </c>
      <c r="BM46" s="345">
        <f>SUM($I43:BM43)</f>
        <v>-10036.951707760883</v>
      </c>
      <c r="BN46" s="345">
        <f>SUM($I43:BN43)</f>
        <v>-10456.696076223063</v>
      </c>
      <c r="BO46" s="345">
        <f>SUM($I43:BO43)</f>
        <v>-10875.232276155899</v>
      </c>
      <c r="BP46" s="345">
        <f>SUM($I43:BP43)</f>
        <v>-11292.177117638174</v>
      </c>
      <c r="BQ46" s="345">
        <f>SUM($I43:BQ43)</f>
        <v>-11707.139645311472</v>
      </c>
      <c r="BR46" s="345">
        <f>SUM($I43:BR43)</f>
        <v>-12119.720996691914</v>
      </c>
      <c r="BS46" s="345">
        <f>SUM($I43:BS43)</f>
        <v>-12529.514458984024</v>
      </c>
      <c r="BT46" s="345">
        <f>SUM($I43:BT43)</f>
        <v>-12936.105124256437</v>
      </c>
      <c r="BU46" s="345">
        <f>SUM($I43:BU43)</f>
        <v>-13339.070141045362</v>
      </c>
      <c r="BV46" s="345">
        <f>SUM($I43:BV43)</f>
        <v>-13737.978574002409</v>
      </c>
      <c r="BW46" s="345">
        <f>SUM($I43:BW43)</f>
        <v>-14132.391446707736</v>
      </c>
      <c r="BX46" s="345">
        <f>SUM($I43:BX43)</f>
        <v>-14521.86141308213</v>
      </c>
      <c r="BY46" s="345">
        <f>SUM($I43:BY43)</f>
        <v>-14905.932979801308</v>
      </c>
      <c r="BZ46" s="345">
        <f>SUM($I43:BZ43)</f>
        <v>-15284.14236700991</v>
      </c>
      <c r="CA46" s="345">
        <f>SUM($I43:CA43)</f>
        <v>-15656.017539322878</v>
      </c>
      <c r="CB46" s="345">
        <f>SUM($I43:CB43)</f>
        <v>-16021.077892883191</v>
      </c>
      <c r="CC46" s="345">
        <f>SUM($I43:CC43)</f>
        <v>-16378.834449253172</v>
      </c>
      <c r="CD46" s="345">
        <f>SUM($I43:CD43)</f>
        <v>-16728.789717505242</v>
      </c>
      <c r="CE46" s="345">
        <f>SUM($I43:CE43)</f>
        <v>-17070.437710888011</v>
      </c>
      <c r="CF46" s="345">
        <f>SUM($I43:CF43)</f>
        <v>-17403.263646472544</v>
      </c>
      <c r="CG46" s="345">
        <f>SUM($I43:CG43)</f>
        <v>-17726.744115008525</v>
      </c>
      <c r="CH46" s="345">
        <f>SUM($I43:CH43)</f>
        <v>-18040.346941214069</v>
      </c>
      <c r="CI46" s="345">
        <f>SUM($I43:CI43)</f>
        <v>-18343.531116010374</v>
      </c>
    </row>
    <row r="47" spans="3:87">
      <c r="C47" s="1" t="s">
        <v>658</v>
      </c>
      <c r="D47" s="12" t="s">
        <v>849</v>
      </c>
      <c r="E47" s="12" t="s">
        <v>58</v>
      </c>
      <c r="F47" s="2"/>
      <c r="G47" s="484"/>
      <c r="H47" s="484"/>
      <c r="I47" s="345">
        <f>SUM($I44:I44)</f>
        <v>579.91091433349197</v>
      </c>
      <c r="J47" s="345">
        <f>SUM($I44:J44)</f>
        <v>1135.4892812825633</v>
      </c>
      <c r="K47" s="345">
        <f>SUM($I44:K44)</f>
        <v>1687.9248008659579</v>
      </c>
      <c r="L47" s="345">
        <f>SUM($I44:L44)</f>
        <v>2220.573940072838</v>
      </c>
      <c r="M47" s="345">
        <f>SUM($I44:M44)</f>
        <v>2723.2363409414461</v>
      </c>
      <c r="N47" s="345">
        <f>SUM($I44:N44)</f>
        <v>3211.2308672474201</v>
      </c>
      <c r="O47" s="345">
        <f>SUM($I44:O44)</f>
        <v>3809.9098580230775</v>
      </c>
      <c r="P47" s="345">
        <f>SUM($I44:P44)</f>
        <v>4365.8731235823207</v>
      </c>
      <c r="Q47" s="345">
        <f>SUM($I44:Q44)</f>
        <v>4922.4973115165521</v>
      </c>
      <c r="R47" s="345">
        <f>SUM($I44:R44)</f>
        <v>5488.4112981715862</v>
      </c>
      <c r="S47" s="345">
        <f>SUM($I44:S44)</f>
        <v>6047.6832365771807</v>
      </c>
      <c r="T47" s="345">
        <f>SUM($I44:T44)</f>
        <v>6613.5352388514484</v>
      </c>
      <c r="U47" s="345">
        <f>SUM($I44:U44)</f>
        <v>7134.0625836141689</v>
      </c>
      <c r="V47" s="345">
        <f>SUM($I44:V44)</f>
        <v>7608.8409617268708</v>
      </c>
      <c r="W47" s="345">
        <f>SUM($I44:W44)</f>
        <v>8037.4992945070117</v>
      </c>
      <c r="X47" s="345">
        <f>SUM($I44:X44)</f>
        <v>8419.7002107036387</v>
      </c>
      <c r="Y47" s="345">
        <f>SUM($I44:Y44)</f>
        <v>8755.1333741732706</v>
      </c>
      <c r="Z47" s="345">
        <f>SUM($I44:Z44)</f>
        <v>9043.5688381788732</v>
      </c>
      <c r="AA47" s="345">
        <f>SUM($I44:AA44)</f>
        <v>9284.7193956102928</v>
      </c>
      <c r="AB47" s="345">
        <f>SUM($I44:AB44)</f>
        <v>9477.7760489815792</v>
      </c>
      <c r="AC47" s="345">
        <f>SUM($I44:AC44)</f>
        <v>9622.7093181610308</v>
      </c>
      <c r="AD47" s="345">
        <f>SUM($I44:AD44)</f>
        <v>9719.4179231901107</v>
      </c>
      <c r="AE47" s="345">
        <f>SUM($I44:AE44)</f>
        <v>9767.8478223702587</v>
      </c>
      <c r="AF47" s="345">
        <f>SUM($I44:AF44)</f>
        <v>9768.007062683102</v>
      </c>
      <c r="AG47" s="345">
        <f>SUM($I44:AG44)</f>
        <v>9761.4731728427505</v>
      </c>
      <c r="AH47" s="345">
        <f>SUM($I44:AH44)</f>
        <v>9748.3745435582096</v>
      </c>
      <c r="AI47" s="345">
        <f>SUM($I44:AI44)</f>
        <v>9728.849692667256</v>
      </c>
      <c r="AJ47" s="345">
        <f>SUM($I44:AJ44)</f>
        <v>9703.040510658815</v>
      </c>
      <c r="AK47" s="345">
        <f>SUM($I44:AK44)</f>
        <v>9671.0829496878596</v>
      </c>
      <c r="AL47" s="345">
        <f>SUM($I44:AL44)</f>
        <v>9633.1253532797946</v>
      </c>
      <c r="AM47" s="345">
        <f>SUM($I44:AM44)</f>
        <v>9589.3296034812884</v>
      </c>
      <c r="AN47" s="345">
        <f>SUM($I44:AN44)</f>
        <v>9539.8675975339174</v>
      </c>
      <c r="AO47" s="345">
        <f>SUM($I44:AO44)</f>
        <v>9484.9072123655969</v>
      </c>
      <c r="AP47" s="345">
        <f>SUM($I44:AP44)</f>
        <v>9424.6217272505801</v>
      </c>
      <c r="AQ47" s="345">
        <f>SUM($I44:AQ44)</f>
        <v>9359.1905629254707</v>
      </c>
      <c r="AR47" s="345">
        <f>SUM($I44:AR44)</f>
        <v>9288.800642442704</v>
      </c>
      <c r="AS47" s="345">
        <f>SUM($I44:AS44)</f>
        <v>9213.6578547153222</v>
      </c>
      <c r="AT47" s="345">
        <f>SUM($I44:AT44)</f>
        <v>9133.9918563255287</v>
      </c>
      <c r="AU47" s="345">
        <f>SUM($I44:AU44)</f>
        <v>9050.0010191686215</v>
      </c>
      <c r="AV47" s="345">
        <f>SUM($I44:AV44)</f>
        <v>8961.9165641662112</v>
      </c>
      <c r="AW47" s="345">
        <f>SUM($I44:AW44)</f>
        <v>8869.9564779271768</v>
      </c>
      <c r="AX47" s="345">
        <f>SUM($I44:AX44)</f>
        <v>8774.3362651810403</v>
      </c>
      <c r="AY47" s="345">
        <f>SUM($I44:AY44)</f>
        <v>8675.2755727143922</v>
      </c>
      <c r="AZ47" s="345">
        <f>SUM($I44:AZ44)</f>
        <v>8572.9824620343279</v>
      </c>
      <c r="BA47" s="345">
        <f>SUM($I44:BA44)</f>
        <v>8467.6786717507966</v>
      </c>
      <c r="BB47" s="345">
        <f>SUM($I44:BB44)</f>
        <v>8359.6070013530079</v>
      </c>
      <c r="BC47" s="345">
        <f>SUM($I44:BC44)</f>
        <v>8249.0097342700774</v>
      </c>
      <c r="BD47" s="345">
        <f>SUM($I44:BD44)</f>
        <v>8136.1354350430902</v>
      </c>
      <c r="BE47" s="345">
        <f>SUM($I44:BE44)</f>
        <v>8021.248341839706</v>
      </c>
      <c r="BF47" s="345">
        <f>SUM($I44:BF44)</f>
        <v>7904.6062138952784</v>
      </c>
      <c r="BG47" s="345">
        <f>SUM($I44:BG44)</f>
        <v>7786.4525969094939</v>
      </c>
      <c r="BH47" s="345">
        <f>SUM($I44:BH44)</f>
        <v>7667.047890373774</v>
      </c>
      <c r="BI47" s="345">
        <f>SUM($I44:BI44)</f>
        <v>7546.7202108824658</v>
      </c>
      <c r="BJ47" s="345">
        <f>SUM($I44:BJ44)</f>
        <v>7425.8174386396386</v>
      </c>
      <c r="BK47" s="345">
        <f>SUM($I44:BK44)</f>
        <v>7304.6686525003279</v>
      </c>
      <c r="BL47" s="345">
        <f>SUM($I44:BL44)</f>
        <v>7183.6256876560547</v>
      </c>
      <c r="BM47" s="345">
        <f>SUM($I44:BM44)</f>
        <v>7063.0482922391111</v>
      </c>
      <c r="BN47" s="345">
        <f>SUM($I44:BN44)</f>
        <v>6943.3039237769317</v>
      </c>
      <c r="BO47" s="345">
        <f>SUM($I44:BO44)</f>
        <v>6824.7677238440947</v>
      </c>
      <c r="BP47" s="345">
        <f>SUM($I44:BP44)</f>
        <v>6707.8228823618201</v>
      </c>
      <c r="BQ47" s="345">
        <f>SUM($I44:BQ44)</f>
        <v>6592.8603546885215</v>
      </c>
      <c r="BR47" s="345">
        <f>SUM($I44:BR44)</f>
        <v>6480.2790033080792</v>
      </c>
      <c r="BS47" s="345">
        <f>SUM($I44:BS44)</f>
        <v>6370.4855410159698</v>
      </c>
      <c r="BT47" s="345">
        <f>SUM($I44:BT44)</f>
        <v>6263.8948757435573</v>
      </c>
      <c r="BU47" s="345">
        <f>SUM($I44:BU44)</f>
        <v>6160.9298589546324</v>
      </c>
      <c r="BV47" s="345">
        <f>SUM($I44:BV44)</f>
        <v>6062.0214259975855</v>
      </c>
      <c r="BW47" s="345">
        <f>SUM($I44:BW44)</f>
        <v>5967.6085532922589</v>
      </c>
      <c r="BX47" s="345">
        <f>SUM($I44:BX44)</f>
        <v>5878.1385869178639</v>
      </c>
      <c r="BY47" s="345">
        <f>SUM($I44:BY44)</f>
        <v>5794.0670201986868</v>
      </c>
      <c r="BZ47" s="345">
        <f>SUM($I44:BZ44)</f>
        <v>5715.8576329900843</v>
      </c>
      <c r="CA47" s="345">
        <f>SUM($I44:CA44)</f>
        <v>5643.9824606771163</v>
      </c>
      <c r="CB47" s="345">
        <f>SUM($I44:CB44)</f>
        <v>5578.9221071168031</v>
      </c>
      <c r="CC47" s="345">
        <f>SUM($I44:CC44)</f>
        <v>5521.1655507468222</v>
      </c>
      <c r="CD47" s="345">
        <f>SUM($I44:CD44)</f>
        <v>5471.2102824947515</v>
      </c>
      <c r="CE47" s="345">
        <f>SUM($I44:CE44)</f>
        <v>5429.5622891119838</v>
      </c>
      <c r="CF47" s="345">
        <f>SUM($I44:CF44)</f>
        <v>5396.736353527449</v>
      </c>
      <c r="CG47" s="345">
        <f>SUM($I44:CG44)</f>
        <v>5373.2558849914685</v>
      </c>
      <c r="CH47" s="345">
        <f>SUM($I44:CH44)</f>
        <v>5359.6530587859233</v>
      </c>
      <c r="CI47" s="345">
        <f>SUM($I44:CI44)</f>
        <v>5356.4688839896189</v>
      </c>
    </row>
    <row r="48" spans="3:87">
      <c r="C48" s="1"/>
      <c r="D48" s="12"/>
      <c r="E48" s="12"/>
      <c r="F48" s="2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</row>
    <row r="49" spans="1:87">
      <c r="C49" s="1" t="s">
        <v>657</v>
      </c>
      <c r="D49" s="12" t="s">
        <v>898</v>
      </c>
      <c r="E49" s="12" t="s">
        <v>58</v>
      </c>
      <c r="F49" s="2"/>
      <c r="G49" s="484"/>
      <c r="H49" s="484"/>
      <c r="I49" s="345">
        <f>I46*I$22</f>
        <v>315.65285923625453</v>
      </c>
      <c r="J49" s="345">
        <f t="shared" ref="J49:AF49" si="77">J46*J$22</f>
        <v>664.19236481130349</v>
      </c>
      <c r="K49" s="345">
        <f>K46*K$22</f>
        <v>1016.391926554112</v>
      </c>
      <c r="L49" s="345">
        <f>L46*L$22</f>
        <v>1354.6786473145187</v>
      </c>
      <c r="M49" s="345">
        <f t="shared" si="77"/>
        <v>1679.5413388552795</v>
      </c>
      <c r="N49" s="345">
        <f t="shared" si="77"/>
        <v>1976.4169121677271</v>
      </c>
      <c r="O49" s="345">
        <f t="shared" si="77"/>
        <v>2440.2138885099034</v>
      </c>
      <c r="P49" s="345">
        <f t="shared" si="77"/>
        <v>2861.6092797168758</v>
      </c>
      <c r="Q49" s="345">
        <f t="shared" si="77"/>
        <v>3299.8657093271763</v>
      </c>
      <c r="R49" s="345">
        <f>R46*R$22</f>
        <v>3768.5766963174733</v>
      </c>
      <c r="S49" s="345">
        <f t="shared" si="77"/>
        <v>4244.4559395273973</v>
      </c>
      <c r="T49" s="345">
        <f t="shared" si="77"/>
        <v>4748.2306987616385</v>
      </c>
      <c r="U49" s="345">
        <f t="shared" si="77"/>
        <v>5197.6152606821897</v>
      </c>
      <c r="V49" s="345">
        <f t="shared" si="77"/>
        <v>5588.0800735130097</v>
      </c>
      <c r="W49" s="345">
        <f t="shared" si="77"/>
        <v>5914.9682048647401</v>
      </c>
      <c r="X49" s="345">
        <f t="shared" si="77"/>
        <v>6173.4626843640835</v>
      </c>
      <c r="Y49" s="345">
        <f t="shared" si="77"/>
        <v>6358.5724623296846</v>
      </c>
      <c r="Z49" s="345">
        <f t="shared" si="77"/>
        <v>6465.2235608153896</v>
      </c>
      <c r="AA49" s="345">
        <f t="shared" si="77"/>
        <v>6488.0158962868127</v>
      </c>
      <c r="AB49" s="345">
        <f t="shared" si="77"/>
        <v>6420.3473341572662</v>
      </c>
      <c r="AC49" s="345">
        <f t="shared" si="77"/>
        <v>6256.7590796041613</v>
      </c>
      <c r="AD49" s="345">
        <f t="shared" si="77"/>
        <v>5991.434530089361</v>
      </c>
      <c r="AE49" s="345">
        <f t="shared" si="77"/>
        <v>5618.4113033072535</v>
      </c>
      <c r="AF49" s="345">
        <f t="shared" si="77"/>
        <v>5131.612002322835</v>
      </c>
      <c r="AG49" s="345">
        <f t="shared" ref="AG49:AL49" si="78">AG46*AG$22</f>
        <v>4609.4510822167113</v>
      </c>
      <c r="AH49" s="345">
        <f t="shared" si="78"/>
        <v>4050.7028786992414</v>
      </c>
      <c r="AI49" s="345">
        <f t="shared" si="78"/>
        <v>3454.1335412575272</v>
      </c>
      <c r="AJ49" s="345">
        <f t="shared" si="78"/>
        <v>2818.4880856845657</v>
      </c>
      <c r="AK49" s="345">
        <f t="shared" si="78"/>
        <v>2142.4701807415781</v>
      </c>
      <c r="AL49" s="345">
        <f t="shared" si="78"/>
        <v>1424.7817185129613</v>
      </c>
      <c r="AM49" s="345">
        <f t="shared" ref="AM49:CI49" si="79">AM46*AM$22</f>
        <v>664.12781936442002</v>
      </c>
      <c r="AN49" s="345">
        <f t="shared" si="79"/>
        <v>-140.78861222383554</v>
      </c>
      <c r="AO49" s="345">
        <f t="shared" si="79"/>
        <v>-991.2982322483316</v>
      </c>
      <c r="AP49" s="345">
        <f t="shared" si="79"/>
        <v>-1888.7433284260944</v>
      </c>
      <c r="AQ49" s="345">
        <f t="shared" si="79"/>
        <v>-2834.4747522425218</v>
      </c>
      <c r="AR49" s="345">
        <f t="shared" si="79"/>
        <v>-3829.8469587501008</v>
      </c>
      <c r="AS49" s="345">
        <f t="shared" si="79"/>
        <v>-4876.1864051857165</v>
      </c>
      <c r="AT49" s="345">
        <f t="shared" si="79"/>
        <v>-5974.7738205834357</v>
      </c>
      <c r="AU49" s="345">
        <f t="shared" si="79"/>
        <v>-7126.9856072807788</v>
      </c>
      <c r="AV49" s="345">
        <f t="shared" si="79"/>
        <v>-8334.1256427181142</v>
      </c>
      <c r="AW49" s="345">
        <f t="shared" si="79"/>
        <v>-9597.5448213465097</v>
      </c>
      <c r="AX49" s="345">
        <f t="shared" si="79"/>
        <v>-10918.613279582818</v>
      </c>
      <c r="AY49" s="345">
        <f t="shared" si="79"/>
        <v>-12298.701124930909</v>
      </c>
      <c r="AZ49" s="345">
        <f t="shared" si="79"/>
        <v>-13739.223211898856</v>
      </c>
      <c r="BA49" s="345">
        <f t="shared" si="79"/>
        <v>-15241.56525109645</v>
      </c>
      <c r="BB49" s="345">
        <f t="shared" si="79"/>
        <v>-16807.056120067333</v>
      </c>
      <c r="BC49" s="345">
        <f t="shared" si="79"/>
        <v>-18437.028393742461</v>
      </c>
      <c r="BD49" s="345">
        <f t="shared" si="79"/>
        <v>-20132.795384294797</v>
      </c>
      <c r="BE49" s="345">
        <f t="shared" si="79"/>
        <v>-21895.616986145596</v>
      </c>
      <c r="BF49" s="345">
        <f t="shared" si="79"/>
        <v>-23726.76711327297</v>
      </c>
      <c r="BG49" s="345">
        <f t="shared" si="79"/>
        <v>-25627.560456520507</v>
      </c>
      <c r="BH49" s="345">
        <f t="shared" si="79"/>
        <v>-27599.247447163896</v>
      </c>
      <c r="BI49" s="345">
        <f t="shared" si="79"/>
        <v>-29642.826196795551</v>
      </c>
      <c r="BJ49" s="345">
        <f t="shared" si="79"/>
        <v>-31759.190013566302</v>
      </c>
      <c r="BK49" s="345">
        <f t="shared" si="79"/>
        <v>-33949.259538408827</v>
      </c>
      <c r="BL49" s="345">
        <f t="shared" si="79"/>
        <v>-36213.829661044663</v>
      </c>
      <c r="BM49" s="345">
        <f t="shared" si="79"/>
        <v>-38553.614554531232</v>
      </c>
      <c r="BN49" s="345">
        <f t="shared" si="79"/>
        <v>-40969.241519749201</v>
      </c>
      <c r="BO49" s="345">
        <f t="shared" si="79"/>
        <v>-43461.243852413587</v>
      </c>
      <c r="BP49" s="345">
        <f t="shared" si="79"/>
        <v>-46030.051762530995</v>
      </c>
      <c r="BQ49" s="345">
        <f t="shared" si="79"/>
        <v>-48675.985420349789</v>
      </c>
      <c r="BR49" s="345">
        <f t="shared" si="79"/>
        <v>-51399.245931549405</v>
      </c>
      <c r="BS49" s="345">
        <f t="shared" si="79"/>
        <v>-54199.906677812673</v>
      </c>
      <c r="BT49" s="345">
        <f t="shared" si="79"/>
        <v>-57077.902472626578</v>
      </c>
      <c r="BU49" s="345">
        <f t="shared" si="79"/>
        <v>-60033.020759984975</v>
      </c>
      <c r="BV49" s="345">
        <f t="shared" si="79"/>
        <v>-63064.890663065074</v>
      </c>
      <c r="BW49" s="345">
        <f t="shared" si="79"/>
        <v>-66172.9723135893</v>
      </c>
      <c r="BX49" s="345">
        <f t="shared" si="79"/>
        <v>-69356.543907690721</v>
      </c>
      <c r="BY49" s="345">
        <f t="shared" si="79"/>
        <v>-72614.690714008844</v>
      </c>
      <c r="BZ49" s="345">
        <f t="shared" si="79"/>
        <v>-75946.291839598736</v>
      </c>
      <c r="CA49" s="345">
        <f t="shared" si="79"/>
        <v>-79350.007184361326</v>
      </c>
      <c r="CB49" s="345">
        <f t="shared" si="79"/>
        <v>-82824.262016993482</v>
      </c>
      <c r="CC49" s="345">
        <f t="shared" si="79"/>
        <v>-86367.233386445296</v>
      </c>
      <c r="CD49" s="345">
        <f t="shared" si="79"/>
        <v>-89976.834193340881</v>
      </c>
      <c r="CE49" s="345">
        <f t="shared" si="79"/>
        <v>-93650.697321597167</v>
      </c>
      <c r="CF49" s="345">
        <f t="shared" si="79"/>
        <v>-97386.157276253623</v>
      </c>
      <c r="CG49" s="345">
        <f t="shared" si="79"/>
        <v>-101180.23354456476</v>
      </c>
      <c r="CH49" s="345">
        <f t="shared" si="79"/>
        <v>-105029.61147249905</v>
      </c>
      <c r="CI49" s="345">
        <f t="shared" si="79"/>
        <v>-108930.62264682713</v>
      </c>
    </row>
    <row r="50" spans="1:87">
      <c r="C50" s="1" t="s">
        <v>658</v>
      </c>
      <c r="D50" s="12" t="s">
        <v>898</v>
      </c>
      <c r="E50" s="12" t="s">
        <v>58</v>
      </c>
      <c r="F50" s="2"/>
      <c r="G50" s="484"/>
      <c r="H50" s="484"/>
      <c r="I50" s="345">
        <f>I47*I$22</f>
        <v>653.95998811817299</v>
      </c>
      <c r="J50" s="345">
        <f t="shared" ref="J50:AF50" si="80">J47*J$22</f>
        <v>1408.4003869257476</v>
      </c>
      <c r="K50" s="345">
        <f t="shared" si="80"/>
        <v>2177.3564410526451</v>
      </c>
      <c r="L50" s="345">
        <f t="shared" si="80"/>
        <v>2947.5219612065066</v>
      </c>
      <c r="M50" s="345">
        <f t="shared" si="80"/>
        <v>3739.08774371762</v>
      </c>
      <c r="N50" s="345">
        <f t="shared" si="80"/>
        <v>4497.3017117192312</v>
      </c>
      <c r="O50" s="345">
        <f t="shared" si="80"/>
        <v>5437.1257677100502</v>
      </c>
      <c r="P50" s="345">
        <f t="shared" si="80"/>
        <v>6355.1522703273322</v>
      </c>
      <c r="Q50" s="345">
        <f t="shared" si="80"/>
        <v>7308.7062910526756</v>
      </c>
      <c r="R50" s="345">
        <f t="shared" si="80"/>
        <v>8311.9293556063731</v>
      </c>
      <c r="S50" s="345">
        <f t="shared" si="80"/>
        <v>9342.0976232495432</v>
      </c>
      <c r="T50" s="345">
        <f t="shared" si="80"/>
        <v>10420.515626830645</v>
      </c>
      <c r="U50" s="345">
        <f t="shared" si="80"/>
        <v>11465.490106198444</v>
      </c>
      <c r="V50" s="345">
        <f t="shared" si="80"/>
        <v>12473.099519203173</v>
      </c>
      <c r="W50" s="345">
        <f t="shared" si="80"/>
        <v>13439.31088479756</v>
      </c>
      <c r="X50" s="345">
        <f t="shared" si="80"/>
        <v>14359.947520130991</v>
      </c>
      <c r="Y50" s="345">
        <f t="shared" si="80"/>
        <v>15230.675403092071</v>
      </c>
      <c r="Z50" s="345">
        <f t="shared" si="80"/>
        <v>16047.094736838768</v>
      </c>
      <c r="AA50" s="345">
        <f t="shared" si="80"/>
        <v>16804.497195805317</v>
      </c>
      <c r="AB50" s="345">
        <f t="shared" si="80"/>
        <v>17496.990413640291</v>
      </c>
      <c r="AC50" s="345">
        <f t="shared" si="80"/>
        <v>18119.843817730482</v>
      </c>
      <c r="AD50" s="345">
        <f t="shared" si="80"/>
        <v>18667.987935972913</v>
      </c>
      <c r="AE50" s="345">
        <f t="shared" si="80"/>
        <v>19136.226889763078</v>
      </c>
      <c r="AF50" s="345">
        <f t="shared" si="80"/>
        <v>19519.269635211473</v>
      </c>
      <c r="AG50" s="345">
        <f t="shared" ref="AG50:AL50" si="81">AG47*AG$22</f>
        <v>19896.337317160887</v>
      </c>
      <c r="AH50" s="345">
        <f t="shared" si="81"/>
        <v>20267.031796728021</v>
      </c>
      <c r="AI50" s="345">
        <f t="shared" si="81"/>
        <v>20630.968095200325</v>
      </c>
      <c r="AJ50" s="345">
        <f t="shared" si="81"/>
        <v>20987.76196941072</v>
      </c>
      <c r="AK50" s="345">
        <f t="shared" si="81"/>
        <v>21337.010233620851</v>
      </c>
      <c r="AL50" s="345">
        <f t="shared" si="81"/>
        <v>21678.330877757988</v>
      </c>
      <c r="AM50" s="345">
        <f t="shared" ref="AM50:CI50" si="82">AM47*AM$22</f>
        <v>22011.368633208676</v>
      </c>
      <c r="AN50" s="345">
        <f t="shared" si="82"/>
        <v>22335.790102739924</v>
      </c>
      <c r="AO50" s="345">
        <f t="shared" si="82"/>
        <v>22651.253003554171</v>
      </c>
      <c r="AP50" s="345">
        <f t="shared" si="82"/>
        <v>22957.428697562715</v>
      </c>
      <c r="AQ50" s="345">
        <f t="shared" si="82"/>
        <v>23254.005875045728</v>
      </c>
      <c r="AR50" s="345">
        <f t="shared" si="82"/>
        <v>23540.696145079175</v>
      </c>
      <c r="AS50" s="345">
        <f t="shared" si="82"/>
        <v>23817.266281995308</v>
      </c>
      <c r="AT50" s="345">
        <f t="shared" si="82"/>
        <v>24083.556616041875</v>
      </c>
      <c r="AU50" s="345">
        <f t="shared" si="82"/>
        <v>24339.340307691717</v>
      </c>
      <c r="AV50" s="345">
        <f t="shared" si="82"/>
        <v>24584.492237560808</v>
      </c>
      <c r="AW50" s="345">
        <f t="shared" si="82"/>
        <v>24818.870172485102</v>
      </c>
      <c r="AX50" s="345">
        <f t="shared" si="82"/>
        <v>25042.343265191481</v>
      </c>
      <c r="AY50" s="345">
        <f t="shared" si="82"/>
        <v>25254.812066826253</v>
      </c>
      <c r="AZ50" s="345">
        <f t="shared" si="82"/>
        <v>25456.164510102572</v>
      </c>
      <c r="BA50" s="345">
        <f t="shared" si="82"/>
        <v>25646.35057708231</v>
      </c>
      <c r="BB50" s="345">
        <f t="shared" si="82"/>
        <v>25825.410783447056</v>
      </c>
      <c r="BC50" s="345">
        <f t="shared" si="82"/>
        <v>25993.416461789704</v>
      </c>
      <c r="BD50" s="345">
        <f t="shared" si="82"/>
        <v>26150.493554574456</v>
      </c>
      <c r="BE50" s="345">
        <f t="shared" si="82"/>
        <v>26296.857621452014</v>
      </c>
      <c r="BF50" s="345">
        <f t="shared" si="82"/>
        <v>26432.747274226582</v>
      </c>
      <c r="BG50" s="345">
        <f t="shared" si="82"/>
        <v>26558.398312234032</v>
      </c>
      <c r="BH50" s="345">
        <f t="shared" si="82"/>
        <v>26674.149672340824</v>
      </c>
      <c r="BI50" s="345">
        <f t="shared" si="82"/>
        <v>26780.632423981857</v>
      </c>
      <c r="BJ50" s="345">
        <f t="shared" si="82"/>
        <v>26878.623209686899</v>
      </c>
      <c r="BK50" s="345">
        <f t="shared" si="82"/>
        <v>26968.913087970886</v>
      </c>
      <c r="BL50" s="345">
        <f t="shared" si="82"/>
        <v>27052.46161929733</v>
      </c>
      <c r="BM50" s="345">
        <f t="shared" si="82"/>
        <v>27130.352856880967</v>
      </c>
      <c r="BN50" s="345">
        <f t="shared" si="82"/>
        <v>27203.80255146389</v>
      </c>
      <c r="BO50" s="345">
        <f t="shared" si="82"/>
        <v>27274.166358027851</v>
      </c>
      <c r="BP50" s="345">
        <f t="shared" si="82"/>
        <v>27342.950015079445</v>
      </c>
      <c r="BQ50" s="345">
        <f t="shared" si="82"/>
        <v>27411.817423032247</v>
      </c>
      <c r="BR50" s="345">
        <f t="shared" si="82"/>
        <v>27482.600819524032</v>
      </c>
      <c r="BS50" s="345">
        <f t="shared" si="82"/>
        <v>27557.310616122479</v>
      </c>
      <c r="BT50" s="345">
        <f t="shared" si="82"/>
        <v>27638.147447184328</v>
      </c>
      <c r="BU50" s="345">
        <f t="shared" si="82"/>
        <v>27727.512203819137</v>
      </c>
      <c r="BV50" s="345">
        <f t="shared" si="82"/>
        <v>27828.018246524054</v>
      </c>
      <c r="BW50" s="345">
        <f t="shared" si="82"/>
        <v>27942.503366430701</v>
      </c>
      <c r="BX50" s="345">
        <f t="shared" si="82"/>
        <v>28074.044050013563</v>
      </c>
      <c r="BY50" s="345">
        <f t="shared" si="82"/>
        <v>28225.967822215098</v>
      </c>
      <c r="BZ50" s="345">
        <f t="shared" si="82"/>
        <v>28401.867863102558</v>
      </c>
      <c r="CA50" s="345">
        <f t="shared" si="82"/>
        <v>28605.61746806193</v>
      </c>
      <c r="CB50" s="345">
        <f t="shared" si="82"/>
        <v>28841.386919259538</v>
      </c>
      <c r="CC50" s="345">
        <f t="shared" si="82"/>
        <v>29113.658555129696</v>
      </c>
      <c r="CD50" s="345">
        <f t="shared" si="82"/>
        <v>29427.244214194463</v>
      </c>
      <c r="CE50" s="345">
        <f t="shared" si="82"/>
        <v>29787.302653760315</v>
      </c>
      <c r="CF50" s="345">
        <f t="shared" si="82"/>
        <v>30199.359498275859</v>
      </c>
      <c r="CG50" s="345">
        <f t="shared" si="82"/>
        <v>30669.325501113457</v>
      </c>
      <c r="CH50" s="345">
        <f t="shared" si="82"/>
        <v>31203.517328464051</v>
      </c>
      <c r="CI50" s="345">
        <f t="shared" si="82"/>
        <v>31808.678876013986</v>
      </c>
    </row>
    <row r="51" spans="1:87">
      <c r="C51" s="1"/>
      <c r="D51" s="2"/>
      <c r="E51" s="2"/>
      <c r="F51" s="2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</row>
    <row r="52" spans="1:87">
      <c r="A52" s="422" t="s">
        <v>83</v>
      </c>
      <c r="B52" s="420"/>
      <c r="C52" s="420"/>
      <c r="D52" s="421"/>
      <c r="E52" s="421"/>
      <c r="F52" s="421"/>
      <c r="G52" s="420"/>
      <c r="H52" s="420"/>
      <c r="I52" s="420"/>
      <c r="J52" s="420"/>
      <c r="K52" s="420"/>
      <c r="L52" s="420"/>
      <c r="M52" s="420"/>
      <c r="N52" s="420"/>
      <c r="O52" s="420"/>
      <c r="P52" s="420"/>
      <c r="Q52" s="420"/>
      <c r="R52" s="420"/>
      <c r="S52" s="420"/>
      <c r="T52" s="420"/>
      <c r="U52" s="420"/>
      <c r="V52" s="420"/>
      <c r="W52" s="420"/>
      <c r="X52" s="420"/>
      <c r="Y52" s="420"/>
      <c r="Z52" s="420"/>
      <c r="AA52" s="420"/>
      <c r="AB52" s="420"/>
      <c r="AC52" s="420"/>
      <c r="AD52" s="420"/>
      <c r="AE52" s="420"/>
      <c r="AF52" s="420"/>
      <c r="AG52" s="420"/>
      <c r="AH52" s="420"/>
      <c r="AI52" s="420"/>
      <c r="AJ52" s="420"/>
      <c r="AK52" s="420"/>
      <c r="AL52" s="420"/>
      <c r="AM52" s="420"/>
      <c r="AN52" s="420"/>
      <c r="AO52" s="420"/>
      <c r="AP52" s="420"/>
      <c r="AQ52" s="420"/>
      <c r="AR52" s="420"/>
      <c r="AS52" s="420"/>
      <c r="AT52" s="420"/>
      <c r="AU52" s="420"/>
      <c r="AV52" s="420"/>
      <c r="AW52" s="420"/>
      <c r="AX52" s="420"/>
      <c r="AY52" s="420"/>
      <c r="AZ52" s="420"/>
      <c r="BA52" s="420"/>
      <c r="BB52" s="420"/>
      <c r="BC52" s="420"/>
      <c r="BD52" s="420"/>
      <c r="BE52" s="420"/>
      <c r="BF52" s="420"/>
      <c r="BG52" s="420"/>
      <c r="BH52" s="420"/>
      <c r="BI52" s="420"/>
      <c r="BJ52" s="420"/>
      <c r="BK52" s="420"/>
      <c r="BL52" s="420"/>
      <c r="BM52" s="420"/>
      <c r="BN52" s="420"/>
      <c r="BO52" s="420"/>
      <c r="BP52" s="420"/>
      <c r="BQ52" s="420"/>
      <c r="BR52" s="420"/>
      <c r="BS52" s="420"/>
      <c r="BT52" s="420"/>
      <c r="BU52" s="420"/>
      <c r="BV52" s="420"/>
      <c r="BW52" s="420"/>
      <c r="BX52" s="420"/>
      <c r="BY52" s="420"/>
      <c r="BZ52" s="420"/>
      <c r="CA52" s="420"/>
      <c r="CB52" s="420"/>
      <c r="CC52" s="420"/>
      <c r="CD52" s="420"/>
      <c r="CE52" s="420"/>
      <c r="CF52" s="420"/>
      <c r="CG52" s="420"/>
      <c r="CH52" s="420"/>
      <c r="CI52" s="420"/>
    </row>
  </sheetData>
  <sheetProtection algorithmName="SHA-512" hashValue="MOFTJxAwifOif5sS/2z1myzEXVx5McJgmDqd85ZrucsvOApFNpWAliqIG4p/v3etthCPiRdKw9UPcaK8mr7ukQ==" saltValue="L7EVvUdfaX+mECkzrYP7iA==" spinCount="100000" sheet="1" objects="1" scenarios="1"/>
  <phoneticPr fontId="6" type="noConversion"/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17829-AA90-469D-8035-C9AD185ED2B9}">
  <sheetPr codeName="Sheet10">
    <tabColor theme="8" tint="0.59999389629810485"/>
  </sheetPr>
  <dimension ref="A1:CI64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8.54296875" defaultRowHeight="14.5"/>
  <cols>
    <col min="1" max="2" width="2.54296875" customWidth="1"/>
    <col min="3" max="3" width="59.26953125" customWidth="1"/>
    <col min="4" max="4" width="14.81640625" customWidth="1"/>
    <col min="5" max="5" width="4.6328125" bestFit="1" customWidth="1"/>
    <col min="6" max="6" width="5.81640625" bestFit="1" customWidth="1"/>
    <col min="7" max="20" width="9.26953125" bestFit="1" customWidth="1"/>
    <col min="21" max="87" width="9.26953125" hidden="1" customWidth="1"/>
  </cols>
  <sheetData>
    <row r="1" spans="1:87" ht="18.5">
      <c r="A1" s="131"/>
      <c r="B1" s="129"/>
      <c r="C1" s="133" t="str">
        <f ca="1">MID(CELL("filename",A1),FIND("]",CELL("filename",A1))+1,256)</f>
        <v>Ratios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334"/>
      <c r="B4" s="335"/>
      <c r="C4" s="335" t="s">
        <v>71</v>
      </c>
      <c r="D4" s="343"/>
      <c r="E4" s="343"/>
      <c r="F4" s="343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/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  <c r="AF4" s="334"/>
      <c r="AG4" s="334"/>
      <c r="AH4" s="334"/>
      <c r="AI4" s="334"/>
      <c r="AJ4" s="334"/>
      <c r="AK4" s="334"/>
      <c r="AL4" s="334"/>
      <c r="AM4" s="334"/>
      <c r="AN4" s="334"/>
      <c r="AO4" s="334"/>
      <c r="AP4" s="334"/>
      <c r="AQ4" s="334"/>
      <c r="AR4" s="334"/>
      <c r="AS4" s="334"/>
      <c r="AT4" s="334"/>
      <c r="AU4" s="334"/>
      <c r="AV4" s="334"/>
      <c r="AW4" s="334"/>
      <c r="AX4" s="334"/>
      <c r="AY4" s="334"/>
      <c r="AZ4" s="334"/>
      <c r="BA4" s="334"/>
      <c r="BB4" s="334"/>
      <c r="BC4" s="334"/>
      <c r="BD4" s="334"/>
      <c r="BE4" s="334"/>
      <c r="BF4" s="334"/>
      <c r="BG4" s="334"/>
      <c r="BH4" s="334"/>
      <c r="BI4" s="334"/>
      <c r="BJ4" s="334"/>
      <c r="BK4" s="334"/>
      <c r="BL4" s="334"/>
      <c r="BM4" s="334"/>
      <c r="BN4" s="334"/>
      <c r="BO4" s="334"/>
      <c r="BP4" s="334"/>
      <c r="BQ4" s="334"/>
      <c r="BR4" s="334"/>
      <c r="BS4" s="334"/>
      <c r="BT4" s="334"/>
      <c r="BU4" s="334"/>
      <c r="BV4" s="334"/>
      <c r="BW4" s="334"/>
      <c r="BX4" s="334"/>
      <c r="BY4" s="334"/>
      <c r="BZ4" s="334"/>
      <c r="CA4" s="334"/>
      <c r="CB4" s="334"/>
      <c r="CC4" s="334"/>
      <c r="CD4" s="334"/>
      <c r="CE4" s="334"/>
      <c r="CF4" s="334"/>
      <c r="CG4" s="334"/>
      <c r="CH4" s="334"/>
      <c r="CI4" s="334"/>
    </row>
    <row r="5" spans="1:87">
      <c r="A5" s="336"/>
      <c r="B5" s="337"/>
      <c r="C5" s="337" t="s">
        <v>659</v>
      </c>
      <c r="D5" s="344"/>
      <c r="E5" s="344"/>
      <c r="F5" s="344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6"/>
      <c r="AD5" s="336"/>
      <c r="AE5" s="336"/>
      <c r="AF5" s="336"/>
      <c r="AG5" s="336"/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6"/>
      <c r="BL5" s="336"/>
      <c r="BM5" s="336"/>
      <c r="BN5" s="336"/>
      <c r="BO5" s="336"/>
      <c r="BP5" s="336"/>
      <c r="BQ5" s="336"/>
      <c r="BR5" s="336"/>
      <c r="BS5" s="336"/>
      <c r="BT5" s="336"/>
      <c r="BU5" s="336"/>
      <c r="BV5" s="336"/>
      <c r="BW5" s="336"/>
      <c r="BX5" s="336"/>
      <c r="BY5" s="336"/>
      <c r="BZ5" s="336"/>
      <c r="CA5" s="336"/>
      <c r="CB5" s="336"/>
      <c r="CC5" s="336"/>
      <c r="CD5" s="336"/>
      <c r="CE5" s="336"/>
      <c r="CF5" s="336"/>
      <c r="CG5" s="336"/>
      <c r="CH5" s="336"/>
      <c r="CI5" s="336"/>
    </row>
    <row r="6" spans="1:87">
      <c r="A6" s="222"/>
      <c r="B6" s="222"/>
      <c r="C6" s="1" t="s">
        <v>92</v>
      </c>
      <c r="D6" s="34" t="s">
        <v>898</v>
      </c>
      <c r="E6" s="34" t="s">
        <v>58</v>
      </c>
      <c r="F6" s="34"/>
      <c r="G6" s="583"/>
      <c r="H6" s="402">
        <f>Revenue!H103</f>
        <v>920.94599999999991</v>
      </c>
      <c r="I6" s="402">
        <f>Revenue!I103</f>
        <v>939.28800000000001</v>
      </c>
      <c r="J6" s="402">
        <f>Revenue!J103</f>
        <v>990.51099999999997</v>
      </c>
      <c r="K6" s="402">
        <f>Revenue!K103</f>
        <v>1049.806</v>
      </c>
      <c r="L6" s="402">
        <f>Revenue!L103</f>
        <v>1153.4749999999999</v>
      </c>
      <c r="M6" s="402">
        <f>Revenue!M103</f>
        <v>1279.0780462249995</v>
      </c>
      <c r="N6" s="402">
        <f>Revenue!N103</f>
        <v>1402.4838798482015</v>
      </c>
      <c r="O6" s="402">
        <f>Revenue!O103</f>
        <v>1471.7525586739039</v>
      </c>
      <c r="P6" s="402">
        <f>Revenue!P103</f>
        <v>1544.4424175468077</v>
      </c>
      <c r="Q6" s="402">
        <f>Revenue!Q103</f>
        <v>1623.8422022328889</v>
      </c>
      <c r="R6" s="402">
        <f>Revenue!R103</f>
        <v>1705.6838492254267</v>
      </c>
      <c r="S6" s="402">
        <f>Revenue!S103</f>
        <v>1791.6503152263881</v>
      </c>
      <c r="T6" s="402">
        <f>Revenue!T103</f>
        <v>1881.9494911137981</v>
      </c>
      <c r="U6" s="402">
        <f>Revenue!U103</f>
        <v>1976.7997454659339</v>
      </c>
      <c r="V6" s="402">
        <f>Revenue!V103</f>
        <v>2076.4304526374171</v>
      </c>
      <c r="W6" s="402">
        <f>Revenue!W103</f>
        <v>2181.0825474503431</v>
      </c>
      <c r="X6" s="402">
        <f>Revenue!X103</f>
        <v>2291.0091078418404</v>
      </c>
      <c r="Y6" s="402">
        <f>Revenue!Y103</f>
        <v>2406.4759668770694</v>
      </c>
      <c r="Z6" s="402">
        <f>Revenue!Z103</f>
        <v>2527.7623556076737</v>
      </c>
      <c r="AA6" s="402">
        <f>Revenue!AA103</f>
        <v>2655.1615783303005</v>
      </c>
      <c r="AB6" s="402">
        <f>Revenue!AB103</f>
        <v>2788.9817218781477</v>
      </c>
      <c r="AC6" s="402">
        <f>Revenue!AC103</f>
        <v>2929.5464006608063</v>
      </c>
      <c r="AD6" s="402">
        <f>Revenue!AD103</f>
        <v>3077.1955392541113</v>
      </c>
      <c r="AE6" s="402">
        <f>Revenue!AE103</f>
        <v>3232.2861944325186</v>
      </c>
      <c r="AF6" s="402">
        <f>Revenue!AF103</f>
        <v>3395.1934186319177</v>
      </c>
      <c r="AG6" s="402">
        <f>Revenue!AG103</f>
        <v>3497.7282598746019</v>
      </c>
      <c r="AH6" s="402">
        <f>Revenue!AH103</f>
        <v>3603.3596533228151</v>
      </c>
      <c r="AI6" s="402">
        <f>Revenue!AI103</f>
        <v>3712.1811148531638</v>
      </c>
      <c r="AJ6" s="402">
        <f>Revenue!AJ103</f>
        <v>3824.2889845217296</v>
      </c>
      <c r="AK6" s="402">
        <f>Revenue!AK103</f>
        <v>3939.782511854286</v>
      </c>
      <c r="AL6" s="402">
        <f>Revenue!AL103</f>
        <v>4058.7639437122857</v>
      </c>
      <c r="AM6" s="402">
        <f>Revenue!AM103</f>
        <v>4181.3386148123973</v>
      </c>
      <c r="AN6" s="402">
        <f>Revenue!AN103</f>
        <v>4307.615040979731</v>
      </c>
      <c r="AO6" s="402">
        <f>Revenue!AO103</f>
        <v>4437.7050152173197</v>
      </c>
      <c r="AP6" s="402">
        <f>Revenue!AP103</f>
        <v>4571.7237066768821</v>
      </c>
      <c r="AQ6" s="402">
        <f>Revenue!AQ103</f>
        <v>4709.789762618524</v>
      </c>
      <c r="AR6" s="402">
        <f>Revenue!AR103</f>
        <v>4852.0254134496035</v>
      </c>
      <c r="AS6" s="402">
        <f>Revenue!AS103</f>
        <v>4998.5565809357813</v>
      </c>
      <c r="AT6" s="402">
        <f>Revenue!AT103</f>
        <v>5149.5129896800427</v>
      </c>
      <c r="AU6" s="402">
        <f>Revenue!AU103</f>
        <v>5305.0282819683798</v>
      </c>
      <c r="AV6" s="402">
        <f>Revenue!AV103</f>
        <v>5465.2401360838248</v>
      </c>
      <c r="AW6" s="402">
        <f>Revenue!AW103</f>
        <v>5630.2903881935563</v>
      </c>
      <c r="AX6" s="402">
        <f>Revenue!AX103</f>
        <v>5800.3251579170019</v>
      </c>
      <c r="AY6" s="402">
        <f>Revenue!AY103</f>
        <v>5975.4949776860958</v>
      </c>
      <c r="AZ6" s="402">
        <f>Revenue!AZ103</f>
        <v>6155.9549260122149</v>
      </c>
      <c r="BA6" s="402">
        <f>Revenue!BA103</f>
        <v>6341.8647647777852</v>
      </c>
      <c r="BB6" s="402">
        <f>Revenue!BB103</f>
        <v>6533.3890806740746</v>
      </c>
      <c r="BC6" s="402">
        <f>Revenue!BC103</f>
        <v>6730.6974309104316</v>
      </c>
      <c r="BD6" s="402">
        <f>Revenue!BD103</f>
        <v>6933.964493323926</v>
      </c>
      <c r="BE6" s="402">
        <f>Revenue!BE103</f>
        <v>7143.3702210223091</v>
      </c>
      <c r="BF6" s="402">
        <f>Revenue!BF103</f>
        <v>7359.1000016971839</v>
      </c>
      <c r="BG6" s="402">
        <f>Revenue!BG103</f>
        <v>7581.3448217484402</v>
      </c>
      <c r="BH6" s="402">
        <f>Revenue!BH103</f>
        <v>7810.3014353652416</v>
      </c>
      <c r="BI6" s="402">
        <f>Revenue!BI103</f>
        <v>8046.1725387132738</v>
      </c>
      <c r="BJ6" s="402">
        <f>Revenue!BJ103</f>
        <v>8289.1669493824138</v>
      </c>
      <c r="BK6" s="402">
        <f>Revenue!BK103</f>
        <v>8539.4997912537638</v>
      </c>
      <c r="BL6" s="402">
        <f>Revenue!BL103</f>
        <v>8797.3926849496293</v>
      </c>
      <c r="BM6" s="402">
        <f>Revenue!BM103</f>
        <v>9063.0739440351081</v>
      </c>
      <c r="BN6" s="402">
        <f>Revenue!BN103</f>
        <v>9336.7787771449694</v>
      </c>
      <c r="BO6" s="402">
        <f>Revenue!BO103</f>
        <v>9618.7494962147466</v>
      </c>
      <c r="BP6" s="402">
        <f>Revenue!BP103</f>
        <v>9909.2357310004336</v>
      </c>
      <c r="BQ6" s="402">
        <f>Revenue!BQ103</f>
        <v>10208.494650076645</v>
      </c>
      <c r="BR6" s="402">
        <f>Revenue!BR103</f>
        <v>10516.791188508962</v>
      </c>
      <c r="BS6" s="402">
        <f>Revenue!BS103</f>
        <v>10834.398282401931</v>
      </c>
      <c r="BT6" s="402">
        <f>Revenue!BT103</f>
        <v>11161.597110530471</v>
      </c>
      <c r="BU6" s="402">
        <f>Revenue!BU103</f>
        <v>11498.677343268491</v>
      </c>
      <c r="BV6" s="402">
        <f>Revenue!BV103</f>
        <v>11845.9373990352</v>
      </c>
      <c r="BW6" s="402">
        <f>Revenue!BW103</f>
        <v>12203.684708486064</v>
      </c>
      <c r="BX6" s="402">
        <f>Revenue!BX103</f>
        <v>12572.235986682346</v>
      </c>
      <c r="BY6" s="402">
        <f>Revenue!BY103</f>
        <v>12951.917513480152</v>
      </c>
      <c r="BZ6" s="402">
        <f>Revenue!BZ103</f>
        <v>13343.065422387252</v>
      </c>
      <c r="CA6" s="402">
        <f>Revenue!CA103</f>
        <v>13746.025998143346</v>
      </c>
      <c r="CB6" s="402">
        <f>Revenue!CB103</f>
        <v>14161.155983287275</v>
      </c>
      <c r="CC6" s="402">
        <f>Revenue!CC103</f>
        <v>14588.822893982553</v>
      </c>
      <c r="CD6" s="402">
        <f>Revenue!CD103</f>
        <v>15029.405345380826</v>
      </c>
      <c r="CE6" s="402">
        <f>Revenue!CE103</f>
        <v>15483.293386811329</v>
      </c>
      <c r="CF6" s="402">
        <f>Revenue!CF103</f>
        <v>15950.888847093032</v>
      </c>
      <c r="CG6" s="402">
        <f>Revenue!CG103</f>
        <v>16432.605690275239</v>
      </c>
      <c r="CH6" s="402">
        <f>Revenue!CH103</f>
        <v>16928.870382121549</v>
      </c>
      <c r="CI6" s="402">
        <f>Revenue!CI103</f>
        <v>17440.122267661623</v>
      </c>
    </row>
    <row r="7" spans="1:87">
      <c r="A7" s="222"/>
      <c r="B7" s="222"/>
      <c r="C7" s="1" t="s">
        <v>93</v>
      </c>
      <c r="D7" s="34" t="s">
        <v>898</v>
      </c>
      <c r="E7" s="34" t="s">
        <v>58</v>
      </c>
      <c r="F7" s="34"/>
      <c r="G7" s="583"/>
      <c r="H7" s="402">
        <f>Revenue!H104</f>
        <v>332.78099999999995</v>
      </c>
      <c r="I7" s="402">
        <f>Revenue!I104</f>
        <v>333.505</v>
      </c>
      <c r="J7" s="402">
        <f>Revenue!J104</f>
        <v>359.17899999999997</v>
      </c>
      <c r="K7" s="402">
        <f>Revenue!K104</f>
        <v>382.20900000000006</v>
      </c>
      <c r="L7" s="402">
        <f>Revenue!L104</f>
        <v>410.52700000000004</v>
      </c>
      <c r="M7" s="402">
        <f>Revenue!M104</f>
        <v>454.01174260394708</v>
      </c>
      <c r="N7" s="402">
        <f>Revenue!N104</f>
        <v>495.38784643541567</v>
      </c>
      <c r="O7" s="402">
        <f>Revenue!O104</f>
        <v>515.53754666406689</v>
      </c>
      <c r="P7" s="402">
        <f>Revenue!P104</f>
        <v>535.60305961399604</v>
      </c>
      <c r="Q7" s="402">
        <f>Revenue!Q104</f>
        <v>553.43034027976489</v>
      </c>
      <c r="R7" s="402">
        <f>Revenue!R104</f>
        <v>571.31551089630227</v>
      </c>
      <c r="S7" s="402">
        <f>Revenue!S104</f>
        <v>590.29425358854235</v>
      </c>
      <c r="T7" s="402">
        <f>Revenue!T104</f>
        <v>610.4386143620975</v>
      </c>
      <c r="U7" s="402">
        <f>Revenue!U104</f>
        <v>631.2916616241049</v>
      </c>
      <c r="V7" s="402">
        <f>Revenue!V104</f>
        <v>658.86313500775054</v>
      </c>
      <c r="W7" s="402">
        <f>Revenue!W104</f>
        <v>687.64234763511934</v>
      </c>
      <c r="X7" s="402">
        <f>Revenue!X104</f>
        <v>717.68235066667398</v>
      </c>
      <c r="Y7" s="402">
        <f>Revenue!Y104</f>
        <v>749.03853166920067</v>
      </c>
      <c r="Z7" s="402">
        <f>Revenue!Z104</f>
        <v>781.76871776272981</v>
      </c>
      <c r="AA7" s="402">
        <f>Revenue!AA104</f>
        <v>815.93328333141369</v>
      </c>
      <c r="AB7" s="402">
        <f>Revenue!AB104</f>
        <v>851.59526250072679</v>
      </c>
      <c r="AC7" s="402">
        <f>Revenue!AC104</f>
        <v>888.82046659233833</v>
      </c>
      <c r="AD7" s="402">
        <f>Revenue!AD104</f>
        <v>927.67760677739989</v>
      </c>
      <c r="AE7" s="402">
        <f>Revenue!AE104</f>
        <v>968.23842215879733</v>
      </c>
      <c r="AF7" s="402">
        <f>Revenue!AF104</f>
        <v>1010.5778135231599</v>
      </c>
      <c r="AG7" s="402">
        <f>Revenue!AG104</f>
        <v>1034.4898679561572</v>
      </c>
      <c r="AH7" s="402">
        <f>Revenue!AH104</f>
        <v>1058.9730830446358</v>
      </c>
      <c r="AI7" s="402">
        <f>Revenue!AI104</f>
        <v>1084.0412150231462</v>
      </c>
      <c r="AJ7" s="402">
        <f>Revenue!AJ104</f>
        <v>1109.7083538245549</v>
      </c>
      <c r="AK7" s="402">
        <f>Revenue!AK104</f>
        <v>1135.9889312245057</v>
      </c>
      <c r="AL7" s="402">
        <f>Revenue!AL104</f>
        <v>1162.8977291856827</v>
      </c>
      <c r="AM7" s="402">
        <f>Revenue!AM104</f>
        <v>1190.4498884068018</v>
      </c>
      <c r="AN7" s="402">
        <f>Revenue!AN104</f>
        <v>1218.6609170813736</v>
      </c>
      <c r="AO7" s="402">
        <f>Revenue!AO104</f>
        <v>1247.5466998714078</v>
      </c>
      <c r="AP7" s="402">
        <f>Revenue!AP104</f>
        <v>1277.1235071013566</v>
      </c>
      <c r="AQ7" s="402">
        <f>Revenue!AQ104</f>
        <v>1307.4080041777218</v>
      </c>
      <c r="AR7" s="402">
        <f>Revenue!AR104</f>
        <v>1338.4172612398913</v>
      </c>
      <c r="AS7" s="402">
        <f>Revenue!AS104</f>
        <v>1370.1687630479053</v>
      </c>
      <c r="AT7" s="402">
        <f>Revenue!AT104</f>
        <v>1402.6804191129906</v>
      </c>
      <c r="AU7" s="402">
        <f>Revenue!AU104</f>
        <v>1435.9705740768479</v>
      </c>
      <c r="AV7" s="402">
        <f>Revenue!AV104</f>
        <v>1470.0580183458314</v>
      </c>
      <c r="AW7" s="402">
        <f>Revenue!AW104</f>
        <v>1504.9619989862967</v>
      </c>
      <c r="AX7" s="402">
        <f>Revenue!AX104</f>
        <v>1540.7022308875655</v>
      </c>
      <c r="AY7" s="402">
        <f>Revenue!AY104</f>
        <v>1577.2989081991043</v>
      </c>
      <c r="AZ7" s="402">
        <f>Revenue!AZ104</f>
        <v>1614.7727160486795</v>
      </c>
      <c r="BA7" s="402">
        <f>Revenue!BA104</f>
        <v>1653.1448425484207</v>
      </c>
      <c r="BB7" s="402">
        <f>Revenue!BB104</f>
        <v>1692.4369910958947</v>
      </c>
      <c r="BC7" s="402">
        <f>Revenue!BC104</f>
        <v>1732.6713929774694</v>
      </c>
      <c r="BD7" s="402">
        <f>Revenue!BD104</f>
        <v>1773.8708202814205</v>
      </c>
      <c r="BE7" s="402">
        <f>Revenue!BE104</f>
        <v>1816.0585991284345</v>
      </c>
      <c r="BF7" s="402">
        <f>Revenue!BF104</f>
        <v>1859.2586232273252</v>
      </c>
      <c r="BG7" s="402">
        <f>Revenue!BG104</f>
        <v>1903.4953677640056</v>
      </c>
      <c r="BH7" s="402">
        <f>Revenue!BH104</f>
        <v>1948.7939036319258</v>
      </c>
      <c r="BI7" s="402">
        <f>Revenue!BI104</f>
        <v>1995.1799120124172</v>
      </c>
      <c r="BJ7" s="402">
        <f>Revenue!BJ104</f>
        <v>2042.6796993135702</v>
      </c>
      <c r="BK7" s="402">
        <f>Revenue!BK104</f>
        <v>2091.3202124765007</v>
      </c>
      <c r="BL7" s="402">
        <f>Revenue!BL104</f>
        <v>2141.1290546580813</v>
      </c>
      <c r="BM7" s="402">
        <f>Revenue!BM104</f>
        <v>2192.1345012994129</v>
      </c>
      <c r="BN7" s="402">
        <f>Revenue!BN104</f>
        <v>2244.3655165895939</v>
      </c>
      <c r="BO7" s="402">
        <f>Revenue!BO104</f>
        <v>2297.8517703345055</v>
      </c>
      <c r="BP7" s="402">
        <f>Revenue!BP104</f>
        <v>2352.6236552406644</v>
      </c>
      <c r="BQ7" s="402">
        <f>Revenue!BQ104</f>
        <v>2408.7123046243428</v>
      </c>
      <c r="BR7" s="402">
        <f>Revenue!BR104</f>
        <v>2466.1496105565061</v>
      </c>
      <c r="BS7" s="402">
        <f>Revenue!BS104</f>
        <v>2524.9682424542971</v>
      </c>
      <c r="BT7" s="402">
        <f>Revenue!BT104</f>
        <v>2585.201666130125</v>
      </c>
      <c r="BU7" s="402">
        <f>Revenue!BU104</f>
        <v>2646.8841633096399</v>
      </c>
      <c r="BV7" s="402">
        <f>Revenue!BV104</f>
        <v>2710.050851630202</v>
      </c>
      <c r="BW7" s="402">
        <f>Revenue!BW104</f>
        <v>2774.7377051316971</v>
      </c>
      <c r="BX7" s="402">
        <f>Revenue!BX104</f>
        <v>2840.981575251873</v>
      </c>
      <c r="BY7" s="402">
        <f>Revenue!BY104</f>
        <v>2908.8202123386741</v>
      </c>
      <c r="BZ7" s="402">
        <f>Revenue!BZ104</f>
        <v>2978.2922876923253</v>
      </c>
      <c r="CA7" s="402">
        <f>Revenue!CA104</f>
        <v>3049.4374161502865</v>
      </c>
      <c r="CB7" s="402">
        <f>Revenue!CB104</f>
        <v>3122.2961792284841</v>
      </c>
      <c r="CC7" s="402">
        <f>Revenue!CC104</f>
        <v>3196.9101488325605</v>
      </c>
      <c r="CD7" s="402">
        <f>Revenue!CD104</f>
        <v>3273.3219115532524</v>
      </c>
      <c r="CE7" s="402">
        <f>Revenue!CE104</f>
        <v>3351.5750935603251</v>
      </c>
      <c r="CF7" s="402">
        <f>Revenue!CF104</f>
        <v>3431.7143861098648</v>
      </c>
      <c r="CG7" s="402">
        <f>Revenue!CG104</f>
        <v>3513.7855716801005</v>
      </c>
      <c r="CH7" s="402">
        <f>Revenue!CH104</f>
        <v>3597.8355507512888</v>
      </c>
      <c r="CI7" s="402">
        <f>Revenue!CI104</f>
        <v>3683.9123692455914</v>
      </c>
    </row>
    <row r="8" spans="1:87">
      <c r="A8" s="222"/>
      <c r="B8" s="222"/>
      <c r="C8" s="1" t="s">
        <v>94</v>
      </c>
      <c r="D8" s="34" t="s">
        <v>898</v>
      </c>
      <c r="E8" s="34" t="s">
        <v>58</v>
      </c>
      <c r="F8" s="34"/>
      <c r="G8" s="583"/>
      <c r="H8" s="402">
        <f>Revenue!H105</f>
        <v>12.507999999999999</v>
      </c>
      <c r="I8" s="402">
        <f>Revenue!I105</f>
        <v>12.52</v>
      </c>
      <c r="J8" s="402">
        <f>Revenue!J105</f>
        <v>15.214</v>
      </c>
      <c r="K8" s="402">
        <f>Revenue!K105</f>
        <v>14.341999999999999</v>
      </c>
      <c r="L8" s="402">
        <f>Revenue!L105</f>
        <v>15.509</v>
      </c>
      <c r="M8" s="402">
        <f>Revenue!M105</f>
        <v>17.044391000000001</v>
      </c>
      <c r="N8" s="402">
        <f>Revenue!N105</f>
        <v>18.522139699700002</v>
      </c>
      <c r="O8" s="402">
        <f>Revenue!O105</f>
        <v>19.244503147988301</v>
      </c>
      <c r="P8" s="402">
        <f>Revenue!P105</f>
        <v>19.995038770759844</v>
      </c>
      <c r="Q8" s="402">
        <f>Revenue!Q105</f>
        <v>20.814835360360998</v>
      </c>
      <c r="R8" s="402">
        <f>Revenue!R105</f>
        <v>21.647428774775438</v>
      </c>
      <c r="S8" s="402">
        <f>Revenue!S105</f>
        <v>22.513325925766456</v>
      </c>
      <c r="T8" s="402">
        <f>Revenue!T105</f>
        <v>23.413858962797114</v>
      </c>
      <c r="U8" s="402">
        <f>Revenue!U105</f>
        <v>24.350413321308999</v>
      </c>
      <c r="V8" s="402">
        <f>Revenue!V105</f>
        <v>25.324429854161359</v>
      </c>
      <c r="W8" s="402">
        <f>Revenue!W105</f>
        <v>26.337407048327815</v>
      </c>
      <c r="X8" s="402">
        <f>Revenue!X105</f>
        <v>27.390903330260929</v>
      </c>
      <c r="Y8" s="402">
        <f>Revenue!Y105</f>
        <v>28.486539463471367</v>
      </c>
      <c r="Z8" s="402">
        <f>Revenue!Z105</f>
        <v>29.626001042010223</v>
      </c>
      <c r="AA8" s="402">
        <f>Revenue!AA105</f>
        <v>30.811041083690633</v>
      </c>
      <c r="AB8" s="402">
        <f>Revenue!AB105</f>
        <v>32.04348272703826</v>
      </c>
      <c r="AC8" s="402">
        <f>Revenue!AC105</f>
        <v>33.32522203611979</v>
      </c>
      <c r="AD8" s="402">
        <f>Revenue!AD105</f>
        <v>34.65823091756458</v>
      </c>
      <c r="AE8" s="402">
        <f>Revenue!AE105</f>
        <v>36.044560154267167</v>
      </c>
      <c r="AF8" s="402">
        <f>Revenue!AF105</f>
        <v>37.486342560437855</v>
      </c>
      <c r="AG8" s="402">
        <f>Revenue!AG105</f>
        <v>38.236069411646611</v>
      </c>
      <c r="AH8" s="402">
        <f>Revenue!AH105</f>
        <v>39.000790799879546</v>
      </c>
      <c r="AI8" s="402">
        <f>Revenue!AI105</f>
        <v>39.78080661587714</v>
      </c>
      <c r="AJ8" s="402">
        <f>Revenue!AJ105</f>
        <v>40.57642274819468</v>
      </c>
      <c r="AK8" s="402">
        <f>Revenue!AK105</f>
        <v>41.387951203158572</v>
      </c>
      <c r="AL8" s="402">
        <f>Revenue!AL105</f>
        <v>42.215710227221741</v>
      </c>
      <c r="AM8" s="402">
        <f>Revenue!AM105</f>
        <v>43.06002443176618</v>
      </c>
      <c r="AN8" s="402">
        <f>Revenue!AN105</f>
        <v>43.921224920401507</v>
      </c>
      <c r="AO8" s="402">
        <f>Revenue!AO105</f>
        <v>44.799649418809537</v>
      </c>
      <c r="AP8" s="402">
        <f>Revenue!AP105</f>
        <v>45.69564240718573</v>
      </c>
      <c r="AQ8" s="402">
        <f>Revenue!AQ105</f>
        <v>46.609555255329447</v>
      </c>
      <c r="AR8" s="402">
        <f>Revenue!AR105</f>
        <v>47.541746360436036</v>
      </c>
      <c r="AS8" s="402">
        <f>Revenue!AS105</f>
        <v>48.492581287644761</v>
      </c>
      <c r="AT8" s="402">
        <f>Revenue!AT105</f>
        <v>49.462432913397656</v>
      </c>
      <c r="AU8" s="402">
        <f>Revenue!AU105</f>
        <v>50.45168157166561</v>
      </c>
      <c r="AV8" s="402">
        <f>Revenue!AV105</f>
        <v>51.460715203098921</v>
      </c>
      <c r="AW8" s="402">
        <f>Revenue!AW105</f>
        <v>52.489929507160902</v>
      </c>
      <c r="AX8" s="402">
        <f>Revenue!AX105</f>
        <v>53.539728097304121</v>
      </c>
      <c r="AY8" s="402">
        <f>Revenue!AY105</f>
        <v>54.610522659250201</v>
      </c>
      <c r="AZ8" s="402">
        <f>Revenue!AZ105</f>
        <v>55.702733112435205</v>
      </c>
      <c r="BA8" s="402">
        <f>Revenue!BA105</f>
        <v>56.81678777468391</v>
      </c>
      <c r="BB8" s="402">
        <f>Revenue!BB105</f>
        <v>57.953123530177592</v>
      </c>
      <c r="BC8" s="402">
        <f>Revenue!BC105</f>
        <v>59.112186000781143</v>
      </c>
      <c r="BD8" s="402">
        <f>Revenue!BD105</f>
        <v>60.294429720796771</v>
      </c>
      <c r="BE8" s="402">
        <f>Revenue!BE105</f>
        <v>61.500318315212709</v>
      </c>
      <c r="BF8" s="402">
        <f>Revenue!BF105</f>
        <v>62.730324681516962</v>
      </c>
      <c r="BG8" s="402">
        <f>Revenue!BG105</f>
        <v>63.984931175147302</v>
      </c>
      <c r="BH8" s="402">
        <f>Revenue!BH105</f>
        <v>65.264629798650247</v>
      </c>
      <c r="BI8" s="402">
        <f>Revenue!BI105</f>
        <v>66.569922394623248</v>
      </c>
      <c r="BJ8" s="402">
        <f>Revenue!BJ105</f>
        <v>67.901320842515716</v>
      </c>
      <c r="BK8" s="402">
        <f>Revenue!BK105</f>
        <v>69.259347259366038</v>
      </c>
      <c r="BL8" s="402">
        <f>Revenue!BL105</f>
        <v>70.644534204553366</v>
      </c>
      <c r="BM8" s="402">
        <f>Revenue!BM105</f>
        <v>72.057424888644434</v>
      </c>
      <c r="BN8" s="402">
        <f>Revenue!BN105</f>
        <v>73.49857338641732</v>
      </c>
      <c r="BO8" s="402">
        <f>Revenue!BO105</f>
        <v>74.968544854145662</v>
      </c>
      <c r="BP8" s="402">
        <f>Revenue!BP105</f>
        <v>76.467915751228574</v>
      </c>
      <c r="BQ8" s="402">
        <f>Revenue!BQ105</f>
        <v>77.997274066253141</v>
      </c>
      <c r="BR8" s="402">
        <f>Revenue!BR105</f>
        <v>79.5572195475782</v>
      </c>
      <c r="BS8" s="402">
        <f>Revenue!BS105</f>
        <v>81.148363938529769</v>
      </c>
      <c r="BT8" s="402">
        <f>Revenue!BT105</f>
        <v>82.771331217300371</v>
      </c>
      <c r="BU8" s="402">
        <f>Revenue!BU105</f>
        <v>84.426757841646378</v>
      </c>
      <c r="BV8" s="402">
        <f>Revenue!BV105</f>
        <v>86.115292998479305</v>
      </c>
      <c r="BW8" s="402">
        <f>Revenue!BW105</f>
        <v>87.837598858448899</v>
      </c>
      <c r="BX8" s="402">
        <f>Revenue!BX105</f>
        <v>89.594350835617874</v>
      </c>
      <c r="BY8" s="402">
        <f>Revenue!BY105</f>
        <v>91.38623785233024</v>
      </c>
      <c r="BZ8" s="402">
        <f>Revenue!BZ105</f>
        <v>93.21396260937685</v>
      </c>
      <c r="CA8" s="402">
        <f>Revenue!CA105</f>
        <v>95.078241861564393</v>
      </c>
      <c r="CB8" s="402">
        <f>Revenue!CB105</f>
        <v>96.979806698795684</v>
      </c>
      <c r="CC8" s="402">
        <f>Revenue!CC105</f>
        <v>98.919402832771596</v>
      </c>
      <c r="CD8" s="402">
        <f>Revenue!CD105</f>
        <v>100.89779088942703</v>
      </c>
      <c r="CE8" s="402">
        <f>Revenue!CE105</f>
        <v>102.91574670721558</v>
      </c>
      <c r="CF8" s="402">
        <f>Revenue!CF105</f>
        <v>104.9740616413599</v>
      </c>
      <c r="CG8" s="402">
        <f>Revenue!CG105</f>
        <v>107.0735428741871</v>
      </c>
      <c r="CH8" s="402">
        <f>Revenue!CH105</f>
        <v>109.21501373167084</v>
      </c>
      <c r="CI8" s="402">
        <f>Revenue!CI105</f>
        <v>111.39931400630425</v>
      </c>
    </row>
    <row r="9" spans="1:87">
      <c r="A9" s="222"/>
      <c r="B9" s="222"/>
      <c r="C9" s="4" t="s">
        <v>29</v>
      </c>
      <c r="D9" s="34" t="s">
        <v>898</v>
      </c>
      <c r="E9" s="34" t="s">
        <v>58</v>
      </c>
      <c r="F9" s="34"/>
      <c r="G9" s="781"/>
      <c r="H9" s="567">
        <f t="shared" ref="H9:BS9" si="0">SUM(H6:H8)</f>
        <v>1266.2349999999999</v>
      </c>
      <c r="I9" s="567">
        <f t="shared" si="0"/>
        <v>1285.3130000000001</v>
      </c>
      <c r="J9" s="567">
        <f t="shared" si="0"/>
        <v>1364.904</v>
      </c>
      <c r="K9" s="567">
        <f t="shared" si="0"/>
        <v>1446.3570000000002</v>
      </c>
      <c r="L9" s="567">
        <f t="shared" si="0"/>
        <v>1579.511</v>
      </c>
      <c r="M9" s="567">
        <f t="shared" si="0"/>
        <v>1750.1341798289466</v>
      </c>
      <c r="N9" s="567">
        <f t="shared" si="0"/>
        <v>1916.393865983317</v>
      </c>
      <c r="O9" s="567">
        <f t="shared" si="0"/>
        <v>2006.5346084859591</v>
      </c>
      <c r="P9" s="567">
        <f t="shared" si="0"/>
        <v>2100.0405159315637</v>
      </c>
      <c r="Q9" s="567">
        <f t="shared" si="0"/>
        <v>2198.0873778730147</v>
      </c>
      <c r="R9" s="567">
        <f t="shared" si="0"/>
        <v>2298.6467888965044</v>
      </c>
      <c r="S9" s="567">
        <f t="shared" si="0"/>
        <v>2404.4578947406967</v>
      </c>
      <c r="T9" s="567">
        <f t="shared" si="0"/>
        <v>2515.8019644386927</v>
      </c>
      <c r="U9" s="567">
        <f t="shared" si="0"/>
        <v>2632.4418204113481</v>
      </c>
      <c r="V9" s="567">
        <f t="shared" si="0"/>
        <v>2760.6180174993287</v>
      </c>
      <c r="W9" s="567">
        <f t="shared" si="0"/>
        <v>2895.0623021337901</v>
      </c>
      <c r="X9" s="567">
        <f t="shared" si="0"/>
        <v>3036.0823618387753</v>
      </c>
      <c r="Y9" s="567">
        <f t="shared" si="0"/>
        <v>3184.0010380097415</v>
      </c>
      <c r="Z9" s="567">
        <f t="shared" si="0"/>
        <v>3339.1570744124137</v>
      </c>
      <c r="AA9" s="567">
        <f t="shared" si="0"/>
        <v>3501.905902745405</v>
      </c>
      <c r="AB9" s="567">
        <f t="shared" si="0"/>
        <v>3672.6204671059127</v>
      </c>
      <c r="AC9" s="567">
        <f t="shared" si="0"/>
        <v>3851.6920892892645</v>
      </c>
      <c r="AD9" s="567">
        <f t="shared" si="0"/>
        <v>4039.5313769490758</v>
      </c>
      <c r="AE9" s="567">
        <f t="shared" si="0"/>
        <v>4236.5691767455828</v>
      </c>
      <c r="AF9" s="567">
        <f t="shared" si="0"/>
        <v>4443.2575747155151</v>
      </c>
      <c r="AG9" s="567">
        <f t="shared" si="0"/>
        <v>4570.4541972424058</v>
      </c>
      <c r="AH9" s="567">
        <f t="shared" si="0"/>
        <v>4701.3335271673304</v>
      </c>
      <c r="AI9" s="567">
        <f t="shared" si="0"/>
        <v>4836.003136492187</v>
      </c>
      <c r="AJ9" s="567">
        <f t="shared" si="0"/>
        <v>4974.5737610944798</v>
      </c>
      <c r="AK9" s="567">
        <f t="shared" si="0"/>
        <v>5117.1593942819509</v>
      </c>
      <c r="AL9" s="567">
        <f t="shared" si="0"/>
        <v>5263.8773831251901</v>
      </c>
      <c r="AM9" s="567">
        <f t="shared" si="0"/>
        <v>5414.8485276509655</v>
      </c>
      <c r="AN9" s="567">
        <f t="shared" si="0"/>
        <v>5570.1971829815056</v>
      </c>
      <c r="AO9" s="567">
        <f t="shared" si="0"/>
        <v>5730.0513645075362</v>
      </c>
      <c r="AP9" s="567">
        <f t="shared" si="0"/>
        <v>5894.5428561854251</v>
      </c>
      <c r="AQ9" s="567">
        <f t="shared" si="0"/>
        <v>6063.8073220515753</v>
      </c>
      <c r="AR9" s="567">
        <f t="shared" si="0"/>
        <v>6237.9844210499314</v>
      </c>
      <c r="AS9" s="567">
        <f t="shared" si="0"/>
        <v>6417.2179252713313</v>
      </c>
      <c r="AT9" s="567">
        <f t="shared" si="0"/>
        <v>6601.6558417064307</v>
      </c>
      <c r="AU9" s="567">
        <f t="shared" si="0"/>
        <v>6791.4505376168927</v>
      </c>
      <c r="AV9" s="567">
        <f t="shared" si="0"/>
        <v>6986.7588696327548</v>
      </c>
      <c r="AW9" s="567">
        <f t="shared" si="0"/>
        <v>7187.742316687014</v>
      </c>
      <c r="AX9" s="567">
        <f t="shared" si="0"/>
        <v>7394.5671169018715</v>
      </c>
      <c r="AY9" s="567">
        <f t="shared" si="0"/>
        <v>7607.4044085444502</v>
      </c>
      <c r="AZ9" s="567">
        <f t="shared" si="0"/>
        <v>7826.4303751733296</v>
      </c>
      <c r="BA9" s="567">
        <f t="shared" si="0"/>
        <v>8051.8263951008894</v>
      </c>
      <c r="BB9" s="567">
        <f t="shared" si="0"/>
        <v>8283.779195300147</v>
      </c>
      <c r="BC9" s="567">
        <f t="shared" si="0"/>
        <v>8522.481009888681</v>
      </c>
      <c r="BD9" s="567">
        <f t="shared" si="0"/>
        <v>8768.1297433261425</v>
      </c>
      <c r="BE9" s="567">
        <f t="shared" si="0"/>
        <v>9020.9291384659573</v>
      </c>
      <c r="BF9" s="567">
        <f t="shared" si="0"/>
        <v>9281.0889496060263</v>
      </c>
      <c r="BG9" s="567">
        <f t="shared" si="0"/>
        <v>9548.8251206875939</v>
      </c>
      <c r="BH9" s="567">
        <f t="shared" si="0"/>
        <v>9824.3599687958176</v>
      </c>
      <c r="BI9" s="567">
        <f t="shared" si="0"/>
        <v>10107.922373120315</v>
      </c>
      <c r="BJ9" s="567">
        <f t="shared" si="0"/>
        <v>10399.747969538499</v>
      </c>
      <c r="BK9" s="567">
        <f t="shared" si="0"/>
        <v>10700.07935098963</v>
      </c>
      <c r="BL9" s="567">
        <f t="shared" si="0"/>
        <v>11009.166273812263</v>
      </c>
      <c r="BM9" s="567">
        <f t="shared" si="0"/>
        <v>11327.265870223166</v>
      </c>
      <c r="BN9" s="567">
        <f t="shared" si="0"/>
        <v>11654.642867120981</v>
      </c>
      <c r="BO9" s="567">
        <f t="shared" si="0"/>
        <v>11991.569811403398</v>
      </c>
      <c r="BP9" s="567">
        <f t="shared" si="0"/>
        <v>12338.327301992327</v>
      </c>
      <c r="BQ9" s="567">
        <f t="shared" si="0"/>
        <v>12695.204228767241</v>
      </c>
      <c r="BR9" s="567">
        <f t="shared" si="0"/>
        <v>13062.498018613045</v>
      </c>
      <c r="BS9" s="567">
        <f t="shared" si="0"/>
        <v>13440.514888794758</v>
      </c>
      <c r="BT9" s="567">
        <f t="shared" ref="BT9:CI9" si="1">SUM(BT6:BT8)</f>
        <v>13829.570107877895</v>
      </c>
      <c r="BU9" s="567">
        <f t="shared" si="1"/>
        <v>14229.988264419777</v>
      </c>
      <c r="BV9" s="567">
        <f t="shared" si="1"/>
        <v>14642.103543663881</v>
      </c>
      <c r="BW9" s="567">
        <f t="shared" si="1"/>
        <v>15066.26001247621</v>
      </c>
      <c r="BX9" s="567">
        <f t="shared" si="1"/>
        <v>15502.811912769837</v>
      </c>
      <c r="BY9" s="567">
        <f t="shared" si="1"/>
        <v>15952.123963671156</v>
      </c>
      <c r="BZ9" s="567">
        <f t="shared" si="1"/>
        <v>16414.571672688955</v>
      </c>
      <c r="CA9" s="567">
        <f t="shared" si="1"/>
        <v>16890.541656155197</v>
      </c>
      <c r="CB9" s="567">
        <f t="shared" si="1"/>
        <v>17380.431969214555</v>
      </c>
      <c r="CC9" s="567">
        <f t="shared" si="1"/>
        <v>17884.652445647887</v>
      </c>
      <c r="CD9" s="567">
        <f t="shared" si="1"/>
        <v>18403.625047823505</v>
      </c>
      <c r="CE9" s="567">
        <f t="shared" si="1"/>
        <v>18937.784227078868</v>
      </c>
      <c r="CF9" s="567">
        <f t="shared" si="1"/>
        <v>19487.577294844257</v>
      </c>
      <c r="CG9" s="567">
        <f t="shared" si="1"/>
        <v>20053.464804829524</v>
      </c>
      <c r="CH9" s="567">
        <f t="shared" si="1"/>
        <v>20635.92094660451</v>
      </c>
      <c r="CI9" s="567">
        <f t="shared" si="1"/>
        <v>21235.433950913517</v>
      </c>
    </row>
    <row r="10" spans="1:87">
      <c r="A10" s="222"/>
      <c r="B10" s="222"/>
      <c r="D10" s="34"/>
      <c r="E10" s="34"/>
      <c r="F10" s="34"/>
      <c r="G10" s="222"/>
      <c r="H10" s="222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</row>
    <row r="11" spans="1:87">
      <c r="A11" s="222"/>
      <c r="B11" s="222"/>
      <c r="C11" t="s">
        <v>96</v>
      </c>
      <c r="D11" s="34" t="s">
        <v>898</v>
      </c>
      <c r="E11" s="34" t="s">
        <v>58</v>
      </c>
      <c r="F11" s="34"/>
      <c r="G11" s="583"/>
      <c r="H11" s="402">
        <f>Revenue!H108</f>
        <v>16.809999999999999</v>
      </c>
      <c r="I11" s="402">
        <f>Revenue!I108</f>
        <v>19.030999999999999</v>
      </c>
      <c r="J11" s="402">
        <f>Revenue!J108</f>
        <v>19.670999999999999</v>
      </c>
      <c r="K11" s="402">
        <f>Revenue!K108</f>
        <v>13.273999999999999</v>
      </c>
      <c r="L11" s="402">
        <f>Revenue!L108</f>
        <v>12.872</v>
      </c>
      <c r="M11" s="402">
        <f>Revenue!M108</f>
        <v>16.5504</v>
      </c>
      <c r="N11" s="402">
        <f>Revenue!N108</f>
        <v>16.881408</v>
      </c>
      <c r="O11" s="402">
        <f>Revenue!O108</f>
        <v>17.202154751999998</v>
      </c>
      <c r="P11" s="402">
        <f>Revenue!P108</f>
        <v>17.546197847039998</v>
      </c>
      <c r="Q11" s="402">
        <f>Revenue!Q108</f>
        <v>17.897121803980799</v>
      </c>
      <c r="R11" s="402">
        <f>Revenue!R108</f>
        <v>18.255064240060413</v>
      </c>
      <c r="S11" s="402">
        <f>Revenue!S108</f>
        <v>18.620165524861623</v>
      </c>
      <c r="T11" s="402">
        <f>Revenue!T108</f>
        <v>18.992568835358856</v>
      </c>
      <c r="U11" s="402">
        <f>Revenue!U108</f>
        <v>19.372420212066032</v>
      </c>
      <c r="V11" s="402">
        <f>Revenue!V108</f>
        <v>19.759868616307354</v>
      </c>
      <c r="W11" s="402">
        <f>Revenue!W108</f>
        <v>20.155065988633503</v>
      </c>
      <c r="X11" s="402">
        <f>Revenue!X108</f>
        <v>20.558167308406173</v>
      </c>
      <c r="Y11" s="402">
        <f>Revenue!Y108</f>
        <v>20.969330654574296</v>
      </c>
      <c r="Z11" s="402">
        <f>Revenue!Z108</f>
        <v>21.388717267665783</v>
      </c>
      <c r="AA11" s="402">
        <f>Revenue!AA108</f>
        <v>21.8164916130191</v>
      </c>
      <c r="AB11" s="402">
        <f>Revenue!AB108</f>
        <v>22.252821445279483</v>
      </c>
      <c r="AC11" s="402">
        <f>Revenue!AC108</f>
        <v>22.697877874185075</v>
      </c>
      <c r="AD11" s="402">
        <f>Revenue!AD108</f>
        <v>23.151835431668776</v>
      </c>
      <c r="AE11" s="402">
        <f>Revenue!AE108</f>
        <v>23.61487214030215</v>
      </c>
      <c r="AF11" s="402">
        <f>Revenue!AF108</f>
        <v>24.087169583108192</v>
      </c>
      <c r="AG11" s="402">
        <f>Revenue!AG108</f>
        <v>24.568912974770356</v>
      </c>
      <c r="AH11" s="402">
        <f>Revenue!AH108</f>
        <v>25.060291234265765</v>
      </c>
      <c r="AI11" s="402">
        <f>Revenue!AI108</f>
        <v>25.56149705895108</v>
      </c>
      <c r="AJ11" s="402">
        <f>Revenue!AJ108</f>
        <v>26.072727000130101</v>
      </c>
      <c r="AK11" s="402">
        <f>Revenue!AK108</f>
        <v>26.594181540132702</v>
      </c>
      <c r="AL11" s="402">
        <f>Revenue!AL108</f>
        <v>27.126065170935355</v>
      </c>
      <c r="AM11" s="402">
        <f>Revenue!AM108</f>
        <v>27.668586474354061</v>
      </c>
      <c r="AN11" s="402">
        <f>Revenue!AN108</f>
        <v>28.221958203841144</v>
      </c>
      <c r="AO11" s="402">
        <f>Revenue!AO108</f>
        <v>28.786397367917967</v>
      </c>
      <c r="AP11" s="402">
        <f>Revenue!AP108</f>
        <v>29.362125315276327</v>
      </c>
      <c r="AQ11" s="402">
        <f>Revenue!AQ108</f>
        <v>29.949367821581852</v>
      </c>
      <c r="AR11" s="402">
        <f>Revenue!AR108</f>
        <v>30.548355178013491</v>
      </c>
      <c r="AS11" s="402">
        <f>Revenue!AS108</f>
        <v>31.159322281573761</v>
      </c>
      <c r="AT11" s="402">
        <f>Revenue!AT108</f>
        <v>31.782508727205236</v>
      </c>
      <c r="AU11" s="402">
        <f>Revenue!AU108</f>
        <v>32.418158901749344</v>
      </c>
      <c r="AV11" s="402">
        <f>Revenue!AV108</f>
        <v>33.066522079784335</v>
      </c>
      <c r="AW11" s="402">
        <f>Revenue!AW108</f>
        <v>33.727852521380022</v>
      </c>
      <c r="AX11" s="402">
        <f>Revenue!AX108</f>
        <v>34.402409571807624</v>
      </c>
      <c r="AY11" s="402">
        <f>Revenue!AY108</f>
        <v>35.090457763243776</v>
      </c>
      <c r="AZ11" s="402">
        <f>Revenue!AZ108</f>
        <v>35.792266918508652</v>
      </c>
      <c r="BA11" s="402">
        <f>Revenue!BA108</f>
        <v>36.508112256878825</v>
      </c>
      <c r="BB11" s="402">
        <f>Revenue!BB108</f>
        <v>37.238274502016402</v>
      </c>
      <c r="BC11" s="402">
        <f>Revenue!BC108</f>
        <v>37.983039992056732</v>
      </c>
      <c r="BD11" s="402">
        <f>Revenue!BD108</f>
        <v>38.742700791897867</v>
      </c>
      <c r="BE11" s="402">
        <f>Revenue!BE108</f>
        <v>39.517554807735827</v>
      </c>
      <c r="BF11" s="402">
        <f>Revenue!BF108</f>
        <v>40.307905903890543</v>
      </c>
      <c r="BG11" s="402">
        <f>Revenue!BG108</f>
        <v>41.114064021968353</v>
      </c>
      <c r="BH11" s="402">
        <f>Revenue!BH108</f>
        <v>41.936345302407723</v>
      </c>
      <c r="BI11" s="402">
        <f>Revenue!BI108</f>
        <v>42.775072208455882</v>
      </c>
      <c r="BJ11" s="402">
        <f>Revenue!BJ108</f>
        <v>43.630573652625003</v>
      </c>
      <c r="BK11" s="402">
        <f>Revenue!BK108</f>
        <v>44.503185125677504</v>
      </c>
      <c r="BL11" s="402">
        <f>Revenue!BL108</f>
        <v>45.393248828191055</v>
      </c>
      <c r="BM11" s="402">
        <f>Revenue!BM108</f>
        <v>46.301113804754877</v>
      </c>
      <c r="BN11" s="402">
        <f>Revenue!BN108</f>
        <v>47.227136080849974</v>
      </c>
      <c r="BO11" s="402">
        <f>Revenue!BO108</f>
        <v>48.171678802466971</v>
      </c>
      <c r="BP11" s="402">
        <f>Revenue!BP108</f>
        <v>49.135112378516311</v>
      </c>
      <c r="BQ11" s="402">
        <f>Revenue!BQ108</f>
        <v>50.117814626086641</v>
      </c>
      <c r="BR11" s="402">
        <f>Revenue!BR108</f>
        <v>51.120170918608373</v>
      </c>
      <c r="BS11" s="402">
        <f>Revenue!BS108</f>
        <v>52.142574336980545</v>
      </c>
      <c r="BT11" s="402">
        <f>Revenue!BT108</f>
        <v>53.185425823720159</v>
      </c>
      <c r="BU11" s="402">
        <f>Revenue!BU108</f>
        <v>54.249134340194566</v>
      </c>
      <c r="BV11" s="402">
        <f>Revenue!BV108</f>
        <v>55.334117026998456</v>
      </c>
      <c r="BW11" s="402">
        <f>Revenue!BW108</f>
        <v>56.440799367538425</v>
      </c>
      <c r="BX11" s="402">
        <f>Revenue!BX108</f>
        <v>57.569615354889194</v>
      </c>
      <c r="BY11" s="402">
        <f>Revenue!BY108</f>
        <v>58.721007661986981</v>
      </c>
      <c r="BZ11" s="402">
        <f>Revenue!BZ108</f>
        <v>59.895427815226725</v>
      </c>
      <c r="CA11" s="402">
        <f>Revenue!CA108</f>
        <v>61.093336371531258</v>
      </c>
      <c r="CB11" s="402">
        <f>Revenue!CB108</f>
        <v>62.315203098961881</v>
      </c>
      <c r="CC11" s="402">
        <f>Revenue!CC108</f>
        <v>63.561507160941119</v>
      </c>
      <c r="CD11" s="402">
        <f>Revenue!CD108</f>
        <v>64.832737304159949</v>
      </c>
      <c r="CE11" s="402">
        <f>Revenue!CE108</f>
        <v>66.129392050243155</v>
      </c>
      <c r="CF11" s="402">
        <f>Revenue!CF108</f>
        <v>67.451979891248016</v>
      </c>
      <c r="CG11" s="402">
        <f>Revenue!CG108</f>
        <v>68.801019489072971</v>
      </c>
      <c r="CH11" s="402">
        <f>Revenue!CH108</f>
        <v>70.17703987885443</v>
      </c>
      <c r="CI11" s="402">
        <f>Revenue!CI108</f>
        <v>71.580580676431524</v>
      </c>
    </row>
    <row r="12" spans="1:87">
      <c r="A12" s="222"/>
      <c r="B12" s="222"/>
      <c r="D12" s="34"/>
      <c r="E12" s="34"/>
      <c r="F12" s="34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38"/>
      <c r="V12" s="338"/>
      <c r="W12" s="338"/>
      <c r="X12" s="338"/>
      <c r="Y12" s="338"/>
      <c r="Z12" s="338"/>
      <c r="AA12" s="338"/>
      <c r="AB12" s="338"/>
      <c r="AC12" s="338"/>
      <c r="AD12" s="338"/>
      <c r="AE12" s="338"/>
      <c r="AF12" s="338"/>
      <c r="AG12" s="338"/>
      <c r="AH12" s="338"/>
      <c r="AI12" s="338"/>
      <c r="AJ12" s="338"/>
      <c r="AK12" s="338"/>
      <c r="AL12" s="338"/>
      <c r="AM12" s="338"/>
      <c r="AN12" s="338"/>
      <c r="AO12" s="338"/>
      <c r="AP12" s="338"/>
      <c r="AQ12" s="338"/>
      <c r="AR12" s="338"/>
      <c r="AS12" s="338"/>
      <c r="AT12" s="338"/>
      <c r="AU12" s="338"/>
      <c r="AV12" s="338"/>
      <c r="AW12" s="338"/>
      <c r="AX12" s="338"/>
      <c r="AY12" s="338"/>
      <c r="AZ12" s="338"/>
      <c r="BA12" s="338"/>
      <c r="BB12" s="338"/>
      <c r="BC12" s="338"/>
      <c r="BD12" s="338"/>
      <c r="BE12" s="338"/>
      <c r="BF12" s="338"/>
      <c r="BG12" s="338"/>
      <c r="BH12" s="338"/>
      <c r="BI12" s="338"/>
      <c r="BJ12" s="338"/>
      <c r="BK12" s="338"/>
      <c r="BL12" s="338"/>
      <c r="BM12" s="338"/>
      <c r="BN12" s="338"/>
      <c r="BO12" s="338"/>
      <c r="BP12" s="338"/>
      <c r="BQ12" s="338"/>
      <c r="BR12" s="338"/>
      <c r="BS12" s="338"/>
      <c r="BT12" s="338"/>
      <c r="BU12" s="338"/>
      <c r="BV12" s="338"/>
      <c r="BW12" s="338"/>
      <c r="BX12" s="338"/>
      <c r="BY12" s="338"/>
      <c r="BZ12" s="338"/>
      <c r="CA12" s="338"/>
      <c r="CB12" s="338"/>
      <c r="CC12" s="338"/>
      <c r="CD12" s="338"/>
      <c r="CE12" s="338"/>
      <c r="CF12" s="338"/>
      <c r="CG12" s="338"/>
      <c r="CH12" s="338"/>
      <c r="CI12" s="338"/>
    </row>
    <row r="13" spans="1:87">
      <c r="A13" s="222"/>
      <c r="B13" s="222"/>
      <c r="C13" t="s">
        <v>84</v>
      </c>
      <c r="D13" s="34" t="s">
        <v>898</v>
      </c>
      <c r="E13" s="34" t="s">
        <v>58</v>
      </c>
      <c r="F13" s="34"/>
      <c r="G13" s="583"/>
      <c r="H13" s="402">
        <f>'Cash Flow'!H25</f>
        <v>2.4</v>
      </c>
      <c r="I13" s="402">
        <f>'Cash Flow'!I25</f>
        <v>3.8</v>
      </c>
      <c r="J13" s="402">
        <f>'Cash Flow'!J25</f>
        <v>0.7</v>
      </c>
      <c r="K13" s="402">
        <f>'Cash Flow'!K25</f>
        <v>2.5579999999999998</v>
      </c>
      <c r="L13" s="402">
        <f>'Cash Flow'!L25</f>
        <v>2.3199999999999998</v>
      </c>
      <c r="M13" s="402">
        <f>'Cash Flow'!M25</f>
        <v>2.1987246376811598</v>
      </c>
      <c r="N13" s="402">
        <f>'Cash Flow'!N25</f>
        <v>5.0986331994236807</v>
      </c>
      <c r="O13" s="402">
        <f>'Cash Flow'!O25</f>
        <v>1.7490633373449727</v>
      </c>
      <c r="P13" s="402">
        <f>'Cash Flow'!P25</f>
        <v>1.3445781719354746</v>
      </c>
      <c r="Q13" s="402">
        <f>'Cash Flow'!Q25</f>
        <v>1.3714776761872474</v>
      </c>
      <c r="R13" s="402">
        <f>'Cash Flow'!R25</f>
        <v>1.3989727414187643</v>
      </c>
      <c r="S13" s="402">
        <f>'Cash Flow'!S25</f>
        <v>1.4269641074667343</v>
      </c>
      <c r="T13" s="402">
        <f>'Cash Flow'!T25</f>
        <v>1.4554517743311581</v>
      </c>
      <c r="U13" s="402">
        <f>'Cash Flow'!U25</f>
        <v>1.4845608098177812</v>
      </c>
      <c r="V13" s="402">
        <f>'Cash Flow'!V25</f>
        <v>1.5142520260141368</v>
      </c>
      <c r="W13" s="402">
        <f>'Cash Flow'!W25</f>
        <v>1.5445370665344196</v>
      </c>
      <c r="X13" s="402">
        <f>'Cash Flow'!X25</f>
        <v>1.5754278078651081</v>
      </c>
      <c r="Y13" s="402">
        <f>'Cash Flow'!Y25</f>
        <v>1.6069363640224104</v>
      </c>
      <c r="Z13" s="402">
        <f>'Cash Flow'!Z25</f>
        <v>1.6390750913028584</v>
      </c>
      <c r="AA13" s="402">
        <f>'Cash Flow'!AA25</f>
        <v>1.6718565931289158</v>
      </c>
      <c r="AB13" s="402">
        <f>'Cash Flow'!AB25</f>
        <v>1.7052937249914941</v>
      </c>
      <c r="AC13" s="402">
        <f>'Cash Flow'!AC25</f>
        <v>1.7393995994913243</v>
      </c>
      <c r="AD13" s="402">
        <f>'Cash Flow'!AD25</f>
        <v>1.7741875914811507</v>
      </c>
      <c r="AE13" s="402">
        <f>'Cash Flow'!AE25</f>
        <v>1.8096713433107736</v>
      </c>
      <c r="AF13" s="402">
        <f>'Cash Flow'!AF25</f>
        <v>1.845864770176989</v>
      </c>
      <c r="AG13" s="402">
        <f>'Cash Flow'!AG25</f>
        <v>1.8827820655805287</v>
      </c>
      <c r="AH13" s="402">
        <f>'Cash Flow'!AH25</f>
        <v>1.9204377068921394</v>
      </c>
      <c r="AI13" s="402">
        <f>'Cash Flow'!AI25</f>
        <v>1.9588464610299823</v>
      </c>
      <c r="AJ13" s="402">
        <f>'Cash Flow'!AJ25</f>
        <v>1.9980233902505817</v>
      </c>
      <c r="AK13" s="402">
        <f>'Cash Flow'!AK25</f>
        <v>2.0379838580555933</v>
      </c>
      <c r="AL13" s="402">
        <f>'Cash Flow'!AL25</f>
        <v>2.0787435352167054</v>
      </c>
      <c r="AM13" s="402">
        <f>'Cash Flow'!AM25</f>
        <v>2.1203184059210392</v>
      </c>
      <c r="AN13" s="402">
        <f>'Cash Flow'!AN25</f>
        <v>2.16272477403946</v>
      </c>
      <c r="AO13" s="402">
        <f>'Cash Flow'!AO25</f>
        <v>2.2059792695202494</v>
      </c>
      <c r="AP13" s="402">
        <f>'Cash Flow'!AP25</f>
        <v>2.2500988549106542</v>
      </c>
      <c r="AQ13" s="402">
        <f>'Cash Flow'!AQ25</f>
        <v>2.2951008320088673</v>
      </c>
      <c r="AR13" s="402">
        <f>'Cash Flow'!AR25</f>
        <v>2.3410028486490448</v>
      </c>
      <c r="AS13" s="402">
        <f>'Cash Flow'!AS25</f>
        <v>2.3878229056220257</v>
      </c>
      <c r="AT13" s="402">
        <f>'Cash Flow'!AT25</f>
        <v>2.4355793637344663</v>
      </c>
      <c r="AU13" s="402">
        <f>'Cash Flow'!AU25</f>
        <v>2.484290951009156</v>
      </c>
      <c r="AV13" s="402">
        <f>'Cash Flow'!AV25</f>
        <v>2.5339767700293394</v>
      </c>
      <c r="AW13" s="402">
        <f>'Cash Flow'!AW25</f>
        <v>2.5846563054299261</v>
      </c>
      <c r="AX13" s="402">
        <f>'Cash Flow'!AX25</f>
        <v>2.6363494315385245</v>
      </c>
      <c r="AY13" s="402">
        <f>'Cash Flow'!AY25</f>
        <v>2.6890764201692954</v>
      </c>
      <c r="AZ13" s="402">
        <f>'Cash Flow'!AZ25</f>
        <v>2.7428579485726812</v>
      </c>
      <c r="BA13" s="402">
        <f>'Cash Flow'!BA25</f>
        <v>2.7977151075441347</v>
      </c>
      <c r="BB13" s="402">
        <f>'Cash Flow'!BB25</f>
        <v>2.8536694096950175</v>
      </c>
      <c r="BC13" s="402">
        <f>'Cash Flow'!BC25</f>
        <v>2.910742797888918</v>
      </c>
      <c r="BD13" s="402">
        <f>'Cash Flow'!BD25</f>
        <v>2.9689576538466964</v>
      </c>
      <c r="BE13" s="402">
        <f>'Cash Flow'!BE25</f>
        <v>3.0283368069236305</v>
      </c>
      <c r="BF13" s="402">
        <f>'Cash Flow'!BF25</f>
        <v>3.088903543062103</v>
      </c>
      <c r="BG13" s="402">
        <f>'Cash Flow'!BG25</f>
        <v>3.1506816139233451</v>
      </c>
      <c r="BH13" s="402">
        <f>'Cash Flow'!BH25</f>
        <v>3.2136952462018122</v>
      </c>
      <c r="BI13" s="402">
        <f>'Cash Flow'!BI25</f>
        <v>3.2779691511258489</v>
      </c>
      <c r="BJ13" s="402">
        <f>'Cash Flow'!BJ25</f>
        <v>3.343528534148366</v>
      </c>
      <c r="BK13" s="402">
        <f>'Cash Flow'!BK25</f>
        <v>3.4103991048313334</v>
      </c>
      <c r="BL13" s="402">
        <f>'Cash Flow'!BL25</f>
        <v>3.4786070869279602</v>
      </c>
      <c r="BM13" s="402">
        <f>'Cash Flow'!BM25</f>
        <v>3.5481792286665192</v>
      </c>
      <c r="BN13" s="402">
        <f>'Cash Flow'!BN25</f>
        <v>3.6191428132398498</v>
      </c>
      <c r="BO13" s="402">
        <f>'Cash Flow'!BO25</f>
        <v>3.6915256695046468</v>
      </c>
      <c r="BP13" s="402">
        <f>'Cash Flow'!BP25</f>
        <v>3.7653561828947395</v>
      </c>
      <c r="BQ13" s="402">
        <f>'Cash Flow'!BQ25</f>
        <v>3.8406633065526345</v>
      </c>
      <c r="BR13" s="402">
        <f>'Cash Flow'!BR25</f>
        <v>3.9174765726836873</v>
      </c>
      <c r="BS13" s="402">
        <f>'Cash Flow'!BS25</f>
        <v>3.9958261041373615</v>
      </c>
      <c r="BT13" s="402">
        <f>'Cash Flow'!BT25</f>
        <v>4.0757426262201086</v>
      </c>
      <c r="BU13" s="402">
        <f>'Cash Flow'!BU25</f>
        <v>4.1572574787445111</v>
      </c>
      <c r="BV13" s="402">
        <f>'Cash Flow'!BV25</f>
        <v>4.2404026283194014</v>
      </c>
      <c r="BW13" s="402">
        <f>'Cash Flow'!BW25</f>
        <v>4.3252106808857897</v>
      </c>
      <c r="BX13" s="402">
        <f>'Cash Flow'!BX25</f>
        <v>4.411714894503505</v>
      </c>
      <c r="BY13" s="402">
        <f>'Cash Flow'!BY25</f>
        <v>4.4999491923935757</v>
      </c>
      <c r="BZ13" s="402">
        <f>'Cash Flow'!BZ25</f>
        <v>4.5899481762414478</v>
      </c>
      <c r="CA13" s="402">
        <f>'Cash Flow'!CA25</f>
        <v>4.6817471397662764</v>
      </c>
      <c r="CB13" s="402">
        <f>'Cash Flow'!CB25</f>
        <v>4.7753820825616016</v>
      </c>
      <c r="CC13" s="402">
        <f>'Cash Flow'!CC25</f>
        <v>4.8708897242128337</v>
      </c>
      <c r="CD13" s="402">
        <f>'Cash Flow'!CD25</f>
        <v>4.9683075186970909</v>
      </c>
      <c r="CE13" s="402">
        <f>'Cash Flow'!CE25</f>
        <v>5.0676736690710333</v>
      </c>
      <c r="CF13" s="402">
        <f>'Cash Flow'!CF25</f>
        <v>5.1690271424524541</v>
      </c>
      <c r="CG13" s="402">
        <f>'Cash Flow'!CG25</f>
        <v>5.2724076853015021</v>
      </c>
      <c r="CH13" s="402">
        <f>'Cash Flow'!CH25</f>
        <v>5.3778558390075322</v>
      </c>
      <c r="CI13" s="402">
        <f>'Cash Flow'!CI25</f>
        <v>5.4854129557876838</v>
      </c>
    </row>
    <row r="14" spans="1:87">
      <c r="A14" s="222"/>
      <c r="B14" s="222"/>
      <c r="C14" s="222"/>
      <c r="D14" s="34"/>
      <c r="E14" s="34"/>
      <c r="F14" s="34"/>
      <c r="G14" s="222"/>
      <c r="H14" s="222"/>
      <c r="I14" s="222"/>
      <c r="J14" s="222"/>
      <c r="K14" s="222"/>
      <c r="L14" s="222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2"/>
      <c r="AG14" s="222"/>
      <c r="AH14" s="222"/>
      <c r="AI14" s="222"/>
      <c r="AJ14" s="222"/>
      <c r="AK14" s="222"/>
      <c r="AL14" s="222"/>
      <c r="AM14" s="222"/>
      <c r="AN14" s="222"/>
      <c r="AO14" s="222"/>
      <c r="AP14" s="222"/>
      <c r="AQ14" s="222"/>
      <c r="AR14" s="222"/>
      <c r="AS14" s="222"/>
      <c r="AT14" s="222"/>
      <c r="AU14" s="222"/>
      <c r="AV14" s="222"/>
      <c r="AW14" s="222"/>
      <c r="AX14" s="222"/>
      <c r="AY14" s="222"/>
      <c r="AZ14" s="222"/>
      <c r="BA14" s="222"/>
      <c r="BB14" s="222"/>
      <c r="BC14" s="222"/>
      <c r="BD14" s="222"/>
      <c r="BE14" s="222"/>
      <c r="BF14" s="222"/>
      <c r="BG14" s="222"/>
      <c r="BH14" s="222"/>
      <c r="BI14" s="222"/>
      <c r="BJ14" s="222"/>
      <c r="BK14" s="222"/>
      <c r="BL14" s="222"/>
      <c r="BM14" s="222"/>
      <c r="BN14" s="222"/>
      <c r="BO14" s="222"/>
      <c r="BP14" s="222"/>
      <c r="BQ14" s="222"/>
      <c r="BR14" s="222"/>
      <c r="BS14" s="222"/>
      <c r="BT14" s="222"/>
      <c r="BU14" s="222"/>
      <c r="BV14" s="222"/>
      <c r="BW14" s="222"/>
      <c r="BX14" s="222"/>
      <c r="BY14" s="222"/>
      <c r="BZ14" s="222"/>
      <c r="CA14" s="222"/>
      <c r="CB14" s="222"/>
      <c r="CC14" s="222"/>
      <c r="CD14" s="222"/>
      <c r="CE14" s="222"/>
      <c r="CF14" s="222"/>
      <c r="CG14" s="222"/>
      <c r="CH14" s="222"/>
      <c r="CI14" s="222"/>
    </row>
    <row r="15" spans="1:87">
      <c r="A15" s="336"/>
      <c r="B15" s="337"/>
      <c r="C15" s="337" t="s">
        <v>660</v>
      </c>
      <c r="D15" s="344"/>
      <c r="E15" s="344"/>
      <c r="F15" s="344"/>
      <c r="G15" s="336"/>
      <c r="H15" s="336"/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6"/>
      <c r="AD15" s="336"/>
      <c r="AE15" s="336"/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  <c r="BB15" s="336"/>
      <c r="BC15" s="336"/>
      <c r="BD15" s="336"/>
      <c r="BE15" s="336"/>
      <c r="BF15" s="336"/>
      <c r="BG15" s="336"/>
      <c r="BH15" s="336"/>
      <c r="BI15" s="336"/>
      <c r="BJ15" s="336"/>
      <c r="BK15" s="336"/>
      <c r="BL15" s="336"/>
      <c r="BM15" s="336"/>
      <c r="BN15" s="336"/>
      <c r="BO15" s="336"/>
      <c r="BP15" s="336"/>
      <c r="BQ15" s="336"/>
      <c r="BR15" s="336"/>
      <c r="BS15" s="336"/>
      <c r="BT15" s="336"/>
      <c r="BU15" s="336"/>
      <c r="BV15" s="336"/>
      <c r="BW15" s="336"/>
      <c r="BX15" s="336"/>
      <c r="BY15" s="336"/>
      <c r="BZ15" s="336"/>
      <c r="CA15" s="336"/>
      <c r="CB15" s="336"/>
      <c r="CC15" s="336"/>
      <c r="CD15" s="336"/>
      <c r="CE15" s="336"/>
      <c r="CF15" s="336"/>
      <c r="CG15" s="336"/>
      <c r="CH15" s="336"/>
      <c r="CI15" s="336"/>
    </row>
    <row r="16" spans="1:87">
      <c r="A16" s="222"/>
      <c r="B16" s="222"/>
      <c r="C16" s="222" t="s">
        <v>90</v>
      </c>
      <c r="D16" s="34" t="s">
        <v>898</v>
      </c>
      <c r="E16" s="34" t="s">
        <v>58</v>
      </c>
      <c r="F16" s="34"/>
      <c r="G16" s="583"/>
      <c r="H16" s="402">
        <f>-'Operating costs'!H33</f>
        <v>-447.86500000000001</v>
      </c>
      <c r="I16" s="402">
        <f>-'Operating costs'!I33</f>
        <v>-388.58300000000003</v>
      </c>
      <c r="J16" s="402">
        <f>-'Operating costs'!J33</f>
        <v>-416.209</v>
      </c>
      <c r="K16" s="402">
        <f>-'Operating costs'!K33</f>
        <v>-458.41899999999998</v>
      </c>
      <c r="L16" s="402">
        <f>-'Operating costs'!L33</f>
        <v>-511.13799999999998</v>
      </c>
      <c r="M16" s="402">
        <f>-'Operating costs'!M33</f>
        <v>-544.44202835942031</v>
      </c>
      <c r="N16" s="402">
        <f>-'Operating costs'!N33</f>
        <v>-575.66285760705603</v>
      </c>
      <c r="O16" s="402">
        <f>-'Operating costs'!O33</f>
        <v>-595.41503736662833</v>
      </c>
      <c r="P16" s="402">
        <f>-'Operating costs'!P33</f>
        <v>-603.01505395229367</v>
      </c>
      <c r="Q16" s="402">
        <f>-'Operating costs'!Q33</f>
        <v>-641.26610425283275</v>
      </c>
      <c r="R16" s="402">
        <f>-'Operating costs'!R33</f>
        <v>-656.58852741750479</v>
      </c>
      <c r="S16" s="402">
        <f>-'Operating costs'!S33</f>
        <v>-668.03661237928111</v>
      </c>
      <c r="T16" s="402">
        <f>-'Operating costs'!T33</f>
        <v>-681.74022997211603</v>
      </c>
      <c r="U16" s="402">
        <f>-'Operating costs'!U33</f>
        <v>-694.05728990123248</v>
      </c>
      <c r="V16" s="402">
        <f>-'Operating costs'!V33</f>
        <v>-702.27492821366309</v>
      </c>
      <c r="W16" s="402">
        <f>-'Operating costs'!W33</f>
        <v>-710.58986336371288</v>
      </c>
      <c r="X16" s="402">
        <f>-'Operating costs'!X33</f>
        <v>-719.00324734593926</v>
      </c>
      <c r="Y16" s="402">
        <f>-'Operating costs'!Y33</f>
        <v>-727.51624579451516</v>
      </c>
      <c r="Z16" s="402">
        <f>-'Operating costs'!Z33</f>
        <v>-736.13003814472222</v>
      </c>
      <c r="AA16" s="402">
        <f>-'Operating costs'!AA33</f>
        <v>-744.84581779635573</v>
      </c>
      <c r="AB16" s="402">
        <f>-'Operating costs'!AB33</f>
        <v>-759.67806888594146</v>
      </c>
      <c r="AC16" s="402">
        <f>-'Operating costs'!AC33</f>
        <v>-777.26768666635405</v>
      </c>
      <c r="AD16" s="402">
        <f>-'Operating costs'!AD33</f>
        <v>-786.47053607648377</v>
      </c>
      <c r="AE16" s="402">
        <f>-'Operating costs'!AE33</f>
        <v>-795.78234722362936</v>
      </c>
      <c r="AF16" s="402">
        <f>-'Operating costs'!AF33</f>
        <v>-805.20441021475722</v>
      </c>
      <c r="AG16" s="402">
        <f>-'Operating costs'!AG33</f>
        <v>-814.73803043169994</v>
      </c>
      <c r="AH16" s="402">
        <f>-'Operating costs'!AH33</f>
        <v>-824.38452871201127</v>
      </c>
      <c r="AI16" s="402">
        <f>-'Operating costs'!AI33</f>
        <v>-834.14524153196146</v>
      </c>
      <c r="AJ16" s="402">
        <f>-'Operating costs'!AJ33</f>
        <v>-844.02152119169989</v>
      </c>
      <c r="AK16" s="402">
        <f>-'Operating costs'!AK33</f>
        <v>-854.01473600260965</v>
      </c>
      <c r="AL16" s="402">
        <f>-'Operating costs'!AL33</f>
        <v>-864.12627047688056</v>
      </c>
      <c r="AM16" s="402">
        <f>-'Operating costs'!AM33</f>
        <v>-874.35752551932683</v>
      </c>
      <c r="AN16" s="402">
        <f>-'Operating costs'!AN33</f>
        <v>-884.70991862147559</v>
      </c>
      <c r="AO16" s="402">
        <f>-'Operating costs'!AO33</f>
        <v>-895.18488405795392</v>
      </c>
      <c r="AP16" s="402">
        <f>-'Operating costs'!AP33</f>
        <v>-905.78387308520007</v>
      </c>
      <c r="AQ16" s="402">
        <f>-'Operating costs'!AQ33</f>
        <v>-916.50835414252879</v>
      </c>
      <c r="AR16" s="402">
        <f>-'Operating costs'!AR33</f>
        <v>-927.35981305557641</v>
      </c>
      <c r="AS16" s="402">
        <f>-'Operating costs'!AS33</f>
        <v>-938.33975324215453</v>
      </c>
      <c r="AT16" s="402">
        <f>-'Operating costs'!AT33</f>
        <v>-949.44969592054167</v>
      </c>
      <c r="AU16" s="402">
        <f>-'Operating costs'!AU33</f>
        <v>-960.69118032024096</v>
      </c>
      <c r="AV16" s="402">
        <f>-'Operating costs'!AV33</f>
        <v>-972.06576389523264</v>
      </c>
      <c r="AW16" s="402">
        <f>-'Operating costs'!AW33</f>
        <v>-983.57502253975224</v>
      </c>
      <c r="AX16" s="402">
        <f>-'Operating costs'!AX33</f>
        <v>-995.2205508066229</v>
      </c>
      <c r="AY16" s="402">
        <f>-'Operating costs'!AY33</f>
        <v>-1007.0039621281734</v>
      </c>
      <c r="AZ16" s="402">
        <f>-'Operating costs'!AZ33</f>
        <v>-1018.926889039771</v>
      </c>
      <c r="BA16" s="402">
        <f>-'Operating costs'!BA33</f>
        <v>-1030.990983406002</v>
      </c>
      <c r="BB16" s="402">
        <f>-'Operating costs'!BB33</f>
        <v>-1043.1979166495291</v>
      </c>
      <c r="BC16" s="402">
        <f>-'Operating costs'!BC33</f>
        <v>-1055.5493799826597</v>
      </c>
      <c r="BD16" s="402">
        <f>-'Operating costs'!BD33</f>
        <v>-1068.0470846416545</v>
      </c>
      <c r="BE16" s="402">
        <f>-'Operating costs'!BE33</f>
        <v>-1080.6927621238117</v>
      </c>
      <c r="BF16" s="402">
        <f>-'Operating costs'!BF33</f>
        <v>-1093.4881644273578</v>
      </c>
      <c r="BG16" s="402">
        <f>-'Operating costs'!BG33</f>
        <v>-1106.4350642941777</v>
      </c>
      <c r="BH16" s="402">
        <f>-'Operating costs'!BH33</f>
        <v>-1119.5352554554208</v>
      </c>
      <c r="BI16" s="402">
        <f>-'Operating costs'!BI33</f>
        <v>-1132.7905528800131</v>
      </c>
      <c r="BJ16" s="402">
        <f>-'Operating costs'!BJ33</f>
        <v>-1146.2027930261124</v>
      </c>
      <c r="BK16" s="402">
        <f>-'Operating costs'!BK33</f>
        <v>-1159.7738340955416</v>
      </c>
      <c r="BL16" s="402">
        <f>-'Operating costs'!BL33</f>
        <v>-1173.5055562912328</v>
      </c>
      <c r="BM16" s="402">
        <f>-'Operating costs'!BM33</f>
        <v>-1187.3998620777209</v>
      </c>
      <c r="BN16" s="402">
        <f>-'Operating costs'!BN33</f>
        <v>-1201.458676444721</v>
      </c>
      <c r="BO16" s="402">
        <f>-'Operating costs'!BO33</f>
        <v>-1215.6839471738267</v>
      </c>
      <c r="BP16" s="402">
        <f>-'Operating costs'!BP33</f>
        <v>-1230.0776451083648</v>
      </c>
      <c r="BQ16" s="402">
        <f>-'Operating costs'!BQ33</f>
        <v>-1244.6417644264477</v>
      </c>
      <c r="BR16" s="402">
        <f>-'Operating costs'!BR33</f>
        <v>-1259.3783229172568</v>
      </c>
      <c r="BS16" s="402">
        <f>-'Operating costs'!BS33</f>
        <v>-1274.289362260597</v>
      </c>
      <c r="BT16" s="402">
        <f>-'Operating costs'!BT33</f>
        <v>-1289.3769483097624</v>
      </c>
      <c r="BU16" s="402">
        <f>-'Operating costs'!BU33</f>
        <v>-1304.6431713777501</v>
      </c>
      <c r="BV16" s="402">
        <f>-'Operating costs'!BV33</f>
        <v>-1320.0901465268628</v>
      </c>
      <c r="BW16" s="402">
        <f>-'Operating costs'!BW33</f>
        <v>-1335.7200138617409</v>
      </c>
      <c r="BX16" s="402">
        <f>-'Operating costs'!BX33</f>
        <v>-1351.5349388258637</v>
      </c>
      <c r="BY16" s="402">
        <f>-'Operating costs'!BY33</f>
        <v>-1367.537112501562</v>
      </c>
      <c r="BZ16" s="402">
        <f>-'Operating costs'!BZ33</f>
        <v>-1383.7287519135805</v>
      </c>
      <c r="CA16" s="402">
        <f>-'Operating costs'!CA33</f>
        <v>-1400.1121003362373</v>
      </c>
      <c r="CB16" s="402">
        <f>-'Operating costs'!CB33</f>
        <v>-1416.6894276042185</v>
      </c>
      <c r="CC16" s="402">
        <f>-'Operating costs'!CC33</f>
        <v>-1433.4630304270524</v>
      </c>
      <c r="CD16" s="402">
        <f>-'Operating costs'!CD33</f>
        <v>-1450.4352327073086</v>
      </c>
      <c r="CE16" s="402">
        <f>-'Operating costs'!CE33</f>
        <v>-1467.6083858625632</v>
      </c>
      <c r="CF16" s="402">
        <f>-'Operating costs'!CF33</f>
        <v>-1484.9848691511759</v>
      </c>
      <c r="CG16" s="402">
        <f>-'Operating costs'!CG33</f>
        <v>-1502.5670900019259</v>
      </c>
      <c r="CH16" s="402">
        <f>-'Operating costs'!CH33</f>
        <v>-1520.3574843475485</v>
      </c>
      <c r="CI16" s="402">
        <f>-'Operating costs'!CI33</f>
        <v>-1538.3585169622236</v>
      </c>
    </row>
    <row r="17" spans="1:87">
      <c r="A17" s="222"/>
      <c r="B17" s="222"/>
      <c r="C17" s="222"/>
      <c r="D17" s="34"/>
      <c r="E17" s="34"/>
      <c r="F17" s="34"/>
      <c r="G17" s="222"/>
      <c r="H17" s="222"/>
      <c r="I17" s="222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  <c r="AA17" s="222"/>
      <c r="AB17" s="222"/>
      <c r="AC17" s="222"/>
      <c r="AD17" s="222"/>
      <c r="AE17" s="222"/>
      <c r="AF17" s="222"/>
      <c r="AG17" s="222"/>
      <c r="AH17" s="222"/>
      <c r="AI17" s="222"/>
      <c r="AJ17" s="222"/>
      <c r="AK17" s="222"/>
      <c r="AL17" s="222"/>
      <c r="AM17" s="222"/>
      <c r="AN17" s="222"/>
      <c r="AO17" s="222"/>
      <c r="AP17" s="222"/>
      <c r="AQ17" s="222"/>
      <c r="AR17" s="222"/>
      <c r="AS17" s="222"/>
      <c r="AT17" s="222"/>
      <c r="AU17" s="222"/>
      <c r="AV17" s="222"/>
      <c r="AW17" s="222"/>
      <c r="AX17" s="222"/>
      <c r="AY17" s="222"/>
      <c r="AZ17" s="222"/>
      <c r="BA17" s="222"/>
      <c r="BB17" s="222"/>
      <c r="BC17" s="222"/>
      <c r="BD17" s="222"/>
      <c r="BE17" s="222"/>
      <c r="BF17" s="222"/>
      <c r="BG17" s="222"/>
      <c r="BH17" s="222"/>
      <c r="BI17" s="222"/>
      <c r="BJ17" s="222"/>
      <c r="BK17" s="222"/>
      <c r="BL17" s="222"/>
      <c r="BM17" s="222"/>
      <c r="BN17" s="222"/>
      <c r="BO17" s="222"/>
      <c r="BP17" s="222"/>
      <c r="BQ17" s="222"/>
      <c r="BR17" s="222"/>
      <c r="BS17" s="222"/>
      <c r="BT17" s="222"/>
      <c r="BU17" s="222"/>
      <c r="BV17" s="222"/>
      <c r="BW17" s="222"/>
      <c r="BX17" s="222"/>
      <c r="BY17" s="222"/>
      <c r="BZ17" s="222"/>
      <c r="CA17" s="222"/>
      <c r="CB17" s="222"/>
      <c r="CC17" s="222"/>
      <c r="CD17" s="222"/>
      <c r="CE17" s="222"/>
      <c r="CF17" s="222"/>
      <c r="CG17" s="222"/>
      <c r="CH17" s="222"/>
      <c r="CI17" s="222"/>
    </row>
    <row r="18" spans="1:87">
      <c r="A18" s="222"/>
      <c r="B18" s="222"/>
      <c r="C18" s="222" t="s">
        <v>86</v>
      </c>
      <c r="D18" s="34" t="s">
        <v>898</v>
      </c>
      <c r="E18" s="34" t="s">
        <v>58</v>
      </c>
      <c r="F18" s="34"/>
      <c r="G18" s="583"/>
      <c r="H18" s="402">
        <f>-PFI!H61</f>
        <v>-170.43899999999999</v>
      </c>
      <c r="I18" s="402">
        <f>-PFI!I61</f>
        <v>-171.435</v>
      </c>
      <c r="J18" s="402">
        <f>-PFI!J61</f>
        <v>-177.44327849999999</v>
      </c>
      <c r="K18" s="402">
        <f>-PFI!K61</f>
        <v>-160.17599999999999</v>
      </c>
      <c r="L18" s="402">
        <f>-PFI!L61</f>
        <v>-168.37700000000001</v>
      </c>
      <c r="M18" s="402">
        <f>-PFI!M61</f>
        <v>-171.03961080000002</v>
      </c>
      <c r="N18" s="402">
        <f>-PFI!N61</f>
        <v>-128.74610291007167</v>
      </c>
      <c r="O18" s="402">
        <f>-PFI!O61</f>
        <v>-127.48106956456066</v>
      </c>
      <c r="P18" s="402">
        <f>-PFI!P61</f>
        <v>-131.04974594801371</v>
      </c>
      <c r="Q18" s="402">
        <f>-PFI!Q61</f>
        <v>-83.765401867561309</v>
      </c>
      <c r="R18" s="402">
        <f>-PFI!R61</f>
        <v>-58.263925929612725</v>
      </c>
      <c r="S18" s="402">
        <f>-PFI!S61</f>
        <v>-47.557843808444034</v>
      </c>
      <c r="T18" s="402">
        <f>-PFI!T61</f>
        <v>-35.635471459350839</v>
      </c>
      <c r="U18" s="402">
        <f>-PFI!U61</f>
        <v>-27.002059494654567</v>
      </c>
      <c r="V18" s="402">
        <f>-PFI!V61</f>
        <v>-27.542100684547655</v>
      </c>
      <c r="W18" s="402">
        <f>-PFI!W61</f>
        <v>-28.092942698238609</v>
      </c>
      <c r="X18" s="402">
        <f>-PFI!X61</f>
        <v>-28.654801552203384</v>
      </c>
      <c r="Y18" s="402">
        <f>-PFI!Y61</f>
        <v>-29.227897583247451</v>
      </c>
      <c r="Z18" s="402">
        <f>-PFI!Z61</f>
        <v>-29.812455534912402</v>
      </c>
      <c r="AA18" s="402">
        <f>-PFI!AA61</f>
        <v>-30.408704645610648</v>
      </c>
      <c r="AB18" s="402">
        <f>-PFI!AB61</f>
        <v>-18.100260743302378</v>
      </c>
      <c r="AC18" s="402">
        <f>-PFI!AC61</f>
        <v>0</v>
      </c>
      <c r="AD18" s="402">
        <f>-PFI!AD61</f>
        <v>0</v>
      </c>
      <c r="AE18" s="402">
        <f>-PFI!AE61</f>
        <v>0</v>
      </c>
      <c r="AF18" s="402">
        <f>-PFI!AF61</f>
        <v>0</v>
      </c>
      <c r="AG18" s="402">
        <f>-PFI!AG61</f>
        <v>0</v>
      </c>
      <c r="AH18" s="402">
        <f>-PFI!AH61</f>
        <v>0</v>
      </c>
      <c r="AI18" s="402">
        <f>-PFI!AI61</f>
        <v>0</v>
      </c>
      <c r="AJ18" s="402">
        <f>-PFI!AJ61</f>
        <v>0</v>
      </c>
      <c r="AK18" s="402">
        <f>-PFI!AK61</f>
        <v>0</v>
      </c>
      <c r="AL18" s="402">
        <f>-PFI!AL61</f>
        <v>0</v>
      </c>
      <c r="AM18" s="402">
        <f>-PFI!AM61</f>
        <v>0</v>
      </c>
      <c r="AN18" s="402">
        <f>-PFI!AN61</f>
        <v>0</v>
      </c>
      <c r="AO18" s="402">
        <f>-PFI!AO61</f>
        <v>0</v>
      </c>
      <c r="AP18" s="402">
        <f>-PFI!AP61</f>
        <v>0</v>
      </c>
      <c r="AQ18" s="402">
        <f>-PFI!AQ61</f>
        <v>0</v>
      </c>
      <c r="AR18" s="402">
        <f>-PFI!AR61</f>
        <v>0</v>
      </c>
      <c r="AS18" s="402">
        <f>-PFI!AS61</f>
        <v>0</v>
      </c>
      <c r="AT18" s="402">
        <f>-PFI!AT61</f>
        <v>0</v>
      </c>
      <c r="AU18" s="402">
        <f>-PFI!AU61</f>
        <v>0</v>
      </c>
      <c r="AV18" s="402">
        <f>-PFI!AV61</f>
        <v>0</v>
      </c>
      <c r="AW18" s="402">
        <f>-PFI!AW61</f>
        <v>0</v>
      </c>
      <c r="AX18" s="402">
        <f>-PFI!AX61</f>
        <v>0</v>
      </c>
      <c r="AY18" s="402">
        <f>-PFI!AY61</f>
        <v>0</v>
      </c>
      <c r="AZ18" s="402">
        <f>-PFI!AZ61</f>
        <v>0</v>
      </c>
      <c r="BA18" s="402">
        <f>-PFI!BA61</f>
        <v>0</v>
      </c>
      <c r="BB18" s="402">
        <f>-PFI!BB61</f>
        <v>0</v>
      </c>
      <c r="BC18" s="402">
        <f>-PFI!BC61</f>
        <v>0</v>
      </c>
      <c r="BD18" s="402">
        <f>-PFI!BD61</f>
        <v>0</v>
      </c>
      <c r="BE18" s="402">
        <f>-PFI!BE61</f>
        <v>0</v>
      </c>
      <c r="BF18" s="402">
        <f>-PFI!BF61</f>
        <v>0</v>
      </c>
      <c r="BG18" s="402">
        <f>-PFI!BG61</f>
        <v>0</v>
      </c>
      <c r="BH18" s="402">
        <f>-PFI!BH61</f>
        <v>0</v>
      </c>
      <c r="BI18" s="402">
        <f>-PFI!BI61</f>
        <v>0</v>
      </c>
      <c r="BJ18" s="402">
        <f>-PFI!BJ61</f>
        <v>0</v>
      </c>
      <c r="BK18" s="402">
        <f>-PFI!BK61</f>
        <v>0</v>
      </c>
      <c r="BL18" s="402">
        <f>-PFI!BL61</f>
        <v>0</v>
      </c>
      <c r="BM18" s="402">
        <f>-PFI!BM61</f>
        <v>0</v>
      </c>
      <c r="BN18" s="402">
        <f>-PFI!BN61</f>
        <v>0</v>
      </c>
      <c r="BO18" s="402">
        <f>-PFI!BO61</f>
        <v>0</v>
      </c>
      <c r="BP18" s="402">
        <f>-PFI!BP61</f>
        <v>0</v>
      </c>
      <c r="BQ18" s="402">
        <f>-PFI!BQ61</f>
        <v>0</v>
      </c>
      <c r="BR18" s="402">
        <f>-PFI!BR61</f>
        <v>0</v>
      </c>
      <c r="BS18" s="402">
        <f>-PFI!BS61</f>
        <v>0</v>
      </c>
      <c r="BT18" s="402">
        <f>-PFI!BT61</f>
        <v>0</v>
      </c>
      <c r="BU18" s="402">
        <f>-PFI!BU61</f>
        <v>0</v>
      </c>
      <c r="BV18" s="402">
        <f>-PFI!BV61</f>
        <v>0</v>
      </c>
      <c r="BW18" s="402">
        <f>-PFI!BW61</f>
        <v>0</v>
      </c>
      <c r="BX18" s="402">
        <f>-PFI!BX61</f>
        <v>0</v>
      </c>
      <c r="BY18" s="402">
        <f>-PFI!BY61</f>
        <v>0</v>
      </c>
      <c r="BZ18" s="402">
        <f>-PFI!BZ61</f>
        <v>0</v>
      </c>
      <c r="CA18" s="402">
        <f>-PFI!CA61</f>
        <v>0</v>
      </c>
      <c r="CB18" s="402">
        <f>-PFI!CB61</f>
        <v>0</v>
      </c>
      <c r="CC18" s="402">
        <f>-PFI!CC61</f>
        <v>0</v>
      </c>
      <c r="CD18" s="402">
        <f>-PFI!CD61</f>
        <v>0</v>
      </c>
      <c r="CE18" s="402">
        <f>-PFI!CE61</f>
        <v>0</v>
      </c>
      <c r="CF18" s="402">
        <f>-PFI!CF61</f>
        <v>0</v>
      </c>
      <c r="CG18" s="402">
        <f>-PFI!CG61</f>
        <v>0</v>
      </c>
      <c r="CH18" s="402">
        <f>-PFI!CH61</f>
        <v>0</v>
      </c>
      <c r="CI18" s="402">
        <f>-PFI!CI61</f>
        <v>0</v>
      </c>
    </row>
    <row r="19" spans="1:87">
      <c r="A19" s="222"/>
      <c r="B19" s="222"/>
      <c r="C19" s="222"/>
      <c r="D19" s="34"/>
      <c r="E19" s="34"/>
      <c r="F19" s="34"/>
      <c r="G19" s="222"/>
      <c r="H19" s="222"/>
      <c r="I19" s="222"/>
      <c r="J19" s="222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22"/>
      <c r="BV19" s="222"/>
      <c r="BW19" s="222"/>
      <c r="BX19" s="222"/>
      <c r="BY19" s="222"/>
      <c r="BZ19" s="222"/>
      <c r="CA19" s="222"/>
      <c r="CB19" s="222"/>
      <c r="CC19" s="222"/>
      <c r="CD19" s="222"/>
      <c r="CE19" s="222"/>
      <c r="CF19" s="222"/>
      <c r="CG19" s="222"/>
      <c r="CH19" s="222"/>
      <c r="CI19" s="222"/>
    </row>
    <row r="20" spans="1:87">
      <c r="A20" s="222"/>
      <c r="B20" s="222"/>
      <c r="C20" t="s">
        <v>630</v>
      </c>
      <c r="D20" s="34" t="s">
        <v>898</v>
      </c>
      <c r="E20" s="34" t="s">
        <v>58</v>
      </c>
      <c r="F20" s="34"/>
      <c r="G20" s="583"/>
      <c r="H20" s="402">
        <f>-Tax!H187</f>
        <v>-9.5</v>
      </c>
      <c r="I20" s="402">
        <f>-Tax!I187</f>
        <v>-14.629</v>
      </c>
      <c r="J20" s="402">
        <f>-Tax!J187</f>
        <v>0</v>
      </c>
      <c r="K20" s="402">
        <f>-Tax!K187</f>
        <v>0</v>
      </c>
      <c r="L20" s="402">
        <f>-Tax!L187</f>
        <v>16.478000000000002</v>
      </c>
      <c r="M20" s="402">
        <f>-Tax!M187</f>
        <v>0</v>
      </c>
      <c r="N20" s="402">
        <f>-Tax!N187</f>
        <v>0</v>
      </c>
      <c r="O20" s="402">
        <f>-Tax!O187</f>
        <v>0</v>
      </c>
      <c r="P20" s="402">
        <f>-Tax!P187</f>
        <v>0</v>
      </c>
      <c r="Q20" s="402">
        <f>-Tax!Q187</f>
        <v>-3.6248067939739457</v>
      </c>
      <c r="R20" s="402">
        <f>-Tax!R187</f>
        <v>-6.1133081787864825</v>
      </c>
      <c r="S20" s="402">
        <f>-Tax!S187</f>
        <v>-7.0761484497949567</v>
      </c>
      <c r="T20" s="402">
        <f>-Tax!T187</f>
        <v>-10.25055799638568</v>
      </c>
      <c r="U20" s="402">
        <f>-Tax!U187</f>
        <v>-13.178939779432483</v>
      </c>
      <c r="V20" s="402">
        <f>-Tax!V187</f>
        <v>-17.117622851537106</v>
      </c>
      <c r="W20" s="402">
        <f>-Tax!W187</f>
        <v>-20.963291114952398</v>
      </c>
      <c r="X20" s="402">
        <f>-Tax!X187</f>
        <v>-24.858855409519435</v>
      </c>
      <c r="Y20" s="402">
        <f>-Tax!Y187</f>
        <v>-28.810613719637587</v>
      </c>
      <c r="Z20" s="402">
        <f>-Tax!Z187</f>
        <v>-33.012493678770909</v>
      </c>
      <c r="AA20" s="402">
        <f>-Tax!AA187</f>
        <v>-42.451393839122574</v>
      </c>
      <c r="AB20" s="402">
        <f>-Tax!AB187</f>
        <v>-93.194508963722797</v>
      </c>
      <c r="AC20" s="402">
        <f>-Tax!AC187</f>
        <v>-105.74805612655268</v>
      </c>
      <c r="AD20" s="402">
        <f>-Tax!AD187</f>
        <v>-116.49483013714399</v>
      </c>
      <c r="AE20" s="402">
        <f>-Tax!AE187</f>
        <v>-127.86560405923893</v>
      </c>
      <c r="AF20" s="402">
        <f>-Tax!AF187</f>
        <v>-139.81788859460858</v>
      </c>
      <c r="AG20" s="402">
        <f>-Tax!AG187</f>
        <v>-141.55716697577316</v>
      </c>
      <c r="AH20" s="402">
        <f>-Tax!AH187</f>
        <v>-145.4856494490316</v>
      </c>
      <c r="AI20" s="402">
        <f>-Tax!AI187</f>
        <v>-149.76920228613983</v>
      </c>
      <c r="AJ20" s="402">
        <f>-Tax!AJ187</f>
        <v>-154.28803309740658</v>
      </c>
      <c r="AK20" s="402">
        <f>-Tax!AK187</f>
        <v>-158.95827309585616</v>
      </c>
      <c r="AL20" s="402">
        <f>-Tax!AL187</f>
        <v>-163.97192629126221</v>
      </c>
      <c r="AM20" s="402">
        <f>-Tax!AM187</f>
        <v>-169.30435545033765</v>
      </c>
      <c r="AN20" s="402">
        <f>-Tax!AN187</f>
        <v>-174.91875378343639</v>
      </c>
      <c r="AO20" s="402">
        <f>-Tax!AO187</f>
        <v>-180.6792836617393</v>
      </c>
      <c r="AP20" s="402">
        <f>-Tax!AP187</f>
        <v>-186.77943183290688</v>
      </c>
      <c r="AQ20" s="402">
        <f>-Tax!AQ187</f>
        <v>-193.19397192362896</v>
      </c>
      <c r="AR20" s="402">
        <f>-Tax!AR187</f>
        <v>-199.94221786485184</v>
      </c>
      <c r="AS20" s="402">
        <f>-Tax!AS187</f>
        <v>-207.00510918136217</v>
      </c>
      <c r="AT20" s="402">
        <f>-Tax!AT187</f>
        <v>-214.47689901449485</v>
      </c>
      <c r="AU20" s="402">
        <f>-Tax!AU187</f>
        <v>-221.83041697900489</v>
      </c>
      <c r="AV20" s="402">
        <f>-Tax!AV187</f>
        <v>-229.89198157958106</v>
      </c>
      <c r="AW20" s="402">
        <f>-Tax!AW187</f>
        <v>-237.97134315689323</v>
      </c>
      <c r="AX20" s="402">
        <f>-Tax!AX187</f>
        <v>-246.29772073823244</v>
      </c>
      <c r="AY20" s="402">
        <f>-Tax!AY187</f>
        <v>-254.93670814242023</v>
      </c>
      <c r="AZ20" s="402">
        <f>-Tax!AZ187</f>
        <v>-263.67163613440493</v>
      </c>
      <c r="BA20" s="402">
        <f>-Tax!BA187</f>
        <v>-272.87549605209006</v>
      </c>
      <c r="BB20" s="402">
        <f>-Tax!BB187</f>
        <v>-282.59160653997174</v>
      </c>
      <c r="BC20" s="402">
        <f>-Tax!BC187</f>
        <v>-292.51475996999261</v>
      </c>
      <c r="BD20" s="402">
        <f>-Tax!BD187</f>
        <v>-302.80680870024162</v>
      </c>
      <c r="BE20" s="402">
        <f>-Tax!BE187</f>
        <v>-313.59064365045947</v>
      </c>
      <c r="BF20" s="402">
        <f>-Tax!BF187</f>
        <v>-324.5284450605177</v>
      </c>
      <c r="BG20" s="402">
        <f>-Tax!BG187</f>
        <v>-335.57701083555457</v>
      </c>
      <c r="BH20" s="402">
        <f>-Tax!BH187</f>
        <v>-347.23377043681194</v>
      </c>
      <c r="BI20" s="402">
        <f>-Tax!BI187</f>
        <v>-360.19632123420365</v>
      </c>
      <c r="BJ20" s="402">
        <f>-Tax!BJ187</f>
        <v>-373.57246584018299</v>
      </c>
      <c r="BK20" s="402">
        <f>-Tax!BK187</f>
        <v>-386.91309171258831</v>
      </c>
      <c r="BL20" s="402">
        <f>-Tax!BL187</f>
        <v>-401.02802401674262</v>
      </c>
      <c r="BM20" s="402">
        <f>-Tax!BM187</f>
        <v>-415.55101904240792</v>
      </c>
      <c r="BN20" s="402">
        <f>-Tax!BN187</f>
        <v>-430.53927544353724</v>
      </c>
      <c r="BO20" s="402">
        <f>-Tax!BO187</f>
        <v>-445.9982201764833</v>
      </c>
      <c r="BP20" s="402">
        <f>-Tax!BP187</f>
        <v>-461.94755689867884</v>
      </c>
      <c r="BQ20" s="402">
        <f>-Tax!BQ187</f>
        <v>-478.39460039389564</v>
      </c>
      <c r="BR20" s="402">
        <f>-Tax!BR187</f>
        <v>-495.35689564228437</v>
      </c>
      <c r="BS20" s="402">
        <f>-Tax!BS187</f>
        <v>-512.84715043912911</v>
      </c>
      <c r="BT20" s="402">
        <f>-Tax!BT187</f>
        <v>-530.88698786358327</v>
      </c>
      <c r="BU20" s="402">
        <f>-Tax!BU187</f>
        <v>-549.48550360272066</v>
      </c>
      <c r="BV20" s="402">
        <f>-Tax!BV187</f>
        <v>-568.6621313622145</v>
      </c>
      <c r="BW20" s="402">
        <f>-Tax!BW187</f>
        <v>-588.43150376238327</v>
      </c>
      <c r="BX20" s="402">
        <f>-Tax!BX187</f>
        <v>-608.81718469772659</v>
      </c>
      <c r="BY20" s="402">
        <f>-Tax!BY187</f>
        <v>-629.83027806772498</v>
      </c>
      <c r="BZ20" s="402">
        <f>-Tax!BZ187</f>
        <v>-651.49236139047707</v>
      </c>
      <c r="CA20" s="402">
        <f>-Tax!CA187</f>
        <v>-673.82046404547737</v>
      </c>
      <c r="CB20" s="402">
        <f>-Tax!CB187</f>
        <v>-696.84050658379419</v>
      </c>
      <c r="CC20" s="402">
        <f>-Tax!CC187</f>
        <v>-720.56566710506877</v>
      </c>
      <c r="CD20" s="402">
        <f>-Tax!CD187</f>
        <v>-745.02006675919893</v>
      </c>
      <c r="CE20" s="402">
        <f>-Tax!CE187</f>
        <v>-770.22289610350435</v>
      </c>
      <c r="CF20" s="402">
        <f>-Tax!CF187</f>
        <v>-796.20243287061612</v>
      </c>
      <c r="CG20" s="402">
        <f>-Tax!CG187</f>
        <v>-822.97465115520026</v>
      </c>
      <c r="CH20" s="402">
        <f>-Tax!CH187</f>
        <v>-850.56601332117634</v>
      </c>
      <c r="CI20" s="402">
        <f>-Tax!CI187</f>
        <v>-879.00061615631785</v>
      </c>
    </row>
    <row r="21" spans="1:87">
      <c r="A21" s="222"/>
      <c r="B21" s="222"/>
      <c r="C21" s="222" t="s">
        <v>99</v>
      </c>
      <c r="D21" s="34" t="s">
        <v>898</v>
      </c>
      <c r="E21" s="34" t="s">
        <v>58</v>
      </c>
      <c r="F21" s="34"/>
      <c r="G21" s="583"/>
      <c r="H21" s="402">
        <f>-'Debt &amp; interest'!H95</f>
        <v>-142.83000000000001</v>
      </c>
      <c r="I21" s="402">
        <f>-'Debt &amp; interest'!I95</f>
        <v>-141.608</v>
      </c>
      <c r="J21" s="402">
        <f>-'Debt &amp; interest'!J95</f>
        <v>-135.74700000000001</v>
      </c>
      <c r="K21" s="402">
        <f>-'Debt &amp; interest'!K95</f>
        <v>-133.13300000000001</v>
      </c>
      <c r="L21" s="402">
        <f>-'Debt &amp; interest'!L95</f>
        <v>-142.32599999999999</v>
      </c>
      <c r="M21" s="402">
        <f>-'Debt &amp; interest'!M95</f>
        <v>-154.82685674141885</v>
      </c>
      <c r="N21" s="402">
        <f>-'Debt &amp; interest'!N95</f>
        <v>-163.30807820744266</v>
      </c>
      <c r="O21" s="402">
        <f>-'Debt &amp; interest'!O95</f>
        <v>-170.03716805296958</v>
      </c>
      <c r="P21" s="402">
        <f>-'Debt &amp; interest'!P95</f>
        <v>-178.48718729734179</v>
      </c>
      <c r="Q21" s="402">
        <f>-'Debt &amp; interest'!Q95</f>
        <v>-185.52773927201119</v>
      </c>
      <c r="R21" s="402">
        <f>-'Debt &amp; interest'!R95</f>
        <v>-192.15970786955793</v>
      </c>
      <c r="S21" s="402">
        <f>-'Debt &amp; interest'!S95</f>
        <v>-201.13401789890341</v>
      </c>
      <c r="T21" s="402">
        <f>-'Debt &amp; interest'!T95</f>
        <v>-207.8402050567307</v>
      </c>
      <c r="U21" s="402">
        <f>-'Debt &amp; interest'!U95</f>
        <v>-216.11966674645677</v>
      </c>
      <c r="V21" s="402">
        <f>-'Debt &amp; interest'!V95</f>
        <v>-224.05895429166227</v>
      </c>
      <c r="W21" s="402">
        <f>-'Debt &amp; interest'!W95</f>
        <v>-231.84493803976824</v>
      </c>
      <c r="X21" s="402">
        <f>-'Debt &amp; interest'!X95</f>
        <v>-240.43632672055134</v>
      </c>
      <c r="Y21" s="402">
        <f>-'Debt &amp; interest'!Y95</f>
        <v>-250.3040590473224</v>
      </c>
      <c r="Z21" s="402">
        <f>-'Debt &amp; interest'!Z95</f>
        <v>-258.36152624272768</v>
      </c>
      <c r="AA21" s="402">
        <f>-'Debt &amp; interest'!AA95</f>
        <v>-267.55941597647677</v>
      </c>
      <c r="AB21" s="402">
        <f>-'Debt &amp; interest'!AB95</f>
        <v>-276.62342674824112</v>
      </c>
      <c r="AC21" s="402">
        <f>-'Debt &amp; interest'!AC95</f>
        <v>-284.9991471469628</v>
      </c>
      <c r="AD21" s="402">
        <f>-'Debt &amp; interest'!AD95</f>
        <v>-293.38332192792211</v>
      </c>
      <c r="AE21" s="402">
        <f>-'Debt &amp; interest'!AE95</f>
        <v>-302.03552158758987</v>
      </c>
      <c r="AF21" s="402">
        <f>-'Debt &amp; interest'!AF95</f>
        <v>-310.17609161528657</v>
      </c>
      <c r="AG21" s="402">
        <f>-'Debt &amp; interest'!AG95</f>
        <v>-318.82059846460163</v>
      </c>
      <c r="AH21" s="402">
        <f>-'Debt &amp; interest'!AH95</f>
        <v>-326.81857709473866</v>
      </c>
      <c r="AI21" s="402">
        <f>-'Debt &amp; interest'!AI95</f>
        <v>-334.4668647569888</v>
      </c>
      <c r="AJ21" s="402">
        <f>-'Debt &amp; interest'!AJ95</f>
        <v>-342.34530805364278</v>
      </c>
      <c r="AK21" s="402">
        <f>-'Debt &amp; interest'!AK95</f>
        <v>-351.21548339610848</v>
      </c>
      <c r="AL21" s="402">
        <f>-'Debt &amp; interest'!AL95</f>
        <v>-359.62608571939614</v>
      </c>
      <c r="AM21" s="402">
        <f>-'Debt &amp; interest'!AM95</f>
        <v>-367.50145627830028</v>
      </c>
      <c r="AN21" s="402">
        <f>-'Debt &amp; interest'!AN95</f>
        <v>-375.1207021687112</v>
      </c>
      <c r="AO21" s="402">
        <f>-'Debt &amp; interest'!AO95</f>
        <v>-383.68562545638247</v>
      </c>
      <c r="AP21" s="402">
        <f>-'Debt &amp; interest'!AP95</f>
        <v>-392.32579120980711</v>
      </c>
      <c r="AQ21" s="402">
        <f>-'Debt &amp; interest'!AQ95</f>
        <v>-401.02351830015823</v>
      </c>
      <c r="AR21" s="402">
        <f>-'Debt &amp; interest'!AR95</f>
        <v>-409.66217737419078</v>
      </c>
      <c r="AS21" s="402">
        <f>-'Debt &amp; interest'!AS95</f>
        <v>-417.31959668925924</v>
      </c>
      <c r="AT21" s="402">
        <f>-'Debt &amp; interest'!AT95</f>
        <v>-423.44687751117709</v>
      </c>
      <c r="AU21" s="402">
        <f>-'Debt &amp; interest'!AU95</f>
        <v>-433.23339983977576</v>
      </c>
      <c r="AV21" s="402">
        <f>-'Debt &amp; interest'!AV95</f>
        <v>-440.42866503857431</v>
      </c>
      <c r="AW21" s="402">
        <f>-'Debt &amp; interest'!AW95</f>
        <v>-449.7254088741908</v>
      </c>
      <c r="AX21" s="402">
        <f>-'Debt &amp; interest'!AX95</f>
        <v>-460.03136640843735</v>
      </c>
      <c r="AY21" s="402">
        <f>-'Debt &amp; interest'!AY95</f>
        <v>-470.72882761436597</v>
      </c>
      <c r="AZ21" s="402">
        <f>-'Debt &amp; interest'!AZ95</f>
        <v>-483.55949230980724</v>
      </c>
      <c r="BA21" s="402">
        <f>-'Debt &amp; interest'!BA95</f>
        <v>-495.82358084295794</v>
      </c>
      <c r="BB21" s="402">
        <f>-'Debt &amp; interest'!BB95</f>
        <v>-506.72752776049219</v>
      </c>
      <c r="BC21" s="402">
        <f>-'Debt &amp; interest'!BC95</f>
        <v>-518.6874270007047</v>
      </c>
      <c r="BD21" s="402">
        <f>-'Debt &amp; interest'!BD95</f>
        <v>-530.90554986953327</v>
      </c>
      <c r="BE21" s="402">
        <f>-'Debt &amp; interest'!BE95</f>
        <v>-542.29758358788945</v>
      </c>
      <c r="BF21" s="402">
        <f>-'Debt &amp; interest'!BF95</f>
        <v>-555.53771893035525</v>
      </c>
      <c r="BG21" s="402">
        <f>-'Debt &amp; interest'!BG95</f>
        <v>-571.62025077802741</v>
      </c>
      <c r="BH21" s="402">
        <f>-'Debt &amp; interest'!BH95</f>
        <v>-586.75097990898553</v>
      </c>
      <c r="BI21" s="402">
        <f>-'Debt &amp; interest'!BI95</f>
        <v>-594.41748295117725</v>
      </c>
      <c r="BJ21" s="402">
        <f>-'Debt &amp; interest'!BJ95</f>
        <v>-600.67933226624575</v>
      </c>
      <c r="BK21" s="402">
        <f>-'Debt &amp; interest'!BK95</f>
        <v>-610.47280188223499</v>
      </c>
      <c r="BL21" s="402">
        <f>-'Debt &amp; interest'!BL95</f>
        <v>-618.18184185528685</v>
      </c>
      <c r="BM21" s="402">
        <f>-'Debt &amp; interest'!BM95</f>
        <v>-625.90684185528687</v>
      </c>
      <c r="BN21" s="402">
        <f>-'Debt &amp; interest'!BN95</f>
        <v>-633.63184185528689</v>
      </c>
      <c r="BO21" s="402">
        <f>-'Debt &amp; interest'!BO95</f>
        <v>-641.37280188223508</v>
      </c>
      <c r="BP21" s="402">
        <f>-'Debt &amp; interest'!BP95</f>
        <v>-649.08184185528694</v>
      </c>
      <c r="BQ21" s="402">
        <f>-'Debt &amp; interest'!BQ95</f>
        <v>-656.80684185528696</v>
      </c>
      <c r="BR21" s="402">
        <f>-'Debt &amp; interest'!BR95</f>
        <v>-664.53184185528698</v>
      </c>
      <c r="BS21" s="402">
        <f>-'Debt &amp; interest'!BS95</f>
        <v>-672.27280188223517</v>
      </c>
      <c r="BT21" s="402">
        <f>-'Debt &amp; interest'!BT95</f>
        <v>-679.98184185528703</v>
      </c>
      <c r="BU21" s="402">
        <f>-'Debt &amp; interest'!BU95</f>
        <v>-687.70684185528705</v>
      </c>
      <c r="BV21" s="402">
        <f>-'Debt &amp; interest'!BV95</f>
        <v>-695.43184185528708</v>
      </c>
      <c r="BW21" s="402">
        <f>-'Debt &amp; interest'!BW95</f>
        <v>-703.17280188223526</v>
      </c>
      <c r="BX21" s="402">
        <f>-'Debt &amp; interest'!BX95</f>
        <v>-710.88184185528712</v>
      </c>
      <c r="BY21" s="402">
        <f>-'Debt &amp; interest'!BY95</f>
        <v>-718.60684185528714</v>
      </c>
      <c r="BZ21" s="402">
        <f>-'Debt &amp; interest'!BZ95</f>
        <v>-726.33184185528717</v>
      </c>
      <c r="CA21" s="402">
        <f>-'Debt &amp; interest'!CA95</f>
        <v>-734.07280188223535</v>
      </c>
      <c r="CB21" s="402">
        <f>-'Debt &amp; interest'!CB95</f>
        <v>-741.78184185528721</v>
      </c>
      <c r="CC21" s="402">
        <f>-'Debt &amp; interest'!CC95</f>
        <v>-749.50684185528723</v>
      </c>
      <c r="CD21" s="402">
        <f>-'Debt &amp; interest'!CD95</f>
        <v>-757.23184185528726</v>
      </c>
      <c r="CE21" s="402">
        <f>-'Debt &amp; interest'!CE95</f>
        <v>-764.97280188223544</v>
      </c>
      <c r="CF21" s="402">
        <f>-'Debt &amp; interest'!CF95</f>
        <v>-772.6818418552873</v>
      </c>
      <c r="CG21" s="402">
        <f>-'Debt &amp; interest'!CG95</f>
        <v>-780.40684185528733</v>
      </c>
      <c r="CH21" s="402">
        <f>-'Debt &amp; interest'!CH95</f>
        <v>-788.13184185528735</v>
      </c>
      <c r="CI21" s="402">
        <f>-'Debt &amp; interest'!CI95</f>
        <v>-795.85684185528737</v>
      </c>
    </row>
    <row r="22" spans="1:87">
      <c r="A22" s="222"/>
      <c r="B22" s="222"/>
      <c r="C22" s="222" t="s">
        <v>661</v>
      </c>
      <c r="D22" s="34" t="s">
        <v>898</v>
      </c>
      <c r="E22" s="34" t="s">
        <v>58</v>
      </c>
      <c r="F22" s="34"/>
      <c r="G22" s="583"/>
      <c r="H22" s="402">
        <f>-'Debt &amp; interest'!H92-'Debt &amp; interest'!H93</f>
        <v>-143.04100000000003</v>
      </c>
      <c r="I22" s="402">
        <f>-'Debt &amp; interest'!I92-'Debt &amp; interest'!I93</f>
        <v>-141.61600000000001</v>
      </c>
      <c r="J22" s="402">
        <f>-'Debt &amp; interest'!J92-'Debt &amp; interest'!J93</f>
        <v>-140.06</v>
      </c>
      <c r="K22" s="402">
        <f>-'Debt &amp; interest'!K92-'Debt &amp; interest'!K93</f>
        <v>-145.82500000000002</v>
      </c>
      <c r="L22" s="402">
        <f>-'Debt &amp; interest'!L92-'Debt &amp; interest'!L93</f>
        <v>-153.42499999999998</v>
      </c>
      <c r="M22" s="402">
        <f>-'Debt &amp; interest'!M92-'Debt &amp; interest'!M93</f>
        <v>-158.70601274141885</v>
      </c>
      <c r="N22" s="402">
        <f>-'Debt &amp; interest'!N92-'Debt &amp; interest'!N93</f>
        <v>-166.00371745744266</v>
      </c>
      <c r="O22" s="402">
        <f>-'Debt &amp; interest'!O92-'Debt &amp; interest'!O93</f>
        <v>-172.21514630296957</v>
      </c>
      <c r="P22" s="402">
        <f>-'Debt &amp; interest'!P92-'Debt &amp; interest'!P93</f>
        <v>-180.32433004734179</v>
      </c>
      <c r="Q22" s="402">
        <f>-'Debt &amp; interest'!Q92-'Debt &amp; interest'!Q93</f>
        <v>-187.31702802201119</v>
      </c>
      <c r="R22" s="402">
        <f>-'Debt &amp; interest'!R92-'Debt &amp; interest'!R93</f>
        <v>-193.94022811955793</v>
      </c>
      <c r="S22" s="402">
        <f>-'Debt &amp; interest'!S92-'Debt &amp; interest'!S93</f>
        <v>-202.9102958989034</v>
      </c>
      <c r="T22" s="402">
        <f>-'Debt &amp; interest'!T92-'Debt &amp; interest'!T93</f>
        <v>-209.61525830673071</v>
      </c>
      <c r="U22" s="402">
        <f>-'Debt &amp; interest'!U92-'Debt &amp; interest'!U93</f>
        <v>-217.89466674645678</v>
      </c>
      <c r="V22" s="402">
        <f>-'Debt &amp; interest'!V92-'Debt &amp; interest'!V93</f>
        <v>-225.83395429166228</v>
      </c>
      <c r="W22" s="402">
        <f>-'Debt &amp; interest'!W92-'Debt &amp; interest'!W93</f>
        <v>-233.61993803976824</v>
      </c>
      <c r="X22" s="402">
        <f>-'Debt &amp; interest'!X92-'Debt &amp; interest'!X93</f>
        <v>-242.21132672055134</v>
      </c>
      <c r="Y22" s="402">
        <f>-'Debt &amp; interest'!Y92-'Debt &amp; interest'!Y93</f>
        <v>-252.0790590473224</v>
      </c>
      <c r="Z22" s="402">
        <f>-'Debt &amp; interest'!Z92-'Debt &amp; interest'!Z93</f>
        <v>-260.13652624272765</v>
      </c>
      <c r="AA22" s="402">
        <f>-'Debt &amp; interest'!AA92-'Debt &amp; interest'!AA93</f>
        <v>-269.33441597647675</v>
      </c>
      <c r="AB22" s="402">
        <f>-'Debt &amp; interest'!AB92-'Debt &amp; interest'!AB93</f>
        <v>-278.39842674824109</v>
      </c>
      <c r="AC22" s="402">
        <f>-'Debt &amp; interest'!AC92-'Debt &amp; interest'!AC93</f>
        <v>-286.77414714696278</v>
      </c>
      <c r="AD22" s="402">
        <f>-'Debt &amp; interest'!AD92-'Debt &amp; interest'!AD93</f>
        <v>-295.15832192792209</v>
      </c>
      <c r="AE22" s="402">
        <f>-'Debt &amp; interest'!AE92-'Debt &amp; interest'!AE93</f>
        <v>-303.81052158758985</v>
      </c>
      <c r="AF22" s="402">
        <f>-'Debt &amp; interest'!AF92-'Debt &amp; interest'!AF93</f>
        <v>-311.95109161528654</v>
      </c>
      <c r="AG22" s="402">
        <f>-'Debt &amp; interest'!AG92-'Debt &amp; interest'!AG93</f>
        <v>-320.59559846460161</v>
      </c>
      <c r="AH22" s="402">
        <f>-'Debt &amp; interest'!AH92-'Debt &amp; interest'!AH93</f>
        <v>-328.59357709473863</v>
      </c>
      <c r="AI22" s="402">
        <f>-'Debt &amp; interest'!AI92-'Debt &amp; interest'!AI93</f>
        <v>-336.24186475698878</v>
      </c>
      <c r="AJ22" s="402">
        <f>-'Debt &amp; interest'!AJ92-'Debt &amp; interest'!AJ93</f>
        <v>-344.12030805364276</v>
      </c>
      <c r="AK22" s="402">
        <f>-'Debt &amp; interest'!AK92-'Debt &amp; interest'!AK93</f>
        <v>-352.99048339610846</v>
      </c>
      <c r="AL22" s="402">
        <f>-'Debt &amp; interest'!AL92-'Debt &amp; interest'!AL93</f>
        <v>-361.40108571939612</v>
      </c>
      <c r="AM22" s="402">
        <f>-'Debt &amp; interest'!AM92-'Debt &amp; interest'!AM93</f>
        <v>-369.27645627830026</v>
      </c>
      <c r="AN22" s="402">
        <f>-'Debt &amp; interest'!AN92-'Debt &amp; interest'!AN93</f>
        <v>-376.89570216871118</v>
      </c>
      <c r="AO22" s="402">
        <f>-'Debt &amp; interest'!AO92-'Debt &amp; interest'!AO93</f>
        <v>-385.46062545638245</v>
      </c>
      <c r="AP22" s="402">
        <f>-'Debt &amp; interest'!AP92-'Debt &amp; interest'!AP93</f>
        <v>-394.10079120980708</v>
      </c>
      <c r="AQ22" s="402">
        <f>-'Debt &amp; interest'!AQ92-'Debt &amp; interest'!AQ93</f>
        <v>-402.79851830015821</v>
      </c>
      <c r="AR22" s="402">
        <f>-'Debt &amp; interest'!AR92-'Debt &amp; interest'!AR93</f>
        <v>-411.43717737419075</v>
      </c>
      <c r="AS22" s="402">
        <f>-'Debt &amp; interest'!AS92-'Debt &amp; interest'!AS93</f>
        <v>-419.09459668925922</v>
      </c>
      <c r="AT22" s="402">
        <f>-'Debt &amp; interest'!AT92-'Debt &amp; interest'!AT93</f>
        <v>-425.22187751117707</v>
      </c>
      <c r="AU22" s="402">
        <f>-'Debt &amp; interest'!AU92-'Debt &amp; interest'!AU93</f>
        <v>-435.00839983977573</v>
      </c>
      <c r="AV22" s="402">
        <f>-'Debt &amp; interest'!AV92-'Debt &amp; interest'!AV93</f>
        <v>-442.20366503857429</v>
      </c>
      <c r="AW22" s="402">
        <f>-'Debt &amp; interest'!AW92-'Debt &amp; interest'!AW93</f>
        <v>-451.50040887419078</v>
      </c>
      <c r="AX22" s="402">
        <f>-'Debt &amp; interest'!AX92-'Debt &amp; interest'!AX93</f>
        <v>-461.80636640843733</v>
      </c>
      <c r="AY22" s="402">
        <f>-'Debt &amp; interest'!AY92-'Debt &amp; interest'!AY93</f>
        <v>-472.50382761436595</v>
      </c>
      <c r="AZ22" s="402">
        <f>-'Debt &amp; interest'!AZ92-'Debt &amp; interest'!AZ93</f>
        <v>-485.33449230980722</v>
      </c>
      <c r="BA22" s="402">
        <f>-'Debt &amp; interest'!BA92-'Debt &amp; interest'!BA93</f>
        <v>-497.59858084295792</v>
      </c>
      <c r="BB22" s="402">
        <f>-'Debt &amp; interest'!BB92-'Debt &amp; interest'!BB93</f>
        <v>-508.50252776049217</v>
      </c>
      <c r="BC22" s="402">
        <f>-'Debt &amp; interest'!BC92-'Debt &amp; interest'!BC93</f>
        <v>-520.46242700070468</v>
      </c>
      <c r="BD22" s="402">
        <f>-'Debt &amp; interest'!BD92-'Debt &amp; interest'!BD93</f>
        <v>-532.68054986953325</v>
      </c>
      <c r="BE22" s="402">
        <f>-'Debt &amp; interest'!BE92-'Debt &amp; interest'!BE93</f>
        <v>-544.07258358788943</v>
      </c>
      <c r="BF22" s="402">
        <f>-'Debt &amp; interest'!BF92-'Debt &amp; interest'!BF93</f>
        <v>-557.31271893035523</v>
      </c>
      <c r="BG22" s="402">
        <f>-'Debt &amp; interest'!BG92-'Debt &amp; interest'!BG93</f>
        <v>-573.39525077802739</v>
      </c>
      <c r="BH22" s="402">
        <f>-'Debt &amp; interest'!BH92-'Debt &amp; interest'!BH93</f>
        <v>-588.52597990898551</v>
      </c>
      <c r="BI22" s="402">
        <f>-'Debt &amp; interest'!BI92-'Debt &amp; interest'!BI93</f>
        <v>-596.19248295117723</v>
      </c>
      <c r="BJ22" s="402">
        <f>-'Debt &amp; interest'!BJ92-'Debt &amp; interest'!BJ93</f>
        <v>-602.45433226624573</v>
      </c>
      <c r="BK22" s="402">
        <f>-'Debt &amp; interest'!BK92-'Debt &amp; interest'!BK93</f>
        <v>-612.24780188223497</v>
      </c>
      <c r="BL22" s="402">
        <f>-'Debt &amp; interest'!BL92-'Debt &amp; interest'!BL93</f>
        <v>-619.95684185528683</v>
      </c>
      <c r="BM22" s="402">
        <f>-'Debt &amp; interest'!BM92-'Debt &amp; interest'!BM93</f>
        <v>-627.68184185528685</v>
      </c>
      <c r="BN22" s="402">
        <f>-'Debt &amp; interest'!BN92-'Debt &amp; interest'!BN93</f>
        <v>-635.40684185528687</v>
      </c>
      <c r="BO22" s="402">
        <f>-'Debt &amp; interest'!BO92-'Debt &amp; interest'!BO93</f>
        <v>-643.14780188223506</v>
      </c>
      <c r="BP22" s="402">
        <f>-'Debt &amp; interest'!BP92-'Debt &amp; interest'!BP93</f>
        <v>-650.85684185528692</v>
      </c>
      <c r="BQ22" s="402">
        <f>-'Debt &amp; interest'!BQ92-'Debt &amp; interest'!BQ93</f>
        <v>-658.58184185528694</v>
      </c>
      <c r="BR22" s="402">
        <f>-'Debt &amp; interest'!BR92-'Debt &amp; interest'!BR93</f>
        <v>-666.30684185528696</v>
      </c>
      <c r="BS22" s="402">
        <f>-'Debt &amp; interest'!BS92-'Debt &amp; interest'!BS93</f>
        <v>-674.04780188223515</v>
      </c>
      <c r="BT22" s="402">
        <f>-'Debt &amp; interest'!BT92-'Debt &amp; interest'!BT93</f>
        <v>-681.75684185528701</v>
      </c>
      <c r="BU22" s="402">
        <f>-'Debt &amp; interest'!BU92-'Debt &amp; interest'!BU93</f>
        <v>-689.48184185528703</v>
      </c>
      <c r="BV22" s="402">
        <f>-'Debt &amp; interest'!BV92-'Debt &amp; interest'!BV93</f>
        <v>-697.20684185528705</v>
      </c>
      <c r="BW22" s="402">
        <f>-'Debt &amp; interest'!BW92-'Debt &amp; interest'!BW93</f>
        <v>-704.94780188223524</v>
      </c>
      <c r="BX22" s="402">
        <f>-'Debt &amp; interest'!BX92-'Debt &amp; interest'!BX93</f>
        <v>-712.6568418552871</v>
      </c>
      <c r="BY22" s="402">
        <f>-'Debt &amp; interest'!BY92-'Debt &amp; interest'!BY93</f>
        <v>-720.38184185528712</v>
      </c>
      <c r="BZ22" s="402">
        <f>-'Debt &amp; interest'!BZ92-'Debt &amp; interest'!BZ93</f>
        <v>-728.10684185528714</v>
      </c>
      <c r="CA22" s="402">
        <f>-'Debt &amp; interest'!CA92-'Debt &amp; interest'!CA93</f>
        <v>-735.84780188223533</v>
      </c>
      <c r="CB22" s="402">
        <f>-'Debt &amp; interest'!CB92-'Debt &amp; interest'!CB93</f>
        <v>-743.55684185528719</v>
      </c>
      <c r="CC22" s="402">
        <f>-'Debt &amp; interest'!CC92-'Debt &amp; interest'!CC93</f>
        <v>-751.28184185528721</v>
      </c>
      <c r="CD22" s="402">
        <f>-'Debt &amp; interest'!CD92-'Debt &amp; interest'!CD93</f>
        <v>-759.00684185528723</v>
      </c>
      <c r="CE22" s="402">
        <f>-'Debt &amp; interest'!CE92-'Debt &amp; interest'!CE93</f>
        <v>-766.74780188223542</v>
      </c>
      <c r="CF22" s="402">
        <f>-'Debt &amp; interest'!CF92-'Debt &amp; interest'!CF93</f>
        <v>-774.45684185528728</v>
      </c>
      <c r="CG22" s="402">
        <f>-'Debt &amp; interest'!CG92-'Debt &amp; interest'!CG93</f>
        <v>-782.1818418552873</v>
      </c>
      <c r="CH22" s="402">
        <f>-'Debt &amp; interest'!CH92-'Debt &amp; interest'!CH93</f>
        <v>-789.90684185528733</v>
      </c>
      <c r="CI22" s="402">
        <f>-'Debt &amp; interest'!CI92-'Debt &amp; interest'!CI93</f>
        <v>-797.63184185528735</v>
      </c>
    </row>
    <row r="23" spans="1:87">
      <c r="A23" s="222"/>
      <c r="B23" s="222"/>
      <c r="C23" s="222"/>
      <c r="D23" s="34"/>
      <c r="E23" s="34"/>
      <c r="F23" s="34"/>
      <c r="G23" s="354"/>
      <c r="H23" s="354"/>
      <c r="I23" s="354"/>
      <c r="J23" s="354"/>
      <c r="K23" s="354"/>
      <c r="L23" s="354"/>
      <c r="M23" s="354"/>
      <c r="N23" s="354"/>
      <c r="O23" s="354"/>
      <c r="P23" s="354"/>
      <c r="Q23" s="354"/>
      <c r="R23" s="354"/>
      <c r="S23" s="354"/>
      <c r="T23" s="354"/>
      <c r="U23" s="354"/>
      <c r="V23" s="354"/>
      <c r="W23" s="354"/>
      <c r="X23" s="354"/>
      <c r="Y23" s="354"/>
      <c r="Z23" s="354"/>
      <c r="AA23" s="354"/>
      <c r="AB23" s="354"/>
      <c r="AC23" s="354"/>
      <c r="AD23" s="354"/>
      <c r="AE23" s="354"/>
      <c r="AF23" s="354"/>
      <c r="AG23" s="354"/>
      <c r="AH23" s="354"/>
      <c r="AI23" s="354"/>
      <c r="AJ23" s="354"/>
      <c r="AK23" s="354"/>
      <c r="AL23" s="354"/>
      <c r="AM23" s="354"/>
      <c r="AN23" s="354"/>
      <c r="AO23" s="354"/>
      <c r="AP23" s="354"/>
      <c r="AQ23" s="354"/>
      <c r="AR23" s="354"/>
      <c r="AS23" s="354"/>
      <c r="AT23" s="354"/>
      <c r="AU23" s="354"/>
      <c r="AV23" s="354"/>
      <c r="AW23" s="354"/>
      <c r="AX23" s="354"/>
      <c r="AY23" s="354"/>
      <c r="AZ23" s="354"/>
      <c r="BA23" s="354"/>
      <c r="BB23" s="354"/>
      <c r="BC23" s="354"/>
      <c r="BD23" s="354"/>
      <c r="BE23" s="354"/>
      <c r="BF23" s="354"/>
      <c r="BG23" s="354"/>
      <c r="BH23" s="354"/>
      <c r="BI23" s="354"/>
      <c r="BJ23" s="354"/>
      <c r="BK23" s="354"/>
      <c r="BL23" s="354"/>
      <c r="BM23" s="354"/>
      <c r="BN23" s="354"/>
      <c r="BO23" s="354"/>
      <c r="BP23" s="354"/>
      <c r="BQ23" s="354"/>
      <c r="BR23" s="354"/>
      <c r="BS23" s="354"/>
      <c r="BT23" s="354"/>
      <c r="BU23" s="354"/>
      <c r="BV23" s="354"/>
      <c r="BW23" s="354"/>
      <c r="BX23" s="354"/>
      <c r="BY23" s="354"/>
      <c r="BZ23" s="354"/>
      <c r="CA23" s="354"/>
      <c r="CB23" s="354"/>
      <c r="CC23" s="354"/>
      <c r="CD23" s="354"/>
      <c r="CE23" s="354"/>
      <c r="CF23" s="354"/>
      <c r="CG23" s="354"/>
      <c r="CH23" s="354"/>
      <c r="CI23" s="354"/>
    </row>
    <row r="24" spans="1:87">
      <c r="A24" s="222"/>
      <c r="B24" s="222"/>
      <c r="C24" s="222" t="s">
        <v>662</v>
      </c>
      <c r="D24" s="34" t="s">
        <v>898</v>
      </c>
      <c r="E24" s="34" t="s">
        <v>58</v>
      </c>
      <c r="F24" s="34"/>
      <c r="G24" s="583"/>
      <c r="H24" s="402">
        <f>-Investment!H110</f>
        <v>-138.64907343268521</v>
      </c>
      <c r="I24" s="402">
        <f>-Investment!I110</f>
        <v>-169.67500000000001</v>
      </c>
      <c r="J24" s="402">
        <f>-Investment!J110</f>
        <v>-230.52898735440502</v>
      </c>
      <c r="K24" s="402">
        <f>-Investment!K110</f>
        <v>-318.17570260899953</v>
      </c>
      <c r="L24" s="402">
        <f>-Investment!L110</f>
        <v>-342.62600000000003</v>
      </c>
      <c r="M24" s="402">
        <f>-Investment!M110</f>
        <v>-351.79394318840565</v>
      </c>
      <c r="N24" s="402">
        <f>-Investment!N110</f>
        <v>-396.43671497584546</v>
      </c>
      <c r="O24" s="402">
        <f>-Investment!O110</f>
        <v>-238.33843289039575</v>
      </c>
      <c r="P24" s="402">
        <f>-Investment!P110</f>
        <v>-246.33416518774632</v>
      </c>
      <c r="Q24" s="402">
        <f>-Investment!Q110</f>
        <v>-251.40460573914061</v>
      </c>
      <c r="R24" s="402">
        <f>-Investment!R110</f>
        <v>-286.38400544823998</v>
      </c>
      <c r="S24" s="402">
        <f>-Investment!S110</f>
        <v>-342.93366306865323</v>
      </c>
      <c r="T24" s="402">
        <f>-Investment!T110</f>
        <v>-370.14039220474052</v>
      </c>
      <c r="U24" s="402">
        <f>-Investment!U110</f>
        <v>-393.64515715665522</v>
      </c>
      <c r="V24" s="402">
        <f>-Investment!V110</f>
        <v>-401.51806029978832</v>
      </c>
      <c r="W24" s="402">
        <f>-Investment!W110</f>
        <v>-409.54842150578412</v>
      </c>
      <c r="X24" s="402">
        <f>-Investment!X110</f>
        <v>-417.73938993589979</v>
      </c>
      <c r="Y24" s="402">
        <f>-Investment!Y110</f>
        <v>-426.0941777346178</v>
      </c>
      <c r="Z24" s="402">
        <f>-Investment!Z110</f>
        <v>-434.61606128931015</v>
      </c>
      <c r="AA24" s="402">
        <f>-Investment!AA110</f>
        <v>-443.30838251509641</v>
      </c>
      <c r="AB24" s="402">
        <f>-Investment!AB110</f>
        <v>-452.17455016539839</v>
      </c>
      <c r="AC24" s="402">
        <f>-Investment!AC110</f>
        <v>-461.21804116870635</v>
      </c>
      <c r="AD24" s="402">
        <f>-Investment!AD110</f>
        <v>-470.44240199208048</v>
      </c>
      <c r="AE24" s="402">
        <f>-Investment!AE110</f>
        <v>-479.85125003192206</v>
      </c>
      <c r="AF24" s="402">
        <f>-Investment!AF110</f>
        <v>-489.4482750325605</v>
      </c>
      <c r="AG24" s="402">
        <f>-Investment!AG110</f>
        <v>-499.23724053321172</v>
      </c>
      <c r="AH24" s="402">
        <f>-Investment!AH110</f>
        <v>-509.22198534387599</v>
      </c>
      <c r="AI24" s="402">
        <f>-Investment!AI110</f>
        <v>-519.40642505075346</v>
      </c>
      <c r="AJ24" s="402">
        <f>-Investment!AJ110</f>
        <v>-529.79455355176844</v>
      </c>
      <c r="AK24" s="402">
        <f>-Investment!AK110</f>
        <v>-540.3904446228039</v>
      </c>
      <c r="AL24" s="402">
        <f>-Investment!AL110</f>
        <v>-551.19825351525992</v>
      </c>
      <c r="AM24" s="402">
        <f>-Investment!AM110</f>
        <v>-562.22221858556509</v>
      </c>
      <c r="AN24" s="402">
        <f>-Investment!AN110</f>
        <v>-573.46666295727641</v>
      </c>
      <c r="AO24" s="402">
        <f>-Investment!AO110</f>
        <v>-584.93599621642204</v>
      </c>
      <c r="AP24" s="402">
        <f>-Investment!AP110</f>
        <v>-596.63471614075047</v>
      </c>
      <c r="AQ24" s="402">
        <f>-Investment!AQ110</f>
        <v>-608.56741046356547</v>
      </c>
      <c r="AR24" s="402">
        <f>-Investment!AR110</f>
        <v>-620.73875867283675</v>
      </c>
      <c r="AS24" s="402">
        <f>-Investment!AS110</f>
        <v>-633.1535338462935</v>
      </c>
      <c r="AT24" s="402">
        <f>-Investment!AT110</f>
        <v>-645.81660452321933</v>
      </c>
      <c r="AU24" s="402">
        <f>-Investment!AU110</f>
        <v>-658.73293661368382</v>
      </c>
      <c r="AV24" s="402">
        <f>-Investment!AV110</f>
        <v>-671.90759534595759</v>
      </c>
      <c r="AW24" s="402">
        <f>-Investment!AW110</f>
        <v>-685.34574725287678</v>
      </c>
      <c r="AX24" s="402">
        <f>-Investment!AX110</f>
        <v>-699.0526621979343</v>
      </c>
      <c r="AY24" s="402">
        <f>-Investment!AY110</f>
        <v>-713.03371544189304</v>
      </c>
      <c r="AZ24" s="402">
        <f>-Investment!AZ110</f>
        <v>-727.29438975073083</v>
      </c>
      <c r="BA24" s="402">
        <f>-Investment!BA110</f>
        <v>-741.84027754574549</v>
      </c>
      <c r="BB24" s="402">
        <f>-Investment!BB110</f>
        <v>-756.67708309666045</v>
      </c>
      <c r="BC24" s="402">
        <f>-Investment!BC110</f>
        <v>-771.81062475859369</v>
      </c>
      <c r="BD24" s="402">
        <f>-Investment!BD110</f>
        <v>-787.24683725376553</v>
      </c>
      <c r="BE24" s="402">
        <f>-Investment!BE110</f>
        <v>-802.99177399884093</v>
      </c>
      <c r="BF24" s="402">
        <f>-Investment!BF110</f>
        <v>-819.05160947881768</v>
      </c>
      <c r="BG24" s="402">
        <f>-Investment!BG110</f>
        <v>-835.43264166839401</v>
      </c>
      <c r="BH24" s="402">
        <f>-Investment!BH110</f>
        <v>-852.14129450176199</v>
      </c>
      <c r="BI24" s="402">
        <f>-Investment!BI110</f>
        <v>-869.18412039179725</v>
      </c>
      <c r="BJ24" s="402">
        <f>-Investment!BJ110</f>
        <v>-886.56780279963334</v>
      </c>
      <c r="BK24" s="402">
        <f>-Investment!BK110</f>
        <v>-904.29915885562605</v>
      </c>
      <c r="BL24" s="402">
        <f>-Investment!BL110</f>
        <v>-922.38514203273849</v>
      </c>
      <c r="BM24" s="402">
        <f>-Investment!BM110</f>
        <v>-940.83284487339336</v>
      </c>
      <c r="BN24" s="402">
        <f>-Investment!BN110</f>
        <v>-959.64950177086121</v>
      </c>
      <c r="BO24" s="402">
        <f>-Investment!BO110</f>
        <v>-978.8424918062783</v>
      </c>
      <c r="BP24" s="402">
        <f>-Investment!BP110</f>
        <v>-998.41934164240399</v>
      </c>
      <c r="BQ24" s="402">
        <f>-Investment!BQ110</f>
        <v>-1018.3877284752521</v>
      </c>
      <c r="BR24" s="402">
        <f>-Investment!BR110</f>
        <v>-1038.7554830447573</v>
      </c>
      <c r="BS24" s="402">
        <f>-Investment!BS110</f>
        <v>-1059.5305927056525</v>
      </c>
      <c r="BT24" s="402">
        <f>-Investment!BT110</f>
        <v>-1080.7212045597655</v>
      </c>
      <c r="BU24" s="402">
        <f>-Investment!BU110</f>
        <v>-1102.3356286509609</v>
      </c>
      <c r="BV24" s="402">
        <f>-Investment!BV110</f>
        <v>-1124.3823412239801</v>
      </c>
      <c r="BW24" s="402">
        <f>-Investment!BW110</f>
        <v>-1146.8699880484596</v>
      </c>
      <c r="BX24" s="402">
        <f>-Investment!BX110</f>
        <v>-1169.8073878094287</v>
      </c>
      <c r="BY24" s="402">
        <f>-Investment!BY110</f>
        <v>-1193.2035355656176</v>
      </c>
      <c r="BZ24" s="402">
        <f>-Investment!BZ110</f>
        <v>-1217.0676062769298</v>
      </c>
      <c r="CA24" s="402">
        <f>-Investment!CA110</f>
        <v>-1241.4089584024684</v>
      </c>
      <c r="CB24" s="402">
        <f>-Investment!CB110</f>
        <v>-1266.2371375705179</v>
      </c>
      <c r="CC24" s="402">
        <f>-Investment!CC110</f>
        <v>-1291.5618803219281</v>
      </c>
      <c r="CD24" s="402">
        <f>-Investment!CD110</f>
        <v>-1317.3931179283668</v>
      </c>
      <c r="CE24" s="402">
        <f>-Investment!CE110</f>
        <v>-1343.7409802869345</v>
      </c>
      <c r="CF24" s="402">
        <f>-Investment!CF110</f>
        <v>-1370.6157998926731</v>
      </c>
      <c r="CG24" s="402">
        <f>-Investment!CG110</f>
        <v>-1398.0281158905264</v>
      </c>
      <c r="CH24" s="402">
        <f>-Investment!CH110</f>
        <v>-1425.988678208337</v>
      </c>
      <c r="CI24" s="402">
        <f>-Investment!CI110</f>
        <v>-1454.5084517725038</v>
      </c>
    </row>
    <row r="25" spans="1:87">
      <c r="A25" s="222"/>
      <c r="B25" s="222"/>
      <c r="C25" s="222" t="s">
        <v>287</v>
      </c>
      <c r="D25" s="34" t="s">
        <v>898</v>
      </c>
      <c r="E25" s="34" t="s">
        <v>58</v>
      </c>
      <c r="F25" s="34"/>
      <c r="G25" s="583"/>
      <c r="H25" s="402">
        <f>Investment!H106</f>
        <v>0</v>
      </c>
      <c r="I25" s="402">
        <f>Investment!I106</f>
        <v>-23.8</v>
      </c>
      <c r="J25" s="402">
        <f>Investment!J106</f>
        <v>-16.899999999999999</v>
      </c>
      <c r="K25" s="402">
        <f>Investment!K106</f>
        <v>-22.25</v>
      </c>
      <c r="L25" s="402">
        <f>Investment!L106</f>
        <v>0</v>
      </c>
      <c r="M25" s="402">
        <f>Investment!M106</f>
        <v>0</v>
      </c>
      <c r="N25" s="402">
        <f>Investment!N106</f>
        <v>0</v>
      </c>
      <c r="O25" s="402">
        <f>Investment!O106</f>
        <v>0</v>
      </c>
      <c r="P25" s="402">
        <f>Investment!P106</f>
        <v>0</v>
      </c>
      <c r="Q25" s="402">
        <f>Investment!Q106</f>
        <v>0</v>
      </c>
      <c r="R25" s="402">
        <f>Investment!R106</f>
        <v>0</v>
      </c>
      <c r="S25" s="402">
        <f>Investment!S106</f>
        <v>0</v>
      </c>
      <c r="T25" s="402">
        <f>Investment!T106</f>
        <v>0</v>
      </c>
      <c r="U25" s="402">
        <f>Investment!U106</f>
        <v>0</v>
      </c>
      <c r="V25" s="402">
        <f>Investment!V106</f>
        <v>0</v>
      </c>
      <c r="W25" s="402">
        <f>Investment!W106</f>
        <v>0</v>
      </c>
      <c r="X25" s="402">
        <f>Investment!X106</f>
        <v>0</v>
      </c>
      <c r="Y25" s="402">
        <f>Investment!Y106</f>
        <v>0</v>
      </c>
      <c r="Z25" s="402">
        <f>Investment!Z106</f>
        <v>0</v>
      </c>
      <c r="AA25" s="402">
        <f>Investment!AA106</f>
        <v>0</v>
      </c>
      <c r="AB25" s="402">
        <f>Investment!AB106</f>
        <v>0</v>
      </c>
      <c r="AC25" s="402">
        <f>Investment!AC106</f>
        <v>0</v>
      </c>
      <c r="AD25" s="402">
        <f>Investment!AD106</f>
        <v>0</v>
      </c>
      <c r="AE25" s="402">
        <f>Investment!AE106</f>
        <v>0</v>
      </c>
      <c r="AF25" s="402">
        <f>Investment!AF106</f>
        <v>0</v>
      </c>
      <c r="AG25" s="402">
        <f>Investment!AG106</f>
        <v>0</v>
      </c>
      <c r="AH25" s="402">
        <f>Investment!AH106</f>
        <v>0</v>
      </c>
      <c r="AI25" s="402">
        <f>Investment!AI106</f>
        <v>0</v>
      </c>
      <c r="AJ25" s="402">
        <f>Investment!AJ106</f>
        <v>0</v>
      </c>
      <c r="AK25" s="402">
        <f>Investment!AK106</f>
        <v>0</v>
      </c>
      <c r="AL25" s="402">
        <f>Investment!AL106</f>
        <v>0</v>
      </c>
      <c r="AM25" s="402">
        <f>Investment!AM106</f>
        <v>0</v>
      </c>
      <c r="AN25" s="402">
        <f>Investment!AN106</f>
        <v>0</v>
      </c>
      <c r="AO25" s="402">
        <f>Investment!AO106</f>
        <v>0</v>
      </c>
      <c r="AP25" s="402">
        <f>Investment!AP106</f>
        <v>0</v>
      </c>
      <c r="AQ25" s="402">
        <f>Investment!AQ106</f>
        <v>0</v>
      </c>
      <c r="AR25" s="402">
        <f>Investment!AR106</f>
        <v>0</v>
      </c>
      <c r="AS25" s="402">
        <f>Investment!AS106</f>
        <v>0</v>
      </c>
      <c r="AT25" s="402">
        <f>Investment!AT106</f>
        <v>0</v>
      </c>
      <c r="AU25" s="402">
        <f>Investment!AU106</f>
        <v>0</v>
      </c>
      <c r="AV25" s="402">
        <f>Investment!AV106</f>
        <v>0</v>
      </c>
      <c r="AW25" s="402">
        <f>Investment!AW106</f>
        <v>0</v>
      </c>
      <c r="AX25" s="402">
        <f>Investment!AX106</f>
        <v>0</v>
      </c>
      <c r="AY25" s="402">
        <f>Investment!AY106</f>
        <v>0</v>
      </c>
      <c r="AZ25" s="402">
        <f>Investment!AZ106</f>
        <v>0</v>
      </c>
      <c r="BA25" s="402">
        <f>Investment!BA106</f>
        <v>0</v>
      </c>
      <c r="BB25" s="402">
        <f>Investment!BB106</f>
        <v>0</v>
      </c>
      <c r="BC25" s="402">
        <f>Investment!BC106</f>
        <v>0</v>
      </c>
      <c r="BD25" s="402">
        <f>Investment!BD106</f>
        <v>0</v>
      </c>
      <c r="BE25" s="402">
        <f>Investment!BE106</f>
        <v>0</v>
      </c>
      <c r="BF25" s="402">
        <f>Investment!BF106</f>
        <v>0</v>
      </c>
      <c r="BG25" s="402">
        <f>Investment!BG106</f>
        <v>0</v>
      </c>
      <c r="BH25" s="402">
        <f>Investment!BH106</f>
        <v>0</v>
      </c>
      <c r="BI25" s="402">
        <f>Investment!BI106</f>
        <v>0</v>
      </c>
      <c r="BJ25" s="402">
        <f>Investment!BJ106</f>
        <v>0</v>
      </c>
      <c r="BK25" s="402">
        <f>Investment!BK106</f>
        <v>0</v>
      </c>
      <c r="BL25" s="402">
        <f>Investment!BL106</f>
        <v>0</v>
      </c>
      <c r="BM25" s="402">
        <f>Investment!BM106</f>
        <v>0</v>
      </c>
      <c r="BN25" s="402">
        <f>Investment!BN106</f>
        <v>0</v>
      </c>
      <c r="BO25" s="402">
        <f>Investment!BO106</f>
        <v>0</v>
      </c>
      <c r="BP25" s="402">
        <f>Investment!BP106</f>
        <v>0</v>
      </c>
      <c r="BQ25" s="402">
        <f>Investment!BQ106</f>
        <v>0</v>
      </c>
      <c r="BR25" s="402">
        <f>Investment!BR106</f>
        <v>0</v>
      </c>
      <c r="BS25" s="402">
        <f>Investment!BS106</f>
        <v>0</v>
      </c>
      <c r="BT25" s="402">
        <f>Investment!BT106</f>
        <v>0</v>
      </c>
      <c r="BU25" s="402">
        <f>Investment!BU106</f>
        <v>0</v>
      </c>
      <c r="BV25" s="402">
        <f>Investment!BV106</f>
        <v>0</v>
      </c>
      <c r="BW25" s="402">
        <f>Investment!BW106</f>
        <v>0</v>
      </c>
      <c r="BX25" s="402">
        <f>Investment!BX106</f>
        <v>0</v>
      </c>
      <c r="BY25" s="402">
        <f>Investment!BY106</f>
        <v>0</v>
      </c>
      <c r="BZ25" s="402">
        <f>Investment!BZ106</f>
        <v>0</v>
      </c>
      <c r="CA25" s="402">
        <f>Investment!CA106</f>
        <v>0</v>
      </c>
      <c r="CB25" s="402">
        <f>Investment!CB106</f>
        <v>0</v>
      </c>
      <c r="CC25" s="402">
        <f>Investment!CC106</f>
        <v>0</v>
      </c>
      <c r="CD25" s="402">
        <f>Investment!CD106</f>
        <v>0</v>
      </c>
      <c r="CE25" s="402">
        <f>Investment!CE106</f>
        <v>0</v>
      </c>
      <c r="CF25" s="402">
        <f>Investment!CF106</f>
        <v>0</v>
      </c>
      <c r="CG25" s="402">
        <f>Investment!CG106</f>
        <v>0</v>
      </c>
      <c r="CH25" s="402">
        <f>Investment!CH106</f>
        <v>0</v>
      </c>
      <c r="CI25" s="402">
        <f>Investment!CI106</f>
        <v>0</v>
      </c>
    </row>
    <row r="26" spans="1:87">
      <c r="A26" s="222"/>
      <c r="B26" s="222"/>
      <c r="C26" s="222"/>
      <c r="D26" s="34"/>
      <c r="E26" s="34"/>
      <c r="F26" s="34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  <c r="AB26" s="222"/>
      <c r="AC26" s="222"/>
      <c r="AD26" s="222"/>
      <c r="AE26" s="222"/>
      <c r="AF26" s="222"/>
      <c r="AG26" s="222"/>
      <c r="AH26" s="222"/>
      <c r="AI26" s="222"/>
      <c r="AJ26" s="222"/>
      <c r="AK26" s="222"/>
      <c r="AL26" s="222"/>
      <c r="AM26" s="222"/>
      <c r="AN26" s="222"/>
      <c r="AO26" s="222"/>
      <c r="AP26" s="222"/>
      <c r="AQ26" s="222"/>
      <c r="AR26" s="222"/>
      <c r="AS26" s="222"/>
      <c r="AT26" s="222"/>
      <c r="AU26" s="222"/>
      <c r="AV26" s="222"/>
      <c r="AW26" s="222"/>
      <c r="AX26" s="222"/>
      <c r="AY26" s="222"/>
      <c r="AZ26" s="222"/>
      <c r="BA26" s="222"/>
      <c r="BB26" s="222"/>
      <c r="BC26" s="222"/>
      <c r="BD26" s="222"/>
      <c r="BE26" s="222"/>
      <c r="BF26" s="222"/>
      <c r="BG26" s="222"/>
      <c r="BH26" s="222"/>
      <c r="BI26" s="222"/>
      <c r="BJ26" s="222"/>
      <c r="BK26" s="222"/>
      <c r="BL26" s="222"/>
      <c r="BM26" s="222"/>
      <c r="BN26" s="222"/>
      <c r="BO26" s="222"/>
      <c r="BP26" s="222"/>
      <c r="BQ26" s="222"/>
      <c r="BR26" s="222"/>
      <c r="BS26" s="222"/>
      <c r="BT26" s="222"/>
      <c r="BU26" s="222"/>
      <c r="BV26" s="222"/>
      <c r="BW26" s="222"/>
      <c r="BX26" s="222"/>
      <c r="BY26" s="222"/>
      <c r="BZ26" s="222"/>
      <c r="CA26" s="222"/>
      <c r="CB26" s="222"/>
      <c r="CC26" s="222"/>
      <c r="CD26" s="222"/>
      <c r="CE26" s="222"/>
      <c r="CF26" s="222"/>
      <c r="CG26" s="222"/>
      <c r="CH26" s="222"/>
      <c r="CI26" s="222"/>
    </row>
    <row r="27" spans="1:87">
      <c r="A27" s="222"/>
      <c r="B27" s="222"/>
      <c r="C27" s="222" t="s">
        <v>663</v>
      </c>
      <c r="D27" s="34" t="s">
        <v>898</v>
      </c>
      <c r="E27" s="34" t="s">
        <v>58</v>
      </c>
      <c r="F27" s="34"/>
      <c r="G27" s="583"/>
      <c r="H27" s="402">
        <f>-Investment!H84-Investment!H85</f>
        <v>-185.88304425748811</v>
      </c>
      <c r="I27" s="402">
        <f>-Investment!I84-Investment!I85</f>
        <v>-215.22857212940994</v>
      </c>
      <c r="J27" s="402">
        <f>-Investment!J84-Investment!J85</f>
        <v>-287.81734857112832</v>
      </c>
      <c r="K27" s="402">
        <f>-Investment!K84-Investment!K85</f>
        <v>-416.06643382947721</v>
      </c>
      <c r="L27" s="402">
        <f>-Investment!L84-Investment!L85</f>
        <v>-481.87900000000002</v>
      </c>
      <c r="M27" s="402">
        <f>-Investment!M84-Investment!M85</f>
        <v>-489.33216463768099</v>
      </c>
      <c r="N27" s="402">
        <f>-Investment!N84-Investment!N85</f>
        <v>-536.72563329095692</v>
      </c>
      <c r="O27" s="402">
        <f>-Investment!O84-Investment!O85</f>
        <v>-408.44523646848972</v>
      </c>
      <c r="P27" s="402">
        <f>-Investment!P84-Investment!P85</f>
        <v>-441.83476631596864</v>
      </c>
      <c r="Q27" s="402">
        <f>-Investment!Q84-Investment!Q85</f>
        <v>-475.18850925647666</v>
      </c>
      <c r="R27" s="402">
        <f>-Investment!R84-Investment!R85</f>
        <v>-506.74841753926592</v>
      </c>
      <c r="S27" s="402">
        <f>-Investment!S84-Investment!S85</f>
        <v>-567.43860187414077</v>
      </c>
      <c r="T27" s="402">
        <f>-Investment!T84-Investment!T85</f>
        <v>-632.23560191756599</v>
      </c>
      <c r="U27" s="402">
        <f>-Investment!U84-Investment!U85</f>
        <v>-672.38401460170417</v>
      </c>
      <c r="V27" s="402">
        <f>-Investment!V84-Investment!V85</f>
        <v>-685.83169489373824</v>
      </c>
      <c r="W27" s="402">
        <f>-Investment!W84-Investment!W85</f>
        <v>-699.54832879161313</v>
      </c>
      <c r="X27" s="402">
        <f>-Investment!X84-Investment!X85</f>
        <v>-713.53929536744533</v>
      </c>
      <c r="Y27" s="402">
        <f>-Investment!Y84-Investment!Y85</f>
        <v>-727.81008127479424</v>
      </c>
      <c r="Z27" s="402">
        <f>-Investment!Z84-Investment!Z85</f>
        <v>-742.36628290029012</v>
      </c>
      <c r="AA27" s="402">
        <f>-Investment!AA84-Investment!AA85</f>
        <v>-757.21360855829607</v>
      </c>
      <c r="AB27" s="402">
        <f>-Investment!AB84-Investment!AB85</f>
        <v>-772.35788072946207</v>
      </c>
      <c r="AC27" s="402">
        <f>-Investment!AC84-Investment!AC85</f>
        <v>-787.80503834405124</v>
      </c>
      <c r="AD27" s="402">
        <f>-Investment!AD84-Investment!AD85</f>
        <v>-803.56113911093234</v>
      </c>
      <c r="AE27" s="402">
        <f>-Investment!AE84-Investment!AE85</f>
        <v>-819.63236189315091</v>
      </c>
      <c r="AF27" s="402">
        <f>-Investment!AF84-Investment!AF85</f>
        <v>-836.0250091310138</v>
      </c>
      <c r="AG27" s="402">
        <f>-Investment!AG84-Investment!AG85</f>
        <v>-852.7455093136341</v>
      </c>
      <c r="AH27" s="402">
        <f>-Investment!AH84-Investment!AH85</f>
        <v>-869.80041949990687</v>
      </c>
      <c r="AI27" s="402">
        <f>-Investment!AI84-Investment!AI85</f>
        <v>-887.19642788990495</v>
      </c>
      <c r="AJ27" s="402">
        <f>-Investment!AJ84-Investment!AJ85</f>
        <v>-904.94035644770292</v>
      </c>
      <c r="AK27" s="402">
        <f>-Investment!AK84-Investment!AK85</f>
        <v>-923.03916357665707</v>
      </c>
      <c r="AL27" s="402">
        <f>-Investment!AL84-Investment!AL85</f>
        <v>-941.49994684819012</v>
      </c>
      <c r="AM27" s="402">
        <f>-Investment!AM84-Investment!AM85</f>
        <v>-960.32994578515388</v>
      </c>
      <c r="AN27" s="402">
        <f>-Investment!AN84-Investment!AN85</f>
        <v>-979.53654470085712</v>
      </c>
      <c r="AO27" s="402">
        <f>-Investment!AO84-Investment!AO85</f>
        <v>-999.12727559487439</v>
      </c>
      <c r="AP27" s="402">
        <f>-Investment!AP84-Investment!AP85</f>
        <v>-1019.1098211067717</v>
      </c>
      <c r="AQ27" s="402">
        <f>-Investment!AQ84-Investment!AQ85</f>
        <v>-1039.4920175289071</v>
      </c>
      <c r="AR27" s="402">
        <f>-Investment!AR84-Investment!AR85</f>
        <v>-1060.2818578794854</v>
      </c>
      <c r="AS27" s="402">
        <f>-Investment!AS84-Investment!AS85</f>
        <v>-1081.487495037075</v>
      </c>
      <c r="AT27" s="402">
        <f>-Investment!AT84-Investment!AT85</f>
        <v>-1103.1172449378166</v>
      </c>
      <c r="AU27" s="402">
        <f>-Investment!AU84-Investment!AU85</f>
        <v>-1125.1795898365731</v>
      </c>
      <c r="AV27" s="402">
        <f>-Investment!AV84-Investment!AV85</f>
        <v>-1147.6831816333047</v>
      </c>
      <c r="AW27" s="402">
        <f>-Investment!AW84-Investment!AW85</f>
        <v>-1170.6368452659708</v>
      </c>
      <c r="AX27" s="402">
        <f>-Investment!AX84-Investment!AX85</f>
        <v>-1194.0495821712902</v>
      </c>
      <c r="AY27" s="402">
        <f>-Investment!AY84-Investment!AY85</f>
        <v>-1217.9305738147161</v>
      </c>
      <c r="AZ27" s="402">
        <f>-Investment!AZ84-Investment!AZ85</f>
        <v>-1242.2891852910102</v>
      </c>
      <c r="BA27" s="402">
        <f>-Investment!BA84-Investment!BA85</f>
        <v>-1267.1349689968306</v>
      </c>
      <c r="BB27" s="402">
        <f>-Investment!BB84-Investment!BB85</f>
        <v>-1292.4776683767673</v>
      </c>
      <c r="BC27" s="402">
        <f>-Investment!BC84-Investment!BC85</f>
        <v>-1318.3272217443027</v>
      </c>
      <c r="BD27" s="402">
        <f>-Investment!BD84-Investment!BD85</f>
        <v>-1344.6937661791885</v>
      </c>
      <c r="BE27" s="402">
        <f>-Investment!BE84-Investment!BE85</f>
        <v>-1371.5876415027724</v>
      </c>
      <c r="BF27" s="402">
        <f>-Investment!BF84-Investment!BF85</f>
        <v>-1399.0193943328279</v>
      </c>
      <c r="BG27" s="402">
        <f>-Investment!BG84-Investment!BG85</f>
        <v>-1426.9997822194846</v>
      </c>
      <c r="BH27" s="402">
        <f>-Investment!BH84-Investment!BH85</f>
        <v>-1455.5397778638744</v>
      </c>
      <c r="BI27" s="402">
        <f>-Investment!BI84-Investment!BI85</f>
        <v>-1484.6505734211519</v>
      </c>
      <c r="BJ27" s="402">
        <f>-Investment!BJ84-Investment!BJ85</f>
        <v>-1514.3435848895751</v>
      </c>
      <c r="BK27" s="402">
        <f>-Investment!BK84-Investment!BK85</f>
        <v>-1544.6304565873666</v>
      </c>
      <c r="BL27" s="402">
        <f>-Investment!BL84-Investment!BL85</f>
        <v>-1575.5230657191139</v>
      </c>
      <c r="BM27" s="402">
        <f>-Investment!BM84-Investment!BM85</f>
        <v>-1607.0335270334963</v>
      </c>
      <c r="BN27" s="402">
        <f>-Investment!BN84-Investment!BN85</f>
        <v>-1639.1741975741661</v>
      </c>
      <c r="BO27" s="402">
        <f>-Investment!BO84-Investment!BO85</f>
        <v>-1671.9576815256494</v>
      </c>
      <c r="BP27" s="402">
        <f>-Investment!BP84-Investment!BP85</f>
        <v>-1705.3968351561625</v>
      </c>
      <c r="BQ27" s="402">
        <f>-Investment!BQ84-Investment!BQ85</f>
        <v>-1739.5047718592857</v>
      </c>
      <c r="BR27" s="402">
        <f>-Investment!BR84-Investment!BR85</f>
        <v>-1774.2948672964717</v>
      </c>
      <c r="BS27" s="402">
        <f>-Investment!BS84-Investment!BS85</f>
        <v>-1809.7807646424012</v>
      </c>
      <c r="BT27" s="402">
        <f>-Investment!BT84-Investment!BT85</f>
        <v>-1845.9763799352493</v>
      </c>
      <c r="BU27" s="402">
        <f>-Investment!BU84-Investment!BU85</f>
        <v>-1882.8959075339544</v>
      </c>
      <c r="BV27" s="402">
        <f>-Investment!BV84-Investment!BV85</f>
        <v>-1920.5538256846335</v>
      </c>
      <c r="BW27" s="402">
        <f>-Investment!BW84-Investment!BW85</f>
        <v>-1958.9649021983259</v>
      </c>
      <c r="BX27" s="402">
        <f>-Investment!BX84-Investment!BX85</f>
        <v>-1998.1442002422923</v>
      </c>
      <c r="BY27" s="402">
        <f>-Investment!BY84-Investment!BY85</f>
        <v>-2038.1070842471386</v>
      </c>
      <c r="BZ27" s="402">
        <f>-Investment!BZ84-Investment!BZ85</f>
        <v>-2078.8692259320815</v>
      </c>
      <c r="CA27" s="402">
        <f>-Investment!CA84-Investment!CA85</f>
        <v>-2120.4466104507228</v>
      </c>
      <c r="CB27" s="402">
        <f>-Investment!CB84-Investment!CB85</f>
        <v>-2162.8555426597377</v>
      </c>
      <c r="CC27" s="402">
        <f>-Investment!CC84-Investment!CC85</f>
        <v>-2206.112653512932</v>
      </c>
      <c r="CD27" s="402">
        <f>-Investment!CD84-Investment!CD85</f>
        <v>-2250.2349065831909</v>
      </c>
      <c r="CE27" s="402">
        <f>-Investment!CE84-Investment!CE85</f>
        <v>-2295.239604714855</v>
      </c>
      <c r="CF27" s="402">
        <f>-Investment!CF84-Investment!CF85</f>
        <v>-2341.1443968091521</v>
      </c>
      <c r="CG27" s="402">
        <f>-Investment!CG84-Investment!CG85</f>
        <v>-2387.9672847453348</v>
      </c>
      <c r="CH27" s="402">
        <f>-Investment!CH84-Investment!CH85</f>
        <v>-2435.7266304402419</v>
      </c>
      <c r="CI27" s="402">
        <f>-Investment!CI84-Investment!CI85</f>
        <v>-2484.4411630490467</v>
      </c>
    </row>
    <row r="28" spans="1:87">
      <c r="A28" s="222"/>
      <c r="B28" s="222"/>
      <c r="C28" s="222" t="s">
        <v>53</v>
      </c>
      <c r="D28" s="34" t="s">
        <v>898</v>
      </c>
      <c r="E28" s="34" t="s">
        <v>58</v>
      </c>
      <c r="F28" s="34"/>
      <c r="G28" s="583"/>
      <c r="H28" s="402">
        <f>-Investment!H86</f>
        <v>-196.44545139418406</v>
      </c>
      <c r="I28" s="402">
        <f>-Investment!I86</f>
        <v>-223.70039482883749</v>
      </c>
      <c r="J28" s="402">
        <f>-Investment!J86</f>
        <v>-281.60832114737752</v>
      </c>
      <c r="K28" s="402">
        <f>-Investment!K86</f>
        <v>-299.36498988592899</v>
      </c>
      <c r="L28" s="402">
        <f>-Investment!L86</f>
        <v>-351.762</v>
      </c>
      <c r="M28" s="402">
        <f>-Investment!M86</f>
        <v>-412.61366492753626</v>
      </c>
      <c r="N28" s="402">
        <f>-Investment!N86</f>
        <v>-448.9243398932116</v>
      </c>
      <c r="O28" s="402">
        <f>-Investment!O86</f>
        <v>-317.24356371413222</v>
      </c>
      <c r="P28" s="402">
        <f>-Investment!P86</f>
        <v>-401.66835184349412</v>
      </c>
      <c r="Q28" s="402">
        <f>-Investment!Q86</f>
        <v>-425.76605489641696</v>
      </c>
      <c r="R28" s="402">
        <f>-Investment!R86</f>
        <v>-439.01957196392596</v>
      </c>
      <c r="S28" s="402">
        <f>-Investment!S86</f>
        <v>-476.75196029928998</v>
      </c>
      <c r="T28" s="402">
        <f>-Investment!T86</f>
        <v>-495.11591313524332</v>
      </c>
      <c r="U28" s="402">
        <f>-Investment!U86</f>
        <v>-595.82645114200773</v>
      </c>
      <c r="V28" s="402">
        <f>-Investment!V86</f>
        <v>-700.36736430378858</v>
      </c>
      <c r="W28" s="402">
        <f>-Investment!W86</f>
        <v>-808.85158341158387</v>
      </c>
      <c r="X28" s="402">
        <f>-Investment!X86</f>
        <v>-921.39502433796952</v>
      </c>
      <c r="Y28" s="402">
        <f>-Investment!Y86</f>
        <v>-1038.116662268046</v>
      </c>
      <c r="Z28" s="402">
        <f>-Investment!Z86</f>
        <v>-1159.1386077055902</v>
      </c>
      <c r="AA28" s="402">
        <f>-Investment!AA86</f>
        <v>-1284.586184295729</v>
      </c>
      <c r="AB28" s="402">
        <f>-Investment!AB86</f>
        <v>-1414.5880085063914</v>
      </c>
      <c r="AC28" s="402">
        <f>-Investment!AC86</f>
        <v>-1549.276071211762</v>
      </c>
      <c r="AD28" s="402">
        <f>-Investment!AD86</f>
        <v>-1688.7858212219444</v>
      </c>
      <c r="AE28" s="402">
        <f>-Investment!AE86</f>
        <v>-1833.2562508040496</v>
      </c>
      <c r="AF28" s="402">
        <f>-Investment!AF86</f>
        <v>-1982.8299832409502</v>
      </c>
      <c r="AG28" s="402">
        <f>-Investment!AG86</f>
        <v>-2053.1977241242321</v>
      </c>
      <c r="AH28" s="402">
        <f>-Investment!AH86</f>
        <v>-2125.5870426495489</v>
      </c>
      <c r="AI28" s="402">
        <f>-Investment!AI86</f>
        <v>-2200.0506548262288</v>
      </c>
      <c r="AJ28" s="402">
        <f>-Investment!AJ86</f>
        <v>-2276.6425766729162</v>
      </c>
      <c r="AK28" s="402">
        <f>-Investment!AK86</f>
        <v>-2355.4181551315401</v>
      </c>
      <c r="AL28" s="402">
        <f>-Investment!AL86</f>
        <v>-2436.4340996978403</v>
      </c>
      <c r="AM28" s="402">
        <f>-Investment!AM86</f>
        <v>-2519.7485147847392</v>
      </c>
      <c r="AN28" s="402">
        <f>-Investment!AN86</f>
        <v>-2605.4209328352358</v>
      </c>
      <c r="AO28" s="402">
        <f>-Investment!AO86</f>
        <v>-2693.512348201838</v>
      </c>
      <c r="AP28" s="402">
        <f>-Investment!AP86</f>
        <v>-2784.08525180997</v>
      </c>
      <c r="AQ28" s="402">
        <f>-Investment!AQ86</f>
        <v>-2877.2036666231465</v>
      </c>
      <c r="AR28" s="402">
        <f>-Investment!AR86</f>
        <v>-2972.9331839281267</v>
      </c>
      <c r="AS28" s="402">
        <f>-Investment!AS86</f>
        <v>-3071.3410004586567</v>
      </c>
      <c r="AT28" s="402">
        <f>-Investment!AT86</f>
        <v>-3172.4959563768361</v>
      </c>
      <c r="AU28" s="402">
        <f>-Investment!AU86</f>
        <v>-3276.4685741315598</v>
      </c>
      <c r="AV28" s="402">
        <f>-Investment!AV86</f>
        <v>-3383.3310982139219</v>
      </c>
      <c r="AW28" s="402">
        <f>-Investment!AW86</f>
        <v>-3493.1575358299256</v>
      </c>
      <c r="AX28" s="402">
        <f>-Investment!AX86</f>
        <v>-3606.0236985112838</v>
      </c>
      <c r="AY28" s="402">
        <f>-Investment!AY86</f>
        <v>-3722.0072446855638</v>
      </c>
      <c r="AZ28" s="402">
        <f>-Investment!AZ86</f>
        <v>-3841.187723227411</v>
      </c>
      <c r="BA28" s="402">
        <f>-Investment!BA86</f>
        <v>-3963.6466180130578</v>
      </c>
      <c r="BB28" s="402">
        <f>-Investment!BB86</f>
        <v>-4089.4673935008395</v>
      </c>
      <c r="BC28" s="402">
        <f>-Investment!BC86</f>
        <v>-4218.7355413609275</v>
      </c>
      <c r="BD28" s="402">
        <f>-Investment!BD86</f>
        <v>-4351.5386281780184</v>
      </c>
      <c r="BE28" s="402">
        <f>-Investment!BE86</f>
        <v>-4487.9663442512492</v>
      </c>
      <c r="BF28" s="402">
        <f>-Investment!BF86</f>
        <v>-4628.1105535161369</v>
      </c>
      <c r="BG28" s="402">
        <f>-Investment!BG86</f>
        <v>-4772.0653446139204</v>
      </c>
      <c r="BH28" s="402">
        <f>-Investment!BH86</f>
        <v>-4919.9270831342083</v>
      </c>
      <c r="BI28" s="402">
        <f>-Investment!BI86</f>
        <v>-5071.7944650574627</v>
      </c>
      <c r="BJ28" s="402">
        <f>-Investment!BJ86</f>
        <v>-5227.7685714243935</v>
      </c>
      <c r="BK28" s="402">
        <f>-Investment!BK86</f>
        <v>-5387.9529242599783</v>
      </c>
      <c r="BL28" s="402">
        <f>-Investment!BL86</f>
        <v>-5552.453543780417</v>
      </c>
      <c r="BM28" s="402">
        <f>-Investment!BM86</f>
        <v>-5721.3790069119696</v>
      </c>
      <c r="BN28" s="402">
        <f>-Investment!BN86</f>
        <v>-5894.8405071512707</v>
      </c>
      <c r="BO28" s="402">
        <f>-Investment!BO86</f>
        <v>-6072.95191579738</v>
      </c>
      <c r="BP28" s="402">
        <f>-Investment!BP86</f>
        <v>-6255.829844586473</v>
      </c>
      <c r="BQ28" s="402">
        <f>-Investment!BQ86</f>
        <v>-6443.5937097608121</v>
      </c>
      <c r="BR28" s="402">
        <f>-Investment!BR86</f>
        <v>-6636.3657976042887</v>
      </c>
      <c r="BS28" s="402">
        <f>-Investment!BS86</f>
        <v>-6834.2713314776001</v>
      </c>
      <c r="BT28" s="402">
        <f>-Investment!BT86</f>
        <v>-7037.4385403868027</v>
      </c>
      <c r="BU28" s="402">
        <f>-Investment!BU86</f>
        <v>-7245.9987291197831</v>
      </c>
      <c r="BV28" s="402">
        <f>-Investment!BV86</f>
        <v>-7460.0863499859261</v>
      </c>
      <c r="BW28" s="402">
        <f>-Investment!BW86</f>
        <v>-7679.8390761950677</v>
      </c>
      <c r="BX28" s="402">
        <f>-Investment!BX86</f>
        <v>-7905.3978769125806</v>
      </c>
      <c r="BY28" s="402">
        <f>-Investment!BY86</f>
        <v>-8136.9070940283164</v>
      </c>
      <c r="BZ28" s="402">
        <f>-Investment!BZ86</f>
        <v>-8374.514520677918</v>
      </c>
      <c r="CA28" s="402">
        <f>-Investment!CA86</f>
        <v>-8618.3714815558887</v>
      </c>
      <c r="CB28" s="402">
        <f>-Investment!CB86</f>
        <v>-8868.6329150607089</v>
      </c>
      <c r="CC28" s="402">
        <f>-Investment!CC86</f>
        <v>-9125.4574573130994</v>
      </c>
      <c r="CD28" s="402">
        <f>-Investment!CD86</f>
        <v>-9389.0075280895635</v>
      </c>
      <c r="CE28" s="402">
        <f>-Investment!CE86</f>
        <v>-9659.449418714159</v>
      </c>
      <c r="CF28" s="402">
        <f>-Investment!CF86</f>
        <v>-9936.9533819525022</v>
      </c>
      <c r="CG28" s="402">
        <f>-Investment!CG86</f>
        <v>-10221.693723952892</v>
      </c>
      <c r="CH28" s="402">
        <f>-Investment!CH86</f>
        <v>-10513.848898280517</v>
      </c>
      <c r="CI28" s="402">
        <f>-Investment!CI86</f>
        <v>-10813.601602091669</v>
      </c>
    </row>
    <row r="29" spans="1:87">
      <c r="A29" s="222"/>
      <c r="B29" s="222"/>
      <c r="C29" s="222"/>
      <c r="D29" s="34"/>
      <c r="E29" s="34"/>
      <c r="F29" s="34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  <c r="AB29" s="222"/>
      <c r="AC29" s="222"/>
      <c r="AD29" s="222"/>
      <c r="AE29" s="222"/>
      <c r="AF29" s="222"/>
      <c r="AG29" s="222"/>
      <c r="AH29" s="222"/>
      <c r="AI29" s="222"/>
      <c r="AJ29" s="222"/>
      <c r="AK29" s="222"/>
      <c r="AL29" s="222"/>
      <c r="AM29" s="222"/>
      <c r="AN29" s="222"/>
      <c r="AO29" s="222"/>
      <c r="AP29" s="222"/>
      <c r="AQ29" s="222"/>
      <c r="AR29" s="222"/>
      <c r="AS29" s="222"/>
      <c r="AT29" s="222"/>
      <c r="AU29" s="222"/>
      <c r="AV29" s="222"/>
      <c r="AW29" s="222"/>
      <c r="AX29" s="222"/>
      <c r="AY29" s="222"/>
      <c r="AZ29" s="222"/>
      <c r="BA29" s="222"/>
      <c r="BB29" s="222"/>
      <c r="BC29" s="222"/>
      <c r="BD29" s="222"/>
      <c r="BE29" s="222"/>
      <c r="BF29" s="222"/>
      <c r="BG29" s="222"/>
      <c r="BH29" s="222"/>
      <c r="BI29" s="222"/>
      <c r="BJ29" s="222"/>
      <c r="BK29" s="222"/>
      <c r="BL29" s="222"/>
      <c r="BM29" s="222"/>
      <c r="BN29" s="222"/>
      <c r="BO29" s="222"/>
      <c r="BP29" s="222"/>
      <c r="BQ29" s="222"/>
      <c r="BR29" s="222"/>
      <c r="BS29" s="222"/>
      <c r="BT29" s="222"/>
      <c r="BU29" s="222"/>
      <c r="BV29" s="222"/>
      <c r="BW29" s="222"/>
      <c r="BX29" s="222"/>
      <c r="BY29" s="222"/>
      <c r="BZ29" s="222"/>
      <c r="CA29" s="222"/>
      <c r="CB29" s="222"/>
      <c r="CC29" s="222"/>
      <c r="CD29" s="222"/>
      <c r="CE29" s="222"/>
      <c r="CF29" s="222"/>
      <c r="CG29" s="222"/>
      <c r="CH29" s="222"/>
      <c r="CI29" s="222"/>
    </row>
    <row r="30" spans="1:87">
      <c r="A30" s="336"/>
      <c r="B30" s="337"/>
      <c r="C30" s="337" t="s">
        <v>664</v>
      </c>
      <c r="D30" s="344"/>
      <c r="E30" s="344"/>
      <c r="F30" s="344"/>
      <c r="G30" s="336"/>
      <c r="H30" s="336"/>
      <c r="I30" s="336"/>
      <c r="J30" s="336"/>
      <c r="K30" s="336"/>
      <c r="L30" s="336"/>
      <c r="M30" s="336"/>
      <c r="N30" s="336"/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6"/>
      <c r="AD30" s="336"/>
      <c r="AE30" s="336"/>
      <c r="AF30" s="336"/>
      <c r="AG30" s="336"/>
      <c r="AH30" s="336"/>
      <c r="AI30" s="336"/>
      <c r="AJ30" s="336"/>
      <c r="AK30" s="336"/>
      <c r="AL30" s="336"/>
      <c r="AM30" s="336"/>
      <c r="AN30" s="336"/>
      <c r="AO30" s="336"/>
      <c r="AP30" s="336"/>
      <c r="AQ30" s="336"/>
      <c r="AR30" s="336"/>
      <c r="AS30" s="336"/>
      <c r="AT30" s="336"/>
      <c r="AU30" s="336"/>
      <c r="AV30" s="336"/>
      <c r="AW30" s="336"/>
      <c r="AX30" s="336"/>
      <c r="AY30" s="336"/>
      <c r="AZ30" s="336"/>
      <c r="BA30" s="336"/>
      <c r="BB30" s="336"/>
      <c r="BC30" s="336"/>
      <c r="BD30" s="336"/>
      <c r="BE30" s="336"/>
      <c r="BF30" s="336"/>
      <c r="BG30" s="336"/>
      <c r="BH30" s="336"/>
      <c r="BI30" s="336"/>
      <c r="BJ30" s="336"/>
      <c r="BK30" s="336"/>
      <c r="BL30" s="336"/>
      <c r="BM30" s="336"/>
      <c r="BN30" s="336"/>
      <c r="BO30" s="336"/>
      <c r="BP30" s="336"/>
      <c r="BQ30" s="336"/>
      <c r="BR30" s="336"/>
      <c r="BS30" s="336"/>
      <c r="BT30" s="336"/>
      <c r="BU30" s="336"/>
      <c r="BV30" s="336"/>
      <c r="BW30" s="336"/>
      <c r="BX30" s="336"/>
      <c r="BY30" s="336"/>
      <c r="BZ30" s="336"/>
      <c r="CA30" s="336"/>
      <c r="CB30" s="336"/>
      <c r="CC30" s="336"/>
      <c r="CD30" s="336"/>
      <c r="CE30" s="336"/>
      <c r="CF30" s="336"/>
      <c r="CG30" s="336"/>
      <c r="CH30" s="336"/>
      <c r="CI30" s="336"/>
    </row>
    <row r="31" spans="1:87">
      <c r="A31" s="222"/>
      <c r="B31" s="222"/>
      <c r="C31" s="222" t="s">
        <v>459</v>
      </c>
      <c r="D31" s="34" t="s">
        <v>898</v>
      </c>
      <c r="E31" s="34" t="s">
        <v>58</v>
      </c>
      <c r="F31" s="34"/>
      <c r="G31" s="780"/>
      <c r="H31" s="338">
        <f>'Debt &amp; interest'!H48</f>
        <v>4148.4269999999997</v>
      </c>
      <c r="I31" s="338">
        <f>'Debt &amp; interest'!I48</f>
        <v>4383.5870000000004</v>
      </c>
      <c r="J31" s="338">
        <f>'Debt &amp; interest'!J48</f>
        <v>4508.7359999999999</v>
      </c>
      <c r="K31" s="338">
        <f>'Debt &amp; interest'!K48</f>
        <v>4704.4319999999998</v>
      </c>
      <c r="L31" s="338">
        <f>'Debt &amp; interest'!L48</f>
        <v>4874.4319999999998</v>
      </c>
      <c r="M31" s="338">
        <f>'Debt &amp; interest'!M48</f>
        <v>5044.4319999999998</v>
      </c>
      <c r="N31" s="338">
        <f>'Debt &amp; interest'!N48</f>
        <v>5214.4319999999998</v>
      </c>
      <c r="O31" s="338">
        <f>'Debt &amp; interest'!O48</f>
        <v>5386.0986666666668</v>
      </c>
      <c r="P31" s="338">
        <f>'Debt &amp; interest'!P48</f>
        <v>5557.7653333333337</v>
      </c>
      <c r="Q31" s="338">
        <f>'Debt &amp; interest'!Q48</f>
        <v>5729.4320000000007</v>
      </c>
      <c r="R31" s="338">
        <f>'Debt &amp; interest'!R48</f>
        <v>5901.0986666666677</v>
      </c>
      <c r="S31" s="338">
        <f>'Debt &amp; interest'!S48</f>
        <v>6072.7653333333346</v>
      </c>
      <c r="T31" s="338">
        <f>'Debt &amp; interest'!T48</f>
        <v>6244.4320000000016</v>
      </c>
      <c r="U31" s="338">
        <f>'Debt &amp; interest'!U48</f>
        <v>6416.0986666666686</v>
      </c>
      <c r="V31" s="338">
        <f>'Debt &amp; interest'!V48</f>
        <v>6587.7653333333355</v>
      </c>
      <c r="W31" s="338">
        <f>'Debt &amp; interest'!W48</f>
        <v>6759.4320000000025</v>
      </c>
      <c r="X31" s="338">
        <f>'Debt &amp; interest'!X48</f>
        <v>6931.0986666666695</v>
      </c>
      <c r="Y31" s="338">
        <f>'Debt &amp; interest'!Y48</f>
        <v>7102.7653333333365</v>
      </c>
      <c r="Z31" s="338">
        <f>'Debt &amp; interest'!Z48</f>
        <v>7274.4320000000034</v>
      </c>
      <c r="AA31" s="338">
        <f>'Debt &amp; interest'!AA48</f>
        <v>7446.0986666666704</v>
      </c>
      <c r="AB31" s="338">
        <f>'Debt &amp; interest'!AB48</f>
        <v>7617.7653333333374</v>
      </c>
      <c r="AC31" s="338">
        <f>'Debt &amp; interest'!AC48</f>
        <v>7789.4320000000043</v>
      </c>
      <c r="AD31" s="338">
        <f>'Debt &amp; interest'!AD48</f>
        <v>7961.0986666666713</v>
      </c>
      <c r="AE31" s="338">
        <f>'Debt &amp; interest'!AE48</f>
        <v>8132.7653333333383</v>
      </c>
      <c r="AF31" s="338">
        <f>'Debt &amp; interest'!AF48</f>
        <v>8304.4320000000062</v>
      </c>
      <c r="AG31" s="338">
        <f>'Debt &amp; interest'!AG48</f>
        <v>8476.098666666674</v>
      </c>
      <c r="AH31" s="338">
        <f>'Debt &amp; interest'!AH48</f>
        <v>8647.7653333333419</v>
      </c>
      <c r="AI31" s="338">
        <f>'Debt &amp; interest'!AI48</f>
        <v>8819.4320000000098</v>
      </c>
      <c r="AJ31" s="338">
        <f>'Debt &amp; interest'!AJ48</f>
        <v>8991.0986666666777</v>
      </c>
      <c r="AK31" s="338">
        <f>'Debt &amp; interest'!AK48</f>
        <v>9162.7653333333456</v>
      </c>
      <c r="AL31" s="338">
        <f>'Debt &amp; interest'!AL48</f>
        <v>9334.4320000000134</v>
      </c>
      <c r="AM31" s="338">
        <f>'Debt &amp; interest'!AM48</f>
        <v>9506.0986666666813</v>
      </c>
      <c r="AN31" s="338">
        <f>'Debt &amp; interest'!AN48</f>
        <v>9677.7653333333492</v>
      </c>
      <c r="AO31" s="338">
        <f>'Debt &amp; interest'!AO48</f>
        <v>9849.4320000000171</v>
      </c>
      <c r="AP31" s="338">
        <f>'Debt &amp; interest'!AP48</f>
        <v>10021.098666666685</v>
      </c>
      <c r="AQ31" s="338">
        <f>'Debt &amp; interest'!AQ48</f>
        <v>10192.765333333353</v>
      </c>
      <c r="AR31" s="338">
        <f>'Debt &amp; interest'!AR48</f>
        <v>10364.432000000021</v>
      </c>
      <c r="AS31" s="338">
        <f>'Debt &amp; interest'!AS48</f>
        <v>10536.098666666689</v>
      </c>
      <c r="AT31" s="338">
        <f>'Debt &amp; interest'!AT48</f>
        <v>10707.765333333356</v>
      </c>
      <c r="AU31" s="338">
        <f>'Debt &amp; interest'!AU48</f>
        <v>10879.432000000024</v>
      </c>
      <c r="AV31" s="338">
        <f>'Debt &amp; interest'!AV48</f>
        <v>11051.098666666692</v>
      </c>
      <c r="AW31" s="338">
        <f>'Debt &amp; interest'!AW48</f>
        <v>11222.76533333336</v>
      </c>
      <c r="AX31" s="338">
        <f>'Debt &amp; interest'!AX48</f>
        <v>11394.432000000028</v>
      </c>
      <c r="AY31" s="338">
        <f>'Debt &amp; interest'!AY48</f>
        <v>11566.098666666696</v>
      </c>
      <c r="AZ31" s="338">
        <f>'Debt &amp; interest'!AZ48</f>
        <v>11737.765333333364</v>
      </c>
      <c r="BA31" s="338">
        <f>'Debt &amp; interest'!BA48</f>
        <v>11909.432000000032</v>
      </c>
      <c r="BB31" s="338">
        <f>'Debt &amp; interest'!BB48</f>
        <v>12081.0986666667</v>
      </c>
      <c r="BC31" s="338">
        <f>'Debt &amp; interest'!BC48</f>
        <v>12252.765333333367</v>
      </c>
      <c r="BD31" s="338">
        <f>'Debt &amp; interest'!BD48</f>
        <v>12424.432000000035</v>
      </c>
      <c r="BE31" s="338">
        <f>'Debt &amp; interest'!BE48</f>
        <v>12596.098666666703</v>
      </c>
      <c r="BF31" s="338">
        <f>'Debt &amp; interest'!BF48</f>
        <v>12767.765333333371</v>
      </c>
      <c r="BG31" s="338">
        <f>'Debt &amp; interest'!BG48</f>
        <v>12939.432000000039</v>
      </c>
      <c r="BH31" s="338">
        <f>'Debt &amp; interest'!BH48</f>
        <v>13111.098666666707</v>
      </c>
      <c r="BI31" s="338">
        <f>'Debt &amp; interest'!BI48</f>
        <v>13282.765333333375</v>
      </c>
      <c r="BJ31" s="338">
        <f>'Debt &amp; interest'!BJ48</f>
        <v>13454.432000000043</v>
      </c>
      <c r="BK31" s="338">
        <f>'Debt &amp; interest'!BK48</f>
        <v>13626.09866666671</v>
      </c>
      <c r="BL31" s="338">
        <f>'Debt &amp; interest'!BL48</f>
        <v>13797.765333333378</v>
      </c>
      <c r="BM31" s="338">
        <f>'Debt &amp; interest'!BM48</f>
        <v>13969.432000000046</v>
      </c>
      <c r="BN31" s="338">
        <f>'Debt &amp; interest'!BN48</f>
        <v>14141.098666666714</v>
      </c>
      <c r="BO31" s="338">
        <f>'Debt &amp; interest'!BO48</f>
        <v>14312.765333333382</v>
      </c>
      <c r="BP31" s="338">
        <f>'Debt &amp; interest'!BP48</f>
        <v>14484.43200000005</v>
      </c>
      <c r="BQ31" s="338">
        <f>'Debt &amp; interest'!BQ48</f>
        <v>14656.098666666718</v>
      </c>
      <c r="BR31" s="338">
        <f>'Debt &amp; interest'!BR48</f>
        <v>14827.765333333386</v>
      </c>
      <c r="BS31" s="338">
        <f>'Debt &amp; interest'!BS48</f>
        <v>14999.432000000053</v>
      </c>
      <c r="BT31" s="338">
        <f>'Debt &amp; interest'!BT48</f>
        <v>15171.098666666721</v>
      </c>
      <c r="BU31" s="338">
        <f>'Debt &amp; interest'!BU48</f>
        <v>15342.765333333389</v>
      </c>
      <c r="BV31" s="338">
        <f>'Debt &amp; interest'!BV48</f>
        <v>15514.432000000057</v>
      </c>
      <c r="BW31" s="338">
        <f>'Debt &amp; interest'!BW48</f>
        <v>15686.098666666725</v>
      </c>
      <c r="BX31" s="338">
        <f>'Debt &amp; interest'!BX48</f>
        <v>15857.765333333393</v>
      </c>
      <c r="BY31" s="338">
        <f>'Debt &amp; interest'!BY48</f>
        <v>16029.432000000061</v>
      </c>
      <c r="BZ31" s="338">
        <f>'Debt &amp; interest'!BZ48</f>
        <v>16201.098666666729</v>
      </c>
      <c r="CA31" s="338">
        <f>'Debt &amp; interest'!CA48</f>
        <v>16372.765333333396</v>
      </c>
      <c r="CB31" s="338">
        <f>'Debt &amp; interest'!CB48</f>
        <v>16544.432000000063</v>
      </c>
      <c r="CC31" s="338">
        <f>'Debt &amp; interest'!CC48</f>
        <v>16716.09866666673</v>
      </c>
      <c r="CD31" s="338">
        <f>'Debt &amp; interest'!CD48</f>
        <v>16887.765333333398</v>
      </c>
      <c r="CE31" s="338">
        <f>'Debt &amp; interest'!CE48</f>
        <v>17059.432000000066</v>
      </c>
      <c r="CF31" s="338">
        <f>'Debt &amp; interest'!CF48</f>
        <v>17231.098666666734</v>
      </c>
      <c r="CG31" s="338">
        <f>'Debt &amp; interest'!CG48</f>
        <v>17402.765333333402</v>
      </c>
      <c r="CH31" s="338">
        <f>'Debt &amp; interest'!CH48</f>
        <v>17574.43200000007</v>
      </c>
      <c r="CI31" s="338">
        <f>'Debt &amp; interest'!CI48</f>
        <v>17746.098666666738</v>
      </c>
    </row>
    <row r="32" spans="1:87">
      <c r="A32" s="222"/>
      <c r="B32" s="222"/>
      <c r="C32" s="222"/>
      <c r="D32" s="34"/>
      <c r="E32" s="34"/>
      <c r="F32" s="34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  <c r="AB32" s="222"/>
      <c r="AC32" s="222"/>
      <c r="AD32" s="222"/>
      <c r="AE32" s="222"/>
      <c r="AF32" s="222"/>
      <c r="AG32" s="222"/>
      <c r="AH32" s="222"/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2"/>
      <c r="AY32" s="222"/>
      <c r="AZ32" s="222"/>
      <c r="BA32" s="222"/>
      <c r="BB32" s="222"/>
      <c r="BC32" s="222"/>
      <c r="BD32" s="222"/>
      <c r="BE32" s="222"/>
      <c r="BF32" s="222"/>
      <c r="BG32" s="222"/>
      <c r="BH32" s="222"/>
      <c r="BI32" s="222"/>
      <c r="BJ32" s="222"/>
      <c r="BK32" s="222"/>
      <c r="BL32" s="222"/>
      <c r="BM32" s="222"/>
      <c r="BN32" s="222"/>
      <c r="BO32" s="222"/>
      <c r="BP32" s="222"/>
      <c r="BQ32" s="222"/>
      <c r="BR32" s="222"/>
      <c r="BS32" s="222"/>
      <c r="BT32" s="222"/>
      <c r="BU32" s="222"/>
      <c r="BV32" s="222"/>
      <c r="BW32" s="222"/>
      <c r="BX32" s="222"/>
      <c r="BY32" s="222"/>
      <c r="BZ32" s="222"/>
      <c r="CA32" s="222"/>
      <c r="CB32" s="222"/>
      <c r="CC32" s="222"/>
      <c r="CD32" s="222"/>
      <c r="CE32" s="222"/>
      <c r="CF32" s="222"/>
      <c r="CG32" s="222"/>
      <c r="CH32" s="222"/>
      <c r="CI32" s="222"/>
    </row>
    <row r="33" spans="1:87">
      <c r="A33" s="222"/>
      <c r="B33" s="222"/>
      <c r="C33" s="222" t="s">
        <v>471</v>
      </c>
      <c r="D33" s="34" t="s">
        <v>898</v>
      </c>
      <c r="E33" s="34" t="s">
        <v>58</v>
      </c>
      <c r="F33" s="34"/>
      <c r="G33" s="780"/>
      <c r="H33" s="338">
        <f>'Cash Flow'!H39</f>
        <v>428.73991784585962</v>
      </c>
      <c r="I33" s="338">
        <f>'Cash Flow'!I39</f>
        <v>515.75970719735244</v>
      </c>
      <c r="J33" s="338">
        <f>'Cash Flow'!J39</f>
        <v>389.99045253379626</v>
      </c>
      <c r="K33" s="338">
        <f>'Cash Flow'!K39</f>
        <v>280.08605415689271</v>
      </c>
      <c r="L33" s="338">
        <f>'Cash Flow'!L39</f>
        <v>136.3800541568925</v>
      </c>
      <c r="M33" s="338">
        <f>'Cash Flow'!M39</f>
        <v>82.102000000000032</v>
      </c>
      <c r="N33" s="338">
        <f>'Cash Flow'!N39</f>
        <v>69.76499999999993</v>
      </c>
      <c r="O33" s="338">
        <f>'Cash Flow'!O39</f>
        <v>52.937999999999789</v>
      </c>
      <c r="P33" s="338">
        <f>'Cash Flow'!P39</f>
        <v>50.563000000000073</v>
      </c>
      <c r="Q33" s="338">
        <f>'Cash Flow'!Q39</f>
        <v>50.241999999999848</v>
      </c>
      <c r="R33" s="338">
        <f>'Cash Flow'!R39</f>
        <v>50.069000000000216</v>
      </c>
      <c r="S33" s="338">
        <f>'Cash Flow'!S39</f>
        <v>50.002999999999389</v>
      </c>
      <c r="T33" s="338">
        <f>'Cash Flow'!T39</f>
        <v>50.000000000001023</v>
      </c>
      <c r="U33" s="338">
        <f>'Cash Flow'!U39</f>
        <v>49.999999999998209</v>
      </c>
      <c r="V33" s="338">
        <f>'Cash Flow'!V39</f>
        <v>50.000000000002018</v>
      </c>
      <c r="W33" s="338">
        <f>'Cash Flow'!W39</f>
        <v>49.999999999998664</v>
      </c>
      <c r="X33" s="338">
        <f>'Cash Flow'!X39</f>
        <v>50.000000000000369</v>
      </c>
      <c r="Y33" s="338">
        <f>'Cash Flow'!Y39</f>
        <v>50.000000000000028</v>
      </c>
      <c r="Z33" s="338">
        <f>'Cash Flow'!Z39</f>
        <v>49.999999999999687</v>
      </c>
      <c r="AA33" s="338">
        <f>'Cash Flow'!AA39</f>
        <v>49.999999999925194</v>
      </c>
      <c r="AB33" s="338">
        <f>'Cash Flow'!AB39</f>
        <v>50.000000000682405</v>
      </c>
      <c r="AC33" s="338">
        <f>'Cash Flow'!AC39</f>
        <v>49.999999997425277</v>
      </c>
      <c r="AD33" s="338">
        <f>'Cash Flow'!AD39</f>
        <v>50.000000005022883</v>
      </c>
      <c r="AE33" s="338">
        <f>'Cash Flow'!AE39</f>
        <v>49.999999995445876</v>
      </c>
      <c r="AF33" s="338">
        <f>'Cash Flow'!AF39</f>
        <v>49.999999999132569</v>
      </c>
      <c r="AG33" s="338">
        <f>'Cash Flow'!AG39</f>
        <v>50.000000006533639</v>
      </c>
      <c r="AH33" s="338">
        <f>'Cash Flow'!AH39</f>
        <v>49.999999994635715</v>
      </c>
      <c r="AI33" s="338">
        <f>'Cash Flow'!AI39</f>
        <v>49.999999997210153</v>
      </c>
      <c r="AJ33" s="338">
        <f>'Cash Flow'!AJ39</f>
        <v>50.000000010950146</v>
      </c>
      <c r="AK33" s="338">
        <f>'Cash Flow'!AK39</f>
        <v>49.999999987486262</v>
      </c>
      <c r="AL33" s="338">
        <f>'Cash Flow'!AL39</f>
        <v>50.000000007165426</v>
      </c>
      <c r="AM33" s="338">
        <f>'Cash Flow'!AM39</f>
        <v>49.999999999064329</v>
      </c>
      <c r="AN33" s="338">
        <f>'Cash Flow'!AN39</f>
        <v>49.999999999044093</v>
      </c>
      <c r="AO33" s="338">
        <f>'Cash Flow'!AO39</f>
        <v>49.999999999761314</v>
      </c>
      <c r="AP33" s="338">
        <f>'Cash Flow'!AP39</f>
        <v>50.000000001208889</v>
      </c>
      <c r="AQ33" s="338">
        <f>'Cash Flow'!AQ39</f>
        <v>49.999999998350148</v>
      </c>
      <c r="AR33" s="338">
        <f>'Cash Flow'!AR39</f>
        <v>50.000000001752909</v>
      </c>
      <c r="AS33" s="338">
        <f>'Cash Flow'!AS39</f>
        <v>50.000000000549136</v>
      </c>
      <c r="AT33" s="338">
        <f>'Cash Flow'!AT39</f>
        <v>49.99999999378673</v>
      </c>
      <c r="AU33" s="338">
        <f>'Cash Flow'!AU39</f>
        <v>50.000000010670362</v>
      </c>
      <c r="AV33" s="338">
        <f>'Cash Flow'!AV39</f>
        <v>49.999999991484799</v>
      </c>
      <c r="AW33" s="338">
        <f>'Cash Flow'!AW39</f>
        <v>50.000000002527116</v>
      </c>
      <c r="AX33" s="338">
        <f>'Cash Flow'!AX39</f>
        <v>50.000000000264379</v>
      </c>
      <c r="AY33" s="338">
        <f>'Cash Flow'!AY39</f>
        <v>50.000000000644121</v>
      </c>
      <c r="AZ33" s="338">
        <f>'Cash Flow'!AZ39</f>
        <v>49.99999999875152</v>
      </c>
      <c r="BA33" s="338">
        <f>'Cash Flow'!BA39</f>
        <v>50.000000000607912</v>
      </c>
      <c r="BB33" s="338">
        <f>'Cash Flow'!BB39</f>
        <v>50.000000000012108</v>
      </c>
      <c r="BC33" s="338">
        <f>'Cash Flow'!BC39</f>
        <v>49.99999999971044</v>
      </c>
      <c r="BD33" s="338">
        <f>'Cash Flow'!BD39</f>
        <v>50.00000000032091</v>
      </c>
      <c r="BE33" s="338">
        <f>'Cash Flow'!BE39</f>
        <v>49.999999999910244</v>
      </c>
      <c r="BF33" s="338">
        <f>'Cash Flow'!BF39</f>
        <v>49.999999999810029</v>
      </c>
      <c r="BG33" s="338">
        <f>'Cash Flow'!BG39</f>
        <v>50.000000000213788</v>
      </c>
      <c r="BH33" s="338">
        <f>'Cash Flow'!BH39</f>
        <v>50.000000000026517</v>
      </c>
      <c r="BI33" s="338">
        <f>'Cash Flow'!BI39</f>
        <v>49.999999999802014</v>
      </c>
      <c r="BJ33" s="338">
        <f>'Cash Flow'!BJ39</f>
        <v>50.000000000115193</v>
      </c>
      <c r="BK33" s="338">
        <f>'Cash Flow'!BK39</f>
        <v>49.999999999923546</v>
      </c>
      <c r="BL33" s="338">
        <f>'Cash Flow'!BL39</f>
        <v>50.000000000367066</v>
      </c>
      <c r="BM33" s="338">
        <f>'Cash Flow'!BM39</f>
        <v>49.999999999453053</v>
      </c>
      <c r="BN33" s="338">
        <f>'Cash Flow'!BN39</f>
        <v>50.000000000049852</v>
      </c>
      <c r="BO33" s="338">
        <f>'Cash Flow'!BO39</f>
        <v>50.000000000699288</v>
      </c>
      <c r="BP33" s="338">
        <f>'Cash Flow'!BP39</f>
        <v>49.999999999165169</v>
      </c>
      <c r="BQ33" s="338">
        <f>'Cash Flow'!BQ39</f>
        <v>50.000000000395374</v>
      </c>
      <c r="BR33" s="338">
        <f>'Cash Flow'!BR39</f>
        <v>49.99999999996723</v>
      </c>
      <c r="BS33" s="338">
        <f>'Cash Flow'!BS39</f>
        <v>49.999999999974051</v>
      </c>
      <c r="BT33" s="338">
        <f>'Cash Flow'!BT39</f>
        <v>49.999999999987324</v>
      </c>
      <c r="BU33" s="338">
        <f>'Cash Flow'!BU39</f>
        <v>50.000000000010573</v>
      </c>
      <c r="BV33" s="338">
        <f>'Cash Flow'!BV39</f>
        <v>49.999999999994998</v>
      </c>
      <c r="BW33" s="338">
        <f>'Cash Flow'!BW39</f>
        <v>50.000000000006565</v>
      </c>
      <c r="BX33" s="338">
        <f>'Cash Flow'!BX39</f>
        <v>49.999999999988972</v>
      </c>
      <c r="BY33" s="338">
        <f>'Cash Flow'!BY39</f>
        <v>50.000000000008328</v>
      </c>
      <c r="BZ33" s="338">
        <f>'Cash Flow'!BZ39</f>
        <v>49.999999999991587</v>
      </c>
      <c r="CA33" s="338">
        <f>'Cash Flow'!CA39</f>
        <v>50.000000000008072</v>
      </c>
      <c r="CB33" s="338">
        <f>'Cash Flow'!CB39</f>
        <v>49.999999999993804</v>
      </c>
      <c r="CC33" s="338">
        <f>'Cash Flow'!CC39</f>
        <v>50.000000000002842</v>
      </c>
      <c r="CD33" s="338">
        <f>'Cash Flow'!CD39</f>
        <v>49.999999999995651</v>
      </c>
      <c r="CE33" s="338">
        <f>'Cash Flow'!CE39</f>
        <v>50.000000000011141</v>
      </c>
      <c r="CF33" s="338">
        <f>'Cash Flow'!CF39</f>
        <v>49.999999999992383</v>
      </c>
      <c r="CG33" s="338">
        <f>'Cash Flow'!CG39</f>
        <v>50.000000000007418</v>
      </c>
      <c r="CH33" s="338">
        <f>'Cash Flow'!CH39</f>
        <v>49.999999999992298</v>
      </c>
      <c r="CI33" s="338">
        <f>'Cash Flow'!CI39</f>
        <v>50.000000000006139</v>
      </c>
    </row>
    <row r="34" spans="1:87">
      <c r="A34" s="222"/>
      <c r="B34" s="222"/>
      <c r="C34" s="222"/>
      <c r="D34" s="34"/>
      <c r="E34" s="34"/>
      <c r="F34" s="34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  <c r="BB34" s="222"/>
      <c r="BC34" s="222"/>
      <c r="BD34" s="222"/>
      <c r="BE34" s="222"/>
      <c r="BF34" s="222"/>
      <c r="BG34" s="222"/>
      <c r="BH34" s="222"/>
      <c r="BI34" s="222"/>
      <c r="BJ34" s="222"/>
      <c r="BK34" s="222"/>
      <c r="BL34" s="222"/>
      <c r="BM34" s="222"/>
      <c r="BN34" s="222"/>
      <c r="BO34" s="222"/>
      <c r="BP34" s="222"/>
      <c r="BQ34" s="222"/>
      <c r="BR34" s="222"/>
      <c r="BS34" s="222"/>
      <c r="BT34" s="222"/>
      <c r="BU34" s="222"/>
      <c r="BV34" s="222"/>
      <c r="BW34" s="222"/>
      <c r="BX34" s="222"/>
      <c r="BY34" s="222"/>
      <c r="BZ34" s="222"/>
      <c r="CA34" s="222"/>
      <c r="CB34" s="222"/>
      <c r="CC34" s="222"/>
      <c r="CD34" s="222"/>
      <c r="CE34" s="222"/>
      <c r="CF34" s="222"/>
      <c r="CG34" s="222"/>
      <c r="CH34" s="222"/>
      <c r="CI34" s="222"/>
    </row>
    <row r="35" spans="1:87">
      <c r="A35" s="334"/>
      <c r="B35" s="335"/>
      <c r="C35" s="335" t="s">
        <v>665</v>
      </c>
      <c r="D35" s="343"/>
      <c r="E35" s="343"/>
      <c r="F35" s="343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B35" s="334"/>
      <c r="AC35" s="334"/>
      <c r="AD35" s="334"/>
      <c r="AE35" s="334"/>
      <c r="AF35" s="334"/>
      <c r="AG35" s="334"/>
      <c r="AH35" s="334"/>
      <c r="AI35" s="334"/>
      <c r="AJ35" s="334"/>
      <c r="AK35" s="334"/>
      <c r="AL35" s="334"/>
      <c r="AM35" s="334"/>
      <c r="AN35" s="334"/>
      <c r="AO35" s="334"/>
      <c r="AP35" s="334"/>
      <c r="AQ35" s="334"/>
      <c r="AR35" s="334"/>
      <c r="AS35" s="334"/>
      <c r="AT35" s="334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34"/>
      <c r="BJ35" s="334"/>
      <c r="BK35" s="334"/>
      <c r="BL35" s="334"/>
      <c r="BM35" s="334"/>
      <c r="BN35" s="334"/>
      <c r="BO35" s="334"/>
      <c r="BP35" s="334"/>
      <c r="BQ35" s="334"/>
      <c r="BR35" s="334"/>
      <c r="BS35" s="334"/>
      <c r="BT35" s="334"/>
      <c r="BU35" s="334"/>
      <c r="BV35" s="334"/>
      <c r="BW35" s="334"/>
      <c r="BX35" s="334"/>
      <c r="BY35" s="334"/>
      <c r="BZ35" s="334"/>
      <c r="CA35" s="334"/>
      <c r="CB35" s="334"/>
      <c r="CC35" s="334"/>
      <c r="CD35" s="334"/>
      <c r="CE35" s="334"/>
      <c r="CF35" s="334"/>
      <c r="CG35" s="334"/>
      <c r="CH35" s="334"/>
      <c r="CI35" s="334"/>
    </row>
    <row r="36" spans="1:87">
      <c r="A36" s="336"/>
      <c r="B36" s="337"/>
      <c r="C36" s="337" t="s">
        <v>666</v>
      </c>
      <c r="D36" s="344"/>
      <c r="E36" s="344"/>
      <c r="F36" s="344"/>
      <c r="G36" s="336"/>
      <c r="H36" s="336"/>
      <c r="I36" s="336"/>
      <c r="J36" s="336"/>
      <c r="K36" s="336"/>
      <c r="L36" s="336"/>
      <c r="M36" s="336"/>
      <c r="N36" s="336"/>
      <c r="O36" s="336"/>
      <c r="P36" s="336"/>
      <c r="Q36" s="336"/>
      <c r="R36" s="336"/>
      <c r="S36" s="336"/>
      <c r="T36" s="336"/>
      <c r="U36" s="336"/>
      <c r="V36" s="336"/>
      <c r="W36" s="336"/>
      <c r="X36" s="336"/>
      <c r="Y36" s="336"/>
      <c r="Z36" s="336"/>
      <c r="AA36" s="336"/>
      <c r="AB36" s="336"/>
      <c r="AC36" s="336"/>
      <c r="AD36" s="336"/>
      <c r="AE36" s="336"/>
      <c r="AF36" s="336"/>
      <c r="AG36" s="336"/>
      <c r="AH36" s="336"/>
      <c r="AI36" s="336"/>
      <c r="AJ36" s="336"/>
      <c r="AK36" s="336"/>
      <c r="AL36" s="336"/>
      <c r="AM36" s="336"/>
      <c r="AN36" s="336"/>
      <c r="AO36" s="336"/>
      <c r="AP36" s="336"/>
      <c r="AQ36" s="336"/>
      <c r="AR36" s="336"/>
      <c r="AS36" s="336"/>
      <c r="AT36" s="336"/>
      <c r="AU36" s="336"/>
      <c r="AV36" s="336"/>
      <c r="AW36" s="336"/>
      <c r="AX36" s="336"/>
      <c r="AY36" s="336"/>
      <c r="AZ36" s="336"/>
      <c r="BA36" s="336"/>
      <c r="BB36" s="336"/>
      <c r="BC36" s="336"/>
      <c r="BD36" s="336"/>
      <c r="BE36" s="336"/>
      <c r="BF36" s="336"/>
      <c r="BG36" s="336"/>
      <c r="BH36" s="336"/>
      <c r="BI36" s="336"/>
      <c r="BJ36" s="336"/>
      <c r="BK36" s="336"/>
      <c r="BL36" s="336"/>
      <c r="BM36" s="336"/>
      <c r="BN36" s="336"/>
      <c r="BO36" s="336"/>
      <c r="BP36" s="336"/>
      <c r="BQ36" s="336"/>
      <c r="BR36" s="336"/>
      <c r="BS36" s="336"/>
      <c r="BT36" s="336"/>
      <c r="BU36" s="336"/>
      <c r="BV36" s="336"/>
      <c r="BW36" s="336"/>
      <c r="BX36" s="336"/>
      <c r="BY36" s="336"/>
      <c r="BZ36" s="336"/>
      <c r="CA36" s="336"/>
      <c r="CB36" s="336"/>
      <c r="CC36" s="336"/>
      <c r="CD36" s="336"/>
      <c r="CE36" s="336"/>
      <c r="CF36" s="336"/>
      <c r="CG36" s="336"/>
      <c r="CH36" s="336"/>
      <c r="CI36" s="336"/>
    </row>
    <row r="37" spans="1:87">
      <c r="A37" s="222"/>
      <c r="B37" s="222"/>
      <c r="C37" s="222" t="s">
        <v>667</v>
      </c>
      <c r="D37" s="34" t="s">
        <v>898</v>
      </c>
      <c r="E37" s="34" t="s">
        <v>58</v>
      </c>
      <c r="F37" s="34"/>
      <c r="G37" s="780"/>
      <c r="H37" s="338">
        <f>H31-H33</f>
        <v>3719.6870821541402</v>
      </c>
      <c r="I37" s="338">
        <f t="shared" ref="I37" si="2">I31-I33</f>
        <v>3867.8272928026481</v>
      </c>
      <c r="J37" s="338">
        <f>J31-J33</f>
        <v>4118.7455474662038</v>
      </c>
      <c r="K37" s="338">
        <f t="shared" ref="K37:AF37" si="3">K31-K33</f>
        <v>4424.3459458431071</v>
      </c>
      <c r="L37" s="338">
        <f t="shared" si="3"/>
        <v>4738.0519458431072</v>
      </c>
      <c r="M37" s="338">
        <f t="shared" si="3"/>
        <v>4962.33</v>
      </c>
      <c r="N37" s="338">
        <f t="shared" si="3"/>
        <v>5144.6669999999995</v>
      </c>
      <c r="O37" s="338">
        <f t="shared" si="3"/>
        <v>5333.1606666666667</v>
      </c>
      <c r="P37" s="338">
        <f t="shared" si="3"/>
        <v>5507.2023333333336</v>
      </c>
      <c r="Q37" s="338">
        <f t="shared" si="3"/>
        <v>5679.1900000000005</v>
      </c>
      <c r="R37" s="338">
        <f t="shared" si="3"/>
        <v>5851.0296666666673</v>
      </c>
      <c r="S37" s="338">
        <f t="shared" si="3"/>
        <v>6022.7623333333349</v>
      </c>
      <c r="T37" s="338">
        <f t="shared" si="3"/>
        <v>6194.4320000000007</v>
      </c>
      <c r="U37" s="338">
        <f t="shared" si="3"/>
        <v>6366.0986666666704</v>
      </c>
      <c r="V37" s="338">
        <f t="shared" si="3"/>
        <v>6537.7653333333337</v>
      </c>
      <c r="W37" s="338">
        <f t="shared" si="3"/>
        <v>6709.4320000000034</v>
      </c>
      <c r="X37" s="338">
        <f t="shared" si="3"/>
        <v>6881.0986666666695</v>
      </c>
      <c r="Y37" s="338">
        <f t="shared" si="3"/>
        <v>7052.7653333333365</v>
      </c>
      <c r="Z37" s="338">
        <f t="shared" si="3"/>
        <v>7224.4320000000034</v>
      </c>
      <c r="AA37" s="338">
        <f t="shared" si="3"/>
        <v>7396.098666666745</v>
      </c>
      <c r="AB37" s="338">
        <f t="shared" si="3"/>
        <v>7567.7653333326552</v>
      </c>
      <c r="AC37" s="338">
        <f t="shared" si="3"/>
        <v>7739.4320000025791</v>
      </c>
      <c r="AD37" s="338">
        <f t="shared" si="3"/>
        <v>7911.0986666616482</v>
      </c>
      <c r="AE37" s="338">
        <f t="shared" si="3"/>
        <v>8082.7653333378921</v>
      </c>
      <c r="AF37" s="338">
        <f t="shared" si="3"/>
        <v>8254.4320000008738</v>
      </c>
      <c r="AG37" s="338">
        <f t="shared" ref="AG37:AL37" si="4">AG31-AG33</f>
        <v>8426.0986666601402</v>
      </c>
      <c r="AH37" s="338">
        <f t="shared" si="4"/>
        <v>8597.7653333387061</v>
      </c>
      <c r="AI37" s="338">
        <f t="shared" si="4"/>
        <v>8769.4320000028001</v>
      </c>
      <c r="AJ37" s="338">
        <f t="shared" si="4"/>
        <v>8941.0986666557274</v>
      </c>
      <c r="AK37" s="338">
        <f t="shared" si="4"/>
        <v>9112.7653333458584</v>
      </c>
      <c r="AL37" s="338">
        <f t="shared" si="4"/>
        <v>9284.4319999928484</v>
      </c>
      <c r="AM37" s="338">
        <f t="shared" ref="AM37:CI37" si="5">AM31-AM33</f>
        <v>9456.0986666676163</v>
      </c>
      <c r="AN37" s="338">
        <f t="shared" si="5"/>
        <v>9627.765333334306</v>
      </c>
      <c r="AO37" s="338">
        <f t="shared" si="5"/>
        <v>9799.4320000002554</v>
      </c>
      <c r="AP37" s="338">
        <f t="shared" si="5"/>
        <v>9971.0986666654753</v>
      </c>
      <c r="AQ37" s="338">
        <f t="shared" si="5"/>
        <v>10142.765333335003</v>
      </c>
      <c r="AR37" s="338">
        <f t="shared" si="5"/>
        <v>10314.431999998267</v>
      </c>
      <c r="AS37" s="338">
        <f t="shared" si="5"/>
        <v>10486.098666666139</v>
      </c>
      <c r="AT37" s="338">
        <f t="shared" si="5"/>
        <v>10657.76533333957</v>
      </c>
      <c r="AU37" s="338">
        <f t="shared" si="5"/>
        <v>10829.431999989354</v>
      </c>
      <c r="AV37" s="338">
        <f t="shared" si="5"/>
        <v>11001.098666675207</v>
      </c>
      <c r="AW37" s="338">
        <f t="shared" si="5"/>
        <v>11172.765333330834</v>
      </c>
      <c r="AX37" s="338">
        <f t="shared" si="5"/>
        <v>11344.431999999764</v>
      </c>
      <c r="AY37" s="338">
        <f t="shared" si="5"/>
        <v>11516.098666666052</v>
      </c>
      <c r="AZ37" s="338">
        <f t="shared" si="5"/>
        <v>11687.765333334612</v>
      </c>
      <c r="BA37" s="338">
        <f t="shared" si="5"/>
        <v>11859.431999999424</v>
      </c>
      <c r="BB37" s="338">
        <f t="shared" si="5"/>
        <v>12031.098666666687</v>
      </c>
      <c r="BC37" s="338">
        <f t="shared" si="5"/>
        <v>12202.765333333657</v>
      </c>
      <c r="BD37" s="338">
        <f t="shared" si="5"/>
        <v>12374.431999999715</v>
      </c>
      <c r="BE37" s="338">
        <f t="shared" si="5"/>
        <v>12546.098666666792</v>
      </c>
      <c r="BF37" s="338">
        <f t="shared" si="5"/>
        <v>12717.76533333356</v>
      </c>
      <c r="BG37" s="338">
        <f t="shared" si="5"/>
        <v>12889.431999999824</v>
      </c>
      <c r="BH37" s="338">
        <f t="shared" si="5"/>
        <v>13061.098666666679</v>
      </c>
      <c r="BI37" s="338">
        <f t="shared" si="5"/>
        <v>13232.765333333573</v>
      </c>
      <c r="BJ37" s="338">
        <f t="shared" si="5"/>
        <v>13404.431999999928</v>
      </c>
      <c r="BK37" s="338">
        <f t="shared" si="5"/>
        <v>13576.098666666787</v>
      </c>
      <c r="BL37" s="338">
        <f t="shared" si="5"/>
        <v>13747.765333333011</v>
      </c>
      <c r="BM37" s="338">
        <f t="shared" si="5"/>
        <v>13919.432000000594</v>
      </c>
      <c r="BN37" s="338">
        <f t="shared" si="5"/>
        <v>14091.098666666665</v>
      </c>
      <c r="BO37" s="338">
        <f t="shared" si="5"/>
        <v>14262.765333332683</v>
      </c>
      <c r="BP37" s="338">
        <f t="shared" si="5"/>
        <v>14434.432000000885</v>
      </c>
      <c r="BQ37" s="338">
        <f t="shared" si="5"/>
        <v>14606.098666666323</v>
      </c>
      <c r="BR37" s="338">
        <f t="shared" si="5"/>
        <v>14777.765333333418</v>
      </c>
      <c r="BS37" s="338">
        <f t="shared" si="5"/>
        <v>14949.432000000079</v>
      </c>
      <c r="BT37" s="338">
        <f t="shared" si="5"/>
        <v>15121.098666666734</v>
      </c>
      <c r="BU37" s="338">
        <f t="shared" si="5"/>
        <v>15292.765333333378</v>
      </c>
      <c r="BV37" s="338">
        <f t="shared" si="5"/>
        <v>15464.432000000063</v>
      </c>
      <c r="BW37" s="338">
        <f t="shared" si="5"/>
        <v>15636.098666666718</v>
      </c>
      <c r="BX37" s="338">
        <f t="shared" si="5"/>
        <v>15807.765333333404</v>
      </c>
      <c r="BY37" s="338">
        <f t="shared" si="5"/>
        <v>15979.432000000052</v>
      </c>
      <c r="BZ37" s="338">
        <f t="shared" si="5"/>
        <v>16151.098666666738</v>
      </c>
      <c r="CA37" s="338">
        <f t="shared" si="5"/>
        <v>16322.765333333389</v>
      </c>
      <c r="CB37" s="338">
        <f t="shared" si="5"/>
        <v>16494.43200000007</v>
      </c>
      <c r="CC37" s="338">
        <f t="shared" si="5"/>
        <v>16666.098666666727</v>
      </c>
      <c r="CD37" s="338">
        <f t="shared" si="5"/>
        <v>16837.765333333402</v>
      </c>
      <c r="CE37" s="338">
        <f t="shared" si="5"/>
        <v>17009.432000000055</v>
      </c>
      <c r="CF37" s="338">
        <f t="shared" si="5"/>
        <v>17181.098666666741</v>
      </c>
      <c r="CG37" s="338">
        <f t="shared" si="5"/>
        <v>17352.765333333395</v>
      </c>
      <c r="CH37" s="338">
        <f t="shared" si="5"/>
        <v>17524.432000000077</v>
      </c>
      <c r="CI37" s="338">
        <f t="shared" si="5"/>
        <v>17696.09866666673</v>
      </c>
    </row>
    <row r="38" spans="1:87">
      <c r="A38" s="222"/>
      <c r="B38" s="222"/>
      <c r="C38" s="222" t="s">
        <v>668</v>
      </c>
      <c r="D38" s="34" t="s">
        <v>898</v>
      </c>
      <c r="E38" s="34" t="s">
        <v>58</v>
      </c>
      <c r="F38" s="34"/>
      <c r="G38" s="780"/>
      <c r="H38" s="354">
        <f>SUM(H9,H11,H13,H16,H18,H20,H21)</f>
        <v>514.81099999999992</v>
      </c>
      <c r="I38" s="354">
        <f>SUM(I9,I11,I13,I16,I18,I20,I21)</f>
        <v>591.8889999999999</v>
      </c>
      <c r="J38" s="354">
        <f t="shared" ref="J38:BT38" si="6">SUM(J9,J11,J13,J16,J18,J20,J21)</f>
        <v>655.87572150000005</v>
      </c>
      <c r="K38" s="354">
        <f t="shared" si="6"/>
        <v>710.46100000000001</v>
      </c>
      <c r="L38" s="354">
        <f>SUM(L9,L11,L13,L16,L18,L20,L21)</f>
        <v>789.34</v>
      </c>
      <c r="M38" s="354">
        <f t="shared" si="6"/>
        <v>898.57480856578877</v>
      </c>
      <c r="N38" s="354">
        <f t="shared" si="6"/>
        <v>1070.6568684581705</v>
      </c>
      <c r="O38" s="354">
        <f t="shared" si="6"/>
        <v>1132.5525515911456</v>
      </c>
      <c r="P38" s="354">
        <f t="shared" si="6"/>
        <v>1206.37930475289</v>
      </c>
      <c r="Q38" s="354">
        <f t="shared" si="6"/>
        <v>1303.1719251668037</v>
      </c>
      <c r="R38" s="354">
        <f t="shared" si="6"/>
        <v>1405.1753564825219</v>
      </c>
      <c r="S38" s="354">
        <f t="shared" si="6"/>
        <v>1500.7004018366013</v>
      </c>
      <c r="T38" s="354">
        <f t="shared" si="6"/>
        <v>1600.7835205637996</v>
      </c>
      <c r="U38" s="354">
        <f t="shared" si="6"/>
        <v>1702.9408455114556</v>
      </c>
      <c r="V38" s="354">
        <f t="shared" si="6"/>
        <v>1810.8985321002403</v>
      </c>
      <c r="W38" s="354">
        <f t="shared" si="6"/>
        <v>1925.2708699722857</v>
      </c>
      <c r="X38" s="354">
        <f t="shared" si="6"/>
        <v>2045.2627259268334</v>
      </c>
      <c r="Y38" s="354">
        <f t="shared" si="6"/>
        <v>2170.718488883615</v>
      </c>
      <c r="Z38" s="354">
        <f t="shared" si="6"/>
        <v>2304.8683531702491</v>
      </c>
      <c r="AA38" s="354">
        <f t="shared" si="6"/>
        <v>2440.1289186939871</v>
      </c>
      <c r="AB38" s="354">
        <f t="shared" si="6"/>
        <v>2548.9823169349756</v>
      </c>
      <c r="AC38" s="354">
        <f t="shared" si="6"/>
        <v>2708.1144768230706</v>
      </c>
      <c r="AD38" s="354">
        <f t="shared" si="6"/>
        <v>2868.1087118306755</v>
      </c>
      <c r="AE38" s="354">
        <f t="shared" si="6"/>
        <v>3036.3102473587373</v>
      </c>
      <c r="AF38" s="354">
        <f t="shared" si="6"/>
        <v>3213.9922186441481</v>
      </c>
      <c r="AG38" s="354">
        <f t="shared" si="6"/>
        <v>3321.7900964106825</v>
      </c>
      <c r="AH38" s="354">
        <f t="shared" si="6"/>
        <v>3431.6255008527069</v>
      </c>
      <c r="AI38" s="354">
        <f t="shared" si="6"/>
        <v>3545.1421714370781</v>
      </c>
      <c r="AJ38" s="354">
        <f t="shared" si="6"/>
        <v>3661.9896491421105</v>
      </c>
      <c r="AK38" s="354">
        <f t="shared" si="6"/>
        <v>3781.6030671855651</v>
      </c>
      <c r="AL38" s="354">
        <f t="shared" si="6"/>
        <v>3905.3579093438034</v>
      </c>
      <c r="AM38" s="354">
        <f t="shared" si="6"/>
        <v>4033.4740952832767</v>
      </c>
      <c r="AN38" s="354">
        <f t="shared" si="6"/>
        <v>4165.8324913857632</v>
      </c>
      <c r="AO38" s="354">
        <f t="shared" si="6"/>
        <v>4301.4939479688974</v>
      </c>
      <c r="AP38" s="354">
        <f t="shared" si="6"/>
        <v>4441.265984227698</v>
      </c>
      <c r="AQ38" s="354">
        <f t="shared" si="6"/>
        <v>4585.3259463388495</v>
      </c>
      <c r="AR38" s="354">
        <f t="shared" si="6"/>
        <v>4733.9095707819743</v>
      </c>
      <c r="AS38" s="354">
        <f t="shared" si="6"/>
        <v>4888.1006113457506</v>
      </c>
      <c r="AT38" s="354">
        <f t="shared" si="6"/>
        <v>5048.500457351156</v>
      </c>
      <c r="AU38" s="354">
        <f t="shared" si="6"/>
        <v>5210.5979903306288</v>
      </c>
      <c r="AV38" s="354">
        <f t="shared" si="6"/>
        <v>5379.9729579691812</v>
      </c>
      <c r="AW38" s="354">
        <f t="shared" si="6"/>
        <v>5552.7830509429868</v>
      </c>
      <c r="AX38" s="354">
        <f t="shared" si="6"/>
        <v>5730.0562379519251</v>
      </c>
      <c r="AY38" s="354">
        <f t="shared" si="6"/>
        <v>5912.5144448429037</v>
      </c>
      <c r="AZ38" s="354">
        <f t="shared" si="6"/>
        <v>6098.8074825564281</v>
      </c>
      <c r="BA38" s="354">
        <f t="shared" si="6"/>
        <v>6291.4421621642623</v>
      </c>
      <c r="BB38" s="354">
        <f t="shared" si="6"/>
        <v>6491.3540882618654</v>
      </c>
      <c r="BC38" s="354">
        <f t="shared" si="6"/>
        <v>6696.6232257252705</v>
      </c>
      <c r="BD38" s="354">
        <f t="shared" si="6"/>
        <v>6908.0819585604559</v>
      </c>
      <c r="BE38" s="354">
        <f t="shared" si="6"/>
        <v>7126.8940407184546</v>
      </c>
      <c r="BF38" s="354">
        <f t="shared" si="6"/>
        <v>7350.9314306347487</v>
      </c>
      <c r="BG38" s="354">
        <f t="shared" si="6"/>
        <v>7579.4575404157267</v>
      </c>
      <c r="BH38" s="354">
        <f t="shared" si="6"/>
        <v>7815.9900035432074</v>
      </c>
      <c r="BI38" s="354">
        <f t="shared" si="6"/>
        <v>8066.5710574145032</v>
      </c>
      <c r="BJ38" s="354">
        <f t="shared" si="6"/>
        <v>8326.2674805927309</v>
      </c>
      <c r="BK38" s="354">
        <f t="shared" si="6"/>
        <v>8590.8332075297731</v>
      </c>
      <c r="BL38" s="354">
        <f t="shared" si="6"/>
        <v>8865.3227075641207</v>
      </c>
      <c r="BM38" s="354">
        <f t="shared" si="6"/>
        <v>9148.2574402811715</v>
      </c>
      <c r="BN38" s="354">
        <f t="shared" si="6"/>
        <v>9439.8593522715255</v>
      </c>
      <c r="BO38" s="354">
        <f t="shared" si="6"/>
        <v>9740.378046642827</v>
      </c>
      <c r="BP38" s="354">
        <f t="shared" si="6"/>
        <v>10050.120726691412</v>
      </c>
      <c r="BQ38" s="354">
        <f t="shared" si="6"/>
        <v>10369.31950002425</v>
      </c>
      <c r="BR38" s="354">
        <f t="shared" si="6"/>
        <v>10698.268605689509</v>
      </c>
      <c r="BS38" s="354">
        <f t="shared" si="6"/>
        <v>11037.243974653915</v>
      </c>
      <c r="BT38" s="354">
        <f t="shared" si="6"/>
        <v>11386.585498299202</v>
      </c>
      <c r="BU38" s="354">
        <f t="shared" ref="BU38:CI38" si="7">SUM(BU9,BU11,BU13,BU16,BU18,BU20,BU21)</f>
        <v>11746.559139402958</v>
      </c>
      <c r="BV38" s="354">
        <f t="shared" si="7"/>
        <v>12117.493943574835</v>
      </c>
      <c r="BW38" s="354">
        <f t="shared" si="7"/>
        <v>12499.701703018272</v>
      </c>
      <c r="BX38" s="354">
        <f t="shared" si="7"/>
        <v>12893.559277640354</v>
      </c>
      <c r="BY38" s="354">
        <f t="shared" si="7"/>
        <v>13299.370688100962</v>
      </c>
      <c r="BZ38" s="354">
        <f t="shared" si="7"/>
        <v>13717.504093521078</v>
      </c>
      <c r="CA38" s="354">
        <f t="shared" si="7"/>
        <v>14148.311373402545</v>
      </c>
      <c r="CB38" s="354">
        <f t="shared" si="7"/>
        <v>14592.210778352777</v>
      </c>
      <c r="CC38" s="354">
        <f t="shared" si="7"/>
        <v>15049.549303145634</v>
      </c>
      <c r="CD38" s="354">
        <f t="shared" si="7"/>
        <v>15520.738951324567</v>
      </c>
      <c r="CE38" s="354">
        <f t="shared" si="7"/>
        <v>16006.177208949877</v>
      </c>
      <c r="CF38" s="354">
        <f t="shared" si="7"/>
        <v>16506.329158000877</v>
      </c>
      <c r="CG38" s="354">
        <f t="shared" si="7"/>
        <v>17021.589648991485</v>
      </c>
      <c r="CH38" s="354">
        <f t="shared" si="7"/>
        <v>17552.420502798363</v>
      </c>
      <c r="CI38" s="354">
        <f t="shared" si="7"/>
        <v>18099.283969571909</v>
      </c>
    </row>
    <row r="39" spans="1:87">
      <c r="A39" s="222"/>
      <c r="B39" s="222"/>
      <c r="C39" s="222"/>
      <c r="D39" s="34"/>
      <c r="E39" s="34"/>
      <c r="F39" s="34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  <c r="BB39" s="222"/>
      <c r="BC39" s="222"/>
      <c r="BD39" s="222"/>
      <c r="BE39" s="222"/>
      <c r="BF39" s="222"/>
      <c r="BG39" s="222"/>
      <c r="BH39" s="222"/>
      <c r="BI39" s="222"/>
      <c r="BJ39" s="222"/>
      <c r="BK39" s="222"/>
      <c r="BL39" s="222"/>
      <c r="BM39" s="222"/>
      <c r="BN39" s="222"/>
      <c r="BO39" s="222"/>
      <c r="BP39" s="222"/>
      <c r="BQ39" s="222"/>
      <c r="BR39" s="222"/>
      <c r="BS39" s="222"/>
      <c r="BT39" s="222"/>
      <c r="BU39" s="222"/>
      <c r="BV39" s="222"/>
      <c r="BW39" s="222"/>
      <c r="BX39" s="222"/>
      <c r="BY39" s="222"/>
      <c r="BZ39" s="222"/>
      <c r="CA39" s="222"/>
      <c r="CB39" s="222"/>
      <c r="CC39" s="222"/>
      <c r="CD39" s="222"/>
      <c r="CE39" s="222"/>
      <c r="CF39" s="222"/>
      <c r="CG39" s="222"/>
      <c r="CH39" s="222"/>
      <c r="CI39" s="222"/>
    </row>
    <row r="40" spans="1:87">
      <c r="A40" s="222"/>
      <c r="B40" s="222"/>
      <c r="C40" s="222" t="s">
        <v>669</v>
      </c>
      <c r="D40" s="34" t="s">
        <v>41</v>
      </c>
      <c r="E40" s="34" t="s">
        <v>42</v>
      </c>
      <c r="F40" s="34"/>
      <c r="G40" s="779"/>
      <c r="H40" s="339">
        <f>H38/H37</f>
        <v>0.13840169579583647</v>
      </c>
      <c r="I40" s="339">
        <f t="shared" ref="I40" si="8">I38/I37</f>
        <v>0.15302880795670531</v>
      </c>
      <c r="J40" s="339">
        <f>J38/J37</f>
        <v>0.15924162197965491</v>
      </c>
      <c r="K40" s="339">
        <f t="shared" ref="K40:AF40" si="9">K38/K37</f>
        <v>0.16057989332129724</v>
      </c>
      <c r="L40" s="339">
        <f t="shared" si="9"/>
        <v>0.16659589405568281</v>
      </c>
      <c r="M40" s="339">
        <f t="shared" si="9"/>
        <v>0.18107921250013376</v>
      </c>
      <c r="N40" s="339">
        <f t="shared" si="9"/>
        <v>0.20811004258549107</v>
      </c>
      <c r="O40" s="339">
        <f t="shared" si="9"/>
        <v>0.21236047859383428</v>
      </c>
      <c r="P40" s="339">
        <f t="shared" si="9"/>
        <v>0.21905483614630647</v>
      </c>
      <c r="Q40" s="339">
        <f t="shared" si="9"/>
        <v>0.22946439988216694</v>
      </c>
      <c r="R40" s="339">
        <f t="shared" si="9"/>
        <v>0.24015864497967082</v>
      </c>
      <c r="S40" s="339">
        <f t="shared" si="9"/>
        <v>0.24917144638613514</v>
      </c>
      <c r="T40" s="339">
        <f t="shared" si="9"/>
        <v>0.25842297091384642</v>
      </c>
      <c r="U40" s="339">
        <f t="shared" si="9"/>
        <v>0.26750148476777003</v>
      </c>
      <c r="V40" s="339">
        <f t="shared" si="9"/>
        <v>0.27699044547641155</v>
      </c>
      <c r="W40" s="339">
        <f t="shared" si="9"/>
        <v>0.28694990425005945</v>
      </c>
      <c r="X40" s="339">
        <f t="shared" si="9"/>
        <v>0.29722909450993185</v>
      </c>
      <c r="Y40" s="339">
        <f t="shared" si="9"/>
        <v>0.30778260530294321</v>
      </c>
      <c r="Z40" s="339">
        <f t="shared" si="9"/>
        <v>0.31903800231910939</v>
      </c>
      <c r="AA40" s="339">
        <f t="shared" si="9"/>
        <v>0.32992108795023661</v>
      </c>
      <c r="AB40" s="339">
        <f t="shared" si="9"/>
        <v>0.33682100391086883</v>
      </c>
      <c r="AC40" s="339">
        <f t="shared" si="9"/>
        <v>0.34991126956373131</v>
      </c>
      <c r="AD40" s="339">
        <f t="shared" si="9"/>
        <v>0.36254240184327896</v>
      </c>
      <c r="AE40" s="339">
        <f t="shared" si="9"/>
        <v>0.37565240634109193</v>
      </c>
      <c r="AF40" s="339">
        <f t="shared" si="9"/>
        <v>0.38936564243836619</v>
      </c>
      <c r="AG40" s="339">
        <f t="shared" ref="AG40:AL40" si="10">AG38/AG37</f>
        <v>0.39422634695154157</v>
      </c>
      <c r="AH40" s="339">
        <f t="shared" si="10"/>
        <v>0.39912993293108751</v>
      </c>
      <c r="AI40" s="339">
        <f t="shared" si="10"/>
        <v>0.4042613217635927</v>
      </c>
      <c r="AJ40" s="339">
        <f t="shared" si="10"/>
        <v>0.4095681957742916</v>
      </c>
      <c r="AK40" s="339">
        <f t="shared" si="10"/>
        <v>0.41497865124955491</v>
      </c>
      <c r="AL40" s="339">
        <f t="shared" si="10"/>
        <v>0.42063509209252775</v>
      </c>
      <c r="AM40" s="339">
        <f t="shared" ref="AM40:CI40" si="11">AM38/AM37</f>
        <v>0.42654737830741102</v>
      </c>
      <c r="AN40" s="339">
        <f t="shared" si="11"/>
        <v>0.43268945047532065</v>
      </c>
      <c r="AO40" s="339">
        <f t="shared" si="11"/>
        <v>0.43895339525482552</v>
      </c>
      <c r="AP40" s="339">
        <f t="shared" si="11"/>
        <v>0.44541390399388575</v>
      </c>
      <c r="AQ40" s="339">
        <f t="shared" si="11"/>
        <v>0.45207848112869298</v>
      </c>
      <c r="AR40" s="339">
        <f t="shared" si="11"/>
        <v>0.45895979252980384</v>
      </c>
      <c r="AS40" s="339">
        <f t="shared" si="11"/>
        <v>0.46615054528185473</v>
      </c>
      <c r="AT40" s="339">
        <f t="shared" si="11"/>
        <v>0.47369221402900114</v>
      </c>
      <c r="AU40" s="339">
        <f t="shared" si="11"/>
        <v>0.48115154980757541</v>
      </c>
      <c r="AV40" s="339">
        <f t="shared" si="11"/>
        <v>0.48903960604101521</v>
      </c>
      <c r="AW40" s="339">
        <f t="shared" si="11"/>
        <v>0.4969927216118829</v>
      </c>
      <c r="AX40" s="339">
        <f t="shared" si="11"/>
        <v>0.50509855742024323</v>
      </c>
      <c r="AY40" s="339">
        <f t="shared" si="11"/>
        <v>0.51341297222096449</v>
      </c>
      <c r="AZ40" s="339">
        <f t="shared" si="11"/>
        <v>0.5218112537870736</v>
      </c>
      <c r="BA40" s="339">
        <f t="shared" si="11"/>
        <v>0.53050113716783132</v>
      </c>
      <c r="BB40" s="339">
        <f t="shared" si="11"/>
        <v>0.53954790564944699</v>
      </c>
      <c r="BC40" s="339">
        <f t="shared" si="11"/>
        <v>0.54877915315083992</v>
      </c>
      <c r="BD40" s="339">
        <f t="shared" si="11"/>
        <v>0.55825446845241988</v>
      </c>
      <c r="BE40" s="339">
        <f t="shared" si="11"/>
        <v>0.56805659114204188</v>
      </c>
      <c r="BF40" s="339">
        <f t="shared" si="11"/>
        <v>0.57800495904479265</v>
      </c>
      <c r="BG40" s="339">
        <f t="shared" si="11"/>
        <v>0.58803658224938304</v>
      </c>
      <c r="BH40" s="339">
        <f t="shared" si="11"/>
        <v>0.59841749940152045</v>
      </c>
      <c r="BI40" s="339">
        <f t="shared" si="11"/>
        <v>0.60959072833360584</v>
      </c>
      <c r="BJ40" s="339">
        <f t="shared" si="11"/>
        <v>0.62115779919602532</v>
      </c>
      <c r="BK40" s="339">
        <f t="shared" si="11"/>
        <v>0.63279101150190742</v>
      </c>
      <c r="BL40" s="339">
        <f t="shared" si="11"/>
        <v>0.64485554507314313</v>
      </c>
      <c r="BM40" s="339">
        <f t="shared" si="11"/>
        <v>0.65722922029295316</v>
      </c>
      <c r="BN40" s="339">
        <f t="shared" si="11"/>
        <v>0.66991648952129446</v>
      </c>
      <c r="BO40" s="339">
        <f t="shared" si="11"/>
        <v>0.68292352983464943</v>
      </c>
      <c r="BP40" s="339">
        <f t="shared" si="11"/>
        <v>0.69626021492849843</v>
      </c>
      <c r="BQ40" s="339">
        <f t="shared" si="11"/>
        <v>0.70993081292055449</v>
      </c>
      <c r="BR40" s="339">
        <f t="shared" si="11"/>
        <v>0.7239435979916391</v>
      </c>
      <c r="BS40" s="339">
        <f t="shared" si="11"/>
        <v>0.73830523960066552</v>
      </c>
      <c r="BT40" s="339">
        <f t="shared" si="11"/>
        <v>0.75302633421736931</v>
      </c>
      <c r="BU40" s="339">
        <f t="shared" si="11"/>
        <v>0.76811216829432305</v>
      </c>
      <c r="BV40" s="339">
        <f t="shared" si="11"/>
        <v>0.78357187277067697</v>
      </c>
      <c r="BW40" s="339">
        <f t="shared" si="11"/>
        <v>0.79941307416186458</v>
      </c>
      <c r="BX40" s="339">
        <f t="shared" si="11"/>
        <v>0.81564718388449609</v>
      </c>
      <c r="BY40" s="339">
        <f t="shared" si="11"/>
        <v>0.83228056467219358</v>
      </c>
      <c r="BZ40" s="339">
        <f t="shared" si="11"/>
        <v>0.84932327989747181</v>
      </c>
      <c r="CA40" s="339">
        <f t="shared" si="11"/>
        <v>0.86678397222985848</v>
      </c>
      <c r="CB40" s="339">
        <f t="shared" si="11"/>
        <v>0.88467494839184002</v>
      </c>
      <c r="CC40" s="339">
        <f t="shared" si="11"/>
        <v>0.90300373255594024</v>
      </c>
      <c r="CD40" s="339">
        <f t="shared" si="11"/>
        <v>0.92178140293940647</v>
      </c>
      <c r="CE40" s="339">
        <f t="shared" si="11"/>
        <v>0.94101773703847524</v>
      </c>
      <c r="CF40" s="339">
        <f t="shared" si="11"/>
        <v>0.96072605589682147</v>
      </c>
      <c r="CG40" s="339">
        <f t="shared" si="11"/>
        <v>0.98091510615280753</v>
      </c>
      <c r="CH40" s="339">
        <f t="shared" si="11"/>
        <v>1.0015971132644006</v>
      </c>
      <c r="CI40" s="339">
        <f t="shared" si="11"/>
        <v>1.0227838525598096</v>
      </c>
    </row>
    <row r="41" spans="1:87">
      <c r="A41" s="222"/>
      <c r="B41" s="222"/>
      <c r="C41" s="222"/>
      <c r="D41" s="34"/>
      <c r="E41" s="34"/>
      <c r="F41" s="34"/>
      <c r="G41" s="222"/>
      <c r="H41" s="222"/>
      <c r="I41" s="222"/>
      <c r="J41" s="339"/>
      <c r="K41" s="339"/>
      <c r="L41" s="339"/>
      <c r="M41" s="339"/>
      <c r="N41" s="339"/>
      <c r="O41" s="339"/>
      <c r="P41" s="339"/>
      <c r="Q41" s="339"/>
      <c r="R41" s="339"/>
      <c r="S41" s="339"/>
      <c r="T41" s="339"/>
      <c r="U41" s="339"/>
      <c r="V41" s="339"/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  <c r="AP41" s="339"/>
      <c r="AQ41" s="339"/>
      <c r="AR41" s="339"/>
      <c r="AS41" s="339"/>
      <c r="AT41" s="339"/>
      <c r="AU41" s="339"/>
      <c r="AV41" s="339"/>
      <c r="AW41" s="339"/>
      <c r="AX41" s="339"/>
      <c r="AY41" s="339"/>
      <c r="AZ41" s="339"/>
      <c r="BA41" s="339"/>
      <c r="BB41" s="339"/>
      <c r="BC41" s="339"/>
      <c r="BD41" s="339"/>
      <c r="BE41" s="339"/>
      <c r="BF41" s="339"/>
      <c r="BG41" s="339"/>
      <c r="BH41" s="339"/>
      <c r="BI41" s="339"/>
      <c r="BJ41" s="339"/>
      <c r="BK41" s="339"/>
      <c r="BL41" s="339"/>
      <c r="BM41" s="339"/>
      <c r="BN41" s="339"/>
      <c r="BO41" s="339"/>
      <c r="BP41" s="339"/>
      <c r="BQ41" s="339"/>
      <c r="BR41" s="339"/>
      <c r="BS41" s="339"/>
      <c r="BT41" s="339"/>
      <c r="BU41" s="339"/>
      <c r="BV41" s="339"/>
      <c r="BW41" s="339"/>
      <c r="BX41" s="339"/>
      <c r="BY41" s="339"/>
      <c r="BZ41" s="339"/>
      <c r="CA41" s="339"/>
      <c r="CB41" s="339"/>
      <c r="CC41" s="339"/>
      <c r="CD41" s="339"/>
      <c r="CE41" s="339"/>
      <c r="CF41" s="339"/>
      <c r="CG41" s="339"/>
      <c r="CH41" s="339"/>
      <c r="CI41" s="339"/>
    </row>
    <row r="42" spans="1:87">
      <c r="A42" s="336"/>
      <c r="B42" s="337"/>
      <c r="C42" s="337" t="s">
        <v>670</v>
      </c>
      <c r="D42" s="344"/>
      <c r="E42" s="344"/>
      <c r="F42" s="344"/>
      <c r="G42" s="336"/>
      <c r="H42" s="336"/>
      <c r="I42" s="336"/>
      <c r="J42" s="336"/>
      <c r="K42" s="336"/>
      <c r="L42" s="336"/>
      <c r="M42" s="336"/>
      <c r="N42" s="507"/>
      <c r="O42" s="336"/>
      <c r="P42" s="336"/>
      <c r="Q42" s="336"/>
      <c r="R42" s="336"/>
      <c r="S42" s="336"/>
      <c r="T42" s="336"/>
      <c r="U42" s="336"/>
      <c r="V42" s="336"/>
      <c r="W42" s="336"/>
      <c r="X42" s="336"/>
      <c r="Y42" s="336"/>
      <c r="Z42" s="336"/>
      <c r="AA42" s="336"/>
      <c r="AB42" s="336"/>
      <c r="AC42" s="336"/>
      <c r="AD42" s="336"/>
      <c r="AE42" s="336"/>
      <c r="AF42" s="336"/>
      <c r="AG42" s="336"/>
      <c r="AH42" s="336"/>
      <c r="AI42" s="336"/>
      <c r="AJ42" s="336"/>
      <c r="AK42" s="336"/>
      <c r="AL42" s="336"/>
      <c r="AM42" s="336"/>
      <c r="AN42" s="336"/>
      <c r="AO42" s="336"/>
      <c r="AP42" s="336"/>
      <c r="AQ42" s="336"/>
      <c r="AR42" s="336"/>
      <c r="AS42" s="336"/>
      <c r="AT42" s="336"/>
      <c r="AU42" s="336"/>
      <c r="AV42" s="336"/>
      <c r="AW42" s="336"/>
      <c r="AX42" s="336"/>
      <c r="AY42" s="336"/>
      <c r="AZ42" s="336"/>
      <c r="BA42" s="336"/>
      <c r="BB42" s="336"/>
      <c r="BC42" s="336"/>
      <c r="BD42" s="336"/>
      <c r="BE42" s="336"/>
      <c r="BF42" s="336"/>
      <c r="BG42" s="336"/>
      <c r="BH42" s="336"/>
      <c r="BI42" s="336"/>
      <c r="BJ42" s="336"/>
      <c r="BK42" s="336"/>
      <c r="BL42" s="336"/>
      <c r="BM42" s="336"/>
      <c r="BN42" s="336"/>
      <c r="BO42" s="336"/>
      <c r="BP42" s="336"/>
      <c r="BQ42" s="336"/>
      <c r="BR42" s="336"/>
      <c r="BS42" s="336"/>
      <c r="BT42" s="336"/>
      <c r="BU42" s="336"/>
      <c r="BV42" s="336"/>
      <c r="BW42" s="336"/>
      <c r="BX42" s="336"/>
      <c r="BY42" s="336"/>
      <c r="BZ42" s="336"/>
      <c r="CA42" s="336"/>
      <c r="CB42" s="336"/>
      <c r="CC42" s="336"/>
      <c r="CD42" s="336"/>
      <c r="CE42" s="336"/>
      <c r="CF42" s="336"/>
      <c r="CG42" s="336"/>
      <c r="CH42" s="336"/>
      <c r="CI42" s="336"/>
    </row>
    <row r="43" spans="1:87">
      <c r="A43" s="222"/>
      <c r="B43" s="222"/>
      <c r="C43" s="222" t="s">
        <v>671</v>
      </c>
      <c r="D43" s="34" t="s">
        <v>898</v>
      </c>
      <c r="E43" s="34" t="s">
        <v>58</v>
      </c>
      <c r="F43" s="34"/>
      <c r="G43" s="778"/>
      <c r="H43" s="341">
        <f>SUM(H9,H11,H13,H16,H18)</f>
        <v>667.14099999999996</v>
      </c>
      <c r="I43" s="341">
        <f t="shared" ref="I43:BT43" si="12">SUM(I9,I11,I13,I16,I18)</f>
        <v>748.12599999999998</v>
      </c>
      <c r="J43" s="341">
        <f t="shared" si="12"/>
        <v>791.62272150000001</v>
      </c>
      <c r="K43" s="341">
        <f t="shared" si="12"/>
        <v>843.59400000000005</v>
      </c>
      <c r="L43" s="341">
        <f t="shared" si="12"/>
        <v>915.1880000000001</v>
      </c>
      <c r="M43" s="341">
        <f t="shared" si="12"/>
        <v>1053.4016653072076</v>
      </c>
      <c r="N43" s="341">
        <f t="shared" si="12"/>
        <v>1233.9649466656131</v>
      </c>
      <c r="O43" s="341">
        <f t="shared" si="12"/>
        <v>1302.5897196441151</v>
      </c>
      <c r="P43" s="341">
        <f t="shared" si="12"/>
        <v>1384.8664920502317</v>
      </c>
      <c r="Q43" s="341">
        <f t="shared" si="12"/>
        <v>1492.3244712327887</v>
      </c>
      <c r="R43" s="341">
        <f t="shared" si="12"/>
        <v>1603.4483725308662</v>
      </c>
      <c r="S43" s="341">
        <f t="shared" si="12"/>
        <v>1708.9105681852998</v>
      </c>
      <c r="T43" s="341">
        <f t="shared" si="12"/>
        <v>1818.8742836169158</v>
      </c>
      <c r="U43" s="341">
        <f t="shared" si="12"/>
        <v>1932.2394520373448</v>
      </c>
      <c r="V43" s="341">
        <f t="shared" si="12"/>
        <v>2052.0751092434398</v>
      </c>
      <c r="W43" s="341">
        <f t="shared" si="12"/>
        <v>2178.0790991270064</v>
      </c>
      <c r="X43" s="341">
        <f t="shared" si="12"/>
        <v>2310.5579080569041</v>
      </c>
      <c r="Y43" s="341">
        <f t="shared" si="12"/>
        <v>2449.8331616505752</v>
      </c>
      <c r="Z43" s="341">
        <f t="shared" si="12"/>
        <v>2596.242373091748</v>
      </c>
      <c r="AA43" s="341">
        <f t="shared" si="12"/>
        <v>2750.1397285095863</v>
      </c>
      <c r="AB43" s="341">
        <f t="shared" si="12"/>
        <v>2918.8002526469395</v>
      </c>
      <c r="AC43" s="341">
        <f t="shared" si="12"/>
        <v>3098.8616800965865</v>
      </c>
      <c r="AD43" s="341">
        <f t="shared" si="12"/>
        <v>3277.9868638957419</v>
      </c>
      <c r="AE43" s="341">
        <f t="shared" si="12"/>
        <v>3466.2113730055662</v>
      </c>
      <c r="AF43" s="341">
        <f t="shared" si="12"/>
        <v>3663.9861988540433</v>
      </c>
      <c r="AG43" s="341">
        <f t="shared" si="12"/>
        <v>3782.1678618510573</v>
      </c>
      <c r="AH43" s="341">
        <f t="shared" si="12"/>
        <v>3903.9297273964767</v>
      </c>
      <c r="AI43" s="341">
        <f t="shared" si="12"/>
        <v>4029.3782384802066</v>
      </c>
      <c r="AJ43" s="341">
        <f t="shared" si="12"/>
        <v>4158.62299029316</v>
      </c>
      <c r="AK43" s="341">
        <f t="shared" si="12"/>
        <v>4291.77682367753</v>
      </c>
      <c r="AL43" s="341">
        <f t="shared" si="12"/>
        <v>4428.9559213544617</v>
      </c>
      <c r="AM43" s="341">
        <f t="shared" si="12"/>
        <v>4570.2799070119145</v>
      </c>
      <c r="AN43" s="341">
        <f t="shared" si="12"/>
        <v>4715.8719473379115</v>
      </c>
      <c r="AO43" s="341">
        <f t="shared" si="12"/>
        <v>4865.8588570870197</v>
      </c>
      <c r="AP43" s="341">
        <f t="shared" si="12"/>
        <v>5020.371207270412</v>
      </c>
      <c r="AQ43" s="341">
        <f t="shared" si="12"/>
        <v>5179.543436562637</v>
      </c>
      <c r="AR43" s="341">
        <f t="shared" si="12"/>
        <v>5343.513966021017</v>
      </c>
      <c r="AS43" s="341">
        <f t="shared" si="12"/>
        <v>5512.4253172163717</v>
      </c>
      <c r="AT43" s="341">
        <f t="shared" si="12"/>
        <v>5686.4242338768281</v>
      </c>
      <c r="AU43" s="341">
        <f t="shared" si="12"/>
        <v>5865.6618071494095</v>
      </c>
      <c r="AV43" s="341">
        <f t="shared" si="12"/>
        <v>6050.2936045873366</v>
      </c>
      <c r="AW43" s="341">
        <f t="shared" si="12"/>
        <v>6240.4798029740714</v>
      </c>
      <c r="AX43" s="341">
        <f t="shared" si="12"/>
        <v>6436.3853250985949</v>
      </c>
      <c r="AY43" s="341">
        <f t="shared" si="12"/>
        <v>6638.1799805996898</v>
      </c>
      <c r="AZ43" s="341">
        <f t="shared" si="12"/>
        <v>6846.0386110006402</v>
      </c>
      <c r="BA43" s="341">
        <f t="shared" si="12"/>
        <v>7060.1412390593105</v>
      </c>
      <c r="BB43" s="341">
        <f t="shared" si="12"/>
        <v>7280.6732225623291</v>
      </c>
      <c r="BC43" s="341">
        <f t="shared" si="12"/>
        <v>7507.8254126959673</v>
      </c>
      <c r="BD43" s="341">
        <f t="shared" si="12"/>
        <v>7741.7943171302313</v>
      </c>
      <c r="BE43" s="341">
        <f t="shared" si="12"/>
        <v>7982.7822679568035</v>
      </c>
      <c r="BF43" s="341">
        <f t="shared" si="12"/>
        <v>8230.9975946256218</v>
      </c>
      <c r="BG43" s="341">
        <f t="shared" si="12"/>
        <v>8486.6548020293085</v>
      </c>
      <c r="BH43" s="341">
        <f t="shared" si="12"/>
        <v>8749.974753889006</v>
      </c>
      <c r="BI43" s="341">
        <f t="shared" si="12"/>
        <v>9021.1848615998842</v>
      </c>
      <c r="BJ43" s="341">
        <f t="shared" si="12"/>
        <v>9300.5192786991593</v>
      </c>
      <c r="BK43" s="341">
        <f t="shared" si="12"/>
        <v>9588.2191011245959</v>
      </c>
      <c r="BL43" s="341">
        <f t="shared" si="12"/>
        <v>9884.5325734361504</v>
      </c>
      <c r="BM43" s="341">
        <f t="shared" si="12"/>
        <v>10189.715301178867</v>
      </c>
      <c r="BN43" s="341">
        <f t="shared" si="12"/>
        <v>10504.030469570351</v>
      </c>
      <c r="BO43" s="341">
        <f t="shared" si="12"/>
        <v>10827.749068701545</v>
      </c>
      <c r="BP43" s="341">
        <f t="shared" si="12"/>
        <v>11161.150125445376</v>
      </c>
      <c r="BQ43" s="341">
        <f t="shared" si="12"/>
        <v>11504.520942273433</v>
      </c>
      <c r="BR43" s="341">
        <f t="shared" si="12"/>
        <v>11858.15734318708</v>
      </c>
      <c r="BS43" s="341">
        <f t="shared" si="12"/>
        <v>12222.363926975278</v>
      </c>
      <c r="BT43" s="341">
        <f t="shared" si="12"/>
        <v>12597.454328018073</v>
      </c>
      <c r="BU43" s="341">
        <f t="shared" ref="BU43:CI43" si="13">SUM(BU9,BU11,BU13,BU16,BU18)</f>
        <v>12983.751484860964</v>
      </c>
      <c r="BV43" s="341">
        <f t="shared" si="13"/>
        <v>13381.587916792336</v>
      </c>
      <c r="BW43" s="341">
        <f t="shared" si="13"/>
        <v>13791.306008662892</v>
      </c>
      <c r="BX43" s="341">
        <f t="shared" si="13"/>
        <v>14213.258304193367</v>
      </c>
      <c r="BY43" s="341">
        <f t="shared" si="13"/>
        <v>14647.807808023974</v>
      </c>
      <c r="BZ43" s="341">
        <f t="shared" si="13"/>
        <v>15095.328296766844</v>
      </c>
      <c r="CA43" s="341">
        <f t="shared" si="13"/>
        <v>15556.204639330257</v>
      </c>
      <c r="CB43" s="341">
        <f t="shared" si="13"/>
        <v>16030.833126791858</v>
      </c>
      <c r="CC43" s="341">
        <f t="shared" si="13"/>
        <v>16519.62181210599</v>
      </c>
      <c r="CD43" s="341">
        <f t="shared" si="13"/>
        <v>17022.990859939055</v>
      </c>
      <c r="CE43" s="341">
        <f t="shared" si="13"/>
        <v>17541.372906935616</v>
      </c>
      <c r="CF43" s="341">
        <f t="shared" si="13"/>
        <v>18075.213432726781</v>
      </c>
      <c r="CG43" s="341">
        <f t="shared" si="13"/>
        <v>18624.971142001974</v>
      </c>
      <c r="CH43" s="341">
        <f t="shared" si="13"/>
        <v>19191.118357974825</v>
      </c>
      <c r="CI43" s="341">
        <f t="shared" si="13"/>
        <v>19774.141427583512</v>
      </c>
    </row>
    <row r="44" spans="1:87">
      <c r="A44" s="222"/>
      <c r="B44" s="222"/>
      <c r="C44" s="222"/>
      <c r="D44" s="34"/>
      <c r="E44" s="34"/>
      <c r="F44" s="34"/>
      <c r="G44" s="222"/>
      <c r="H44" s="222"/>
      <c r="I44" s="222"/>
      <c r="J44" s="222"/>
      <c r="K44" s="222"/>
      <c r="L44" s="222"/>
      <c r="M44" s="222"/>
      <c r="N44" s="222"/>
      <c r="O44" s="506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  <c r="BB44" s="222"/>
      <c r="BC44" s="222"/>
      <c r="BD44" s="222"/>
      <c r="BE44" s="222"/>
      <c r="BF44" s="222"/>
      <c r="BG44" s="222"/>
      <c r="BH44" s="222"/>
      <c r="BI44" s="222"/>
      <c r="BJ44" s="222"/>
      <c r="BK44" s="222"/>
      <c r="BL44" s="222"/>
      <c r="BM44" s="222"/>
      <c r="BN44" s="222"/>
      <c r="BO44" s="222"/>
      <c r="BP44" s="222"/>
      <c r="BQ44" s="222"/>
      <c r="BR44" s="222"/>
      <c r="BS44" s="222"/>
      <c r="BT44" s="222"/>
      <c r="BU44" s="222"/>
      <c r="BV44" s="222"/>
      <c r="BW44" s="222"/>
      <c r="BX44" s="222"/>
      <c r="BY44" s="222"/>
      <c r="BZ44" s="222"/>
      <c r="CA44" s="222"/>
      <c r="CB44" s="222"/>
      <c r="CC44" s="222"/>
      <c r="CD44" s="222"/>
      <c r="CE44" s="222"/>
      <c r="CF44" s="222"/>
      <c r="CG44" s="222"/>
      <c r="CH44" s="222"/>
      <c r="CI44" s="222"/>
    </row>
    <row r="45" spans="1:87">
      <c r="A45" s="222"/>
      <c r="B45" s="222"/>
      <c r="C45" s="222" t="s">
        <v>670</v>
      </c>
      <c r="D45" s="34" t="s">
        <v>41</v>
      </c>
      <c r="E45" s="34" t="s">
        <v>43</v>
      </c>
      <c r="F45" s="34"/>
      <c r="G45" s="777"/>
      <c r="H45" s="342">
        <f>H43/-H22</f>
        <v>4.6639844520102614</v>
      </c>
      <c r="I45" s="342">
        <f t="shared" ref="I45:BT45" si="14">I43/-I22</f>
        <v>5.2827787820585241</v>
      </c>
      <c r="J45" s="342">
        <f t="shared" si="14"/>
        <v>5.6520257139797225</v>
      </c>
      <c r="K45" s="342">
        <f t="shared" si="14"/>
        <v>5.7849751414366528</v>
      </c>
      <c r="L45" s="342">
        <f t="shared" si="14"/>
        <v>5.9650513280104303</v>
      </c>
      <c r="M45" s="342">
        <f t="shared" si="14"/>
        <v>6.6374401770367992</v>
      </c>
      <c r="N45" s="342">
        <f t="shared" si="14"/>
        <v>7.4333573100973291</v>
      </c>
      <c r="O45" s="342">
        <f t="shared" si="14"/>
        <v>7.5637349420621431</v>
      </c>
      <c r="P45" s="342">
        <f t="shared" si="14"/>
        <v>7.6798648950291577</v>
      </c>
      <c r="Q45" s="342">
        <f t="shared" si="14"/>
        <v>7.9668382900962378</v>
      </c>
      <c r="R45" s="342">
        <f t="shared" si="14"/>
        <v>8.2677451092941467</v>
      </c>
      <c r="S45" s="342">
        <f t="shared" si="14"/>
        <v>8.4220002765987552</v>
      </c>
      <c r="T45" s="342">
        <f t="shared" si="14"/>
        <v>8.6772036459070687</v>
      </c>
      <c r="U45" s="342">
        <f t="shared" si="14"/>
        <v>8.8677684538543904</v>
      </c>
      <c r="V45" s="342">
        <f t="shared" si="14"/>
        <v>9.0866544655778618</v>
      </c>
      <c r="W45" s="342">
        <f t="shared" si="14"/>
        <v>9.3231730022813384</v>
      </c>
      <c r="X45" s="342">
        <f t="shared" si="14"/>
        <v>9.5394296350256358</v>
      </c>
      <c r="Y45" s="342">
        <f t="shared" si="14"/>
        <v>9.7185112119554198</v>
      </c>
      <c r="Z45" s="342">
        <f t="shared" si="14"/>
        <v>9.9803069203332537</v>
      </c>
      <c r="AA45" s="342">
        <f t="shared" si="14"/>
        <v>10.210873788776327</v>
      </c>
      <c r="AB45" s="342">
        <f t="shared" si="14"/>
        <v>10.484255556826275</v>
      </c>
      <c r="AC45" s="342">
        <f t="shared" si="14"/>
        <v>10.805931116616717</v>
      </c>
      <c r="AD45" s="342">
        <f t="shared" si="14"/>
        <v>11.105859534925223</v>
      </c>
      <c r="AE45" s="342">
        <f t="shared" si="14"/>
        <v>11.409122221615497</v>
      </c>
      <c r="AF45" s="342">
        <f t="shared" si="14"/>
        <v>11.745386688284622</v>
      </c>
      <c r="AG45" s="342">
        <f t="shared" si="14"/>
        <v>11.797316868867316</v>
      </c>
      <c r="AH45" s="342">
        <f t="shared" si="14"/>
        <v>11.880724394898666</v>
      </c>
      <c r="AI45" s="342">
        <f t="shared" si="14"/>
        <v>11.983570937522455</v>
      </c>
      <c r="AJ45" s="342">
        <f t="shared" si="14"/>
        <v>12.084793872859425</v>
      </c>
      <c r="AK45" s="342">
        <f t="shared" si="14"/>
        <v>12.1583357783091</v>
      </c>
      <c r="AL45" s="342">
        <f t="shared" si="14"/>
        <v>12.254960198966449</v>
      </c>
      <c r="AM45" s="342">
        <f t="shared" si="14"/>
        <v>12.376310022774872</v>
      </c>
      <c r="AN45" s="342">
        <f t="shared" si="14"/>
        <v>12.512405740373577</v>
      </c>
      <c r="AO45" s="342">
        <f t="shared" si="14"/>
        <v>12.623491313349787</v>
      </c>
      <c r="AP45" s="342">
        <f t="shared" si="14"/>
        <v>12.738800122321301</v>
      </c>
      <c r="AQ45" s="342">
        <f t="shared" si="14"/>
        <v>12.858893966196108</v>
      </c>
      <c r="AR45" s="342">
        <f t="shared" si="14"/>
        <v>12.987435895131174</v>
      </c>
      <c r="AS45" s="342">
        <f t="shared" si="14"/>
        <v>13.15317677861545</v>
      </c>
      <c r="AT45" s="342">
        <f t="shared" si="14"/>
        <v>13.372840238511385</v>
      </c>
      <c r="AU45" s="342">
        <f t="shared" si="14"/>
        <v>13.484019640333099</v>
      </c>
      <c r="AV45" s="342">
        <f t="shared" si="14"/>
        <v>13.682142602910263</v>
      </c>
      <c r="AW45" s="342">
        <f t="shared" si="14"/>
        <v>13.821648176431578</v>
      </c>
      <c r="AX45" s="342">
        <f t="shared" si="14"/>
        <v>13.937411420192584</v>
      </c>
      <c r="AY45" s="342">
        <f t="shared" si="14"/>
        <v>14.048944352716315</v>
      </c>
      <c r="AZ45" s="342">
        <f t="shared" si="14"/>
        <v>14.105815101702182</v>
      </c>
      <c r="BA45" s="342">
        <f t="shared" si="14"/>
        <v>14.188427199890851</v>
      </c>
      <c r="BB45" s="342">
        <f t="shared" si="14"/>
        <v>14.31787026630391</v>
      </c>
      <c r="BC45" s="342">
        <f t="shared" si="14"/>
        <v>14.425297626116251</v>
      </c>
      <c r="BD45" s="342">
        <f t="shared" si="14"/>
        <v>14.53365308537432</v>
      </c>
      <c r="BE45" s="342">
        <f t="shared" si="14"/>
        <v>14.672274451534214</v>
      </c>
      <c r="BF45" s="342">
        <f t="shared" si="14"/>
        <v>14.769082626399221</v>
      </c>
      <c r="BG45" s="342">
        <f t="shared" si="14"/>
        <v>14.800706476926612</v>
      </c>
      <c r="BH45" s="342">
        <f t="shared" si="14"/>
        <v>14.867610016540262</v>
      </c>
      <c r="BI45" s="342">
        <f t="shared" si="14"/>
        <v>15.131329427275986</v>
      </c>
      <c r="BJ45" s="342">
        <f t="shared" si="14"/>
        <v>15.437716654328801</v>
      </c>
      <c r="BK45" s="342">
        <f t="shared" si="14"/>
        <v>15.660683585384071</v>
      </c>
      <c r="BL45" s="342">
        <f t="shared" si="14"/>
        <v>15.943904327042564</v>
      </c>
      <c r="BM45" s="342">
        <f t="shared" si="14"/>
        <v>16.233885739087739</v>
      </c>
      <c r="BN45" s="342">
        <f t="shared" si="14"/>
        <v>16.531188803224488</v>
      </c>
      <c r="BO45" s="342">
        <f t="shared" si="14"/>
        <v>16.835553253875823</v>
      </c>
      <c r="BP45" s="342">
        <f t="shared" si="14"/>
        <v>17.148394866112469</v>
      </c>
      <c r="BQ45" s="342">
        <f t="shared" si="14"/>
        <v>17.468627604223215</v>
      </c>
      <c r="BR45" s="342">
        <f t="shared" si="14"/>
        <v>17.796841632556003</v>
      </c>
      <c r="BS45" s="342">
        <f t="shared" si="14"/>
        <v>18.132785082667894</v>
      </c>
      <c r="BT45" s="342">
        <f t="shared" si="14"/>
        <v>18.477928719770837</v>
      </c>
      <c r="BU45" s="342">
        <f t="shared" ref="BU45:CI45" si="15">BU43/-BU22</f>
        <v>18.831172478630815</v>
      </c>
      <c r="BV45" s="342">
        <f t="shared" si="15"/>
        <v>19.193139128100857</v>
      </c>
      <c r="BW45" s="342">
        <f t="shared" si="15"/>
        <v>19.563584668027367</v>
      </c>
      <c r="BX45" s="342">
        <f t="shared" si="15"/>
        <v>19.944042447121454</v>
      </c>
      <c r="BY45" s="342">
        <f t="shared" si="15"/>
        <v>20.33339398214104</v>
      </c>
      <c r="BZ45" s="342">
        <f t="shared" si="15"/>
        <v>20.732298378494118</v>
      </c>
      <c r="CA45" s="342">
        <f t="shared" si="15"/>
        <v>21.140519275234396</v>
      </c>
      <c r="CB45" s="342">
        <f t="shared" si="15"/>
        <v>21.559660572542775</v>
      </c>
      <c r="CC45" s="342">
        <f t="shared" si="15"/>
        <v>21.988581237782689</v>
      </c>
      <c r="CD45" s="342">
        <f t="shared" si="15"/>
        <v>22.427980778577314</v>
      </c>
      <c r="CE45" s="342">
        <f t="shared" si="15"/>
        <v>22.877630511459607</v>
      </c>
      <c r="CF45" s="342">
        <f t="shared" si="15"/>
        <v>23.339213311649278</v>
      </c>
      <c r="CG45" s="342">
        <f t="shared" si="15"/>
        <v>23.811561641247881</v>
      </c>
      <c r="CH45" s="342">
        <f t="shared" si="15"/>
        <v>24.295419840774947</v>
      </c>
      <c r="CI45" s="342">
        <f t="shared" si="15"/>
        <v>24.79106323236666</v>
      </c>
    </row>
    <row r="46" spans="1:87">
      <c r="A46" s="222"/>
      <c r="B46" s="222"/>
      <c r="C46" s="222"/>
      <c r="D46" s="34"/>
      <c r="E46" s="34"/>
      <c r="F46" s="34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  <c r="BB46" s="222"/>
      <c r="BC46" s="222"/>
      <c r="BD46" s="222"/>
      <c r="BE46" s="222"/>
      <c r="BF46" s="222"/>
      <c r="BG46" s="222"/>
      <c r="BH46" s="222"/>
      <c r="BI46" s="222"/>
      <c r="BJ46" s="222"/>
      <c r="BK46" s="222"/>
      <c r="BL46" s="222"/>
      <c r="BM46" s="222"/>
      <c r="BN46" s="222"/>
      <c r="BO46" s="222"/>
      <c r="BP46" s="222"/>
      <c r="BQ46" s="222"/>
      <c r="BR46" s="222"/>
      <c r="BS46" s="222"/>
      <c r="BT46" s="222"/>
      <c r="BU46" s="222"/>
      <c r="BV46" s="222"/>
      <c r="BW46" s="222"/>
      <c r="BX46" s="222"/>
      <c r="BY46" s="222"/>
      <c r="BZ46" s="222"/>
      <c r="CA46" s="222"/>
      <c r="CB46" s="222"/>
      <c r="CC46" s="222"/>
      <c r="CD46" s="222"/>
      <c r="CE46" s="222"/>
      <c r="CF46" s="222"/>
      <c r="CG46" s="222"/>
      <c r="CH46" s="222"/>
      <c r="CI46" s="222"/>
    </row>
    <row r="47" spans="1:87">
      <c r="A47" s="336"/>
      <c r="B47" s="337"/>
      <c r="C47" s="337" t="s">
        <v>672</v>
      </c>
      <c r="D47" s="344"/>
      <c r="E47" s="344"/>
      <c r="F47" s="344"/>
      <c r="G47" s="336"/>
      <c r="H47" s="336"/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  <c r="T47" s="336"/>
      <c r="U47" s="336"/>
      <c r="V47" s="336"/>
      <c r="W47" s="336"/>
      <c r="X47" s="336"/>
      <c r="Y47" s="336"/>
      <c r="Z47" s="336"/>
      <c r="AA47" s="336"/>
      <c r="AB47" s="336"/>
      <c r="AC47" s="336"/>
      <c r="AD47" s="336"/>
      <c r="AE47" s="336"/>
      <c r="AF47" s="336"/>
      <c r="AG47" s="336"/>
      <c r="AH47" s="336"/>
      <c r="AI47" s="336"/>
      <c r="AJ47" s="336"/>
      <c r="AK47" s="336"/>
      <c r="AL47" s="336"/>
      <c r="AM47" s="336"/>
      <c r="AN47" s="336"/>
      <c r="AO47" s="336"/>
      <c r="AP47" s="336"/>
      <c r="AQ47" s="336"/>
      <c r="AR47" s="336"/>
      <c r="AS47" s="336"/>
      <c r="AT47" s="336"/>
      <c r="AU47" s="336"/>
      <c r="AV47" s="336"/>
      <c r="AW47" s="336"/>
      <c r="AX47" s="336"/>
      <c r="AY47" s="336"/>
      <c r="AZ47" s="336"/>
      <c r="BA47" s="336"/>
      <c r="BB47" s="336"/>
      <c r="BC47" s="336"/>
      <c r="BD47" s="336"/>
      <c r="BE47" s="336"/>
      <c r="BF47" s="336"/>
      <c r="BG47" s="336"/>
      <c r="BH47" s="336"/>
      <c r="BI47" s="336"/>
      <c r="BJ47" s="336"/>
      <c r="BK47" s="336"/>
      <c r="BL47" s="336"/>
      <c r="BM47" s="336"/>
      <c r="BN47" s="336"/>
      <c r="BO47" s="336"/>
      <c r="BP47" s="336"/>
      <c r="BQ47" s="336"/>
      <c r="BR47" s="336"/>
      <c r="BS47" s="336"/>
      <c r="BT47" s="336"/>
      <c r="BU47" s="336"/>
      <c r="BV47" s="336"/>
      <c r="BW47" s="336"/>
      <c r="BX47" s="336"/>
      <c r="BY47" s="336"/>
      <c r="BZ47" s="336"/>
      <c r="CA47" s="336"/>
      <c r="CB47" s="336"/>
      <c r="CC47" s="336"/>
      <c r="CD47" s="336"/>
      <c r="CE47" s="336"/>
      <c r="CF47" s="336"/>
      <c r="CG47" s="336"/>
      <c r="CH47" s="336"/>
      <c r="CI47" s="336"/>
    </row>
    <row r="48" spans="1:87">
      <c r="A48" s="222"/>
      <c r="B48" s="222"/>
      <c r="C48" s="222" t="s">
        <v>673</v>
      </c>
      <c r="D48" s="34" t="s">
        <v>898</v>
      </c>
      <c r="E48" s="34" t="s">
        <v>58</v>
      </c>
      <c r="F48" s="34"/>
      <c r="G48" s="778"/>
      <c r="H48" s="341">
        <f>SUM(H9,H11,H13,H16,H18,H27:H28)</f>
        <v>284.81250434832782</v>
      </c>
      <c r="I48" s="341">
        <f t="shared" ref="I48:BT48" si="16">SUM(I9,I11,I13,I16,I18,I27:I28)</f>
        <v>309.19703304175255</v>
      </c>
      <c r="J48" s="341">
        <f t="shared" si="16"/>
        <v>222.19705178149417</v>
      </c>
      <c r="K48" s="341">
        <f t="shared" si="16"/>
        <v>128.16257628459385</v>
      </c>
      <c r="L48" s="341">
        <f t="shared" si="16"/>
        <v>81.547000000000082</v>
      </c>
      <c r="M48" s="341">
        <f t="shared" si="16"/>
        <v>151.45583574199037</v>
      </c>
      <c r="N48" s="341">
        <f t="shared" si="16"/>
        <v>248.31497348144455</v>
      </c>
      <c r="O48" s="341">
        <f t="shared" si="16"/>
        <v>576.90091946149323</v>
      </c>
      <c r="P48" s="341">
        <f t="shared" si="16"/>
        <v>541.36337389076903</v>
      </c>
      <c r="Q48" s="341">
        <f t="shared" si="16"/>
        <v>591.36990707989503</v>
      </c>
      <c r="R48" s="341">
        <f t="shared" si="16"/>
        <v>657.68038302767445</v>
      </c>
      <c r="S48" s="341">
        <f t="shared" si="16"/>
        <v>664.72000601186915</v>
      </c>
      <c r="T48" s="341">
        <f t="shared" si="16"/>
        <v>691.52276856410663</v>
      </c>
      <c r="U48" s="341">
        <f t="shared" si="16"/>
        <v>664.0289862936329</v>
      </c>
      <c r="V48" s="341">
        <f t="shared" si="16"/>
        <v>665.87605004591308</v>
      </c>
      <c r="W48" s="341">
        <f t="shared" si="16"/>
        <v>669.67918692380943</v>
      </c>
      <c r="X48" s="341">
        <f t="shared" si="16"/>
        <v>675.62358835148916</v>
      </c>
      <c r="Y48" s="341">
        <f t="shared" si="16"/>
        <v>683.90641810773491</v>
      </c>
      <c r="Z48" s="341">
        <f t="shared" si="16"/>
        <v>694.73748248586776</v>
      </c>
      <c r="AA48" s="341">
        <f t="shared" si="16"/>
        <v>708.33993565556125</v>
      </c>
      <c r="AB48" s="341">
        <f t="shared" si="16"/>
        <v>731.85436341108607</v>
      </c>
      <c r="AC48" s="341">
        <f t="shared" si="16"/>
        <v>761.78057054077317</v>
      </c>
      <c r="AD48" s="341">
        <f t="shared" si="16"/>
        <v>785.63990356286513</v>
      </c>
      <c r="AE48" s="341">
        <f t="shared" si="16"/>
        <v>813.32276030836556</v>
      </c>
      <c r="AF48" s="341">
        <f t="shared" si="16"/>
        <v>845.13120648207951</v>
      </c>
      <c r="AG48" s="341">
        <f t="shared" si="16"/>
        <v>876.22462841319111</v>
      </c>
      <c r="AH48" s="341">
        <f t="shared" si="16"/>
        <v>908.54226524702108</v>
      </c>
      <c r="AI48" s="341">
        <f t="shared" si="16"/>
        <v>942.1311557640729</v>
      </c>
      <c r="AJ48" s="341">
        <f t="shared" si="16"/>
        <v>977.04005717254086</v>
      </c>
      <c r="AK48" s="341">
        <f t="shared" si="16"/>
        <v>1013.3195049693327</v>
      </c>
      <c r="AL48" s="341">
        <f t="shared" si="16"/>
        <v>1051.0218748084312</v>
      </c>
      <c r="AM48" s="341">
        <f t="shared" si="16"/>
        <v>1090.2014464420213</v>
      </c>
      <c r="AN48" s="341">
        <f t="shared" si="16"/>
        <v>1130.9144698018185</v>
      </c>
      <c r="AO48" s="341">
        <f t="shared" si="16"/>
        <v>1173.2192332903073</v>
      </c>
      <c r="AP48" s="341">
        <f t="shared" si="16"/>
        <v>1217.17613435367</v>
      </c>
      <c r="AQ48" s="341">
        <f t="shared" si="16"/>
        <v>1262.8477524105833</v>
      </c>
      <c r="AR48" s="341">
        <f t="shared" si="16"/>
        <v>1310.2989242134054</v>
      </c>
      <c r="AS48" s="341">
        <f t="shared" si="16"/>
        <v>1359.59682172064</v>
      </c>
      <c r="AT48" s="341">
        <f t="shared" si="16"/>
        <v>1410.8110325621756</v>
      </c>
      <c r="AU48" s="341">
        <f t="shared" si="16"/>
        <v>1464.0136431812762</v>
      </c>
      <c r="AV48" s="341">
        <f t="shared" si="16"/>
        <v>1519.2793247401105</v>
      </c>
      <c r="AW48" s="341">
        <f t="shared" si="16"/>
        <v>1576.685421878175</v>
      </c>
      <c r="AX48" s="341">
        <f t="shared" si="16"/>
        <v>1636.3120444160209</v>
      </c>
      <c r="AY48" s="341">
        <f t="shared" si="16"/>
        <v>1698.2421620994101</v>
      </c>
      <c r="AZ48" s="341">
        <f t="shared" si="16"/>
        <v>1762.5617024822186</v>
      </c>
      <c r="BA48" s="341">
        <f t="shared" si="16"/>
        <v>1829.3596520494225</v>
      </c>
      <c r="BB48" s="341">
        <f t="shared" si="16"/>
        <v>1898.7281606847228</v>
      </c>
      <c r="BC48" s="341">
        <f t="shared" si="16"/>
        <v>1970.7626495907371</v>
      </c>
      <c r="BD48" s="341">
        <f t="shared" si="16"/>
        <v>2045.5619227730249</v>
      </c>
      <c r="BE48" s="341">
        <f t="shared" si="16"/>
        <v>2123.2282822027819</v>
      </c>
      <c r="BF48" s="341">
        <f t="shared" si="16"/>
        <v>2203.8676467766572</v>
      </c>
      <c r="BG48" s="341">
        <f t="shared" si="16"/>
        <v>2287.5896751959035</v>
      </c>
      <c r="BH48" s="341">
        <f t="shared" si="16"/>
        <v>2374.5078928909234</v>
      </c>
      <c r="BI48" s="341">
        <f t="shared" si="16"/>
        <v>2464.7398231212701</v>
      </c>
      <c r="BJ48" s="341">
        <f t="shared" si="16"/>
        <v>2558.4071223851906</v>
      </c>
      <c r="BK48" s="341">
        <f t="shared" si="16"/>
        <v>2655.6357202772506</v>
      </c>
      <c r="BL48" s="341">
        <f t="shared" si="16"/>
        <v>2756.5559639366202</v>
      </c>
      <c r="BM48" s="341">
        <f t="shared" si="16"/>
        <v>2861.302767233401</v>
      </c>
      <c r="BN48" s="341">
        <f t="shared" si="16"/>
        <v>2970.015764844914</v>
      </c>
      <c r="BO48" s="341">
        <f t="shared" si="16"/>
        <v>3082.8394713785156</v>
      </c>
      <c r="BP48" s="341">
        <f t="shared" si="16"/>
        <v>3199.9234457027396</v>
      </c>
      <c r="BQ48" s="341">
        <f t="shared" si="16"/>
        <v>3321.4224606533362</v>
      </c>
      <c r="BR48" s="341">
        <f t="shared" si="16"/>
        <v>3447.4966782863194</v>
      </c>
      <c r="BS48" s="341">
        <f t="shared" si="16"/>
        <v>3578.3118308552775</v>
      </c>
      <c r="BT48" s="341">
        <f t="shared" si="16"/>
        <v>3714.039407696021</v>
      </c>
      <c r="BU48" s="341">
        <f t="shared" ref="BU48:CI48" si="17">SUM(BU9,BU11,BU13,BU16,BU18,BU27:BU28)</f>
        <v>3854.856848207226</v>
      </c>
      <c r="BV48" s="341">
        <f t="shared" si="17"/>
        <v>4000.9477411217758</v>
      </c>
      <c r="BW48" s="341">
        <f t="shared" si="17"/>
        <v>4152.5020302694984</v>
      </c>
      <c r="BX48" s="341">
        <f t="shared" si="17"/>
        <v>4309.7162270384943</v>
      </c>
      <c r="BY48" s="341">
        <f t="shared" si="17"/>
        <v>4472.7936297485194</v>
      </c>
      <c r="BZ48" s="341">
        <f t="shared" si="17"/>
        <v>4641.9445501568443</v>
      </c>
      <c r="CA48" s="341">
        <f t="shared" si="17"/>
        <v>4817.3865473236456</v>
      </c>
      <c r="CB48" s="341">
        <f t="shared" si="17"/>
        <v>4999.3446690714118</v>
      </c>
      <c r="CC48" s="341">
        <f t="shared" si="17"/>
        <v>5188.0517012799592</v>
      </c>
      <c r="CD48" s="341">
        <f t="shared" si="17"/>
        <v>5383.7484252662998</v>
      </c>
      <c r="CE48" s="341">
        <f t="shared" si="17"/>
        <v>5586.6838835066028</v>
      </c>
      <c r="CF48" s="341">
        <f t="shared" si="17"/>
        <v>5797.1156539651274</v>
      </c>
      <c r="CG48" s="341">
        <f t="shared" si="17"/>
        <v>6015.3101333037466</v>
      </c>
      <c r="CH48" s="341">
        <f t="shared" si="17"/>
        <v>6241.5428292540637</v>
      </c>
      <c r="CI48" s="341">
        <f t="shared" si="17"/>
        <v>6476.0986624427969</v>
      </c>
    </row>
    <row r="49" spans="1:87">
      <c r="A49" s="222"/>
      <c r="B49" s="222"/>
      <c r="C49" s="222"/>
      <c r="D49" s="34"/>
      <c r="E49" s="34"/>
      <c r="F49" s="34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  <c r="BB49" s="222"/>
      <c r="BC49" s="222"/>
      <c r="BD49" s="222"/>
      <c r="BE49" s="222"/>
      <c r="BF49" s="222"/>
      <c r="BG49" s="222"/>
      <c r="BH49" s="222"/>
      <c r="BI49" s="222"/>
      <c r="BJ49" s="222"/>
      <c r="BK49" s="222"/>
      <c r="BL49" s="222"/>
      <c r="BM49" s="222"/>
      <c r="BN49" s="222"/>
      <c r="BO49" s="222"/>
      <c r="BP49" s="222"/>
      <c r="BQ49" s="222"/>
      <c r="BR49" s="222"/>
      <c r="BS49" s="222"/>
      <c r="BT49" s="222"/>
      <c r="BU49" s="222"/>
      <c r="BV49" s="222"/>
      <c r="BW49" s="222"/>
      <c r="BX49" s="222"/>
      <c r="BY49" s="222"/>
      <c r="BZ49" s="222"/>
      <c r="CA49" s="222"/>
      <c r="CB49" s="222"/>
      <c r="CC49" s="222"/>
      <c r="CD49" s="222"/>
      <c r="CE49" s="222"/>
      <c r="CF49" s="222"/>
      <c r="CG49" s="222"/>
      <c r="CH49" s="222"/>
      <c r="CI49" s="222"/>
    </row>
    <row r="50" spans="1:87">
      <c r="A50" s="222"/>
      <c r="B50" s="222"/>
      <c r="C50" s="222" t="s">
        <v>672</v>
      </c>
      <c r="D50" s="34" t="s">
        <v>41</v>
      </c>
      <c r="E50" s="34" t="s">
        <v>43</v>
      </c>
      <c r="F50" s="34"/>
      <c r="G50" s="777"/>
      <c r="H50" s="342">
        <f>H48/-H22</f>
        <v>1.9911249526242669</v>
      </c>
      <c r="I50" s="342">
        <f t="shared" ref="I50:BT50" si="18">I48/-I22</f>
        <v>2.1833481601072795</v>
      </c>
      <c r="J50" s="342">
        <f t="shared" si="18"/>
        <v>1.5864418947700569</v>
      </c>
      <c r="K50" s="342">
        <f t="shared" si="18"/>
        <v>0.87887931619814053</v>
      </c>
      <c r="L50" s="342">
        <f t="shared" si="18"/>
        <v>0.53151051002118355</v>
      </c>
      <c r="M50" s="342">
        <f t="shared" si="18"/>
        <v>0.95431693560822262</v>
      </c>
      <c r="N50" s="342">
        <f t="shared" si="18"/>
        <v>1.495839835906708</v>
      </c>
      <c r="O50" s="342">
        <f t="shared" si="18"/>
        <v>3.3498849076060941</v>
      </c>
      <c r="P50" s="342">
        <f t="shared" si="18"/>
        <v>3.0021648978185094</v>
      </c>
      <c r="Q50" s="342">
        <f t="shared" si="18"/>
        <v>3.1570536502981699</v>
      </c>
      <c r="R50" s="342">
        <f t="shared" si="18"/>
        <v>3.3911498888319116</v>
      </c>
      <c r="S50" s="342">
        <f t="shared" si="18"/>
        <v>3.2759303960753896</v>
      </c>
      <c r="T50" s="342">
        <f t="shared" si="18"/>
        <v>3.2990096911370785</v>
      </c>
      <c r="U50" s="342">
        <f t="shared" si="18"/>
        <v>3.0474770044110353</v>
      </c>
      <c r="V50" s="342">
        <f t="shared" si="18"/>
        <v>2.9485205275462736</v>
      </c>
      <c r="W50" s="342">
        <f t="shared" si="18"/>
        <v>2.8665326792861849</v>
      </c>
      <c r="X50" s="342">
        <f t="shared" si="18"/>
        <v>2.7893971660994303</v>
      </c>
      <c r="Y50" s="342">
        <f t="shared" si="18"/>
        <v>2.7130631980792432</v>
      </c>
      <c r="Z50" s="342">
        <f t="shared" si="18"/>
        <v>2.6706648717128774</v>
      </c>
      <c r="AA50" s="342">
        <f t="shared" si="18"/>
        <v>2.6299644369155799</v>
      </c>
      <c r="AB50" s="342">
        <f t="shared" si="18"/>
        <v>2.6288020803828407</v>
      </c>
      <c r="AC50" s="342">
        <f t="shared" si="18"/>
        <v>2.6563781223639538</v>
      </c>
      <c r="AD50" s="342">
        <f t="shared" si="18"/>
        <v>2.6617575897274515</v>
      </c>
      <c r="AE50" s="342">
        <f t="shared" si="18"/>
        <v>2.677072393866653</v>
      </c>
      <c r="AF50" s="342">
        <f t="shared" si="18"/>
        <v>2.7091785513747677</v>
      </c>
      <c r="AG50" s="342">
        <f t="shared" si="18"/>
        <v>2.7331149666733152</v>
      </c>
      <c r="AH50" s="342">
        <f t="shared" si="18"/>
        <v>2.7649422526146159</v>
      </c>
      <c r="AI50" s="342">
        <f t="shared" si="18"/>
        <v>2.80194483350542</v>
      </c>
      <c r="AJ50" s="342">
        <f t="shared" si="18"/>
        <v>2.8392397493153361</v>
      </c>
      <c r="AK50" s="342">
        <f t="shared" si="18"/>
        <v>2.8706708895385025</v>
      </c>
      <c r="AL50" s="342">
        <f t="shared" si="18"/>
        <v>2.9081868216203417</v>
      </c>
      <c r="AM50" s="342">
        <f t="shared" si="18"/>
        <v>2.9522636168832967</v>
      </c>
      <c r="AN50" s="342">
        <f t="shared" si="18"/>
        <v>3.0006032525560169</v>
      </c>
      <c r="AO50" s="342">
        <f t="shared" si="18"/>
        <v>3.0436811331928513</v>
      </c>
      <c r="AP50" s="342">
        <f t="shared" si="18"/>
        <v>3.0884894461063972</v>
      </c>
      <c r="AQ50" s="342">
        <f t="shared" si="18"/>
        <v>3.1351847016217969</v>
      </c>
      <c r="AR50" s="342">
        <f t="shared" si="18"/>
        <v>3.1846877148433399</v>
      </c>
      <c r="AS50" s="342">
        <f t="shared" si="18"/>
        <v>3.2441287300316191</v>
      </c>
      <c r="AT50" s="342">
        <f t="shared" si="18"/>
        <v>3.317823252226932</v>
      </c>
      <c r="AU50" s="342">
        <f t="shared" si="18"/>
        <v>3.3654836176048746</v>
      </c>
      <c r="AV50" s="342">
        <f t="shared" si="18"/>
        <v>3.435700435923752</v>
      </c>
      <c r="AW50" s="342">
        <f t="shared" si="18"/>
        <v>3.492101869430452</v>
      </c>
      <c r="AX50" s="342">
        <f t="shared" si="18"/>
        <v>3.5432860251406986</v>
      </c>
      <c r="AY50" s="342">
        <f t="shared" si="18"/>
        <v>3.5941341907719542</v>
      </c>
      <c r="AZ50" s="342">
        <f t="shared" si="18"/>
        <v>3.6316431871425889</v>
      </c>
      <c r="BA50" s="342">
        <f t="shared" si="18"/>
        <v>3.6763763452668856</v>
      </c>
      <c r="BB50" s="342">
        <f t="shared" si="18"/>
        <v>3.7339601221786558</v>
      </c>
      <c r="BC50" s="342">
        <f t="shared" si="18"/>
        <v>3.7865608492581324</v>
      </c>
      <c r="BD50" s="342">
        <f t="shared" si="18"/>
        <v>3.8401288037906283</v>
      </c>
      <c r="BE50" s="342">
        <f t="shared" si="18"/>
        <v>3.9024724756412872</v>
      </c>
      <c r="BF50" s="342">
        <f t="shared" si="18"/>
        <v>3.9544542443002531</v>
      </c>
      <c r="BG50" s="342">
        <f t="shared" si="18"/>
        <v>3.9895511378790172</v>
      </c>
      <c r="BH50" s="342">
        <f t="shared" si="18"/>
        <v>4.0346696219904121</v>
      </c>
      <c r="BI50" s="342">
        <f t="shared" si="18"/>
        <v>4.1341343502365326</v>
      </c>
      <c r="BJ50" s="342">
        <f t="shared" si="18"/>
        <v>4.2466407582484456</v>
      </c>
      <c r="BK50" s="342">
        <f t="shared" si="18"/>
        <v>4.3375177699503746</v>
      </c>
      <c r="BL50" s="342">
        <f t="shared" si="18"/>
        <v>4.4463675175957942</v>
      </c>
      <c r="BM50" s="342">
        <f t="shared" si="18"/>
        <v>4.5585240426519773</v>
      </c>
      <c r="BN50" s="342">
        <f t="shared" si="18"/>
        <v>4.6741954433051749</v>
      </c>
      <c r="BO50" s="342">
        <f t="shared" si="18"/>
        <v>4.7933608143513569</v>
      </c>
      <c r="BP50" s="342">
        <f t="shared" si="18"/>
        <v>4.9164781560585</v>
      </c>
      <c r="BQ50" s="342">
        <f t="shared" si="18"/>
        <v>5.0432949248897856</v>
      </c>
      <c r="BR50" s="342">
        <f t="shared" si="18"/>
        <v>5.1740376381052835</v>
      </c>
      <c r="BS50" s="342">
        <f t="shared" si="18"/>
        <v>5.3086914917058881</v>
      </c>
      <c r="BT50" s="342">
        <f t="shared" si="18"/>
        <v>5.4477479061139817</v>
      </c>
      <c r="BU50" s="342">
        <f t="shared" ref="BU50:CI50" si="19">BU48/-BU22</f>
        <v>5.5909475989018267</v>
      </c>
      <c r="BV50" s="342">
        <f t="shared" si="19"/>
        <v>5.7385376920214108</v>
      </c>
      <c r="BW50" s="342">
        <f t="shared" si="19"/>
        <v>5.8905099344691525</v>
      </c>
      <c r="BX50" s="342">
        <f t="shared" si="19"/>
        <v>6.04739332301763</v>
      </c>
      <c r="BY50" s="342">
        <f t="shared" si="19"/>
        <v>6.2089205611140743</v>
      </c>
      <c r="BZ50" s="342">
        <f t="shared" si="19"/>
        <v>6.3753618058700257</v>
      </c>
      <c r="CA50" s="342">
        <f t="shared" si="19"/>
        <v>6.5467159581114265</v>
      </c>
      <c r="CB50" s="342">
        <f t="shared" si="19"/>
        <v>6.7235541220995128</v>
      </c>
      <c r="CC50" s="342">
        <f t="shared" si="19"/>
        <v>6.9055997526415496</v>
      </c>
      <c r="CD50" s="342">
        <f t="shared" si="19"/>
        <v>7.0931487417247405</v>
      </c>
      <c r="CE50" s="342">
        <f t="shared" si="19"/>
        <v>7.2862078897288578</v>
      </c>
      <c r="CF50" s="342">
        <f t="shared" si="19"/>
        <v>7.4853953644176849</v>
      </c>
      <c r="CG50" s="342">
        <f t="shared" si="19"/>
        <v>7.6904241589600195</v>
      </c>
      <c r="CH50" s="342">
        <f t="shared" si="19"/>
        <v>7.9016188979883886</v>
      </c>
      <c r="CI50" s="342">
        <f t="shared" si="19"/>
        <v>8.1191576396692327</v>
      </c>
    </row>
    <row r="51" spans="1:87">
      <c r="A51" s="222"/>
      <c r="B51" s="222"/>
      <c r="C51" s="222"/>
      <c r="D51" s="34"/>
      <c r="E51" s="34"/>
      <c r="F51" s="34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  <c r="BB51" s="222"/>
      <c r="BC51" s="222"/>
      <c r="BD51" s="222"/>
      <c r="BE51" s="222"/>
      <c r="BF51" s="222"/>
      <c r="BG51" s="222"/>
      <c r="BH51" s="222"/>
      <c r="BI51" s="222"/>
      <c r="BJ51" s="222"/>
      <c r="BK51" s="222"/>
      <c r="BL51" s="222"/>
      <c r="BM51" s="222"/>
      <c r="BN51" s="222"/>
      <c r="BO51" s="222"/>
      <c r="BP51" s="222"/>
      <c r="BQ51" s="222"/>
      <c r="BR51" s="222"/>
      <c r="BS51" s="222"/>
      <c r="BT51" s="222"/>
      <c r="BU51" s="222"/>
      <c r="BV51" s="222"/>
      <c r="BW51" s="222"/>
      <c r="BX51" s="222"/>
      <c r="BY51" s="222"/>
      <c r="BZ51" s="222"/>
      <c r="CA51" s="222"/>
      <c r="CB51" s="222"/>
      <c r="CC51" s="222"/>
      <c r="CD51" s="222"/>
      <c r="CE51" s="222"/>
      <c r="CF51" s="222"/>
      <c r="CG51" s="222"/>
      <c r="CH51" s="222"/>
      <c r="CI51" s="222"/>
    </row>
    <row r="52" spans="1:87">
      <c r="A52" s="334"/>
      <c r="B52" s="335"/>
      <c r="C52" s="335" t="s">
        <v>674</v>
      </c>
      <c r="D52" s="343"/>
      <c r="E52" s="343"/>
      <c r="F52" s="343"/>
      <c r="G52" s="334"/>
      <c r="H52" s="334"/>
      <c r="I52" s="334"/>
      <c r="J52" s="334"/>
      <c r="K52" s="334"/>
      <c r="L52" s="334"/>
      <c r="M52" s="334"/>
      <c r="N52" s="334"/>
      <c r="O52" s="334"/>
      <c r="P52" s="334"/>
      <c r="Q52" s="334"/>
      <c r="R52" s="334"/>
      <c r="S52" s="334"/>
      <c r="T52" s="334"/>
      <c r="U52" s="334"/>
      <c r="V52" s="334"/>
      <c r="W52" s="334"/>
      <c r="X52" s="334"/>
      <c r="Y52" s="334"/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4"/>
      <c r="AT52" s="334"/>
      <c r="AU52" s="334"/>
      <c r="AV52" s="334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4"/>
      <c r="BO52" s="334"/>
      <c r="BP52" s="334"/>
      <c r="BQ52" s="334"/>
      <c r="BR52" s="334"/>
      <c r="BS52" s="334"/>
      <c r="BT52" s="334"/>
      <c r="BU52" s="334"/>
      <c r="BV52" s="334"/>
      <c r="BW52" s="334"/>
      <c r="BX52" s="334"/>
      <c r="BY52" s="334"/>
      <c r="BZ52" s="334"/>
      <c r="CA52" s="334"/>
      <c r="CB52" s="334"/>
      <c r="CC52" s="334"/>
      <c r="CD52" s="334"/>
      <c r="CE52" s="334"/>
      <c r="CF52" s="334"/>
      <c r="CG52" s="334"/>
      <c r="CH52" s="334"/>
      <c r="CI52" s="334"/>
    </row>
    <row r="53" spans="1:87">
      <c r="A53" s="336"/>
      <c r="B53" s="337"/>
      <c r="C53" s="337" t="s">
        <v>675</v>
      </c>
      <c r="D53" s="344"/>
      <c r="E53" s="344"/>
      <c r="F53" s="344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  <c r="T53" s="336"/>
      <c r="U53" s="336"/>
      <c r="V53" s="336"/>
      <c r="W53" s="336"/>
      <c r="X53" s="336"/>
      <c r="Y53" s="336"/>
      <c r="Z53" s="336"/>
      <c r="AA53" s="336"/>
      <c r="AB53" s="336"/>
      <c r="AC53" s="336"/>
      <c r="AD53" s="336"/>
      <c r="AE53" s="336"/>
      <c r="AF53" s="336"/>
      <c r="AG53" s="336"/>
      <c r="AH53" s="336"/>
      <c r="AI53" s="336"/>
      <c r="AJ53" s="336"/>
      <c r="AK53" s="336"/>
      <c r="AL53" s="336"/>
      <c r="AM53" s="336"/>
      <c r="AN53" s="336"/>
      <c r="AO53" s="336"/>
      <c r="AP53" s="336"/>
      <c r="AQ53" s="336"/>
      <c r="AR53" s="336"/>
      <c r="AS53" s="336"/>
      <c r="AT53" s="336"/>
      <c r="AU53" s="336"/>
      <c r="AV53" s="336"/>
      <c r="AW53" s="336"/>
      <c r="AX53" s="336"/>
      <c r="AY53" s="336"/>
      <c r="AZ53" s="336"/>
      <c r="BA53" s="336"/>
      <c r="BB53" s="336"/>
      <c r="BC53" s="336"/>
      <c r="BD53" s="336"/>
      <c r="BE53" s="336"/>
      <c r="BF53" s="336"/>
      <c r="BG53" s="336"/>
      <c r="BH53" s="336"/>
      <c r="BI53" s="336"/>
      <c r="BJ53" s="336"/>
      <c r="BK53" s="336"/>
      <c r="BL53" s="336"/>
      <c r="BM53" s="336"/>
      <c r="BN53" s="336"/>
      <c r="BO53" s="336"/>
      <c r="BP53" s="336"/>
      <c r="BQ53" s="336"/>
      <c r="BR53" s="336"/>
      <c r="BS53" s="336"/>
      <c r="BT53" s="336"/>
      <c r="BU53" s="336"/>
      <c r="BV53" s="336"/>
      <c r="BW53" s="336"/>
      <c r="BX53" s="336"/>
      <c r="BY53" s="336"/>
      <c r="BZ53" s="336"/>
      <c r="CA53" s="336"/>
      <c r="CB53" s="336"/>
      <c r="CC53" s="336"/>
      <c r="CD53" s="336"/>
      <c r="CE53" s="336"/>
      <c r="CF53" s="336"/>
      <c r="CG53" s="336"/>
      <c r="CH53" s="336"/>
      <c r="CI53" s="336"/>
    </row>
    <row r="54" spans="1:87">
      <c r="A54" s="222"/>
      <c r="B54" s="222"/>
      <c r="C54" s="222" t="s">
        <v>667</v>
      </c>
      <c r="D54" s="34" t="s">
        <v>898</v>
      </c>
      <c r="E54" s="34" t="s">
        <v>58</v>
      </c>
      <c r="F54" s="34"/>
      <c r="G54" s="778"/>
      <c r="H54" s="341">
        <f>H31-H33</f>
        <v>3719.6870821541402</v>
      </c>
      <c r="I54" s="341">
        <f t="shared" ref="I54:AL54" si="20">I31-I33</f>
        <v>3867.8272928026481</v>
      </c>
      <c r="J54" s="341">
        <f t="shared" si="20"/>
        <v>4118.7455474662038</v>
      </c>
      <c r="K54" s="341">
        <f t="shared" si="20"/>
        <v>4424.3459458431071</v>
      </c>
      <c r="L54" s="341">
        <f t="shared" si="20"/>
        <v>4738.0519458431072</v>
      </c>
      <c r="M54" s="341">
        <f t="shared" si="20"/>
        <v>4962.33</v>
      </c>
      <c r="N54" s="341">
        <f t="shared" si="20"/>
        <v>5144.6669999999995</v>
      </c>
      <c r="O54" s="341">
        <f>O31-O33</f>
        <v>5333.1606666666667</v>
      </c>
      <c r="P54" s="341">
        <f t="shared" si="20"/>
        <v>5507.2023333333336</v>
      </c>
      <c r="Q54" s="341">
        <f t="shared" si="20"/>
        <v>5679.1900000000005</v>
      </c>
      <c r="R54" s="341">
        <f t="shared" si="20"/>
        <v>5851.0296666666673</v>
      </c>
      <c r="S54" s="341">
        <f t="shared" si="20"/>
        <v>6022.7623333333349</v>
      </c>
      <c r="T54" s="341">
        <f t="shared" si="20"/>
        <v>6194.4320000000007</v>
      </c>
      <c r="U54" s="341">
        <f t="shared" si="20"/>
        <v>6366.0986666666704</v>
      </c>
      <c r="V54" s="341">
        <f t="shared" si="20"/>
        <v>6537.7653333333337</v>
      </c>
      <c r="W54" s="341">
        <f t="shared" si="20"/>
        <v>6709.4320000000034</v>
      </c>
      <c r="X54" s="341">
        <f t="shared" si="20"/>
        <v>6881.0986666666695</v>
      </c>
      <c r="Y54" s="341">
        <f t="shared" si="20"/>
        <v>7052.7653333333365</v>
      </c>
      <c r="Z54" s="341">
        <f t="shared" si="20"/>
        <v>7224.4320000000034</v>
      </c>
      <c r="AA54" s="341">
        <f t="shared" si="20"/>
        <v>7396.098666666745</v>
      </c>
      <c r="AB54" s="341">
        <f t="shared" si="20"/>
        <v>7567.7653333326552</v>
      </c>
      <c r="AC54" s="341">
        <f t="shared" si="20"/>
        <v>7739.4320000025791</v>
      </c>
      <c r="AD54" s="341">
        <f t="shared" si="20"/>
        <v>7911.0986666616482</v>
      </c>
      <c r="AE54" s="341">
        <f t="shared" si="20"/>
        <v>8082.7653333378921</v>
      </c>
      <c r="AF54" s="341">
        <f t="shared" si="20"/>
        <v>8254.4320000008738</v>
      </c>
      <c r="AG54" s="341">
        <f t="shared" si="20"/>
        <v>8426.0986666601402</v>
      </c>
      <c r="AH54" s="341">
        <f t="shared" si="20"/>
        <v>8597.7653333387061</v>
      </c>
      <c r="AI54" s="341">
        <f t="shared" si="20"/>
        <v>8769.4320000028001</v>
      </c>
      <c r="AJ54" s="341">
        <f t="shared" si="20"/>
        <v>8941.0986666557274</v>
      </c>
      <c r="AK54" s="341">
        <f t="shared" si="20"/>
        <v>9112.7653333458584</v>
      </c>
      <c r="AL54" s="341">
        <f t="shared" si="20"/>
        <v>9284.4319999928484</v>
      </c>
      <c r="AM54" s="341">
        <f t="shared" ref="AM54:CI54" si="21">AM31-AM33</f>
        <v>9456.0986666676163</v>
      </c>
      <c r="AN54" s="341">
        <f t="shared" si="21"/>
        <v>9627.765333334306</v>
      </c>
      <c r="AO54" s="341">
        <f t="shared" si="21"/>
        <v>9799.4320000002554</v>
      </c>
      <c r="AP54" s="341">
        <f t="shared" si="21"/>
        <v>9971.0986666654753</v>
      </c>
      <c r="AQ54" s="341">
        <f t="shared" si="21"/>
        <v>10142.765333335003</v>
      </c>
      <c r="AR54" s="341">
        <f t="shared" si="21"/>
        <v>10314.431999998267</v>
      </c>
      <c r="AS54" s="341">
        <f t="shared" si="21"/>
        <v>10486.098666666139</v>
      </c>
      <c r="AT54" s="341">
        <f t="shared" si="21"/>
        <v>10657.76533333957</v>
      </c>
      <c r="AU54" s="341">
        <f t="shared" si="21"/>
        <v>10829.431999989354</v>
      </c>
      <c r="AV54" s="341">
        <f t="shared" si="21"/>
        <v>11001.098666675207</v>
      </c>
      <c r="AW54" s="341">
        <f t="shared" si="21"/>
        <v>11172.765333330834</v>
      </c>
      <c r="AX54" s="341">
        <f t="shared" si="21"/>
        <v>11344.431999999764</v>
      </c>
      <c r="AY54" s="341">
        <f t="shared" si="21"/>
        <v>11516.098666666052</v>
      </c>
      <c r="AZ54" s="341">
        <f t="shared" si="21"/>
        <v>11687.765333334612</v>
      </c>
      <c r="BA54" s="341">
        <f t="shared" si="21"/>
        <v>11859.431999999424</v>
      </c>
      <c r="BB54" s="341">
        <f t="shared" si="21"/>
        <v>12031.098666666687</v>
      </c>
      <c r="BC54" s="341">
        <f t="shared" si="21"/>
        <v>12202.765333333657</v>
      </c>
      <c r="BD54" s="341">
        <f t="shared" si="21"/>
        <v>12374.431999999715</v>
      </c>
      <c r="BE54" s="341">
        <f t="shared" si="21"/>
        <v>12546.098666666792</v>
      </c>
      <c r="BF54" s="341">
        <f t="shared" si="21"/>
        <v>12717.76533333356</v>
      </c>
      <c r="BG54" s="341">
        <f t="shared" si="21"/>
        <v>12889.431999999824</v>
      </c>
      <c r="BH54" s="341">
        <f t="shared" si="21"/>
        <v>13061.098666666679</v>
      </c>
      <c r="BI54" s="341">
        <f t="shared" si="21"/>
        <v>13232.765333333573</v>
      </c>
      <c r="BJ54" s="341">
        <f t="shared" si="21"/>
        <v>13404.431999999928</v>
      </c>
      <c r="BK54" s="341">
        <f t="shared" si="21"/>
        <v>13576.098666666787</v>
      </c>
      <c r="BL54" s="341">
        <f t="shared" si="21"/>
        <v>13747.765333333011</v>
      </c>
      <c r="BM54" s="341">
        <f t="shared" si="21"/>
        <v>13919.432000000594</v>
      </c>
      <c r="BN54" s="341">
        <f t="shared" si="21"/>
        <v>14091.098666666665</v>
      </c>
      <c r="BO54" s="341">
        <f t="shared" si="21"/>
        <v>14262.765333332683</v>
      </c>
      <c r="BP54" s="341">
        <f t="shared" si="21"/>
        <v>14434.432000000885</v>
      </c>
      <c r="BQ54" s="341">
        <f t="shared" si="21"/>
        <v>14606.098666666323</v>
      </c>
      <c r="BR54" s="341">
        <f t="shared" si="21"/>
        <v>14777.765333333418</v>
      </c>
      <c r="BS54" s="341">
        <f t="shared" si="21"/>
        <v>14949.432000000079</v>
      </c>
      <c r="BT54" s="341">
        <f t="shared" si="21"/>
        <v>15121.098666666734</v>
      </c>
      <c r="BU54" s="341">
        <f t="shared" si="21"/>
        <v>15292.765333333378</v>
      </c>
      <c r="BV54" s="341">
        <f t="shared" si="21"/>
        <v>15464.432000000063</v>
      </c>
      <c r="BW54" s="341">
        <f t="shared" si="21"/>
        <v>15636.098666666718</v>
      </c>
      <c r="BX54" s="341">
        <f t="shared" si="21"/>
        <v>15807.765333333404</v>
      </c>
      <c r="BY54" s="341">
        <f t="shared" si="21"/>
        <v>15979.432000000052</v>
      </c>
      <c r="BZ54" s="341">
        <f t="shared" si="21"/>
        <v>16151.098666666738</v>
      </c>
      <c r="CA54" s="341">
        <f t="shared" si="21"/>
        <v>16322.765333333389</v>
      </c>
      <c r="CB54" s="341">
        <f t="shared" si="21"/>
        <v>16494.43200000007</v>
      </c>
      <c r="CC54" s="341">
        <f t="shared" si="21"/>
        <v>16666.098666666727</v>
      </c>
      <c r="CD54" s="341">
        <f t="shared" si="21"/>
        <v>16837.765333333402</v>
      </c>
      <c r="CE54" s="341">
        <f t="shared" si="21"/>
        <v>17009.432000000055</v>
      </c>
      <c r="CF54" s="341">
        <f t="shared" si="21"/>
        <v>17181.098666666741</v>
      </c>
      <c r="CG54" s="341">
        <f t="shared" si="21"/>
        <v>17352.765333333395</v>
      </c>
      <c r="CH54" s="341">
        <f t="shared" si="21"/>
        <v>17524.432000000077</v>
      </c>
      <c r="CI54" s="341">
        <f t="shared" si="21"/>
        <v>17696.09866666673</v>
      </c>
    </row>
    <row r="55" spans="1:87">
      <c r="A55" s="222"/>
      <c r="B55" s="222"/>
      <c r="C55" s="222" t="s">
        <v>676</v>
      </c>
      <c r="D55" s="34" t="s">
        <v>898</v>
      </c>
      <c r="E55" s="34" t="s">
        <v>58</v>
      </c>
      <c r="F55" s="34"/>
      <c r="G55" s="778"/>
      <c r="H55" s="341">
        <f>H38+SUM(H24:H25)</f>
        <v>376.16192656731471</v>
      </c>
      <c r="I55" s="341">
        <f t="shared" ref="I55:BT55" si="22">I38+SUM(I24:I25)</f>
        <v>398.41399999999987</v>
      </c>
      <c r="J55" s="341">
        <f t="shared" si="22"/>
        <v>408.44673414559503</v>
      </c>
      <c r="K55" s="341">
        <f t="shared" si="22"/>
        <v>370.03529739100048</v>
      </c>
      <c r="L55" s="341">
        <f t="shared" si="22"/>
        <v>446.714</v>
      </c>
      <c r="M55" s="341">
        <f t="shared" si="22"/>
        <v>546.78086537738318</v>
      </c>
      <c r="N55" s="341">
        <f t="shared" si="22"/>
        <v>674.22015348232503</v>
      </c>
      <c r="O55" s="341">
        <f t="shared" si="22"/>
        <v>894.21411870074985</v>
      </c>
      <c r="P55" s="341">
        <f t="shared" si="22"/>
        <v>960.0451395651437</v>
      </c>
      <c r="Q55" s="341">
        <f t="shared" si="22"/>
        <v>1051.7673194276631</v>
      </c>
      <c r="R55" s="341">
        <f t="shared" si="22"/>
        <v>1118.7913510342819</v>
      </c>
      <c r="S55" s="341">
        <f t="shared" si="22"/>
        <v>1157.766738767948</v>
      </c>
      <c r="T55" s="341">
        <f t="shared" si="22"/>
        <v>1230.6431283590591</v>
      </c>
      <c r="U55" s="341">
        <f t="shared" si="22"/>
        <v>1309.2956883548004</v>
      </c>
      <c r="V55" s="341">
        <f t="shared" si="22"/>
        <v>1409.3804718004521</v>
      </c>
      <c r="W55" s="341">
        <f t="shared" si="22"/>
        <v>1515.7224484665016</v>
      </c>
      <c r="X55" s="341">
        <f t="shared" si="22"/>
        <v>1627.5233359909334</v>
      </c>
      <c r="Y55" s="341">
        <f t="shared" si="22"/>
        <v>1744.6243111489971</v>
      </c>
      <c r="Z55" s="341">
        <f t="shared" si="22"/>
        <v>1870.2522918809389</v>
      </c>
      <c r="AA55" s="341">
        <f t="shared" si="22"/>
        <v>1996.8205361788907</v>
      </c>
      <c r="AB55" s="341">
        <f t="shared" si="22"/>
        <v>2096.807766769577</v>
      </c>
      <c r="AC55" s="341">
        <f t="shared" si="22"/>
        <v>2246.8964356543643</v>
      </c>
      <c r="AD55" s="341">
        <f t="shared" si="22"/>
        <v>2397.6663098385952</v>
      </c>
      <c r="AE55" s="341">
        <f t="shared" si="22"/>
        <v>2556.4589973268153</v>
      </c>
      <c r="AF55" s="341">
        <f t="shared" si="22"/>
        <v>2724.5439436115876</v>
      </c>
      <c r="AG55" s="341">
        <f t="shared" si="22"/>
        <v>2822.5528558774708</v>
      </c>
      <c r="AH55" s="341">
        <f t="shared" si="22"/>
        <v>2922.4035155088309</v>
      </c>
      <c r="AI55" s="341">
        <f t="shared" si="22"/>
        <v>3025.7357463863245</v>
      </c>
      <c r="AJ55" s="341">
        <f t="shared" si="22"/>
        <v>3132.1950955903421</v>
      </c>
      <c r="AK55" s="341">
        <f t="shared" si="22"/>
        <v>3241.2126225627612</v>
      </c>
      <c r="AL55" s="341">
        <f t="shared" si="22"/>
        <v>3354.1596558285437</v>
      </c>
      <c r="AM55" s="341">
        <f t="shared" si="22"/>
        <v>3471.2518766977119</v>
      </c>
      <c r="AN55" s="341">
        <f t="shared" si="22"/>
        <v>3592.3658284284866</v>
      </c>
      <c r="AO55" s="341">
        <f t="shared" si="22"/>
        <v>3716.5579517524752</v>
      </c>
      <c r="AP55" s="341">
        <f t="shared" si="22"/>
        <v>3844.6312680869478</v>
      </c>
      <c r="AQ55" s="341">
        <f t="shared" si="22"/>
        <v>3976.758535875284</v>
      </c>
      <c r="AR55" s="341">
        <f t="shared" si="22"/>
        <v>4113.1708121091378</v>
      </c>
      <c r="AS55" s="341">
        <f t="shared" si="22"/>
        <v>4254.947077499457</v>
      </c>
      <c r="AT55" s="341">
        <f t="shared" si="22"/>
        <v>4402.6838528279368</v>
      </c>
      <c r="AU55" s="341">
        <f t="shared" si="22"/>
        <v>4551.8650537169451</v>
      </c>
      <c r="AV55" s="341">
        <f t="shared" si="22"/>
        <v>4708.0653626232233</v>
      </c>
      <c r="AW55" s="341">
        <f t="shared" si="22"/>
        <v>4867.4373036901097</v>
      </c>
      <c r="AX55" s="341">
        <f t="shared" si="22"/>
        <v>5031.0035757539908</v>
      </c>
      <c r="AY55" s="341">
        <f t="shared" si="22"/>
        <v>5199.4807294010106</v>
      </c>
      <c r="AZ55" s="341">
        <f t="shared" si="22"/>
        <v>5371.5130928056969</v>
      </c>
      <c r="BA55" s="341">
        <f t="shared" si="22"/>
        <v>5549.601884618517</v>
      </c>
      <c r="BB55" s="341">
        <f t="shared" si="22"/>
        <v>5734.6770051652047</v>
      </c>
      <c r="BC55" s="341">
        <f t="shared" si="22"/>
        <v>5924.8126009666767</v>
      </c>
      <c r="BD55" s="341">
        <f t="shared" si="22"/>
        <v>6120.8351213066908</v>
      </c>
      <c r="BE55" s="341">
        <f t="shared" si="22"/>
        <v>6323.9022667196132</v>
      </c>
      <c r="BF55" s="341">
        <f t="shared" si="22"/>
        <v>6531.8798211559315</v>
      </c>
      <c r="BG55" s="341">
        <f t="shared" si="22"/>
        <v>6744.0248987473324</v>
      </c>
      <c r="BH55" s="341">
        <f t="shared" si="22"/>
        <v>6963.8487090414455</v>
      </c>
      <c r="BI55" s="341">
        <f t="shared" si="22"/>
        <v>7197.3869370227058</v>
      </c>
      <c r="BJ55" s="341">
        <f t="shared" si="22"/>
        <v>7439.6996777930972</v>
      </c>
      <c r="BK55" s="341">
        <f t="shared" si="22"/>
        <v>7686.534048674147</v>
      </c>
      <c r="BL55" s="341">
        <f t="shared" si="22"/>
        <v>7942.9375655313825</v>
      </c>
      <c r="BM55" s="341">
        <f t="shared" si="22"/>
        <v>8207.4245954077778</v>
      </c>
      <c r="BN55" s="341">
        <f t="shared" si="22"/>
        <v>8480.2098505006652</v>
      </c>
      <c r="BO55" s="341">
        <f t="shared" si="22"/>
        <v>8761.5355548365478</v>
      </c>
      <c r="BP55" s="341">
        <f t="shared" si="22"/>
        <v>9051.7013850490075</v>
      </c>
      <c r="BQ55" s="341">
        <f t="shared" si="22"/>
        <v>9350.9317715489979</v>
      </c>
      <c r="BR55" s="341">
        <f t="shared" si="22"/>
        <v>9659.513122644752</v>
      </c>
      <c r="BS55" s="341">
        <f t="shared" si="22"/>
        <v>9977.7133819482624</v>
      </c>
      <c r="BT55" s="341">
        <f t="shared" si="22"/>
        <v>10305.864293739436</v>
      </c>
      <c r="BU55" s="341">
        <f t="shared" ref="BU55:CI55" si="23">BU38+SUM(BU24:BU25)</f>
        <v>10644.223510751997</v>
      </c>
      <c r="BV55" s="341">
        <f t="shared" si="23"/>
        <v>10993.111602350855</v>
      </c>
      <c r="BW55" s="341">
        <f t="shared" si="23"/>
        <v>11352.831714969812</v>
      </c>
      <c r="BX55" s="341">
        <f t="shared" si="23"/>
        <v>11723.751889830924</v>
      </c>
      <c r="BY55" s="341">
        <f t="shared" si="23"/>
        <v>12106.167152535345</v>
      </c>
      <c r="BZ55" s="341">
        <f t="shared" si="23"/>
        <v>12500.436487244147</v>
      </c>
      <c r="CA55" s="341">
        <f t="shared" si="23"/>
        <v>12906.902415000077</v>
      </c>
      <c r="CB55" s="341">
        <f t="shared" si="23"/>
        <v>13325.97364078226</v>
      </c>
      <c r="CC55" s="341">
        <f t="shared" si="23"/>
        <v>13757.987422823706</v>
      </c>
      <c r="CD55" s="341">
        <f t="shared" si="23"/>
        <v>14203.345833396201</v>
      </c>
      <c r="CE55" s="341">
        <f t="shared" si="23"/>
        <v>14662.436228662942</v>
      </c>
      <c r="CF55" s="341">
        <f t="shared" si="23"/>
        <v>15135.713358108203</v>
      </c>
      <c r="CG55" s="341">
        <f t="shared" si="23"/>
        <v>15623.561533100958</v>
      </c>
      <c r="CH55" s="341">
        <f t="shared" si="23"/>
        <v>16126.431824590025</v>
      </c>
      <c r="CI55" s="341">
        <f t="shared" si="23"/>
        <v>16644.775517799404</v>
      </c>
    </row>
    <row r="56" spans="1:87">
      <c r="A56" s="222"/>
      <c r="B56" s="222"/>
      <c r="C56" s="222"/>
      <c r="D56" s="34"/>
      <c r="E56" s="34"/>
      <c r="F56" s="34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  <c r="AA56" s="222"/>
      <c r="AB56" s="222"/>
      <c r="AC56" s="222"/>
      <c r="AD56" s="222"/>
      <c r="AE56" s="222"/>
      <c r="AF56" s="222"/>
      <c r="AG56" s="222"/>
      <c r="AH56" s="222"/>
      <c r="AI56" s="222"/>
      <c r="AJ56" s="222"/>
      <c r="AK56" s="222"/>
      <c r="AL56" s="222"/>
      <c r="AM56" s="222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  <c r="BB56" s="222"/>
      <c r="BC56" s="222"/>
      <c r="BD56" s="222"/>
      <c r="BE56" s="222"/>
      <c r="BF56" s="222"/>
      <c r="BG56" s="222"/>
      <c r="BH56" s="222"/>
      <c r="BI56" s="222"/>
      <c r="BJ56" s="222"/>
      <c r="BK56" s="222"/>
      <c r="BL56" s="222"/>
      <c r="BM56" s="222"/>
      <c r="BN56" s="222"/>
      <c r="BO56" s="222"/>
      <c r="BP56" s="222"/>
      <c r="BQ56" s="222"/>
      <c r="BR56" s="222"/>
      <c r="BS56" s="222"/>
      <c r="BT56" s="222"/>
      <c r="BU56" s="222"/>
      <c r="BV56" s="222"/>
      <c r="BW56" s="222"/>
      <c r="BX56" s="222"/>
      <c r="BY56" s="222"/>
      <c r="BZ56" s="222"/>
      <c r="CA56" s="222"/>
      <c r="CB56" s="222"/>
      <c r="CC56" s="222"/>
      <c r="CD56" s="222"/>
      <c r="CE56" s="222"/>
      <c r="CF56" s="222"/>
      <c r="CG56" s="222"/>
      <c r="CH56" s="222"/>
      <c r="CI56" s="222"/>
    </row>
    <row r="57" spans="1:87">
      <c r="A57" s="222"/>
      <c r="B57" s="222"/>
      <c r="C57" s="222" t="s">
        <v>669</v>
      </c>
      <c r="D57" s="34" t="s">
        <v>41</v>
      </c>
      <c r="E57" s="34" t="s">
        <v>42</v>
      </c>
      <c r="F57" s="34"/>
      <c r="G57" s="779"/>
      <c r="H57" s="339">
        <f t="shared" ref="H57:AL57" si="24">H55/H54</f>
        <v>0.10112730406060724</v>
      </c>
      <c r="I57" s="339">
        <f t="shared" si="24"/>
        <v>0.1030071846127615</v>
      </c>
      <c r="J57" s="339">
        <f t="shared" si="24"/>
        <v>9.9167751306430157E-2</v>
      </c>
      <c r="K57" s="339">
        <f t="shared" si="24"/>
        <v>8.3636158184842449E-2</v>
      </c>
      <c r="L57" s="339">
        <f t="shared" si="24"/>
        <v>9.4282208195695494E-2</v>
      </c>
      <c r="M57" s="339">
        <f t="shared" si="24"/>
        <v>0.11018631678614345</v>
      </c>
      <c r="N57" s="339">
        <f t="shared" si="24"/>
        <v>0.13105224370835375</v>
      </c>
      <c r="O57" s="339">
        <f t="shared" si="24"/>
        <v>0.16767057559127538</v>
      </c>
      <c r="P57" s="339">
        <f t="shared" si="24"/>
        <v>0.17432538001269676</v>
      </c>
      <c r="Q57" s="339">
        <f t="shared" si="24"/>
        <v>0.18519671281074643</v>
      </c>
      <c r="R57" s="339">
        <f t="shared" si="24"/>
        <v>0.19121272917278806</v>
      </c>
      <c r="S57" s="339">
        <f t="shared" si="24"/>
        <v>0.19223184889103451</v>
      </c>
      <c r="T57" s="339">
        <f t="shared" si="24"/>
        <v>0.1986692449540263</v>
      </c>
      <c r="U57" s="339">
        <f t="shared" si="24"/>
        <v>0.20566688593916435</v>
      </c>
      <c r="V57" s="339">
        <f t="shared" si="24"/>
        <v>0.21557526156752829</v>
      </c>
      <c r="W57" s="339">
        <f t="shared" si="24"/>
        <v>0.22590920490236743</v>
      </c>
      <c r="X57" s="339">
        <f t="shared" si="24"/>
        <v>0.23652085442037929</v>
      </c>
      <c r="Y57" s="339">
        <f t="shared" si="24"/>
        <v>0.24736741245358271</v>
      </c>
      <c r="Z57" s="339">
        <f t="shared" si="24"/>
        <v>0.25887880069754104</v>
      </c>
      <c r="AA57" s="339">
        <f t="shared" si="24"/>
        <v>0.26998294995418343</v>
      </c>
      <c r="AB57" s="339">
        <f t="shared" si="24"/>
        <v>0.27707092839336167</v>
      </c>
      <c r="AC57" s="339">
        <f t="shared" si="24"/>
        <v>0.29031800210320546</v>
      </c>
      <c r="AD57" s="339">
        <f t="shared" si="24"/>
        <v>0.3030762743413451</v>
      </c>
      <c r="AE57" s="339">
        <f t="shared" si="24"/>
        <v>0.31628519348230161</v>
      </c>
      <c r="AF57" s="339">
        <f t="shared" si="24"/>
        <v>0.33007043290335414</v>
      </c>
      <c r="AG57" s="339">
        <f t="shared" si="24"/>
        <v>0.3349774275781473</v>
      </c>
      <c r="AH57" s="339">
        <f t="shared" si="24"/>
        <v>0.33990268426807546</v>
      </c>
      <c r="AI57" s="339">
        <f t="shared" si="24"/>
        <v>0.34503212367521163</v>
      </c>
      <c r="AJ57" s="339">
        <f t="shared" si="24"/>
        <v>0.35031434193555194</v>
      </c>
      <c r="AK57" s="339">
        <f t="shared" si="24"/>
        <v>0.3556782715233941</v>
      </c>
      <c r="AL57" s="339">
        <f t="shared" si="24"/>
        <v>0.36126708190992485</v>
      </c>
      <c r="AM57" s="339">
        <f t="shared" ref="AM57:CI57" si="25">AM55/AM54</f>
        <v>0.36709133428712426</v>
      </c>
      <c r="AN57" s="339">
        <f t="shared" si="25"/>
        <v>0.37312561160902036</v>
      </c>
      <c r="AO57" s="339">
        <f t="shared" si="25"/>
        <v>0.37926258907173177</v>
      </c>
      <c r="AP57" s="339">
        <f t="shared" si="25"/>
        <v>0.38557749718594103</v>
      </c>
      <c r="AQ57" s="339">
        <f t="shared" si="25"/>
        <v>0.39207833418026067</v>
      </c>
      <c r="AR57" s="339">
        <f t="shared" si="25"/>
        <v>0.39877821794838814</v>
      </c>
      <c r="AS57" s="339">
        <f t="shared" si="25"/>
        <v>0.40577026907302965</v>
      </c>
      <c r="AT57" s="339">
        <f t="shared" si="25"/>
        <v>0.41309634009818946</v>
      </c>
      <c r="AU57" s="339">
        <f t="shared" si="25"/>
        <v>0.42032352700690301</v>
      </c>
      <c r="AV57" s="339">
        <f t="shared" si="25"/>
        <v>0.4279631976108903</v>
      </c>
      <c r="AW57" s="339">
        <f t="shared" si="25"/>
        <v>0.43565197679123058</v>
      </c>
      <c r="AX57" s="339">
        <f t="shared" si="25"/>
        <v>0.44347778502741214</v>
      </c>
      <c r="AY57" s="339">
        <f t="shared" si="25"/>
        <v>0.45149671602338548</v>
      </c>
      <c r="AZ57" s="339">
        <f t="shared" si="25"/>
        <v>0.45958426949980197</v>
      </c>
      <c r="BA57" s="339">
        <f t="shared" si="25"/>
        <v>0.46794837093536912</v>
      </c>
      <c r="BB57" s="339">
        <f t="shared" si="25"/>
        <v>0.47665447388056731</v>
      </c>
      <c r="BC57" s="339">
        <f t="shared" si="25"/>
        <v>0.48553032358838988</v>
      </c>
      <c r="BD57" s="339">
        <f t="shared" si="25"/>
        <v>0.49463564237185448</v>
      </c>
      <c r="BE57" s="339">
        <f t="shared" si="25"/>
        <v>0.50405328658233228</v>
      </c>
      <c r="BF57" s="339">
        <f t="shared" si="25"/>
        <v>0.51360279498440831</v>
      </c>
      <c r="BG57" s="339">
        <f t="shared" si="25"/>
        <v>0.52322126364819055</v>
      </c>
      <c r="BH57" s="339">
        <f t="shared" si="25"/>
        <v>0.53317480303658771</v>
      </c>
      <c r="BI57" s="339">
        <f t="shared" si="25"/>
        <v>0.54390648936336528</v>
      </c>
      <c r="BJ57" s="339">
        <f t="shared" si="25"/>
        <v>0.5550178983930939</v>
      </c>
      <c r="BK57" s="339">
        <f t="shared" si="25"/>
        <v>0.56618136310004807</v>
      </c>
      <c r="BL57" s="339">
        <f t="shared" si="25"/>
        <v>0.57776208517851502</v>
      </c>
      <c r="BM57" s="339">
        <f t="shared" si="25"/>
        <v>0.58963789581409842</v>
      </c>
      <c r="BN57" s="339">
        <f t="shared" si="25"/>
        <v>0.60181324757601107</v>
      </c>
      <c r="BO57" s="339">
        <f t="shared" si="25"/>
        <v>0.6142943075954892</v>
      </c>
      <c r="BP57" s="339">
        <f t="shared" si="25"/>
        <v>0.62709092987160509</v>
      </c>
      <c r="BQ57" s="339">
        <f t="shared" si="25"/>
        <v>0.64020735344541135</v>
      </c>
      <c r="BR57" s="339">
        <f t="shared" si="25"/>
        <v>0.65365181438199604</v>
      </c>
      <c r="BS57" s="339">
        <f t="shared" si="25"/>
        <v>0.66743093529896047</v>
      </c>
      <c r="BT57" s="339">
        <f t="shared" si="25"/>
        <v>0.6815552573873418</v>
      </c>
      <c r="BU57" s="339">
        <f t="shared" si="25"/>
        <v>0.69603000364825884</v>
      </c>
      <c r="BV57" s="339">
        <f t="shared" si="25"/>
        <v>0.71086423363954199</v>
      </c>
      <c r="BW57" s="339">
        <f t="shared" si="25"/>
        <v>0.72606549478815696</v>
      </c>
      <c r="BX57" s="339">
        <f t="shared" si="25"/>
        <v>0.74164511191910021</v>
      </c>
      <c r="BY57" s="339">
        <f t="shared" si="25"/>
        <v>0.75760935385784089</v>
      </c>
      <c r="BZ57" s="339">
        <f t="shared" si="25"/>
        <v>0.77396818292262881</v>
      </c>
      <c r="CA57" s="339">
        <f t="shared" si="25"/>
        <v>0.79073013373796175</v>
      </c>
      <c r="CB57" s="339">
        <f t="shared" si="25"/>
        <v>0.80790739813181833</v>
      </c>
      <c r="CC57" s="339">
        <f t="shared" si="25"/>
        <v>0.82550737866088408</v>
      </c>
      <c r="CD57" s="339">
        <f t="shared" si="25"/>
        <v>0.8435410253211042</v>
      </c>
      <c r="CE57" s="339">
        <f t="shared" si="25"/>
        <v>0.86201798088630444</v>
      </c>
      <c r="CF57" s="339">
        <f t="shared" si="25"/>
        <v>0.88095142527021197</v>
      </c>
      <c r="CG57" s="339">
        <f t="shared" si="25"/>
        <v>0.9003499576571371</v>
      </c>
      <c r="CH57" s="339">
        <f t="shared" si="25"/>
        <v>0.92022564980080124</v>
      </c>
      <c r="CI57" s="339">
        <f t="shared" si="25"/>
        <v>0.94059011713990659</v>
      </c>
    </row>
    <row r="58" spans="1:87">
      <c r="A58" s="222"/>
      <c r="B58" s="222"/>
      <c r="C58" s="222"/>
      <c r="D58" s="34"/>
      <c r="E58" s="34"/>
      <c r="F58" s="34"/>
      <c r="G58" s="222"/>
      <c r="H58" s="22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  <c r="AA58" s="222"/>
      <c r="AB58" s="222"/>
      <c r="AC58" s="222"/>
      <c r="AD58" s="222"/>
      <c r="AE58" s="222"/>
      <c r="AF58" s="222"/>
      <c r="AG58" s="222"/>
      <c r="AH58" s="222"/>
      <c r="AI58" s="222"/>
      <c r="AJ58" s="222"/>
      <c r="AK58" s="222"/>
      <c r="AL58" s="222"/>
      <c r="AM58" s="222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  <c r="BB58" s="222"/>
      <c r="BC58" s="222"/>
      <c r="BD58" s="222"/>
      <c r="BE58" s="222"/>
      <c r="BF58" s="222"/>
      <c r="BG58" s="222"/>
      <c r="BH58" s="222"/>
      <c r="BI58" s="222"/>
      <c r="BJ58" s="222"/>
      <c r="BK58" s="222"/>
      <c r="BL58" s="222"/>
      <c r="BM58" s="222"/>
      <c r="BN58" s="222"/>
      <c r="BO58" s="222"/>
      <c r="BP58" s="222"/>
      <c r="BQ58" s="222"/>
      <c r="BR58" s="222"/>
      <c r="BS58" s="222"/>
      <c r="BT58" s="222"/>
      <c r="BU58" s="222"/>
      <c r="BV58" s="222"/>
      <c r="BW58" s="222"/>
      <c r="BX58" s="222"/>
      <c r="BY58" s="222"/>
      <c r="BZ58" s="222"/>
      <c r="CA58" s="222"/>
      <c r="CB58" s="222"/>
      <c r="CC58" s="222"/>
      <c r="CD58" s="222"/>
      <c r="CE58" s="222"/>
      <c r="CF58" s="222"/>
      <c r="CG58" s="222"/>
      <c r="CH58" s="222"/>
      <c r="CI58" s="222"/>
    </row>
    <row r="59" spans="1:87">
      <c r="A59" s="336"/>
      <c r="B59" s="337"/>
      <c r="C59" s="337" t="s">
        <v>677</v>
      </c>
      <c r="D59" s="344"/>
      <c r="E59" s="344"/>
      <c r="F59" s="344"/>
      <c r="G59" s="336"/>
      <c r="H59" s="336"/>
      <c r="I59" s="336"/>
      <c r="J59" s="336"/>
      <c r="K59" s="336"/>
      <c r="L59" s="336"/>
      <c r="M59" s="336"/>
      <c r="N59" s="336"/>
      <c r="O59" s="336"/>
      <c r="P59" s="336"/>
      <c r="Q59" s="336"/>
      <c r="R59" s="336"/>
      <c r="S59" s="336"/>
      <c r="T59" s="336"/>
      <c r="U59" s="336"/>
      <c r="V59" s="336"/>
      <c r="W59" s="336"/>
      <c r="X59" s="336"/>
      <c r="Y59" s="336"/>
      <c r="Z59" s="336"/>
      <c r="AA59" s="336"/>
      <c r="AB59" s="336"/>
      <c r="AC59" s="336"/>
      <c r="AD59" s="336"/>
      <c r="AE59" s="336"/>
      <c r="AF59" s="336"/>
      <c r="AG59" s="336"/>
      <c r="AH59" s="336"/>
      <c r="AI59" s="336"/>
      <c r="AJ59" s="336"/>
      <c r="AK59" s="336"/>
      <c r="AL59" s="336"/>
      <c r="AM59" s="336"/>
      <c r="AN59" s="336"/>
      <c r="AO59" s="336"/>
      <c r="AP59" s="336"/>
      <c r="AQ59" s="336"/>
      <c r="AR59" s="336"/>
      <c r="AS59" s="336"/>
      <c r="AT59" s="336"/>
      <c r="AU59" s="336"/>
      <c r="AV59" s="336"/>
      <c r="AW59" s="336"/>
      <c r="AX59" s="336"/>
      <c r="AY59" s="336"/>
      <c r="AZ59" s="336"/>
      <c r="BA59" s="336"/>
      <c r="BB59" s="336"/>
      <c r="BC59" s="336"/>
      <c r="BD59" s="336"/>
      <c r="BE59" s="336"/>
      <c r="BF59" s="336"/>
      <c r="BG59" s="336"/>
      <c r="BH59" s="336"/>
      <c r="BI59" s="336"/>
      <c r="BJ59" s="336"/>
      <c r="BK59" s="336"/>
      <c r="BL59" s="336"/>
      <c r="BM59" s="336"/>
      <c r="BN59" s="336"/>
      <c r="BO59" s="336"/>
      <c r="BP59" s="336"/>
      <c r="BQ59" s="336"/>
      <c r="BR59" s="336"/>
      <c r="BS59" s="336"/>
      <c r="BT59" s="336"/>
      <c r="BU59" s="336"/>
      <c r="BV59" s="336"/>
      <c r="BW59" s="336"/>
      <c r="BX59" s="336"/>
      <c r="BY59" s="336"/>
      <c r="BZ59" s="336"/>
      <c r="CA59" s="336"/>
      <c r="CB59" s="336"/>
      <c r="CC59" s="336"/>
      <c r="CD59" s="336"/>
      <c r="CE59" s="336"/>
      <c r="CF59" s="336"/>
      <c r="CG59" s="336"/>
      <c r="CH59" s="336"/>
      <c r="CI59" s="336"/>
    </row>
    <row r="60" spans="1:87">
      <c r="A60" s="222"/>
      <c r="B60" s="222"/>
      <c r="C60" s="222" t="s">
        <v>678</v>
      </c>
      <c r="D60" s="34" t="s">
        <v>898</v>
      </c>
      <c r="E60" s="34" t="s">
        <v>58</v>
      </c>
      <c r="F60" s="34"/>
      <c r="G60" s="778"/>
      <c r="H60" s="341">
        <f>H43+SUM(H24:H25)</f>
        <v>528.49192656731475</v>
      </c>
      <c r="I60" s="341">
        <f t="shared" ref="I60:BT60" si="26">I43+SUM(I24:I25)</f>
        <v>554.65099999999995</v>
      </c>
      <c r="J60" s="341">
        <f t="shared" si="26"/>
        <v>544.19373414559504</v>
      </c>
      <c r="K60" s="341">
        <f t="shared" si="26"/>
        <v>503.16829739100052</v>
      </c>
      <c r="L60" s="341">
        <f t="shared" si="26"/>
        <v>572.56200000000013</v>
      </c>
      <c r="M60" s="341">
        <f t="shared" si="26"/>
        <v>701.60772211880203</v>
      </c>
      <c r="N60" s="341">
        <f t="shared" si="26"/>
        <v>837.52823168976761</v>
      </c>
      <c r="O60" s="341">
        <f t="shared" si="26"/>
        <v>1064.2512867537193</v>
      </c>
      <c r="P60" s="341">
        <f t="shared" si="26"/>
        <v>1138.5323268624854</v>
      </c>
      <c r="Q60" s="341">
        <f t="shared" si="26"/>
        <v>1240.9198654936481</v>
      </c>
      <c r="R60" s="341">
        <f t="shared" si="26"/>
        <v>1317.0643670826262</v>
      </c>
      <c r="S60" s="341">
        <f t="shared" si="26"/>
        <v>1365.9769051166465</v>
      </c>
      <c r="T60" s="341">
        <f t="shared" si="26"/>
        <v>1448.7338914121754</v>
      </c>
      <c r="U60" s="341">
        <f t="shared" si="26"/>
        <v>1538.5942948806896</v>
      </c>
      <c r="V60" s="341">
        <f t="shared" si="26"/>
        <v>1650.5570489436514</v>
      </c>
      <c r="W60" s="341">
        <f t="shared" si="26"/>
        <v>1768.5306776212224</v>
      </c>
      <c r="X60" s="341">
        <f t="shared" si="26"/>
        <v>1892.8185181210042</v>
      </c>
      <c r="Y60" s="341">
        <f t="shared" si="26"/>
        <v>2023.7389839159573</v>
      </c>
      <c r="Z60" s="341">
        <f t="shared" si="26"/>
        <v>2161.6263118024381</v>
      </c>
      <c r="AA60" s="341">
        <f t="shared" si="26"/>
        <v>2306.8313459944898</v>
      </c>
      <c r="AB60" s="341">
        <f t="shared" si="26"/>
        <v>2466.6257024815413</v>
      </c>
      <c r="AC60" s="341">
        <f t="shared" si="26"/>
        <v>2637.6436389278801</v>
      </c>
      <c r="AD60" s="341">
        <f t="shared" si="26"/>
        <v>2807.5444619036616</v>
      </c>
      <c r="AE60" s="341">
        <f t="shared" si="26"/>
        <v>2986.3601229736441</v>
      </c>
      <c r="AF60" s="341">
        <f t="shared" si="26"/>
        <v>3174.5379238214828</v>
      </c>
      <c r="AG60" s="341">
        <f t="shared" si="26"/>
        <v>3282.9306213178456</v>
      </c>
      <c r="AH60" s="341">
        <f t="shared" si="26"/>
        <v>3394.7077420526007</v>
      </c>
      <c r="AI60" s="341">
        <f t="shared" si="26"/>
        <v>3509.9718134294531</v>
      </c>
      <c r="AJ60" s="341">
        <f t="shared" si="26"/>
        <v>3628.8284367413917</v>
      </c>
      <c r="AK60" s="341">
        <f t="shared" si="26"/>
        <v>3751.3863790547261</v>
      </c>
      <c r="AL60" s="341">
        <f t="shared" si="26"/>
        <v>3877.7576678392015</v>
      </c>
      <c r="AM60" s="341">
        <f t="shared" si="26"/>
        <v>4008.0576884263492</v>
      </c>
      <c r="AN60" s="341">
        <f t="shared" si="26"/>
        <v>4142.4052843806348</v>
      </c>
      <c r="AO60" s="341">
        <f t="shared" si="26"/>
        <v>4280.922860870598</v>
      </c>
      <c r="AP60" s="341">
        <f t="shared" si="26"/>
        <v>4423.7364911296618</v>
      </c>
      <c r="AQ60" s="341">
        <f t="shared" si="26"/>
        <v>4570.9760260990715</v>
      </c>
      <c r="AR60" s="341">
        <f t="shared" si="26"/>
        <v>4722.7752073481806</v>
      </c>
      <c r="AS60" s="341">
        <f t="shared" si="26"/>
        <v>4879.2717833700781</v>
      </c>
      <c r="AT60" s="341">
        <f t="shared" si="26"/>
        <v>5040.6076293536089</v>
      </c>
      <c r="AU60" s="341">
        <f t="shared" si="26"/>
        <v>5206.9288705357258</v>
      </c>
      <c r="AV60" s="341">
        <f t="shared" si="26"/>
        <v>5378.3860092413788</v>
      </c>
      <c r="AW60" s="341">
        <f t="shared" si="26"/>
        <v>5555.1340557211943</v>
      </c>
      <c r="AX60" s="341">
        <f t="shared" si="26"/>
        <v>5737.3326629006606</v>
      </c>
      <c r="AY60" s="341">
        <f t="shared" si="26"/>
        <v>5925.1462651577967</v>
      </c>
      <c r="AZ60" s="341">
        <f t="shared" si="26"/>
        <v>6118.7442212499091</v>
      </c>
      <c r="BA60" s="341">
        <f t="shared" si="26"/>
        <v>6318.3009615135652</v>
      </c>
      <c r="BB60" s="341">
        <f t="shared" si="26"/>
        <v>6523.9961394656684</v>
      </c>
      <c r="BC60" s="341">
        <f t="shared" si="26"/>
        <v>6736.0147879373735</v>
      </c>
      <c r="BD60" s="341">
        <f t="shared" si="26"/>
        <v>6954.5474798764662</v>
      </c>
      <c r="BE60" s="341">
        <f t="shared" si="26"/>
        <v>7179.7904939579621</v>
      </c>
      <c r="BF60" s="341">
        <f t="shared" si="26"/>
        <v>7411.9459851468037</v>
      </c>
      <c r="BG60" s="341">
        <f t="shared" si="26"/>
        <v>7651.2221603609141</v>
      </c>
      <c r="BH60" s="341">
        <f t="shared" si="26"/>
        <v>7897.8334593872441</v>
      </c>
      <c r="BI60" s="341">
        <f t="shared" si="26"/>
        <v>8152.0007412080868</v>
      </c>
      <c r="BJ60" s="341">
        <f t="shared" si="26"/>
        <v>8413.9514758995265</v>
      </c>
      <c r="BK60" s="341">
        <f t="shared" si="26"/>
        <v>8683.9199422689708</v>
      </c>
      <c r="BL60" s="341">
        <f t="shared" si="26"/>
        <v>8962.1474314034112</v>
      </c>
      <c r="BM60" s="341">
        <f t="shared" si="26"/>
        <v>9248.8824563054732</v>
      </c>
      <c r="BN60" s="341">
        <f t="shared" si="26"/>
        <v>9544.3809677994905</v>
      </c>
      <c r="BO60" s="341">
        <f t="shared" si="26"/>
        <v>9848.9065768952678</v>
      </c>
      <c r="BP60" s="341">
        <f t="shared" si="26"/>
        <v>10162.730783802972</v>
      </c>
      <c r="BQ60" s="341">
        <f t="shared" si="26"/>
        <v>10486.133213798181</v>
      </c>
      <c r="BR60" s="341">
        <f t="shared" si="26"/>
        <v>10819.401860142323</v>
      </c>
      <c r="BS60" s="341">
        <f t="shared" si="26"/>
        <v>11162.833334269626</v>
      </c>
      <c r="BT60" s="341">
        <f t="shared" si="26"/>
        <v>11516.733123458307</v>
      </c>
      <c r="BU60" s="341">
        <f t="shared" ref="BU60:CI60" si="27">BU43+SUM(BU24:BU25)</f>
        <v>11881.415856210004</v>
      </c>
      <c r="BV60" s="341">
        <f t="shared" si="27"/>
        <v>12257.205575568356</v>
      </c>
      <c r="BW60" s="341">
        <f t="shared" si="27"/>
        <v>12644.436020614432</v>
      </c>
      <c r="BX60" s="341">
        <f t="shared" si="27"/>
        <v>13043.450916383938</v>
      </c>
      <c r="BY60" s="341">
        <f t="shared" si="27"/>
        <v>13454.604272458357</v>
      </c>
      <c r="BZ60" s="341">
        <f t="shared" si="27"/>
        <v>13878.260690489915</v>
      </c>
      <c r="CA60" s="341">
        <f t="shared" si="27"/>
        <v>14314.795680927789</v>
      </c>
      <c r="CB60" s="341">
        <f t="shared" si="27"/>
        <v>14764.59598922134</v>
      </c>
      <c r="CC60" s="341">
        <f t="shared" si="27"/>
        <v>15228.059931784062</v>
      </c>
      <c r="CD60" s="341">
        <f t="shared" si="27"/>
        <v>15705.597742010688</v>
      </c>
      <c r="CE60" s="341">
        <f t="shared" si="27"/>
        <v>16197.631926648681</v>
      </c>
      <c r="CF60" s="341">
        <f t="shared" si="27"/>
        <v>16704.597632834109</v>
      </c>
      <c r="CG60" s="341">
        <f t="shared" si="27"/>
        <v>17226.943026111447</v>
      </c>
      <c r="CH60" s="341">
        <f t="shared" si="27"/>
        <v>17765.129679766487</v>
      </c>
      <c r="CI60" s="341">
        <f t="shared" si="27"/>
        <v>18319.632975811008</v>
      </c>
    </row>
    <row r="61" spans="1:87">
      <c r="A61" s="222"/>
      <c r="B61" s="222"/>
      <c r="C61" s="222"/>
      <c r="D61" s="34"/>
      <c r="E61" s="34"/>
      <c r="F61" s="34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  <c r="AA61" s="222"/>
      <c r="AB61" s="222"/>
      <c r="AC61" s="222"/>
      <c r="AD61" s="222"/>
      <c r="AE61" s="222"/>
      <c r="AF61" s="222"/>
      <c r="AG61" s="222"/>
      <c r="AH61" s="222"/>
      <c r="AI61" s="222"/>
      <c r="AJ61" s="222"/>
      <c r="AK61" s="222"/>
      <c r="AL61" s="222"/>
      <c r="AM61" s="222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  <c r="BB61" s="222"/>
      <c r="BC61" s="222"/>
      <c r="BD61" s="222"/>
      <c r="BE61" s="222"/>
      <c r="BF61" s="222"/>
      <c r="BG61" s="222"/>
      <c r="BH61" s="222"/>
      <c r="BI61" s="222"/>
      <c r="BJ61" s="222"/>
      <c r="BK61" s="222"/>
      <c r="BL61" s="222"/>
      <c r="BM61" s="222"/>
      <c r="BN61" s="222"/>
      <c r="BO61" s="222"/>
      <c r="BP61" s="222"/>
      <c r="BQ61" s="222"/>
      <c r="BR61" s="222"/>
      <c r="BS61" s="222"/>
      <c r="BT61" s="222"/>
      <c r="BU61" s="222"/>
      <c r="BV61" s="222"/>
      <c r="BW61" s="222"/>
      <c r="BX61" s="222"/>
      <c r="BY61" s="222"/>
      <c r="BZ61" s="222"/>
      <c r="CA61" s="222"/>
      <c r="CB61" s="222"/>
      <c r="CC61" s="222"/>
      <c r="CD61" s="222"/>
      <c r="CE61" s="222"/>
      <c r="CF61" s="222"/>
      <c r="CG61" s="222"/>
      <c r="CH61" s="222"/>
      <c r="CI61" s="222"/>
    </row>
    <row r="62" spans="1:87">
      <c r="A62" s="222"/>
      <c r="B62" s="222"/>
      <c r="C62" s="222" t="s">
        <v>670</v>
      </c>
      <c r="D62" s="34" t="s">
        <v>41</v>
      </c>
      <c r="E62" s="34" t="s">
        <v>43</v>
      </c>
      <c r="F62" s="34"/>
      <c r="G62" s="777"/>
      <c r="H62" s="342">
        <f>H60/-H22</f>
        <v>3.6946884219721245</v>
      </c>
      <c r="I62" s="342">
        <f t="shared" ref="I62:BT62" si="28">I60/-I22</f>
        <v>3.9165842842616647</v>
      </c>
      <c r="J62" s="342">
        <f t="shared" si="28"/>
        <v>3.8854329155047482</v>
      </c>
      <c r="K62" s="342">
        <f t="shared" si="28"/>
        <v>3.4504940674850024</v>
      </c>
      <c r="L62" s="342">
        <f t="shared" si="28"/>
        <v>3.7318689913638599</v>
      </c>
      <c r="M62" s="342">
        <f t="shared" si="28"/>
        <v>4.420801140420167</v>
      </c>
      <c r="N62" s="342">
        <f t="shared" si="28"/>
        <v>5.0452378086320842</v>
      </c>
      <c r="O62" s="342">
        <f t="shared" si="28"/>
        <v>6.1797775027373891</v>
      </c>
      <c r="P62" s="342">
        <f t="shared" si="28"/>
        <v>6.3138031710062572</v>
      </c>
      <c r="Q62" s="342">
        <f t="shared" si="28"/>
        <v>6.6247040036735498</v>
      </c>
      <c r="R62" s="342">
        <f t="shared" si="28"/>
        <v>6.7910839326779495</v>
      </c>
      <c r="S62" s="342">
        <f t="shared" si="28"/>
        <v>6.7319250561697537</v>
      </c>
      <c r="T62" s="342">
        <f t="shared" si="28"/>
        <v>6.9113952062222408</v>
      </c>
      <c r="U62" s="342">
        <f t="shared" si="28"/>
        <v>7.0611838181014539</v>
      </c>
      <c r="V62" s="342">
        <f t="shared" si="28"/>
        <v>7.3087196038376652</v>
      </c>
      <c r="W62" s="342">
        <f t="shared" si="28"/>
        <v>7.5701187683740079</v>
      </c>
      <c r="X62" s="342">
        <f t="shared" si="28"/>
        <v>7.8147398957308996</v>
      </c>
      <c r="Y62" s="342">
        <f t="shared" si="28"/>
        <v>8.0281915981606549</v>
      </c>
      <c r="Z62" s="342">
        <f t="shared" si="28"/>
        <v>8.3095839827793814</v>
      </c>
      <c r="AA62" s="342">
        <f t="shared" si="28"/>
        <v>8.5649334402030703</v>
      </c>
      <c r="AB62" s="342">
        <f t="shared" si="28"/>
        <v>8.8600561838380631</v>
      </c>
      <c r="AC62" s="342">
        <f t="shared" si="28"/>
        <v>9.1976339749209348</v>
      </c>
      <c r="AD62" s="342">
        <f t="shared" si="28"/>
        <v>9.5119949306029277</v>
      </c>
      <c r="AE62" s="342">
        <f t="shared" si="28"/>
        <v>9.8296797206632096</v>
      </c>
      <c r="AF62" s="342">
        <f t="shared" si="28"/>
        <v>10.176396265785405</v>
      </c>
      <c r="AG62" s="342">
        <f t="shared" si="28"/>
        <v>10.240098856754356</v>
      </c>
      <c r="AH62" s="342">
        <f t="shared" si="28"/>
        <v>10.331022815682893</v>
      </c>
      <c r="AI62" s="342">
        <f t="shared" si="28"/>
        <v>10.438830441195078</v>
      </c>
      <c r="AJ62" s="342">
        <f t="shared" si="28"/>
        <v>10.545231861688663</v>
      </c>
      <c r="AK62" s="342">
        <f t="shared" si="28"/>
        <v>10.627443388736081</v>
      </c>
      <c r="AL62" s="342">
        <f t="shared" si="28"/>
        <v>10.729789757328017</v>
      </c>
      <c r="AM62" s="342">
        <f t="shared" si="28"/>
        <v>10.853813234726587</v>
      </c>
      <c r="AN62" s="342">
        <f t="shared" si="28"/>
        <v>10.990853067691271</v>
      </c>
      <c r="AO62" s="342">
        <f t="shared" si="28"/>
        <v>11.105992618057988</v>
      </c>
      <c r="AP62" s="342">
        <f t="shared" si="28"/>
        <v>11.224886094619894</v>
      </c>
      <c r="AQ62" s="342">
        <f t="shared" si="28"/>
        <v>11.34804578077634</v>
      </c>
      <c r="AR62" s="342">
        <f t="shared" si="28"/>
        <v>11.478727414690935</v>
      </c>
      <c r="AS62" s="342">
        <f t="shared" si="28"/>
        <v>11.642411574654231</v>
      </c>
      <c r="AT62" s="342">
        <f t="shared" si="28"/>
        <v>11.854064656447775</v>
      </c>
      <c r="AU62" s="342">
        <f t="shared" si="28"/>
        <v>11.969720291501417</v>
      </c>
      <c r="AV62" s="342">
        <f t="shared" si="28"/>
        <v>12.162689806680394</v>
      </c>
      <c r="AW62" s="342">
        <f t="shared" si="28"/>
        <v>12.303718770870738</v>
      </c>
      <c r="AX62" s="342">
        <f t="shared" si="28"/>
        <v>12.423675982470904</v>
      </c>
      <c r="AY62" s="342">
        <f t="shared" si="28"/>
        <v>12.539890512788832</v>
      </c>
      <c r="AZ62" s="342">
        <f t="shared" si="28"/>
        <v>12.607272547495111</v>
      </c>
      <c r="BA62" s="342">
        <f t="shared" si="28"/>
        <v>12.697586377376789</v>
      </c>
      <c r="BB62" s="342">
        <f t="shared" si="28"/>
        <v>12.82982046952284</v>
      </c>
      <c r="BC62" s="342">
        <f t="shared" si="28"/>
        <v>12.942365170825777</v>
      </c>
      <c r="BD62" s="342">
        <f t="shared" si="28"/>
        <v>13.055756365761447</v>
      </c>
      <c r="BE62" s="342">
        <f t="shared" si="28"/>
        <v>13.196383553478833</v>
      </c>
      <c r="BF62" s="342">
        <f t="shared" si="28"/>
        <v>13.299438059430042</v>
      </c>
      <c r="BG62" s="342">
        <f t="shared" si="28"/>
        <v>13.343713869236167</v>
      </c>
      <c r="BH62" s="342">
        <f t="shared" si="28"/>
        <v>13.419685330813484</v>
      </c>
      <c r="BI62" s="342">
        <f t="shared" si="28"/>
        <v>13.673437646941386</v>
      </c>
      <c r="BJ62" s="342">
        <f t="shared" si="28"/>
        <v>13.966123281492324</v>
      </c>
      <c r="BK62" s="342">
        <f t="shared" si="28"/>
        <v>14.183668631511576</v>
      </c>
      <c r="BL62" s="342">
        <f t="shared" si="28"/>
        <v>14.456082788897419</v>
      </c>
      <c r="BM62" s="342">
        <f t="shared" si="28"/>
        <v>14.734984891338977</v>
      </c>
      <c r="BN62" s="342">
        <f t="shared" si="28"/>
        <v>15.020897382740507</v>
      </c>
      <c r="BO62" s="342">
        <f t="shared" si="28"/>
        <v>15.313597509112956</v>
      </c>
      <c r="BP62" s="342">
        <f t="shared" si="28"/>
        <v>15.614387266535916</v>
      </c>
      <c r="BQ62" s="342">
        <f t="shared" si="28"/>
        <v>15.922293247954967</v>
      </c>
      <c r="BR62" s="342">
        <f t="shared" si="28"/>
        <v>16.237866971343742</v>
      </c>
      <c r="BS62" s="342">
        <f t="shared" si="28"/>
        <v>16.5608927187332</v>
      </c>
      <c r="BT62" s="342">
        <f t="shared" si="28"/>
        <v>16.89272834008889</v>
      </c>
      <c r="BU62" s="342">
        <f t="shared" ref="BU62:CI62" si="29">BU60/-BU22</f>
        <v>17.232383994680681</v>
      </c>
      <c r="BV62" s="342">
        <f t="shared" si="29"/>
        <v>17.580443621223775</v>
      </c>
      <c r="BW62" s="342">
        <f t="shared" si="29"/>
        <v>17.936698273054184</v>
      </c>
      <c r="BX62" s="342">
        <f t="shared" si="29"/>
        <v>18.302568852671669</v>
      </c>
      <c r="BY62" s="342">
        <f t="shared" si="29"/>
        <v>18.677045270612425</v>
      </c>
      <c r="BZ62" s="342">
        <f t="shared" si="29"/>
        <v>19.060747534148636</v>
      </c>
      <c r="CA62" s="342">
        <f t="shared" si="29"/>
        <v>19.453473455124517</v>
      </c>
      <c r="CB62" s="342">
        <f t="shared" si="29"/>
        <v>19.856714588734643</v>
      </c>
      <c r="CC62" s="342">
        <f t="shared" si="29"/>
        <v>20.269436958809539</v>
      </c>
      <c r="CD62" s="342">
        <f t="shared" si="29"/>
        <v>20.69230061697537</v>
      </c>
      <c r="CE62" s="342">
        <f t="shared" si="29"/>
        <v>21.125110351651806</v>
      </c>
      <c r="CF62" s="342">
        <f t="shared" si="29"/>
        <v>21.569436448926719</v>
      </c>
      <c r="CG62" s="342">
        <f t="shared" si="29"/>
        <v>22.024217521145971</v>
      </c>
      <c r="CH62" s="342">
        <f t="shared" si="29"/>
        <v>22.490158001468608</v>
      </c>
      <c r="CI62" s="342">
        <f t="shared" si="29"/>
        <v>22.967529647762859</v>
      </c>
    </row>
    <row r="63" spans="1:87">
      <c r="A63" s="222"/>
      <c r="B63" s="222"/>
      <c r="C63" s="222"/>
      <c r="D63" s="34"/>
      <c r="E63" s="34"/>
      <c r="F63" s="34"/>
      <c r="G63" s="222"/>
      <c r="H63" s="22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  <c r="AA63" s="222"/>
      <c r="AB63" s="222"/>
      <c r="AC63" s="222"/>
      <c r="AD63" s="222"/>
      <c r="AE63" s="222"/>
      <c r="AF63" s="222"/>
      <c r="AG63" s="222"/>
      <c r="AH63" s="222"/>
      <c r="AI63" s="222"/>
      <c r="AJ63" s="222"/>
      <c r="AK63" s="222"/>
      <c r="AL63" s="222"/>
      <c r="AM63" s="222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  <c r="BB63" s="222"/>
      <c r="BC63" s="222"/>
      <c r="BD63" s="222"/>
      <c r="BE63" s="222"/>
      <c r="BF63" s="222"/>
      <c r="BG63" s="222"/>
      <c r="BH63" s="222"/>
      <c r="BI63" s="222"/>
      <c r="BJ63" s="222"/>
      <c r="BK63" s="222"/>
      <c r="BL63" s="222"/>
      <c r="BM63" s="222"/>
      <c r="BN63" s="222"/>
      <c r="BO63" s="222"/>
      <c r="BP63" s="222"/>
      <c r="BQ63" s="222"/>
      <c r="BR63" s="222"/>
      <c r="BS63" s="222"/>
      <c r="BT63" s="222"/>
      <c r="BU63" s="222"/>
      <c r="BV63" s="222"/>
      <c r="BW63" s="222"/>
      <c r="BX63" s="222"/>
      <c r="BY63" s="222"/>
      <c r="BZ63" s="222"/>
      <c r="CA63" s="222"/>
      <c r="CB63" s="222"/>
      <c r="CC63" s="222"/>
      <c r="CD63" s="222"/>
      <c r="CE63" s="222"/>
      <c r="CF63" s="222"/>
      <c r="CG63" s="222"/>
      <c r="CH63" s="222"/>
      <c r="CI63" s="222"/>
    </row>
    <row r="64" spans="1:87">
      <c r="A64" s="422" t="s">
        <v>83</v>
      </c>
      <c r="B64" s="420"/>
      <c r="C64" s="420"/>
      <c r="D64" s="421"/>
      <c r="E64" s="421"/>
      <c r="F64" s="421"/>
      <c r="G64" s="420"/>
      <c r="H64" s="420"/>
      <c r="I64" s="420"/>
      <c r="J64" s="420"/>
      <c r="K64" s="420"/>
      <c r="L64" s="420"/>
      <c r="M64" s="420"/>
      <c r="N64" s="420"/>
      <c r="O64" s="420"/>
      <c r="P64" s="420"/>
      <c r="Q64" s="420"/>
      <c r="R64" s="420"/>
      <c r="S64" s="420"/>
      <c r="T64" s="420"/>
      <c r="U64" s="420"/>
      <c r="V64" s="420"/>
      <c r="W64" s="420"/>
      <c r="X64" s="420"/>
      <c r="Y64" s="420"/>
      <c r="Z64" s="420"/>
      <c r="AA64" s="420"/>
      <c r="AB64" s="420"/>
      <c r="AC64" s="420"/>
      <c r="AD64" s="420"/>
      <c r="AE64" s="420"/>
      <c r="AF64" s="420"/>
      <c r="AG64" s="420"/>
      <c r="AH64" s="420"/>
      <c r="AI64" s="420"/>
      <c r="AJ64" s="420"/>
      <c r="AK64" s="420"/>
      <c r="AL64" s="420"/>
      <c r="AM64" s="420"/>
      <c r="AN64" s="420"/>
      <c r="AO64" s="420"/>
      <c r="AP64" s="420"/>
      <c r="AQ64" s="420"/>
      <c r="AR64" s="420"/>
      <c r="AS64" s="420"/>
      <c r="AT64" s="420"/>
      <c r="AU64" s="420"/>
      <c r="AV64" s="420"/>
      <c r="AW64" s="420"/>
      <c r="AX64" s="420"/>
      <c r="AY64" s="420"/>
      <c r="AZ64" s="420"/>
      <c r="BA64" s="420"/>
      <c r="BB64" s="420"/>
      <c r="BC64" s="420"/>
      <c r="BD64" s="420"/>
      <c r="BE64" s="420"/>
      <c r="BF64" s="420"/>
      <c r="BG64" s="420"/>
      <c r="BH64" s="420"/>
      <c r="BI64" s="420"/>
      <c r="BJ64" s="420"/>
      <c r="BK64" s="420"/>
      <c r="BL64" s="420"/>
      <c r="BM64" s="420"/>
      <c r="BN64" s="420"/>
      <c r="BO64" s="420"/>
      <c r="BP64" s="420"/>
      <c r="BQ64" s="420"/>
      <c r="BR64" s="420"/>
      <c r="BS64" s="420"/>
      <c r="BT64" s="420"/>
      <c r="BU64" s="420"/>
      <c r="BV64" s="420"/>
      <c r="BW64" s="420"/>
      <c r="BX64" s="420"/>
      <c r="BY64" s="420"/>
      <c r="BZ64" s="420"/>
      <c r="CA64" s="420"/>
      <c r="CB64" s="420"/>
      <c r="CC64" s="420"/>
      <c r="CD64" s="420"/>
      <c r="CE64" s="420"/>
      <c r="CF64" s="420"/>
      <c r="CG64" s="420"/>
      <c r="CH64" s="420"/>
      <c r="CI64" s="420"/>
    </row>
  </sheetData>
  <sheetProtection algorithmName="SHA-512" hashValue="qEGw9vvOGv4+E7vEi7ZNm6AL0QQ9XhieYx26i5oh4TenAMiqJB33ps4OnTsjsJoAoXNSy1mC8IVmuCMgA0PHvQ==" saltValue="jP0Ruu74qg3yjRh5dtaxpQ==" spinCount="100000" sheet="1" objects="1" scenario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AD0DC-0F14-41F8-ACD4-2794E30D4453}">
  <sheetPr codeName="Sheet36">
    <tabColor theme="9" tint="0.59999389629810485"/>
    <pageSetUpPr autoPageBreaks="0"/>
  </sheetPr>
  <dimension ref="A1:CI82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9.1796875" defaultRowHeight="14.5"/>
  <cols>
    <col min="1" max="2" width="2.54296875" customWidth="1"/>
    <col min="3" max="3" width="53.1796875" bestFit="1" customWidth="1"/>
    <col min="4" max="4" width="14.81640625" bestFit="1" customWidth="1"/>
    <col min="5" max="5" width="4.6328125" bestFit="1" customWidth="1"/>
    <col min="6" max="6" width="15.36328125" bestFit="1" customWidth="1"/>
    <col min="7" max="20" width="9.26953125" bestFit="1" customWidth="1"/>
    <col min="21" max="49" width="9.26953125" hidden="1" customWidth="1"/>
    <col min="50" max="87" width="10.08984375" hidden="1" customWidth="1"/>
  </cols>
  <sheetData>
    <row r="1" spans="1:87" ht="18.5">
      <c r="A1" s="131"/>
      <c r="B1" s="129"/>
      <c r="C1" s="133" t="str">
        <f ca="1">MID(CELL("filename",A1),FIND("]",CELL("filename",A1))+1,256)</f>
        <v>MACRO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 ht="15" thickBot="1">
      <c r="A4" s="11"/>
      <c r="B4" s="11"/>
      <c r="C4" s="1"/>
      <c r="D4" s="2"/>
      <c r="E4" s="2"/>
      <c r="F4" s="2"/>
    </row>
    <row r="5" spans="1:87" ht="15" thickBot="1">
      <c r="A5" s="347"/>
      <c r="B5" s="348"/>
      <c r="C5" s="304" t="s">
        <v>56</v>
      </c>
      <c r="D5" s="307"/>
      <c r="E5" s="307"/>
      <c r="F5" s="305" t="str">
        <f>F18</f>
        <v>Investment</v>
      </c>
      <c r="G5" s="306"/>
      <c r="H5" s="306"/>
      <c r="I5" s="306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G5" s="306"/>
      <c r="AH5" s="306"/>
      <c r="AI5" s="306"/>
      <c r="AJ5" s="306"/>
      <c r="AK5" s="306"/>
      <c r="AL5" s="306"/>
      <c r="AM5" s="306"/>
      <c r="AN5" s="306"/>
      <c r="AO5" s="306"/>
      <c r="AP5" s="306"/>
      <c r="AQ5" s="306"/>
      <c r="AR5" s="306"/>
      <c r="AS5" s="306"/>
      <c r="AT5" s="306"/>
      <c r="AU5" s="306"/>
      <c r="AV5" s="306"/>
      <c r="AW5" s="306"/>
      <c r="AX5" s="306"/>
      <c r="AY5" s="306"/>
      <c r="AZ5" s="306"/>
      <c r="BA5" s="306"/>
      <c r="BB5" s="306"/>
      <c r="BC5" s="306"/>
      <c r="BD5" s="306"/>
      <c r="BE5" s="306"/>
      <c r="BF5" s="306"/>
      <c r="BG5" s="306"/>
      <c r="BH5" s="306"/>
      <c r="BI5" s="306"/>
      <c r="BJ5" s="306"/>
      <c r="BK5" s="306"/>
      <c r="BL5" s="306"/>
      <c r="BM5" s="306"/>
      <c r="BN5" s="306"/>
      <c r="BO5" s="306"/>
      <c r="BP5" s="306"/>
      <c r="BQ5" s="306"/>
      <c r="BR5" s="306"/>
      <c r="BS5" s="306"/>
      <c r="BT5" s="306"/>
      <c r="BU5" s="306"/>
      <c r="BV5" s="306"/>
      <c r="BW5" s="306"/>
      <c r="BX5" s="306"/>
      <c r="BY5" s="306"/>
      <c r="BZ5" s="306"/>
      <c r="CA5" s="306"/>
      <c r="CB5" s="306"/>
      <c r="CC5" s="306"/>
      <c r="CD5" s="306"/>
      <c r="CE5" s="306"/>
      <c r="CF5" s="306"/>
      <c r="CG5" s="306"/>
      <c r="CH5" s="306"/>
      <c r="CI5" s="306"/>
    </row>
    <row r="6" spans="1:87">
      <c r="A6" s="349"/>
      <c r="B6" s="350"/>
      <c r="C6" s="319" t="s">
        <v>57</v>
      </c>
      <c r="D6" s="315" t="s">
        <v>898</v>
      </c>
      <c r="E6" s="321" t="s">
        <v>58</v>
      </c>
      <c r="F6" s="535">
        <f>MAX(MAX(M6:CI6),-MIN(M6:CI6))</f>
        <v>1.251373760169372E-8</v>
      </c>
      <c r="G6" s="309"/>
      <c r="H6" s="309"/>
      <c r="I6" s="309"/>
      <c r="J6" s="310"/>
      <c r="K6" s="310"/>
      <c r="L6" s="310"/>
      <c r="M6" s="425">
        <f t="shared" ref="M6:AR6" si="0">M48</f>
        <v>0</v>
      </c>
      <c r="N6" s="425">
        <f t="shared" si="0"/>
        <v>0</v>
      </c>
      <c r="O6" s="425">
        <f t="shared" si="0"/>
        <v>-1.9895196601282805E-13</v>
      </c>
      <c r="P6" s="425">
        <f t="shared" si="0"/>
        <v>8.5265128291212022E-14</v>
      </c>
      <c r="Q6" s="425">
        <f t="shared" si="0"/>
        <v>-1.1368683772161603E-13</v>
      </c>
      <c r="R6" s="425">
        <f t="shared" si="0"/>
        <v>2.5579538487363607E-13</v>
      </c>
      <c r="S6" s="425">
        <f t="shared" si="0"/>
        <v>-5.9685589803848416E-13</v>
      </c>
      <c r="T6" s="425">
        <f t="shared" si="0"/>
        <v>1.0231815394945443E-12</v>
      </c>
      <c r="U6" s="425">
        <f t="shared" si="0"/>
        <v>-1.7905676941154525E-12</v>
      </c>
      <c r="V6" s="425">
        <f t="shared" si="0"/>
        <v>2.0179413695586845E-12</v>
      </c>
      <c r="W6" s="425">
        <f t="shared" si="0"/>
        <v>-1.3358203432289883E-12</v>
      </c>
      <c r="X6" s="425">
        <f t="shared" si="0"/>
        <v>3.694822225952521E-13</v>
      </c>
      <c r="Y6" s="425">
        <f t="shared" si="0"/>
        <v>0</v>
      </c>
      <c r="Z6" s="425">
        <f t="shared" si="0"/>
        <v>-3.1263880373444408E-13</v>
      </c>
      <c r="AA6" s="425">
        <f t="shared" si="0"/>
        <v>-7.4805939220823348E-11</v>
      </c>
      <c r="AB6" s="425">
        <f t="shared" si="0"/>
        <v>6.8240524342400022E-10</v>
      </c>
      <c r="AC6" s="425">
        <f t="shared" si="0"/>
        <v>-2.574722657300299E-9</v>
      </c>
      <c r="AD6" s="425">
        <f t="shared" si="0"/>
        <v>5.022883442507009E-9</v>
      </c>
      <c r="AE6" s="425">
        <f t="shared" si="0"/>
        <v>-4.5541241888713557E-9</v>
      </c>
      <c r="AF6" s="425">
        <f t="shared" si="0"/>
        <v>-8.6743057181593031E-10</v>
      </c>
      <c r="AG6" s="425">
        <f t="shared" si="0"/>
        <v>6.533639407280134E-9</v>
      </c>
      <c r="AH6" s="425">
        <f t="shared" si="0"/>
        <v>-5.364285016185022E-9</v>
      </c>
      <c r="AI6" s="425">
        <f t="shared" si="0"/>
        <v>-2.789846575979027E-9</v>
      </c>
      <c r="AJ6" s="425">
        <f t="shared" si="0"/>
        <v>1.0950145679089474E-8</v>
      </c>
      <c r="AK6" s="425">
        <f t="shared" si="0"/>
        <v>-1.251373760169372E-8</v>
      </c>
      <c r="AL6" s="425">
        <f t="shared" si="0"/>
        <v>7.1654255862085847E-9</v>
      </c>
      <c r="AM6" s="425">
        <f t="shared" si="0"/>
        <v>-9.3567109615833033E-10</v>
      </c>
      <c r="AN6" s="425">
        <f t="shared" si="0"/>
        <v>-9.5590735327277798E-10</v>
      </c>
      <c r="AO6" s="425">
        <f t="shared" si="0"/>
        <v>-2.3868551579653285E-10</v>
      </c>
      <c r="AP6" s="425">
        <f t="shared" si="0"/>
        <v>1.2088889889128041E-9</v>
      </c>
      <c r="AQ6" s="425">
        <f t="shared" si="0"/>
        <v>-1.6498518107255222E-9</v>
      </c>
      <c r="AR6" s="425">
        <f t="shared" si="0"/>
        <v>1.7529089291201672E-9</v>
      </c>
      <c r="AS6" s="425">
        <f t="shared" ref="AS6:BX6" si="1">AS48</f>
        <v>5.4913584790483583E-10</v>
      </c>
      <c r="AT6" s="425">
        <f t="shared" si="1"/>
        <v>-6.2132698985806201E-9</v>
      </c>
      <c r="AU6" s="425">
        <f t="shared" si="1"/>
        <v>1.0670362371456577E-8</v>
      </c>
      <c r="AV6" s="425">
        <f t="shared" si="1"/>
        <v>-8.5152009887679014E-9</v>
      </c>
      <c r="AW6" s="425">
        <f t="shared" si="1"/>
        <v>2.5271162940043723E-9</v>
      </c>
      <c r="AX6" s="425">
        <f t="shared" si="1"/>
        <v>2.6437874112161808E-10</v>
      </c>
      <c r="AY6" s="425">
        <f t="shared" si="1"/>
        <v>6.4412120082124602E-10</v>
      </c>
      <c r="AZ6" s="425">
        <f t="shared" si="1"/>
        <v>-1.2484804301493568E-9</v>
      </c>
      <c r="BA6" s="425">
        <f t="shared" si="1"/>
        <v>6.0791194300691132E-10</v>
      </c>
      <c r="BB6" s="425">
        <f t="shared" si="1"/>
        <v>1.2107648217352107E-11</v>
      </c>
      <c r="BC6" s="425">
        <f t="shared" si="1"/>
        <v>-2.8956037567695603E-10</v>
      </c>
      <c r="BD6" s="425">
        <f t="shared" si="1"/>
        <v>3.2090952117869165E-10</v>
      </c>
      <c r="BE6" s="425">
        <f t="shared" si="1"/>
        <v>-8.9755758381215855E-11</v>
      </c>
      <c r="BF6" s="425">
        <f t="shared" si="1"/>
        <v>-1.8997070583282039E-10</v>
      </c>
      <c r="BG6" s="425">
        <f t="shared" si="1"/>
        <v>2.1378809833549894E-10</v>
      </c>
      <c r="BH6" s="425">
        <f t="shared" si="1"/>
        <v>2.6517454898566939E-11</v>
      </c>
      <c r="BI6" s="425">
        <f t="shared" si="1"/>
        <v>-1.9798562789219432E-10</v>
      </c>
      <c r="BJ6" s="425">
        <f t="shared" si="1"/>
        <v>1.1519318832142744E-10</v>
      </c>
      <c r="BK6" s="425">
        <f t="shared" si="1"/>
        <v>-7.645439836778678E-11</v>
      </c>
      <c r="BL6" s="425">
        <f t="shared" si="1"/>
        <v>3.6706637729366776E-10</v>
      </c>
      <c r="BM6" s="425">
        <f t="shared" si="1"/>
        <v>-5.4694737627869472E-10</v>
      </c>
      <c r="BN6" s="425">
        <f t="shared" si="1"/>
        <v>4.9851678340928629E-11</v>
      </c>
      <c r="BO6" s="425">
        <f t="shared" si="1"/>
        <v>6.992877388256602E-10</v>
      </c>
      <c r="BP6" s="425">
        <f t="shared" si="1"/>
        <v>-8.3483087109925691E-10</v>
      </c>
      <c r="BQ6" s="425">
        <f t="shared" si="1"/>
        <v>3.9537439988635015E-10</v>
      </c>
      <c r="BR6" s="425">
        <f t="shared" si="1"/>
        <v>-3.2770230973255821E-11</v>
      </c>
      <c r="BS6" s="425">
        <f t="shared" si="1"/>
        <v>-2.5949020709958859E-11</v>
      </c>
      <c r="BT6" s="425">
        <f t="shared" si="1"/>
        <v>-1.2676082405960187E-11</v>
      </c>
      <c r="BU6" s="425">
        <f t="shared" si="1"/>
        <v>1.0572875908110291E-11</v>
      </c>
      <c r="BV6" s="425">
        <f t="shared" si="1"/>
        <v>-5.0022208597511053E-12</v>
      </c>
      <c r="BW6" s="425">
        <f t="shared" si="1"/>
        <v>6.5654148784233257E-12</v>
      </c>
      <c r="BX6" s="425">
        <f t="shared" si="1"/>
        <v>-1.1027623258996755E-11</v>
      </c>
      <c r="BY6" s="425">
        <f t="shared" ref="BY6:CI6" si="2">BY48</f>
        <v>8.3275608631083742E-12</v>
      </c>
      <c r="BZ6" s="425">
        <f t="shared" si="2"/>
        <v>-8.4128259913995862E-12</v>
      </c>
      <c r="CA6" s="425">
        <f t="shared" si="2"/>
        <v>8.0717654782347381E-12</v>
      </c>
      <c r="CB6" s="425">
        <f t="shared" si="2"/>
        <v>-6.1959326558280736E-12</v>
      </c>
      <c r="CC6" s="425">
        <f t="shared" si="2"/>
        <v>2.8421709430404007E-12</v>
      </c>
      <c r="CD6" s="425">
        <f t="shared" si="2"/>
        <v>-4.3485215428518131E-12</v>
      </c>
      <c r="CE6" s="425">
        <f t="shared" si="2"/>
        <v>1.1141310096718371E-11</v>
      </c>
      <c r="CF6" s="425">
        <f t="shared" si="2"/>
        <v>-7.617018127348274E-12</v>
      </c>
      <c r="CG6" s="425">
        <f t="shared" si="2"/>
        <v>7.4180661613354459E-12</v>
      </c>
      <c r="CH6" s="425">
        <f t="shared" si="2"/>
        <v>-7.702283255639486E-12</v>
      </c>
      <c r="CI6" s="425">
        <f t="shared" si="2"/>
        <v>6.1390892369672656E-12</v>
      </c>
    </row>
    <row r="7" spans="1:87">
      <c r="A7" s="349"/>
      <c r="B7" s="350"/>
      <c r="C7" s="319"/>
      <c r="D7" s="322"/>
      <c r="E7" s="315"/>
      <c r="F7" s="315"/>
      <c r="G7" s="311"/>
      <c r="H7" s="311"/>
      <c r="I7" s="311"/>
      <c r="J7" s="312"/>
      <c r="K7" s="312"/>
      <c r="L7" s="312"/>
      <c r="M7" s="312">
        <f t="shared" ref="M7:AF7" si="3">ABS(M6)</f>
        <v>0</v>
      </c>
      <c r="N7" s="312">
        <f t="shared" si="3"/>
        <v>0</v>
      </c>
      <c r="O7" s="312">
        <f t="shared" si="3"/>
        <v>1.9895196601282805E-13</v>
      </c>
      <c r="P7" s="312">
        <f t="shared" si="3"/>
        <v>8.5265128291212022E-14</v>
      </c>
      <c r="Q7" s="312">
        <f t="shared" si="3"/>
        <v>1.1368683772161603E-13</v>
      </c>
      <c r="R7" s="312">
        <f t="shared" si="3"/>
        <v>2.5579538487363607E-13</v>
      </c>
      <c r="S7" s="312">
        <f t="shared" si="3"/>
        <v>5.9685589803848416E-13</v>
      </c>
      <c r="T7" s="312">
        <f t="shared" si="3"/>
        <v>1.0231815394945443E-12</v>
      </c>
      <c r="U7" s="312">
        <f t="shared" si="3"/>
        <v>1.7905676941154525E-12</v>
      </c>
      <c r="V7" s="312">
        <f t="shared" si="3"/>
        <v>2.0179413695586845E-12</v>
      </c>
      <c r="W7" s="312">
        <f t="shared" si="3"/>
        <v>1.3358203432289883E-12</v>
      </c>
      <c r="X7" s="312">
        <f t="shared" si="3"/>
        <v>3.694822225952521E-13</v>
      </c>
      <c r="Y7" s="312">
        <f t="shared" si="3"/>
        <v>0</v>
      </c>
      <c r="Z7" s="312">
        <f t="shared" si="3"/>
        <v>3.1263880373444408E-13</v>
      </c>
      <c r="AA7" s="312">
        <f t="shared" si="3"/>
        <v>7.4805939220823348E-11</v>
      </c>
      <c r="AB7" s="312">
        <f t="shared" si="3"/>
        <v>6.8240524342400022E-10</v>
      </c>
      <c r="AC7" s="312">
        <f t="shared" si="3"/>
        <v>2.574722657300299E-9</v>
      </c>
      <c r="AD7" s="312">
        <f t="shared" si="3"/>
        <v>5.022883442507009E-9</v>
      </c>
      <c r="AE7" s="312">
        <f t="shared" si="3"/>
        <v>4.5541241888713557E-9</v>
      </c>
      <c r="AF7" s="312">
        <f t="shared" si="3"/>
        <v>8.6743057181593031E-10</v>
      </c>
      <c r="AG7" s="312">
        <f t="shared" ref="AG7:AL7" si="4">ABS(AG6)</f>
        <v>6.533639407280134E-9</v>
      </c>
      <c r="AH7" s="312">
        <f t="shared" si="4"/>
        <v>5.364285016185022E-9</v>
      </c>
      <c r="AI7" s="312">
        <f t="shared" si="4"/>
        <v>2.789846575979027E-9</v>
      </c>
      <c r="AJ7" s="312">
        <f t="shared" si="4"/>
        <v>1.0950145679089474E-8</v>
      </c>
      <c r="AK7" s="312">
        <f t="shared" si="4"/>
        <v>1.251373760169372E-8</v>
      </c>
      <c r="AL7" s="312">
        <f t="shared" si="4"/>
        <v>7.1654255862085847E-9</v>
      </c>
      <c r="AM7" s="312">
        <f t="shared" ref="AM7:CI7" si="5">ABS(AM6)</f>
        <v>9.3567109615833033E-10</v>
      </c>
      <c r="AN7" s="312">
        <f t="shared" si="5"/>
        <v>9.5590735327277798E-10</v>
      </c>
      <c r="AO7" s="312">
        <f t="shared" si="5"/>
        <v>2.3868551579653285E-10</v>
      </c>
      <c r="AP7" s="312">
        <f t="shared" si="5"/>
        <v>1.2088889889128041E-9</v>
      </c>
      <c r="AQ7" s="312">
        <f t="shared" si="5"/>
        <v>1.6498518107255222E-9</v>
      </c>
      <c r="AR7" s="312">
        <f t="shared" si="5"/>
        <v>1.7529089291201672E-9</v>
      </c>
      <c r="AS7" s="312">
        <f t="shared" si="5"/>
        <v>5.4913584790483583E-10</v>
      </c>
      <c r="AT7" s="312">
        <f t="shared" si="5"/>
        <v>6.2132698985806201E-9</v>
      </c>
      <c r="AU7" s="312">
        <f t="shared" si="5"/>
        <v>1.0670362371456577E-8</v>
      </c>
      <c r="AV7" s="312">
        <f t="shared" si="5"/>
        <v>8.5152009887679014E-9</v>
      </c>
      <c r="AW7" s="312">
        <f t="shared" si="5"/>
        <v>2.5271162940043723E-9</v>
      </c>
      <c r="AX7" s="312">
        <f t="shared" si="5"/>
        <v>2.6437874112161808E-10</v>
      </c>
      <c r="AY7" s="312">
        <f t="shared" si="5"/>
        <v>6.4412120082124602E-10</v>
      </c>
      <c r="AZ7" s="312">
        <f t="shared" si="5"/>
        <v>1.2484804301493568E-9</v>
      </c>
      <c r="BA7" s="312">
        <f t="shared" si="5"/>
        <v>6.0791194300691132E-10</v>
      </c>
      <c r="BB7" s="312">
        <f t="shared" si="5"/>
        <v>1.2107648217352107E-11</v>
      </c>
      <c r="BC7" s="312">
        <f t="shared" si="5"/>
        <v>2.8956037567695603E-10</v>
      </c>
      <c r="BD7" s="312">
        <f t="shared" si="5"/>
        <v>3.2090952117869165E-10</v>
      </c>
      <c r="BE7" s="312">
        <f t="shared" si="5"/>
        <v>8.9755758381215855E-11</v>
      </c>
      <c r="BF7" s="312">
        <f t="shared" si="5"/>
        <v>1.8997070583282039E-10</v>
      </c>
      <c r="BG7" s="312">
        <f t="shared" si="5"/>
        <v>2.1378809833549894E-10</v>
      </c>
      <c r="BH7" s="312">
        <f t="shared" si="5"/>
        <v>2.6517454898566939E-11</v>
      </c>
      <c r="BI7" s="312">
        <f t="shared" si="5"/>
        <v>1.9798562789219432E-10</v>
      </c>
      <c r="BJ7" s="312">
        <f t="shared" si="5"/>
        <v>1.1519318832142744E-10</v>
      </c>
      <c r="BK7" s="312">
        <f t="shared" si="5"/>
        <v>7.645439836778678E-11</v>
      </c>
      <c r="BL7" s="312">
        <f t="shared" si="5"/>
        <v>3.6706637729366776E-10</v>
      </c>
      <c r="BM7" s="312">
        <f t="shared" si="5"/>
        <v>5.4694737627869472E-10</v>
      </c>
      <c r="BN7" s="312">
        <f t="shared" si="5"/>
        <v>4.9851678340928629E-11</v>
      </c>
      <c r="BO7" s="312">
        <f t="shared" si="5"/>
        <v>6.992877388256602E-10</v>
      </c>
      <c r="BP7" s="312">
        <f t="shared" si="5"/>
        <v>8.3483087109925691E-10</v>
      </c>
      <c r="BQ7" s="312">
        <f t="shared" si="5"/>
        <v>3.9537439988635015E-10</v>
      </c>
      <c r="BR7" s="312">
        <f t="shared" si="5"/>
        <v>3.2770230973255821E-11</v>
      </c>
      <c r="BS7" s="312">
        <f t="shared" si="5"/>
        <v>2.5949020709958859E-11</v>
      </c>
      <c r="BT7" s="312">
        <f t="shared" si="5"/>
        <v>1.2676082405960187E-11</v>
      </c>
      <c r="BU7" s="312">
        <f t="shared" si="5"/>
        <v>1.0572875908110291E-11</v>
      </c>
      <c r="BV7" s="312">
        <f t="shared" si="5"/>
        <v>5.0022208597511053E-12</v>
      </c>
      <c r="BW7" s="312">
        <f t="shared" si="5"/>
        <v>6.5654148784233257E-12</v>
      </c>
      <c r="BX7" s="312">
        <f t="shared" si="5"/>
        <v>1.1027623258996755E-11</v>
      </c>
      <c r="BY7" s="312">
        <f t="shared" si="5"/>
        <v>8.3275608631083742E-12</v>
      </c>
      <c r="BZ7" s="312">
        <f t="shared" si="5"/>
        <v>8.4128259913995862E-12</v>
      </c>
      <c r="CA7" s="312">
        <f t="shared" si="5"/>
        <v>8.0717654782347381E-12</v>
      </c>
      <c r="CB7" s="312">
        <f t="shared" si="5"/>
        <v>6.1959326558280736E-12</v>
      </c>
      <c r="CC7" s="312">
        <f t="shared" si="5"/>
        <v>2.8421709430404007E-12</v>
      </c>
      <c r="CD7" s="312">
        <f t="shared" si="5"/>
        <v>4.3485215428518131E-12</v>
      </c>
      <c r="CE7" s="312">
        <f t="shared" si="5"/>
        <v>1.1141310096718371E-11</v>
      </c>
      <c r="CF7" s="312">
        <f t="shared" si="5"/>
        <v>7.617018127348274E-12</v>
      </c>
      <c r="CG7" s="312">
        <f t="shared" si="5"/>
        <v>7.4180661613354459E-12</v>
      </c>
      <c r="CH7" s="312">
        <f t="shared" si="5"/>
        <v>7.702283255639486E-12</v>
      </c>
      <c r="CI7" s="312">
        <f t="shared" si="5"/>
        <v>6.1390892369672656E-12</v>
      </c>
    </row>
    <row r="8" spans="1:87">
      <c r="A8" s="349"/>
      <c r="B8" s="350"/>
      <c r="C8" s="319" t="s">
        <v>59</v>
      </c>
      <c r="D8" s="315" t="s">
        <v>898</v>
      </c>
      <c r="E8" s="321" t="s">
        <v>58</v>
      </c>
      <c r="F8" s="328" t="s">
        <v>60</v>
      </c>
      <c r="G8" s="313"/>
      <c r="H8" s="313"/>
      <c r="I8" s="313"/>
      <c r="J8" s="314"/>
      <c r="K8" s="314"/>
      <c r="L8" s="314"/>
      <c r="M8" s="314">
        <v>1074.100442432826</v>
      </c>
      <c r="N8" s="314">
        <v>1213.8303238357446</v>
      </c>
      <c r="O8" s="314">
        <v>1276.7837091242704</v>
      </c>
      <c r="P8" s="314">
        <v>1349.9624919400528</v>
      </c>
      <c r="Q8" s="314">
        <v>1446.0941826010862</v>
      </c>
      <c r="R8" s="314">
        <v>1547.4234655688654</v>
      </c>
      <c r="S8" s="314">
        <v>1642.2608796080488</v>
      </c>
      <c r="T8" s="314">
        <v>1741.6426143940494</v>
      </c>
      <c r="U8" s="314">
        <v>1843.0845277216913</v>
      </c>
      <c r="V8" s="314">
        <v>1950.3124944580497</v>
      </c>
      <c r="W8" s="314">
        <v>2063.9405180806352</v>
      </c>
      <c r="X8" s="314">
        <v>2183.1731735007202</v>
      </c>
      <c r="Y8" s="314">
        <v>2307.8545519123581</v>
      </c>
      <c r="Z8" s="314">
        <v>2441.2145439629426</v>
      </c>
      <c r="AA8" s="314">
        <v>2575.6694398059849</v>
      </c>
      <c r="AB8" s="314">
        <v>2683.7010549717561</v>
      </c>
      <c r="AC8" s="314">
        <v>2841.9949961279922</v>
      </c>
      <c r="AD8" s="314">
        <v>3001.1342480141507</v>
      </c>
      <c r="AE8" s="314">
        <v>3168.4637007865854</v>
      </c>
      <c r="AF8" s="314">
        <v>3345.2561476304736</v>
      </c>
      <c r="AG8" s="314">
        <v>3452.1467104764693</v>
      </c>
      <c r="AH8" s="314">
        <v>3561.0566537226341</v>
      </c>
      <c r="AI8" s="314">
        <v>3673.6293538530686</v>
      </c>
      <c r="AJ8" s="314">
        <v>3789.513981698683</v>
      </c>
      <c r="AK8" s="314">
        <v>3908.1452929341226</v>
      </c>
      <c r="AL8" s="314">
        <v>4030.8983860670969</v>
      </c>
      <c r="AM8" s="314">
        <v>4157.9927880725845</v>
      </c>
      <c r="AN8" s="314">
        <v>4289.3089645259906</v>
      </c>
      <c r="AO8" s="314">
        <v>4423.9073570745695</v>
      </c>
      <c r="AP8" s="314">
        <v>4562.5950680181422</v>
      </c>
      <c r="AQ8" s="314">
        <v>4705.5490183128131</v>
      </c>
      <c r="AR8" s="314">
        <v>4853.0045106924745</v>
      </c>
      <c r="AS8" s="314">
        <v>5006.044856562512</v>
      </c>
      <c r="AT8" s="314">
        <v>5165.2709939811639</v>
      </c>
      <c r="AU8" s="314">
        <v>5326.1713441728316</v>
      </c>
      <c r="AV8" s="314">
        <v>5494.3251854280097</v>
      </c>
      <c r="AW8" s="314">
        <v>5665.8897294237568</v>
      </c>
      <c r="AX8" s="314">
        <v>5841.8924565192119</v>
      </c>
      <c r="AY8" s="314">
        <v>6023.0547942822232</v>
      </c>
      <c r="AZ8" s="314">
        <v>6208.0260454901918</v>
      </c>
      <c r="BA8" s="314">
        <v>6399.312502856289</v>
      </c>
      <c r="BB8" s="314">
        <v>6597.849242273599</v>
      </c>
      <c r="BC8" s="314">
        <v>6801.7156893203073</v>
      </c>
      <c r="BD8" s="314">
        <v>7011.7436779298541</v>
      </c>
      <c r="BE8" s="314">
        <v>7229.0964009796508</v>
      </c>
      <c r="BF8" s="314">
        <v>7451.6452446042231</v>
      </c>
      <c r="BG8" s="314">
        <v>7678.6530371674617</v>
      </c>
      <c r="BH8" s="314">
        <v>7913.6368167339533</v>
      </c>
      <c r="BI8" s="314">
        <v>8162.6382133724719</v>
      </c>
      <c r="BJ8" s="314">
        <v>8420.7233861726945</v>
      </c>
      <c r="BK8" s="314">
        <v>8683.6456377252234</v>
      </c>
      <c r="BL8" s="314">
        <v>8956.4587928662149</v>
      </c>
      <c r="BM8" s="314">
        <v>9237.683653794049</v>
      </c>
      <c r="BN8" s="314">
        <v>9527.5414965565051</v>
      </c>
      <c r="BO8" s="314">
        <v>9826.2812403168446</v>
      </c>
      <c r="BP8" s="314">
        <v>10134.209390744481</v>
      </c>
      <c r="BQ8" s="314">
        <v>10451.557343858964</v>
      </c>
      <c r="BR8" s="314">
        <v>10778.618612905977</v>
      </c>
      <c r="BS8" s="314">
        <v>11115.668388517643</v>
      </c>
      <c r="BT8" s="314">
        <v>11463.045806943575</v>
      </c>
      <c r="BU8" s="314">
        <v>11821.016060723587</v>
      </c>
      <c r="BV8" s="314">
        <v>12189.907409825291</v>
      </c>
      <c r="BW8" s="314">
        <v>12570.030845097084</v>
      </c>
      <c r="BX8" s="314">
        <v>12961.762409064148</v>
      </c>
      <c r="BY8" s="314">
        <v>13365.405288656571</v>
      </c>
      <c r="BZ8" s="314">
        <v>13781.32679259121</v>
      </c>
      <c r="CA8" s="314">
        <v>14209.877932957424</v>
      </c>
      <c r="CB8" s="314">
        <v>14651.476075602159</v>
      </c>
      <c r="CC8" s="314">
        <v>15106.467312843355</v>
      </c>
      <c r="CD8" s="314">
        <v>15575.262727719639</v>
      </c>
      <c r="CE8" s="314">
        <v>16058.258867376204</v>
      </c>
      <c r="CF8" s="314">
        <v>16555.919856099143</v>
      </c>
      <c r="CG8" s="314">
        <v>17068.639567555056</v>
      </c>
      <c r="CH8" s="314">
        <v>17596.878826236607</v>
      </c>
      <c r="CI8" s="314">
        <v>18141.098865982265</v>
      </c>
    </row>
    <row r="9" spans="1:87">
      <c r="A9" s="349"/>
      <c r="B9" s="350"/>
      <c r="C9" s="319"/>
      <c r="D9" s="322"/>
      <c r="E9" s="315"/>
      <c r="F9" s="315"/>
      <c r="G9" s="311"/>
      <c r="H9" s="311"/>
      <c r="I9" s="311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1"/>
      <c r="AH9" s="311"/>
      <c r="AI9" s="311"/>
      <c r="AJ9" s="311"/>
      <c r="AK9" s="311"/>
      <c r="AL9" s="311"/>
      <c r="AM9" s="311"/>
      <c r="AN9" s="311"/>
      <c r="AO9" s="311"/>
      <c r="AP9" s="311"/>
      <c r="AQ9" s="311"/>
      <c r="AR9" s="311"/>
      <c r="AS9" s="311"/>
      <c r="AT9" s="311"/>
      <c r="AU9" s="311"/>
      <c r="AV9" s="311"/>
      <c r="AW9" s="311"/>
      <c r="AX9" s="311"/>
      <c r="AY9" s="311"/>
      <c r="AZ9" s="311"/>
      <c r="BA9" s="311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1"/>
      <c r="BY9" s="311"/>
      <c r="BZ9" s="311"/>
      <c r="CA9" s="311"/>
      <c r="CB9" s="311"/>
      <c r="CC9" s="311"/>
      <c r="CD9" s="311"/>
      <c r="CE9" s="311"/>
      <c r="CF9" s="311"/>
      <c r="CG9" s="311"/>
      <c r="CH9" s="311"/>
      <c r="CI9" s="311"/>
    </row>
    <row r="10" spans="1:87" ht="15" customHeight="1">
      <c r="A10" s="349"/>
      <c r="B10" s="350"/>
      <c r="C10" s="319" t="s">
        <v>61</v>
      </c>
      <c r="D10" s="315" t="s">
        <v>898</v>
      </c>
      <c r="E10" s="321" t="s">
        <v>58</v>
      </c>
      <c r="F10" s="328" t="s">
        <v>60</v>
      </c>
      <c r="G10" s="313"/>
      <c r="H10" s="313"/>
      <c r="I10" s="313"/>
      <c r="J10" s="314"/>
      <c r="K10" s="314"/>
      <c r="L10" s="314"/>
      <c r="M10" s="314">
        <v>0</v>
      </c>
      <c r="N10" s="314">
        <v>0</v>
      </c>
      <c r="O10" s="314">
        <v>0</v>
      </c>
      <c r="P10" s="314">
        <v>0</v>
      </c>
      <c r="Q10" s="314">
        <v>0</v>
      </c>
      <c r="R10" s="314">
        <v>0</v>
      </c>
      <c r="S10" s="314">
        <v>0</v>
      </c>
      <c r="T10" s="314">
        <v>0</v>
      </c>
      <c r="U10" s="314">
        <v>0</v>
      </c>
      <c r="V10" s="314">
        <v>0</v>
      </c>
      <c r="W10" s="314">
        <v>0</v>
      </c>
      <c r="X10" s="314">
        <v>0</v>
      </c>
      <c r="Y10" s="314">
        <v>0</v>
      </c>
      <c r="Z10" s="314">
        <v>0</v>
      </c>
      <c r="AA10" s="314">
        <v>0</v>
      </c>
      <c r="AB10" s="314">
        <v>0</v>
      </c>
      <c r="AC10" s="314">
        <v>0</v>
      </c>
      <c r="AD10" s="314">
        <v>0</v>
      </c>
      <c r="AE10" s="314">
        <v>0</v>
      </c>
      <c r="AF10" s="314">
        <v>0</v>
      </c>
      <c r="AG10" s="314">
        <v>0</v>
      </c>
      <c r="AH10" s="314">
        <v>0</v>
      </c>
      <c r="AI10" s="314">
        <v>0</v>
      </c>
      <c r="AJ10" s="314">
        <v>0</v>
      </c>
      <c r="AK10" s="314">
        <v>0</v>
      </c>
      <c r="AL10" s="314">
        <v>0</v>
      </c>
      <c r="AM10" s="314">
        <v>0</v>
      </c>
      <c r="AN10" s="314">
        <v>0</v>
      </c>
      <c r="AO10" s="314">
        <v>0</v>
      </c>
      <c r="AP10" s="314">
        <v>0</v>
      </c>
      <c r="AQ10" s="314">
        <v>0</v>
      </c>
      <c r="AR10" s="314">
        <v>0</v>
      </c>
      <c r="AS10" s="314">
        <v>0</v>
      </c>
      <c r="AT10" s="314">
        <v>0</v>
      </c>
      <c r="AU10" s="314">
        <v>0</v>
      </c>
      <c r="AV10" s="314">
        <v>0</v>
      </c>
      <c r="AW10" s="314">
        <v>0</v>
      </c>
      <c r="AX10" s="314">
        <v>0</v>
      </c>
      <c r="AY10" s="314">
        <v>0</v>
      </c>
      <c r="AZ10" s="314">
        <v>0</v>
      </c>
      <c r="BA10" s="314">
        <v>0</v>
      </c>
      <c r="BB10" s="314">
        <v>0</v>
      </c>
      <c r="BC10" s="314">
        <v>0</v>
      </c>
      <c r="BD10" s="314">
        <v>0</v>
      </c>
      <c r="BE10" s="314">
        <v>0</v>
      </c>
      <c r="BF10" s="314">
        <v>0</v>
      </c>
      <c r="BG10" s="314">
        <v>0</v>
      </c>
      <c r="BH10" s="314">
        <v>0</v>
      </c>
      <c r="BI10" s="314">
        <v>0</v>
      </c>
      <c r="BJ10" s="314">
        <v>0</v>
      </c>
      <c r="BK10" s="314">
        <v>0</v>
      </c>
      <c r="BL10" s="314">
        <v>0</v>
      </c>
      <c r="BM10" s="314">
        <v>0</v>
      </c>
      <c r="BN10" s="314">
        <v>0</v>
      </c>
      <c r="BO10" s="314">
        <v>0</v>
      </c>
      <c r="BP10" s="314">
        <v>0</v>
      </c>
      <c r="BQ10" s="314">
        <v>0</v>
      </c>
      <c r="BR10" s="314">
        <v>0</v>
      </c>
      <c r="BS10" s="314">
        <v>0</v>
      </c>
      <c r="BT10" s="314">
        <v>0</v>
      </c>
      <c r="BU10" s="314">
        <v>0</v>
      </c>
      <c r="BV10" s="314">
        <v>0</v>
      </c>
      <c r="BW10" s="314">
        <v>0</v>
      </c>
      <c r="BX10" s="314">
        <v>0</v>
      </c>
      <c r="BY10" s="314">
        <v>0</v>
      </c>
      <c r="BZ10" s="314">
        <v>0</v>
      </c>
      <c r="CA10" s="314">
        <v>0</v>
      </c>
      <c r="CB10" s="314">
        <v>0</v>
      </c>
      <c r="CC10" s="314">
        <v>0</v>
      </c>
      <c r="CD10" s="314">
        <v>0</v>
      </c>
      <c r="CE10" s="314">
        <v>0</v>
      </c>
      <c r="CF10" s="314">
        <v>0</v>
      </c>
      <c r="CG10" s="314">
        <v>0</v>
      </c>
      <c r="CH10" s="314">
        <v>0</v>
      </c>
      <c r="CI10" s="314">
        <v>0</v>
      </c>
    </row>
    <row r="11" spans="1:87" ht="15.75" customHeight="1">
      <c r="A11" s="349"/>
      <c r="B11" s="350"/>
      <c r="C11" s="319"/>
      <c r="D11" s="322"/>
      <c r="E11" s="315"/>
      <c r="F11" s="315"/>
      <c r="G11" s="311"/>
      <c r="H11" s="311"/>
      <c r="I11" s="311"/>
      <c r="J11" s="316"/>
      <c r="K11" s="316"/>
      <c r="L11" s="316"/>
      <c r="M11" s="316"/>
      <c r="N11" s="316"/>
      <c r="O11" s="316"/>
      <c r="P11" s="316"/>
      <c r="Q11" s="316"/>
      <c r="R11" s="316"/>
      <c r="S11" s="316"/>
      <c r="T11" s="316"/>
      <c r="U11" s="316"/>
      <c r="V11" s="316"/>
      <c r="W11" s="316"/>
      <c r="X11" s="316"/>
      <c r="Y11" s="316"/>
      <c r="Z11" s="316"/>
      <c r="AA11" s="316"/>
      <c r="AB11" s="316"/>
      <c r="AC11" s="316"/>
      <c r="AD11" s="316"/>
      <c r="AE11" s="316"/>
      <c r="AF11" s="316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</row>
    <row r="12" spans="1:87" ht="15" customHeight="1">
      <c r="A12" s="349"/>
      <c r="B12" s="350"/>
      <c r="C12" s="319" t="s">
        <v>62</v>
      </c>
      <c r="D12" s="315" t="s">
        <v>898</v>
      </c>
      <c r="E12" s="321" t="s">
        <v>58</v>
      </c>
      <c r="F12" s="315"/>
      <c r="G12" s="311"/>
      <c r="H12" s="311"/>
      <c r="I12" s="311"/>
      <c r="J12" s="320"/>
      <c r="K12" s="320"/>
      <c r="L12" s="320"/>
      <c r="M12" s="320">
        <f t="shared" ref="M12:AR12" si="6">M47</f>
        <v>82.102000000000032</v>
      </c>
      <c r="N12" s="320">
        <f t="shared" si="6"/>
        <v>69.76499999999993</v>
      </c>
      <c r="O12" s="320">
        <f t="shared" si="6"/>
        <v>52.937999999999789</v>
      </c>
      <c r="P12" s="320">
        <f t="shared" si="6"/>
        <v>50.563000000000073</v>
      </c>
      <c r="Q12" s="320">
        <f t="shared" si="6"/>
        <v>50.241999999999848</v>
      </c>
      <c r="R12" s="320">
        <f t="shared" si="6"/>
        <v>50.069000000000216</v>
      </c>
      <c r="S12" s="320">
        <f t="shared" si="6"/>
        <v>50.002999999999389</v>
      </c>
      <c r="T12" s="320">
        <f t="shared" si="6"/>
        <v>50.000000000001023</v>
      </c>
      <c r="U12" s="320">
        <f t="shared" si="6"/>
        <v>49.999999999998209</v>
      </c>
      <c r="V12" s="320">
        <f t="shared" si="6"/>
        <v>50.000000000002018</v>
      </c>
      <c r="W12" s="320">
        <f t="shared" si="6"/>
        <v>49.999999999998664</v>
      </c>
      <c r="X12" s="320">
        <f t="shared" si="6"/>
        <v>50.000000000000369</v>
      </c>
      <c r="Y12" s="320">
        <f t="shared" si="6"/>
        <v>50.000000000000028</v>
      </c>
      <c r="Z12" s="320">
        <f t="shared" si="6"/>
        <v>49.999999999999687</v>
      </c>
      <c r="AA12" s="320">
        <f t="shared" si="6"/>
        <v>49.999999999925194</v>
      </c>
      <c r="AB12" s="320">
        <f t="shared" si="6"/>
        <v>50.000000000682405</v>
      </c>
      <c r="AC12" s="320">
        <f t="shared" si="6"/>
        <v>49.999999997425277</v>
      </c>
      <c r="AD12" s="320">
        <f t="shared" si="6"/>
        <v>50.000000005022883</v>
      </c>
      <c r="AE12" s="320">
        <f t="shared" si="6"/>
        <v>49.999999995445876</v>
      </c>
      <c r="AF12" s="320">
        <f t="shared" si="6"/>
        <v>49.999999999132569</v>
      </c>
      <c r="AG12" s="425">
        <f t="shared" si="6"/>
        <v>50.000000006533639</v>
      </c>
      <c r="AH12" s="425">
        <f t="shared" si="6"/>
        <v>49.999999994635715</v>
      </c>
      <c r="AI12" s="425">
        <f t="shared" si="6"/>
        <v>49.999999997210153</v>
      </c>
      <c r="AJ12" s="425">
        <f t="shared" si="6"/>
        <v>50.000000010950146</v>
      </c>
      <c r="AK12" s="425">
        <f t="shared" si="6"/>
        <v>49.999999987486262</v>
      </c>
      <c r="AL12" s="425">
        <f t="shared" si="6"/>
        <v>50.000000007165426</v>
      </c>
      <c r="AM12" s="425">
        <f t="shared" si="6"/>
        <v>49.999999999064329</v>
      </c>
      <c r="AN12" s="425">
        <f t="shared" si="6"/>
        <v>49.999999999044093</v>
      </c>
      <c r="AO12" s="425">
        <f t="shared" si="6"/>
        <v>49.999999999761314</v>
      </c>
      <c r="AP12" s="425">
        <f t="shared" si="6"/>
        <v>50.000000001208889</v>
      </c>
      <c r="AQ12" s="425">
        <f t="shared" si="6"/>
        <v>49.999999998350148</v>
      </c>
      <c r="AR12" s="425">
        <f t="shared" si="6"/>
        <v>50.000000001752909</v>
      </c>
      <c r="AS12" s="425">
        <f t="shared" ref="AS12:BX12" si="7">AS47</f>
        <v>50.000000000549136</v>
      </c>
      <c r="AT12" s="425">
        <f t="shared" si="7"/>
        <v>49.99999999378673</v>
      </c>
      <c r="AU12" s="425">
        <f t="shared" si="7"/>
        <v>50.000000010670362</v>
      </c>
      <c r="AV12" s="425">
        <f t="shared" si="7"/>
        <v>49.999999991484799</v>
      </c>
      <c r="AW12" s="425">
        <f t="shared" si="7"/>
        <v>50.000000002527116</v>
      </c>
      <c r="AX12" s="425">
        <f t="shared" si="7"/>
        <v>50.000000000264379</v>
      </c>
      <c r="AY12" s="425">
        <f t="shared" si="7"/>
        <v>50.000000000644121</v>
      </c>
      <c r="AZ12" s="425">
        <f t="shared" si="7"/>
        <v>49.99999999875152</v>
      </c>
      <c r="BA12" s="425">
        <f t="shared" si="7"/>
        <v>50.000000000607912</v>
      </c>
      <c r="BB12" s="425">
        <f t="shared" si="7"/>
        <v>50.000000000012108</v>
      </c>
      <c r="BC12" s="425">
        <f t="shared" si="7"/>
        <v>49.99999999971044</v>
      </c>
      <c r="BD12" s="425">
        <f t="shared" si="7"/>
        <v>50.00000000032091</v>
      </c>
      <c r="BE12" s="425">
        <f t="shared" si="7"/>
        <v>49.999999999910244</v>
      </c>
      <c r="BF12" s="425">
        <f t="shared" si="7"/>
        <v>49.999999999810029</v>
      </c>
      <c r="BG12" s="425">
        <f t="shared" si="7"/>
        <v>50.000000000213788</v>
      </c>
      <c r="BH12" s="425">
        <f t="shared" si="7"/>
        <v>50.000000000026517</v>
      </c>
      <c r="BI12" s="425">
        <f t="shared" si="7"/>
        <v>49.999999999802014</v>
      </c>
      <c r="BJ12" s="425">
        <f t="shared" si="7"/>
        <v>50.000000000115193</v>
      </c>
      <c r="BK12" s="425">
        <f t="shared" si="7"/>
        <v>49.999999999923546</v>
      </c>
      <c r="BL12" s="425">
        <f t="shared" si="7"/>
        <v>50.000000000367066</v>
      </c>
      <c r="BM12" s="425">
        <f t="shared" si="7"/>
        <v>49.999999999453053</v>
      </c>
      <c r="BN12" s="425">
        <f t="shared" si="7"/>
        <v>50.000000000049852</v>
      </c>
      <c r="BO12" s="425">
        <f t="shared" si="7"/>
        <v>50.000000000699288</v>
      </c>
      <c r="BP12" s="425">
        <f t="shared" si="7"/>
        <v>49.999999999165169</v>
      </c>
      <c r="BQ12" s="425">
        <f t="shared" si="7"/>
        <v>50.000000000395374</v>
      </c>
      <c r="BR12" s="425">
        <f t="shared" si="7"/>
        <v>49.99999999996723</v>
      </c>
      <c r="BS12" s="425">
        <f t="shared" si="7"/>
        <v>49.999999999974051</v>
      </c>
      <c r="BT12" s="425">
        <f t="shared" si="7"/>
        <v>49.999999999987324</v>
      </c>
      <c r="BU12" s="425">
        <f t="shared" si="7"/>
        <v>50.000000000010573</v>
      </c>
      <c r="BV12" s="425">
        <f t="shared" si="7"/>
        <v>49.999999999994998</v>
      </c>
      <c r="BW12" s="425">
        <f t="shared" si="7"/>
        <v>50.000000000006565</v>
      </c>
      <c r="BX12" s="425">
        <f t="shared" si="7"/>
        <v>49.999999999988972</v>
      </c>
      <c r="BY12" s="425">
        <f t="shared" ref="BY12:CI12" si="8">BY47</f>
        <v>50.000000000008328</v>
      </c>
      <c r="BZ12" s="425">
        <f t="shared" si="8"/>
        <v>49.999999999991587</v>
      </c>
      <c r="CA12" s="425">
        <f t="shared" si="8"/>
        <v>50.000000000008072</v>
      </c>
      <c r="CB12" s="425">
        <f t="shared" si="8"/>
        <v>49.999999999993804</v>
      </c>
      <c r="CC12" s="425">
        <f t="shared" si="8"/>
        <v>50.000000000002842</v>
      </c>
      <c r="CD12" s="425">
        <f t="shared" si="8"/>
        <v>49.999999999995651</v>
      </c>
      <c r="CE12" s="425">
        <f t="shared" si="8"/>
        <v>50.000000000011141</v>
      </c>
      <c r="CF12" s="425">
        <f t="shared" si="8"/>
        <v>49.999999999992383</v>
      </c>
      <c r="CG12" s="425">
        <f t="shared" si="8"/>
        <v>50.000000000007418</v>
      </c>
      <c r="CH12" s="425">
        <f t="shared" si="8"/>
        <v>49.999999999992298</v>
      </c>
      <c r="CI12" s="425">
        <f t="shared" si="8"/>
        <v>50.000000000006139</v>
      </c>
    </row>
    <row r="13" spans="1:87">
      <c r="A13" s="349"/>
      <c r="B13" s="350"/>
      <c r="C13" s="319"/>
      <c r="D13" s="322"/>
      <c r="E13" s="315"/>
      <c r="F13" s="315"/>
      <c r="G13" s="311"/>
      <c r="H13" s="311"/>
      <c r="I13" s="311"/>
      <c r="J13" s="316"/>
      <c r="K13" s="316"/>
      <c r="L13" s="316"/>
      <c r="M13" s="316"/>
      <c r="N13" s="316"/>
      <c r="O13" s="316"/>
      <c r="P13" s="316"/>
      <c r="Q13" s="316"/>
      <c r="R13" s="316"/>
      <c r="S13" s="316"/>
      <c r="T13" s="316"/>
      <c r="U13" s="316"/>
      <c r="V13" s="316"/>
      <c r="W13" s="316"/>
      <c r="X13" s="316"/>
      <c r="Y13" s="316"/>
      <c r="Z13" s="316"/>
      <c r="AA13" s="316"/>
      <c r="AB13" s="316"/>
      <c r="AC13" s="316"/>
      <c r="AD13" s="316"/>
      <c r="AE13" s="316"/>
      <c r="AF13" s="316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</row>
    <row r="14" spans="1:87">
      <c r="A14" s="349"/>
      <c r="B14" s="350"/>
      <c r="C14" s="319" t="s">
        <v>758</v>
      </c>
      <c r="D14" s="315" t="s">
        <v>898</v>
      </c>
      <c r="E14" s="321" t="s">
        <v>58</v>
      </c>
      <c r="F14" s="328" t="s">
        <v>60</v>
      </c>
      <c r="G14" s="313"/>
      <c r="H14" s="313"/>
      <c r="I14" s="313"/>
      <c r="J14" s="314"/>
      <c r="K14" s="314"/>
      <c r="L14" s="314"/>
      <c r="M14" s="314">
        <v>0</v>
      </c>
      <c r="N14" s="314">
        <v>0</v>
      </c>
      <c r="O14" s="314">
        <v>0</v>
      </c>
      <c r="P14" s="314">
        <v>0</v>
      </c>
      <c r="Q14" s="314">
        <v>0</v>
      </c>
      <c r="R14" s="314">
        <v>0</v>
      </c>
      <c r="S14" s="314">
        <v>0</v>
      </c>
      <c r="T14" s="314">
        <v>0</v>
      </c>
      <c r="U14" s="314">
        <v>0</v>
      </c>
      <c r="V14" s="314">
        <v>0</v>
      </c>
      <c r="W14" s="314">
        <v>0</v>
      </c>
      <c r="X14" s="314">
        <v>0</v>
      </c>
      <c r="Y14" s="314">
        <v>0</v>
      </c>
      <c r="Z14" s="314">
        <v>0</v>
      </c>
      <c r="AA14" s="314">
        <v>0</v>
      </c>
      <c r="AB14" s="314">
        <v>0</v>
      </c>
      <c r="AC14" s="314">
        <v>0</v>
      </c>
      <c r="AD14" s="314">
        <v>0</v>
      </c>
      <c r="AE14" s="314">
        <v>0</v>
      </c>
      <c r="AF14" s="314">
        <v>0</v>
      </c>
      <c r="AG14" s="314">
        <v>0</v>
      </c>
      <c r="AH14" s="314">
        <v>0</v>
      </c>
      <c r="AI14" s="314">
        <v>0</v>
      </c>
      <c r="AJ14" s="314">
        <v>0</v>
      </c>
      <c r="AK14" s="314">
        <v>0</v>
      </c>
      <c r="AL14" s="314">
        <v>0</v>
      </c>
      <c r="AM14" s="314">
        <v>0</v>
      </c>
      <c r="AN14" s="314">
        <v>0</v>
      </c>
      <c r="AO14" s="314">
        <v>0</v>
      </c>
      <c r="AP14" s="314">
        <v>0</v>
      </c>
      <c r="AQ14" s="314">
        <v>0</v>
      </c>
      <c r="AR14" s="314">
        <v>0</v>
      </c>
      <c r="AS14" s="314">
        <v>0</v>
      </c>
      <c r="AT14" s="314">
        <v>0</v>
      </c>
      <c r="AU14" s="314">
        <v>0</v>
      </c>
      <c r="AV14" s="314">
        <v>0</v>
      </c>
      <c r="AW14" s="314">
        <v>0</v>
      </c>
      <c r="AX14" s="314">
        <v>0</v>
      </c>
      <c r="AY14" s="314">
        <v>0</v>
      </c>
      <c r="AZ14" s="314">
        <v>0</v>
      </c>
      <c r="BA14" s="314">
        <v>0</v>
      </c>
      <c r="BB14" s="314">
        <v>0</v>
      </c>
      <c r="BC14" s="314">
        <v>0</v>
      </c>
      <c r="BD14" s="314">
        <v>0</v>
      </c>
      <c r="BE14" s="314">
        <v>0</v>
      </c>
      <c r="BF14" s="314">
        <v>0</v>
      </c>
      <c r="BG14" s="314">
        <v>0</v>
      </c>
      <c r="BH14" s="314">
        <v>0</v>
      </c>
      <c r="BI14" s="314">
        <v>0</v>
      </c>
      <c r="BJ14" s="314">
        <v>0</v>
      </c>
      <c r="BK14" s="314">
        <v>0</v>
      </c>
      <c r="BL14" s="314">
        <v>0</v>
      </c>
      <c r="BM14" s="314">
        <v>0</v>
      </c>
      <c r="BN14" s="314">
        <v>0</v>
      </c>
      <c r="BO14" s="314">
        <v>0</v>
      </c>
      <c r="BP14" s="314">
        <v>0</v>
      </c>
      <c r="BQ14" s="314">
        <v>0</v>
      </c>
      <c r="BR14" s="314">
        <v>0</v>
      </c>
      <c r="BS14" s="314">
        <v>0</v>
      </c>
      <c r="BT14" s="314">
        <v>0</v>
      </c>
      <c r="BU14" s="314">
        <v>0</v>
      </c>
      <c r="BV14" s="314">
        <v>0</v>
      </c>
      <c r="BW14" s="314">
        <v>0</v>
      </c>
      <c r="BX14" s="314">
        <v>0</v>
      </c>
      <c r="BY14" s="314">
        <v>0</v>
      </c>
      <c r="BZ14" s="314">
        <v>0</v>
      </c>
      <c r="CA14" s="314">
        <v>0</v>
      </c>
      <c r="CB14" s="314">
        <v>0</v>
      </c>
      <c r="CC14" s="314">
        <v>0</v>
      </c>
      <c r="CD14" s="314">
        <v>0</v>
      </c>
      <c r="CE14" s="314">
        <v>0</v>
      </c>
      <c r="CF14" s="314">
        <v>0</v>
      </c>
      <c r="CG14" s="314">
        <v>0</v>
      </c>
      <c r="CH14" s="314">
        <v>0</v>
      </c>
      <c r="CI14" s="314">
        <v>0</v>
      </c>
    </row>
    <row r="15" spans="1:87" ht="15" thickBot="1">
      <c r="A15" s="349"/>
      <c r="B15" s="350"/>
      <c r="C15" s="308"/>
      <c r="D15" s="322"/>
      <c r="E15" s="315"/>
      <c r="F15" s="438">
        <f>MAX(M15:CI15)</f>
        <v>82.102000000000032</v>
      </c>
      <c r="G15" s="311"/>
      <c r="H15" s="311"/>
      <c r="I15" s="311"/>
      <c r="J15" s="312"/>
      <c r="K15" s="312"/>
      <c r="L15" s="312"/>
      <c r="M15" s="312">
        <f t="shared" ref="M15:AL15" si="9">ABS(M12-M14)</f>
        <v>82.102000000000032</v>
      </c>
      <c r="N15" s="312">
        <f t="shared" si="9"/>
        <v>69.76499999999993</v>
      </c>
      <c r="O15" s="312">
        <f t="shared" si="9"/>
        <v>52.937999999999789</v>
      </c>
      <c r="P15" s="312">
        <f t="shared" si="9"/>
        <v>50.563000000000073</v>
      </c>
      <c r="Q15" s="312">
        <f t="shared" si="9"/>
        <v>50.241999999999848</v>
      </c>
      <c r="R15" s="312">
        <f t="shared" si="9"/>
        <v>50.069000000000216</v>
      </c>
      <c r="S15" s="312">
        <f t="shared" si="9"/>
        <v>50.002999999999389</v>
      </c>
      <c r="T15" s="312">
        <f t="shared" si="9"/>
        <v>50.000000000001023</v>
      </c>
      <c r="U15" s="312">
        <f t="shared" si="9"/>
        <v>49.999999999998209</v>
      </c>
      <c r="V15" s="312">
        <f t="shared" si="9"/>
        <v>50.000000000002018</v>
      </c>
      <c r="W15" s="312">
        <f t="shared" si="9"/>
        <v>49.999999999998664</v>
      </c>
      <c r="X15" s="312">
        <f t="shared" si="9"/>
        <v>50.000000000000369</v>
      </c>
      <c r="Y15" s="312">
        <f t="shared" si="9"/>
        <v>50.000000000000028</v>
      </c>
      <c r="Z15" s="312">
        <f t="shared" si="9"/>
        <v>49.999999999999687</v>
      </c>
      <c r="AA15" s="312">
        <f t="shared" si="9"/>
        <v>49.999999999925194</v>
      </c>
      <c r="AB15" s="312">
        <f t="shared" si="9"/>
        <v>50.000000000682405</v>
      </c>
      <c r="AC15" s="312">
        <f t="shared" si="9"/>
        <v>49.999999997425277</v>
      </c>
      <c r="AD15" s="312">
        <f t="shared" si="9"/>
        <v>50.000000005022883</v>
      </c>
      <c r="AE15" s="312">
        <f t="shared" si="9"/>
        <v>49.999999995445876</v>
      </c>
      <c r="AF15" s="312">
        <f t="shared" si="9"/>
        <v>49.999999999132569</v>
      </c>
      <c r="AG15" s="312">
        <f t="shared" si="9"/>
        <v>50.000000006533639</v>
      </c>
      <c r="AH15" s="312">
        <f t="shared" si="9"/>
        <v>49.999999994635715</v>
      </c>
      <c r="AI15" s="312">
        <f t="shared" si="9"/>
        <v>49.999999997210153</v>
      </c>
      <c r="AJ15" s="312">
        <f t="shared" si="9"/>
        <v>50.000000010950146</v>
      </c>
      <c r="AK15" s="312">
        <f t="shared" si="9"/>
        <v>49.999999987486262</v>
      </c>
      <c r="AL15" s="312">
        <f t="shared" si="9"/>
        <v>50.000000007165426</v>
      </c>
      <c r="AM15" s="312">
        <f t="shared" ref="AM15:CI15" si="10">ABS(AM12-AM14)</f>
        <v>49.999999999064329</v>
      </c>
      <c r="AN15" s="312">
        <f t="shared" si="10"/>
        <v>49.999999999044093</v>
      </c>
      <c r="AO15" s="312">
        <f t="shared" si="10"/>
        <v>49.999999999761314</v>
      </c>
      <c r="AP15" s="312">
        <f t="shared" si="10"/>
        <v>50.000000001208889</v>
      </c>
      <c r="AQ15" s="312">
        <f t="shared" si="10"/>
        <v>49.999999998350148</v>
      </c>
      <c r="AR15" s="312">
        <f t="shared" si="10"/>
        <v>50.000000001752909</v>
      </c>
      <c r="AS15" s="312">
        <f t="shared" si="10"/>
        <v>50.000000000549136</v>
      </c>
      <c r="AT15" s="312">
        <f t="shared" si="10"/>
        <v>49.99999999378673</v>
      </c>
      <c r="AU15" s="312">
        <f t="shared" si="10"/>
        <v>50.000000010670362</v>
      </c>
      <c r="AV15" s="312">
        <f t="shared" si="10"/>
        <v>49.999999991484799</v>
      </c>
      <c r="AW15" s="312">
        <f t="shared" si="10"/>
        <v>50.000000002527116</v>
      </c>
      <c r="AX15" s="312">
        <f t="shared" si="10"/>
        <v>50.000000000264379</v>
      </c>
      <c r="AY15" s="312">
        <f t="shared" si="10"/>
        <v>50.000000000644121</v>
      </c>
      <c r="AZ15" s="312">
        <f t="shared" si="10"/>
        <v>49.99999999875152</v>
      </c>
      <c r="BA15" s="312">
        <f t="shared" si="10"/>
        <v>50.000000000607912</v>
      </c>
      <c r="BB15" s="312">
        <f t="shared" si="10"/>
        <v>50.000000000012108</v>
      </c>
      <c r="BC15" s="312">
        <f t="shared" si="10"/>
        <v>49.99999999971044</v>
      </c>
      <c r="BD15" s="312">
        <f t="shared" si="10"/>
        <v>50.00000000032091</v>
      </c>
      <c r="BE15" s="312">
        <f t="shared" si="10"/>
        <v>49.999999999910244</v>
      </c>
      <c r="BF15" s="312">
        <f t="shared" si="10"/>
        <v>49.999999999810029</v>
      </c>
      <c r="BG15" s="312">
        <f t="shared" si="10"/>
        <v>50.000000000213788</v>
      </c>
      <c r="BH15" s="312">
        <f t="shared" si="10"/>
        <v>50.000000000026517</v>
      </c>
      <c r="BI15" s="312">
        <f t="shared" si="10"/>
        <v>49.999999999802014</v>
      </c>
      <c r="BJ15" s="312">
        <f t="shared" si="10"/>
        <v>50.000000000115193</v>
      </c>
      <c r="BK15" s="312">
        <f t="shared" si="10"/>
        <v>49.999999999923546</v>
      </c>
      <c r="BL15" s="312">
        <f t="shared" si="10"/>
        <v>50.000000000367066</v>
      </c>
      <c r="BM15" s="312">
        <f t="shared" si="10"/>
        <v>49.999999999453053</v>
      </c>
      <c r="BN15" s="312">
        <f t="shared" si="10"/>
        <v>50.000000000049852</v>
      </c>
      <c r="BO15" s="312">
        <f t="shared" si="10"/>
        <v>50.000000000699288</v>
      </c>
      <c r="BP15" s="312">
        <f t="shared" si="10"/>
        <v>49.999999999165169</v>
      </c>
      <c r="BQ15" s="312">
        <f t="shared" si="10"/>
        <v>50.000000000395374</v>
      </c>
      <c r="BR15" s="312">
        <f t="shared" si="10"/>
        <v>49.99999999996723</v>
      </c>
      <c r="BS15" s="312">
        <f t="shared" si="10"/>
        <v>49.999999999974051</v>
      </c>
      <c r="BT15" s="312">
        <f t="shared" si="10"/>
        <v>49.999999999987324</v>
      </c>
      <c r="BU15" s="312">
        <f t="shared" si="10"/>
        <v>50.000000000010573</v>
      </c>
      <c r="BV15" s="312">
        <f t="shared" si="10"/>
        <v>49.999999999994998</v>
      </c>
      <c r="BW15" s="312">
        <f t="shared" si="10"/>
        <v>50.000000000006565</v>
      </c>
      <c r="BX15" s="312">
        <f t="shared" si="10"/>
        <v>49.999999999988972</v>
      </c>
      <c r="BY15" s="312">
        <f t="shared" si="10"/>
        <v>50.000000000008328</v>
      </c>
      <c r="BZ15" s="312">
        <f t="shared" si="10"/>
        <v>49.999999999991587</v>
      </c>
      <c r="CA15" s="312">
        <f t="shared" si="10"/>
        <v>50.000000000008072</v>
      </c>
      <c r="CB15" s="312">
        <f t="shared" si="10"/>
        <v>49.999999999993804</v>
      </c>
      <c r="CC15" s="312">
        <f t="shared" si="10"/>
        <v>50.000000000002842</v>
      </c>
      <c r="CD15" s="312">
        <f t="shared" si="10"/>
        <v>49.999999999995651</v>
      </c>
      <c r="CE15" s="312">
        <f t="shared" si="10"/>
        <v>50.000000000011141</v>
      </c>
      <c r="CF15" s="312">
        <f t="shared" si="10"/>
        <v>49.999999999992383</v>
      </c>
      <c r="CG15" s="312">
        <f t="shared" si="10"/>
        <v>50.000000000007418</v>
      </c>
      <c r="CH15" s="312">
        <f t="shared" si="10"/>
        <v>49.999999999992298</v>
      </c>
      <c r="CI15" s="312">
        <f t="shared" si="10"/>
        <v>50.000000000006139</v>
      </c>
    </row>
    <row r="16" spans="1:87" ht="15" thickBot="1">
      <c r="A16" s="351"/>
      <c r="B16" s="352"/>
      <c r="C16" s="324" t="s">
        <v>63</v>
      </c>
      <c r="D16" s="325">
        <v>1</v>
      </c>
      <c r="E16" s="323"/>
      <c r="F16" s="326" t="str">
        <f>IF(F18=F21,IF(F15&lt;0.0000001,"OK","-"),IF(F6&lt;0.0000001,"OK","-"))</f>
        <v>OK</v>
      </c>
      <c r="G16" s="317"/>
      <c r="H16" s="317"/>
      <c r="I16" s="317"/>
      <c r="J16" s="318"/>
      <c r="K16" s="318"/>
      <c r="L16" s="318"/>
      <c r="M16" s="318"/>
      <c r="N16" s="318"/>
      <c r="O16" s="318"/>
      <c r="P16" s="318"/>
      <c r="Q16" s="318"/>
      <c r="R16" s="318"/>
      <c r="S16" s="318"/>
      <c r="T16" s="318"/>
      <c r="U16" s="318"/>
      <c r="V16" s="318"/>
      <c r="W16" s="318"/>
      <c r="X16" s="318"/>
      <c r="Y16" s="318"/>
      <c r="Z16" s="318"/>
      <c r="AA16" s="318"/>
      <c r="AB16" s="318"/>
      <c r="AC16" s="318"/>
      <c r="AD16" s="318"/>
      <c r="AE16" s="318"/>
      <c r="AF16" s="318"/>
      <c r="AG16" s="317"/>
      <c r="AH16" s="317"/>
      <c r="AI16" s="317"/>
      <c r="AJ16" s="317"/>
      <c r="AK16" s="317"/>
      <c r="AL16" s="317"/>
      <c r="AM16" s="317"/>
      <c r="AN16" s="317"/>
      <c r="AO16" s="317"/>
      <c r="AP16" s="317"/>
      <c r="AQ16" s="317"/>
      <c r="AR16" s="317"/>
      <c r="AS16" s="317"/>
      <c r="AT16" s="317"/>
      <c r="AU16" s="317"/>
      <c r="AV16" s="317"/>
      <c r="AW16" s="317"/>
      <c r="AX16" s="317"/>
      <c r="AY16" s="317"/>
      <c r="AZ16" s="317"/>
      <c r="BA16" s="317"/>
      <c r="BB16" s="317"/>
      <c r="BC16" s="317"/>
      <c r="BD16" s="317"/>
      <c r="BE16" s="317"/>
      <c r="BF16" s="317"/>
      <c r="BG16" s="317"/>
      <c r="BH16" s="317"/>
      <c r="BI16" s="317"/>
      <c r="BJ16" s="317"/>
      <c r="BK16" s="317"/>
      <c r="BL16" s="317"/>
      <c r="BM16" s="317"/>
      <c r="BN16" s="317"/>
      <c r="BO16" s="317"/>
      <c r="BP16" s="317"/>
      <c r="BQ16" s="317"/>
      <c r="BR16" s="317"/>
      <c r="BS16" s="317"/>
      <c r="BT16" s="317"/>
      <c r="BU16" s="317"/>
      <c r="BV16" s="317"/>
      <c r="BW16" s="317"/>
      <c r="BX16" s="317"/>
      <c r="BY16" s="317"/>
      <c r="BZ16" s="317"/>
      <c r="CA16" s="317"/>
      <c r="CB16" s="317"/>
      <c r="CC16" s="317"/>
      <c r="CD16" s="317"/>
      <c r="CE16" s="317"/>
      <c r="CF16" s="317"/>
      <c r="CG16" s="317"/>
      <c r="CH16" s="317"/>
      <c r="CI16" s="317"/>
    </row>
    <row r="17" spans="1:87" ht="15" thickBot="1">
      <c r="A17" s="11"/>
      <c r="B17" s="11"/>
      <c r="C17" s="1"/>
      <c r="D17" s="2"/>
      <c r="E17" s="2"/>
      <c r="F17" s="2"/>
    </row>
    <row r="18" spans="1:87" ht="15" thickBot="1">
      <c r="A18" s="11"/>
      <c r="B18" s="11"/>
      <c r="C18" t="s">
        <v>64</v>
      </c>
      <c r="D18" s="2"/>
      <c r="E18" s="2"/>
      <c r="F18" s="329" t="s">
        <v>65</v>
      </c>
      <c r="G18" s="327" t="str">
        <f>IF(F16="-","Macro run required","OK")</f>
        <v>OK</v>
      </c>
    </row>
    <row r="19" spans="1:87">
      <c r="A19" s="11"/>
      <c r="B19" s="11"/>
      <c r="C19" s="1"/>
      <c r="D19" s="2"/>
      <c r="E19" s="2"/>
      <c r="F19" s="330" t="s">
        <v>61</v>
      </c>
    </row>
    <row r="20" spans="1:87">
      <c r="A20" s="11"/>
      <c r="B20" s="11"/>
      <c r="C20" s="1"/>
      <c r="D20" s="2"/>
      <c r="E20" s="2"/>
      <c r="F20" s="330" t="s">
        <v>65</v>
      </c>
    </row>
    <row r="21" spans="1:87">
      <c r="A21" s="11"/>
      <c r="B21" s="11"/>
      <c r="C21" s="1"/>
      <c r="D21" s="2"/>
      <c r="E21" s="2"/>
      <c r="F21" s="407" t="s">
        <v>66</v>
      </c>
    </row>
    <row r="22" spans="1:87">
      <c r="A22" s="11"/>
      <c r="B22" s="11"/>
      <c r="C22" s="1"/>
      <c r="D22" s="2"/>
      <c r="E22" s="2"/>
      <c r="F22" s="2"/>
    </row>
    <row r="23" spans="1:87">
      <c r="A23" s="215"/>
      <c r="B23" s="193"/>
      <c r="C23" s="51" t="s">
        <v>71</v>
      </c>
      <c r="D23" s="90"/>
      <c r="E23" s="90"/>
      <c r="F23" s="92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</row>
    <row r="24" spans="1:87">
      <c r="A24" s="218"/>
      <c r="B24" s="218"/>
      <c r="C24" s="302" t="s">
        <v>67</v>
      </c>
      <c r="D24" s="208"/>
      <c r="E24" s="208"/>
      <c r="F24" s="208"/>
      <c r="G24" s="177"/>
      <c r="H24" s="177"/>
      <c r="I24" s="177"/>
      <c r="J24" s="177"/>
      <c r="K24" s="180"/>
      <c r="L24" s="181"/>
      <c r="M24" s="181"/>
      <c r="N24" s="181"/>
      <c r="O24" s="182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7"/>
      <c r="AL24" s="177"/>
      <c r="AM24" s="177"/>
      <c r="AN24" s="177"/>
      <c r="AO24" s="177"/>
      <c r="AP24" s="177"/>
      <c r="AQ24" s="177"/>
      <c r="AR24" s="177"/>
      <c r="AS24" s="177"/>
      <c r="AT24" s="177"/>
      <c r="AU24" s="177"/>
      <c r="AV24" s="177"/>
      <c r="AW24" s="177"/>
      <c r="AX24" s="177"/>
      <c r="AY24" s="177"/>
      <c r="AZ24" s="177"/>
      <c r="BA24" s="177"/>
      <c r="BB24" s="177"/>
      <c r="BC24" s="177"/>
      <c r="BD24" s="177"/>
      <c r="BE24" s="177"/>
      <c r="BF24" s="177"/>
      <c r="BG24" s="177"/>
      <c r="BH24" s="177"/>
      <c r="BI24" s="177"/>
      <c r="BJ24" s="177"/>
      <c r="BK24" s="177"/>
      <c r="BL24" s="177"/>
      <c r="BM24" s="177"/>
      <c r="BN24" s="177"/>
      <c r="BO24" s="177"/>
      <c r="BP24" s="177"/>
      <c r="BQ24" s="177"/>
      <c r="BR24" s="177"/>
      <c r="BS24" s="177"/>
      <c r="BT24" s="177"/>
      <c r="BU24" s="177"/>
      <c r="BV24" s="177"/>
      <c r="BW24" s="177"/>
      <c r="BX24" s="177"/>
      <c r="BY24" s="177"/>
      <c r="BZ24" s="177"/>
      <c r="CA24" s="177"/>
      <c r="CB24" s="177"/>
      <c r="CC24" s="177"/>
      <c r="CD24" s="177"/>
      <c r="CE24" s="177"/>
      <c r="CF24" s="177"/>
      <c r="CG24" s="177"/>
      <c r="CH24" s="177"/>
      <c r="CI24" s="177"/>
    </row>
    <row r="25" spans="1:87">
      <c r="A25" s="11"/>
      <c r="B25" s="11"/>
      <c r="C25" s="1" t="s">
        <v>738</v>
      </c>
      <c r="D25" s="2" t="s">
        <v>736</v>
      </c>
      <c r="E25" s="2" t="s">
        <v>43</v>
      </c>
      <c r="F25" s="2"/>
      <c r="G25" s="421"/>
      <c r="H25" s="421"/>
      <c r="I25" s="421"/>
      <c r="J25" s="421"/>
      <c r="K25" s="421"/>
      <c r="L25" s="199">
        <f>Inflation!N34</f>
        <v>1</v>
      </c>
      <c r="M25" s="199">
        <f>Inflation!O34</f>
        <v>1.0344</v>
      </c>
      <c r="N25" s="199">
        <f>Inflation!P34</f>
        <v>1.055088</v>
      </c>
      <c r="O25" s="199">
        <f>Inflation!Q34</f>
        <v>1.0751346719999999</v>
      </c>
      <c r="P25" s="199">
        <f>Inflation!R34</f>
        <v>1.0966373654399999</v>
      </c>
      <c r="Q25" s="199">
        <f>Inflation!S34</f>
        <v>1.1185701127487999</v>
      </c>
      <c r="R25" s="199">
        <f>Inflation!T34</f>
        <v>1.1409415150037758</v>
      </c>
      <c r="S25" s="199">
        <f>Inflation!U34</f>
        <v>1.1637603453038514</v>
      </c>
      <c r="T25" s="199">
        <f>Inflation!V34</f>
        <v>1.1870355522099285</v>
      </c>
      <c r="U25" s="199">
        <f>Inflation!W34</f>
        <v>1.210776263254127</v>
      </c>
      <c r="V25" s="199">
        <f>Inflation!X34</f>
        <v>1.2349917885192097</v>
      </c>
      <c r="W25" s="199">
        <f>Inflation!Y34</f>
        <v>1.2596916242895939</v>
      </c>
      <c r="X25" s="199">
        <f>Inflation!Z34</f>
        <v>1.2848854567753858</v>
      </c>
      <c r="Y25" s="199">
        <f>Inflation!AA34</f>
        <v>1.3105831659108935</v>
      </c>
      <c r="Z25" s="199">
        <f>Inflation!AB34</f>
        <v>1.3367948292291114</v>
      </c>
      <c r="AA25" s="199">
        <f>Inflation!AC34</f>
        <v>1.3635307258136937</v>
      </c>
      <c r="AB25" s="199">
        <f>Inflation!AD34</f>
        <v>1.3908013403299677</v>
      </c>
      <c r="AC25" s="199">
        <f>Inflation!AE34</f>
        <v>1.4186173671365672</v>
      </c>
      <c r="AD25" s="199">
        <f>Inflation!AF34</f>
        <v>1.4469897144792985</v>
      </c>
      <c r="AE25" s="199">
        <f>Inflation!AG34</f>
        <v>1.4759295087688844</v>
      </c>
      <c r="AF25" s="199">
        <f>Inflation!AH34</f>
        <v>1.505448098944262</v>
      </c>
      <c r="AG25" s="199">
        <f>Inflation!AI34</f>
        <v>1.5355570609231473</v>
      </c>
      <c r="AH25" s="199">
        <f>Inflation!AJ34</f>
        <v>1.5662682021416103</v>
      </c>
      <c r="AI25" s="199">
        <f>Inflation!AK34</f>
        <v>1.5975935661844425</v>
      </c>
      <c r="AJ25" s="199">
        <f>Inflation!AL34</f>
        <v>1.6295454375081313</v>
      </c>
      <c r="AK25" s="199">
        <f>Inflation!AM34</f>
        <v>1.6621363462582939</v>
      </c>
      <c r="AL25" s="199">
        <f>Inflation!AN34</f>
        <v>1.6953790731834597</v>
      </c>
      <c r="AM25" s="199">
        <f>Inflation!AO34</f>
        <v>1.7292866546471288</v>
      </c>
      <c r="AN25" s="199">
        <f>Inflation!AP34</f>
        <v>1.7638723877400715</v>
      </c>
      <c r="AO25" s="199">
        <f>Inflation!AQ34</f>
        <v>1.799149835494873</v>
      </c>
      <c r="AP25" s="199">
        <f>Inflation!AR34</f>
        <v>1.8351328322047704</v>
      </c>
      <c r="AQ25" s="199">
        <f>Inflation!AS34</f>
        <v>1.8718354888488657</v>
      </c>
      <c r="AR25" s="199">
        <f>Inflation!AT34</f>
        <v>1.9092721986258432</v>
      </c>
      <c r="AS25" s="199">
        <f>Inflation!AU34</f>
        <v>1.9474576425983601</v>
      </c>
      <c r="AT25" s="199">
        <f>Inflation!AV34</f>
        <v>1.9864067954503273</v>
      </c>
      <c r="AU25" s="199">
        <f>Inflation!AW34</f>
        <v>2.026134931359334</v>
      </c>
      <c r="AV25" s="199">
        <f>Inflation!AX34</f>
        <v>2.0666576299865209</v>
      </c>
      <c r="AW25" s="199">
        <f>Inflation!AY34</f>
        <v>2.1079907825862514</v>
      </c>
      <c r="AX25" s="199">
        <f>Inflation!AZ34</f>
        <v>2.1501505982379765</v>
      </c>
      <c r="AY25" s="199">
        <f>Inflation!BA34</f>
        <v>2.193153610202736</v>
      </c>
      <c r="AZ25" s="199">
        <f>Inflation!BB34</f>
        <v>2.2370166824067907</v>
      </c>
      <c r="BA25" s="199">
        <f>Inflation!BC34</f>
        <v>2.2817570160549265</v>
      </c>
      <c r="BB25" s="199">
        <f>Inflation!BD34</f>
        <v>2.3273921563760251</v>
      </c>
      <c r="BC25" s="199">
        <f>Inflation!BE34</f>
        <v>2.3739399995035457</v>
      </c>
      <c r="BD25" s="199">
        <f>Inflation!BF34</f>
        <v>2.4214187994936167</v>
      </c>
      <c r="BE25" s="199">
        <f>Inflation!BG34</f>
        <v>2.4698471754834892</v>
      </c>
      <c r="BF25" s="199">
        <f>Inflation!BH34</f>
        <v>2.5192441189931589</v>
      </c>
      <c r="BG25" s="199">
        <f>Inflation!BI34</f>
        <v>2.5696290013730221</v>
      </c>
      <c r="BH25" s="199">
        <f>Inflation!BJ34</f>
        <v>2.6210215814004827</v>
      </c>
      <c r="BI25" s="199">
        <f>Inflation!BK34</f>
        <v>2.6734420130284926</v>
      </c>
      <c r="BJ25" s="199">
        <f>Inflation!BL34</f>
        <v>2.7269108532890627</v>
      </c>
      <c r="BK25" s="199">
        <f>Inflation!BM34</f>
        <v>2.781449070354844</v>
      </c>
      <c r="BL25" s="199">
        <f>Inflation!BN34</f>
        <v>2.8370780517619409</v>
      </c>
      <c r="BM25" s="199">
        <f>Inflation!BO34</f>
        <v>2.8938196127971798</v>
      </c>
      <c r="BN25" s="199">
        <f>Inflation!BP34</f>
        <v>2.9516960050531234</v>
      </c>
      <c r="BO25" s="199">
        <f>Inflation!BQ34</f>
        <v>3.0107299251541857</v>
      </c>
      <c r="BP25" s="199">
        <f>Inflation!BR34</f>
        <v>3.0709445236572694</v>
      </c>
      <c r="BQ25" s="199">
        <f>Inflation!BS34</f>
        <v>3.1323634141304151</v>
      </c>
      <c r="BR25" s="199">
        <f>Inflation!BT34</f>
        <v>3.1950106824130233</v>
      </c>
      <c r="BS25" s="199">
        <f>Inflation!BU34</f>
        <v>3.258910896061284</v>
      </c>
      <c r="BT25" s="199">
        <f>Inflation!BV34</f>
        <v>3.3240891139825099</v>
      </c>
      <c r="BU25" s="199">
        <f>Inflation!BW34</f>
        <v>3.3905708962621603</v>
      </c>
      <c r="BV25" s="199">
        <f>Inflation!BX34</f>
        <v>3.4583823141874035</v>
      </c>
      <c r="BW25" s="199">
        <f>Inflation!BY34</f>
        <v>3.5275499604711515</v>
      </c>
      <c r="BX25" s="199">
        <f>Inflation!BZ34</f>
        <v>3.5981009596805746</v>
      </c>
      <c r="BY25" s="199">
        <f>Inflation!CA34</f>
        <v>3.6700629788741863</v>
      </c>
      <c r="BZ25" s="199">
        <f>Inflation!CB34</f>
        <v>3.7434642384516703</v>
      </c>
      <c r="CA25" s="199">
        <f>Inflation!CC34</f>
        <v>3.8183335232207036</v>
      </c>
      <c r="CB25" s="199">
        <f>Inflation!CD34</f>
        <v>3.8947001936851176</v>
      </c>
      <c r="CC25" s="199">
        <f>Inflation!CE34</f>
        <v>3.9725941975588199</v>
      </c>
      <c r="CD25" s="199">
        <f>Inflation!CF34</f>
        <v>4.0520460815099968</v>
      </c>
      <c r="CE25" s="199">
        <f>Inflation!CG34</f>
        <v>4.1330870031401972</v>
      </c>
      <c r="CF25" s="199">
        <f>Inflation!CH34</f>
        <v>4.215748743203001</v>
      </c>
      <c r="CG25" s="199">
        <f>Inflation!CI34</f>
        <v>4.3000637180670607</v>
      </c>
      <c r="CH25" s="199">
        <f>Inflation!CJ34</f>
        <v>4.3860649924284019</v>
      </c>
      <c r="CI25" s="199">
        <f>Inflation!CK34</f>
        <v>4.4737862922769702</v>
      </c>
    </row>
    <row r="27" spans="1:87">
      <c r="A27" s="218"/>
      <c r="B27" s="218"/>
      <c r="C27" s="302" t="s">
        <v>65</v>
      </c>
      <c r="D27" s="208"/>
      <c r="E27" s="208"/>
      <c r="F27" s="208"/>
      <c r="G27" s="177"/>
      <c r="H27" s="177"/>
      <c r="I27" s="177"/>
      <c r="J27" s="177"/>
      <c r="K27" s="180"/>
      <c r="L27" s="181"/>
      <c r="M27" s="181"/>
      <c r="N27" s="181"/>
      <c r="O27" s="182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</row>
    <row r="28" spans="1:87">
      <c r="A28" s="11"/>
      <c r="B28" s="8"/>
      <c r="C28" s="56" t="s">
        <v>226</v>
      </c>
      <c r="D28" s="2"/>
      <c r="E28" s="2"/>
      <c r="F28" s="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  <c r="AF28" s="382"/>
    </row>
    <row r="29" spans="1:87">
      <c r="A29" s="11"/>
      <c r="B29" s="8"/>
      <c r="C29" s="1" t="s">
        <v>72</v>
      </c>
      <c r="D29" s="2" t="s">
        <v>898</v>
      </c>
      <c r="E29" s="2" t="s">
        <v>58</v>
      </c>
      <c r="F29" s="2"/>
      <c r="G29" s="630"/>
      <c r="H29" s="383">
        <f>IF(ISNUMBER(Inputs!H263),Inputs!H263,"")</f>
        <v>138.64907343268521</v>
      </c>
      <c r="I29" s="383">
        <f>IF(ISNUMBER(Inputs!I263),Inputs!I263,"")</f>
        <v>168.70500000000001</v>
      </c>
      <c r="J29" s="383">
        <f>IF(ISNUMBER(Inputs!J263),Inputs!J263,"")</f>
        <v>216.70898735440502</v>
      </c>
      <c r="K29" s="383">
        <f>IF(ISNUMBER(Inputs!K263),Inputs!K263,"")</f>
        <v>304.78970260899951</v>
      </c>
      <c r="L29" s="383">
        <f>IF(ISNUMBER(Inputs!L263),Inputs!L263,"")</f>
        <v>334.74</v>
      </c>
      <c r="M29" s="383" t="str">
        <f>IF(ISNUMBER(Inputs!M263),Inputs!M263,"")</f>
        <v/>
      </c>
      <c r="N29" s="383" t="str">
        <f>IF(ISNUMBER(Inputs!N263),Inputs!N263,"")</f>
        <v/>
      </c>
      <c r="O29" s="383" t="str">
        <f>IF(ISNUMBER(Inputs!O263),Inputs!O263,"")</f>
        <v/>
      </c>
      <c r="P29" s="383" t="str">
        <f>IF(ISNUMBER(Inputs!P263),Inputs!P263,"")</f>
        <v/>
      </c>
      <c r="Q29" s="383" t="str">
        <f>IF(ISNUMBER(Inputs!Q263),Inputs!Q263,"")</f>
        <v/>
      </c>
      <c r="R29" s="383" t="str">
        <f>IF(ISNUMBER(Inputs!R263),Inputs!R263,"")</f>
        <v/>
      </c>
      <c r="S29" s="383" t="str">
        <f>IF(ISNUMBER(Inputs!S263),Inputs!S263,"")</f>
        <v/>
      </c>
      <c r="T29" s="383" t="str">
        <f>IF(ISNUMBER(Inputs!T263),Inputs!T263,"")</f>
        <v/>
      </c>
      <c r="U29" s="383" t="str">
        <f>IF(ISNUMBER(Inputs!U263),Inputs!U263,"")</f>
        <v/>
      </c>
      <c r="V29" s="383" t="str">
        <f>IF(ISNUMBER(Inputs!V263),Inputs!V263,"")</f>
        <v/>
      </c>
      <c r="W29" s="383" t="str">
        <f>IF(ISNUMBER(Inputs!W263),Inputs!W263,"")</f>
        <v/>
      </c>
      <c r="X29" s="383" t="str">
        <f>IF(ISNUMBER(Inputs!X263),Inputs!X263,"")</f>
        <v/>
      </c>
      <c r="Y29" s="383" t="str">
        <f>IF(ISNUMBER(Inputs!Y263),Inputs!Y263,"")</f>
        <v/>
      </c>
      <c r="Z29" s="383" t="str">
        <f>IF(ISNUMBER(Inputs!Z263),Inputs!Z263,"")</f>
        <v/>
      </c>
      <c r="AA29" s="383" t="str">
        <f>IF(ISNUMBER(Inputs!AA263),Inputs!AA263,"")</f>
        <v/>
      </c>
      <c r="AB29" s="383" t="str">
        <f>IF(ISNUMBER(Inputs!AB263),Inputs!AB263,"")</f>
        <v/>
      </c>
      <c r="AC29" s="383" t="str">
        <f>IF(ISNUMBER(Inputs!AC263),Inputs!AC263,"")</f>
        <v/>
      </c>
      <c r="AD29" s="383" t="str">
        <f>IF(ISNUMBER(Inputs!AD263),Inputs!AD263,"")</f>
        <v/>
      </c>
      <c r="AE29" s="383" t="str">
        <f>IF(ISNUMBER(Inputs!AE263),Inputs!AE263,"")</f>
        <v/>
      </c>
      <c r="AF29" s="383" t="str">
        <f>IF(ISNUMBER(Inputs!AF263),Inputs!AF263,"")</f>
        <v/>
      </c>
      <c r="AG29" s="383" t="str">
        <f>IF(ISNUMBER(Inputs!AG263),Inputs!AG263,"")</f>
        <v/>
      </c>
      <c r="AH29" s="383" t="str">
        <f>IF(ISNUMBER(Inputs!AH263),Inputs!AH263,"")</f>
        <v/>
      </c>
      <c r="AI29" s="383" t="str">
        <f>IF(ISNUMBER(Inputs!AI263),Inputs!AI263,"")</f>
        <v/>
      </c>
      <c r="AJ29" s="383" t="str">
        <f>IF(ISNUMBER(Inputs!AJ263),Inputs!AJ263,"")</f>
        <v/>
      </c>
      <c r="AK29" s="383" t="str">
        <f>IF(ISNUMBER(Inputs!AK263),Inputs!AK263,"")</f>
        <v/>
      </c>
      <c r="AL29" s="383" t="str">
        <f>IF(ISNUMBER(Inputs!AL263),Inputs!AL263,"")</f>
        <v/>
      </c>
      <c r="AM29" s="383" t="str">
        <f>IF(ISNUMBER(Inputs!AM263),Inputs!AM263,"")</f>
        <v/>
      </c>
      <c r="AN29" s="383" t="str">
        <f>IF(ISNUMBER(Inputs!AN263),Inputs!AN263,"")</f>
        <v/>
      </c>
      <c r="AO29" s="383" t="str">
        <f>IF(ISNUMBER(Inputs!AO263),Inputs!AO263,"")</f>
        <v/>
      </c>
      <c r="AP29" s="383" t="str">
        <f>IF(ISNUMBER(Inputs!AP263),Inputs!AP263,"")</f>
        <v/>
      </c>
      <c r="AQ29" s="383" t="str">
        <f>IF(ISNUMBER(Inputs!AQ263),Inputs!AQ263,"")</f>
        <v/>
      </c>
      <c r="AR29" s="383" t="str">
        <f>IF(ISNUMBER(Inputs!AR263),Inputs!AR263,"")</f>
        <v/>
      </c>
      <c r="AS29" s="383" t="str">
        <f>IF(ISNUMBER(Inputs!AS263),Inputs!AS263,"")</f>
        <v/>
      </c>
      <c r="AT29" s="383" t="str">
        <f>IF(ISNUMBER(Inputs!AT263),Inputs!AT263,"")</f>
        <v/>
      </c>
      <c r="AU29" s="383" t="str">
        <f>IF(ISNUMBER(Inputs!AU263),Inputs!AU263,"")</f>
        <v/>
      </c>
      <c r="AV29" s="383" t="str">
        <f>IF(ISNUMBER(Inputs!AV263),Inputs!AV263,"")</f>
        <v/>
      </c>
      <c r="AW29" s="383" t="str">
        <f>IF(ISNUMBER(Inputs!AW263),Inputs!AW263,"")</f>
        <v/>
      </c>
      <c r="AX29" s="383" t="str">
        <f>IF(ISNUMBER(Inputs!AX263),Inputs!AX263,"")</f>
        <v/>
      </c>
      <c r="AY29" s="383" t="str">
        <f>IF(ISNUMBER(Inputs!AY263),Inputs!AY263,"")</f>
        <v/>
      </c>
      <c r="AZ29" s="383" t="str">
        <f>IF(ISNUMBER(Inputs!AZ263),Inputs!AZ263,"")</f>
        <v/>
      </c>
      <c r="BA29" s="383" t="str">
        <f>IF(ISNUMBER(Inputs!BA263),Inputs!BA263,"")</f>
        <v/>
      </c>
      <c r="BB29" s="383" t="str">
        <f>IF(ISNUMBER(Inputs!BB263),Inputs!BB263,"")</f>
        <v/>
      </c>
      <c r="BC29" s="383" t="str">
        <f>IF(ISNUMBER(Inputs!BC263),Inputs!BC263,"")</f>
        <v/>
      </c>
      <c r="BD29" s="383" t="str">
        <f>IF(ISNUMBER(Inputs!BD263),Inputs!BD263,"")</f>
        <v/>
      </c>
      <c r="BE29" s="383" t="str">
        <f>IF(ISNUMBER(Inputs!BE263),Inputs!BE263,"")</f>
        <v/>
      </c>
      <c r="BF29" s="383" t="str">
        <f>IF(ISNUMBER(Inputs!BF263),Inputs!BF263,"")</f>
        <v/>
      </c>
      <c r="BG29" s="383" t="str">
        <f>IF(ISNUMBER(Inputs!BG263),Inputs!BG263,"")</f>
        <v/>
      </c>
      <c r="BH29" s="383" t="str">
        <f>IF(ISNUMBER(Inputs!BH263),Inputs!BH263,"")</f>
        <v/>
      </c>
      <c r="BI29" s="383" t="str">
        <f>IF(ISNUMBER(Inputs!BI263),Inputs!BI263,"")</f>
        <v/>
      </c>
      <c r="BJ29" s="383" t="str">
        <f>IF(ISNUMBER(Inputs!BJ263),Inputs!BJ263,"")</f>
        <v/>
      </c>
      <c r="BK29" s="383" t="str">
        <f>IF(ISNUMBER(Inputs!BK263),Inputs!BK263,"")</f>
        <v/>
      </c>
      <c r="BL29" s="383" t="str">
        <f>IF(ISNUMBER(Inputs!BL263),Inputs!BL263,"")</f>
        <v/>
      </c>
      <c r="BM29" s="383" t="str">
        <f>IF(ISNUMBER(Inputs!BM263),Inputs!BM263,"")</f>
        <v/>
      </c>
      <c r="BN29" s="383" t="str">
        <f>IF(ISNUMBER(Inputs!BN263),Inputs!BN263,"")</f>
        <v/>
      </c>
      <c r="BO29" s="383" t="str">
        <f>IF(ISNUMBER(Inputs!BO263),Inputs!BO263,"")</f>
        <v/>
      </c>
      <c r="BP29" s="383" t="str">
        <f>IF(ISNUMBER(Inputs!BP263),Inputs!BP263,"")</f>
        <v/>
      </c>
      <c r="BQ29" s="383" t="str">
        <f>IF(ISNUMBER(Inputs!BQ263),Inputs!BQ263,"")</f>
        <v/>
      </c>
      <c r="BR29" s="383" t="str">
        <f>IF(ISNUMBER(Inputs!BR263),Inputs!BR263,"")</f>
        <v/>
      </c>
      <c r="BS29" s="383" t="str">
        <f>IF(ISNUMBER(Inputs!BS263),Inputs!BS263,"")</f>
        <v/>
      </c>
      <c r="BT29" s="383" t="str">
        <f>IF(ISNUMBER(Inputs!BT263),Inputs!BT263,"")</f>
        <v/>
      </c>
      <c r="BU29" s="383" t="str">
        <f>IF(ISNUMBER(Inputs!BU263),Inputs!BU263,"")</f>
        <v/>
      </c>
      <c r="BV29" s="383" t="str">
        <f>IF(ISNUMBER(Inputs!BV263),Inputs!BV263,"")</f>
        <v/>
      </c>
      <c r="BW29" s="383" t="str">
        <f>IF(ISNUMBER(Inputs!BW263),Inputs!BW263,"")</f>
        <v/>
      </c>
      <c r="BX29" s="383" t="str">
        <f>IF(ISNUMBER(Inputs!BX263),Inputs!BX263,"")</f>
        <v/>
      </c>
      <c r="BY29" s="383" t="str">
        <f>IF(ISNUMBER(Inputs!BY263),Inputs!BY263,"")</f>
        <v/>
      </c>
      <c r="BZ29" s="383" t="str">
        <f>IF(ISNUMBER(Inputs!BZ263),Inputs!BZ263,"")</f>
        <v/>
      </c>
      <c r="CA29" s="383" t="str">
        <f>IF(ISNUMBER(Inputs!CA263),Inputs!CA263,"")</f>
        <v/>
      </c>
      <c r="CB29" s="383" t="str">
        <f>IF(ISNUMBER(Inputs!CB263),Inputs!CB263,"")</f>
        <v/>
      </c>
      <c r="CC29" s="383" t="str">
        <f>IF(ISNUMBER(Inputs!CC263),Inputs!CC263,"")</f>
        <v/>
      </c>
      <c r="CD29" s="383" t="str">
        <f>IF(ISNUMBER(Inputs!CD263),Inputs!CD263,"")</f>
        <v/>
      </c>
      <c r="CE29" s="383" t="str">
        <f>IF(ISNUMBER(Inputs!CE263),Inputs!CE263,"")</f>
        <v/>
      </c>
      <c r="CF29" s="383" t="str">
        <f>IF(ISNUMBER(Inputs!CF263),Inputs!CF263,"")</f>
        <v/>
      </c>
      <c r="CG29" s="383" t="str">
        <f>IF(ISNUMBER(Inputs!CG263),Inputs!CG263,"")</f>
        <v/>
      </c>
      <c r="CH29" s="383" t="str">
        <f>IF(ISNUMBER(Inputs!CH263),Inputs!CH263,"")</f>
        <v/>
      </c>
      <c r="CI29" s="383" t="str">
        <f>IF(ISNUMBER(Inputs!CI263),Inputs!CI263,"")</f>
        <v/>
      </c>
    </row>
    <row r="30" spans="1:87">
      <c r="A30" s="11"/>
      <c r="B30" s="8"/>
      <c r="C30" s="1" t="s">
        <v>73</v>
      </c>
      <c r="D30" s="2" t="s">
        <v>898</v>
      </c>
      <c r="E30" s="2" t="s">
        <v>58</v>
      </c>
      <c r="F30" s="2"/>
      <c r="G30" s="630"/>
      <c r="H30" s="383">
        <f>IF(ISNUMBER(Inputs!H264),Inputs!H264,"")</f>
        <v>47.23397082480291</v>
      </c>
      <c r="I30" s="383">
        <f>IF(ISNUMBER(Inputs!I264),Inputs!I264,"")</f>
        <v>46.523572129409942</v>
      </c>
      <c r="J30" s="383">
        <f>IF(ISNUMBER(Inputs!J264),Inputs!J264,"")</f>
        <v>71.108361216723281</v>
      </c>
      <c r="K30" s="383">
        <f>IF(ISNUMBER(Inputs!K264),Inputs!K264,"")</f>
        <v>111.2767312204777</v>
      </c>
      <c r="L30" s="383">
        <f>IF(ISNUMBER(Inputs!L264),Inputs!L264,"")</f>
        <v>147.13900000000001</v>
      </c>
      <c r="M30" s="383" t="str">
        <f>IF(ISNUMBER(Inputs!M264),Inputs!M264,"")</f>
        <v/>
      </c>
      <c r="N30" s="383" t="str">
        <f>IF(ISNUMBER(Inputs!N264),Inputs!N264,"")</f>
        <v/>
      </c>
      <c r="O30" s="383" t="str">
        <f>IF(ISNUMBER(Inputs!O264),Inputs!O264,"")</f>
        <v/>
      </c>
      <c r="P30" s="383" t="str">
        <f>IF(ISNUMBER(Inputs!P264),Inputs!P264,"")</f>
        <v/>
      </c>
      <c r="Q30" s="383" t="str">
        <f>IF(ISNUMBER(Inputs!Q264),Inputs!Q264,"")</f>
        <v/>
      </c>
      <c r="R30" s="383" t="str">
        <f>IF(ISNUMBER(Inputs!R264),Inputs!R264,"")</f>
        <v/>
      </c>
      <c r="S30" s="383" t="str">
        <f>IF(ISNUMBER(Inputs!S264),Inputs!S264,"")</f>
        <v/>
      </c>
      <c r="T30" s="383" t="str">
        <f>IF(ISNUMBER(Inputs!T264),Inputs!T264,"")</f>
        <v/>
      </c>
      <c r="U30" s="383" t="str">
        <f>IF(ISNUMBER(Inputs!U264),Inputs!U264,"")</f>
        <v/>
      </c>
      <c r="V30" s="383" t="str">
        <f>IF(ISNUMBER(Inputs!V264),Inputs!V264,"")</f>
        <v/>
      </c>
      <c r="W30" s="383" t="str">
        <f>IF(ISNUMBER(Inputs!W264),Inputs!W264,"")</f>
        <v/>
      </c>
      <c r="X30" s="383" t="str">
        <f>IF(ISNUMBER(Inputs!X264),Inputs!X264,"")</f>
        <v/>
      </c>
      <c r="Y30" s="383" t="str">
        <f>IF(ISNUMBER(Inputs!Y264),Inputs!Y264,"")</f>
        <v/>
      </c>
      <c r="Z30" s="383" t="str">
        <f>IF(ISNUMBER(Inputs!Z264),Inputs!Z264,"")</f>
        <v/>
      </c>
      <c r="AA30" s="383" t="str">
        <f>IF(ISNUMBER(Inputs!AA264),Inputs!AA264,"")</f>
        <v/>
      </c>
      <c r="AB30" s="383" t="str">
        <f>IF(ISNUMBER(Inputs!AB264),Inputs!AB264,"")</f>
        <v/>
      </c>
      <c r="AC30" s="383" t="str">
        <f>IF(ISNUMBER(Inputs!AC264),Inputs!AC264,"")</f>
        <v/>
      </c>
      <c r="AD30" s="383" t="str">
        <f>IF(ISNUMBER(Inputs!AD264),Inputs!AD264,"")</f>
        <v/>
      </c>
      <c r="AE30" s="383" t="str">
        <f>IF(ISNUMBER(Inputs!AE264),Inputs!AE264,"")</f>
        <v/>
      </c>
      <c r="AF30" s="383" t="str">
        <f>IF(ISNUMBER(Inputs!AF264),Inputs!AF264,"")</f>
        <v/>
      </c>
      <c r="AG30" s="383" t="str">
        <f>IF(ISNUMBER(Inputs!AG264),Inputs!AG264,"")</f>
        <v/>
      </c>
      <c r="AH30" s="383" t="str">
        <f>IF(ISNUMBER(Inputs!AH264),Inputs!AH264,"")</f>
        <v/>
      </c>
      <c r="AI30" s="383" t="str">
        <f>IF(ISNUMBER(Inputs!AI264),Inputs!AI264,"")</f>
        <v/>
      </c>
      <c r="AJ30" s="383" t="str">
        <f>IF(ISNUMBER(Inputs!AJ264),Inputs!AJ264,"")</f>
        <v/>
      </c>
      <c r="AK30" s="383" t="str">
        <f>IF(ISNUMBER(Inputs!AK264),Inputs!AK264,"")</f>
        <v/>
      </c>
      <c r="AL30" s="383" t="str">
        <f>IF(ISNUMBER(Inputs!AL264),Inputs!AL264,"")</f>
        <v/>
      </c>
      <c r="AM30" s="383" t="str">
        <f>IF(ISNUMBER(Inputs!AM264),Inputs!AM264,"")</f>
        <v/>
      </c>
      <c r="AN30" s="383" t="str">
        <f>IF(ISNUMBER(Inputs!AN264),Inputs!AN264,"")</f>
        <v/>
      </c>
      <c r="AO30" s="383" t="str">
        <f>IF(ISNUMBER(Inputs!AO264),Inputs!AO264,"")</f>
        <v/>
      </c>
      <c r="AP30" s="383" t="str">
        <f>IF(ISNUMBER(Inputs!AP264),Inputs!AP264,"")</f>
        <v/>
      </c>
      <c r="AQ30" s="383" t="str">
        <f>IF(ISNUMBER(Inputs!AQ264),Inputs!AQ264,"")</f>
        <v/>
      </c>
      <c r="AR30" s="383" t="str">
        <f>IF(ISNUMBER(Inputs!AR264),Inputs!AR264,"")</f>
        <v/>
      </c>
      <c r="AS30" s="383" t="str">
        <f>IF(ISNUMBER(Inputs!AS264),Inputs!AS264,"")</f>
        <v/>
      </c>
      <c r="AT30" s="383" t="str">
        <f>IF(ISNUMBER(Inputs!AT264),Inputs!AT264,"")</f>
        <v/>
      </c>
      <c r="AU30" s="383" t="str">
        <f>IF(ISNUMBER(Inputs!AU264),Inputs!AU264,"")</f>
        <v/>
      </c>
      <c r="AV30" s="383" t="str">
        <f>IF(ISNUMBER(Inputs!AV264),Inputs!AV264,"")</f>
        <v/>
      </c>
      <c r="AW30" s="383" t="str">
        <f>IF(ISNUMBER(Inputs!AW264),Inputs!AW264,"")</f>
        <v/>
      </c>
      <c r="AX30" s="383" t="str">
        <f>IF(ISNUMBER(Inputs!AX264),Inputs!AX264,"")</f>
        <v/>
      </c>
      <c r="AY30" s="383" t="str">
        <f>IF(ISNUMBER(Inputs!AY264),Inputs!AY264,"")</f>
        <v/>
      </c>
      <c r="AZ30" s="383" t="str">
        <f>IF(ISNUMBER(Inputs!AZ264),Inputs!AZ264,"")</f>
        <v/>
      </c>
      <c r="BA30" s="383" t="str">
        <f>IF(ISNUMBER(Inputs!BA264),Inputs!BA264,"")</f>
        <v/>
      </c>
      <c r="BB30" s="383" t="str">
        <f>IF(ISNUMBER(Inputs!BB264),Inputs!BB264,"")</f>
        <v/>
      </c>
      <c r="BC30" s="383" t="str">
        <f>IF(ISNUMBER(Inputs!BC264),Inputs!BC264,"")</f>
        <v/>
      </c>
      <c r="BD30" s="383" t="str">
        <f>IF(ISNUMBER(Inputs!BD264),Inputs!BD264,"")</f>
        <v/>
      </c>
      <c r="BE30" s="383" t="str">
        <f>IF(ISNUMBER(Inputs!BE264),Inputs!BE264,"")</f>
        <v/>
      </c>
      <c r="BF30" s="383" t="str">
        <f>IF(ISNUMBER(Inputs!BF264),Inputs!BF264,"")</f>
        <v/>
      </c>
      <c r="BG30" s="383" t="str">
        <f>IF(ISNUMBER(Inputs!BG264),Inputs!BG264,"")</f>
        <v/>
      </c>
      <c r="BH30" s="383" t="str">
        <f>IF(ISNUMBER(Inputs!BH264),Inputs!BH264,"")</f>
        <v/>
      </c>
      <c r="BI30" s="383" t="str">
        <f>IF(ISNUMBER(Inputs!BI264),Inputs!BI264,"")</f>
        <v/>
      </c>
      <c r="BJ30" s="383" t="str">
        <f>IF(ISNUMBER(Inputs!BJ264),Inputs!BJ264,"")</f>
        <v/>
      </c>
      <c r="BK30" s="383" t="str">
        <f>IF(ISNUMBER(Inputs!BK264),Inputs!BK264,"")</f>
        <v/>
      </c>
      <c r="BL30" s="383" t="str">
        <f>IF(ISNUMBER(Inputs!BL264),Inputs!BL264,"")</f>
        <v/>
      </c>
      <c r="BM30" s="383" t="str">
        <f>IF(ISNUMBER(Inputs!BM264),Inputs!BM264,"")</f>
        <v/>
      </c>
      <c r="BN30" s="383" t="str">
        <f>IF(ISNUMBER(Inputs!BN264),Inputs!BN264,"")</f>
        <v/>
      </c>
      <c r="BO30" s="383" t="str">
        <f>IF(ISNUMBER(Inputs!BO264),Inputs!BO264,"")</f>
        <v/>
      </c>
      <c r="BP30" s="383" t="str">
        <f>IF(ISNUMBER(Inputs!BP264),Inputs!BP264,"")</f>
        <v/>
      </c>
      <c r="BQ30" s="383" t="str">
        <f>IF(ISNUMBER(Inputs!BQ264),Inputs!BQ264,"")</f>
        <v/>
      </c>
      <c r="BR30" s="383" t="str">
        <f>IF(ISNUMBER(Inputs!BR264),Inputs!BR264,"")</f>
        <v/>
      </c>
      <c r="BS30" s="383" t="str">
        <f>IF(ISNUMBER(Inputs!BS264),Inputs!BS264,"")</f>
        <v/>
      </c>
      <c r="BT30" s="383" t="str">
        <f>IF(ISNUMBER(Inputs!BT264),Inputs!BT264,"")</f>
        <v/>
      </c>
      <c r="BU30" s="383" t="str">
        <f>IF(ISNUMBER(Inputs!BU264),Inputs!BU264,"")</f>
        <v/>
      </c>
      <c r="BV30" s="383" t="str">
        <f>IF(ISNUMBER(Inputs!BV264),Inputs!BV264,"")</f>
        <v/>
      </c>
      <c r="BW30" s="383" t="str">
        <f>IF(ISNUMBER(Inputs!BW264),Inputs!BW264,"")</f>
        <v/>
      </c>
      <c r="BX30" s="383" t="str">
        <f>IF(ISNUMBER(Inputs!BX264),Inputs!BX264,"")</f>
        <v/>
      </c>
      <c r="BY30" s="383" t="str">
        <f>IF(ISNUMBER(Inputs!BY264),Inputs!BY264,"")</f>
        <v/>
      </c>
      <c r="BZ30" s="383" t="str">
        <f>IF(ISNUMBER(Inputs!BZ264),Inputs!BZ264,"")</f>
        <v/>
      </c>
      <c r="CA30" s="383" t="str">
        <f>IF(ISNUMBER(Inputs!CA264),Inputs!CA264,"")</f>
        <v/>
      </c>
      <c r="CB30" s="383" t="str">
        <f>IF(ISNUMBER(Inputs!CB264),Inputs!CB264,"")</f>
        <v/>
      </c>
      <c r="CC30" s="383" t="str">
        <f>IF(ISNUMBER(Inputs!CC264),Inputs!CC264,"")</f>
        <v/>
      </c>
      <c r="CD30" s="383" t="str">
        <f>IF(ISNUMBER(Inputs!CD264),Inputs!CD264,"")</f>
        <v/>
      </c>
      <c r="CE30" s="383" t="str">
        <f>IF(ISNUMBER(Inputs!CE264),Inputs!CE264,"")</f>
        <v/>
      </c>
      <c r="CF30" s="383" t="str">
        <f>IF(ISNUMBER(Inputs!CF264),Inputs!CF264,"")</f>
        <v/>
      </c>
      <c r="CG30" s="383" t="str">
        <f>IF(ISNUMBER(Inputs!CG264),Inputs!CG264,"")</f>
        <v/>
      </c>
      <c r="CH30" s="383" t="str">
        <f>IF(ISNUMBER(Inputs!CH264),Inputs!CH264,"")</f>
        <v/>
      </c>
      <c r="CI30" s="383" t="str">
        <f>IF(ISNUMBER(Inputs!CI264),Inputs!CI264,"")</f>
        <v/>
      </c>
    </row>
    <row r="31" spans="1:87">
      <c r="A31" s="11"/>
      <c r="B31" s="8"/>
      <c r="C31" s="1" t="s">
        <v>74</v>
      </c>
      <c r="D31" s="2" t="s">
        <v>898</v>
      </c>
      <c r="E31" s="2" t="s">
        <v>58</v>
      </c>
      <c r="F31" s="2"/>
      <c r="G31" s="630"/>
      <c r="H31" s="382">
        <f>IF(ISNUMBER(Inputs!H267),Inputs!H267,"")</f>
        <v>196.44545139418406</v>
      </c>
      <c r="I31" s="382">
        <f>IF(ISNUMBER(Inputs!I267),Inputs!I267,"")</f>
        <v>223.70039482883749</v>
      </c>
      <c r="J31" s="382">
        <f>IF(ISNUMBER(Inputs!J267),Inputs!J267,"")</f>
        <v>281.60832114737752</v>
      </c>
      <c r="K31" s="382">
        <f>IF(ISNUMBER(Inputs!K267),Inputs!K267,"")</f>
        <v>299.36498988592899</v>
      </c>
      <c r="L31" s="382">
        <f>IF(ISNUMBER(Inputs!L267),Inputs!L267,"")</f>
        <v>351.762</v>
      </c>
      <c r="M31" s="382" t="str">
        <f>IF(ISNUMBER(Inputs!M267),Inputs!M267,"")</f>
        <v/>
      </c>
      <c r="N31" s="382" t="str">
        <f>IF(ISNUMBER(Inputs!N267),Inputs!N267,"")</f>
        <v/>
      </c>
      <c r="O31" s="382" t="str">
        <f>IF(ISNUMBER(Inputs!O267),Inputs!O267,"")</f>
        <v/>
      </c>
      <c r="P31" s="382" t="str">
        <f>IF(ISNUMBER(Inputs!P267),Inputs!P267,"")</f>
        <v/>
      </c>
      <c r="Q31" s="382" t="str">
        <f>IF(ISNUMBER(Inputs!Q267),Inputs!Q267,"")</f>
        <v/>
      </c>
      <c r="R31" s="382" t="str">
        <f>IF(ISNUMBER(Inputs!R267),Inputs!R267,"")</f>
        <v/>
      </c>
      <c r="S31" s="382" t="str">
        <f>IF(ISNUMBER(Inputs!S267),Inputs!S267,"")</f>
        <v/>
      </c>
      <c r="T31" s="382" t="str">
        <f>IF(ISNUMBER(Inputs!T267),Inputs!T267,"")</f>
        <v/>
      </c>
      <c r="U31" s="382" t="str">
        <f>IF(ISNUMBER(Inputs!U267),Inputs!U267,"")</f>
        <v/>
      </c>
      <c r="V31" s="382" t="str">
        <f>IF(ISNUMBER(Inputs!V267),Inputs!V267,"")</f>
        <v/>
      </c>
      <c r="W31" s="382" t="str">
        <f>IF(ISNUMBER(Inputs!W267),Inputs!W267,"")</f>
        <v/>
      </c>
      <c r="X31" s="382" t="str">
        <f>IF(ISNUMBER(Inputs!X267),Inputs!X267,"")</f>
        <v/>
      </c>
      <c r="Y31" s="382" t="str">
        <f>IF(ISNUMBER(Inputs!Y267),Inputs!Y267,"")</f>
        <v/>
      </c>
      <c r="Z31" s="382" t="str">
        <f>IF(ISNUMBER(Inputs!Z267),Inputs!Z267,"")</f>
        <v/>
      </c>
      <c r="AA31" s="382" t="str">
        <f>IF(ISNUMBER(Inputs!AA267),Inputs!AA267,"")</f>
        <v/>
      </c>
      <c r="AB31" s="382" t="str">
        <f>IF(ISNUMBER(Inputs!AB267),Inputs!AB267,"")</f>
        <v/>
      </c>
      <c r="AC31" s="382" t="str">
        <f>IF(ISNUMBER(Inputs!AC267),Inputs!AC267,"")</f>
        <v/>
      </c>
      <c r="AD31" s="382" t="str">
        <f>IF(ISNUMBER(Inputs!AD267),Inputs!AD267,"")</f>
        <v/>
      </c>
      <c r="AE31" s="382" t="str">
        <f>IF(ISNUMBER(Inputs!AE267),Inputs!AE267,"")</f>
        <v/>
      </c>
      <c r="AF31" s="382" t="str">
        <f>IF(ISNUMBER(Inputs!AF267),Inputs!AF267,"")</f>
        <v/>
      </c>
      <c r="AG31" s="382" t="str">
        <f>IF(ISNUMBER(Inputs!AG267),Inputs!AG267,"")</f>
        <v/>
      </c>
      <c r="AH31" s="382" t="str">
        <f>IF(ISNUMBER(Inputs!AH267),Inputs!AH267,"")</f>
        <v/>
      </c>
      <c r="AI31" s="382" t="str">
        <f>IF(ISNUMBER(Inputs!AI267),Inputs!AI267,"")</f>
        <v/>
      </c>
      <c r="AJ31" s="382" t="str">
        <f>IF(ISNUMBER(Inputs!AJ267),Inputs!AJ267,"")</f>
        <v/>
      </c>
      <c r="AK31" s="382" t="str">
        <f>IF(ISNUMBER(Inputs!AK267),Inputs!AK267,"")</f>
        <v/>
      </c>
      <c r="AL31" s="382" t="str">
        <f>IF(ISNUMBER(Inputs!AL267),Inputs!AL267,"")</f>
        <v/>
      </c>
      <c r="AM31" s="382" t="str">
        <f>IF(ISNUMBER(Inputs!AM267),Inputs!AM267,"")</f>
        <v/>
      </c>
      <c r="AN31" s="382" t="str">
        <f>IF(ISNUMBER(Inputs!AN267),Inputs!AN267,"")</f>
        <v/>
      </c>
      <c r="AO31" s="382" t="str">
        <f>IF(ISNUMBER(Inputs!AO267),Inputs!AO267,"")</f>
        <v/>
      </c>
      <c r="AP31" s="382" t="str">
        <f>IF(ISNUMBER(Inputs!AP267),Inputs!AP267,"")</f>
        <v/>
      </c>
      <c r="AQ31" s="382" t="str">
        <f>IF(ISNUMBER(Inputs!AQ267),Inputs!AQ267,"")</f>
        <v/>
      </c>
      <c r="AR31" s="382" t="str">
        <f>IF(ISNUMBER(Inputs!AR267),Inputs!AR267,"")</f>
        <v/>
      </c>
      <c r="AS31" s="382" t="str">
        <f>IF(ISNUMBER(Inputs!AS267),Inputs!AS267,"")</f>
        <v/>
      </c>
      <c r="AT31" s="382" t="str">
        <f>IF(ISNUMBER(Inputs!AT267),Inputs!AT267,"")</f>
        <v/>
      </c>
      <c r="AU31" s="382" t="str">
        <f>IF(ISNUMBER(Inputs!AU267),Inputs!AU267,"")</f>
        <v/>
      </c>
      <c r="AV31" s="382" t="str">
        <f>IF(ISNUMBER(Inputs!AV267),Inputs!AV267,"")</f>
        <v/>
      </c>
      <c r="AW31" s="382" t="str">
        <f>IF(ISNUMBER(Inputs!AW267),Inputs!AW267,"")</f>
        <v/>
      </c>
      <c r="AX31" s="382" t="str">
        <f>IF(ISNUMBER(Inputs!AX267),Inputs!AX267,"")</f>
        <v/>
      </c>
      <c r="AY31" s="382" t="str">
        <f>IF(ISNUMBER(Inputs!AY267),Inputs!AY267,"")</f>
        <v/>
      </c>
      <c r="AZ31" s="382" t="str">
        <f>IF(ISNUMBER(Inputs!AZ267),Inputs!AZ267,"")</f>
        <v/>
      </c>
      <c r="BA31" s="382" t="str">
        <f>IF(ISNUMBER(Inputs!BA267),Inputs!BA267,"")</f>
        <v/>
      </c>
      <c r="BB31" s="382" t="str">
        <f>IF(ISNUMBER(Inputs!BB267),Inputs!BB267,"")</f>
        <v/>
      </c>
      <c r="BC31" s="382" t="str">
        <f>IF(ISNUMBER(Inputs!BC267),Inputs!BC267,"")</f>
        <v/>
      </c>
      <c r="BD31" s="382" t="str">
        <f>IF(ISNUMBER(Inputs!BD267),Inputs!BD267,"")</f>
        <v/>
      </c>
      <c r="BE31" s="382" t="str">
        <f>IF(ISNUMBER(Inputs!BE267),Inputs!BE267,"")</f>
        <v/>
      </c>
      <c r="BF31" s="382" t="str">
        <f>IF(ISNUMBER(Inputs!BF267),Inputs!BF267,"")</f>
        <v/>
      </c>
      <c r="BG31" s="382" t="str">
        <f>IF(ISNUMBER(Inputs!BG267),Inputs!BG267,"")</f>
        <v/>
      </c>
      <c r="BH31" s="382" t="str">
        <f>IF(ISNUMBER(Inputs!BH267),Inputs!BH267,"")</f>
        <v/>
      </c>
      <c r="BI31" s="382" t="str">
        <f>IF(ISNUMBER(Inputs!BI267),Inputs!BI267,"")</f>
        <v/>
      </c>
      <c r="BJ31" s="382" t="str">
        <f>IF(ISNUMBER(Inputs!BJ267),Inputs!BJ267,"")</f>
        <v/>
      </c>
      <c r="BK31" s="382" t="str">
        <f>IF(ISNUMBER(Inputs!BK267),Inputs!BK267,"")</f>
        <v/>
      </c>
      <c r="BL31" s="382" t="str">
        <f>IF(ISNUMBER(Inputs!BL267),Inputs!BL267,"")</f>
        <v/>
      </c>
      <c r="BM31" s="382" t="str">
        <f>IF(ISNUMBER(Inputs!BM267),Inputs!BM267,"")</f>
        <v/>
      </c>
      <c r="BN31" s="382" t="str">
        <f>IF(ISNUMBER(Inputs!BN267),Inputs!BN267,"")</f>
        <v/>
      </c>
      <c r="BO31" s="382" t="str">
        <f>IF(ISNUMBER(Inputs!BO267),Inputs!BO267,"")</f>
        <v/>
      </c>
      <c r="BP31" s="382" t="str">
        <f>IF(ISNUMBER(Inputs!BP267),Inputs!BP267,"")</f>
        <v/>
      </c>
      <c r="BQ31" s="382" t="str">
        <f>IF(ISNUMBER(Inputs!BQ267),Inputs!BQ267,"")</f>
        <v/>
      </c>
      <c r="BR31" s="382" t="str">
        <f>IF(ISNUMBER(Inputs!BR267),Inputs!BR267,"")</f>
        <v/>
      </c>
      <c r="BS31" s="382" t="str">
        <f>IF(ISNUMBER(Inputs!BS267),Inputs!BS267,"")</f>
        <v/>
      </c>
      <c r="BT31" s="382" t="str">
        <f>IF(ISNUMBER(Inputs!BT267),Inputs!BT267,"")</f>
        <v/>
      </c>
      <c r="BU31" s="382" t="str">
        <f>IF(ISNUMBER(Inputs!BU267),Inputs!BU267,"")</f>
        <v/>
      </c>
      <c r="BV31" s="382" t="str">
        <f>IF(ISNUMBER(Inputs!BV267),Inputs!BV267,"")</f>
        <v/>
      </c>
      <c r="BW31" s="382" t="str">
        <f>IF(ISNUMBER(Inputs!BW267),Inputs!BW267,"")</f>
        <v/>
      </c>
      <c r="BX31" s="382" t="str">
        <f>IF(ISNUMBER(Inputs!BX267),Inputs!BX267,"")</f>
        <v/>
      </c>
      <c r="BY31" s="382" t="str">
        <f>IF(ISNUMBER(Inputs!BY267),Inputs!BY267,"")</f>
        <v/>
      </c>
      <c r="BZ31" s="382" t="str">
        <f>IF(ISNUMBER(Inputs!BZ267),Inputs!BZ267,"")</f>
        <v/>
      </c>
      <c r="CA31" s="382" t="str">
        <f>IF(ISNUMBER(Inputs!CA267),Inputs!CA267,"")</f>
        <v/>
      </c>
      <c r="CB31" s="382" t="str">
        <f>IF(ISNUMBER(Inputs!CB267),Inputs!CB267,"")</f>
        <v/>
      </c>
      <c r="CC31" s="382" t="str">
        <f>IF(ISNUMBER(Inputs!CC267),Inputs!CC267,"")</f>
        <v/>
      </c>
      <c r="CD31" s="382" t="str">
        <f>IF(ISNUMBER(Inputs!CD267),Inputs!CD267,"")</f>
        <v/>
      </c>
      <c r="CE31" s="382" t="str">
        <f>IF(ISNUMBER(Inputs!CE267),Inputs!CE267,"")</f>
        <v/>
      </c>
      <c r="CF31" s="382" t="str">
        <f>IF(ISNUMBER(Inputs!CF267),Inputs!CF267,"")</f>
        <v/>
      </c>
      <c r="CG31" s="382" t="str">
        <f>IF(ISNUMBER(Inputs!CG267),Inputs!CG267,"")</f>
        <v/>
      </c>
      <c r="CH31" s="382" t="str">
        <f>IF(ISNUMBER(Inputs!CH267),Inputs!CH267,"")</f>
        <v/>
      </c>
      <c r="CI31" s="382" t="str">
        <f>IF(ISNUMBER(Inputs!CI267),Inputs!CI267,"")</f>
        <v/>
      </c>
    </row>
    <row r="32" spans="1:87">
      <c r="A32" s="11"/>
      <c r="B32" s="8"/>
      <c r="C32" s="1" t="s">
        <v>75</v>
      </c>
      <c r="D32" s="2" t="s">
        <v>898</v>
      </c>
      <c r="E32" s="2" t="s">
        <v>58</v>
      </c>
      <c r="F32" s="2"/>
      <c r="G32" s="630"/>
      <c r="H32" s="382">
        <f>IF(ISNUMBER(Inputs!H268),Inputs!H268,"")</f>
        <v>60.045887937258591</v>
      </c>
      <c r="I32" s="382">
        <f>IF(ISNUMBER(Inputs!I268),Inputs!I268,"")</f>
        <v>81.314577352689895</v>
      </c>
      <c r="J32" s="382">
        <f>IF(ISNUMBER(Inputs!J268),Inputs!J268,"")</f>
        <v>103.42015393465201</v>
      </c>
      <c r="K32" s="382">
        <f>IF(ISNUMBER(Inputs!K268),Inputs!K268,"")</f>
        <v>72.044985515741146</v>
      </c>
      <c r="L32" s="382">
        <f>IF(ISNUMBER(Inputs!L268),Inputs!L268,"")</f>
        <v>62.719000000000001</v>
      </c>
      <c r="M32" s="382" t="str">
        <f>IF(ISNUMBER(Inputs!M268),Inputs!M268,"")</f>
        <v/>
      </c>
      <c r="N32" s="382" t="str">
        <f>IF(ISNUMBER(Inputs!N268),Inputs!N268,"")</f>
        <v/>
      </c>
      <c r="O32" s="382" t="str">
        <f>IF(ISNUMBER(Inputs!O268),Inputs!O268,"")</f>
        <v/>
      </c>
      <c r="P32" s="382" t="str">
        <f>IF(ISNUMBER(Inputs!P268),Inputs!P268,"")</f>
        <v/>
      </c>
      <c r="Q32" s="382" t="str">
        <f>IF(ISNUMBER(Inputs!Q268),Inputs!Q268,"")</f>
        <v/>
      </c>
      <c r="R32" s="382" t="str">
        <f>IF(ISNUMBER(Inputs!R268),Inputs!R268,"")</f>
        <v/>
      </c>
      <c r="S32" s="382" t="str">
        <f>IF(ISNUMBER(Inputs!S268),Inputs!S268,"")</f>
        <v/>
      </c>
      <c r="T32" s="382" t="str">
        <f>IF(ISNUMBER(Inputs!T268),Inputs!T268,"")</f>
        <v/>
      </c>
      <c r="U32" s="382" t="str">
        <f>IF(ISNUMBER(Inputs!U268),Inputs!U268,"")</f>
        <v/>
      </c>
      <c r="V32" s="382" t="str">
        <f>IF(ISNUMBER(Inputs!V268),Inputs!V268,"")</f>
        <v/>
      </c>
      <c r="W32" s="382" t="str">
        <f>IF(ISNUMBER(Inputs!W268),Inputs!W268,"")</f>
        <v/>
      </c>
      <c r="X32" s="382" t="str">
        <f>IF(ISNUMBER(Inputs!X268),Inputs!X268,"")</f>
        <v/>
      </c>
      <c r="Y32" s="382" t="str">
        <f>IF(ISNUMBER(Inputs!Y268),Inputs!Y268,"")</f>
        <v/>
      </c>
      <c r="Z32" s="382" t="str">
        <f>IF(ISNUMBER(Inputs!Z268),Inputs!Z268,"")</f>
        <v/>
      </c>
      <c r="AA32" s="382" t="str">
        <f>IF(ISNUMBER(Inputs!AA268),Inputs!AA268,"")</f>
        <v/>
      </c>
      <c r="AB32" s="382" t="str">
        <f>IF(ISNUMBER(Inputs!AB268),Inputs!AB268,"")</f>
        <v/>
      </c>
      <c r="AC32" s="382" t="str">
        <f>IF(ISNUMBER(Inputs!AC268),Inputs!AC268,"")</f>
        <v/>
      </c>
      <c r="AD32" s="382" t="str">
        <f>IF(ISNUMBER(Inputs!AD268),Inputs!AD268,"")</f>
        <v/>
      </c>
      <c r="AE32" s="382" t="str">
        <f>IF(ISNUMBER(Inputs!AE268),Inputs!AE268,"")</f>
        <v/>
      </c>
      <c r="AF32" s="382" t="str">
        <f>IF(ISNUMBER(Inputs!AF268),Inputs!AF268,"")</f>
        <v/>
      </c>
      <c r="AG32" s="382" t="str">
        <f>IF(ISNUMBER(Inputs!AG268),Inputs!AG268,"")</f>
        <v/>
      </c>
      <c r="AH32" s="382" t="str">
        <f>IF(ISNUMBER(Inputs!AH268),Inputs!AH268,"")</f>
        <v/>
      </c>
      <c r="AI32" s="382" t="str">
        <f>IF(ISNUMBER(Inputs!AI268),Inputs!AI268,"")</f>
        <v/>
      </c>
      <c r="AJ32" s="382" t="str">
        <f>IF(ISNUMBER(Inputs!AJ268),Inputs!AJ268,"")</f>
        <v/>
      </c>
      <c r="AK32" s="382" t="str">
        <f>IF(ISNUMBER(Inputs!AK268),Inputs!AK268,"")</f>
        <v/>
      </c>
      <c r="AL32" s="382" t="str">
        <f>IF(ISNUMBER(Inputs!AL268),Inputs!AL268,"")</f>
        <v/>
      </c>
      <c r="AM32" s="382" t="str">
        <f>IF(ISNUMBER(Inputs!AM268),Inputs!AM268,"")</f>
        <v/>
      </c>
      <c r="AN32" s="382" t="str">
        <f>IF(ISNUMBER(Inputs!AN268),Inputs!AN268,"")</f>
        <v/>
      </c>
      <c r="AO32" s="382" t="str">
        <f>IF(ISNUMBER(Inputs!AO268),Inputs!AO268,"")</f>
        <v/>
      </c>
      <c r="AP32" s="382" t="str">
        <f>IF(ISNUMBER(Inputs!AP268),Inputs!AP268,"")</f>
        <v/>
      </c>
      <c r="AQ32" s="382" t="str">
        <f>IF(ISNUMBER(Inputs!AQ268),Inputs!AQ268,"")</f>
        <v/>
      </c>
      <c r="AR32" s="382" t="str">
        <f>IF(ISNUMBER(Inputs!AR268),Inputs!AR268,"")</f>
        <v/>
      </c>
      <c r="AS32" s="382" t="str">
        <f>IF(ISNUMBER(Inputs!AS268),Inputs!AS268,"")</f>
        <v/>
      </c>
      <c r="AT32" s="382" t="str">
        <f>IF(ISNUMBER(Inputs!AT268),Inputs!AT268,"")</f>
        <v/>
      </c>
      <c r="AU32" s="382" t="str">
        <f>IF(ISNUMBER(Inputs!AU268),Inputs!AU268,"")</f>
        <v/>
      </c>
      <c r="AV32" s="382" t="str">
        <f>IF(ISNUMBER(Inputs!AV268),Inputs!AV268,"")</f>
        <v/>
      </c>
      <c r="AW32" s="382" t="str">
        <f>IF(ISNUMBER(Inputs!AW268),Inputs!AW268,"")</f>
        <v/>
      </c>
      <c r="AX32" s="382" t="str">
        <f>IF(ISNUMBER(Inputs!AX268),Inputs!AX268,"")</f>
        <v/>
      </c>
      <c r="AY32" s="382" t="str">
        <f>IF(ISNUMBER(Inputs!AY268),Inputs!AY268,"")</f>
        <v/>
      </c>
      <c r="AZ32" s="382" t="str">
        <f>IF(ISNUMBER(Inputs!AZ268),Inputs!AZ268,"")</f>
        <v/>
      </c>
      <c r="BA32" s="382" t="str">
        <f>IF(ISNUMBER(Inputs!BA268),Inputs!BA268,"")</f>
        <v/>
      </c>
      <c r="BB32" s="382" t="str">
        <f>IF(ISNUMBER(Inputs!BB268),Inputs!BB268,"")</f>
        <v/>
      </c>
      <c r="BC32" s="382" t="str">
        <f>IF(ISNUMBER(Inputs!BC268),Inputs!BC268,"")</f>
        <v/>
      </c>
      <c r="BD32" s="382" t="str">
        <f>IF(ISNUMBER(Inputs!BD268),Inputs!BD268,"")</f>
        <v/>
      </c>
      <c r="BE32" s="382" t="str">
        <f>IF(ISNUMBER(Inputs!BE268),Inputs!BE268,"")</f>
        <v/>
      </c>
      <c r="BF32" s="382" t="str">
        <f>IF(ISNUMBER(Inputs!BF268),Inputs!BF268,"")</f>
        <v/>
      </c>
      <c r="BG32" s="382" t="str">
        <f>IF(ISNUMBER(Inputs!BG268),Inputs!BG268,"")</f>
        <v/>
      </c>
      <c r="BH32" s="382" t="str">
        <f>IF(ISNUMBER(Inputs!BH268),Inputs!BH268,"")</f>
        <v/>
      </c>
      <c r="BI32" s="382" t="str">
        <f>IF(ISNUMBER(Inputs!BI268),Inputs!BI268,"")</f>
        <v/>
      </c>
      <c r="BJ32" s="382" t="str">
        <f>IF(ISNUMBER(Inputs!BJ268),Inputs!BJ268,"")</f>
        <v/>
      </c>
      <c r="BK32" s="382" t="str">
        <f>IF(ISNUMBER(Inputs!BK268),Inputs!BK268,"")</f>
        <v/>
      </c>
      <c r="BL32" s="382" t="str">
        <f>IF(ISNUMBER(Inputs!BL268),Inputs!BL268,"")</f>
        <v/>
      </c>
      <c r="BM32" s="382" t="str">
        <f>IF(ISNUMBER(Inputs!BM268),Inputs!BM268,"")</f>
        <v/>
      </c>
      <c r="BN32" s="382" t="str">
        <f>IF(ISNUMBER(Inputs!BN268),Inputs!BN268,"")</f>
        <v/>
      </c>
      <c r="BO32" s="382" t="str">
        <f>IF(ISNUMBER(Inputs!BO268),Inputs!BO268,"")</f>
        <v/>
      </c>
      <c r="BP32" s="382" t="str">
        <f>IF(ISNUMBER(Inputs!BP268),Inputs!BP268,"")</f>
        <v/>
      </c>
      <c r="BQ32" s="382" t="str">
        <f>IF(ISNUMBER(Inputs!BQ268),Inputs!BQ268,"")</f>
        <v/>
      </c>
      <c r="BR32" s="382" t="str">
        <f>IF(ISNUMBER(Inputs!BR268),Inputs!BR268,"")</f>
        <v/>
      </c>
      <c r="BS32" s="382" t="str">
        <f>IF(ISNUMBER(Inputs!BS268),Inputs!BS268,"")</f>
        <v/>
      </c>
      <c r="BT32" s="382" t="str">
        <f>IF(ISNUMBER(Inputs!BT268),Inputs!BT268,"")</f>
        <v/>
      </c>
      <c r="BU32" s="382" t="str">
        <f>IF(ISNUMBER(Inputs!BU268),Inputs!BU268,"")</f>
        <v/>
      </c>
      <c r="BV32" s="382" t="str">
        <f>IF(ISNUMBER(Inputs!BV268),Inputs!BV268,"")</f>
        <v/>
      </c>
      <c r="BW32" s="382" t="str">
        <f>IF(ISNUMBER(Inputs!BW268),Inputs!BW268,"")</f>
        <v/>
      </c>
      <c r="BX32" s="382" t="str">
        <f>IF(ISNUMBER(Inputs!BX268),Inputs!BX268,"")</f>
        <v/>
      </c>
      <c r="BY32" s="382" t="str">
        <f>IF(ISNUMBER(Inputs!BY268),Inputs!BY268,"")</f>
        <v/>
      </c>
      <c r="BZ32" s="382" t="str">
        <f>IF(ISNUMBER(Inputs!BZ268),Inputs!BZ268,"")</f>
        <v/>
      </c>
      <c r="CA32" s="382" t="str">
        <f>IF(ISNUMBER(Inputs!CA268),Inputs!CA268,"")</f>
        <v/>
      </c>
      <c r="CB32" s="382" t="str">
        <f>IF(ISNUMBER(Inputs!CB268),Inputs!CB268,"")</f>
        <v/>
      </c>
      <c r="CC32" s="382" t="str">
        <f>IF(ISNUMBER(Inputs!CC268),Inputs!CC268,"")</f>
        <v/>
      </c>
      <c r="CD32" s="382" t="str">
        <f>IF(ISNUMBER(Inputs!CD268),Inputs!CD268,"")</f>
        <v/>
      </c>
      <c r="CE32" s="382" t="str">
        <f>IF(ISNUMBER(Inputs!CE268),Inputs!CE268,"")</f>
        <v/>
      </c>
      <c r="CF32" s="382" t="str">
        <f>IF(ISNUMBER(Inputs!CF268),Inputs!CF268,"")</f>
        <v/>
      </c>
      <c r="CG32" s="382" t="str">
        <f>IF(ISNUMBER(Inputs!CG268),Inputs!CG268,"")</f>
        <v/>
      </c>
      <c r="CH32" s="382" t="str">
        <f>IF(ISNUMBER(Inputs!CH268),Inputs!CH268,"")</f>
        <v/>
      </c>
      <c r="CI32" s="382" t="str">
        <f>IF(ISNUMBER(Inputs!CI268),Inputs!CI268,"")</f>
        <v/>
      </c>
    </row>
    <row r="33" spans="1:87">
      <c r="A33" s="11"/>
      <c r="B33" s="8"/>
      <c r="C33" s="1" t="s">
        <v>76</v>
      </c>
      <c r="D33" s="2" t="s">
        <v>898</v>
      </c>
      <c r="E33" s="2" t="s">
        <v>58</v>
      </c>
      <c r="F33" s="2"/>
      <c r="G33" s="630"/>
      <c r="H33" s="382">
        <f>IF(ISNUMBER(Inputs!H269),Inputs!H269,"")</f>
        <v>132.337372856982</v>
      </c>
      <c r="I33" s="382">
        <f>IF(ISNUMBER(Inputs!I269),Inputs!I269,"")</f>
        <v>112.07414767909918</v>
      </c>
      <c r="J33" s="382">
        <f>IF(ISNUMBER(Inputs!J269),Inputs!J269,"")</f>
        <v>121.26779737586038</v>
      </c>
      <c r="K33" s="382">
        <f>IF(ISNUMBER(Inputs!K269),Inputs!K269,"")</f>
        <v>187.2559576076433</v>
      </c>
      <c r="L33" s="382">
        <f>IF(ISNUMBER(Inputs!L269),Inputs!L269,"")</f>
        <v>181.56399999999999</v>
      </c>
      <c r="M33" s="382" t="str">
        <f>IF(ISNUMBER(Inputs!M269),Inputs!M269,"")</f>
        <v/>
      </c>
      <c r="N33" s="382" t="str">
        <f>IF(ISNUMBER(Inputs!N269),Inputs!N269,"")</f>
        <v/>
      </c>
      <c r="O33" s="382" t="str">
        <f>IF(ISNUMBER(Inputs!O269),Inputs!O269,"")</f>
        <v/>
      </c>
      <c r="P33" s="382" t="str">
        <f>IF(ISNUMBER(Inputs!P269),Inputs!P269,"")</f>
        <v/>
      </c>
      <c r="Q33" s="382" t="str">
        <f>IF(ISNUMBER(Inputs!Q269),Inputs!Q269,"")</f>
        <v/>
      </c>
      <c r="R33" s="382" t="str">
        <f>IF(ISNUMBER(Inputs!R269),Inputs!R269,"")</f>
        <v/>
      </c>
      <c r="S33" s="382" t="str">
        <f>IF(ISNUMBER(Inputs!S269),Inputs!S269,"")</f>
        <v/>
      </c>
      <c r="T33" s="382" t="str">
        <f>IF(ISNUMBER(Inputs!T269),Inputs!T269,"")</f>
        <v/>
      </c>
      <c r="U33" s="382" t="str">
        <f>IF(ISNUMBER(Inputs!U269),Inputs!U269,"")</f>
        <v/>
      </c>
      <c r="V33" s="382" t="str">
        <f>IF(ISNUMBER(Inputs!V269),Inputs!V269,"")</f>
        <v/>
      </c>
      <c r="W33" s="382" t="str">
        <f>IF(ISNUMBER(Inputs!W269),Inputs!W269,"")</f>
        <v/>
      </c>
      <c r="X33" s="382" t="str">
        <f>IF(ISNUMBER(Inputs!X269),Inputs!X269,"")</f>
        <v/>
      </c>
      <c r="Y33" s="382" t="str">
        <f>IF(ISNUMBER(Inputs!Y269),Inputs!Y269,"")</f>
        <v/>
      </c>
      <c r="Z33" s="382" t="str">
        <f>IF(ISNUMBER(Inputs!Z269),Inputs!Z269,"")</f>
        <v/>
      </c>
      <c r="AA33" s="382" t="str">
        <f>IF(ISNUMBER(Inputs!AA269),Inputs!AA269,"")</f>
        <v/>
      </c>
      <c r="AB33" s="382" t="str">
        <f>IF(ISNUMBER(Inputs!AB269),Inputs!AB269,"")</f>
        <v/>
      </c>
      <c r="AC33" s="382" t="str">
        <f>IF(ISNUMBER(Inputs!AC269),Inputs!AC269,"")</f>
        <v/>
      </c>
      <c r="AD33" s="382" t="str">
        <f>IF(ISNUMBER(Inputs!AD269),Inputs!AD269,"")</f>
        <v/>
      </c>
      <c r="AE33" s="382" t="str">
        <f>IF(ISNUMBER(Inputs!AE269),Inputs!AE269,"")</f>
        <v/>
      </c>
      <c r="AF33" s="382" t="str">
        <f>IF(ISNUMBER(Inputs!AF269),Inputs!AF269,"")</f>
        <v/>
      </c>
      <c r="AG33" s="382" t="str">
        <f>IF(ISNUMBER(Inputs!AG269),Inputs!AG269,"")</f>
        <v/>
      </c>
      <c r="AH33" s="382" t="str">
        <f>IF(ISNUMBER(Inputs!AH269),Inputs!AH269,"")</f>
        <v/>
      </c>
      <c r="AI33" s="382" t="str">
        <f>IF(ISNUMBER(Inputs!AI269),Inputs!AI269,"")</f>
        <v/>
      </c>
      <c r="AJ33" s="382" t="str">
        <f>IF(ISNUMBER(Inputs!AJ269),Inputs!AJ269,"")</f>
        <v/>
      </c>
      <c r="AK33" s="382" t="str">
        <f>IF(ISNUMBER(Inputs!AK269),Inputs!AK269,"")</f>
        <v/>
      </c>
      <c r="AL33" s="382" t="str">
        <f>IF(ISNUMBER(Inputs!AL269),Inputs!AL269,"")</f>
        <v/>
      </c>
      <c r="AM33" s="382" t="str">
        <f>IF(ISNUMBER(Inputs!AM269),Inputs!AM269,"")</f>
        <v/>
      </c>
      <c r="AN33" s="382" t="str">
        <f>IF(ISNUMBER(Inputs!AN269),Inputs!AN269,"")</f>
        <v/>
      </c>
      <c r="AO33" s="382" t="str">
        <f>IF(ISNUMBER(Inputs!AO269),Inputs!AO269,"")</f>
        <v/>
      </c>
      <c r="AP33" s="382" t="str">
        <f>IF(ISNUMBER(Inputs!AP269),Inputs!AP269,"")</f>
        <v/>
      </c>
      <c r="AQ33" s="382" t="str">
        <f>IF(ISNUMBER(Inputs!AQ269),Inputs!AQ269,"")</f>
        <v/>
      </c>
      <c r="AR33" s="382" t="str">
        <f>IF(ISNUMBER(Inputs!AR269),Inputs!AR269,"")</f>
        <v/>
      </c>
      <c r="AS33" s="382" t="str">
        <f>IF(ISNUMBER(Inputs!AS269),Inputs!AS269,"")</f>
        <v/>
      </c>
      <c r="AT33" s="382" t="str">
        <f>IF(ISNUMBER(Inputs!AT269),Inputs!AT269,"")</f>
        <v/>
      </c>
      <c r="AU33" s="382" t="str">
        <f>IF(ISNUMBER(Inputs!AU269),Inputs!AU269,"")</f>
        <v/>
      </c>
      <c r="AV33" s="382" t="str">
        <f>IF(ISNUMBER(Inputs!AV269),Inputs!AV269,"")</f>
        <v/>
      </c>
      <c r="AW33" s="382" t="str">
        <f>IF(ISNUMBER(Inputs!AW269),Inputs!AW269,"")</f>
        <v/>
      </c>
      <c r="AX33" s="382" t="str">
        <f>IF(ISNUMBER(Inputs!AX269),Inputs!AX269,"")</f>
        <v/>
      </c>
      <c r="AY33" s="382" t="str">
        <f>IF(ISNUMBER(Inputs!AY269),Inputs!AY269,"")</f>
        <v/>
      </c>
      <c r="AZ33" s="382" t="str">
        <f>IF(ISNUMBER(Inputs!AZ269),Inputs!AZ269,"")</f>
        <v/>
      </c>
      <c r="BA33" s="382" t="str">
        <f>IF(ISNUMBER(Inputs!BA269),Inputs!BA269,"")</f>
        <v/>
      </c>
      <c r="BB33" s="382" t="str">
        <f>IF(ISNUMBER(Inputs!BB269),Inputs!BB269,"")</f>
        <v/>
      </c>
      <c r="BC33" s="382" t="str">
        <f>IF(ISNUMBER(Inputs!BC269),Inputs!BC269,"")</f>
        <v/>
      </c>
      <c r="BD33" s="382" t="str">
        <f>IF(ISNUMBER(Inputs!BD269),Inputs!BD269,"")</f>
        <v/>
      </c>
      <c r="BE33" s="382" t="str">
        <f>IF(ISNUMBER(Inputs!BE269),Inputs!BE269,"")</f>
        <v/>
      </c>
      <c r="BF33" s="382" t="str">
        <f>IF(ISNUMBER(Inputs!BF269),Inputs!BF269,"")</f>
        <v/>
      </c>
      <c r="BG33" s="382" t="str">
        <f>IF(ISNUMBER(Inputs!BG269),Inputs!BG269,"")</f>
        <v/>
      </c>
      <c r="BH33" s="382" t="str">
        <f>IF(ISNUMBER(Inputs!BH269),Inputs!BH269,"")</f>
        <v/>
      </c>
      <c r="BI33" s="382" t="str">
        <f>IF(ISNUMBER(Inputs!BI269),Inputs!BI269,"")</f>
        <v/>
      </c>
      <c r="BJ33" s="382" t="str">
        <f>IF(ISNUMBER(Inputs!BJ269),Inputs!BJ269,"")</f>
        <v/>
      </c>
      <c r="BK33" s="382" t="str">
        <f>IF(ISNUMBER(Inputs!BK269),Inputs!BK269,"")</f>
        <v/>
      </c>
      <c r="BL33" s="382" t="str">
        <f>IF(ISNUMBER(Inputs!BL269),Inputs!BL269,"")</f>
        <v/>
      </c>
      <c r="BM33" s="382" t="str">
        <f>IF(ISNUMBER(Inputs!BM269),Inputs!BM269,"")</f>
        <v/>
      </c>
      <c r="BN33" s="382" t="str">
        <f>IF(ISNUMBER(Inputs!BN269),Inputs!BN269,"")</f>
        <v/>
      </c>
      <c r="BO33" s="382" t="str">
        <f>IF(ISNUMBER(Inputs!BO269),Inputs!BO269,"")</f>
        <v/>
      </c>
      <c r="BP33" s="382" t="str">
        <f>IF(ISNUMBER(Inputs!BP269),Inputs!BP269,"")</f>
        <v/>
      </c>
      <c r="BQ33" s="382" t="str">
        <f>IF(ISNUMBER(Inputs!BQ269),Inputs!BQ269,"")</f>
        <v/>
      </c>
      <c r="BR33" s="382" t="str">
        <f>IF(ISNUMBER(Inputs!BR269),Inputs!BR269,"")</f>
        <v/>
      </c>
      <c r="BS33" s="382" t="str">
        <f>IF(ISNUMBER(Inputs!BS269),Inputs!BS269,"")</f>
        <v/>
      </c>
      <c r="BT33" s="382" t="str">
        <f>IF(ISNUMBER(Inputs!BT269),Inputs!BT269,"")</f>
        <v/>
      </c>
      <c r="BU33" s="382" t="str">
        <f>IF(ISNUMBER(Inputs!BU269),Inputs!BU269,"")</f>
        <v/>
      </c>
      <c r="BV33" s="382" t="str">
        <f>IF(ISNUMBER(Inputs!BV269),Inputs!BV269,"")</f>
        <v/>
      </c>
      <c r="BW33" s="382" t="str">
        <f>IF(ISNUMBER(Inputs!BW269),Inputs!BW269,"")</f>
        <v/>
      </c>
      <c r="BX33" s="382" t="str">
        <f>IF(ISNUMBER(Inputs!BX269),Inputs!BX269,"")</f>
        <v/>
      </c>
      <c r="BY33" s="382" t="str">
        <f>IF(ISNUMBER(Inputs!BY269),Inputs!BY269,"")</f>
        <v/>
      </c>
      <c r="BZ33" s="382" t="str">
        <f>IF(ISNUMBER(Inputs!BZ269),Inputs!BZ269,"")</f>
        <v/>
      </c>
      <c r="CA33" s="382" t="str">
        <f>IF(ISNUMBER(Inputs!CA269),Inputs!CA269,"")</f>
        <v/>
      </c>
      <c r="CB33" s="382" t="str">
        <f>IF(ISNUMBER(Inputs!CB269),Inputs!CB269,"")</f>
        <v/>
      </c>
      <c r="CC33" s="382" t="str">
        <f>IF(ISNUMBER(Inputs!CC269),Inputs!CC269,"")</f>
        <v/>
      </c>
      <c r="CD33" s="382" t="str">
        <f>IF(ISNUMBER(Inputs!CD269),Inputs!CD269,"")</f>
        <v/>
      </c>
      <c r="CE33" s="382" t="str">
        <f>IF(ISNUMBER(Inputs!CE269),Inputs!CE269,"")</f>
        <v/>
      </c>
      <c r="CF33" s="382" t="str">
        <f>IF(ISNUMBER(Inputs!CF269),Inputs!CF269,"")</f>
        <v/>
      </c>
      <c r="CG33" s="382" t="str">
        <f>IF(ISNUMBER(Inputs!CG269),Inputs!CG269,"")</f>
        <v/>
      </c>
      <c r="CH33" s="382" t="str">
        <f>IF(ISNUMBER(Inputs!CH269),Inputs!CH269,"")</f>
        <v/>
      </c>
      <c r="CI33" s="382" t="str">
        <f>IF(ISNUMBER(Inputs!CI269),Inputs!CI269,"")</f>
        <v/>
      </c>
    </row>
    <row r="34" spans="1:87">
      <c r="A34" s="11"/>
      <c r="B34" s="8"/>
      <c r="C34" s="1"/>
      <c r="D34" s="2"/>
      <c r="E34" s="2"/>
      <c r="F34" s="2"/>
      <c r="G34" s="382"/>
      <c r="H34" s="382"/>
      <c r="I34" s="382"/>
      <c r="J34" s="382"/>
      <c r="K34" s="382"/>
      <c r="L34" s="382"/>
      <c r="M34" s="382"/>
      <c r="N34" s="382"/>
      <c r="O34" s="382"/>
      <c r="P34" s="382"/>
      <c r="Q34" s="382"/>
      <c r="R34" s="382"/>
      <c r="S34" s="38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  <c r="AF34" s="382"/>
    </row>
    <row r="35" spans="1:87">
      <c r="A35" s="11"/>
      <c r="B35" s="8"/>
      <c r="C35" s="56" t="s">
        <v>851</v>
      </c>
      <c r="D35" s="2"/>
      <c r="E35" s="2"/>
      <c r="F35" s="2"/>
      <c r="G35" s="382"/>
      <c r="H35" s="382"/>
      <c r="I35" s="382"/>
      <c r="J35" s="382"/>
      <c r="K35" s="382"/>
      <c r="L35" s="382"/>
      <c r="M35" s="382"/>
      <c r="N35" s="382"/>
      <c r="O35" s="382"/>
      <c r="P35" s="382"/>
      <c r="Q35" s="382"/>
      <c r="R35" s="382"/>
      <c r="S35" s="38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  <c r="AF35" s="382"/>
    </row>
    <row r="36" spans="1:87">
      <c r="A36" s="11"/>
      <c r="B36" s="8"/>
      <c r="C36" s="1" t="s">
        <v>77</v>
      </c>
      <c r="D36" s="2" t="s">
        <v>736</v>
      </c>
      <c r="E36" s="2" t="s">
        <v>58</v>
      </c>
      <c r="F36" s="2"/>
      <c r="G36" s="630"/>
      <c r="H36" s="630"/>
      <c r="I36" s="630"/>
      <c r="J36" s="630"/>
      <c r="K36" s="630"/>
      <c r="L36" s="630"/>
      <c r="M36" s="383">
        <f>Inputs!M285</f>
        <v>340.09468599033801</v>
      </c>
      <c r="N36" s="383">
        <f>Inputs!N285</f>
        <v>375.73805689747724</v>
      </c>
      <c r="O36" s="383">
        <f>Inputs!O285</f>
        <v>221.68239858457079</v>
      </c>
      <c r="P36" s="383">
        <f>Inputs!P285</f>
        <v>224.62682099921932</v>
      </c>
      <c r="Q36" s="383">
        <f>Inputs!Q285</f>
        <v>224.7553397625949</v>
      </c>
      <c r="R36" s="383">
        <f>Inputs!R285</f>
        <v>251.0067358249228</v>
      </c>
      <c r="S36" s="383">
        <f>Inputs!S285</f>
        <v>294.67721980088191</v>
      </c>
      <c r="T36" s="383">
        <f>Inputs!T285</f>
        <v>311.81912918753153</v>
      </c>
      <c r="U36" s="383">
        <f>Inputs!U285</f>
        <v>325.11799999999994</v>
      </c>
      <c r="V36" s="383">
        <f>Inputs!V285</f>
        <v>325.11799999999994</v>
      </c>
      <c r="W36" s="383">
        <f>Inputs!W285</f>
        <v>325.11799999999994</v>
      </c>
      <c r="X36" s="383">
        <f>Inputs!X285</f>
        <v>325.11799999999994</v>
      </c>
      <c r="Y36" s="383">
        <f>Inputs!Y285</f>
        <v>325.11799999999994</v>
      </c>
      <c r="Z36" s="383">
        <f>Inputs!Z285</f>
        <v>325.11799999999994</v>
      </c>
      <c r="AA36" s="383">
        <f>Inputs!AA285</f>
        <v>325.11799999999994</v>
      </c>
      <c r="AB36" s="383">
        <f>Inputs!AB285</f>
        <v>325.11799999999994</v>
      </c>
      <c r="AC36" s="383">
        <f>Inputs!AC285</f>
        <v>325.11799999999994</v>
      </c>
      <c r="AD36" s="383">
        <f>Inputs!AD285</f>
        <v>325.11799999999994</v>
      </c>
      <c r="AE36" s="383">
        <f>Inputs!AE285</f>
        <v>325.11799999999994</v>
      </c>
      <c r="AF36" s="383">
        <f>Inputs!AF285</f>
        <v>325.11799999999994</v>
      </c>
      <c r="AG36" s="383">
        <f>Inputs!AG285</f>
        <v>325.11799999999994</v>
      </c>
      <c r="AH36" s="383">
        <f>Inputs!AH285</f>
        <v>325.11799999999994</v>
      </c>
      <c r="AI36" s="383">
        <f>Inputs!AI285</f>
        <v>325.11799999999994</v>
      </c>
      <c r="AJ36" s="383">
        <f>Inputs!AJ285</f>
        <v>325.11799999999988</v>
      </c>
      <c r="AK36" s="383">
        <f>Inputs!AK285</f>
        <v>325.11799999999994</v>
      </c>
      <c r="AL36" s="383">
        <f>Inputs!AL285</f>
        <v>325.11799999999994</v>
      </c>
      <c r="AM36" s="383">
        <f>Inputs!AM285</f>
        <v>325.11799999999994</v>
      </c>
      <c r="AN36" s="383">
        <f>Inputs!AN285</f>
        <v>325.11799999999994</v>
      </c>
      <c r="AO36" s="383">
        <f>Inputs!AO285</f>
        <v>325.11799999999994</v>
      </c>
      <c r="AP36" s="383">
        <f>Inputs!AP285</f>
        <v>325.11799999999994</v>
      </c>
      <c r="AQ36" s="383">
        <f>Inputs!AQ285</f>
        <v>325.11799999999994</v>
      </c>
      <c r="AR36" s="383">
        <f>Inputs!AR285</f>
        <v>325.11799999999994</v>
      </c>
      <c r="AS36" s="383">
        <f>Inputs!AS285</f>
        <v>325.11799999999994</v>
      </c>
      <c r="AT36" s="383">
        <f>Inputs!AT285</f>
        <v>325.11799999999994</v>
      </c>
      <c r="AU36" s="383">
        <f>Inputs!AU285</f>
        <v>325.11799999999994</v>
      </c>
      <c r="AV36" s="383">
        <f>Inputs!AV285</f>
        <v>325.11799999999994</v>
      </c>
      <c r="AW36" s="383">
        <f>Inputs!AW285</f>
        <v>325.11799999999994</v>
      </c>
      <c r="AX36" s="383">
        <f>Inputs!AX285</f>
        <v>325.11799999999994</v>
      </c>
      <c r="AY36" s="383">
        <f>Inputs!AY285</f>
        <v>325.11799999999994</v>
      </c>
      <c r="AZ36" s="383">
        <f>Inputs!AZ285</f>
        <v>325.11799999999994</v>
      </c>
      <c r="BA36" s="383">
        <f>Inputs!BA285</f>
        <v>325.11799999999994</v>
      </c>
      <c r="BB36" s="383">
        <f>Inputs!BB285</f>
        <v>325.11799999999994</v>
      </c>
      <c r="BC36" s="383">
        <f>Inputs!BC285</f>
        <v>325.11799999999994</v>
      </c>
      <c r="BD36" s="383">
        <f>Inputs!BD285</f>
        <v>325.11799999999994</v>
      </c>
      <c r="BE36" s="383">
        <f>Inputs!BE285</f>
        <v>325.11799999999994</v>
      </c>
      <c r="BF36" s="383">
        <f>Inputs!BF285</f>
        <v>325.11799999999994</v>
      </c>
      <c r="BG36" s="383">
        <f>Inputs!BG285</f>
        <v>325.11799999999994</v>
      </c>
      <c r="BH36" s="383">
        <f>Inputs!BH285</f>
        <v>325.11799999999994</v>
      </c>
      <c r="BI36" s="383">
        <f>Inputs!BI285</f>
        <v>325.11799999999994</v>
      </c>
      <c r="BJ36" s="383">
        <f>Inputs!BJ285</f>
        <v>325.11799999999994</v>
      </c>
      <c r="BK36" s="383">
        <f>Inputs!BK285</f>
        <v>325.11799999999994</v>
      </c>
      <c r="BL36" s="383">
        <f>Inputs!BL285</f>
        <v>325.11799999999994</v>
      </c>
      <c r="BM36" s="383">
        <f>Inputs!BM285</f>
        <v>325.11799999999994</v>
      </c>
      <c r="BN36" s="383">
        <f>Inputs!BN285</f>
        <v>325.11799999999994</v>
      </c>
      <c r="BO36" s="383">
        <f>Inputs!BO285</f>
        <v>325.11799999999994</v>
      </c>
      <c r="BP36" s="383">
        <f>Inputs!BP285</f>
        <v>325.11799999999994</v>
      </c>
      <c r="BQ36" s="383">
        <f>Inputs!BQ285</f>
        <v>325.11799999999994</v>
      </c>
      <c r="BR36" s="383">
        <f>Inputs!BR285</f>
        <v>325.11799999999999</v>
      </c>
      <c r="BS36" s="383">
        <f>Inputs!BS285</f>
        <v>325.11799999999999</v>
      </c>
      <c r="BT36" s="383">
        <f>Inputs!BT285</f>
        <v>325.11799999999994</v>
      </c>
      <c r="BU36" s="383">
        <f>Inputs!BU285</f>
        <v>325.11799999999994</v>
      </c>
      <c r="BV36" s="383">
        <f>Inputs!BV285</f>
        <v>325.11799999999994</v>
      </c>
      <c r="BW36" s="383">
        <f>Inputs!BW285</f>
        <v>325.11799999999994</v>
      </c>
      <c r="BX36" s="383">
        <f>Inputs!BX285</f>
        <v>325.11799999999994</v>
      </c>
      <c r="BY36" s="383">
        <f>Inputs!BY285</f>
        <v>325.11799999999994</v>
      </c>
      <c r="BZ36" s="383">
        <f>Inputs!BZ285</f>
        <v>325.11799999999994</v>
      </c>
      <c r="CA36" s="383">
        <f>Inputs!CA285</f>
        <v>325.11799999999994</v>
      </c>
      <c r="CB36" s="383">
        <f>Inputs!CB285</f>
        <v>325.11799999999994</v>
      </c>
      <c r="CC36" s="383">
        <f>Inputs!CC285</f>
        <v>325.11799999999994</v>
      </c>
      <c r="CD36" s="383">
        <f>Inputs!CD285</f>
        <v>325.11799999999994</v>
      </c>
      <c r="CE36" s="383">
        <f>Inputs!CE285</f>
        <v>325.11799999999994</v>
      </c>
      <c r="CF36" s="383">
        <f>Inputs!CF285</f>
        <v>325.11799999999994</v>
      </c>
      <c r="CG36" s="383">
        <f>Inputs!CG285</f>
        <v>325.11799999999994</v>
      </c>
      <c r="CH36" s="383">
        <f>Inputs!CH285</f>
        <v>325.11799999999994</v>
      </c>
      <c r="CI36" s="383">
        <f>Inputs!CI285</f>
        <v>325.11799999999994</v>
      </c>
    </row>
    <row r="37" spans="1:87">
      <c r="A37" s="11"/>
      <c r="B37" s="8"/>
      <c r="C37" s="1" t="s">
        <v>78</v>
      </c>
      <c r="D37" s="2" t="s">
        <v>736</v>
      </c>
      <c r="E37" s="2" t="s">
        <v>58</v>
      </c>
      <c r="F37" s="2"/>
      <c r="G37" s="630"/>
      <c r="H37" s="630"/>
      <c r="I37" s="630"/>
      <c r="J37" s="630"/>
      <c r="K37" s="630"/>
      <c r="L37" s="630"/>
      <c r="M37" s="383">
        <f>Inputs!M286</f>
        <v>132.96425120772946</v>
      </c>
      <c r="N37" s="383">
        <f>Inputs!N286</f>
        <v>132.96418717217091</v>
      </c>
      <c r="O37" s="383">
        <f>Inputs!O286</f>
        <v>158.21906595352922</v>
      </c>
      <c r="P37" s="383">
        <f>Inputs!P286</f>
        <v>178.2727885163591</v>
      </c>
      <c r="Q37" s="383">
        <f>Inputs!Q286</f>
        <v>200.06247348000778</v>
      </c>
      <c r="R37" s="383">
        <f>Inputs!R286</f>
        <v>193.14260125795903</v>
      </c>
      <c r="S37" s="383">
        <f>Inputs!S286</f>
        <v>192.913377493431</v>
      </c>
      <c r="T37" s="383">
        <f>Inputs!T286</f>
        <v>220.79811276492723</v>
      </c>
      <c r="U37" s="383">
        <f>Inputs!U286</f>
        <v>230.21500000000009</v>
      </c>
      <c r="V37" s="383">
        <f>Inputs!V286</f>
        <v>230.21500000000006</v>
      </c>
      <c r="W37" s="383">
        <f>Inputs!W286</f>
        <v>230.21500000000009</v>
      </c>
      <c r="X37" s="383">
        <f>Inputs!X286</f>
        <v>230.21500000000006</v>
      </c>
      <c r="Y37" s="383">
        <f>Inputs!Y286</f>
        <v>230.21500000000006</v>
      </c>
      <c r="Z37" s="383">
        <f>Inputs!Z286</f>
        <v>230.21500000000006</v>
      </c>
      <c r="AA37" s="383">
        <f>Inputs!AA286</f>
        <v>230.21500000000009</v>
      </c>
      <c r="AB37" s="383">
        <f>Inputs!AB286</f>
        <v>230.21500000000006</v>
      </c>
      <c r="AC37" s="383">
        <f>Inputs!AC286</f>
        <v>230.21500000000006</v>
      </c>
      <c r="AD37" s="383">
        <f>Inputs!AD286</f>
        <v>230.21500000000006</v>
      </c>
      <c r="AE37" s="383">
        <f>Inputs!AE286</f>
        <v>230.21500000000009</v>
      </c>
      <c r="AF37" s="383">
        <f>Inputs!AF286</f>
        <v>230.21500000000003</v>
      </c>
      <c r="AG37" s="383">
        <f>Inputs!AG286</f>
        <v>230.21500000000006</v>
      </c>
      <c r="AH37" s="383">
        <f>Inputs!AH286</f>
        <v>230.21500000000006</v>
      </c>
      <c r="AI37" s="383">
        <f>Inputs!AI286</f>
        <v>230.21500000000009</v>
      </c>
      <c r="AJ37" s="383">
        <f>Inputs!AJ286</f>
        <v>230.21500000000006</v>
      </c>
      <c r="AK37" s="383">
        <f>Inputs!AK286</f>
        <v>230.21500000000006</v>
      </c>
      <c r="AL37" s="383">
        <f>Inputs!AL286</f>
        <v>230.21500000000006</v>
      </c>
      <c r="AM37" s="383">
        <f>Inputs!AM286</f>
        <v>230.21500000000003</v>
      </c>
      <c r="AN37" s="383">
        <f>Inputs!AN286</f>
        <v>230.21500000000006</v>
      </c>
      <c r="AO37" s="383">
        <f>Inputs!AO286</f>
        <v>230.21500000000006</v>
      </c>
      <c r="AP37" s="383">
        <f>Inputs!AP286</f>
        <v>230.21500000000006</v>
      </c>
      <c r="AQ37" s="383">
        <f>Inputs!AQ286</f>
        <v>230.21500000000006</v>
      </c>
      <c r="AR37" s="383">
        <f>Inputs!AR286</f>
        <v>230.21500000000006</v>
      </c>
      <c r="AS37" s="383">
        <f>Inputs!AS286</f>
        <v>230.21500000000006</v>
      </c>
      <c r="AT37" s="383">
        <f>Inputs!AT286</f>
        <v>230.21500000000006</v>
      </c>
      <c r="AU37" s="383">
        <f>Inputs!AU286</f>
        <v>230.21500000000006</v>
      </c>
      <c r="AV37" s="383">
        <f>Inputs!AV286</f>
        <v>230.21500000000006</v>
      </c>
      <c r="AW37" s="383">
        <f>Inputs!AW286</f>
        <v>230.21500000000006</v>
      </c>
      <c r="AX37" s="383">
        <f>Inputs!AX286</f>
        <v>230.21500000000006</v>
      </c>
      <c r="AY37" s="383">
        <f>Inputs!AY286</f>
        <v>230.21500000000006</v>
      </c>
      <c r="AZ37" s="383">
        <f>Inputs!AZ286</f>
        <v>230.21500000000006</v>
      </c>
      <c r="BA37" s="383">
        <f>Inputs!BA286</f>
        <v>230.21500000000006</v>
      </c>
      <c r="BB37" s="383">
        <f>Inputs!BB286</f>
        <v>230.21500000000009</v>
      </c>
      <c r="BC37" s="383">
        <f>Inputs!BC286</f>
        <v>230.21500000000006</v>
      </c>
      <c r="BD37" s="383">
        <f>Inputs!BD286</f>
        <v>230.21500000000006</v>
      </c>
      <c r="BE37" s="383">
        <f>Inputs!BE286</f>
        <v>230.21500000000006</v>
      </c>
      <c r="BF37" s="383">
        <f>Inputs!BF286</f>
        <v>230.21500000000006</v>
      </c>
      <c r="BG37" s="383">
        <f>Inputs!BG286</f>
        <v>230.21500000000006</v>
      </c>
      <c r="BH37" s="383">
        <f>Inputs!BH286</f>
        <v>230.21500000000006</v>
      </c>
      <c r="BI37" s="383">
        <f>Inputs!BI286</f>
        <v>230.21500000000009</v>
      </c>
      <c r="BJ37" s="383">
        <f>Inputs!BJ286</f>
        <v>230.21500000000009</v>
      </c>
      <c r="BK37" s="383">
        <f>Inputs!BK286</f>
        <v>230.21500000000009</v>
      </c>
      <c r="BL37" s="383">
        <f>Inputs!BL286</f>
        <v>230.21500000000006</v>
      </c>
      <c r="BM37" s="383">
        <f>Inputs!BM286</f>
        <v>230.21500000000003</v>
      </c>
      <c r="BN37" s="383">
        <f>Inputs!BN286</f>
        <v>230.21500000000006</v>
      </c>
      <c r="BO37" s="383">
        <f>Inputs!BO286</f>
        <v>230.21500000000006</v>
      </c>
      <c r="BP37" s="383">
        <f>Inputs!BP286</f>
        <v>230.21500000000006</v>
      </c>
      <c r="BQ37" s="383">
        <f>Inputs!BQ286</f>
        <v>230.21500000000006</v>
      </c>
      <c r="BR37" s="383">
        <f>Inputs!BR286</f>
        <v>230.21500000000006</v>
      </c>
      <c r="BS37" s="383">
        <f>Inputs!BS286</f>
        <v>230.21500000000006</v>
      </c>
      <c r="BT37" s="383">
        <f>Inputs!BT286</f>
        <v>230.21500000000006</v>
      </c>
      <c r="BU37" s="383">
        <f>Inputs!BU286</f>
        <v>230.21500000000006</v>
      </c>
      <c r="BV37" s="383">
        <f>Inputs!BV286</f>
        <v>230.21500000000006</v>
      </c>
      <c r="BW37" s="383">
        <f>Inputs!BW286</f>
        <v>230.21500000000006</v>
      </c>
      <c r="BX37" s="383">
        <f>Inputs!BX286</f>
        <v>230.21500000000006</v>
      </c>
      <c r="BY37" s="383">
        <f>Inputs!BY286</f>
        <v>230.21500000000006</v>
      </c>
      <c r="BZ37" s="383">
        <f>Inputs!BZ286</f>
        <v>230.21500000000006</v>
      </c>
      <c r="CA37" s="383">
        <f>Inputs!CA286</f>
        <v>230.21500000000006</v>
      </c>
      <c r="CB37" s="383">
        <f>Inputs!CB286</f>
        <v>230.21500000000006</v>
      </c>
      <c r="CC37" s="383">
        <f>Inputs!CC286</f>
        <v>230.21500000000006</v>
      </c>
      <c r="CD37" s="383">
        <f>Inputs!CD286</f>
        <v>230.21500000000006</v>
      </c>
      <c r="CE37" s="383">
        <f>Inputs!CE286</f>
        <v>230.21500000000006</v>
      </c>
      <c r="CF37" s="383">
        <f>Inputs!CF286</f>
        <v>230.21500000000006</v>
      </c>
      <c r="CG37" s="383">
        <f>Inputs!CG286</f>
        <v>230.21500000000006</v>
      </c>
      <c r="CH37" s="383">
        <f>Inputs!CH286</f>
        <v>230.21500000000006</v>
      </c>
      <c r="CI37" s="383">
        <f>Inputs!CI286</f>
        <v>230.21500000000006</v>
      </c>
    </row>
    <row r="38" spans="1:87">
      <c r="A38" s="11"/>
      <c r="B38" s="8"/>
      <c r="C38" s="1" t="s">
        <v>79</v>
      </c>
      <c r="D38" s="2" t="s">
        <v>736</v>
      </c>
      <c r="E38" s="2" t="s">
        <v>58</v>
      </c>
      <c r="F38" s="2"/>
      <c r="G38" s="630"/>
      <c r="H38" s="630"/>
      <c r="I38" s="630"/>
      <c r="J38" s="630"/>
      <c r="K38" s="630"/>
      <c r="L38" s="630"/>
      <c r="M38" s="382">
        <f>Inputs!M287</f>
        <v>398.89178743961355</v>
      </c>
      <c r="N38" s="382">
        <f>Inputs!N287</f>
        <v>425.48521061106902</v>
      </c>
      <c r="O38" s="382">
        <f>Inputs!O287</f>
        <v>295.07332613874837</v>
      </c>
      <c r="P38" s="382">
        <f>Inputs!P287</f>
        <v>366.27272104879825</v>
      </c>
      <c r="Q38" s="382">
        <f>Inputs!Q287</f>
        <v>380.63421330839037</v>
      </c>
      <c r="R38" s="382">
        <f>Inputs!R287</f>
        <v>384.78709573686876</v>
      </c>
      <c r="S38" s="382">
        <f>Inputs!S287</f>
        <v>409.66506740252663</v>
      </c>
      <c r="T38" s="382">
        <f>Inputs!T287</f>
        <v>417.10285105907388</v>
      </c>
      <c r="U38" s="382">
        <f>Inputs!U287</f>
        <v>492.10285105907388</v>
      </c>
      <c r="V38" s="382">
        <f>Inputs!V287</f>
        <v>567.10285105907383</v>
      </c>
      <c r="W38" s="382">
        <f>Inputs!W287</f>
        <v>642.10285105907383</v>
      </c>
      <c r="X38" s="382">
        <f>Inputs!X287</f>
        <v>717.10285105907383</v>
      </c>
      <c r="Y38" s="382">
        <f>Inputs!Y287</f>
        <v>792.10285105907383</v>
      </c>
      <c r="Z38" s="382">
        <f>Inputs!Z287</f>
        <v>867.10285105907383</v>
      </c>
      <c r="AA38" s="382">
        <f>Inputs!AA287</f>
        <v>942.10285105907383</v>
      </c>
      <c r="AB38" s="382">
        <f>Inputs!AB287</f>
        <v>1017.1028510590738</v>
      </c>
      <c r="AC38" s="382">
        <f>Inputs!AC287</f>
        <v>1092.1028510590738</v>
      </c>
      <c r="AD38" s="382">
        <f>Inputs!AD287</f>
        <v>1167.1028510590738</v>
      </c>
      <c r="AE38" s="382">
        <f>Inputs!AE287</f>
        <v>1242.1028510590738</v>
      </c>
      <c r="AF38" s="382">
        <f>Inputs!AF287</f>
        <v>1317.1028510590738</v>
      </c>
      <c r="AG38" s="382">
        <f>Inputs!AG287</f>
        <v>1337.1028510590738</v>
      </c>
      <c r="AH38" s="382">
        <f>Inputs!AH287</f>
        <v>1357.1028510590738</v>
      </c>
      <c r="AI38" s="382">
        <f>Inputs!AI287</f>
        <v>1377.1028510590738</v>
      </c>
      <c r="AJ38" s="382">
        <f>Inputs!AJ287</f>
        <v>1397.1028510590738</v>
      </c>
      <c r="AK38" s="382">
        <f>Inputs!AK287</f>
        <v>1417.1028510590738</v>
      </c>
      <c r="AL38" s="382">
        <f>Inputs!AL287</f>
        <v>1437.1028510590738</v>
      </c>
      <c r="AM38" s="382">
        <f>Inputs!AM287</f>
        <v>1457.1028510590738</v>
      </c>
      <c r="AN38" s="382">
        <f>Inputs!AN287</f>
        <v>1477.1028510590738</v>
      </c>
      <c r="AO38" s="382">
        <f>Inputs!AO287</f>
        <v>1497.1028510590738</v>
      </c>
      <c r="AP38" s="382">
        <f>Inputs!AP287</f>
        <v>1517.1028510590738</v>
      </c>
      <c r="AQ38" s="382">
        <f>Inputs!AQ287</f>
        <v>1537.1028510590738</v>
      </c>
      <c r="AR38" s="382">
        <f>Inputs!AR287</f>
        <v>1557.1028510590738</v>
      </c>
      <c r="AS38" s="382">
        <f>Inputs!AS287</f>
        <v>1577.1028510590738</v>
      </c>
      <c r="AT38" s="382">
        <f>Inputs!AT287</f>
        <v>1597.1028510590738</v>
      </c>
      <c r="AU38" s="382">
        <f>Inputs!AU287</f>
        <v>1617.1028510590738</v>
      </c>
      <c r="AV38" s="382">
        <f>Inputs!AV287</f>
        <v>1637.1028510590738</v>
      </c>
      <c r="AW38" s="382">
        <f>Inputs!AW287</f>
        <v>1657.1028510590738</v>
      </c>
      <c r="AX38" s="382">
        <f>Inputs!AX287</f>
        <v>1677.1028510590738</v>
      </c>
      <c r="AY38" s="382">
        <f>Inputs!AY287</f>
        <v>1697.1028510590738</v>
      </c>
      <c r="AZ38" s="382">
        <f>Inputs!AZ287</f>
        <v>1717.1028510590738</v>
      </c>
      <c r="BA38" s="382">
        <f>Inputs!BA287</f>
        <v>1737.1028510590738</v>
      </c>
      <c r="BB38" s="382">
        <f>Inputs!BB287</f>
        <v>1757.1028510590738</v>
      </c>
      <c r="BC38" s="382">
        <f>Inputs!BC287</f>
        <v>1777.1028510590738</v>
      </c>
      <c r="BD38" s="382">
        <f>Inputs!BD287</f>
        <v>1797.1028510590738</v>
      </c>
      <c r="BE38" s="382">
        <f>Inputs!BE287</f>
        <v>1817.1028510590738</v>
      </c>
      <c r="BF38" s="382">
        <f>Inputs!BF287</f>
        <v>1837.1028510590738</v>
      </c>
      <c r="BG38" s="382">
        <f>Inputs!BG287</f>
        <v>1857.1028510590738</v>
      </c>
      <c r="BH38" s="382">
        <f>Inputs!BH287</f>
        <v>1877.1028510590738</v>
      </c>
      <c r="BI38" s="382">
        <f>Inputs!BI287</f>
        <v>1897.1028510590738</v>
      </c>
      <c r="BJ38" s="382">
        <f>Inputs!BJ287</f>
        <v>1917.1028510590738</v>
      </c>
      <c r="BK38" s="382">
        <f>Inputs!BK287</f>
        <v>1937.1028510590738</v>
      </c>
      <c r="BL38" s="382">
        <f>Inputs!BL287</f>
        <v>1957.1028510590738</v>
      </c>
      <c r="BM38" s="382">
        <f>Inputs!BM287</f>
        <v>1977.1028510590738</v>
      </c>
      <c r="BN38" s="382">
        <f>Inputs!BN287</f>
        <v>1997.1028510590738</v>
      </c>
      <c r="BO38" s="382">
        <f>Inputs!BO287</f>
        <v>2017.1028510590738</v>
      </c>
      <c r="BP38" s="382">
        <f>Inputs!BP287</f>
        <v>2037.1028510590738</v>
      </c>
      <c r="BQ38" s="382">
        <f>Inputs!BQ287</f>
        <v>2057.1028510590741</v>
      </c>
      <c r="BR38" s="382">
        <f>Inputs!BR287</f>
        <v>2077.1028510590741</v>
      </c>
      <c r="BS38" s="382">
        <f>Inputs!BS287</f>
        <v>2097.1028510590741</v>
      </c>
      <c r="BT38" s="382">
        <f>Inputs!BT287</f>
        <v>2117.1028510590741</v>
      </c>
      <c r="BU38" s="382">
        <f>Inputs!BU287</f>
        <v>2137.1028510590741</v>
      </c>
      <c r="BV38" s="382">
        <f>Inputs!BV287</f>
        <v>2157.1028510590741</v>
      </c>
      <c r="BW38" s="382">
        <f>Inputs!BW287</f>
        <v>2177.1028510590741</v>
      </c>
      <c r="BX38" s="382">
        <f>Inputs!BX287</f>
        <v>2197.1028510590741</v>
      </c>
      <c r="BY38" s="382">
        <f>Inputs!BY287</f>
        <v>2217.1028510590741</v>
      </c>
      <c r="BZ38" s="382">
        <f>Inputs!BZ287</f>
        <v>2237.1028510590741</v>
      </c>
      <c r="CA38" s="382">
        <f>Inputs!CA287</f>
        <v>2257.1028510590741</v>
      </c>
      <c r="CB38" s="382">
        <f>Inputs!CB287</f>
        <v>2277.1028510590741</v>
      </c>
      <c r="CC38" s="382">
        <f>Inputs!CC287</f>
        <v>2297.1028510590741</v>
      </c>
      <c r="CD38" s="382">
        <f>Inputs!CD287</f>
        <v>2317.1028510590741</v>
      </c>
      <c r="CE38" s="382">
        <f>Inputs!CE287</f>
        <v>2337.1028510590741</v>
      </c>
      <c r="CF38" s="382">
        <f>Inputs!CF287</f>
        <v>2357.1028510590741</v>
      </c>
      <c r="CG38" s="382">
        <f>Inputs!CG287</f>
        <v>2377.1028510590741</v>
      </c>
      <c r="CH38" s="382">
        <f>Inputs!CH287</f>
        <v>2397.1028510590741</v>
      </c>
      <c r="CI38" s="382">
        <f>Inputs!CI287</f>
        <v>2417.1028510590741</v>
      </c>
    </row>
    <row r="39" spans="1:87">
      <c r="A39" s="11"/>
      <c r="B39" s="8"/>
      <c r="C39" s="1" t="s">
        <v>80</v>
      </c>
      <c r="D39" s="2" t="s">
        <v>736</v>
      </c>
      <c r="E39" s="2" t="s">
        <v>58</v>
      </c>
      <c r="F39" s="2"/>
      <c r="G39" s="630"/>
      <c r="H39" s="630"/>
      <c r="I39" s="630"/>
      <c r="J39" s="630"/>
      <c r="K39" s="630"/>
      <c r="L39" s="630"/>
      <c r="M39" s="382">
        <f>Inputs!M288</f>
        <v>0</v>
      </c>
      <c r="N39" s="382">
        <f>Inputs!N288</f>
        <v>0</v>
      </c>
      <c r="O39" s="382">
        <f>Inputs!O288</f>
        <v>0</v>
      </c>
      <c r="P39" s="382">
        <f>Inputs!P288</f>
        <v>0</v>
      </c>
      <c r="Q39" s="382">
        <f>Inputs!Q288</f>
        <v>0</v>
      </c>
      <c r="R39" s="382">
        <f>Inputs!R288</f>
        <v>0</v>
      </c>
      <c r="S39" s="382">
        <f>Inputs!S288</f>
        <v>0</v>
      </c>
      <c r="T39" s="382">
        <f>Inputs!T288</f>
        <v>0</v>
      </c>
      <c r="U39" s="382">
        <f>Inputs!U288</f>
        <v>0</v>
      </c>
      <c r="V39" s="382">
        <f>Inputs!V288</f>
        <v>0</v>
      </c>
      <c r="W39" s="382">
        <f>Inputs!W288</f>
        <v>0</v>
      </c>
      <c r="X39" s="382">
        <f>Inputs!X288</f>
        <v>0</v>
      </c>
      <c r="Y39" s="382">
        <f>Inputs!Y288</f>
        <v>0</v>
      </c>
      <c r="Z39" s="382">
        <f>Inputs!Z288</f>
        <v>0</v>
      </c>
      <c r="AA39" s="382">
        <f>Inputs!AA288</f>
        <v>0</v>
      </c>
      <c r="AB39" s="382">
        <f>Inputs!AB288</f>
        <v>0</v>
      </c>
      <c r="AC39" s="382">
        <f>Inputs!AC288</f>
        <v>0</v>
      </c>
      <c r="AD39" s="382">
        <f>Inputs!AD288</f>
        <v>0</v>
      </c>
      <c r="AE39" s="382">
        <f>Inputs!AE288</f>
        <v>0</v>
      </c>
      <c r="AF39" s="382">
        <f>Inputs!AF288</f>
        <v>0</v>
      </c>
      <c r="AG39" s="382">
        <f>Inputs!AG288</f>
        <v>0</v>
      </c>
      <c r="AH39" s="382">
        <f>Inputs!AH288</f>
        <v>0</v>
      </c>
      <c r="AI39" s="382">
        <f>Inputs!AI288</f>
        <v>0</v>
      </c>
      <c r="AJ39" s="382">
        <f>Inputs!AJ288</f>
        <v>0</v>
      </c>
      <c r="AK39" s="382">
        <f>Inputs!AK288</f>
        <v>0</v>
      </c>
      <c r="AL39" s="382">
        <f>Inputs!AL288</f>
        <v>0</v>
      </c>
      <c r="AM39" s="382">
        <f>Inputs!AM288</f>
        <v>0</v>
      </c>
      <c r="AN39" s="382">
        <f>Inputs!AN288</f>
        <v>0</v>
      </c>
      <c r="AO39" s="382">
        <f>Inputs!AO288</f>
        <v>0</v>
      </c>
      <c r="AP39" s="382">
        <f>Inputs!AP288</f>
        <v>0</v>
      </c>
      <c r="AQ39" s="382">
        <f>Inputs!AQ288</f>
        <v>0</v>
      </c>
      <c r="AR39" s="382">
        <f>Inputs!AR288</f>
        <v>0</v>
      </c>
      <c r="AS39" s="382">
        <f>Inputs!AS288</f>
        <v>0</v>
      </c>
      <c r="AT39" s="382">
        <f>Inputs!AT288</f>
        <v>0</v>
      </c>
      <c r="AU39" s="382">
        <f>Inputs!AU288</f>
        <v>0</v>
      </c>
      <c r="AV39" s="382">
        <f>Inputs!AV288</f>
        <v>0</v>
      </c>
      <c r="AW39" s="382">
        <f>Inputs!AW288</f>
        <v>0</v>
      </c>
      <c r="AX39" s="382">
        <f>Inputs!AX288</f>
        <v>0</v>
      </c>
      <c r="AY39" s="382">
        <f>Inputs!AY288</f>
        <v>0</v>
      </c>
      <c r="AZ39" s="382">
        <f>Inputs!AZ288</f>
        <v>0</v>
      </c>
      <c r="BA39" s="382">
        <f>Inputs!BA288</f>
        <v>0</v>
      </c>
      <c r="BB39" s="382">
        <f>Inputs!BB288</f>
        <v>0</v>
      </c>
      <c r="BC39" s="382">
        <f>Inputs!BC288</f>
        <v>0</v>
      </c>
      <c r="BD39" s="382">
        <f>Inputs!BD288</f>
        <v>0</v>
      </c>
      <c r="BE39" s="382">
        <f>Inputs!BE288</f>
        <v>0</v>
      </c>
      <c r="BF39" s="382">
        <f>Inputs!BF288</f>
        <v>0</v>
      </c>
      <c r="BG39" s="382">
        <f>Inputs!BG288</f>
        <v>0</v>
      </c>
      <c r="BH39" s="382">
        <f>Inputs!BH288</f>
        <v>0</v>
      </c>
      <c r="BI39" s="382">
        <f>Inputs!BI288</f>
        <v>0</v>
      </c>
      <c r="BJ39" s="382">
        <f>Inputs!BJ288</f>
        <v>0</v>
      </c>
      <c r="BK39" s="382">
        <f>Inputs!BK288</f>
        <v>0</v>
      </c>
      <c r="BL39" s="382">
        <f>Inputs!BL288</f>
        <v>0</v>
      </c>
      <c r="BM39" s="382">
        <f>Inputs!BM288</f>
        <v>0</v>
      </c>
      <c r="BN39" s="382">
        <f>Inputs!BN288</f>
        <v>0</v>
      </c>
      <c r="BO39" s="382">
        <f>Inputs!BO288</f>
        <v>0</v>
      </c>
      <c r="BP39" s="382">
        <f>Inputs!BP288</f>
        <v>0</v>
      </c>
      <c r="BQ39" s="382">
        <f>Inputs!BQ288</f>
        <v>0</v>
      </c>
      <c r="BR39" s="382">
        <f>Inputs!BR288</f>
        <v>0</v>
      </c>
      <c r="BS39" s="382">
        <f>Inputs!BS288</f>
        <v>0</v>
      </c>
      <c r="BT39" s="382">
        <f>Inputs!BT288</f>
        <v>0</v>
      </c>
      <c r="BU39" s="382">
        <f>Inputs!BU288</f>
        <v>0</v>
      </c>
      <c r="BV39" s="382">
        <f>Inputs!BV288</f>
        <v>0</v>
      </c>
      <c r="BW39" s="382">
        <f>Inputs!BW288</f>
        <v>0</v>
      </c>
      <c r="BX39" s="382">
        <f>Inputs!BX288</f>
        <v>0</v>
      </c>
      <c r="BY39" s="382">
        <f>Inputs!BY288</f>
        <v>0</v>
      </c>
      <c r="BZ39" s="382">
        <f>Inputs!BZ288</f>
        <v>0</v>
      </c>
      <c r="CA39" s="382">
        <f>Inputs!CA288</f>
        <v>0</v>
      </c>
      <c r="CB39" s="382">
        <f>Inputs!CB288</f>
        <v>0</v>
      </c>
      <c r="CC39" s="382">
        <f>Inputs!CC288</f>
        <v>0</v>
      </c>
      <c r="CD39" s="382">
        <f>Inputs!CD288</f>
        <v>0</v>
      </c>
      <c r="CE39" s="382">
        <f>Inputs!CE288</f>
        <v>0</v>
      </c>
      <c r="CF39" s="382">
        <f>Inputs!CF288</f>
        <v>0</v>
      </c>
      <c r="CG39" s="382">
        <f>Inputs!CG288</f>
        <v>0</v>
      </c>
      <c r="CH39" s="382">
        <f>Inputs!CH288</f>
        <v>0</v>
      </c>
      <c r="CI39" s="382">
        <f>Inputs!CI288</f>
        <v>0</v>
      </c>
    </row>
    <row r="40" spans="1:87">
      <c r="A40" s="11"/>
      <c r="B40" s="8"/>
      <c r="C40" s="1" t="s">
        <v>81</v>
      </c>
      <c r="D40" s="2" t="s">
        <v>736</v>
      </c>
      <c r="E40" s="2" t="s">
        <v>58</v>
      </c>
      <c r="F40" s="2"/>
      <c r="G40" s="630"/>
      <c r="H40" s="630"/>
      <c r="I40" s="630"/>
      <c r="J40" s="630"/>
      <c r="K40" s="630"/>
      <c r="L40" s="630"/>
      <c r="M40" s="382">
        <f>Inputs!M289</f>
        <v>0</v>
      </c>
      <c r="N40" s="382">
        <f>Inputs!N289</f>
        <v>0</v>
      </c>
      <c r="O40" s="382">
        <f>Inputs!O289</f>
        <v>0</v>
      </c>
      <c r="P40" s="382">
        <f>Inputs!P289</f>
        <v>0</v>
      </c>
      <c r="Q40" s="382">
        <f>Inputs!Q289</f>
        <v>0</v>
      </c>
      <c r="R40" s="382">
        <f>Inputs!R289</f>
        <v>0</v>
      </c>
      <c r="S40" s="382">
        <f>Inputs!S289</f>
        <v>0</v>
      </c>
      <c r="T40" s="382">
        <f>Inputs!T289</f>
        <v>0</v>
      </c>
      <c r="U40" s="382">
        <f>Inputs!U289</f>
        <v>0</v>
      </c>
      <c r="V40" s="382">
        <f>Inputs!V289</f>
        <v>0</v>
      </c>
      <c r="W40" s="382">
        <f>Inputs!W289</f>
        <v>0</v>
      </c>
      <c r="X40" s="382">
        <f>Inputs!X289</f>
        <v>0</v>
      </c>
      <c r="Y40" s="382">
        <f>Inputs!Y289</f>
        <v>0</v>
      </c>
      <c r="Z40" s="382">
        <f>Inputs!Z289</f>
        <v>0</v>
      </c>
      <c r="AA40" s="382">
        <f>Inputs!AA289</f>
        <v>0</v>
      </c>
      <c r="AB40" s="382">
        <f>Inputs!AB289</f>
        <v>0</v>
      </c>
      <c r="AC40" s="382">
        <f>Inputs!AC289</f>
        <v>0</v>
      </c>
      <c r="AD40" s="382">
        <f>Inputs!AD289</f>
        <v>0</v>
      </c>
      <c r="AE40" s="382">
        <f>Inputs!AE289</f>
        <v>0</v>
      </c>
      <c r="AF40" s="382">
        <f>Inputs!AF289</f>
        <v>0</v>
      </c>
      <c r="AG40" s="382">
        <f>Inputs!AG289</f>
        <v>0</v>
      </c>
      <c r="AH40" s="382">
        <f>Inputs!AH289</f>
        <v>0</v>
      </c>
      <c r="AI40" s="382">
        <f>Inputs!AI289</f>
        <v>0</v>
      </c>
      <c r="AJ40" s="382">
        <f>Inputs!AJ289</f>
        <v>0</v>
      </c>
      <c r="AK40" s="382">
        <f>Inputs!AK289</f>
        <v>0</v>
      </c>
      <c r="AL40" s="382">
        <f>Inputs!AL289</f>
        <v>0</v>
      </c>
      <c r="AM40" s="382">
        <f>Inputs!AM289</f>
        <v>0</v>
      </c>
      <c r="AN40" s="382">
        <f>Inputs!AN289</f>
        <v>0</v>
      </c>
      <c r="AO40" s="382">
        <f>Inputs!AO289</f>
        <v>0</v>
      </c>
      <c r="AP40" s="382">
        <f>Inputs!AP289</f>
        <v>0</v>
      </c>
      <c r="AQ40" s="382">
        <f>Inputs!AQ289</f>
        <v>0</v>
      </c>
      <c r="AR40" s="382">
        <f>Inputs!AR289</f>
        <v>0</v>
      </c>
      <c r="AS40" s="382">
        <f>Inputs!AS289</f>
        <v>0</v>
      </c>
      <c r="AT40" s="382">
        <f>Inputs!AT289</f>
        <v>0</v>
      </c>
      <c r="AU40" s="382">
        <f>Inputs!AU289</f>
        <v>0</v>
      </c>
      <c r="AV40" s="382">
        <f>Inputs!AV289</f>
        <v>0</v>
      </c>
      <c r="AW40" s="382">
        <f>Inputs!AW289</f>
        <v>0</v>
      </c>
      <c r="AX40" s="382">
        <f>Inputs!AX289</f>
        <v>0</v>
      </c>
      <c r="AY40" s="382">
        <f>Inputs!AY289</f>
        <v>0</v>
      </c>
      <c r="AZ40" s="382">
        <f>Inputs!AZ289</f>
        <v>0</v>
      </c>
      <c r="BA40" s="382">
        <f>Inputs!BA289</f>
        <v>0</v>
      </c>
      <c r="BB40" s="382">
        <f>Inputs!BB289</f>
        <v>0</v>
      </c>
      <c r="BC40" s="382">
        <f>Inputs!BC289</f>
        <v>0</v>
      </c>
      <c r="BD40" s="382">
        <f>Inputs!BD289</f>
        <v>0</v>
      </c>
      <c r="BE40" s="382">
        <f>Inputs!BE289</f>
        <v>0</v>
      </c>
      <c r="BF40" s="382">
        <f>Inputs!BF289</f>
        <v>0</v>
      </c>
      <c r="BG40" s="382">
        <f>Inputs!BG289</f>
        <v>0</v>
      </c>
      <c r="BH40" s="382">
        <f>Inputs!BH289</f>
        <v>0</v>
      </c>
      <c r="BI40" s="382">
        <f>Inputs!BI289</f>
        <v>0</v>
      </c>
      <c r="BJ40" s="382">
        <f>Inputs!BJ289</f>
        <v>0</v>
      </c>
      <c r="BK40" s="382">
        <f>Inputs!BK289</f>
        <v>0</v>
      </c>
      <c r="BL40" s="382">
        <f>Inputs!BL289</f>
        <v>0</v>
      </c>
      <c r="BM40" s="382">
        <f>Inputs!BM289</f>
        <v>0</v>
      </c>
      <c r="BN40" s="382">
        <f>Inputs!BN289</f>
        <v>0</v>
      </c>
      <c r="BO40" s="382">
        <f>Inputs!BO289</f>
        <v>0</v>
      </c>
      <c r="BP40" s="382">
        <f>Inputs!BP289</f>
        <v>0</v>
      </c>
      <c r="BQ40" s="382">
        <f>Inputs!BQ289</f>
        <v>0</v>
      </c>
      <c r="BR40" s="382">
        <f>Inputs!BR289</f>
        <v>0</v>
      </c>
      <c r="BS40" s="382">
        <f>Inputs!BS289</f>
        <v>0</v>
      </c>
      <c r="BT40" s="382">
        <f>Inputs!BT289</f>
        <v>0</v>
      </c>
      <c r="BU40" s="382">
        <f>Inputs!BU289</f>
        <v>0</v>
      </c>
      <c r="BV40" s="382">
        <f>Inputs!BV289</f>
        <v>0</v>
      </c>
      <c r="BW40" s="382">
        <f>Inputs!BW289</f>
        <v>0</v>
      </c>
      <c r="BX40" s="382">
        <f>Inputs!BX289</f>
        <v>0</v>
      </c>
      <c r="BY40" s="382">
        <f>Inputs!BY289</f>
        <v>0</v>
      </c>
      <c r="BZ40" s="382">
        <f>Inputs!BZ289</f>
        <v>0</v>
      </c>
      <c r="CA40" s="382">
        <f>Inputs!CA289</f>
        <v>0</v>
      </c>
      <c r="CB40" s="382">
        <f>Inputs!CB289</f>
        <v>0</v>
      </c>
      <c r="CC40" s="382">
        <f>Inputs!CC289</f>
        <v>0</v>
      </c>
      <c r="CD40" s="382">
        <f>Inputs!CD289</f>
        <v>0</v>
      </c>
      <c r="CE40" s="382">
        <f>Inputs!CE289</f>
        <v>0</v>
      </c>
      <c r="CF40" s="382">
        <f>Inputs!CF289</f>
        <v>0</v>
      </c>
      <c r="CG40" s="382">
        <f>Inputs!CG289</f>
        <v>0</v>
      </c>
      <c r="CH40" s="382">
        <f>Inputs!CH289</f>
        <v>0</v>
      </c>
      <c r="CI40" s="382">
        <f>Inputs!CI289</f>
        <v>0</v>
      </c>
    </row>
    <row r="41" spans="1:87">
      <c r="A41" s="11"/>
      <c r="B41" s="8"/>
      <c r="C41" s="59"/>
      <c r="D41" s="2"/>
      <c r="E41" s="2"/>
      <c r="F41" s="2"/>
      <c r="G41" s="382"/>
      <c r="H41" s="382"/>
      <c r="I41" s="382"/>
      <c r="J41" s="382"/>
      <c r="K41" s="382"/>
      <c r="L41" s="382"/>
      <c r="M41" s="382"/>
      <c r="N41" s="382"/>
      <c r="O41" s="382"/>
      <c r="P41" s="382"/>
      <c r="Q41" s="382"/>
      <c r="R41" s="382"/>
      <c r="S41" s="38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  <c r="AF41" s="382"/>
    </row>
    <row r="42" spans="1:87">
      <c r="A42" s="218"/>
      <c r="B42" s="218"/>
      <c r="C42" s="302" t="s">
        <v>61</v>
      </c>
      <c r="D42" s="208"/>
      <c r="E42" s="208"/>
      <c r="F42" s="208"/>
      <c r="G42" s="177"/>
      <c r="H42" s="177"/>
      <c r="I42" s="177"/>
      <c r="J42" s="177"/>
      <c r="K42" s="180"/>
      <c r="L42" s="181"/>
      <c r="M42" s="181"/>
      <c r="N42" s="181"/>
      <c r="O42" s="182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7"/>
      <c r="AZ42" s="177"/>
      <c r="BA42" s="177"/>
      <c r="BB42" s="177"/>
      <c r="BC42" s="177"/>
      <c r="BD42" s="177"/>
      <c r="BE42" s="177"/>
      <c r="BF42" s="177"/>
      <c r="BG42" s="177"/>
      <c r="BH42" s="177"/>
      <c r="BI42" s="177"/>
      <c r="BJ42" s="177"/>
      <c r="BK42" s="177"/>
      <c r="BL42" s="177"/>
      <c r="BM42" s="177"/>
      <c r="BN42" s="177"/>
      <c r="BO42" s="177"/>
      <c r="BP42" s="177"/>
      <c r="BQ42" s="177"/>
      <c r="BR42" s="177"/>
      <c r="BS42" s="177"/>
      <c r="BT42" s="177"/>
      <c r="BU42" s="177"/>
      <c r="BV42" s="177"/>
      <c r="BW42" s="177"/>
      <c r="BX42" s="177"/>
      <c r="BY42" s="177"/>
      <c r="BZ42" s="177"/>
      <c r="CA42" s="177"/>
      <c r="CB42" s="177"/>
      <c r="CC42" s="177"/>
      <c r="CD42" s="177"/>
      <c r="CE42" s="177"/>
      <c r="CF42" s="177"/>
      <c r="CG42" s="177"/>
      <c r="CH42" s="177"/>
      <c r="CI42" s="177"/>
    </row>
    <row r="43" spans="1:87">
      <c r="A43" s="11"/>
      <c r="B43" s="8"/>
      <c r="C43" s="1" t="s">
        <v>97</v>
      </c>
      <c r="D43" s="2" t="s">
        <v>898</v>
      </c>
      <c r="E43" s="2" t="s">
        <v>58</v>
      </c>
      <c r="F43" s="2"/>
      <c r="G43" s="420"/>
      <c r="H43" s="420"/>
      <c r="I43" s="420"/>
      <c r="J43" s="631"/>
      <c r="K43" s="631"/>
      <c r="L43" s="382">
        <f>Inputs!L374</f>
        <v>170</v>
      </c>
      <c r="M43" s="382">
        <f>Inputs!M374</f>
        <v>170</v>
      </c>
      <c r="N43" s="382">
        <f>Inputs!N374</f>
        <v>170</v>
      </c>
      <c r="O43" s="382">
        <f>Inputs!O374</f>
        <v>171.666666666667</v>
      </c>
      <c r="P43" s="382">
        <f>Inputs!P374</f>
        <v>171.666666666667</v>
      </c>
      <c r="Q43" s="382">
        <f>Inputs!Q374</f>
        <v>171.666666666667</v>
      </c>
      <c r="R43" s="382">
        <f>Inputs!R374</f>
        <v>171.666666666667</v>
      </c>
      <c r="S43" s="382">
        <f>Inputs!S374</f>
        <v>171.666666666667</v>
      </c>
      <c r="T43" s="382">
        <f>Inputs!T374</f>
        <v>171.666666666667</v>
      </c>
      <c r="U43" s="382">
        <f>Inputs!U374</f>
        <v>171.666666666667</v>
      </c>
      <c r="V43" s="382">
        <f>Inputs!V374</f>
        <v>171.666666666667</v>
      </c>
      <c r="W43" s="382">
        <f>Inputs!W374</f>
        <v>171.666666666667</v>
      </c>
      <c r="X43" s="382">
        <f>Inputs!X374</f>
        <v>171.666666666667</v>
      </c>
      <c r="Y43" s="382">
        <f>Inputs!Y374</f>
        <v>171.666666666667</v>
      </c>
      <c r="Z43" s="382">
        <f>Inputs!Z374</f>
        <v>171.666666666667</v>
      </c>
      <c r="AA43" s="382">
        <f>Inputs!AA374</f>
        <v>171.666666666667</v>
      </c>
      <c r="AB43" s="382">
        <f>Inputs!AB374</f>
        <v>171.666666666667</v>
      </c>
      <c r="AC43" s="382">
        <f>Inputs!AC374</f>
        <v>171.666666666667</v>
      </c>
      <c r="AD43" s="382">
        <f>Inputs!AD374</f>
        <v>171.666666666667</v>
      </c>
      <c r="AE43" s="382">
        <f>Inputs!AE374</f>
        <v>171.666666666667</v>
      </c>
      <c r="AF43" s="382">
        <f>Inputs!AF374</f>
        <v>171.666666666667</v>
      </c>
      <c r="AG43" s="382">
        <f>Inputs!AG374</f>
        <v>171.666666666667</v>
      </c>
      <c r="AH43" s="382">
        <f>Inputs!AH374</f>
        <v>171.666666666667</v>
      </c>
      <c r="AI43" s="382">
        <f>Inputs!AI374</f>
        <v>171.666666666667</v>
      </c>
      <c r="AJ43" s="382">
        <f>Inputs!AJ374</f>
        <v>171.666666666667</v>
      </c>
      <c r="AK43" s="382">
        <f>Inputs!AK374</f>
        <v>171.666666666667</v>
      </c>
      <c r="AL43" s="382">
        <f>Inputs!AL374</f>
        <v>171.666666666667</v>
      </c>
      <c r="AM43" s="382">
        <f>Inputs!AM374</f>
        <v>171.666666666667</v>
      </c>
      <c r="AN43" s="382">
        <f>Inputs!AN374</f>
        <v>171.666666666667</v>
      </c>
      <c r="AO43" s="382">
        <f>Inputs!AO374</f>
        <v>171.666666666667</v>
      </c>
      <c r="AP43" s="382">
        <f>Inputs!AP374</f>
        <v>171.666666666667</v>
      </c>
      <c r="AQ43" s="382">
        <f>Inputs!AQ374</f>
        <v>171.666666666667</v>
      </c>
      <c r="AR43" s="382">
        <f>Inputs!AR374</f>
        <v>171.666666666667</v>
      </c>
      <c r="AS43" s="382">
        <f>Inputs!AS374</f>
        <v>171.666666666667</v>
      </c>
      <c r="AT43" s="382">
        <f>Inputs!AT374</f>
        <v>171.666666666667</v>
      </c>
      <c r="AU43" s="382">
        <f>Inputs!AU374</f>
        <v>171.666666666667</v>
      </c>
      <c r="AV43" s="382">
        <f>Inputs!AV374</f>
        <v>171.666666666667</v>
      </c>
      <c r="AW43" s="382">
        <f>Inputs!AW374</f>
        <v>171.666666666667</v>
      </c>
      <c r="AX43" s="382">
        <f>Inputs!AX374</f>
        <v>171.666666666667</v>
      </c>
      <c r="AY43" s="382">
        <f>Inputs!AY374</f>
        <v>171.666666666667</v>
      </c>
      <c r="AZ43" s="382">
        <f>Inputs!AZ374</f>
        <v>171.666666666667</v>
      </c>
      <c r="BA43" s="382">
        <f>Inputs!BA374</f>
        <v>171.666666666667</v>
      </c>
      <c r="BB43" s="382">
        <f>Inputs!BB374</f>
        <v>171.666666666667</v>
      </c>
      <c r="BC43" s="382">
        <f>Inputs!BC374</f>
        <v>171.666666666667</v>
      </c>
      <c r="BD43" s="382">
        <f>Inputs!BD374</f>
        <v>171.666666666667</v>
      </c>
      <c r="BE43" s="382">
        <f>Inputs!BE374</f>
        <v>171.666666666667</v>
      </c>
      <c r="BF43" s="382">
        <f>Inputs!BF374</f>
        <v>171.666666666667</v>
      </c>
      <c r="BG43" s="382">
        <f>Inputs!BG374</f>
        <v>171.666666666667</v>
      </c>
      <c r="BH43" s="382">
        <f>Inputs!BH374</f>
        <v>171.666666666667</v>
      </c>
      <c r="BI43" s="382">
        <f>Inputs!BI374</f>
        <v>171.666666666667</v>
      </c>
      <c r="BJ43" s="382">
        <f>Inputs!BJ374</f>
        <v>171.666666666667</v>
      </c>
      <c r="BK43" s="382">
        <f>Inputs!BK374</f>
        <v>171.666666666667</v>
      </c>
      <c r="BL43" s="382">
        <f>Inputs!BL374</f>
        <v>171.666666666667</v>
      </c>
      <c r="BM43" s="382">
        <f>Inputs!BM374</f>
        <v>171.666666666667</v>
      </c>
      <c r="BN43" s="382">
        <f>Inputs!BN374</f>
        <v>171.666666666667</v>
      </c>
      <c r="BO43" s="382">
        <f>Inputs!BO374</f>
        <v>171.666666666667</v>
      </c>
      <c r="BP43" s="382">
        <f>Inputs!BP374</f>
        <v>171.666666666667</v>
      </c>
      <c r="BQ43" s="382">
        <f>Inputs!BQ374</f>
        <v>171.666666666667</v>
      </c>
      <c r="BR43" s="382">
        <f>Inputs!BR374</f>
        <v>171.666666666667</v>
      </c>
      <c r="BS43" s="382">
        <f>Inputs!BS374</f>
        <v>171.666666666667</v>
      </c>
      <c r="BT43" s="382">
        <f>Inputs!BT374</f>
        <v>171.666666666667</v>
      </c>
      <c r="BU43" s="382">
        <f>Inputs!BU374</f>
        <v>171.666666666667</v>
      </c>
      <c r="BV43" s="382">
        <f>Inputs!BV374</f>
        <v>171.666666666667</v>
      </c>
      <c r="BW43" s="382">
        <f>Inputs!BW374</f>
        <v>171.666666666667</v>
      </c>
      <c r="BX43" s="382">
        <f>Inputs!BX374</f>
        <v>171.666666666667</v>
      </c>
      <c r="BY43" s="382">
        <f>Inputs!BY374</f>
        <v>171.666666666667</v>
      </c>
      <c r="BZ43" s="382">
        <f>Inputs!BZ374</f>
        <v>171.666666666667</v>
      </c>
      <c r="CA43" s="382">
        <f>Inputs!CA374</f>
        <v>171.666666666667</v>
      </c>
      <c r="CB43" s="382">
        <f>Inputs!CB374</f>
        <v>171.666666666667</v>
      </c>
      <c r="CC43" s="382">
        <f>Inputs!CC374</f>
        <v>171.666666666667</v>
      </c>
      <c r="CD43" s="382">
        <f>Inputs!CD374</f>
        <v>171.666666666667</v>
      </c>
      <c r="CE43" s="382">
        <f>Inputs!CE374</f>
        <v>171.666666666667</v>
      </c>
      <c r="CF43" s="382">
        <f>Inputs!CF374</f>
        <v>171.666666666667</v>
      </c>
      <c r="CG43" s="382">
        <f>Inputs!CG374</f>
        <v>171.666666666667</v>
      </c>
      <c r="CH43" s="382">
        <f>Inputs!CH374</f>
        <v>171.666666666667</v>
      </c>
      <c r="CI43" s="382">
        <f>Inputs!CI374</f>
        <v>171.666666666667</v>
      </c>
    </row>
    <row r="44" spans="1:87">
      <c r="A44" s="11"/>
      <c r="B44" s="8"/>
      <c r="C44" s="1"/>
      <c r="D44" s="2"/>
      <c r="E44" s="2"/>
      <c r="F44" s="2"/>
      <c r="G44" s="382"/>
      <c r="H44" s="382"/>
      <c r="I44" s="382"/>
      <c r="J44" s="382"/>
      <c r="K44" s="382"/>
      <c r="L44" s="382"/>
      <c r="M44" s="382"/>
      <c r="N44" s="382"/>
      <c r="O44" s="382"/>
      <c r="P44" s="382"/>
      <c r="Q44" s="382"/>
      <c r="R44" s="382"/>
      <c r="S44" s="382"/>
      <c r="T44" s="382"/>
      <c r="U44" s="382"/>
      <c r="V44" s="382"/>
      <c r="W44" s="382"/>
      <c r="X44" s="382"/>
      <c r="Y44" s="382"/>
      <c r="Z44" s="382"/>
      <c r="AA44" s="382"/>
      <c r="AB44" s="382"/>
      <c r="AC44" s="382"/>
      <c r="AD44" s="382"/>
      <c r="AE44" s="382"/>
      <c r="AF44" s="382"/>
      <c r="AG44" s="382"/>
      <c r="AH44" s="382"/>
      <c r="AI44" s="382"/>
      <c r="AJ44" s="382"/>
      <c r="AK44" s="382"/>
      <c r="AL44" s="382"/>
      <c r="AM44" s="382"/>
      <c r="AN44" s="382"/>
      <c r="AO44" s="382"/>
      <c r="AP44" s="382"/>
      <c r="AQ44" s="382"/>
      <c r="AR44" s="382"/>
      <c r="AS44" s="382"/>
      <c r="AT44" s="382"/>
      <c r="AU44" s="382"/>
      <c r="AV44" s="382"/>
      <c r="AW44" s="382"/>
      <c r="AX44" s="382"/>
      <c r="AY44" s="382"/>
      <c r="AZ44" s="382"/>
      <c r="BA44" s="382"/>
      <c r="BB44" s="382"/>
      <c r="BC44" s="382"/>
      <c r="BD44" s="382"/>
      <c r="BE44" s="382"/>
      <c r="BF44" s="382"/>
      <c r="BG44" s="382"/>
      <c r="BH44" s="382"/>
      <c r="BI44" s="382"/>
      <c r="BJ44" s="382"/>
      <c r="BK44" s="382"/>
      <c r="BL44" s="382"/>
      <c r="BM44" s="382"/>
      <c r="BN44" s="382"/>
      <c r="BO44" s="382"/>
      <c r="BP44" s="382"/>
      <c r="BQ44" s="382"/>
      <c r="BR44" s="382"/>
      <c r="BS44" s="382"/>
      <c r="BT44" s="382"/>
      <c r="BU44" s="382"/>
      <c r="BV44" s="382"/>
      <c r="BW44" s="382"/>
      <c r="BX44" s="382"/>
      <c r="BY44" s="382"/>
      <c r="BZ44" s="382"/>
      <c r="CA44" s="382"/>
      <c r="CB44" s="382"/>
      <c r="CC44" s="382"/>
      <c r="CD44" s="382"/>
      <c r="CE44" s="382"/>
      <c r="CF44" s="382"/>
      <c r="CG44" s="382"/>
      <c r="CH44" s="382"/>
      <c r="CI44" s="382"/>
    </row>
    <row r="45" spans="1:87">
      <c r="A45" s="218"/>
      <c r="B45" s="218"/>
      <c r="C45" s="302" t="s">
        <v>66</v>
      </c>
      <c r="D45" s="208"/>
      <c r="E45" s="208"/>
      <c r="F45" s="208"/>
      <c r="G45" s="177"/>
      <c r="H45" s="177"/>
      <c r="I45" s="177"/>
      <c r="J45" s="177"/>
      <c r="K45" s="180"/>
      <c r="L45" s="181"/>
      <c r="M45" s="181"/>
      <c r="N45" s="181"/>
      <c r="O45" s="182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  <c r="AO45" s="177"/>
      <c r="AP45" s="177"/>
      <c r="AQ45" s="177"/>
      <c r="AR45" s="177"/>
      <c r="AS45" s="177"/>
      <c r="AT45" s="177"/>
      <c r="AU45" s="177"/>
      <c r="AV45" s="177"/>
      <c r="AW45" s="177"/>
      <c r="AX45" s="177"/>
      <c r="AY45" s="177"/>
      <c r="AZ45" s="177"/>
      <c r="BA45" s="177"/>
      <c r="BB45" s="177"/>
      <c r="BC45" s="177"/>
      <c r="BD45" s="177"/>
      <c r="BE45" s="177"/>
      <c r="BF45" s="177"/>
      <c r="BG45" s="177"/>
      <c r="BH45" s="177"/>
      <c r="BI45" s="177"/>
      <c r="BJ45" s="177"/>
      <c r="BK45" s="177"/>
      <c r="BL45" s="177"/>
      <c r="BM45" s="177"/>
      <c r="BN45" s="177"/>
      <c r="BO45" s="177"/>
      <c r="BP45" s="177"/>
      <c r="BQ45" s="177"/>
      <c r="BR45" s="177"/>
      <c r="BS45" s="177"/>
      <c r="BT45" s="177"/>
      <c r="BU45" s="177"/>
      <c r="BV45" s="177"/>
      <c r="BW45" s="177"/>
      <c r="BX45" s="177"/>
      <c r="BY45" s="177"/>
      <c r="BZ45" s="177"/>
      <c r="CA45" s="177"/>
      <c r="CB45" s="177"/>
      <c r="CC45" s="177"/>
      <c r="CD45" s="177"/>
      <c r="CE45" s="177"/>
      <c r="CF45" s="177"/>
      <c r="CG45" s="177"/>
      <c r="CH45" s="177"/>
      <c r="CI45" s="177"/>
    </row>
    <row r="46" spans="1:87">
      <c r="A46" s="11"/>
      <c r="B46" s="213"/>
      <c r="C46" s="1" t="s">
        <v>68</v>
      </c>
      <c r="D46" s="2" t="s">
        <v>898</v>
      </c>
      <c r="E46" s="2" t="s">
        <v>58</v>
      </c>
      <c r="F46" s="2"/>
      <c r="G46" s="420"/>
      <c r="H46" s="420"/>
      <c r="I46" s="420"/>
      <c r="J46" s="420"/>
      <c r="K46" s="77">
        <f>Inputs!K363</f>
        <v>280.18380118198581</v>
      </c>
      <c r="L46" s="77">
        <f>Inputs!L363</f>
        <v>136.44580118198579</v>
      </c>
      <c r="M46" s="77">
        <f>Inputs!M363</f>
        <v>82.101999999999975</v>
      </c>
      <c r="N46" s="77">
        <f>Inputs!N363</f>
        <v>69.764999999999986</v>
      </c>
      <c r="O46" s="77">
        <f>Inputs!O363</f>
        <v>52.937999999999988</v>
      </c>
      <c r="P46" s="77">
        <f>Inputs!P363</f>
        <v>50.562999999999988</v>
      </c>
      <c r="Q46" s="77">
        <f>Inputs!Q363</f>
        <v>50.241999999999962</v>
      </c>
      <c r="R46" s="77">
        <f>Inputs!R363</f>
        <v>50.06899999999996</v>
      </c>
      <c r="S46" s="77">
        <f>Inputs!S363</f>
        <v>50.002999999999986</v>
      </c>
      <c r="T46" s="77">
        <f>Inputs!T363</f>
        <v>50</v>
      </c>
      <c r="U46" s="77">
        <f>Inputs!U363</f>
        <v>50</v>
      </c>
      <c r="V46" s="77">
        <f>Inputs!V363</f>
        <v>50</v>
      </c>
      <c r="W46" s="77">
        <f>Inputs!W363</f>
        <v>50</v>
      </c>
      <c r="X46" s="77">
        <f>Inputs!X363</f>
        <v>50</v>
      </c>
      <c r="Y46" s="77">
        <f>Inputs!Y363</f>
        <v>50</v>
      </c>
      <c r="Z46" s="77">
        <f>Inputs!Z363</f>
        <v>50</v>
      </c>
      <c r="AA46" s="77">
        <f>Inputs!AA363</f>
        <v>50</v>
      </c>
      <c r="AB46" s="77">
        <f>Inputs!AB363</f>
        <v>50</v>
      </c>
      <c r="AC46" s="77">
        <f>Inputs!AC363</f>
        <v>50</v>
      </c>
      <c r="AD46" s="77">
        <f>Inputs!AD363</f>
        <v>50</v>
      </c>
      <c r="AE46" s="77">
        <f>Inputs!AE363</f>
        <v>50</v>
      </c>
      <c r="AF46" s="77">
        <f>Inputs!AF363</f>
        <v>50</v>
      </c>
      <c r="AG46" s="77">
        <f>Inputs!AG363</f>
        <v>50</v>
      </c>
      <c r="AH46" s="77">
        <f>Inputs!AH363</f>
        <v>50</v>
      </c>
      <c r="AI46" s="77">
        <f>Inputs!AI363</f>
        <v>50</v>
      </c>
      <c r="AJ46" s="77">
        <f>Inputs!AJ363</f>
        <v>50</v>
      </c>
      <c r="AK46" s="77">
        <f>Inputs!AK363</f>
        <v>50</v>
      </c>
      <c r="AL46" s="77">
        <f>Inputs!AL363</f>
        <v>50</v>
      </c>
      <c r="AM46" s="77">
        <f>Inputs!AM363</f>
        <v>50</v>
      </c>
      <c r="AN46" s="77">
        <f>Inputs!AN363</f>
        <v>50</v>
      </c>
      <c r="AO46" s="77">
        <f>Inputs!AO363</f>
        <v>50</v>
      </c>
      <c r="AP46" s="77">
        <f>Inputs!AP363</f>
        <v>50</v>
      </c>
      <c r="AQ46" s="77">
        <f>Inputs!AQ363</f>
        <v>50</v>
      </c>
      <c r="AR46" s="77">
        <f>Inputs!AR363</f>
        <v>50</v>
      </c>
      <c r="AS46" s="77">
        <f>Inputs!AS363</f>
        <v>50</v>
      </c>
      <c r="AT46" s="77">
        <f>Inputs!AT363</f>
        <v>50</v>
      </c>
      <c r="AU46" s="77">
        <f>Inputs!AU363</f>
        <v>50</v>
      </c>
      <c r="AV46" s="77">
        <f>Inputs!AV363</f>
        <v>50</v>
      </c>
      <c r="AW46" s="77">
        <f>Inputs!AW363</f>
        <v>50</v>
      </c>
      <c r="AX46" s="77">
        <f>Inputs!AX363</f>
        <v>50</v>
      </c>
      <c r="AY46" s="77">
        <f>Inputs!AY363</f>
        <v>50</v>
      </c>
      <c r="AZ46" s="77">
        <f>Inputs!AZ363</f>
        <v>50</v>
      </c>
      <c r="BA46" s="77">
        <f>Inputs!BA363</f>
        <v>50</v>
      </c>
      <c r="BB46" s="77">
        <f>Inputs!BB363</f>
        <v>50</v>
      </c>
      <c r="BC46" s="77">
        <f>Inputs!BC363</f>
        <v>50</v>
      </c>
      <c r="BD46" s="77">
        <f>Inputs!BD363</f>
        <v>50</v>
      </c>
      <c r="BE46" s="77">
        <f>Inputs!BE363</f>
        <v>50</v>
      </c>
      <c r="BF46" s="77">
        <f>Inputs!BF363</f>
        <v>50</v>
      </c>
      <c r="BG46" s="77">
        <f>Inputs!BG363</f>
        <v>50</v>
      </c>
      <c r="BH46" s="77">
        <f>Inputs!BH363</f>
        <v>50</v>
      </c>
      <c r="BI46" s="77">
        <f>Inputs!BI363</f>
        <v>50</v>
      </c>
      <c r="BJ46" s="77">
        <f>Inputs!BJ363</f>
        <v>50</v>
      </c>
      <c r="BK46" s="77">
        <f>Inputs!BK363</f>
        <v>50</v>
      </c>
      <c r="BL46" s="77">
        <f>Inputs!BL363</f>
        <v>50</v>
      </c>
      <c r="BM46" s="77">
        <f>Inputs!BM363</f>
        <v>50</v>
      </c>
      <c r="BN46" s="77">
        <f>Inputs!BN363</f>
        <v>50</v>
      </c>
      <c r="BO46" s="77">
        <f>Inputs!BO363</f>
        <v>50</v>
      </c>
      <c r="BP46" s="77">
        <f>Inputs!BP363</f>
        <v>50</v>
      </c>
      <c r="BQ46" s="77">
        <f>Inputs!BQ363</f>
        <v>50</v>
      </c>
      <c r="BR46" s="77">
        <f>Inputs!BR363</f>
        <v>50</v>
      </c>
      <c r="BS46" s="77">
        <f>Inputs!BS363</f>
        <v>50</v>
      </c>
      <c r="BT46" s="77">
        <f>Inputs!BT363</f>
        <v>50</v>
      </c>
      <c r="BU46" s="77">
        <f>Inputs!BU363</f>
        <v>50</v>
      </c>
      <c r="BV46" s="77">
        <f>Inputs!BV363</f>
        <v>50</v>
      </c>
      <c r="BW46" s="77">
        <f>Inputs!BW363</f>
        <v>50</v>
      </c>
      <c r="BX46" s="77">
        <f>Inputs!BX363</f>
        <v>50</v>
      </c>
      <c r="BY46" s="77">
        <f>Inputs!BY363</f>
        <v>50</v>
      </c>
      <c r="BZ46" s="77">
        <f>Inputs!BZ363</f>
        <v>50</v>
      </c>
      <c r="CA46" s="77">
        <f>Inputs!CA363</f>
        <v>50</v>
      </c>
      <c r="CB46" s="77">
        <f>Inputs!CB363</f>
        <v>50</v>
      </c>
      <c r="CC46" s="77">
        <f>Inputs!CC363</f>
        <v>50</v>
      </c>
      <c r="CD46" s="77">
        <f>Inputs!CD363</f>
        <v>50</v>
      </c>
      <c r="CE46" s="77">
        <f>Inputs!CE363</f>
        <v>50</v>
      </c>
      <c r="CF46" s="77">
        <f>Inputs!CF363</f>
        <v>50</v>
      </c>
      <c r="CG46" s="77">
        <f>Inputs!CG363</f>
        <v>50</v>
      </c>
      <c r="CH46" s="77">
        <f>Inputs!CH363</f>
        <v>50</v>
      </c>
      <c r="CI46" s="77">
        <f>Inputs!CI363</f>
        <v>50</v>
      </c>
    </row>
    <row r="47" spans="1:87">
      <c r="A47" s="11"/>
      <c r="B47" s="213"/>
      <c r="C47" s="1" t="s">
        <v>69</v>
      </c>
      <c r="D47" s="2" t="s">
        <v>898</v>
      </c>
      <c r="E47" s="2" t="s">
        <v>58</v>
      </c>
      <c r="F47" s="2"/>
      <c r="G47" s="420"/>
      <c r="H47" s="420"/>
      <c r="I47" s="420"/>
      <c r="J47" s="420"/>
      <c r="K47" s="77">
        <f>'Cash Flow'!K39</f>
        <v>280.08605415689271</v>
      </c>
      <c r="L47" s="77">
        <f>'Cash Flow'!L39</f>
        <v>136.3800541568925</v>
      </c>
      <c r="M47" s="77">
        <f>'Cash Flow'!M39</f>
        <v>82.102000000000032</v>
      </c>
      <c r="N47" s="77">
        <f>'Cash Flow'!N39</f>
        <v>69.76499999999993</v>
      </c>
      <c r="O47" s="77">
        <f>'Cash Flow'!O39</f>
        <v>52.937999999999789</v>
      </c>
      <c r="P47" s="77">
        <f>'Cash Flow'!P39</f>
        <v>50.563000000000073</v>
      </c>
      <c r="Q47" s="77">
        <f>'Cash Flow'!Q39</f>
        <v>50.241999999999848</v>
      </c>
      <c r="R47" s="77">
        <f>'Cash Flow'!R39</f>
        <v>50.069000000000216</v>
      </c>
      <c r="S47" s="77">
        <f>'Cash Flow'!S39</f>
        <v>50.002999999999389</v>
      </c>
      <c r="T47" s="77">
        <f>'Cash Flow'!T39</f>
        <v>50.000000000001023</v>
      </c>
      <c r="U47" s="77">
        <f>'Cash Flow'!U39</f>
        <v>49.999999999998209</v>
      </c>
      <c r="V47" s="77">
        <f>'Cash Flow'!V39</f>
        <v>50.000000000002018</v>
      </c>
      <c r="W47" s="77">
        <f>'Cash Flow'!W39</f>
        <v>49.999999999998664</v>
      </c>
      <c r="X47" s="77">
        <f>'Cash Flow'!X39</f>
        <v>50.000000000000369</v>
      </c>
      <c r="Y47" s="77">
        <f>'Cash Flow'!Y39</f>
        <v>50.000000000000028</v>
      </c>
      <c r="Z47" s="77">
        <f>'Cash Flow'!Z39</f>
        <v>49.999999999999687</v>
      </c>
      <c r="AA47" s="77">
        <f>'Cash Flow'!AA39</f>
        <v>49.999999999925194</v>
      </c>
      <c r="AB47" s="77">
        <f>'Cash Flow'!AB39</f>
        <v>50.000000000682405</v>
      </c>
      <c r="AC47" s="77">
        <f>'Cash Flow'!AC39</f>
        <v>49.999999997425277</v>
      </c>
      <c r="AD47" s="77">
        <f>'Cash Flow'!AD39</f>
        <v>50.000000005022883</v>
      </c>
      <c r="AE47" s="77">
        <f>'Cash Flow'!AE39</f>
        <v>49.999999995445876</v>
      </c>
      <c r="AF47" s="77">
        <f>'Cash Flow'!AF39</f>
        <v>49.999999999132569</v>
      </c>
      <c r="AG47" s="77">
        <f>'Cash Flow'!AG39</f>
        <v>50.000000006533639</v>
      </c>
      <c r="AH47" s="77">
        <f>'Cash Flow'!AH39</f>
        <v>49.999999994635715</v>
      </c>
      <c r="AI47" s="77">
        <f>'Cash Flow'!AI39</f>
        <v>49.999999997210153</v>
      </c>
      <c r="AJ47" s="77">
        <f>'Cash Flow'!AJ39</f>
        <v>50.000000010950146</v>
      </c>
      <c r="AK47" s="77">
        <f>'Cash Flow'!AK39</f>
        <v>49.999999987486262</v>
      </c>
      <c r="AL47" s="77">
        <f>'Cash Flow'!AL39</f>
        <v>50.000000007165426</v>
      </c>
      <c r="AM47" s="77">
        <f>'Cash Flow'!AM39</f>
        <v>49.999999999064329</v>
      </c>
      <c r="AN47" s="77">
        <f>'Cash Flow'!AN39</f>
        <v>49.999999999044093</v>
      </c>
      <c r="AO47" s="77">
        <f>'Cash Flow'!AO39</f>
        <v>49.999999999761314</v>
      </c>
      <c r="AP47" s="77">
        <f>'Cash Flow'!AP39</f>
        <v>50.000000001208889</v>
      </c>
      <c r="AQ47" s="77">
        <f>'Cash Flow'!AQ39</f>
        <v>49.999999998350148</v>
      </c>
      <c r="AR47" s="77">
        <f>'Cash Flow'!AR39</f>
        <v>50.000000001752909</v>
      </c>
      <c r="AS47" s="77">
        <f>'Cash Flow'!AS39</f>
        <v>50.000000000549136</v>
      </c>
      <c r="AT47" s="77">
        <f>'Cash Flow'!AT39</f>
        <v>49.99999999378673</v>
      </c>
      <c r="AU47" s="77">
        <f>'Cash Flow'!AU39</f>
        <v>50.000000010670362</v>
      </c>
      <c r="AV47" s="77">
        <f>'Cash Flow'!AV39</f>
        <v>49.999999991484799</v>
      </c>
      <c r="AW47" s="77">
        <f>'Cash Flow'!AW39</f>
        <v>50.000000002527116</v>
      </c>
      <c r="AX47" s="77">
        <f>'Cash Flow'!AX39</f>
        <v>50.000000000264379</v>
      </c>
      <c r="AY47" s="77">
        <f>'Cash Flow'!AY39</f>
        <v>50.000000000644121</v>
      </c>
      <c r="AZ47" s="77">
        <f>'Cash Flow'!AZ39</f>
        <v>49.99999999875152</v>
      </c>
      <c r="BA47" s="77">
        <f>'Cash Flow'!BA39</f>
        <v>50.000000000607912</v>
      </c>
      <c r="BB47" s="77">
        <f>'Cash Flow'!BB39</f>
        <v>50.000000000012108</v>
      </c>
      <c r="BC47" s="77">
        <f>'Cash Flow'!BC39</f>
        <v>49.99999999971044</v>
      </c>
      <c r="BD47" s="77">
        <f>'Cash Flow'!BD39</f>
        <v>50.00000000032091</v>
      </c>
      <c r="BE47" s="77">
        <f>'Cash Flow'!BE39</f>
        <v>49.999999999910244</v>
      </c>
      <c r="BF47" s="77">
        <f>'Cash Flow'!BF39</f>
        <v>49.999999999810029</v>
      </c>
      <c r="BG47" s="77">
        <f>'Cash Flow'!BG39</f>
        <v>50.000000000213788</v>
      </c>
      <c r="BH47" s="77">
        <f>'Cash Flow'!BH39</f>
        <v>50.000000000026517</v>
      </c>
      <c r="BI47" s="77">
        <f>'Cash Flow'!BI39</f>
        <v>49.999999999802014</v>
      </c>
      <c r="BJ47" s="77">
        <f>'Cash Flow'!BJ39</f>
        <v>50.000000000115193</v>
      </c>
      <c r="BK47" s="77">
        <f>'Cash Flow'!BK39</f>
        <v>49.999999999923546</v>
      </c>
      <c r="BL47" s="77">
        <f>'Cash Flow'!BL39</f>
        <v>50.000000000367066</v>
      </c>
      <c r="BM47" s="77">
        <f>'Cash Flow'!BM39</f>
        <v>49.999999999453053</v>
      </c>
      <c r="BN47" s="77">
        <f>'Cash Flow'!BN39</f>
        <v>50.000000000049852</v>
      </c>
      <c r="BO47" s="77">
        <f>'Cash Flow'!BO39</f>
        <v>50.000000000699288</v>
      </c>
      <c r="BP47" s="77">
        <f>'Cash Flow'!BP39</f>
        <v>49.999999999165169</v>
      </c>
      <c r="BQ47" s="77">
        <f>'Cash Flow'!BQ39</f>
        <v>50.000000000395374</v>
      </c>
      <c r="BR47" s="77">
        <f>'Cash Flow'!BR39</f>
        <v>49.99999999996723</v>
      </c>
      <c r="BS47" s="77">
        <f>'Cash Flow'!BS39</f>
        <v>49.999999999974051</v>
      </c>
      <c r="BT47" s="77">
        <f>'Cash Flow'!BT39</f>
        <v>49.999999999987324</v>
      </c>
      <c r="BU47" s="77">
        <f>'Cash Flow'!BU39</f>
        <v>50.000000000010573</v>
      </c>
      <c r="BV47" s="77">
        <f>'Cash Flow'!BV39</f>
        <v>49.999999999994998</v>
      </c>
      <c r="BW47" s="77">
        <f>'Cash Flow'!BW39</f>
        <v>50.000000000006565</v>
      </c>
      <c r="BX47" s="77">
        <f>'Cash Flow'!BX39</f>
        <v>49.999999999988972</v>
      </c>
      <c r="BY47" s="77">
        <f>'Cash Flow'!BY39</f>
        <v>50.000000000008328</v>
      </c>
      <c r="BZ47" s="77">
        <f>'Cash Flow'!BZ39</f>
        <v>49.999999999991587</v>
      </c>
      <c r="CA47" s="77">
        <f>'Cash Flow'!CA39</f>
        <v>50.000000000008072</v>
      </c>
      <c r="CB47" s="77">
        <f>'Cash Flow'!CB39</f>
        <v>49.999999999993804</v>
      </c>
      <c r="CC47" s="77">
        <f>'Cash Flow'!CC39</f>
        <v>50.000000000002842</v>
      </c>
      <c r="CD47" s="77">
        <f>'Cash Flow'!CD39</f>
        <v>49.999999999995651</v>
      </c>
      <c r="CE47" s="77">
        <f>'Cash Flow'!CE39</f>
        <v>50.000000000011141</v>
      </c>
      <c r="CF47" s="77">
        <f>'Cash Flow'!CF39</f>
        <v>49.999999999992383</v>
      </c>
      <c r="CG47" s="77">
        <f>'Cash Flow'!CG39</f>
        <v>50.000000000007418</v>
      </c>
      <c r="CH47" s="77">
        <f>'Cash Flow'!CH39</f>
        <v>49.999999999992298</v>
      </c>
      <c r="CI47" s="77">
        <f>'Cash Flow'!CI39</f>
        <v>50.000000000006139</v>
      </c>
    </row>
    <row r="48" spans="1:87">
      <c r="A48" s="11"/>
      <c r="B48" s="213"/>
      <c r="C48" s="1" t="s">
        <v>57</v>
      </c>
      <c r="D48" s="2" t="s">
        <v>898</v>
      </c>
      <c r="E48" s="2" t="s">
        <v>58</v>
      </c>
      <c r="F48" s="2"/>
      <c r="G48" s="420"/>
      <c r="H48" s="420"/>
      <c r="I48" s="420"/>
      <c r="J48" s="420"/>
      <c r="K48" s="732">
        <f>K47-K46</f>
        <v>-9.7747025093099182E-2</v>
      </c>
      <c r="L48" s="732">
        <f t="shared" ref="L48:BW48" si="11">L47-L46</f>
        <v>-6.5747025093287448E-2</v>
      </c>
      <c r="M48" s="732">
        <f t="shared" si="11"/>
        <v>0</v>
      </c>
      <c r="N48" s="732">
        <f t="shared" si="11"/>
        <v>0</v>
      </c>
      <c r="O48" s="732">
        <f t="shared" si="11"/>
        <v>-1.9895196601282805E-13</v>
      </c>
      <c r="P48" s="732">
        <f t="shared" si="11"/>
        <v>8.5265128291212022E-14</v>
      </c>
      <c r="Q48" s="732">
        <f t="shared" si="11"/>
        <v>-1.1368683772161603E-13</v>
      </c>
      <c r="R48" s="732">
        <f t="shared" si="11"/>
        <v>2.5579538487363607E-13</v>
      </c>
      <c r="S48" s="732">
        <f t="shared" si="11"/>
        <v>-5.9685589803848416E-13</v>
      </c>
      <c r="T48" s="732">
        <f t="shared" si="11"/>
        <v>1.0231815394945443E-12</v>
      </c>
      <c r="U48" s="732">
        <f t="shared" si="11"/>
        <v>-1.7905676941154525E-12</v>
      </c>
      <c r="V48" s="732">
        <f t="shared" si="11"/>
        <v>2.0179413695586845E-12</v>
      </c>
      <c r="W48" s="732">
        <f t="shared" si="11"/>
        <v>-1.3358203432289883E-12</v>
      </c>
      <c r="X48" s="732">
        <f t="shared" si="11"/>
        <v>3.694822225952521E-13</v>
      </c>
      <c r="Y48" s="732">
        <f t="shared" si="11"/>
        <v>0</v>
      </c>
      <c r="Z48" s="732">
        <f t="shared" si="11"/>
        <v>-3.1263880373444408E-13</v>
      </c>
      <c r="AA48" s="732">
        <f t="shared" si="11"/>
        <v>-7.4805939220823348E-11</v>
      </c>
      <c r="AB48" s="732">
        <f t="shared" si="11"/>
        <v>6.8240524342400022E-10</v>
      </c>
      <c r="AC48" s="732">
        <f t="shared" si="11"/>
        <v>-2.574722657300299E-9</v>
      </c>
      <c r="AD48" s="732">
        <f t="shared" si="11"/>
        <v>5.022883442507009E-9</v>
      </c>
      <c r="AE48" s="732">
        <f t="shared" si="11"/>
        <v>-4.5541241888713557E-9</v>
      </c>
      <c r="AF48" s="732">
        <f t="shared" si="11"/>
        <v>-8.6743057181593031E-10</v>
      </c>
      <c r="AG48" s="732">
        <f t="shared" si="11"/>
        <v>6.533639407280134E-9</v>
      </c>
      <c r="AH48" s="732">
        <f t="shared" si="11"/>
        <v>-5.364285016185022E-9</v>
      </c>
      <c r="AI48" s="732">
        <f t="shared" si="11"/>
        <v>-2.789846575979027E-9</v>
      </c>
      <c r="AJ48" s="732">
        <f t="shared" si="11"/>
        <v>1.0950145679089474E-8</v>
      </c>
      <c r="AK48" s="732">
        <f t="shared" si="11"/>
        <v>-1.251373760169372E-8</v>
      </c>
      <c r="AL48" s="732">
        <f t="shared" si="11"/>
        <v>7.1654255862085847E-9</v>
      </c>
      <c r="AM48" s="732">
        <f t="shared" si="11"/>
        <v>-9.3567109615833033E-10</v>
      </c>
      <c r="AN48" s="732">
        <f t="shared" si="11"/>
        <v>-9.5590735327277798E-10</v>
      </c>
      <c r="AO48" s="732">
        <f t="shared" si="11"/>
        <v>-2.3868551579653285E-10</v>
      </c>
      <c r="AP48" s="732">
        <f t="shared" si="11"/>
        <v>1.2088889889128041E-9</v>
      </c>
      <c r="AQ48" s="732">
        <f t="shared" si="11"/>
        <v>-1.6498518107255222E-9</v>
      </c>
      <c r="AR48" s="732">
        <f t="shared" si="11"/>
        <v>1.7529089291201672E-9</v>
      </c>
      <c r="AS48" s="732">
        <f t="shared" si="11"/>
        <v>5.4913584790483583E-10</v>
      </c>
      <c r="AT48" s="732">
        <f t="shared" si="11"/>
        <v>-6.2132698985806201E-9</v>
      </c>
      <c r="AU48" s="732">
        <f t="shared" si="11"/>
        <v>1.0670362371456577E-8</v>
      </c>
      <c r="AV48" s="732">
        <f t="shared" si="11"/>
        <v>-8.5152009887679014E-9</v>
      </c>
      <c r="AW48" s="732">
        <f t="shared" si="11"/>
        <v>2.5271162940043723E-9</v>
      </c>
      <c r="AX48" s="732">
        <f t="shared" si="11"/>
        <v>2.6437874112161808E-10</v>
      </c>
      <c r="AY48" s="732">
        <f t="shared" si="11"/>
        <v>6.4412120082124602E-10</v>
      </c>
      <c r="AZ48" s="732">
        <f t="shared" si="11"/>
        <v>-1.2484804301493568E-9</v>
      </c>
      <c r="BA48" s="732">
        <f t="shared" si="11"/>
        <v>6.0791194300691132E-10</v>
      </c>
      <c r="BB48" s="732">
        <f t="shared" si="11"/>
        <v>1.2107648217352107E-11</v>
      </c>
      <c r="BC48" s="732">
        <f t="shared" si="11"/>
        <v>-2.8956037567695603E-10</v>
      </c>
      <c r="BD48" s="732">
        <f t="shared" si="11"/>
        <v>3.2090952117869165E-10</v>
      </c>
      <c r="BE48" s="732">
        <f t="shared" si="11"/>
        <v>-8.9755758381215855E-11</v>
      </c>
      <c r="BF48" s="732">
        <f t="shared" si="11"/>
        <v>-1.8997070583282039E-10</v>
      </c>
      <c r="BG48" s="732">
        <f t="shared" si="11"/>
        <v>2.1378809833549894E-10</v>
      </c>
      <c r="BH48" s="732">
        <f t="shared" si="11"/>
        <v>2.6517454898566939E-11</v>
      </c>
      <c r="BI48" s="732">
        <f t="shared" si="11"/>
        <v>-1.9798562789219432E-10</v>
      </c>
      <c r="BJ48" s="732">
        <f t="shared" si="11"/>
        <v>1.1519318832142744E-10</v>
      </c>
      <c r="BK48" s="732">
        <f t="shared" si="11"/>
        <v>-7.645439836778678E-11</v>
      </c>
      <c r="BL48" s="732">
        <f t="shared" si="11"/>
        <v>3.6706637729366776E-10</v>
      </c>
      <c r="BM48" s="732">
        <f t="shared" si="11"/>
        <v>-5.4694737627869472E-10</v>
      </c>
      <c r="BN48" s="732">
        <f t="shared" si="11"/>
        <v>4.9851678340928629E-11</v>
      </c>
      <c r="BO48" s="732">
        <f t="shared" si="11"/>
        <v>6.992877388256602E-10</v>
      </c>
      <c r="BP48" s="732">
        <f t="shared" si="11"/>
        <v>-8.3483087109925691E-10</v>
      </c>
      <c r="BQ48" s="732">
        <f t="shared" si="11"/>
        <v>3.9537439988635015E-10</v>
      </c>
      <c r="BR48" s="732">
        <f t="shared" si="11"/>
        <v>-3.2770230973255821E-11</v>
      </c>
      <c r="BS48" s="732">
        <f t="shared" si="11"/>
        <v>-2.5949020709958859E-11</v>
      </c>
      <c r="BT48" s="732">
        <f t="shared" si="11"/>
        <v>-1.2676082405960187E-11</v>
      </c>
      <c r="BU48" s="732">
        <f t="shared" si="11"/>
        <v>1.0572875908110291E-11</v>
      </c>
      <c r="BV48" s="732">
        <f t="shared" si="11"/>
        <v>-5.0022208597511053E-12</v>
      </c>
      <c r="BW48" s="732">
        <f t="shared" si="11"/>
        <v>6.5654148784233257E-12</v>
      </c>
      <c r="BX48" s="732">
        <f t="shared" ref="BX48:CI48" si="12">BX47-BX46</f>
        <v>-1.1027623258996755E-11</v>
      </c>
      <c r="BY48" s="732">
        <f t="shared" si="12"/>
        <v>8.3275608631083742E-12</v>
      </c>
      <c r="BZ48" s="732">
        <f t="shared" si="12"/>
        <v>-8.4128259913995862E-12</v>
      </c>
      <c r="CA48" s="732">
        <f t="shared" si="12"/>
        <v>8.0717654782347381E-12</v>
      </c>
      <c r="CB48" s="732">
        <f t="shared" si="12"/>
        <v>-6.1959326558280736E-12</v>
      </c>
      <c r="CC48" s="732">
        <f t="shared" si="12"/>
        <v>2.8421709430404007E-12</v>
      </c>
      <c r="CD48" s="732">
        <f t="shared" si="12"/>
        <v>-4.3485215428518131E-12</v>
      </c>
      <c r="CE48" s="732">
        <f t="shared" si="12"/>
        <v>1.1141310096718371E-11</v>
      </c>
      <c r="CF48" s="732">
        <f t="shared" si="12"/>
        <v>-7.617018127348274E-12</v>
      </c>
      <c r="CG48" s="732">
        <f t="shared" si="12"/>
        <v>7.4180661613354459E-12</v>
      </c>
      <c r="CH48" s="732">
        <f t="shared" si="12"/>
        <v>-7.702283255639486E-12</v>
      </c>
      <c r="CI48" s="732">
        <f t="shared" si="12"/>
        <v>6.1390892369672656E-12</v>
      </c>
    </row>
    <row r="49" spans="1:87">
      <c r="A49" s="11"/>
      <c r="B49" s="213"/>
      <c r="C49" s="1"/>
      <c r="D49" s="2"/>
      <c r="E49" s="2"/>
      <c r="F49" s="2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</row>
    <row r="50" spans="1:87">
      <c r="A50" s="215"/>
      <c r="B50" s="193"/>
      <c r="C50" s="51" t="s">
        <v>414</v>
      </c>
      <c r="D50" s="90"/>
      <c r="E50" s="90"/>
      <c r="F50" s="92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0"/>
      <c r="BI50" s="50"/>
      <c r="BJ50" s="50"/>
      <c r="BK50" s="50"/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50"/>
      <c r="CI50" s="50"/>
    </row>
    <row r="51" spans="1:87">
      <c r="A51" s="218"/>
      <c r="B51" s="218"/>
      <c r="C51" s="302" t="s">
        <v>817</v>
      </c>
      <c r="D51" s="208"/>
      <c r="E51" s="208"/>
      <c r="F51" s="208"/>
      <c r="G51" s="177"/>
      <c r="H51" s="177"/>
      <c r="I51" s="177"/>
      <c r="J51" s="177"/>
      <c r="K51" s="180"/>
      <c r="L51" s="181"/>
      <c r="M51" s="181"/>
      <c r="N51" s="181"/>
      <c r="O51" s="182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  <c r="AB51" s="177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  <c r="AU51" s="177"/>
      <c r="AV51" s="177"/>
      <c r="AW51" s="177"/>
      <c r="AX51" s="177"/>
      <c r="AY51" s="177"/>
      <c r="AZ51" s="177"/>
      <c r="BA51" s="177"/>
      <c r="BB51" s="177"/>
      <c r="BC51" s="177"/>
      <c r="BD51" s="177"/>
      <c r="BE51" s="177"/>
      <c r="BF51" s="177"/>
      <c r="BG51" s="177"/>
      <c r="BH51" s="177"/>
      <c r="BI51" s="177"/>
      <c r="BJ51" s="177"/>
      <c r="BK51" s="177"/>
      <c r="BL51" s="177"/>
      <c r="BM51" s="177"/>
      <c r="BN51" s="177"/>
      <c r="BO51" s="177"/>
      <c r="BP51" s="177"/>
      <c r="BQ51" s="177"/>
      <c r="BR51" s="177"/>
      <c r="BS51" s="177"/>
      <c r="BT51" s="177"/>
      <c r="BU51" s="177"/>
      <c r="BV51" s="177"/>
      <c r="BW51" s="177"/>
      <c r="BX51" s="177"/>
      <c r="BY51" s="177"/>
      <c r="BZ51" s="177"/>
      <c r="CA51" s="177"/>
      <c r="CB51" s="177"/>
      <c r="CC51" s="177"/>
      <c r="CD51" s="177"/>
      <c r="CE51" s="177"/>
      <c r="CF51" s="177"/>
      <c r="CG51" s="177"/>
      <c r="CH51" s="177"/>
      <c r="CI51" s="177"/>
    </row>
    <row r="52" spans="1:87">
      <c r="A52" s="11"/>
      <c r="B52" s="8"/>
      <c r="C52" s="1" t="s">
        <v>51</v>
      </c>
      <c r="D52" s="2" t="s">
        <v>898</v>
      </c>
      <c r="E52" s="2" t="s">
        <v>58</v>
      </c>
      <c r="F52" s="2"/>
      <c r="G52" s="630"/>
      <c r="H52" s="630"/>
      <c r="I52" s="630"/>
      <c r="J52" s="630"/>
      <c r="K52" s="630"/>
      <c r="L52" s="383">
        <f>IF(ISNUMBER(L29),L29,L36*L$25)</f>
        <v>334.74</v>
      </c>
      <c r="M52" s="383">
        <f t="shared" ref="M52:Z52" si="13">IF(ISNUMBER(M29),M29,M36*M$25)</f>
        <v>351.79394318840565</v>
      </c>
      <c r="N52" s="383">
        <f>IF(ISNUMBER(N29),N29,N36*N$25)</f>
        <v>396.43671497584546</v>
      </c>
      <c r="O52" s="383">
        <f>IF(ISNUMBER(O29),O29,O36*O$25)</f>
        <v>238.33843289039575</v>
      </c>
      <c r="P52" s="383">
        <f t="shared" si="13"/>
        <v>246.33416518774632</v>
      </c>
      <c r="Q52" s="383">
        <f t="shared" si="13"/>
        <v>251.40460573914061</v>
      </c>
      <c r="R52" s="383">
        <f t="shared" si="13"/>
        <v>286.38400544823998</v>
      </c>
      <c r="S52" s="383">
        <f t="shared" si="13"/>
        <v>342.93366306865323</v>
      </c>
      <c r="T52" s="383">
        <f t="shared" si="13"/>
        <v>370.14039220474052</v>
      </c>
      <c r="U52" s="383">
        <f t="shared" si="13"/>
        <v>393.64515715665522</v>
      </c>
      <c r="V52" s="383">
        <f t="shared" si="13"/>
        <v>401.51806029978832</v>
      </c>
      <c r="W52" s="383">
        <f t="shared" si="13"/>
        <v>409.54842150578412</v>
      </c>
      <c r="X52" s="383">
        <f t="shared" si="13"/>
        <v>417.73938993589979</v>
      </c>
      <c r="Y52" s="383">
        <f t="shared" si="13"/>
        <v>426.0941777346178</v>
      </c>
      <c r="Z52" s="383">
        <f t="shared" si="13"/>
        <v>434.61606128931015</v>
      </c>
      <c r="AA52" s="383">
        <f t="shared" ref="AA52:AF53" si="14">IF(ISNUMBER(AA29),AA29,AA36*AA$25)</f>
        <v>443.30838251509641</v>
      </c>
      <c r="AB52" s="383">
        <f t="shared" si="14"/>
        <v>452.17455016539839</v>
      </c>
      <c r="AC52" s="383">
        <f t="shared" si="14"/>
        <v>461.21804116870635</v>
      </c>
      <c r="AD52" s="383">
        <f t="shared" si="14"/>
        <v>470.44240199208048</v>
      </c>
      <c r="AE52" s="383">
        <f t="shared" si="14"/>
        <v>479.85125003192206</v>
      </c>
      <c r="AF52" s="383">
        <f t="shared" si="14"/>
        <v>489.4482750325605</v>
      </c>
      <c r="AG52" s="383">
        <f t="shared" ref="AG52:AL52" si="15">IF(ISNUMBER(AG29),AG29,AG36*AG$25)</f>
        <v>499.23724053321172</v>
      </c>
      <c r="AH52" s="383">
        <f t="shared" si="15"/>
        <v>509.22198534387599</v>
      </c>
      <c r="AI52" s="383">
        <f t="shared" si="15"/>
        <v>519.40642505075346</v>
      </c>
      <c r="AJ52" s="383">
        <f t="shared" si="15"/>
        <v>529.79455355176844</v>
      </c>
      <c r="AK52" s="383">
        <f t="shared" si="15"/>
        <v>540.3904446228039</v>
      </c>
      <c r="AL52" s="383">
        <f t="shared" si="15"/>
        <v>551.19825351525992</v>
      </c>
      <c r="AM52" s="383">
        <f t="shared" ref="AM52:CI52" si="16">IF(ISNUMBER(AM29),AM29,AM36*AM$25)</f>
        <v>562.22221858556509</v>
      </c>
      <c r="AN52" s="383">
        <f t="shared" si="16"/>
        <v>573.46666295727641</v>
      </c>
      <c r="AO52" s="383">
        <f t="shared" si="16"/>
        <v>584.93599621642204</v>
      </c>
      <c r="AP52" s="383">
        <f t="shared" si="16"/>
        <v>596.63471614075047</v>
      </c>
      <c r="AQ52" s="383">
        <f t="shared" si="16"/>
        <v>608.56741046356547</v>
      </c>
      <c r="AR52" s="383">
        <f t="shared" si="16"/>
        <v>620.73875867283675</v>
      </c>
      <c r="AS52" s="383">
        <f t="shared" si="16"/>
        <v>633.1535338462935</v>
      </c>
      <c r="AT52" s="383">
        <f t="shared" si="16"/>
        <v>645.81660452321933</v>
      </c>
      <c r="AU52" s="383">
        <f t="shared" si="16"/>
        <v>658.73293661368382</v>
      </c>
      <c r="AV52" s="383">
        <f t="shared" si="16"/>
        <v>671.90759534595759</v>
      </c>
      <c r="AW52" s="383">
        <f t="shared" si="16"/>
        <v>685.34574725287678</v>
      </c>
      <c r="AX52" s="383">
        <f t="shared" si="16"/>
        <v>699.0526621979343</v>
      </c>
      <c r="AY52" s="383">
        <f t="shared" si="16"/>
        <v>713.03371544189304</v>
      </c>
      <c r="AZ52" s="383">
        <f t="shared" si="16"/>
        <v>727.29438975073083</v>
      </c>
      <c r="BA52" s="383">
        <f t="shared" si="16"/>
        <v>741.84027754574549</v>
      </c>
      <c r="BB52" s="383">
        <f t="shared" si="16"/>
        <v>756.67708309666045</v>
      </c>
      <c r="BC52" s="383">
        <f t="shared" si="16"/>
        <v>771.81062475859369</v>
      </c>
      <c r="BD52" s="383">
        <f t="shared" si="16"/>
        <v>787.24683725376553</v>
      </c>
      <c r="BE52" s="383">
        <f t="shared" si="16"/>
        <v>802.99177399884093</v>
      </c>
      <c r="BF52" s="383">
        <f t="shared" si="16"/>
        <v>819.05160947881768</v>
      </c>
      <c r="BG52" s="383">
        <f t="shared" si="16"/>
        <v>835.43264166839401</v>
      </c>
      <c r="BH52" s="383">
        <f t="shared" si="16"/>
        <v>852.14129450176199</v>
      </c>
      <c r="BI52" s="383">
        <f t="shared" si="16"/>
        <v>869.18412039179725</v>
      </c>
      <c r="BJ52" s="383">
        <f t="shared" si="16"/>
        <v>886.56780279963334</v>
      </c>
      <c r="BK52" s="383">
        <f t="shared" si="16"/>
        <v>904.29915885562605</v>
      </c>
      <c r="BL52" s="383">
        <f t="shared" si="16"/>
        <v>922.38514203273849</v>
      </c>
      <c r="BM52" s="383">
        <f t="shared" si="16"/>
        <v>940.83284487339336</v>
      </c>
      <c r="BN52" s="383">
        <f t="shared" si="16"/>
        <v>959.64950177086121</v>
      </c>
      <c r="BO52" s="383">
        <f t="shared" si="16"/>
        <v>978.8424918062783</v>
      </c>
      <c r="BP52" s="383">
        <f t="shared" si="16"/>
        <v>998.41934164240399</v>
      </c>
      <c r="BQ52" s="383">
        <f t="shared" si="16"/>
        <v>1018.3877284752521</v>
      </c>
      <c r="BR52" s="383">
        <f t="shared" si="16"/>
        <v>1038.7554830447573</v>
      </c>
      <c r="BS52" s="383">
        <f t="shared" si="16"/>
        <v>1059.5305927056525</v>
      </c>
      <c r="BT52" s="383">
        <f t="shared" si="16"/>
        <v>1080.7212045597655</v>
      </c>
      <c r="BU52" s="383">
        <f t="shared" si="16"/>
        <v>1102.3356286509609</v>
      </c>
      <c r="BV52" s="383">
        <f t="shared" si="16"/>
        <v>1124.3823412239801</v>
      </c>
      <c r="BW52" s="383">
        <f t="shared" si="16"/>
        <v>1146.8699880484596</v>
      </c>
      <c r="BX52" s="383">
        <f t="shared" si="16"/>
        <v>1169.8073878094287</v>
      </c>
      <c r="BY52" s="383">
        <f t="shared" si="16"/>
        <v>1193.2035355656176</v>
      </c>
      <c r="BZ52" s="383">
        <f t="shared" si="16"/>
        <v>1217.0676062769298</v>
      </c>
      <c r="CA52" s="383">
        <f t="shared" si="16"/>
        <v>1241.4089584024684</v>
      </c>
      <c r="CB52" s="383">
        <f t="shared" si="16"/>
        <v>1266.2371375705179</v>
      </c>
      <c r="CC52" s="383">
        <f t="shared" si="16"/>
        <v>1291.5618803219281</v>
      </c>
      <c r="CD52" s="383">
        <f t="shared" si="16"/>
        <v>1317.3931179283668</v>
      </c>
      <c r="CE52" s="383">
        <f t="shared" si="16"/>
        <v>1343.7409802869345</v>
      </c>
      <c r="CF52" s="383">
        <f t="shared" si="16"/>
        <v>1370.6157998926731</v>
      </c>
      <c r="CG52" s="383">
        <f t="shared" si="16"/>
        <v>1398.0281158905264</v>
      </c>
      <c r="CH52" s="383">
        <f t="shared" si="16"/>
        <v>1425.988678208337</v>
      </c>
      <c r="CI52" s="383">
        <f t="shared" si="16"/>
        <v>1454.5084517725038</v>
      </c>
    </row>
    <row r="53" spans="1:87">
      <c r="A53" s="11"/>
      <c r="B53" s="8"/>
      <c r="C53" s="1" t="s">
        <v>52</v>
      </c>
      <c r="D53" s="2" t="s">
        <v>898</v>
      </c>
      <c r="E53" s="2" t="s">
        <v>58</v>
      </c>
      <c r="F53" s="2"/>
      <c r="G53" s="630"/>
      <c r="H53" s="630"/>
      <c r="I53" s="630"/>
      <c r="J53" s="630"/>
      <c r="K53" s="630"/>
      <c r="L53" s="383">
        <f>IF(ISNUMBER(L30),L30,L37*L$25)</f>
        <v>147.13900000000001</v>
      </c>
      <c r="M53" s="383">
        <f>IF(ISNUMBER(M30),M30,M37*M$25)</f>
        <v>137.53822144927534</v>
      </c>
      <c r="N53" s="383">
        <f>IF(ISNUMBER(N30),N30,N37*N$25)</f>
        <v>140.28891831511146</v>
      </c>
      <c r="O53" s="383">
        <f>IF(ISNUMBER(O30),O30,O37*O$25)</f>
        <v>170.106803578094</v>
      </c>
      <c r="P53" s="383">
        <f t="shared" ref="P53:Z53" si="17">IF(ISNUMBER(P30),P30,P37*P$25)</f>
        <v>195.50060112822231</v>
      </c>
      <c r="Q53" s="383">
        <f t="shared" si="17"/>
        <v>223.78390351733609</v>
      </c>
      <c r="R53" s="383">
        <f t="shared" si="17"/>
        <v>220.36441209102594</v>
      </c>
      <c r="S53" s="383">
        <f t="shared" si="17"/>
        <v>224.50493880548751</v>
      </c>
      <c r="T53" s="383">
        <f t="shared" si="17"/>
        <v>262.09520971282546</v>
      </c>
      <c r="U53" s="383">
        <f t="shared" si="17"/>
        <v>278.73885744504895</v>
      </c>
      <c r="V53" s="383">
        <f t="shared" si="17"/>
        <v>284.31363459394993</v>
      </c>
      <c r="W53" s="383">
        <f t="shared" si="17"/>
        <v>289.99990728582895</v>
      </c>
      <c r="X53" s="383">
        <f t="shared" si="17"/>
        <v>295.79990543154554</v>
      </c>
      <c r="Y53" s="383">
        <f t="shared" si="17"/>
        <v>301.71590354017644</v>
      </c>
      <c r="Z53" s="383">
        <f t="shared" si="17"/>
        <v>307.75022161097996</v>
      </c>
      <c r="AA53" s="383">
        <f t="shared" si="14"/>
        <v>313.9052260431996</v>
      </c>
      <c r="AB53" s="383">
        <f t="shared" si="14"/>
        <v>320.18333056406362</v>
      </c>
      <c r="AC53" s="383">
        <f t="shared" si="14"/>
        <v>326.58699717534489</v>
      </c>
      <c r="AD53" s="383">
        <f t="shared" si="14"/>
        <v>333.11873711885181</v>
      </c>
      <c r="AE53" s="383">
        <f t="shared" si="14"/>
        <v>339.78111186122885</v>
      </c>
      <c r="AF53" s="383">
        <f t="shared" si="14"/>
        <v>346.5767340984533</v>
      </c>
      <c r="AG53" s="383">
        <f t="shared" ref="AG53:AL53" si="18">IF(ISNUMBER(AG30),AG30,AG37*AG$25)</f>
        <v>353.50826878042244</v>
      </c>
      <c r="AH53" s="383">
        <f t="shared" si="18"/>
        <v>360.57843415603094</v>
      </c>
      <c r="AI53" s="383">
        <f t="shared" si="18"/>
        <v>367.79000283915155</v>
      </c>
      <c r="AJ53" s="383">
        <f t="shared" si="18"/>
        <v>375.14580289593454</v>
      </c>
      <c r="AK53" s="383">
        <f t="shared" si="18"/>
        <v>382.64871895385323</v>
      </c>
      <c r="AL53" s="383">
        <f t="shared" si="18"/>
        <v>390.30169333293026</v>
      </c>
      <c r="AM53" s="383">
        <f t="shared" ref="AM53:CI53" si="19">IF(ISNUMBER(AM30),AM30,AM37*AM$25)</f>
        <v>398.10772719958879</v>
      </c>
      <c r="AN53" s="383">
        <f t="shared" si="19"/>
        <v>406.06988174358065</v>
      </c>
      <c r="AO53" s="383">
        <f t="shared" si="19"/>
        <v>414.19127937845229</v>
      </c>
      <c r="AP53" s="383">
        <f t="shared" si="19"/>
        <v>422.47510496602132</v>
      </c>
      <c r="AQ53" s="383">
        <f t="shared" si="19"/>
        <v>430.92460706534172</v>
      </c>
      <c r="AR53" s="383">
        <f t="shared" si="19"/>
        <v>439.54309920664861</v>
      </c>
      <c r="AS53" s="383">
        <f t="shared" si="19"/>
        <v>448.33396119078157</v>
      </c>
      <c r="AT53" s="383">
        <f t="shared" si="19"/>
        <v>457.30064041459724</v>
      </c>
      <c r="AU53" s="383">
        <f t="shared" si="19"/>
        <v>466.44665322288921</v>
      </c>
      <c r="AV53" s="383">
        <f t="shared" si="19"/>
        <v>475.77558628734704</v>
      </c>
      <c r="AW53" s="383">
        <f t="shared" si="19"/>
        <v>485.29109801309397</v>
      </c>
      <c r="AX53" s="383">
        <f t="shared" si="19"/>
        <v>494.99691997335589</v>
      </c>
      <c r="AY53" s="383">
        <f t="shared" si="19"/>
        <v>504.89685837282303</v>
      </c>
      <c r="AZ53" s="383">
        <f t="shared" si="19"/>
        <v>514.99479554027948</v>
      </c>
      <c r="BA53" s="383">
        <f t="shared" si="19"/>
        <v>525.2946914510851</v>
      </c>
      <c r="BB53" s="383">
        <f t="shared" si="19"/>
        <v>535.80058528010682</v>
      </c>
      <c r="BC53" s="383">
        <f t="shared" si="19"/>
        <v>546.51659698570893</v>
      </c>
      <c r="BD53" s="383">
        <f t="shared" si="19"/>
        <v>557.44692892542309</v>
      </c>
      <c r="BE53" s="383">
        <f t="shared" si="19"/>
        <v>568.59586750393157</v>
      </c>
      <c r="BF53" s="383">
        <f t="shared" si="19"/>
        <v>579.96778485401023</v>
      </c>
      <c r="BG53" s="383">
        <f t="shared" si="19"/>
        <v>591.56714055109046</v>
      </c>
      <c r="BH53" s="383">
        <f t="shared" si="19"/>
        <v>603.3984833621123</v>
      </c>
      <c r="BI53" s="383">
        <f t="shared" si="19"/>
        <v>615.46645302935462</v>
      </c>
      <c r="BJ53" s="383">
        <f t="shared" si="19"/>
        <v>627.7757820899418</v>
      </c>
      <c r="BK53" s="383">
        <f t="shared" si="19"/>
        <v>640.33129773174062</v>
      </c>
      <c r="BL53" s="383">
        <f t="shared" si="19"/>
        <v>653.13792368637542</v>
      </c>
      <c r="BM53" s="383">
        <f t="shared" si="19"/>
        <v>666.20068216010282</v>
      </c>
      <c r="BN53" s="383">
        <f t="shared" si="19"/>
        <v>679.52469580330501</v>
      </c>
      <c r="BO53" s="383">
        <f t="shared" si="19"/>
        <v>693.11518971937107</v>
      </c>
      <c r="BP53" s="383">
        <f t="shared" si="19"/>
        <v>706.97749351375842</v>
      </c>
      <c r="BQ53" s="383">
        <f t="shared" si="19"/>
        <v>721.11704338403365</v>
      </c>
      <c r="BR53" s="383">
        <f t="shared" si="19"/>
        <v>735.53938425171441</v>
      </c>
      <c r="BS53" s="383">
        <f t="shared" si="19"/>
        <v>750.25017193674876</v>
      </c>
      <c r="BT53" s="383">
        <f t="shared" si="19"/>
        <v>765.25517537548376</v>
      </c>
      <c r="BU53" s="383">
        <f t="shared" si="19"/>
        <v>780.56027888299343</v>
      </c>
      <c r="BV53" s="383">
        <f t="shared" si="19"/>
        <v>796.17148446065335</v>
      </c>
      <c r="BW53" s="383">
        <f t="shared" si="19"/>
        <v>812.09491414986633</v>
      </c>
      <c r="BX53" s="383">
        <f t="shared" si="19"/>
        <v>828.33681243286367</v>
      </c>
      <c r="BY53" s="383">
        <f t="shared" si="19"/>
        <v>844.90354868152099</v>
      </c>
      <c r="BZ53" s="383">
        <f t="shared" si="19"/>
        <v>861.80161965515151</v>
      </c>
      <c r="CA53" s="383">
        <f t="shared" si="19"/>
        <v>879.03765204825447</v>
      </c>
      <c r="CB53" s="383">
        <f t="shared" si="19"/>
        <v>896.61840508921955</v>
      </c>
      <c r="CC53" s="383">
        <f t="shared" si="19"/>
        <v>914.55077319100394</v>
      </c>
      <c r="CD53" s="383">
        <f t="shared" si="19"/>
        <v>932.8417886548242</v>
      </c>
      <c r="CE53" s="383">
        <f t="shared" si="19"/>
        <v>951.49862442792073</v>
      </c>
      <c r="CF53" s="383">
        <f t="shared" si="19"/>
        <v>970.52859691647916</v>
      </c>
      <c r="CG53" s="383">
        <f t="shared" si="19"/>
        <v>989.9391688548086</v>
      </c>
      <c r="CH53" s="383">
        <f t="shared" si="19"/>
        <v>1009.7379522319048</v>
      </c>
      <c r="CI53" s="383">
        <f t="shared" si="19"/>
        <v>1029.9327112765429</v>
      </c>
    </row>
    <row r="54" spans="1:87">
      <c r="A54" s="11"/>
      <c r="B54" s="8"/>
      <c r="C54" s="1" t="s">
        <v>53</v>
      </c>
      <c r="D54" s="2" t="s">
        <v>898</v>
      </c>
      <c r="E54" s="2" t="s">
        <v>58</v>
      </c>
      <c r="F54" s="2"/>
      <c r="G54" s="420"/>
      <c r="H54" s="420"/>
      <c r="I54" s="420"/>
      <c r="J54" s="630"/>
      <c r="K54" s="630"/>
      <c r="L54" s="382">
        <f t="shared" ref="L54:AF54" si="20">IF(ISNUMBER(L31),L31,L38*L$25)</f>
        <v>351.762</v>
      </c>
      <c r="M54" s="382">
        <f t="shared" si="20"/>
        <v>412.61366492753626</v>
      </c>
      <c r="N54" s="382">
        <f t="shared" si="20"/>
        <v>448.9243398932116</v>
      </c>
      <c r="O54" s="382">
        <f t="shared" si="20"/>
        <v>317.24356371413222</v>
      </c>
      <c r="P54" s="382">
        <f t="shared" si="20"/>
        <v>401.66835184349412</v>
      </c>
      <c r="Q54" s="382">
        <f t="shared" si="20"/>
        <v>425.76605489641696</v>
      </c>
      <c r="R54" s="382">
        <f t="shared" si="20"/>
        <v>439.01957196392596</v>
      </c>
      <c r="S54" s="382">
        <f t="shared" si="20"/>
        <v>476.75196029928998</v>
      </c>
      <c r="T54" s="382">
        <f t="shared" si="20"/>
        <v>495.11591313524332</v>
      </c>
      <c r="U54" s="382">
        <f t="shared" si="20"/>
        <v>595.82645114200773</v>
      </c>
      <c r="V54" s="382">
        <f t="shared" si="20"/>
        <v>700.36736430378858</v>
      </c>
      <c r="W54" s="382">
        <f t="shared" si="20"/>
        <v>808.85158341158387</v>
      </c>
      <c r="X54" s="382">
        <f t="shared" si="20"/>
        <v>921.39502433796952</v>
      </c>
      <c r="Y54" s="382">
        <f t="shared" si="20"/>
        <v>1038.116662268046</v>
      </c>
      <c r="Z54" s="382">
        <f t="shared" si="20"/>
        <v>1159.1386077055902</v>
      </c>
      <c r="AA54" s="382">
        <f t="shared" si="20"/>
        <v>1284.586184295729</v>
      </c>
      <c r="AB54" s="382">
        <f t="shared" si="20"/>
        <v>1414.5880085063914</v>
      </c>
      <c r="AC54" s="382">
        <f t="shared" si="20"/>
        <v>1549.276071211762</v>
      </c>
      <c r="AD54" s="382">
        <f t="shared" si="20"/>
        <v>1688.7858212219444</v>
      </c>
      <c r="AE54" s="382">
        <f t="shared" si="20"/>
        <v>1833.2562508040496</v>
      </c>
      <c r="AF54" s="382">
        <f t="shared" si="20"/>
        <v>1982.8299832409502</v>
      </c>
      <c r="AG54" s="382">
        <f t="shared" ref="AG54:AL54" si="21">IF(ISNUMBER(AG31),AG31,AG38*AG$25)</f>
        <v>2053.1977241242321</v>
      </c>
      <c r="AH54" s="382">
        <f t="shared" si="21"/>
        <v>2125.5870426495489</v>
      </c>
      <c r="AI54" s="382">
        <f t="shared" si="21"/>
        <v>2200.0506548262288</v>
      </c>
      <c r="AJ54" s="382">
        <f t="shared" si="21"/>
        <v>2276.6425766729162</v>
      </c>
      <c r="AK54" s="382">
        <f t="shared" si="21"/>
        <v>2355.4181551315401</v>
      </c>
      <c r="AL54" s="382">
        <f t="shared" si="21"/>
        <v>2436.4340996978403</v>
      </c>
      <c r="AM54" s="382">
        <f t="shared" ref="AM54:CI54" si="22">IF(ISNUMBER(AM31),AM31,AM38*AM$25)</f>
        <v>2519.7485147847392</v>
      </c>
      <c r="AN54" s="382">
        <f t="shared" si="22"/>
        <v>2605.4209328352358</v>
      </c>
      <c r="AO54" s="382">
        <f t="shared" si="22"/>
        <v>2693.512348201838</v>
      </c>
      <c r="AP54" s="382">
        <f t="shared" si="22"/>
        <v>2784.08525180997</v>
      </c>
      <c r="AQ54" s="382">
        <f t="shared" si="22"/>
        <v>2877.2036666231465</v>
      </c>
      <c r="AR54" s="382">
        <f t="shared" si="22"/>
        <v>2972.9331839281267</v>
      </c>
      <c r="AS54" s="382">
        <f t="shared" si="22"/>
        <v>3071.3410004586567</v>
      </c>
      <c r="AT54" s="382">
        <f t="shared" si="22"/>
        <v>3172.4959563768361</v>
      </c>
      <c r="AU54" s="382">
        <f t="shared" si="22"/>
        <v>3276.4685741315598</v>
      </c>
      <c r="AV54" s="382">
        <f t="shared" si="22"/>
        <v>3383.3310982139219</v>
      </c>
      <c r="AW54" s="382">
        <f t="shared" si="22"/>
        <v>3493.1575358299256</v>
      </c>
      <c r="AX54" s="382">
        <f t="shared" si="22"/>
        <v>3606.0236985112838</v>
      </c>
      <c r="AY54" s="382">
        <f t="shared" si="22"/>
        <v>3722.0072446855638</v>
      </c>
      <c r="AZ54" s="382">
        <f t="shared" si="22"/>
        <v>3841.187723227411</v>
      </c>
      <c r="BA54" s="382">
        <f t="shared" si="22"/>
        <v>3963.6466180130578</v>
      </c>
      <c r="BB54" s="382">
        <f t="shared" si="22"/>
        <v>4089.4673935008395</v>
      </c>
      <c r="BC54" s="382">
        <f t="shared" si="22"/>
        <v>4218.7355413609275</v>
      </c>
      <c r="BD54" s="382">
        <f t="shared" si="22"/>
        <v>4351.5386281780184</v>
      </c>
      <c r="BE54" s="382">
        <f t="shared" si="22"/>
        <v>4487.9663442512492</v>
      </c>
      <c r="BF54" s="382">
        <f t="shared" si="22"/>
        <v>4628.1105535161369</v>
      </c>
      <c r="BG54" s="382">
        <f t="shared" si="22"/>
        <v>4772.0653446139204</v>
      </c>
      <c r="BH54" s="382">
        <f t="shared" si="22"/>
        <v>4919.9270831342083</v>
      </c>
      <c r="BI54" s="382">
        <f t="shared" si="22"/>
        <v>5071.7944650574627</v>
      </c>
      <c r="BJ54" s="382">
        <f t="shared" si="22"/>
        <v>5227.7685714243935</v>
      </c>
      <c r="BK54" s="382">
        <f t="shared" si="22"/>
        <v>5387.9529242599783</v>
      </c>
      <c r="BL54" s="382">
        <f t="shared" si="22"/>
        <v>5552.453543780417</v>
      </c>
      <c r="BM54" s="382">
        <f t="shared" si="22"/>
        <v>5721.3790069119696</v>
      </c>
      <c r="BN54" s="382">
        <f t="shared" si="22"/>
        <v>5894.8405071512707</v>
      </c>
      <c r="BO54" s="382">
        <f t="shared" si="22"/>
        <v>6072.95191579738</v>
      </c>
      <c r="BP54" s="382">
        <f t="shared" si="22"/>
        <v>6255.829844586473</v>
      </c>
      <c r="BQ54" s="382">
        <f t="shared" si="22"/>
        <v>6443.5937097608121</v>
      </c>
      <c r="BR54" s="382">
        <f t="shared" si="22"/>
        <v>6636.3657976042887</v>
      </c>
      <c r="BS54" s="382">
        <f t="shared" si="22"/>
        <v>6834.2713314776001</v>
      </c>
      <c r="BT54" s="382">
        <f t="shared" si="22"/>
        <v>7037.4385403868027</v>
      </c>
      <c r="BU54" s="382">
        <f t="shared" si="22"/>
        <v>7245.9987291197831</v>
      </c>
      <c r="BV54" s="382">
        <f t="shared" si="22"/>
        <v>7460.0863499859261</v>
      </c>
      <c r="BW54" s="382">
        <f t="shared" si="22"/>
        <v>7679.8390761950677</v>
      </c>
      <c r="BX54" s="382">
        <f t="shared" si="22"/>
        <v>7905.3978769125806</v>
      </c>
      <c r="BY54" s="382">
        <f t="shared" si="22"/>
        <v>8136.9070940283164</v>
      </c>
      <c r="BZ54" s="382">
        <f t="shared" si="22"/>
        <v>8374.514520677918</v>
      </c>
      <c r="CA54" s="382">
        <f t="shared" si="22"/>
        <v>8618.3714815558887</v>
      </c>
      <c r="CB54" s="382">
        <f t="shared" si="22"/>
        <v>8868.6329150607089</v>
      </c>
      <c r="CC54" s="382">
        <f t="shared" si="22"/>
        <v>9125.4574573130994</v>
      </c>
      <c r="CD54" s="382">
        <f t="shared" si="22"/>
        <v>9389.0075280895635</v>
      </c>
      <c r="CE54" s="382">
        <f t="shared" si="22"/>
        <v>9659.449418714159</v>
      </c>
      <c r="CF54" s="382">
        <f t="shared" si="22"/>
        <v>9936.9533819525022</v>
      </c>
      <c r="CG54" s="382">
        <f t="shared" si="22"/>
        <v>10221.693723952892</v>
      </c>
      <c r="CH54" s="382">
        <f t="shared" si="22"/>
        <v>10513.848898280517</v>
      </c>
      <c r="CI54" s="382">
        <f t="shared" si="22"/>
        <v>10813.601602091669</v>
      </c>
    </row>
    <row r="55" spans="1:87">
      <c r="A55" s="11"/>
      <c r="B55" s="8"/>
      <c r="C55" s="1" t="s">
        <v>54</v>
      </c>
      <c r="D55" s="2" t="s">
        <v>898</v>
      </c>
      <c r="E55" s="2" t="s">
        <v>58</v>
      </c>
      <c r="F55" s="2"/>
      <c r="G55" s="420"/>
      <c r="H55" s="420"/>
      <c r="I55" s="420"/>
      <c r="J55" s="630"/>
      <c r="K55" s="630"/>
      <c r="L55" s="382">
        <f t="shared" ref="L55:AF55" si="23">IF(ISNUMBER(L32),L32,L39*L$25)</f>
        <v>62.719000000000001</v>
      </c>
      <c r="M55" s="382">
        <f t="shared" si="23"/>
        <v>0</v>
      </c>
      <c r="N55" s="382">
        <f t="shared" si="23"/>
        <v>0</v>
      </c>
      <c r="O55" s="382">
        <f t="shared" si="23"/>
        <v>0</v>
      </c>
      <c r="P55" s="382">
        <f t="shared" si="23"/>
        <v>0</v>
      </c>
      <c r="Q55" s="382">
        <f t="shared" si="23"/>
        <v>0</v>
      </c>
      <c r="R55" s="382">
        <f t="shared" si="23"/>
        <v>0</v>
      </c>
      <c r="S55" s="382">
        <f t="shared" si="23"/>
        <v>0</v>
      </c>
      <c r="T55" s="382">
        <f t="shared" si="23"/>
        <v>0</v>
      </c>
      <c r="U55" s="382">
        <f t="shared" si="23"/>
        <v>0</v>
      </c>
      <c r="V55" s="382">
        <f t="shared" si="23"/>
        <v>0</v>
      </c>
      <c r="W55" s="382">
        <f t="shared" si="23"/>
        <v>0</v>
      </c>
      <c r="X55" s="382">
        <f t="shared" si="23"/>
        <v>0</v>
      </c>
      <c r="Y55" s="382">
        <f t="shared" si="23"/>
        <v>0</v>
      </c>
      <c r="Z55" s="382">
        <f t="shared" si="23"/>
        <v>0</v>
      </c>
      <c r="AA55" s="382">
        <f t="shared" si="23"/>
        <v>0</v>
      </c>
      <c r="AB55" s="382">
        <f t="shared" si="23"/>
        <v>0</v>
      </c>
      <c r="AC55" s="382">
        <f t="shared" si="23"/>
        <v>0</v>
      </c>
      <c r="AD55" s="382">
        <f t="shared" si="23"/>
        <v>0</v>
      </c>
      <c r="AE55" s="382">
        <f t="shared" si="23"/>
        <v>0</v>
      </c>
      <c r="AF55" s="382">
        <f t="shared" si="23"/>
        <v>0</v>
      </c>
      <c r="AG55" s="382">
        <f t="shared" ref="AG55:AL55" si="24">IF(ISNUMBER(AG32),AG32,AG39*AG$25)</f>
        <v>0</v>
      </c>
      <c r="AH55" s="382">
        <f t="shared" si="24"/>
        <v>0</v>
      </c>
      <c r="AI55" s="382">
        <f t="shared" si="24"/>
        <v>0</v>
      </c>
      <c r="AJ55" s="382">
        <f t="shared" si="24"/>
        <v>0</v>
      </c>
      <c r="AK55" s="382">
        <f t="shared" si="24"/>
        <v>0</v>
      </c>
      <c r="AL55" s="382">
        <f t="shared" si="24"/>
        <v>0</v>
      </c>
      <c r="AM55" s="382">
        <f t="shared" ref="AM55:CI55" si="25">IF(ISNUMBER(AM32),AM32,AM39*AM$25)</f>
        <v>0</v>
      </c>
      <c r="AN55" s="382">
        <f t="shared" si="25"/>
        <v>0</v>
      </c>
      <c r="AO55" s="382">
        <f t="shared" si="25"/>
        <v>0</v>
      </c>
      <c r="AP55" s="382">
        <f t="shared" si="25"/>
        <v>0</v>
      </c>
      <c r="AQ55" s="382">
        <f t="shared" si="25"/>
        <v>0</v>
      </c>
      <c r="AR55" s="382">
        <f t="shared" si="25"/>
        <v>0</v>
      </c>
      <c r="AS55" s="382">
        <f t="shared" si="25"/>
        <v>0</v>
      </c>
      <c r="AT55" s="382">
        <f t="shared" si="25"/>
        <v>0</v>
      </c>
      <c r="AU55" s="382">
        <f t="shared" si="25"/>
        <v>0</v>
      </c>
      <c r="AV55" s="382">
        <f t="shared" si="25"/>
        <v>0</v>
      </c>
      <c r="AW55" s="382">
        <f t="shared" si="25"/>
        <v>0</v>
      </c>
      <c r="AX55" s="382">
        <f t="shared" si="25"/>
        <v>0</v>
      </c>
      <c r="AY55" s="382">
        <f t="shared" si="25"/>
        <v>0</v>
      </c>
      <c r="AZ55" s="382">
        <f t="shared" si="25"/>
        <v>0</v>
      </c>
      <c r="BA55" s="382">
        <f t="shared" si="25"/>
        <v>0</v>
      </c>
      <c r="BB55" s="382">
        <f t="shared" si="25"/>
        <v>0</v>
      </c>
      <c r="BC55" s="382">
        <f t="shared" si="25"/>
        <v>0</v>
      </c>
      <c r="BD55" s="382">
        <f t="shared" si="25"/>
        <v>0</v>
      </c>
      <c r="BE55" s="382">
        <f t="shared" si="25"/>
        <v>0</v>
      </c>
      <c r="BF55" s="382">
        <f t="shared" si="25"/>
        <v>0</v>
      </c>
      <c r="BG55" s="382">
        <f t="shared" si="25"/>
        <v>0</v>
      </c>
      <c r="BH55" s="382">
        <f t="shared" si="25"/>
        <v>0</v>
      </c>
      <c r="BI55" s="382">
        <f t="shared" si="25"/>
        <v>0</v>
      </c>
      <c r="BJ55" s="382">
        <f t="shared" si="25"/>
        <v>0</v>
      </c>
      <c r="BK55" s="382">
        <f t="shared" si="25"/>
        <v>0</v>
      </c>
      <c r="BL55" s="382">
        <f t="shared" si="25"/>
        <v>0</v>
      </c>
      <c r="BM55" s="382">
        <f t="shared" si="25"/>
        <v>0</v>
      </c>
      <c r="BN55" s="382">
        <f t="shared" si="25"/>
        <v>0</v>
      </c>
      <c r="BO55" s="382">
        <f t="shared" si="25"/>
        <v>0</v>
      </c>
      <c r="BP55" s="382">
        <f t="shared" si="25"/>
        <v>0</v>
      </c>
      <c r="BQ55" s="382">
        <f t="shared" si="25"/>
        <v>0</v>
      </c>
      <c r="BR55" s="382">
        <f t="shared" si="25"/>
        <v>0</v>
      </c>
      <c r="BS55" s="382">
        <f t="shared" si="25"/>
        <v>0</v>
      </c>
      <c r="BT55" s="382">
        <f t="shared" si="25"/>
        <v>0</v>
      </c>
      <c r="BU55" s="382">
        <f t="shared" si="25"/>
        <v>0</v>
      </c>
      <c r="BV55" s="382">
        <f t="shared" si="25"/>
        <v>0</v>
      </c>
      <c r="BW55" s="382">
        <f t="shared" si="25"/>
        <v>0</v>
      </c>
      <c r="BX55" s="382">
        <f t="shared" si="25"/>
        <v>0</v>
      </c>
      <c r="BY55" s="382">
        <f t="shared" si="25"/>
        <v>0</v>
      </c>
      <c r="BZ55" s="382">
        <f t="shared" si="25"/>
        <v>0</v>
      </c>
      <c r="CA55" s="382">
        <f t="shared" si="25"/>
        <v>0</v>
      </c>
      <c r="CB55" s="382">
        <f t="shared" si="25"/>
        <v>0</v>
      </c>
      <c r="CC55" s="382">
        <f t="shared" si="25"/>
        <v>0</v>
      </c>
      <c r="CD55" s="382">
        <f t="shared" si="25"/>
        <v>0</v>
      </c>
      <c r="CE55" s="382">
        <f t="shared" si="25"/>
        <v>0</v>
      </c>
      <c r="CF55" s="382">
        <f t="shared" si="25"/>
        <v>0</v>
      </c>
      <c r="CG55" s="382">
        <f t="shared" si="25"/>
        <v>0</v>
      </c>
      <c r="CH55" s="382">
        <f t="shared" si="25"/>
        <v>0</v>
      </c>
      <c r="CI55" s="382">
        <f t="shared" si="25"/>
        <v>0</v>
      </c>
    </row>
    <row r="56" spans="1:87">
      <c r="A56" s="11"/>
      <c r="B56" s="8"/>
      <c r="C56" s="1" t="s">
        <v>55</v>
      </c>
      <c r="D56" s="2" t="s">
        <v>898</v>
      </c>
      <c r="E56" s="2" t="s">
        <v>58</v>
      </c>
      <c r="F56" s="2"/>
      <c r="G56" s="420"/>
      <c r="H56" s="420"/>
      <c r="I56" s="420"/>
      <c r="J56" s="630"/>
      <c r="K56" s="630"/>
      <c r="L56" s="382">
        <f>IF(ISNUMBER(L33),L33,L40*L$25)</f>
        <v>181.56399999999999</v>
      </c>
      <c r="M56" s="382">
        <f>IF(ISNUMBER(M33),M33,M40*M$25)</f>
        <v>0</v>
      </c>
      <c r="N56" s="382">
        <f t="shared" ref="N56:AF56" si="26">IF(ISNUMBER(N33),N33,N40*N$25)</f>
        <v>0</v>
      </c>
      <c r="O56" s="382">
        <f t="shared" si="26"/>
        <v>0</v>
      </c>
      <c r="P56" s="382">
        <f t="shared" si="26"/>
        <v>0</v>
      </c>
      <c r="Q56" s="382">
        <f t="shared" si="26"/>
        <v>0</v>
      </c>
      <c r="R56" s="382">
        <f t="shared" si="26"/>
        <v>0</v>
      </c>
      <c r="S56" s="382">
        <f t="shared" si="26"/>
        <v>0</v>
      </c>
      <c r="T56" s="382">
        <f t="shared" si="26"/>
        <v>0</v>
      </c>
      <c r="U56" s="382">
        <f t="shared" si="26"/>
        <v>0</v>
      </c>
      <c r="V56" s="382">
        <f t="shared" si="26"/>
        <v>0</v>
      </c>
      <c r="W56" s="382">
        <f t="shared" si="26"/>
        <v>0</v>
      </c>
      <c r="X56" s="382">
        <f t="shared" si="26"/>
        <v>0</v>
      </c>
      <c r="Y56" s="382">
        <f t="shared" si="26"/>
        <v>0</v>
      </c>
      <c r="Z56" s="382">
        <f t="shared" si="26"/>
        <v>0</v>
      </c>
      <c r="AA56" s="382">
        <f t="shared" si="26"/>
        <v>0</v>
      </c>
      <c r="AB56" s="382">
        <f t="shared" si="26"/>
        <v>0</v>
      </c>
      <c r="AC56" s="382">
        <f t="shared" si="26"/>
        <v>0</v>
      </c>
      <c r="AD56" s="382">
        <f t="shared" si="26"/>
        <v>0</v>
      </c>
      <c r="AE56" s="382">
        <f t="shared" si="26"/>
        <v>0</v>
      </c>
      <c r="AF56" s="382">
        <f t="shared" si="26"/>
        <v>0</v>
      </c>
      <c r="AG56" s="382">
        <f t="shared" ref="AG56:AL56" si="27">IF(ISNUMBER(AG33),AG33,AG40*AG$25)</f>
        <v>0</v>
      </c>
      <c r="AH56" s="382">
        <f t="shared" si="27"/>
        <v>0</v>
      </c>
      <c r="AI56" s="382">
        <f t="shared" si="27"/>
        <v>0</v>
      </c>
      <c r="AJ56" s="382">
        <f t="shared" si="27"/>
        <v>0</v>
      </c>
      <c r="AK56" s="382">
        <f t="shared" si="27"/>
        <v>0</v>
      </c>
      <c r="AL56" s="382">
        <f t="shared" si="27"/>
        <v>0</v>
      </c>
      <c r="AM56" s="382">
        <f t="shared" ref="AM56:CI56" si="28">IF(ISNUMBER(AM33),AM33,AM40*AM$25)</f>
        <v>0</v>
      </c>
      <c r="AN56" s="382">
        <f t="shared" si="28"/>
        <v>0</v>
      </c>
      <c r="AO56" s="382">
        <f t="shared" si="28"/>
        <v>0</v>
      </c>
      <c r="AP56" s="382">
        <f t="shared" si="28"/>
        <v>0</v>
      </c>
      <c r="AQ56" s="382">
        <f t="shared" si="28"/>
        <v>0</v>
      </c>
      <c r="AR56" s="382">
        <f t="shared" si="28"/>
        <v>0</v>
      </c>
      <c r="AS56" s="382">
        <f t="shared" si="28"/>
        <v>0</v>
      </c>
      <c r="AT56" s="382">
        <f t="shared" si="28"/>
        <v>0</v>
      </c>
      <c r="AU56" s="382">
        <f t="shared" si="28"/>
        <v>0</v>
      </c>
      <c r="AV56" s="382">
        <f t="shared" si="28"/>
        <v>0</v>
      </c>
      <c r="AW56" s="382">
        <f t="shared" si="28"/>
        <v>0</v>
      </c>
      <c r="AX56" s="382">
        <f t="shared" si="28"/>
        <v>0</v>
      </c>
      <c r="AY56" s="382">
        <f t="shared" si="28"/>
        <v>0</v>
      </c>
      <c r="AZ56" s="382">
        <f t="shared" si="28"/>
        <v>0</v>
      </c>
      <c r="BA56" s="382">
        <f t="shared" si="28"/>
        <v>0</v>
      </c>
      <c r="BB56" s="382">
        <f t="shared" si="28"/>
        <v>0</v>
      </c>
      <c r="BC56" s="382">
        <f t="shared" si="28"/>
        <v>0</v>
      </c>
      <c r="BD56" s="382">
        <f t="shared" si="28"/>
        <v>0</v>
      </c>
      <c r="BE56" s="382">
        <f t="shared" si="28"/>
        <v>0</v>
      </c>
      <c r="BF56" s="382">
        <f t="shared" si="28"/>
        <v>0</v>
      </c>
      <c r="BG56" s="382">
        <f t="shared" si="28"/>
        <v>0</v>
      </c>
      <c r="BH56" s="382">
        <f t="shared" si="28"/>
        <v>0</v>
      </c>
      <c r="BI56" s="382">
        <f t="shared" si="28"/>
        <v>0</v>
      </c>
      <c r="BJ56" s="382">
        <f t="shared" si="28"/>
        <v>0</v>
      </c>
      <c r="BK56" s="382">
        <f t="shared" si="28"/>
        <v>0</v>
      </c>
      <c r="BL56" s="382">
        <f t="shared" si="28"/>
        <v>0</v>
      </c>
      <c r="BM56" s="382">
        <f t="shared" si="28"/>
        <v>0</v>
      </c>
      <c r="BN56" s="382">
        <f t="shared" si="28"/>
        <v>0</v>
      </c>
      <c r="BO56" s="382">
        <f t="shared" si="28"/>
        <v>0</v>
      </c>
      <c r="BP56" s="382">
        <f t="shared" si="28"/>
        <v>0</v>
      </c>
      <c r="BQ56" s="382">
        <f t="shared" si="28"/>
        <v>0</v>
      </c>
      <c r="BR56" s="382">
        <f t="shared" si="28"/>
        <v>0</v>
      </c>
      <c r="BS56" s="382">
        <f t="shared" si="28"/>
        <v>0</v>
      </c>
      <c r="BT56" s="382">
        <f t="shared" si="28"/>
        <v>0</v>
      </c>
      <c r="BU56" s="382">
        <f t="shared" si="28"/>
        <v>0</v>
      </c>
      <c r="BV56" s="382">
        <f t="shared" si="28"/>
        <v>0</v>
      </c>
      <c r="BW56" s="382">
        <f t="shared" si="28"/>
        <v>0</v>
      </c>
      <c r="BX56" s="382">
        <f t="shared" si="28"/>
        <v>0</v>
      </c>
      <c r="BY56" s="382">
        <f t="shared" si="28"/>
        <v>0</v>
      </c>
      <c r="BZ56" s="382">
        <f t="shared" si="28"/>
        <v>0</v>
      </c>
      <c r="CA56" s="382">
        <f t="shared" si="28"/>
        <v>0</v>
      </c>
      <c r="CB56" s="382">
        <f t="shared" si="28"/>
        <v>0</v>
      </c>
      <c r="CC56" s="382">
        <f t="shared" si="28"/>
        <v>0</v>
      </c>
      <c r="CD56" s="382">
        <f t="shared" si="28"/>
        <v>0</v>
      </c>
      <c r="CE56" s="382">
        <f t="shared" si="28"/>
        <v>0</v>
      </c>
      <c r="CF56" s="382">
        <f t="shared" si="28"/>
        <v>0</v>
      </c>
      <c r="CG56" s="382">
        <f t="shared" si="28"/>
        <v>0</v>
      </c>
      <c r="CH56" s="382">
        <f t="shared" si="28"/>
        <v>0</v>
      </c>
      <c r="CI56" s="382">
        <f t="shared" si="28"/>
        <v>0</v>
      </c>
    </row>
    <row r="57" spans="1:87">
      <c r="A57" s="11"/>
      <c r="B57" s="213"/>
      <c r="C57" s="1"/>
      <c r="D57" s="2"/>
      <c r="E57" s="2"/>
      <c r="F57" s="2"/>
    </row>
    <row r="58" spans="1:87">
      <c r="A58" s="218"/>
      <c r="B58" s="218"/>
      <c r="C58" s="302" t="s">
        <v>82</v>
      </c>
      <c r="D58" s="208"/>
      <c r="E58" s="208"/>
      <c r="F58" s="208"/>
      <c r="G58" s="177"/>
      <c r="H58" s="177"/>
      <c r="I58" s="177"/>
      <c r="J58" s="177"/>
      <c r="K58" s="180"/>
      <c r="L58" s="181"/>
      <c r="M58" s="181"/>
      <c r="N58" s="181"/>
      <c r="O58" s="182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</row>
    <row r="59" spans="1:87">
      <c r="A59" s="11"/>
      <c r="B59" s="213"/>
      <c r="C59" s="1" t="s">
        <v>745</v>
      </c>
      <c r="D59" s="2" t="s">
        <v>898</v>
      </c>
      <c r="E59" s="2" t="s">
        <v>58</v>
      </c>
      <c r="F59" s="2"/>
      <c r="G59" s="420"/>
      <c r="H59" s="420"/>
      <c r="I59" s="420"/>
      <c r="J59" s="420"/>
      <c r="K59" s="420"/>
      <c r="L59" s="678">
        <f t="shared" ref="L59:AQ59" si="29">L8</f>
        <v>0</v>
      </c>
      <c r="M59" s="678">
        <f t="shared" si="29"/>
        <v>1074.100442432826</v>
      </c>
      <c r="N59" s="678">
        <f t="shared" si="29"/>
        <v>1213.8303238357446</v>
      </c>
      <c r="O59" s="678">
        <f t="shared" si="29"/>
        <v>1276.7837091242704</v>
      </c>
      <c r="P59" s="678">
        <f t="shared" si="29"/>
        <v>1349.9624919400528</v>
      </c>
      <c r="Q59" s="678">
        <f t="shared" si="29"/>
        <v>1446.0941826010862</v>
      </c>
      <c r="R59" s="678">
        <f t="shared" si="29"/>
        <v>1547.4234655688654</v>
      </c>
      <c r="S59" s="678">
        <f t="shared" si="29"/>
        <v>1642.2608796080488</v>
      </c>
      <c r="T59" s="678">
        <f t="shared" si="29"/>
        <v>1741.6426143940494</v>
      </c>
      <c r="U59" s="678">
        <f t="shared" si="29"/>
        <v>1843.0845277216913</v>
      </c>
      <c r="V59" s="678">
        <f t="shared" si="29"/>
        <v>1950.3124944580497</v>
      </c>
      <c r="W59" s="678">
        <f t="shared" si="29"/>
        <v>2063.9405180806352</v>
      </c>
      <c r="X59" s="678">
        <f t="shared" si="29"/>
        <v>2183.1731735007202</v>
      </c>
      <c r="Y59" s="678">
        <f t="shared" si="29"/>
        <v>2307.8545519123581</v>
      </c>
      <c r="Z59" s="678">
        <f t="shared" si="29"/>
        <v>2441.2145439629426</v>
      </c>
      <c r="AA59" s="678">
        <f t="shared" si="29"/>
        <v>2575.6694398059849</v>
      </c>
      <c r="AB59" s="678">
        <f t="shared" si="29"/>
        <v>2683.7010549717561</v>
      </c>
      <c r="AC59" s="678">
        <f t="shared" si="29"/>
        <v>2841.9949961279922</v>
      </c>
      <c r="AD59" s="678">
        <f t="shared" si="29"/>
        <v>3001.1342480141507</v>
      </c>
      <c r="AE59" s="678">
        <f t="shared" si="29"/>
        <v>3168.4637007865854</v>
      </c>
      <c r="AF59" s="678">
        <f t="shared" si="29"/>
        <v>3345.2561476304736</v>
      </c>
      <c r="AG59" s="678">
        <f t="shared" si="29"/>
        <v>3452.1467104764693</v>
      </c>
      <c r="AH59" s="678">
        <f t="shared" si="29"/>
        <v>3561.0566537226341</v>
      </c>
      <c r="AI59" s="678">
        <f t="shared" si="29"/>
        <v>3673.6293538530686</v>
      </c>
      <c r="AJ59" s="678">
        <f t="shared" si="29"/>
        <v>3789.513981698683</v>
      </c>
      <c r="AK59" s="678">
        <f t="shared" si="29"/>
        <v>3908.1452929341226</v>
      </c>
      <c r="AL59" s="678">
        <f t="shared" si="29"/>
        <v>4030.8983860670969</v>
      </c>
      <c r="AM59" s="678">
        <f t="shared" si="29"/>
        <v>4157.9927880725845</v>
      </c>
      <c r="AN59" s="678">
        <f t="shared" si="29"/>
        <v>4289.3089645259906</v>
      </c>
      <c r="AO59" s="678">
        <f t="shared" si="29"/>
        <v>4423.9073570745695</v>
      </c>
      <c r="AP59" s="678">
        <f t="shared" si="29"/>
        <v>4562.5950680181422</v>
      </c>
      <c r="AQ59" s="678">
        <f t="shared" si="29"/>
        <v>4705.5490183128131</v>
      </c>
      <c r="AR59" s="678">
        <f t="shared" ref="AR59:BW59" si="30">AR8</f>
        <v>4853.0045106924745</v>
      </c>
      <c r="AS59" s="678">
        <f t="shared" si="30"/>
        <v>5006.044856562512</v>
      </c>
      <c r="AT59" s="678">
        <f t="shared" si="30"/>
        <v>5165.2709939811639</v>
      </c>
      <c r="AU59" s="678">
        <f t="shared" si="30"/>
        <v>5326.1713441728316</v>
      </c>
      <c r="AV59" s="678">
        <f t="shared" si="30"/>
        <v>5494.3251854280097</v>
      </c>
      <c r="AW59" s="678">
        <f t="shared" si="30"/>
        <v>5665.8897294237568</v>
      </c>
      <c r="AX59" s="678">
        <f t="shared" si="30"/>
        <v>5841.8924565192119</v>
      </c>
      <c r="AY59" s="678">
        <f t="shared" si="30"/>
        <v>6023.0547942822232</v>
      </c>
      <c r="AZ59" s="678">
        <f t="shared" si="30"/>
        <v>6208.0260454901918</v>
      </c>
      <c r="BA59" s="678">
        <f t="shared" si="30"/>
        <v>6399.312502856289</v>
      </c>
      <c r="BB59" s="678">
        <f t="shared" si="30"/>
        <v>6597.849242273599</v>
      </c>
      <c r="BC59" s="678">
        <f t="shared" si="30"/>
        <v>6801.7156893203073</v>
      </c>
      <c r="BD59" s="678">
        <f t="shared" si="30"/>
        <v>7011.7436779298541</v>
      </c>
      <c r="BE59" s="678">
        <f t="shared" si="30"/>
        <v>7229.0964009796508</v>
      </c>
      <c r="BF59" s="678">
        <f t="shared" si="30"/>
        <v>7451.6452446042231</v>
      </c>
      <c r="BG59" s="678">
        <f t="shared" si="30"/>
        <v>7678.6530371674617</v>
      </c>
      <c r="BH59" s="678">
        <f t="shared" si="30"/>
        <v>7913.6368167339533</v>
      </c>
      <c r="BI59" s="678">
        <f t="shared" si="30"/>
        <v>8162.6382133724719</v>
      </c>
      <c r="BJ59" s="678">
        <f t="shared" si="30"/>
        <v>8420.7233861726945</v>
      </c>
      <c r="BK59" s="678">
        <f t="shared" si="30"/>
        <v>8683.6456377252234</v>
      </c>
      <c r="BL59" s="678">
        <f t="shared" si="30"/>
        <v>8956.4587928662149</v>
      </c>
      <c r="BM59" s="678">
        <f t="shared" si="30"/>
        <v>9237.683653794049</v>
      </c>
      <c r="BN59" s="678">
        <f t="shared" si="30"/>
        <v>9527.5414965565051</v>
      </c>
      <c r="BO59" s="678">
        <f t="shared" si="30"/>
        <v>9826.2812403168446</v>
      </c>
      <c r="BP59" s="678">
        <f t="shared" si="30"/>
        <v>10134.209390744481</v>
      </c>
      <c r="BQ59" s="678">
        <f t="shared" si="30"/>
        <v>10451.557343858964</v>
      </c>
      <c r="BR59" s="678">
        <f t="shared" si="30"/>
        <v>10778.618612905977</v>
      </c>
      <c r="BS59" s="678">
        <f t="shared" si="30"/>
        <v>11115.668388517643</v>
      </c>
      <c r="BT59" s="678">
        <f t="shared" si="30"/>
        <v>11463.045806943575</v>
      </c>
      <c r="BU59" s="678">
        <f t="shared" si="30"/>
        <v>11821.016060723587</v>
      </c>
      <c r="BV59" s="678">
        <f t="shared" si="30"/>
        <v>12189.907409825291</v>
      </c>
      <c r="BW59" s="678">
        <f t="shared" si="30"/>
        <v>12570.030845097084</v>
      </c>
      <c r="BX59" s="678">
        <f t="shared" ref="BX59:CI59" si="31">BX8</f>
        <v>12961.762409064148</v>
      </c>
      <c r="BY59" s="678">
        <f t="shared" si="31"/>
        <v>13365.405288656571</v>
      </c>
      <c r="BZ59" s="678">
        <f t="shared" si="31"/>
        <v>13781.32679259121</v>
      </c>
      <c r="CA59" s="678">
        <f t="shared" si="31"/>
        <v>14209.877932957424</v>
      </c>
      <c r="CB59" s="678">
        <f t="shared" si="31"/>
        <v>14651.476075602159</v>
      </c>
      <c r="CC59" s="678">
        <f t="shared" si="31"/>
        <v>15106.467312843355</v>
      </c>
      <c r="CD59" s="678">
        <f t="shared" si="31"/>
        <v>15575.262727719639</v>
      </c>
      <c r="CE59" s="678">
        <f t="shared" si="31"/>
        <v>16058.258867376204</v>
      </c>
      <c r="CF59" s="678">
        <f t="shared" si="31"/>
        <v>16555.919856099143</v>
      </c>
      <c r="CG59" s="678">
        <f t="shared" si="31"/>
        <v>17068.639567555056</v>
      </c>
      <c r="CH59" s="678">
        <f t="shared" si="31"/>
        <v>17596.878826236607</v>
      </c>
      <c r="CI59" s="678">
        <f t="shared" si="31"/>
        <v>18141.098865982265</v>
      </c>
    </row>
    <row r="60" spans="1:87">
      <c r="A60" s="11"/>
      <c r="B60" s="213"/>
      <c r="C60" s="59" t="s">
        <v>51</v>
      </c>
      <c r="D60" s="2" t="s">
        <v>898</v>
      </c>
      <c r="E60" s="2" t="s">
        <v>58</v>
      </c>
      <c r="F60" s="543" t="s">
        <v>740</v>
      </c>
      <c r="G60" s="420"/>
      <c r="H60" s="420"/>
      <c r="I60" s="420"/>
      <c r="J60" s="420"/>
      <c r="K60" s="420"/>
      <c r="L60" s="165">
        <f t="shared" ref="L60:AQ60" si="32">IF(L$59&gt;L52,L52,L$59)</f>
        <v>0</v>
      </c>
      <c r="M60" s="165">
        <f t="shared" si="32"/>
        <v>351.79394318840565</v>
      </c>
      <c r="N60" s="165">
        <f t="shared" si="32"/>
        <v>396.43671497584546</v>
      </c>
      <c r="O60" s="165">
        <f t="shared" si="32"/>
        <v>238.33843289039575</v>
      </c>
      <c r="P60" s="165">
        <f t="shared" si="32"/>
        <v>246.33416518774632</v>
      </c>
      <c r="Q60" s="165">
        <f t="shared" si="32"/>
        <v>251.40460573914061</v>
      </c>
      <c r="R60" s="165">
        <f t="shared" si="32"/>
        <v>286.38400544823998</v>
      </c>
      <c r="S60" s="165">
        <f t="shared" si="32"/>
        <v>342.93366306865323</v>
      </c>
      <c r="T60" s="165">
        <f t="shared" si="32"/>
        <v>370.14039220474052</v>
      </c>
      <c r="U60" s="165">
        <f t="shared" si="32"/>
        <v>393.64515715665522</v>
      </c>
      <c r="V60" s="165">
        <f t="shared" si="32"/>
        <v>401.51806029978832</v>
      </c>
      <c r="W60" s="165">
        <f t="shared" si="32"/>
        <v>409.54842150578412</v>
      </c>
      <c r="X60" s="165">
        <f t="shared" si="32"/>
        <v>417.73938993589979</v>
      </c>
      <c r="Y60" s="165">
        <f t="shared" si="32"/>
        <v>426.0941777346178</v>
      </c>
      <c r="Z60" s="165">
        <f t="shared" si="32"/>
        <v>434.61606128931015</v>
      </c>
      <c r="AA60" s="165">
        <f t="shared" si="32"/>
        <v>443.30838251509641</v>
      </c>
      <c r="AB60" s="165">
        <f t="shared" si="32"/>
        <v>452.17455016539839</v>
      </c>
      <c r="AC60" s="165">
        <f t="shared" si="32"/>
        <v>461.21804116870635</v>
      </c>
      <c r="AD60" s="165">
        <f t="shared" si="32"/>
        <v>470.44240199208048</v>
      </c>
      <c r="AE60" s="165">
        <f t="shared" si="32"/>
        <v>479.85125003192206</v>
      </c>
      <c r="AF60" s="165">
        <f t="shared" si="32"/>
        <v>489.4482750325605</v>
      </c>
      <c r="AG60" s="165">
        <f t="shared" si="32"/>
        <v>499.23724053321172</v>
      </c>
      <c r="AH60" s="165">
        <f t="shared" si="32"/>
        <v>509.22198534387599</v>
      </c>
      <c r="AI60" s="165">
        <f t="shared" si="32"/>
        <v>519.40642505075346</v>
      </c>
      <c r="AJ60" s="165">
        <f t="shared" si="32"/>
        <v>529.79455355176844</v>
      </c>
      <c r="AK60" s="165">
        <f t="shared" si="32"/>
        <v>540.3904446228039</v>
      </c>
      <c r="AL60" s="165">
        <f t="shared" si="32"/>
        <v>551.19825351525992</v>
      </c>
      <c r="AM60" s="165">
        <f t="shared" si="32"/>
        <v>562.22221858556509</v>
      </c>
      <c r="AN60" s="165">
        <f t="shared" si="32"/>
        <v>573.46666295727641</v>
      </c>
      <c r="AO60" s="165">
        <f t="shared" si="32"/>
        <v>584.93599621642204</v>
      </c>
      <c r="AP60" s="165">
        <f t="shared" si="32"/>
        <v>596.63471614075047</v>
      </c>
      <c r="AQ60" s="165">
        <f t="shared" si="32"/>
        <v>608.56741046356547</v>
      </c>
      <c r="AR60" s="165">
        <f t="shared" ref="AR60:BW60" si="33">IF(AR$59&gt;AR52,AR52,AR$59)</f>
        <v>620.73875867283675</v>
      </c>
      <c r="AS60" s="165">
        <f t="shared" si="33"/>
        <v>633.1535338462935</v>
      </c>
      <c r="AT60" s="165">
        <f t="shared" si="33"/>
        <v>645.81660452321933</v>
      </c>
      <c r="AU60" s="165">
        <f t="shared" si="33"/>
        <v>658.73293661368382</v>
      </c>
      <c r="AV60" s="165">
        <f t="shared" si="33"/>
        <v>671.90759534595759</v>
      </c>
      <c r="AW60" s="165">
        <f t="shared" si="33"/>
        <v>685.34574725287678</v>
      </c>
      <c r="AX60" s="165">
        <f t="shared" si="33"/>
        <v>699.0526621979343</v>
      </c>
      <c r="AY60" s="165">
        <f t="shared" si="33"/>
        <v>713.03371544189304</v>
      </c>
      <c r="AZ60" s="165">
        <f t="shared" si="33"/>
        <v>727.29438975073083</v>
      </c>
      <c r="BA60" s="165">
        <f t="shared" si="33"/>
        <v>741.84027754574549</v>
      </c>
      <c r="BB60" s="165">
        <f t="shared" si="33"/>
        <v>756.67708309666045</v>
      </c>
      <c r="BC60" s="165">
        <f t="shared" si="33"/>
        <v>771.81062475859369</v>
      </c>
      <c r="BD60" s="165">
        <f t="shared" si="33"/>
        <v>787.24683725376553</v>
      </c>
      <c r="BE60" s="165">
        <f t="shared" si="33"/>
        <v>802.99177399884093</v>
      </c>
      <c r="BF60" s="165">
        <f t="shared" si="33"/>
        <v>819.05160947881768</v>
      </c>
      <c r="BG60" s="165">
        <f t="shared" si="33"/>
        <v>835.43264166839401</v>
      </c>
      <c r="BH60" s="165">
        <f t="shared" si="33"/>
        <v>852.14129450176199</v>
      </c>
      <c r="BI60" s="165">
        <f t="shared" si="33"/>
        <v>869.18412039179725</v>
      </c>
      <c r="BJ60" s="165">
        <f t="shared" si="33"/>
        <v>886.56780279963334</v>
      </c>
      <c r="BK60" s="165">
        <f t="shared" si="33"/>
        <v>904.29915885562605</v>
      </c>
      <c r="BL60" s="165">
        <f t="shared" si="33"/>
        <v>922.38514203273849</v>
      </c>
      <c r="BM60" s="165">
        <f t="shared" si="33"/>
        <v>940.83284487339336</v>
      </c>
      <c r="BN60" s="165">
        <f t="shared" si="33"/>
        <v>959.64950177086121</v>
      </c>
      <c r="BO60" s="165">
        <f t="shared" si="33"/>
        <v>978.8424918062783</v>
      </c>
      <c r="BP60" s="165">
        <f t="shared" si="33"/>
        <v>998.41934164240399</v>
      </c>
      <c r="BQ60" s="165">
        <f t="shared" si="33"/>
        <v>1018.3877284752521</v>
      </c>
      <c r="BR60" s="165">
        <f t="shared" si="33"/>
        <v>1038.7554830447573</v>
      </c>
      <c r="BS60" s="165">
        <f t="shared" si="33"/>
        <v>1059.5305927056525</v>
      </c>
      <c r="BT60" s="165">
        <f t="shared" si="33"/>
        <v>1080.7212045597655</v>
      </c>
      <c r="BU60" s="165">
        <f t="shared" si="33"/>
        <v>1102.3356286509609</v>
      </c>
      <c r="BV60" s="165">
        <f t="shared" si="33"/>
        <v>1124.3823412239801</v>
      </c>
      <c r="BW60" s="165">
        <f t="shared" si="33"/>
        <v>1146.8699880484596</v>
      </c>
      <c r="BX60" s="165">
        <f t="shared" ref="BX60:CI60" si="34">IF(BX$59&gt;BX52,BX52,BX$59)</f>
        <v>1169.8073878094287</v>
      </c>
      <c r="BY60" s="165">
        <f t="shared" si="34"/>
        <v>1193.2035355656176</v>
      </c>
      <c r="BZ60" s="165">
        <f t="shared" si="34"/>
        <v>1217.0676062769298</v>
      </c>
      <c r="CA60" s="165">
        <f t="shared" si="34"/>
        <v>1241.4089584024684</v>
      </c>
      <c r="CB60" s="165">
        <f t="shared" si="34"/>
        <v>1266.2371375705179</v>
      </c>
      <c r="CC60" s="165">
        <f t="shared" si="34"/>
        <v>1291.5618803219281</v>
      </c>
      <c r="CD60" s="165">
        <f t="shared" si="34"/>
        <v>1317.3931179283668</v>
      </c>
      <c r="CE60" s="165">
        <f t="shared" si="34"/>
        <v>1343.7409802869345</v>
      </c>
      <c r="CF60" s="165">
        <f t="shared" si="34"/>
        <v>1370.6157998926731</v>
      </c>
      <c r="CG60" s="165">
        <f t="shared" si="34"/>
        <v>1398.0281158905264</v>
      </c>
      <c r="CH60" s="165">
        <f t="shared" si="34"/>
        <v>1425.988678208337</v>
      </c>
      <c r="CI60" s="165">
        <f t="shared" si="34"/>
        <v>1454.5084517725038</v>
      </c>
    </row>
    <row r="61" spans="1:87">
      <c r="A61" s="11"/>
      <c r="B61" s="213"/>
      <c r="C61" s="59" t="s">
        <v>52</v>
      </c>
      <c r="D61" s="2" t="s">
        <v>898</v>
      </c>
      <c r="E61" s="2" t="s">
        <v>58</v>
      </c>
      <c r="F61" s="543" t="s">
        <v>741</v>
      </c>
      <c r="G61" s="420"/>
      <c r="H61" s="420"/>
      <c r="I61" s="420"/>
      <c r="J61" s="420"/>
      <c r="K61" s="420"/>
      <c r="L61" s="165">
        <f t="shared" ref="L61:AQ61" si="35">IF(L$59-L60&gt;L53,L53,L$59-L60)</f>
        <v>0</v>
      </c>
      <c r="M61" s="165">
        <f t="shared" si="35"/>
        <v>137.53822144927534</v>
      </c>
      <c r="N61" s="165">
        <f t="shared" si="35"/>
        <v>140.28891831511146</v>
      </c>
      <c r="O61" s="165">
        <f t="shared" si="35"/>
        <v>170.106803578094</v>
      </c>
      <c r="P61" s="165">
        <f t="shared" si="35"/>
        <v>195.50060112822231</v>
      </c>
      <c r="Q61" s="165">
        <f t="shared" si="35"/>
        <v>223.78390351733609</v>
      </c>
      <c r="R61" s="165">
        <f t="shared" si="35"/>
        <v>220.36441209102594</v>
      </c>
      <c r="S61" s="165">
        <f t="shared" si="35"/>
        <v>224.50493880548751</v>
      </c>
      <c r="T61" s="165">
        <f t="shared" si="35"/>
        <v>262.09520971282546</v>
      </c>
      <c r="U61" s="165">
        <f t="shared" si="35"/>
        <v>278.73885744504895</v>
      </c>
      <c r="V61" s="165">
        <f t="shared" si="35"/>
        <v>284.31363459394993</v>
      </c>
      <c r="W61" s="165">
        <f t="shared" si="35"/>
        <v>289.99990728582895</v>
      </c>
      <c r="X61" s="165">
        <f t="shared" si="35"/>
        <v>295.79990543154554</v>
      </c>
      <c r="Y61" s="165">
        <f t="shared" si="35"/>
        <v>301.71590354017644</v>
      </c>
      <c r="Z61" s="165">
        <f t="shared" si="35"/>
        <v>307.75022161097996</v>
      </c>
      <c r="AA61" s="165">
        <f t="shared" si="35"/>
        <v>313.9052260431996</v>
      </c>
      <c r="AB61" s="165">
        <f t="shared" si="35"/>
        <v>320.18333056406362</v>
      </c>
      <c r="AC61" s="165">
        <f t="shared" si="35"/>
        <v>326.58699717534489</v>
      </c>
      <c r="AD61" s="165">
        <f t="shared" si="35"/>
        <v>333.11873711885181</v>
      </c>
      <c r="AE61" s="165">
        <f t="shared" si="35"/>
        <v>339.78111186122885</v>
      </c>
      <c r="AF61" s="165">
        <f t="shared" si="35"/>
        <v>346.5767340984533</v>
      </c>
      <c r="AG61" s="165">
        <f t="shared" si="35"/>
        <v>353.50826878042244</v>
      </c>
      <c r="AH61" s="165">
        <f t="shared" si="35"/>
        <v>360.57843415603094</v>
      </c>
      <c r="AI61" s="165">
        <f t="shared" si="35"/>
        <v>367.79000283915155</v>
      </c>
      <c r="AJ61" s="165">
        <f t="shared" si="35"/>
        <v>375.14580289593454</v>
      </c>
      <c r="AK61" s="165">
        <f t="shared" si="35"/>
        <v>382.64871895385323</v>
      </c>
      <c r="AL61" s="165">
        <f t="shared" si="35"/>
        <v>390.30169333293026</v>
      </c>
      <c r="AM61" s="165">
        <f t="shared" si="35"/>
        <v>398.10772719958879</v>
      </c>
      <c r="AN61" s="165">
        <f t="shared" si="35"/>
        <v>406.06988174358065</v>
      </c>
      <c r="AO61" s="165">
        <f t="shared" si="35"/>
        <v>414.19127937845229</v>
      </c>
      <c r="AP61" s="165">
        <f t="shared" si="35"/>
        <v>422.47510496602132</v>
      </c>
      <c r="AQ61" s="165">
        <f t="shared" si="35"/>
        <v>430.92460706534172</v>
      </c>
      <c r="AR61" s="165">
        <f t="shared" ref="AR61:BW61" si="36">IF(AR$59-AR60&gt;AR53,AR53,AR$59-AR60)</f>
        <v>439.54309920664861</v>
      </c>
      <c r="AS61" s="165">
        <f t="shared" si="36"/>
        <v>448.33396119078157</v>
      </c>
      <c r="AT61" s="165">
        <f t="shared" si="36"/>
        <v>457.30064041459724</v>
      </c>
      <c r="AU61" s="165">
        <f t="shared" si="36"/>
        <v>466.44665322288921</v>
      </c>
      <c r="AV61" s="165">
        <f t="shared" si="36"/>
        <v>475.77558628734704</v>
      </c>
      <c r="AW61" s="165">
        <f t="shared" si="36"/>
        <v>485.29109801309397</v>
      </c>
      <c r="AX61" s="165">
        <f t="shared" si="36"/>
        <v>494.99691997335589</v>
      </c>
      <c r="AY61" s="165">
        <f t="shared" si="36"/>
        <v>504.89685837282303</v>
      </c>
      <c r="AZ61" s="165">
        <f t="shared" si="36"/>
        <v>514.99479554027948</v>
      </c>
      <c r="BA61" s="165">
        <f t="shared" si="36"/>
        <v>525.2946914510851</v>
      </c>
      <c r="BB61" s="165">
        <f t="shared" si="36"/>
        <v>535.80058528010682</v>
      </c>
      <c r="BC61" s="165">
        <f t="shared" si="36"/>
        <v>546.51659698570893</v>
      </c>
      <c r="BD61" s="165">
        <f t="shared" si="36"/>
        <v>557.44692892542309</v>
      </c>
      <c r="BE61" s="165">
        <f t="shared" si="36"/>
        <v>568.59586750393157</v>
      </c>
      <c r="BF61" s="165">
        <f t="shared" si="36"/>
        <v>579.96778485401023</v>
      </c>
      <c r="BG61" s="165">
        <f t="shared" si="36"/>
        <v>591.56714055109046</v>
      </c>
      <c r="BH61" s="165">
        <f t="shared" si="36"/>
        <v>603.3984833621123</v>
      </c>
      <c r="BI61" s="165">
        <f t="shared" si="36"/>
        <v>615.46645302935462</v>
      </c>
      <c r="BJ61" s="165">
        <f t="shared" si="36"/>
        <v>627.7757820899418</v>
      </c>
      <c r="BK61" s="165">
        <f t="shared" si="36"/>
        <v>640.33129773174062</v>
      </c>
      <c r="BL61" s="165">
        <f t="shared" si="36"/>
        <v>653.13792368637542</v>
      </c>
      <c r="BM61" s="165">
        <f t="shared" si="36"/>
        <v>666.20068216010282</v>
      </c>
      <c r="BN61" s="165">
        <f t="shared" si="36"/>
        <v>679.52469580330501</v>
      </c>
      <c r="BO61" s="165">
        <f t="shared" si="36"/>
        <v>693.11518971937107</v>
      </c>
      <c r="BP61" s="165">
        <f t="shared" si="36"/>
        <v>706.97749351375842</v>
      </c>
      <c r="BQ61" s="165">
        <f t="shared" si="36"/>
        <v>721.11704338403365</v>
      </c>
      <c r="BR61" s="165">
        <f t="shared" si="36"/>
        <v>735.53938425171441</v>
      </c>
      <c r="BS61" s="165">
        <f t="shared" si="36"/>
        <v>750.25017193674876</v>
      </c>
      <c r="BT61" s="165">
        <f t="shared" si="36"/>
        <v>765.25517537548376</v>
      </c>
      <c r="BU61" s="165">
        <f t="shared" si="36"/>
        <v>780.56027888299343</v>
      </c>
      <c r="BV61" s="165">
        <f t="shared" si="36"/>
        <v>796.17148446065335</v>
      </c>
      <c r="BW61" s="165">
        <f t="shared" si="36"/>
        <v>812.09491414986633</v>
      </c>
      <c r="BX61" s="165">
        <f t="shared" ref="BX61:CI61" si="37">IF(BX$59-BX60&gt;BX53,BX53,BX$59-BX60)</f>
        <v>828.33681243286367</v>
      </c>
      <c r="BY61" s="165">
        <f t="shared" si="37"/>
        <v>844.90354868152099</v>
      </c>
      <c r="BZ61" s="165">
        <f t="shared" si="37"/>
        <v>861.80161965515151</v>
      </c>
      <c r="CA61" s="165">
        <f t="shared" si="37"/>
        <v>879.03765204825447</v>
      </c>
      <c r="CB61" s="165">
        <f t="shared" si="37"/>
        <v>896.61840508921955</v>
      </c>
      <c r="CC61" s="165">
        <f t="shared" si="37"/>
        <v>914.55077319100394</v>
      </c>
      <c r="CD61" s="165">
        <f t="shared" si="37"/>
        <v>932.8417886548242</v>
      </c>
      <c r="CE61" s="165">
        <f t="shared" si="37"/>
        <v>951.49862442792073</v>
      </c>
      <c r="CF61" s="165">
        <f t="shared" si="37"/>
        <v>970.52859691647916</v>
      </c>
      <c r="CG61" s="165">
        <f t="shared" si="37"/>
        <v>989.9391688548086</v>
      </c>
      <c r="CH61" s="165">
        <f t="shared" si="37"/>
        <v>1009.7379522319048</v>
      </c>
      <c r="CI61" s="165">
        <f t="shared" si="37"/>
        <v>1029.9327112765429</v>
      </c>
    </row>
    <row r="62" spans="1:87">
      <c r="A62" s="11"/>
      <c r="B62" s="11"/>
      <c r="C62" s="59" t="s">
        <v>53</v>
      </c>
      <c r="D62" s="2" t="s">
        <v>898</v>
      </c>
      <c r="E62" s="2" t="s">
        <v>58</v>
      </c>
      <c r="F62" s="543" t="s">
        <v>742</v>
      </c>
      <c r="G62" s="632"/>
      <c r="H62" s="632"/>
      <c r="I62" s="632"/>
      <c r="J62" s="632"/>
      <c r="K62" s="632"/>
      <c r="L62" s="382">
        <f t="shared" ref="L62:AQ62" si="38">IF(L$59-L60-L61-L63&gt;L54,L54,L$59-L60-L61-L63)</f>
        <v>0</v>
      </c>
      <c r="M62" s="382">
        <f t="shared" si="38"/>
        <v>412.61366492753626</v>
      </c>
      <c r="N62" s="382">
        <f t="shared" si="38"/>
        <v>448.9243398932116</v>
      </c>
      <c r="O62" s="382">
        <f t="shared" si="38"/>
        <v>317.24356371413222</v>
      </c>
      <c r="P62" s="382">
        <f t="shared" si="38"/>
        <v>401.66835184349412</v>
      </c>
      <c r="Q62" s="382">
        <f t="shared" si="38"/>
        <v>425.76605489641696</v>
      </c>
      <c r="R62" s="382">
        <f t="shared" si="38"/>
        <v>439.01957196392596</v>
      </c>
      <c r="S62" s="382">
        <f t="shared" si="38"/>
        <v>476.75196029928998</v>
      </c>
      <c r="T62" s="382">
        <f t="shared" si="38"/>
        <v>495.11591313524332</v>
      </c>
      <c r="U62" s="382">
        <f t="shared" si="38"/>
        <v>595.82645114200773</v>
      </c>
      <c r="V62" s="382">
        <f t="shared" si="38"/>
        <v>700.36736430378858</v>
      </c>
      <c r="W62" s="382">
        <f t="shared" si="38"/>
        <v>808.85158341158387</v>
      </c>
      <c r="X62" s="382">
        <f t="shared" si="38"/>
        <v>921.39502433796952</v>
      </c>
      <c r="Y62" s="382">
        <f t="shared" si="38"/>
        <v>1038.116662268046</v>
      </c>
      <c r="Z62" s="382">
        <f t="shared" si="38"/>
        <v>1159.1386077055902</v>
      </c>
      <c r="AA62" s="382">
        <f t="shared" si="38"/>
        <v>1284.586184295729</v>
      </c>
      <c r="AB62" s="382">
        <f t="shared" si="38"/>
        <v>1414.5880085063914</v>
      </c>
      <c r="AC62" s="382">
        <f t="shared" si="38"/>
        <v>1549.276071211762</v>
      </c>
      <c r="AD62" s="382">
        <f t="shared" si="38"/>
        <v>1688.7858212219444</v>
      </c>
      <c r="AE62" s="382">
        <f t="shared" si="38"/>
        <v>1833.2562508040496</v>
      </c>
      <c r="AF62" s="382">
        <f t="shared" si="38"/>
        <v>1982.8299832409502</v>
      </c>
      <c r="AG62" s="382">
        <f t="shared" si="38"/>
        <v>2053.1977241242321</v>
      </c>
      <c r="AH62" s="382">
        <f t="shared" si="38"/>
        <v>2125.5870426495489</v>
      </c>
      <c r="AI62" s="382">
        <f t="shared" si="38"/>
        <v>2200.0506548262288</v>
      </c>
      <c r="AJ62" s="382">
        <f t="shared" si="38"/>
        <v>2276.6425766729162</v>
      </c>
      <c r="AK62" s="382">
        <f t="shared" si="38"/>
        <v>2355.4181551315401</v>
      </c>
      <c r="AL62" s="382">
        <f t="shared" si="38"/>
        <v>2436.4340996978403</v>
      </c>
      <c r="AM62" s="382">
        <f t="shared" si="38"/>
        <v>2519.7485147847392</v>
      </c>
      <c r="AN62" s="382">
        <f t="shared" si="38"/>
        <v>2605.4209328352358</v>
      </c>
      <c r="AO62" s="382">
        <f t="shared" si="38"/>
        <v>2693.512348201838</v>
      </c>
      <c r="AP62" s="382">
        <f t="shared" si="38"/>
        <v>2784.08525180997</v>
      </c>
      <c r="AQ62" s="382">
        <f t="shared" si="38"/>
        <v>2877.2036666231465</v>
      </c>
      <c r="AR62" s="382">
        <f t="shared" ref="AR62:BW62" si="39">IF(AR$59-AR60-AR61-AR63&gt;AR54,AR54,AR$59-AR60-AR61-AR63)</f>
        <v>2972.9331839281267</v>
      </c>
      <c r="AS62" s="382">
        <f t="shared" si="39"/>
        <v>3071.3410004586567</v>
      </c>
      <c r="AT62" s="382">
        <f t="shared" si="39"/>
        <v>3172.4959563768361</v>
      </c>
      <c r="AU62" s="382">
        <f t="shared" si="39"/>
        <v>3276.4685741315598</v>
      </c>
      <c r="AV62" s="382">
        <f t="shared" si="39"/>
        <v>3383.3310982139219</v>
      </c>
      <c r="AW62" s="382">
        <f t="shared" si="39"/>
        <v>3493.1575358299256</v>
      </c>
      <c r="AX62" s="382">
        <f t="shared" si="39"/>
        <v>3606.0236985112838</v>
      </c>
      <c r="AY62" s="382">
        <f t="shared" si="39"/>
        <v>3722.0072446855638</v>
      </c>
      <c r="AZ62" s="382">
        <f t="shared" si="39"/>
        <v>3841.187723227411</v>
      </c>
      <c r="BA62" s="382">
        <f t="shared" si="39"/>
        <v>3963.6466180130578</v>
      </c>
      <c r="BB62" s="382">
        <f t="shared" si="39"/>
        <v>4089.4673935008395</v>
      </c>
      <c r="BC62" s="382">
        <f t="shared" si="39"/>
        <v>4218.7355413609275</v>
      </c>
      <c r="BD62" s="382">
        <f t="shared" si="39"/>
        <v>4351.5386281780184</v>
      </c>
      <c r="BE62" s="382">
        <f t="shared" si="39"/>
        <v>4487.9663442512492</v>
      </c>
      <c r="BF62" s="382">
        <f t="shared" si="39"/>
        <v>4628.1105535161369</v>
      </c>
      <c r="BG62" s="382">
        <f t="shared" si="39"/>
        <v>4772.0653446139204</v>
      </c>
      <c r="BH62" s="382">
        <f t="shared" si="39"/>
        <v>4919.9270831342083</v>
      </c>
      <c r="BI62" s="382">
        <f t="shared" si="39"/>
        <v>5071.7944650574627</v>
      </c>
      <c r="BJ62" s="382">
        <f t="shared" si="39"/>
        <v>5227.7685714243935</v>
      </c>
      <c r="BK62" s="382">
        <f t="shared" si="39"/>
        <v>5387.9529242599783</v>
      </c>
      <c r="BL62" s="382">
        <f t="shared" si="39"/>
        <v>5552.453543780417</v>
      </c>
      <c r="BM62" s="382">
        <f t="shared" si="39"/>
        <v>5721.3790069119696</v>
      </c>
      <c r="BN62" s="382">
        <f t="shared" si="39"/>
        <v>5894.8405071512707</v>
      </c>
      <c r="BO62" s="382">
        <f t="shared" si="39"/>
        <v>6072.95191579738</v>
      </c>
      <c r="BP62" s="382">
        <f t="shared" si="39"/>
        <v>6255.829844586473</v>
      </c>
      <c r="BQ62" s="382">
        <f t="shared" si="39"/>
        <v>6443.5937097608121</v>
      </c>
      <c r="BR62" s="382">
        <f t="shared" si="39"/>
        <v>6636.3657976042887</v>
      </c>
      <c r="BS62" s="382">
        <f t="shared" si="39"/>
        <v>6834.2713314776001</v>
      </c>
      <c r="BT62" s="382">
        <f t="shared" si="39"/>
        <v>7037.4385403868027</v>
      </c>
      <c r="BU62" s="382">
        <f t="shared" si="39"/>
        <v>7245.9987291197831</v>
      </c>
      <c r="BV62" s="382">
        <f t="shared" si="39"/>
        <v>7460.0863499859261</v>
      </c>
      <c r="BW62" s="382">
        <f t="shared" si="39"/>
        <v>7679.8390761950677</v>
      </c>
      <c r="BX62" s="382">
        <f t="shared" ref="BX62:CI62" si="40">IF(BX$59-BX60-BX61-BX63&gt;BX54,BX54,BX$59-BX60-BX61-BX63)</f>
        <v>7905.3978769125806</v>
      </c>
      <c r="BY62" s="382">
        <f t="shared" si="40"/>
        <v>8136.9070940283164</v>
      </c>
      <c r="BZ62" s="382">
        <f t="shared" si="40"/>
        <v>8374.514520677918</v>
      </c>
      <c r="CA62" s="382">
        <f t="shared" si="40"/>
        <v>8618.3714815558887</v>
      </c>
      <c r="CB62" s="382">
        <f t="shared" si="40"/>
        <v>8868.6329150607089</v>
      </c>
      <c r="CC62" s="382">
        <f t="shared" si="40"/>
        <v>9125.4574573130994</v>
      </c>
      <c r="CD62" s="382">
        <f t="shared" si="40"/>
        <v>9389.0075280895635</v>
      </c>
      <c r="CE62" s="382">
        <f t="shared" si="40"/>
        <v>9659.449418714159</v>
      </c>
      <c r="CF62" s="382">
        <f t="shared" si="40"/>
        <v>9936.9533819525022</v>
      </c>
      <c r="CG62" s="382">
        <f t="shared" si="40"/>
        <v>10221.693723952892</v>
      </c>
      <c r="CH62" s="382">
        <f t="shared" si="40"/>
        <v>10513.848898280517</v>
      </c>
      <c r="CI62" s="382">
        <f t="shared" si="40"/>
        <v>10813.601602091669</v>
      </c>
    </row>
    <row r="63" spans="1:87">
      <c r="A63" s="11"/>
      <c r="B63" s="213"/>
      <c r="C63" s="59" t="s">
        <v>54</v>
      </c>
      <c r="D63" s="2" t="s">
        <v>898</v>
      </c>
      <c r="E63" s="2" t="s">
        <v>58</v>
      </c>
      <c r="F63" s="543" t="s">
        <v>743</v>
      </c>
      <c r="G63" s="632"/>
      <c r="H63" s="632"/>
      <c r="I63" s="632"/>
      <c r="J63" s="632"/>
      <c r="K63" s="632"/>
      <c r="L63" s="382">
        <f t="shared" ref="L63:AQ63" si="41">IF(L$59-L60-L61&gt;L55,L55,L$59-L60-L61)</f>
        <v>0</v>
      </c>
      <c r="M63" s="382">
        <f t="shared" si="41"/>
        <v>0</v>
      </c>
      <c r="N63" s="382">
        <f t="shared" si="41"/>
        <v>0</v>
      </c>
      <c r="O63" s="382">
        <f t="shared" si="41"/>
        <v>0</v>
      </c>
      <c r="P63" s="382">
        <f t="shared" si="41"/>
        <v>0</v>
      </c>
      <c r="Q63" s="382">
        <f t="shared" si="41"/>
        <v>0</v>
      </c>
      <c r="R63" s="382">
        <f t="shared" si="41"/>
        <v>0</v>
      </c>
      <c r="S63" s="382">
        <f t="shared" si="41"/>
        <v>0</v>
      </c>
      <c r="T63" s="382">
        <f t="shared" si="41"/>
        <v>0</v>
      </c>
      <c r="U63" s="382">
        <f t="shared" si="41"/>
        <v>0</v>
      </c>
      <c r="V63" s="382">
        <f t="shared" si="41"/>
        <v>0</v>
      </c>
      <c r="W63" s="382">
        <f t="shared" si="41"/>
        <v>0</v>
      </c>
      <c r="X63" s="382">
        <f t="shared" si="41"/>
        <v>0</v>
      </c>
      <c r="Y63" s="382">
        <f t="shared" si="41"/>
        <v>0</v>
      </c>
      <c r="Z63" s="382">
        <f t="shared" si="41"/>
        <v>0</v>
      </c>
      <c r="AA63" s="382">
        <f t="shared" si="41"/>
        <v>0</v>
      </c>
      <c r="AB63" s="382">
        <f t="shared" si="41"/>
        <v>0</v>
      </c>
      <c r="AC63" s="382">
        <f t="shared" si="41"/>
        <v>0</v>
      </c>
      <c r="AD63" s="382">
        <f t="shared" si="41"/>
        <v>0</v>
      </c>
      <c r="AE63" s="382">
        <f t="shared" si="41"/>
        <v>0</v>
      </c>
      <c r="AF63" s="382">
        <f t="shared" si="41"/>
        <v>0</v>
      </c>
      <c r="AG63" s="382">
        <f t="shared" si="41"/>
        <v>0</v>
      </c>
      <c r="AH63" s="382">
        <f t="shared" si="41"/>
        <v>0</v>
      </c>
      <c r="AI63" s="382">
        <f t="shared" si="41"/>
        <v>0</v>
      </c>
      <c r="AJ63" s="382">
        <f t="shared" si="41"/>
        <v>0</v>
      </c>
      <c r="AK63" s="382">
        <f t="shared" si="41"/>
        <v>0</v>
      </c>
      <c r="AL63" s="382">
        <f t="shared" si="41"/>
        <v>0</v>
      </c>
      <c r="AM63" s="382">
        <f t="shared" si="41"/>
        <v>0</v>
      </c>
      <c r="AN63" s="382">
        <f t="shared" si="41"/>
        <v>0</v>
      </c>
      <c r="AO63" s="382">
        <f t="shared" si="41"/>
        <v>0</v>
      </c>
      <c r="AP63" s="382">
        <f t="shared" si="41"/>
        <v>0</v>
      </c>
      <c r="AQ63" s="382">
        <f t="shared" si="41"/>
        <v>0</v>
      </c>
      <c r="AR63" s="382">
        <f t="shared" ref="AR63:BW63" si="42">IF(AR$59-AR60-AR61&gt;AR55,AR55,AR$59-AR60-AR61)</f>
        <v>0</v>
      </c>
      <c r="AS63" s="382">
        <f t="shared" si="42"/>
        <v>0</v>
      </c>
      <c r="AT63" s="382">
        <f t="shared" si="42"/>
        <v>0</v>
      </c>
      <c r="AU63" s="382">
        <f t="shared" si="42"/>
        <v>0</v>
      </c>
      <c r="AV63" s="382">
        <f t="shared" si="42"/>
        <v>0</v>
      </c>
      <c r="AW63" s="382">
        <f t="shared" si="42"/>
        <v>0</v>
      </c>
      <c r="AX63" s="382">
        <f t="shared" si="42"/>
        <v>0</v>
      </c>
      <c r="AY63" s="382">
        <f t="shared" si="42"/>
        <v>0</v>
      </c>
      <c r="AZ63" s="382">
        <f t="shared" si="42"/>
        <v>0</v>
      </c>
      <c r="BA63" s="382">
        <f t="shared" si="42"/>
        <v>0</v>
      </c>
      <c r="BB63" s="382">
        <f t="shared" si="42"/>
        <v>0</v>
      </c>
      <c r="BC63" s="382">
        <f t="shared" si="42"/>
        <v>0</v>
      </c>
      <c r="BD63" s="382">
        <f t="shared" si="42"/>
        <v>0</v>
      </c>
      <c r="BE63" s="382">
        <f t="shared" si="42"/>
        <v>0</v>
      </c>
      <c r="BF63" s="382">
        <f t="shared" si="42"/>
        <v>0</v>
      </c>
      <c r="BG63" s="382">
        <f t="shared" si="42"/>
        <v>0</v>
      </c>
      <c r="BH63" s="382">
        <f t="shared" si="42"/>
        <v>0</v>
      </c>
      <c r="BI63" s="382">
        <f t="shared" si="42"/>
        <v>0</v>
      </c>
      <c r="BJ63" s="382">
        <f t="shared" si="42"/>
        <v>0</v>
      </c>
      <c r="BK63" s="382">
        <f t="shared" si="42"/>
        <v>0</v>
      </c>
      <c r="BL63" s="382">
        <f t="shared" si="42"/>
        <v>0</v>
      </c>
      <c r="BM63" s="382">
        <f t="shared" si="42"/>
        <v>0</v>
      </c>
      <c r="BN63" s="382">
        <f t="shared" si="42"/>
        <v>0</v>
      </c>
      <c r="BO63" s="382">
        <f t="shared" si="42"/>
        <v>0</v>
      </c>
      <c r="BP63" s="382">
        <f t="shared" si="42"/>
        <v>0</v>
      </c>
      <c r="BQ63" s="382">
        <f t="shared" si="42"/>
        <v>0</v>
      </c>
      <c r="BR63" s="382">
        <f t="shared" si="42"/>
        <v>0</v>
      </c>
      <c r="BS63" s="382">
        <f t="shared" si="42"/>
        <v>0</v>
      </c>
      <c r="BT63" s="382">
        <f t="shared" si="42"/>
        <v>0</v>
      </c>
      <c r="BU63" s="382">
        <f t="shared" si="42"/>
        <v>0</v>
      </c>
      <c r="BV63" s="382">
        <f t="shared" si="42"/>
        <v>0</v>
      </c>
      <c r="BW63" s="382">
        <f t="shared" si="42"/>
        <v>0</v>
      </c>
      <c r="BX63" s="382">
        <f t="shared" ref="BX63:CI63" si="43">IF(BX$59-BX60-BX61&gt;BX55,BX55,BX$59-BX60-BX61)</f>
        <v>0</v>
      </c>
      <c r="BY63" s="382">
        <f t="shared" si="43"/>
        <v>0</v>
      </c>
      <c r="BZ63" s="382">
        <f t="shared" si="43"/>
        <v>0</v>
      </c>
      <c r="CA63" s="382">
        <f t="shared" si="43"/>
        <v>0</v>
      </c>
      <c r="CB63" s="382">
        <f t="shared" si="43"/>
        <v>0</v>
      </c>
      <c r="CC63" s="382">
        <f t="shared" si="43"/>
        <v>0</v>
      </c>
      <c r="CD63" s="382">
        <f t="shared" si="43"/>
        <v>0</v>
      </c>
      <c r="CE63" s="382">
        <f t="shared" si="43"/>
        <v>0</v>
      </c>
      <c r="CF63" s="382">
        <f t="shared" si="43"/>
        <v>0</v>
      </c>
      <c r="CG63" s="382">
        <f t="shared" si="43"/>
        <v>0</v>
      </c>
      <c r="CH63" s="382">
        <f t="shared" si="43"/>
        <v>0</v>
      </c>
      <c r="CI63" s="382">
        <f t="shared" si="43"/>
        <v>0</v>
      </c>
    </row>
    <row r="64" spans="1:87">
      <c r="A64" s="11"/>
      <c r="B64" s="213"/>
      <c r="C64" s="59" t="s">
        <v>55</v>
      </c>
      <c r="D64" s="2" t="s">
        <v>898</v>
      </c>
      <c r="E64" s="2" t="s">
        <v>58</v>
      </c>
      <c r="F64" s="543" t="s">
        <v>744</v>
      </c>
      <c r="G64" s="632"/>
      <c r="H64" s="632"/>
      <c r="I64" s="632"/>
      <c r="J64" s="632"/>
      <c r="K64" s="632"/>
      <c r="L64" s="382">
        <f>L59-L60-L61-L62-L63</f>
        <v>0</v>
      </c>
      <c r="M64" s="382">
        <f t="shared" ref="M64:AF64" si="44">M59-M60-M61-M62-M63</f>
        <v>172.15461286760871</v>
      </c>
      <c r="N64" s="382">
        <f t="shared" si="44"/>
        <v>228.18035065157608</v>
      </c>
      <c r="O64" s="382">
        <f t="shared" si="44"/>
        <v>551.09490894164833</v>
      </c>
      <c r="P64" s="382">
        <f t="shared" si="44"/>
        <v>506.45937378059006</v>
      </c>
      <c r="Q64" s="382">
        <f t="shared" si="44"/>
        <v>545.13961844819255</v>
      </c>
      <c r="R64" s="382">
        <f>R59-R60-R61-R62-R63</f>
        <v>601.65547606567338</v>
      </c>
      <c r="S64" s="382">
        <f t="shared" si="44"/>
        <v>598.07031743461812</v>
      </c>
      <c r="T64" s="382">
        <f t="shared" si="44"/>
        <v>614.29109934124017</v>
      </c>
      <c r="U64" s="382">
        <f t="shared" si="44"/>
        <v>574.87406197797941</v>
      </c>
      <c r="V64" s="382">
        <f t="shared" si="44"/>
        <v>564.11343526052303</v>
      </c>
      <c r="W64" s="382">
        <f t="shared" si="44"/>
        <v>555.54060587743822</v>
      </c>
      <c r="X64" s="382">
        <f t="shared" si="44"/>
        <v>548.2388537953052</v>
      </c>
      <c r="Y64" s="382">
        <f>Y59-Y60-Y61-Y62-Y63</f>
        <v>541.92780836951783</v>
      </c>
      <c r="Z64" s="382">
        <f t="shared" si="44"/>
        <v>539.70965335706228</v>
      </c>
      <c r="AA64" s="382">
        <f t="shared" si="44"/>
        <v>533.86964695195979</v>
      </c>
      <c r="AB64" s="382">
        <f t="shared" si="44"/>
        <v>496.75516573590244</v>
      </c>
      <c r="AC64" s="382">
        <f t="shared" si="44"/>
        <v>504.91388657217885</v>
      </c>
      <c r="AD64" s="382">
        <f t="shared" si="44"/>
        <v>508.78728768127439</v>
      </c>
      <c r="AE64" s="382">
        <f t="shared" si="44"/>
        <v>515.57508808938474</v>
      </c>
      <c r="AF64" s="382">
        <f t="shared" si="44"/>
        <v>526.40115525850933</v>
      </c>
      <c r="AG64" s="382">
        <f t="shared" ref="AG64:AL64" si="45">AG59-AG60-AG61-AG62-AG63</f>
        <v>546.20347703860307</v>
      </c>
      <c r="AH64" s="382">
        <f t="shared" si="45"/>
        <v>565.66919157317807</v>
      </c>
      <c r="AI64" s="382">
        <f t="shared" si="45"/>
        <v>586.38227113693483</v>
      </c>
      <c r="AJ64" s="382">
        <f t="shared" si="45"/>
        <v>607.93104857806384</v>
      </c>
      <c r="AK64" s="382">
        <f t="shared" si="45"/>
        <v>629.68797422592525</v>
      </c>
      <c r="AL64" s="382">
        <f t="shared" si="45"/>
        <v>652.96433952106599</v>
      </c>
      <c r="AM64" s="382">
        <f t="shared" ref="AM64:CI64" si="46">AM59-AM60-AM61-AM62-AM63</f>
        <v>677.91432750269132</v>
      </c>
      <c r="AN64" s="382">
        <f t="shared" si="46"/>
        <v>704.35148698989769</v>
      </c>
      <c r="AO64" s="382">
        <f t="shared" si="46"/>
        <v>731.26773327785713</v>
      </c>
      <c r="AP64" s="382">
        <f t="shared" si="46"/>
        <v>759.39999510140069</v>
      </c>
      <c r="AQ64" s="382">
        <f t="shared" si="46"/>
        <v>788.85333416075946</v>
      </c>
      <c r="AR64" s="382">
        <f t="shared" si="46"/>
        <v>819.7894688848628</v>
      </c>
      <c r="AS64" s="382">
        <f t="shared" si="46"/>
        <v>853.21636106678034</v>
      </c>
      <c r="AT64" s="382">
        <f t="shared" si="46"/>
        <v>889.65779266651134</v>
      </c>
      <c r="AU64" s="382">
        <f t="shared" si="46"/>
        <v>924.5231802046992</v>
      </c>
      <c r="AV64" s="382">
        <f t="shared" si="46"/>
        <v>963.31090558078267</v>
      </c>
      <c r="AW64" s="382">
        <f t="shared" si="46"/>
        <v>1002.0953483278604</v>
      </c>
      <c r="AX64" s="382">
        <f t="shared" si="46"/>
        <v>1041.8191758366379</v>
      </c>
      <c r="AY64" s="382">
        <f t="shared" si="46"/>
        <v>1083.1169757819434</v>
      </c>
      <c r="AZ64" s="382">
        <f t="shared" si="46"/>
        <v>1124.5491369717702</v>
      </c>
      <c r="BA64" s="382">
        <f t="shared" si="46"/>
        <v>1168.5309158464011</v>
      </c>
      <c r="BB64" s="382">
        <f t="shared" si="46"/>
        <v>1215.9041803959917</v>
      </c>
      <c r="BC64" s="382">
        <f t="shared" si="46"/>
        <v>1264.6529262150771</v>
      </c>
      <c r="BD64" s="382">
        <f t="shared" si="46"/>
        <v>1315.5112835726477</v>
      </c>
      <c r="BE64" s="382">
        <f t="shared" si="46"/>
        <v>1369.5424152256292</v>
      </c>
      <c r="BF64" s="382">
        <f t="shared" si="46"/>
        <v>1424.5152967552585</v>
      </c>
      <c r="BG64" s="382">
        <f t="shared" si="46"/>
        <v>1479.5879103340567</v>
      </c>
      <c r="BH64" s="382">
        <f t="shared" si="46"/>
        <v>1538.1699557358706</v>
      </c>
      <c r="BI64" s="382">
        <f t="shared" si="46"/>
        <v>1606.1931748938568</v>
      </c>
      <c r="BJ64" s="382">
        <f t="shared" si="46"/>
        <v>1678.6112298587259</v>
      </c>
      <c r="BK64" s="382">
        <f t="shared" si="46"/>
        <v>1751.0622568778781</v>
      </c>
      <c r="BL64" s="382">
        <f t="shared" si="46"/>
        <v>1828.4821833666847</v>
      </c>
      <c r="BM64" s="382">
        <f t="shared" si="46"/>
        <v>1909.2711198485831</v>
      </c>
      <c r="BN64" s="382">
        <f t="shared" si="46"/>
        <v>1993.5267918310692</v>
      </c>
      <c r="BO64" s="382">
        <f t="shared" si="46"/>
        <v>2081.371642993814</v>
      </c>
      <c r="BP64" s="382">
        <f t="shared" si="46"/>
        <v>2172.9827110018468</v>
      </c>
      <c r="BQ64" s="382">
        <f t="shared" si="46"/>
        <v>2268.4588622388646</v>
      </c>
      <c r="BR64" s="382">
        <f t="shared" si="46"/>
        <v>2367.9579480052162</v>
      </c>
      <c r="BS64" s="382">
        <f t="shared" si="46"/>
        <v>2471.6162923976417</v>
      </c>
      <c r="BT64" s="382">
        <f t="shared" si="46"/>
        <v>2579.6308866215231</v>
      </c>
      <c r="BU64" s="382">
        <f t="shared" si="46"/>
        <v>2692.12142406985</v>
      </c>
      <c r="BV64" s="382">
        <f t="shared" si="46"/>
        <v>2809.2672341547313</v>
      </c>
      <c r="BW64" s="382">
        <f t="shared" si="46"/>
        <v>2931.2268667036906</v>
      </c>
      <c r="BX64" s="382">
        <f t="shared" si="46"/>
        <v>3058.2203319092732</v>
      </c>
      <c r="BY64" s="382">
        <f t="shared" si="46"/>
        <v>3190.391110381117</v>
      </c>
      <c r="BZ64" s="382">
        <f t="shared" si="46"/>
        <v>3327.943045981212</v>
      </c>
      <c r="CA64" s="382">
        <f t="shared" si="46"/>
        <v>3471.0598409508129</v>
      </c>
      <c r="CB64" s="382">
        <f t="shared" si="46"/>
        <v>3619.987617881714</v>
      </c>
      <c r="CC64" s="382">
        <f t="shared" si="46"/>
        <v>3774.8972020173242</v>
      </c>
      <c r="CD64" s="382">
        <f t="shared" si="46"/>
        <v>3936.020293046884</v>
      </c>
      <c r="CE64" s="382">
        <f t="shared" si="46"/>
        <v>4103.5698439471889</v>
      </c>
      <c r="CF64" s="382">
        <f t="shared" si="46"/>
        <v>4277.8220773374869</v>
      </c>
      <c r="CG64" s="382">
        <f t="shared" si="46"/>
        <v>4458.9785588568266</v>
      </c>
      <c r="CH64" s="382">
        <f t="shared" si="46"/>
        <v>4647.3032975158476</v>
      </c>
      <c r="CI64" s="382">
        <f t="shared" si="46"/>
        <v>4843.0561008415498</v>
      </c>
    </row>
    <row r="65" spans="1:87">
      <c r="A65" s="11"/>
      <c r="B65" s="213"/>
      <c r="C65" s="575" t="s">
        <v>47</v>
      </c>
      <c r="D65" s="2"/>
      <c r="E65" s="2"/>
      <c r="F65" s="2"/>
      <c r="G65" s="632"/>
      <c r="H65" s="632"/>
      <c r="I65" s="632"/>
      <c r="J65" s="632"/>
      <c r="K65" s="632"/>
      <c r="L65" s="574" t="str">
        <f>IF(L59=SUM(L60:L64),"OK","ERR")</f>
        <v>OK</v>
      </c>
      <c r="M65" s="574" t="str">
        <f t="shared" ref="M65:BX65" si="47">IF(M59=SUM(M60:M64),"OK","ERR")</f>
        <v>OK</v>
      </c>
      <c r="N65" s="574" t="str">
        <f t="shared" si="47"/>
        <v>OK</v>
      </c>
      <c r="O65" s="574" t="str">
        <f t="shared" si="47"/>
        <v>OK</v>
      </c>
      <c r="P65" s="574" t="str">
        <f t="shared" si="47"/>
        <v>OK</v>
      </c>
      <c r="Q65" s="574" t="str">
        <f t="shared" si="47"/>
        <v>OK</v>
      </c>
      <c r="R65" s="574" t="str">
        <f t="shared" si="47"/>
        <v>OK</v>
      </c>
      <c r="S65" s="574" t="str">
        <f t="shared" si="47"/>
        <v>OK</v>
      </c>
      <c r="T65" s="574" t="str">
        <f t="shared" si="47"/>
        <v>OK</v>
      </c>
      <c r="U65" s="574" t="str">
        <f t="shared" si="47"/>
        <v>OK</v>
      </c>
      <c r="V65" s="574" t="str">
        <f t="shared" si="47"/>
        <v>OK</v>
      </c>
      <c r="W65" s="574" t="str">
        <f t="shared" si="47"/>
        <v>OK</v>
      </c>
      <c r="X65" s="574" t="str">
        <f t="shared" si="47"/>
        <v>OK</v>
      </c>
      <c r="Y65" s="574" t="str">
        <f t="shared" si="47"/>
        <v>OK</v>
      </c>
      <c r="Z65" s="574" t="str">
        <f t="shared" si="47"/>
        <v>OK</v>
      </c>
      <c r="AA65" s="574" t="str">
        <f t="shared" si="47"/>
        <v>OK</v>
      </c>
      <c r="AB65" s="574" t="str">
        <f t="shared" si="47"/>
        <v>OK</v>
      </c>
      <c r="AC65" s="574" t="str">
        <f t="shared" si="47"/>
        <v>OK</v>
      </c>
      <c r="AD65" s="574" t="str">
        <f t="shared" si="47"/>
        <v>OK</v>
      </c>
      <c r="AE65" s="574" t="str">
        <f t="shared" si="47"/>
        <v>OK</v>
      </c>
      <c r="AF65" s="574" t="str">
        <f t="shared" si="47"/>
        <v>OK</v>
      </c>
      <c r="AG65" s="574" t="str">
        <f t="shared" si="47"/>
        <v>OK</v>
      </c>
      <c r="AH65" s="574" t="str">
        <f t="shared" si="47"/>
        <v>OK</v>
      </c>
      <c r="AI65" s="574" t="str">
        <f t="shared" si="47"/>
        <v>OK</v>
      </c>
      <c r="AJ65" s="574" t="str">
        <f t="shared" si="47"/>
        <v>OK</v>
      </c>
      <c r="AK65" s="574" t="str">
        <f t="shared" si="47"/>
        <v>OK</v>
      </c>
      <c r="AL65" s="574" t="str">
        <f t="shared" si="47"/>
        <v>OK</v>
      </c>
      <c r="AM65" s="574" t="str">
        <f t="shared" si="47"/>
        <v>OK</v>
      </c>
      <c r="AN65" s="574" t="str">
        <f t="shared" si="47"/>
        <v>OK</v>
      </c>
      <c r="AO65" s="574" t="str">
        <f t="shared" si="47"/>
        <v>OK</v>
      </c>
      <c r="AP65" s="574" t="str">
        <f t="shared" si="47"/>
        <v>OK</v>
      </c>
      <c r="AQ65" s="574" t="str">
        <f t="shared" si="47"/>
        <v>OK</v>
      </c>
      <c r="AR65" s="574" t="str">
        <f t="shared" si="47"/>
        <v>ERR</v>
      </c>
      <c r="AS65" s="574" t="str">
        <f t="shared" si="47"/>
        <v>OK</v>
      </c>
      <c r="AT65" s="574" t="str">
        <f t="shared" si="47"/>
        <v>OK</v>
      </c>
      <c r="AU65" s="574" t="str">
        <f t="shared" si="47"/>
        <v>OK</v>
      </c>
      <c r="AV65" s="574" t="str">
        <f t="shared" si="47"/>
        <v>OK</v>
      </c>
      <c r="AW65" s="574" t="str">
        <f t="shared" si="47"/>
        <v>OK</v>
      </c>
      <c r="AX65" s="574" t="str">
        <f t="shared" si="47"/>
        <v>OK</v>
      </c>
      <c r="AY65" s="574" t="str">
        <f t="shared" si="47"/>
        <v>OK</v>
      </c>
      <c r="AZ65" s="574" t="str">
        <f t="shared" si="47"/>
        <v>OK</v>
      </c>
      <c r="BA65" s="574" t="str">
        <f t="shared" si="47"/>
        <v>OK</v>
      </c>
      <c r="BB65" s="574" t="str">
        <f t="shared" si="47"/>
        <v>OK</v>
      </c>
      <c r="BC65" s="574" t="str">
        <f t="shared" si="47"/>
        <v>OK</v>
      </c>
      <c r="BD65" s="574" t="str">
        <f t="shared" si="47"/>
        <v>OK</v>
      </c>
      <c r="BE65" s="574" t="str">
        <f t="shared" si="47"/>
        <v>OK</v>
      </c>
      <c r="BF65" s="574" t="str">
        <f t="shared" si="47"/>
        <v>OK</v>
      </c>
      <c r="BG65" s="574" t="str">
        <f t="shared" si="47"/>
        <v>OK</v>
      </c>
      <c r="BH65" s="574" t="str">
        <f t="shared" si="47"/>
        <v>OK</v>
      </c>
      <c r="BI65" s="574" t="str">
        <f t="shared" si="47"/>
        <v>OK</v>
      </c>
      <c r="BJ65" s="574" t="str">
        <f t="shared" si="47"/>
        <v>OK</v>
      </c>
      <c r="BK65" s="574" t="str">
        <f t="shared" si="47"/>
        <v>OK</v>
      </c>
      <c r="BL65" s="574" t="str">
        <f t="shared" si="47"/>
        <v>OK</v>
      </c>
      <c r="BM65" s="574" t="str">
        <f t="shared" si="47"/>
        <v>OK</v>
      </c>
      <c r="BN65" s="574" t="str">
        <f t="shared" si="47"/>
        <v>OK</v>
      </c>
      <c r="BO65" s="574" t="str">
        <f t="shared" si="47"/>
        <v>OK</v>
      </c>
      <c r="BP65" s="574" t="str">
        <f t="shared" si="47"/>
        <v>OK</v>
      </c>
      <c r="BQ65" s="574" t="str">
        <f t="shared" si="47"/>
        <v>OK</v>
      </c>
      <c r="BR65" s="574" t="str">
        <f t="shared" si="47"/>
        <v>OK</v>
      </c>
      <c r="BS65" s="574" t="str">
        <f t="shared" si="47"/>
        <v>OK</v>
      </c>
      <c r="BT65" s="574" t="str">
        <f t="shared" si="47"/>
        <v>OK</v>
      </c>
      <c r="BU65" s="574" t="str">
        <f t="shared" si="47"/>
        <v>OK</v>
      </c>
      <c r="BV65" s="574" t="str">
        <f t="shared" si="47"/>
        <v>OK</v>
      </c>
      <c r="BW65" s="574" t="str">
        <f t="shared" si="47"/>
        <v>OK</v>
      </c>
      <c r="BX65" s="574" t="str">
        <f t="shared" si="47"/>
        <v>OK</v>
      </c>
      <c r="BY65" s="574" t="str">
        <f t="shared" ref="BY65:CI65" si="48">IF(BY59=SUM(BY60:BY64),"OK","ERR")</f>
        <v>OK</v>
      </c>
      <c r="BZ65" s="574" t="str">
        <f t="shared" si="48"/>
        <v>OK</v>
      </c>
      <c r="CA65" s="574" t="str">
        <f t="shared" si="48"/>
        <v>OK</v>
      </c>
      <c r="CB65" s="574" t="str">
        <f t="shared" si="48"/>
        <v>OK</v>
      </c>
      <c r="CC65" s="574" t="str">
        <f t="shared" si="48"/>
        <v>OK</v>
      </c>
      <c r="CD65" s="574" t="str">
        <f t="shared" si="48"/>
        <v>OK</v>
      </c>
      <c r="CE65" s="574" t="str">
        <f t="shared" si="48"/>
        <v>OK</v>
      </c>
      <c r="CF65" s="574" t="str">
        <f t="shared" si="48"/>
        <v>OK</v>
      </c>
      <c r="CG65" s="574" t="str">
        <f t="shared" si="48"/>
        <v>OK</v>
      </c>
      <c r="CH65" s="574" t="str">
        <f t="shared" si="48"/>
        <v>OK</v>
      </c>
      <c r="CI65" s="574" t="str">
        <f t="shared" si="48"/>
        <v>OK</v>
      </c>
    </row>
    <row r="66" spans="1:87">
      <c r="A66" s="11"/>
      <c r="B66" s="213"/>
      <c r="C66" s="11"/>
      <c r="D66" s="2"/>
      <c r="E66" s="2"/>
      <c r="F66" s="2"/>
      <c r="G66" s="76"/>
      <c r="H66" s="76"/>
      <c r="I66" s="76"/>
      <c r="J66" s="76"/>
      <c r="K66" s="76"/>
      <c r="L66" s="384"/>
      <c r="M66" s="384"/>
      <c r="N66" s="384"/>
      <c r="O66" s="384"/>
      <c r="P66" s="384"/>
      <c r="Q66" s="384"/>
      <c r="R66" s="384"/>
      <c r="S66" s="384"/>
      <c r="T66" s="384"/>
      <c r="U66" s="384"/>
      <c r="V66" s="384"/>
      <c r="W66" s="384"/>
      <c r="X66" s="384"/>
      <c r="Y66" s="384"/>
      <c r="Z66" s="384"/>
      <c r="AA66" s="384"/>
      <c r="AB66" s="384"/>
      <c r="AC66" s="384"/>
      <c r="AD66" s="384"/>
      <c r="AE66" s="384"/>
      <c r="AF66" s="384"/>
      <c r="AG66" s="384"/>
      <c r="AH66" s="384"/>
      <c r="AI66" s="384"/>
      <c r="AJ66" s="384"/>
      <c r="AK66" s="384"/>
      <c r="AL66" s="384"/>
      <c r="AM66" s="384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4"/>
      <c r="AY66" s="384"/>
      <c r="AZ66" s="384"/>
      <c r="BA66" s="384"/>
      <c r="BB66" s="384"/>
      <c r="BC66" s="384"/>
      <c r="BD66" s="384"/>
      <c r="BE66" s="384"/>
      <c r="BF66" s="384"/>
      <c r="BG66" s="384"/>
      <c r="BH66" s="384"/>
      <c r="BI66" s="384"/>
      <c r="BJ66" s="384"/>
      <c r="BK66" s="384"/>
      <c r="BL66" s="384"/>
      <c r="BM66" s="384"/>
      <c r="BN66" s="384"/>
      <c r="BO66" s="384"/>
      <c r="BP66" s="384"/>
      <c r="BQ66" s="384"/>
      <c r="BR66" s="384"/>
      <c r="BS66" s="384"/>
      <c r="BT66" s="384"/>
      <c r="BU66" s="384"/>
      <c r="BV66" s="384"/>
      <c r="BW66" s="384"/>
      <c r="BX66" s="384"/>
      <c r="BY66" s="384"/>
      <c r="BZ66" s="384"/>
      <c r="CA66" s="384"/>
      <c r="CB66" s="384"/>
      <c r="CC66" s="384"/>
      <c r="CD66" s="384"/>
      <c r="CE66" s="384"/>
      <c r="CF66" s="384"/>
      <c r="CG66" s="384"/>
      <c r="CH66" s="384"/>
      <c r="CI66" s="384"/>
    </row>
    <row r="67" spans="1:87">
      <c r="A67" s="11"/>
      <c r="B67" s="11"/>
      <c r="C67" s="11" t="s">
        <v>819</v>
      </c>
      <c r="D67" s="2" t="s">
        <v>898</v>
      </c>
      <c r="E67" s="2" t="s">
        <v>58</v>
      </c>
      <c r="F67" s="2"/>
      <c r="G67" s="632"/>
      <c r="H67" s="632"/>
      <c r="I67" s="632"/>
      <c r="J67" s="633"/>
      <c r="K67" s="633"/>
      <c r="L67" s="76">
        <f t="shared" ref="L67:AQ67" si="49">L10</f>
        <v>0</v>
      </c>
      <c r="M67" s="76">
        <f t="shared" si="49"/>
        <v>0</v>
      </c>
      <c r="N67" s="76">
        <f t="shared" si="49"/>
        <v>0</v>
      </c>
      <c r="O67" s="76">
        <f t="shared" si="49"/>
        <v>0</v>
      </c>
      <c r="P67" s="76">
        <f t="shared" si="49"/>
        <v>0</v>
      </c>
      <c r="Q67" s="76">
        <f t="shared" si="49"/>
        <v>0</v>
      </c>
      <c r="R67" s="76">
        <f t="shared" si="49"/>
        <v>0</v>
      </c>
      <c r="S67" s="76">
        <f t="shared" si="49"/>
        <v>0</v>
      </c>
      <c r="T67" s="76">
        <f t="shared" si="49"/>
        <v>0</v>
      </c>
      <c r="U67" s="76">
        <f t="shared" si="49"/>
        <v>0</v>
      </c>
      <c r="V67" s="76">
        <f t="shared" si="49"/>
        <v>0</v>
      </c>
      <c r="W67" s="76">
        <f t="shared" si="49"/>
        <v>0</v>
      </c>
      <c r="X67" s="76">
        <f t="shared" si="49"/>
        <v>0</v>
      </c>
      <c r="Y67" s="76">
        <f t="shared" si="49"/>
        <v>0</v>
      </c>
      <c r="Z67" s="76">
        <f t="shared" si="49"/>
        <v>0</v>
      </c>
      <c r="AA67" s="76">
        <f t="shared" si="49"/>
        <v>0</v>
      </c>
      <c r="AB67" s="76">
        <f t="shared" si="49"/>
        <v>0</v>
      </c>
      <c r="AC67" s="76">
        <f t="shared" si="49"/>
        <v>0</v>
      </c>
      <c r="AD67" s="76">
        <f t="shared" si="49"/>
        <v>0</v>
      </c>
      <c r="AE67" s="76">
        <f t="shared" si="49"/>
        <v>0</v>
      </c>
      <c r="AF67" s="76">
        <f t="shared" si="49"/>
        <v>0</v>
      </c>
      <c r="AG67" s="76">
        <f t="shared" si="49"/>
        <v>0</v>
      </c>
      <c r="AH67" s="76">
        <f t="shared" si="49"/>
        <v>0</v>
      </c>
      <c r="AI67" s="76">
        <f t="shared" si="49"/>
        <v>0</v>
      </c>
      <c r="AJ67" s="76">
        <f t="shared" si="49"/>
        <v>0</v>
      </c>
      <c r="AK67" s="76">
        <f t="shared" si="49"/>
        <v>0</v>
      </c>
      <c r="AL67" s="76">
        <f t="shared" si="49"/>
        <v>0</v>
      </c>
      <c r="AM67" s="76">
        <f t="shared" si="49"/>
        <v>0</v>
      </c>
      <c r="AN67" s="76">
        <f t="shared" si="49"/>
        <v>0</v>
      </c>
      <c r="AO67" s="76">
        <f t="shared" si="49"/>
        <v>0</v>
      </c>
      <c r="AP67" s="76">
        <f t="shared" si="49"/>
        <v>0</v>
      </c>
      <c r="AQ67" s="76">
        <f t="shared" si="49"/>
        <v>0</v>
      </c>
      <c r="AR67" s="76">
        <f t="shared" ref="AR67:BW67" si="50">AR10</f>
        <v>0</v>
      </c>
      <c r="AS67" s="76">
        <f t="shared" si="50"/>
        <v>0</v>
      </c>
      <c r="AT67" s="76">
        <f t="shared" si="50"/>
        <v>0</v>
      </c>
      <c r="AU67" s="76">
        <f t="shared" si="50"/>
        <v>0</v>
      </c>
      <c r="AV67" s="76">
        <f t="shared" si="50"/>
        <v>0</v>
      </c>
      <c r="AW67" s="76">
        <f t="shared" si="50"/>
        <v>0</v>
      </c>
      <c r="AX67" s="76">
        <f t="shared" si="50"/>
        <v>0</v>
      </c>
      <c r="AY67" s="76">
        <f t="shared" si="50"/>
        <v>0</v>
      </c>
      <c r="AZ67" s="76">
        <f t="shared" si="50"/>
        <v>0</v>
      </c>
      <c r="BA67" s="76">
        <f t="shared" si="50"/>
        <v>0</v>
      </c>
      <c r="BB67" s="76">
        <f t="shared" si="50"/>
        <v>0</v>
      </c>
      <c r="BC67" s="76">
        <f t="shared" si="50"/>
        <v>0</v>
      </c>
      <c r="BD67" s="76">
        <f t="shared" si="50"/>
        <v>0</v>
      </c>
      <c r="BE67" s="76">
        <f t="shared" si="50"/>
        <v>0</v>
      </c>
      <c r="BF67" s="76">
        <f t="shared" si="50"/>
        <v>0</v>
      </c>
      <c r="BG67" s="76">
        <f t="shared" si="50"/>
        <v>0</v>
      </c>
      <c r="BH67" s="76">
        <f t="shared" si="50"/>
        <v>0</v>
      </c>
      <c r="BI67" s="76">
        <f t="shared" si="50"/>
        <v>0</v>
      </c>
      <c r="BJ67" s="76">
        <f t="shared" si="50"/>
        <v>0</v>
      </c>
      <c r="BK67" s="76">
        <f t="shared" si="50"/>
        <v>0</v>
      </c>
      <c r="BL67" s="76">
        <f t="shared" si="50"/>
        <v>0</v>
      </c>
      <c r="BM67" s="76">
        <f t="shared" si="50"/>
        <v>0</v>
      </c>
      <c r="BN67" s="76">
        <f t="shared" si="50"/>
        <v>0</v>
      </c>
      <c r="BO67" s="76">
        <f t="shared" si="50"/>
        <v>0</v>
      </c>
      <c r="BP67" s="76">
        <f t="shared" si="50"/>
        <v>0</v>
      </c>
      <c r="BQ67" s="76">
        <f t="shared" si="50"/>
        <v>0</v>
      </c>
      <c r="BR67" s="76">
        <f t="shared" si="50"/>
        <v>0</v>
      </c>
      <c r="BS67" s="76">
        <f t="shared" si="50"/>
        <v>0</v>
      </c>
      <c r="BT67" s="76">
        <f t="shared" si="50"/>
        <v>0</v>
      </c>
      <c r="BU67" s="76">
        <f t="shared" si="50"/>
        <v>0</v>
      </c>
      <c r="BV67" s="76">
        <f t="shared" si="50"/>
        <v>0</v>
      </c>
      <c r="BW67" s="76">
        <f t="shared" si="50"/>
        <v>0</v>
      </c>
      <c r="BX67" s="76">
        <f t="shared" ref="BX67:CI67" si="51">BX10</f>
        <v>0</v>
      </c>
      <c r="BY67" s="76">
        <f t="shared" si="51"/>
        <v>0</v>
      </c>
      <c r="BZ67" s="76">
        <f t="shared" si="51"/>
        <v>0</v>
      </c>
      <c r="CA67" s="76">
        <f t="shared" si="51"/>
        <v>0</v>
      </c>
      <c r="CB67" s="76">
        <f t="shared" si="51"/>
        <v>0</v>
      </c>
      <c r="CC67" s="76">
        <f t="shared" si="51"/>
        <v>0</v>
      </c>
      <c r="CD67" s="76">
        <f t="shared" si="51"/>
        <v>0</v>
      </c>
      <c r="CE67" s="76">
        <f t="shared" si="51"/>
        <v>0</v>
      </c>
      <c r="CF67" s="76">
        <f t="shared" si="51"/>
        <v>0</v>
      </c>
      <c r="CG67" s="76">
        <f t="shared" si="51"/>
        <v>0</v>
      </c>
      <c r="CH67" s="76">
        <f t="shared" si="51"/>
        <v>0</v>
      </c>
      <c r="CI67" s="76">
        <f t="shared" si="51"/>
        <v>0</v>
      </c>
    </row>
    <row r="68" spans="1:87">
      <c r="A68" s="11"/>
      <c r="B68" s="11"/>
      <c r="C68" s="11"/>
      <c r="D68" s="2"/>
      <c r="E68" s="2"/>
      <c r="F68" s="2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</row>
    <row r="69" spans="1:87">
      <c r="A69" s="11"/>
      <c r="B69" s="213"/>
      <c r="C69" s="1" t="s">
        <v>818</v>
      </c>
      <c r="D69" s="2" t="s">
        <v>898</v>
      </c>
      <c r="E69" s="2" t="s">
        <v>58</v>
      </c>
      <c r="F69" s="2"/>
      <c r="G69" s="632"/>
      <c r="H69" s="632"/>
      <c r="I69" s="632"/>
      <c r="J69" s="632"/>
      <c r="K69" s="76">
        <f t="shared" ref="K69:AP69" si="52">K14</f>
        <v>0</v>
      </c>
      <c r="L69" s="76">
        <f t="shared" si="52"/>
        <v>0</v>
      </c>
      <c r="M69" s="76">
        <f t="shared" si="52"/>
        <v>0</v>
      </c>
      <c r="N69" s="76">
        <f t="shared" si="52"/>
        <v>0</v>
      </c>
      <c r="O69" s="76">
        <f t="shared" si="52"/>
        <v>0</v>
      </c>
      <c r="P69" s="76">
        <f t="shared" si="52"/>
        <v>0</v>
      </c>
      <c r="Q69" s="76">
        <f t="shared" si="52"/>
        <v>0</v>
      </c>
      <c r="R69" s="76">
        <f t="shared" si="52"/>
        <v>0</v>
      </c>
      <c r="S69" s="76">
        <f t="shared" si="52"/>
        <v>0</v>
      </c>
      <c r="T69" s="76">
        <f t="shared" si="52"/>
        <v>0</v>
      </c>
      <c r="U69" s="76">
        <f t="shared" si="52"/>
        <v>0</v>
      </c>
      <c r="V69" s="76">
        <f t="shared" si="52"/>
        <v>0</v>
      </c>
      <c r="W69" s="76">
        <f t="shared" si="52"/>
        <v>0</v>
      </c>
      <c r="X69" s="76">
        <f t="shared" si="52"/>
        <v>0</v>
      </c>
      <c r="Y69" s="76">
        <f t="shared" si="52"/>
        <v>0</v>
      </c>
      <c r="Z69" s="76">
        <f t="shared" si="52"/>
        <v>0</v>
      </c>
      <c r="AA69" s="76">
        <f t="shared" si="52"/>
        <v>0</v>
      </c>
      <c r="AB69" s="76">
        <f t="shared" si="52"/>
        <v>0</v>
      </c>
      <c r="AC69" s="76">
        <f t="shared" si="52"/>
        <v>0</v>
      </c>
      <c r="AD69" s="76">
        <f t="shared" si="52"/>
        <v>0</v>
      </c>
      <c r="AE69" s="76">
        <f t="shared" si="52"/>
        <v>0</v>
      </c>
      <c r="AF69" s="76">
        <f t="shared" si="52"/>
        <v>0</v>
      </c>
      <c r="AG69" s="76">
        <f t="shared" si="52"/>
        <v>0</v>
      </c>
      <c r="AH69" s="76">
        <f t="shared" si="52"/>
        <v>0</v>
      </c>
      <c r="AI69" s="76">
        <f t="shared" si="52"/>
        <v>0</v>
      </c>
      <c r="AJ69" s="76">
        <f t="shared" si="52"/>
        <v>0</v>
      </c>
      <c r="AK69" s="76">
        <f t="shared" si="52"/>
        <v>0</v>
      </c>
      <c r="AL69" s="76">
        <f t="shared" si="52"/>
        <v>0</v>
      </c>
      <c r="AM69" s="76">
        <f t="shared" si="52"/>
        <v>0</v>
      </c>
      <c r="AN69" s="76">
        <f t="shared" si="52"/>
        <v>0</v>
      </c>
      <c r="AO69" s="76">
        <f t="shared" si="52"/>
        <v>0</v>
      </c>
      <c r="AP69" s="76">
        <f t="shared" si="52"/>
        <v>0</v>
      </c>
      <c r="AQ69" s="76">
        <f t="shared" ref="AQ69:BV69" si="53">AQ14</f>
        <v>0</v>
      </c>
      <c r="AR69" s="76">
        <f t="shared" si="53"/>
        <v>0</v>
      </c>
      <c r="AS69" s="76">
        <f t="shared" si="53"/>
        <v>0</v>
      </c>
      <c r="AT69" s="76">
        <f t="shared" si="53"/>
        <v>0</v>
      </c>
      <c r="AU69" s="76">
        <f t="shared" si="53"/>
        <v>0</v>
      </c>
      <c r="AV69" s="76">
        <f t="shared" si="53"/>
        <v>0</v>
      </c>
      <c r="AW69" s="76">
        <f t="shared" si="53"/>
        <v>0</v>
      </c>
      <c r="AX69" s="76">
        <f t="shared" si="53"/>
        <v>0</v>
      </c>
      <c r="AY69" s="76">
        <f t="shared" si="53"/>
        <v>0</v>
      </c>
      <c r="AZ69" s="76">
        <f t="shared" si="53"/>
        <v>0</v>
      </c>
      <c r="BA69" s="76">
        <f t="shared" si="53"/>
        <v>0</v>
      </c>
      <c r="BB69" s="76">
        <f t="shared" si="53"/>
        <v>0</v>
      </c>
      <c r="BC69" s="76">
        <f t="shared" si="53"/>
        <v>0</v>
      </c>
      <c r="BD69" s="76">
        <f t="shared" si="53"/>
        <v>0</v>
      </c>
      <c r="BE69" s="76">
        <f t="shared" si="53"/>
        <v>0</v>
      </c>
      <c r="BF69" s="76">
        <f t="shared" si="53"/>
        <v>0</v>
      </c>
      <c r="BG69" s="76">
        <f t="shared" si="53"/>
        <v>0</v>
      </c>
      <c r="BH69" s="76">
        <f t="shared" si="53"/>
        <v>0</v>
      </c>
      <c r="BI69" s="76">
        <f t="shared" si="53"/>
        <v>0</v>
      </c>
      <c r="BJ69" s="76">
        <f t="shared" si="53"/>
        <v>0</v>
      </c>
      <c r="BK69" s="76">
        <f t="shared" si="53"/>
        <v>0</v>
      </c>
      <c r="BL69" s="76">
        <f t="shared" si="53"/>
        <v>0</v>
      </c>
      <c r="BM69" s="76">
        <f t="shared" si="53"/>
        <v>0</v>
      </c>
      <c r="BN69" s="76">
        <f t="shared" si="53"/>
        <v>0</v>
      </c>
      <c r="BO69" s="76">
        <f t="shared" si="53"/>
        <v>0</v>
      </c>
      <c r="BP69" s="76">
        <f t="shared" si="53"/>
        <v>0</v>
      </c>
      <c r="BQ69" s="76">
        <f t="shared" si="53"/>
        <v>0</v>
      </c>
      <c r="BR69" s="76">
        <f t="shared" si="53"/>
        <v>0</v>
      </c>
      <c r="BS69" s="76">
        <f t="shared" si="53"/>
        <v>0</v>
      </c>
      <c r="BT69" s="76">
        <f t="shared" si="53"/>
        <v>0</v>
      </c>
      <c r="BU69" s="76">
        <f t="shared" si="53"/>
        <v>0</v>
      </c>
      <c r="BV69" s="76">
        <f t="shared" si="53"/>
        <v>0</v>
      </c>
      <c r="BW69" s="76">
        <f t="shared" ref="BW69:CI69" si="54">BW14</f>
        <v>0</v>
      </c>
      <c r="BX69" s="76">
        <f t="shared" si="54"/>
        <v>0</v>
      </c>
      <c r="BY69" s="76">
        <f t="shared" si="54"/>
        <v>0</v>
      </c>
      <c r="BZ69" s="76">
        <f t="shared" si="54"/>
        <v>0</v>
      </c>
      <c r="CA69" s="76">
        <f t="shared" si="54"/>
        <v>0</v>
      </c>
      <c r="CB69" s="76">
        <f t="shared" si="54"/>
        <v>0</v>
      </c>
      <c r="CC69" s="76">
        <f t="shared" si="54"/>
        <v>0</v>
      </c>
      <c r="CD69" s="76">
        <f t="shared" si="54"/>
        <v>0</v>
      </c>
      <c r="CE69" s="76">
        <f t="shared" si="54"/>
        <v>0</v>
      </c>
      <c r="CF69" s="76">
        <f t="shared" si="54"/>
        <v>0</v>
      </c>
      <c r="CG69" s="76">
        <f t="shared" si="54"/>
        <v>0</v>
      </c>
      <c r="CH69" s="76">
        <f t="shared" si="54"/>
        <v>0</v>
      </c>
      <c r="CI69" s="76">
        <f t="shared" si="54"/>
        <v>0</v>
      </c>
    </row>
    <row r="70" spans="1:87">
      <c r="A70" s="11"/>
      <c r="B70" s="213"/>
      <c r="C70" s="1"/>
      <c r="D70" s="2"/>
      <c r="E70" s="2"/>
      <c r="F70" s="2"/>
    </row>
    <row r="71" spans="1:87">
      <c r="A71" s="215"/>
      <c r="B71" s="193"/>
      <c r="C71" s="51" t="s">
        <v>816</v>
      </c>
      <c r="D71" s="90"/>
      <c r="E71" s="90"/>
      <c r="F71" s="92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</row>
    <row r="72" spans="1:87">
      <c r="A72" s="11"/>
      <c r="B72" s="213"/>
      <c r="C72" s="1" t="s">
        <v>51</v>
      </c>
      <c r="D72" s="2" t="s">
        <v>898</v>
      </c>
      <c r="E72" s="2" t="s">
        <v>58</v>
      </c>
      <c r="F72" s="2"/>
      <c r="G72" s="630"/>
      <c r="H72" s="383">
        <f t="shared" ref="H72:AM72" si="55">IF(ISNUMBER(H29),H29,IF($F$18=$F$20,H60,H52))</f>
        <v>138.64907343268521</v>
      </c>
      <c r="I72" s="383">
        <f t="shared" si="55"/>
        <v>168.70500000000001</v>
      </c>
      <c r="J72" s="383">
        <f t="shared" si="55"/>
        <v>216.70898735440502</v>
      </c>
      <c r="K72" s="383">
        <f t="shared" si="55"/>
        <v>304.78970260899951</v>
      </c>
      <c r="L72" s="383">
        <f t="shared" si="55"/>
        <v>334.74</v>
      </c>
      <c r="M72" s="383">
        <f t="shared" si="55"/>
        <v>351.79394318840565</v>
      </c>
      <c r="N72" s="383">
        <f t="shared" si="55"/>
        <v>396.43671497584546</v>
      </c>
      <c r="O72" s="383">
        <f t="shared" si="55"/>
        <v>238.33843289039575</v>
      </c>
      <c r="P72" s="383">
        <f t="shared" si="55"/>
        <v>246.33416518774632</v>
      </c>
      <c r="Q72" s="383">
        <f t="shared" si="55"/>
        <v>251.40460573914061</v>
      </c>
      <c r="R72" s="383">
        <f t="shared" si="55"/>
        <v>286.38400544823998</v>
      </c>
      <c r="S72" s="383">
        <f t="shared" si="55"/>
        <v>342.93366306865323</v>
      </c>
      <c r="T72" s="383">
        <f t="shared" si="55"/>
        <v>370.14039220474052</v>
      </c>
      <c r="U72" s="383">
        <f t="shared" si="55"/>
        <v>393.64515715665522</v>
      </c>
      <c r="V72" s="383">
        <f t="shared" si="55"/>
        <v>401.51806029978832</v>
      </c>
      <c r="W72" s="383">
        <f t="shared" si="55"/>
        <v>409.54842150578412</v>
      </c>
      <c r="X72" s="383">
        <f t="shared" si="55"/>
        <v>417.73938993589979</v>
      </c>
      <c r="Y72" s="383">
        <f t="shared" si="55"/>
        <v>426.0941777346178</v>
      </c>
      <c r="Z72" s="383">
        <f t="shared" si="55"/>
        <v>434.61606128931015</v>
      </c>
      <c r="AA72" s="383">
        <f t="shared" si="55"/>
        <v>443.30838251509641</v>
      </c>
      <c r="AB72" s="383">
        <f t="shared" si="55"/>
        <v>452.17455016539839</v>
      </c>
      <c r="AC72" s="383">
        <f t="shared" si="55"/>
        <v>461.21804116870635</v>
      </c>
      <c r="AD72" s="383">
        <f t="shared" si="55"/>
        <v>470.44240199208048</v>
      </c>
      <c r="AE72" s="383">
        <f t="shared" si="55"/>
        <v>479.85125003192206</v>
      </c>
      <c r="AF72" s="383">
        <f t="shared" si="55"/>
        <v>489.4482750325605</v>
      </c>
      <c r="AG72" s="383">
        <f t="shared" si="55"/>
        <v>499.23724053321172</v>
      </c>
      <c r="AH72" s="383">
        <f t="shared" si="55"/>
        <v>509.22198534387599</v>
      </c>
      <c r="AI72" s="383">
        <f t="shared" si="55"/>
        <v>519.40642505075346</v>
      </c>
      <c r="AJ72" s="383">
        <f t="shared" si="55"/>
        <v>529.79455355176844</v>
      </c>
      <c r="AK72" s="383">
        <f t="shared" si="55"/>
        <v>540.3904446228039</v>
      </c>
      <c r="AL72" s="383">
        <f t="shared" si="55"/>
        <v>551.19825351525992</v>
      </c>
      <c r="AM72" s="383">
        <f t="shared" si="55"/>
        <v>562.22221858556509</v>
      </c>
      <c r="AN72" s="383">
        <f t="shared" ref="AN72:BS72" si="56">IF(ISNUMBER(AN29),AN29,IF($F$18=$F$20,AN60,AN52))</f>
        <v>573.46666295727641</v>
      </c>
      <c r="AO72" s="383">
        <f t="shared" si="56"/>
        <v>584.93599621642204</v>
      </c>
      <c r="AP72" s="383">
        <f t="shared" si="56"/>
        <v>596.63471614075047</v>
      </c>
      <c r="AQ72" s="383">
        <f t="shared" si="56"/>
        <v>608.56741046356547</v>
      </c>
      <c r="AR72" s="383">
        <f t="shared" si="56"/>
        <v>620.73875867283675</v>
      </c>
      <c r="AS72" s="383">
        <f t="shared" si="56"/>
        <v>633.1535338462935</v>
      </c>
      <c r="AT72" s="383">
        <f t="shared" si="56"/>
        <v>645.81660452321933</v>
      </c>
      <c r="AU72" s="383">
        <f t="shared" si="56"/>
        <v>658.73293661368382</v>
      </c>
      <c r="AV72" s="383">
        <f t="shared" si="56"/>
        <v>671.90759534595759</v>
      </c>
      <c r="AW72" s="383">
        <f t="shared" si="56"/>
        <v>685.34574725287678</v>
      </c>
      <c r="AX72" s="383">
        <f t="shared" si="56"/>
        <v>699.0526621979343</v>
      </c>
      <c r="AY72" s="383">
        <f t="shared" si="56"/>
        <v>713.03371544189304</v>
      </c>
      <c r="AZ72" s="383">
        <f t="shared" si="56"/>
        <v>727.29438975073083</v>
      </c>
      <c r="BA72" s="383">
        <f t="shared" si="56"/>
        <v>741.84027754574549</v>
      </c>
      <c r="BB72" s="383">
        <f t="shared" si="56"/>
        <v>756.67708309666045</v>
      </c>
      <c r="BC72" s="383">
        <f t="shared" si="56"/>
        <v>771.81062475859369</v>
      </c>
      <c r="BD72" s="383">
        <f t="shared" si="56"/>
        <v>787.24683725376553</v>
      </c>
      <c r="BE72" s="383">
        <f t="shared" si="56"/>
        <v>802.99177399884093</v>
      </c>
      <c r="BF72" s="383">
        <f t="shared" si="56"/>
        <v>819.05160947881768</v>
      </c>
      <c r="BG72" s="383">
        <f t="shared" si="56"/>
        <v>835.43264166839401</v>
      </c>
      <c r="BH72" s="383">
        <f t="shared" si="56"/>
        <v>852.14129450176199</v>
      </c>
      <c r="BI72" s="383">
        <f t="shared" si="56"/>
        <v>869.18412039179725</v>
      </c>
      <c r="BJ72" s="383">
        <f t="shared" si="56"/>
        <v>886.56780279963334</v>
      </c>
      <c r="BK72" s="383">
        <f t="shared" si="56"/>
        <v>904.29915885562605</v>
      </c>
      <c r="BL72" s="383">
        <f t="shared" si="56"/>
        <v>922.38514203273849</v>
      </c>
      <c r="BM72" s="383">
        <f t="shared" si="56"/>
        <v>940.83284487339336</v>
      </c>
      <c r="BN72" s="383">
        <f t="shared" si="56"/>
        <v>959.64950177086121</v>
      </c>
      <c r="BO72" s="383">
        <f t="shared" si="56"/>
        <v>978.8424918062783</v>
      </c>
      <c r="BP72" s="383">
        <f t="shared" si="56"/>
        <v>998.41934164240399</v>
      </c>
      <c r="BQ72" s="383">
        <f t="shared" si="56"/>
        <v>1018.3877284752521</v>
      </c>
      <c r="BR72" s="383">
        <f t="shared" si="56"/>
        <v>1038.7554830447573</v>
      </c>
      <c r="BS72" s="383">
        <f t="shared" si="56"/>
        <v>1059.5305927056525</v>
      </c>
      <c r="BT72" s="383">
        <f t="shared" ref="BT72:CI72" si="57">IF(ISNUMBER(BT29),BT29,IF($F$18=$F$20,BT60,BT52))</f>
        <v>1080.7212045597655</v>
      </c>
      <c r="BU72" s="383">
        <f t="shared" si="57"/>
        <v>1102.3356286509609</v>
      </c>
      <c r="BV72" s="383">
        <f t="shared" si="57"/>
        <v>1124.3823412239801</v>
      </c>
      <c r="BW72" s="383">
        <f t="shared" si="57"/>
        <v>1146.8699880484596</v>
      </c>
      <c r="BX72" s="383">
        <f t="shared" si="57"/>
        <v>1169.8073878094287</v>
      </c>
      <c r="BY72" s="383">
        <f t="shared" si="57"/>
        <v>1193.2035355656176</v>
      </c>
      <c r="BZ72" s="383">
        <f t="shared" si="57"/>
        <v>1217.0676062769298</v>
      </c>
      <c r="CA72" s="383">
        <f t="shared" si="57"/>
        <v>1241.4089584024684</v>
      </c>
      <c r="CB72" s="383">
        <f t="shared" si="57"/>
        <v>1266.2371375705179</v>
      </c>
      <c r="CC72" s="383">
        <f t="shared" si="57"/>
        <v>1291.5618803219281</v>
      </c>
      <c r="CD72" s="383">
        <f t="shared" si="57"/>
        <v>1317.3931179283668</v>
      </c>
      <c r="CE72" s="383">
        <f t="shared" si="57"/>
        <v>1343.7409802869345</v>
      </c>
      <c r="CF72" s="383">
        <f t="shared" si="57"/>
        <v>1370.6157998926731</v>
      </c>
      <c r="CG72" s="383">
        <f t="shared" si="57"/>
        <v>1398.0281158905264</v>
      </c>
      <c r="CH72" s="383">
        <f t="shared" si="57"/>
        <v>1425.988678208337</v>
      </c>
      <c r="CI72" s="383">
        <f t="shared" si="57"/>
        <v>1454.5084517725038</v>
      </c>
    </row>
    <row r="73" spans="1:87">
      <c r="A73" s="11"/>
      <c r="B73" s="213"/>
      <c r="C73" s="1" t="s">
        <v>52</v>
      </c>
      <c r="D73" s="2" t="s">
        <v>898</v>
      </c>
      <c r="E73" s="2" t="s">
        <v>58</v>
      </c>
      <c r="F73" s="2"/>
      <c r="G73" s="630"/>
      <c r="H73" s="383">
        <f t="shared" ref="H73:AM73" si="58">IF(ISNUMBER(H30),H30,IF($F$18=$F$20,H61,H53))</f>
        <v>47.23397082480291</v>
      </c>
      <c r="I73" s="383">
        <f t="shared" si="58"/>
        <v>46.523572129409942</v>
      </c>
      <c r="J73" s="383">
        <f t="shared" si="58"/>
        <v>71.108361216723281</v>
      </c>
      <c r="K73" s="383">
        <f t="shared" si="58"/>
        <v>111.2767312204777</v>
      </c>
      <c r="L73" s="383">
        <f t="shared" si="58"/>
        <v>147.13900000000001</v>
      </c>
      <c r="M73" s="383">
        <f t="shared" si="58"/>
        <v>137.53822144927534</v>
      </c>
      <c r="N73" s="383">
        <f t="shared" si="58"/>
        <v>140.28891831511146</v>
      </c>
      <c r="O73" s="383">
        <f t="shared" si="58"/>
        <v>170.106803578094</v>
      </c>
      <c r="P73" s="383">
        <f t="shared" si="58"/>
        <v>195.50060112822231</v>
      </c>
      <c r="Q73" s="383">
        <f t="shared" si="58"/>
        <v>223.78390351733609</v>
      </c>
      <c r="R73" s="383">
        <f t="shared" si="58"/>
        <v>220.36441209102594</v>
      </c>
      <c r="S73" s="383">
        <f t="shared" si="58"/>
        <v>224.50493880548751</v>
      </c>
      <c r="T73" s="383">
        <f t="shared" si="58"/>
        <v>262.09520971282546</v>
      </c>
      <c r="U73" s="383">
        <f t="shared" si="58"/>
        <v>278.73885744504895</v>
      </c>
      <c r="V73" s="383">
        <f t="shared" si="58"/>
        <v>284.31363459394993</v>
      </c>
      <c r="W73" s="383">
        <f t="shared" si="58"/>
        <v>289.99990728582895</v>
      </c>
      <c r="X73" s="383">
        <f t="shared" si="58"/>
        <v>295.79990543154554</v>
      </c>
      <c r="Y73" s="383">
        <f t="shared" si="58"/>
        <v>301.71590354017644</v>
      </c>
      <c r="Z73" s="383">
        <f t="shared" si="58"/>
        <v>307.75022161097996</v>
      </c>
      <c r="AA73" s="383">
        <f t="shared" si="58"/>
        <v>313.9052260431996</v>
      </c>
      <c r="AB73" s="383">
        <f t="shared" si="58"/>
        <v>320.18333056406362</v>
      </c>
      <c r="AC73" s="383">
        <f t="shared" si="58"/>
        <v>326.58699717534489</v>
      </c>
      <c r="AD73" s="383">
        <f t="shared" si="58"/>
        <v>333.11873711885181</v>
      </c>
      <c r="AE73" s="383">
        <f t="shared" si="58"/>
        <v>339.78111186122885</v>
      </c>
      <c r="AF73" s="383">
        <f t="shared" si="58"/>
        <v>346.5767340984533</v>
      </c>
      <c r="AG73" s="383">
        <f t="shared" si="58"/>
        <v>353.50826878042244</v>
      </c>
      <c r="AH73" s="383">
        <f t="shared" si="58"/>
        <v>360.57843415603094</v>
      </c>
      <c r="AI73" s="383">
        <f t="shared" si="58"/>
        <v>367.79000283915155</v>
      </c>
      <c r="AJ73" s="383">
        <f t="shared" si="58"/>
        <v>375.14580289593454</v>
      </c>
      <c r="AK73" s="383">
        <f t="shared" si="58"/>
        <v>382.64871895385323</v>
      </c>
      <c r="AL73" s="383">
        <f t="shared" si="58"/>
        <v>390.30169333293026</v>
      </c>
      <c r="AM73" s="383">
        <f t="shared" si="58"/>
        <v>398.10772719958879</v>
      </c>
      <c r="AN73" s="383">
        <f t="shared" ref="AN73:BS73" si="59">IF(ISNUMBER(AN30),AN30,IF($F$18=$F$20,AN61,AN53))</f>
        <v>406.06988174358065</v>
      </c>
      <c r="AO73" s="383">
        <f t="shared" si="59"/>
        <v>414.19127937845229</v>
      </c>
      <c r="AP73" s="383">
        <f t="shared" si="59"/>
        <v>422.47510496602132</v>
      </c>
      <c r="AQ73" s="383">
        <f t="shared" si="59"/>
        <v>430.92460706534172</v>
      </c>
      <c r="AR73" s="383">
        <f t="shared" si="59"/>
        <v>439.54309920664861</v>
      </c>
      <c r="AS73" s="383">
        <f t="shared" si="59"/>
        <v>448.33396119078157</v>
      </c>
      <c r="AT73" s="383">
        <f t="shared" si="59"/>
        <v>457.30064041459724</v>
      </c>
      <c r="AU73" s="383">
        <f t="shared" si="59"/>
        <v>466.44665322288921</v>
      </c>
      <c r="AV73" s="383">
        <f t="shared" si="59"/>
        <v>475.77558628734704</v>
      </c>
      <c r="AW73" s="383">
        <f t="shared" si="59"/>
        <v>485.29109801309397</v>
      </c>
      <c r="AX73" s="383">
        <f t="shared" si="59"/>
        <v>494.99691997335589</v>
      </c>
      <c r="AY73" s="383">
        <f t="shared" si="59"/>
        <v>504.89685837282303</v>
      </c>
      <c r="AZ73" s="383">
        <f t="shared" si="59"/>
        <v>514.99479554027948</v>
      </c>
      <c r="BA73" s="383">
        <f t="shared" si="59"/>
        <v>525.2946914510851</v>
      </c>
      <c r="BB73" s="383">
        <f t="shared" si="59"/>
        <v>535.80058528010682</v>
      </c>
      <c r="BC73" s="383">
        <f t="shared" si="59"/>
        <v>546.51659698570893</v>
      </c>
      <c r="BD73" s="383">
        <f t="shared" si="59"/>
        <v>557.44692892542309</v>
      </c>
      <c r="BE73" s="383">
        <f t="shared" si="59"/>
        <v>568.59586750393157</v>
      </c>
      <c r="BF73" s="383">
        <f t="shared" si="59"/>
        <v>579.96778485401023</v>
      </c>
      <c r="BG73" s="383">
        <f t="shared" si="59"/>
        <v>591.56714055109046</v>
      </c>
      <c r="BH73" s="383">
        <f t="shared" si="59"/>
        <v>603.3984833621123</v>
      </c>
      <c r="BI73" s="383">
        <f t="shared" si="59"/>
        <v>615.46645302935462</v>
      </c>
      <c r="BJ73" s="383">
        <f t="shared" si="59"/>
        <v>627.7757820899418</v>
      </c>
      <c r="BK73" s="383">
        <f t="shared" si="59"/>
        <v>640.33129773174062</v>
      </c>
      <c r="BL73" s="383">
        <f t="shared" si="59"/>
        <v>653.13792368637542</v>
      </c>
      <c r="BM73" s="383">
        <f t="shared" si="59"/>
        <v>666.20068216010282</v>
      </c>
      <c r="BN73" s="383">
        <f t="shared" si="59"/>
        <v>679.52469580330501</v>
      </c>
      <c r="BO73" s="383">
        <f t="shared" si="59"/>
        <v>693.11518971937107</v>
      </c>
      <c r="BP73" s="383">
        <f t="shared" si="59"/>
        <v>706.97749351375842</v>
      </c>
      <c r="BQ73" s="383">
        <f t="shared" si="59"/>
        <v>721.11704338403365</v>
      </c>
      <c r="BR73" s="383">
        <f t="shared" si="59"/>
        <v>735.53938425171441</v>
      </c>
      <c r="BS73" s="383">
        <f t="shared" si="59"/>
        <v>750.25017193674876</v>
      </c>
      <c r="BT73" s="383">
        <f t="shared" ref="BT73:CI73" si="60">IF(ISNUMBER(BT30),BT30,IF($F$18=$F$20,BT61,BT53))</f>
        <v>765.25517537548376</v>
      </c>
      <c r="BU73" s="383">
        <f t="shared" si="60"/>
        <v>780.56027888299343</v>
      </c>
      <c r="BV73" s="383">
        <f t="shared" si="60"/>
        <v>796.17148446065335</v>
      </c>
      <c r="BW73" s="383">
        <f t="shared" si="60"/>
        <v>812.09491414986633</v>
      </c>
      <c r="BX73" s="383">
        <f t="shared" si="60"/>
        <v>828.33681243286367</v>
      </c>
      <c r="BY73" s="383">
        <f t="shared" si="60"/>
        <v>844.90354868152099</v>
      </c>
      <c r="BZ73" s="383">
        <f t="shared" si="60"/>
        <v>861.80161965515151</v>
      </c>
      <c r="CA73" s="383">
        <f t="shared" si="60"/>
        <v>879.03765204825447</v>
      </c>
      <c r="CB73" s="383">
        <f t="shared" si="60"/>
        <v>896.61840508921955</v>
      </c>
      <c r="CC73" s="383">
        <f t="shared" si="60"/>
        <v>914.55077319100394</v>
      </c>
      <c r="CD73" s="383">
        <f t="shared" si="60"/>
        <v>932.8417886548242</v>
      </c>
      <c r="CE73" s="383">
        <f t="shared" si="60"/>
        <v>951.49862442792073</v>
      </c>
      <c r="CF73" s="383">
        <f t="shared" si="60"/>
        <v>970.52859691647916</v>
      </c>
      <c r="CG73" s="383">
        <f t="shared" si="60"/>
        <v>989.9391688548086</v>
      </c>
      <c r="CH73" s="383">
        <f t="shared" si="60"/>
        <v>1009.7379522319048</v>
      </c>
      <c r="CI73" s="383">
        <f t="shared" si="60"/>
        <v>1029.9327112765429</v>
      </c>
    </row>
    <row r="74" spans="1:87">
      <c r="A74" s="11"/>
      <c r="B74" s="213"/>
      <c r="C74" s="1" t="s">
        <v>53</v>
      </c>
      <c r="D74" s="2" t="s">
        <v>898</v>
      </c>
      <c r="E74" s="2" t="s">
        <v>58</v>
      </c>
      <c r="F74" s="2"/>
      <c r="G74" s="630"/>
      <c r="H74" s="382">
        <f t="shared" ref="H74:AM74" si="61">IF(ISNUMBER(H31),H31,IF($F$18=$F$20,H62,H54))</f>
        <v>196.44545139418406</v>
      </c>
      <c r="I74" s="382">
        <f t="shared" si="61"/>
        <v>223.70039482883749</v>
      </c>
      <c r="J74" s="382">
        <f t="shared" si="61"/>
        <v>281.60832114737752</v>
      </c>
      <c r="K74" s="382">
        <f t="shared" si="61"/>
        <v>299.36498988592899</v>
      </c>
      <c r="L74" s="382">
        <f t="shared" si="61"/>
        <v>351.762</v>
      </c>
      <c r="M74" s="382">
        <f t="shared" si="61"/>
        <v>412.61366492753626</v>
      </c>
      <c r="N74" s="382">
        <f t="shared" si="61"/>
        <v>448.9243398932116</v>
      </c>
      <c r="O74" s="382">
        <f t="shared" si="61"/>
        <v>317.24356371413222</v>
      </c>
      <c r="P74" s="382">
        <f t="shared" si="61"/>
        <v>401.66835184349412</v>
      </c>
      <c r="Q74" s="382">
        <f t="shared" si="61"/>
        <v>425.76605489641696</v>
      </c>
      <c r="R74" s="382">
        <f t="shared" si="61"/>
        <v>439.01957196392596</v>
      </c>
      <c r="S74" s="382">
        <f t="shared" si="61"/>
        <v>476.75196029928998</v>
      </c>
      <c r="T74" s="382">
        <f t="shared" si="61"/>
        <v>495.11591313524332</v>
      </c>
      <c r="U74" s="382">
        <f t="shared" si="61"/>
        <v>595.82645114200773</v>
      </c>
      <c r="V74" s="382">
        <f t="shared" si="61"/>
        <v>700.36736430378858</v>
      </c>
      <c r="W74" s="382">
        <f t="shared" si="61"/>
        <v>808.85158341158387</v>
      </c>
      <c r="X74" s="382">
        <f t="shared" si="61"/>
        <v>921.39502433796952</v>
      </c>
      <c r="Y74" s="382">
        <f t="shared" si="61"/>
        <v>1038.116662268046</v>
      </c>
      <c r="Z74" s="382">
        <f t="shared" si="61"/>
        <v>1159.1386077055902</v>
      </c>
      <c r="AA74" s="382">
        <f t="shared" si="61"/>
        <v>1284.586184295729</v>
      </c>
      <c r="AB74" s="382">
        <f t="shared" si="61"/>
        <v>1414.5880085063914</v>
      </c>
      <c r="AC74" s="382">
        <f t="shared" si="61"/>
        <v>1549.276071211762</v>
      </c>
      <c r="AD74" s="382">
        <f t="shared" si="61"/>
        <v>1688.7858212219444</v>
      </c>
      <c r="AE74" s="382">
        <f t="shared" si="61"/>
        <v>1833.2562508040496</v>
      </c>
      <c r="AF74" s="382">
        <f t="shared" si="61"/>
        <v>1982.8299832409502</v>
      </c>
      <c r="AG74" s="382">
        <f t="shared" si="61"/>
        <v>2053.1977241242321</v>
      </c>
      <c r="AH74" s="382">
        <f t="shared" si="61"/>
        <v>2125.5870426495489</v>
      </c>
      <c r="AI74" s="382">
        <f t="shared" si="61"/>
        <v>2200.0506548262288</v>
      </c>
      <c r="AJ74" s="382">
        <f t="shared" si="61"/>
        <v>2276.6425766729162</v>
      </c>
      <c r="AK74" s="382">
        <f t="shared" si="61"/>
        <v>2355.4181551315401</v>
      </c>
      <c r="AL74" s="382">
        <f t="shared" si="61"/>
        <v>2436.4340996978403</v>
      </c>
      <c r="AM74" s="382">
        <f t="shared" si="61"/>
        <v>2519.7485147847392</v>
      </c>
      <c r="AN74" s="382">
        <f t="shared" ref="AN74:BS74" si="62">IF(ISNUMBER(AN31),AN31,IF($F$18=$F$20,AN62,AN54))</f>
        <v>2605.4209328352358</v>
      </c>
      <c r="AO74" s="382">
        <f t="shared" si="62"/>
        <v>2693.512348201838</v>
      </c>
      <c r="AP74" s="382">
        <f t="shared" si="62"/>
        <v>2784.08525180997</v>
      </c>
      <c r="AQ74" s="382">
        <f t="shared" si="62"/>
        <v>2877.2036666231465</v>
      </c>
      <c r="AR74" s="382">
        <f t="shared" si="62"/>
        <v>2972.9331839281267</v>
      </c>
      <c r="AS74" s="382">
        <f t="shared" si="62"/>
        <v>3071.3410004586567</v>
      </c>
      <c r="AT74" s="382">
        <f t="shared" si="62"/>
        <v>3172.4959563768361</v>
      </c>
      <c r="AU74" s="382">
        <f t="shared" si="62"/>
        <v>3276.4685741315598</v>
      </c>
      <c r="AV74" s="382">
        <f t="shared" si="62"/>
        <v>3383.3310982139219</v>
      </c>
      <c r="AW74" s="382">
        <f t="shared" si="62"/>
        <v>3493.1575358299256</v>
      </c>
      <c r="AX74" s="382">
        <f t="shared" si="62"/>
        <v>3606.0236985112838</v>
      </c>
      <c r="AY74" s="382">
        <f t="shared" si="62"/>
        <v>3722.0072446855638</v>
      </c>
      <c r="AZ74" s="382">
        <f t="shared" si="62"/>
        <v>3841.187723227411</v>
      </c>
      <c r="BA74" s="382">
        <f t="shared" si="62"/>
        <v>3963.6466180130578</v>
      </c>
      <c r="BB74" s="382">
        <f t="shared" si="62"/>
        <v>4089.4673935008395</v>
      </c>
      <c r="BC74" s="382">
        <f t="shared" si="62"/>
        <v>4218.7355413609275</v>
      </c>
      <c r="BD74" s="382">
        <f t="shared" si="62"/>
        <v>4351.5386281780184</v>
      </c>
      <c r="BE74" s="382">
        <f t="shared" si="62"/>
        <v>4487.9663442512492</v>
      </c>
      <c r="BF74" s="382">
        <f t="shared" si="62"/>
        <v>4628.1105535161369</v>
      </c>
      <c r="BG74" s="382">
        <f t="shared" si="62"/>
        <v>4772.0653446139204</v>
      </c>
      <c r="BH74" s="382">
        <f t="shared" si="62"/>
        <v>4919.9270831342083</v>
      </c>
      <c r="BI74" s="382">
        <f t="shared" si="62"/>
        <v>5071.7944650574627</v>
      </c>
      <c r="BJ74" s="382">
        <f t="shared" si="62"/>
        <v>5227.7685714243935</v>
      </c>
      <c r="BK74" s="382">
        <f t="shared" si="62"/>
        <v>5387.9529242599783</v>
      </c>
      <c r="BL74" s="382">
        <f t="shared" si="62"/>
        <v>5552.453543780417</v>
      </c>
      <c r="BM74" s="382">
        <f t="shared" si="62"/>
        <v>5721.3790069119696</v>
      </c>
      <c r="BN74" s="382">
        <f t="shared" si="62"/>
        <v>5894.8405071512707</v>
      </c>
      <c r="BO74" s="382">
        <f t="shared" si="62"/>
        <v>6072.95191579738</v>
      </c>
      <c r="BP74" s="382">
        <f t="shared" si="62"/>
        <v>6255.829844586473</v>
      </c>
      <c r="BQ74" s="382">
        <f t="shared" si="62"/>
        <v>6443.5937097608121</v>
      </c>
      <c r="BR74" s="382">
        <f t="shared" si="62"/>
        <v>6636.3657976042887</v>
      </c>
      <c r="BS74" s="382">
        <f t="shared" si="62"/>
        <v>6834.2713314776001</v>
      </c>
      <c r="BT74" s="382">
        <f t="shared" ref="BT74:CI74" si="63">IF(ISNUMBER(BT31),BT31,IF($F$18=$F$20,BT62,BT54))</f>
        <v>7037.4385403868027</v>
      </c>
      <c r="BU74" s="382">
        <f t="shared" si="63"/>
        <v>7245.9987291197831</v>
      </c>
      <c r="BV74" s="382">
        <f t="shared" si="63"/>
        <v>7460.0863499859261</v>
      </c>
      <c r="BW74" s="382">
        <f t="shared" si="63"/>
        <v>7679.8390761950677</v>
      </c>
      <c r="BX74" s="382">
        <f t="shared" si="63"/>
        <v>7905.3978769125806</v>
      </c>
      <c r="BY74" s="382">
        <f t="shared" si="63"/>
        <v>8136.9070940283164</v>
      </c>
      <c r="BZ74" s="382">
        <f t="shared" si="63"/>
        <v>8374.514520677918</v>
      </c>
      <c r="CA74" s="382">
        <f t="shared" si="63"/>
        <v>8618.3714815558887</v>
      </c>
      <c r="CB74" s="382">
        <f t="shared" si="63"/>
        <v>8868.6329150607089</v>
      </c>
      <c r="CC74" s="382">
        <f t="shared" si="63"/>
        <v>9125.4574573130994</v>
      </c>
      <c r="CD74" s="382">
        <f t="shared" si="63"/>
        <v>9389.0075280895635</v>
      </c>
      <c r="CE74" s="382">
        <f t="shared" si="63"/>
        <v>9659.449418714159</v>
      </c>
      <c r="CF74" s="382">
        <f t="shared" si="63"/>
        <v>9936.9533819525022</v>
      </c>
      <c r="CG74" s="382">
        <f t="shared" si="63"/>
        <v>10221.693723952892</v>
      </c>
      <c r="CH74" s="382">
        <f t="shared" si="63"/>
        <v>10513.848898280517</v>
      </c>
      <c r="CI74" s="382">
        <f t="shared" si="63"/>
        <v>10813.601602091669</v>
      </c>
    </row>
    <row r="75" spans="1:87">
      <c r="A75" s="11"/>
      <c r="B75" s="213"/>
      <c r="C75" s="1" t="s">
        <v>54</v>
      </c>
      <c r="D75" s="2" t="s">
        <v>898</v>
      </c>
      <c r="E75" s="2" t="s">
        <v>58</v>
      </c>
      <c r="F75" s="2"/>
      <c r="G75" s="630"/>
      <c r="H75" s="382">
        <f t="shared" ref="H75:AM75" si="64">IF(ISNUMBER(H32),H32,IF($F$18=$F$20,H63,H55))</f>
        <v>60.045887937258591</v>
      </c>
      <c r="I75" s="382">
        <f t="shared" si="64"/>
        <v>81.314577352689895</v>
      </c>
      <c r="J75" s="382">
        <f t="shared" si="64"/>
        <v>103.42015393465201</v>
      </c>
      <c r="K75" s="382">
        <f t="shared" si="64"/>
        <v>72.044985515741146</v>
      </c>
      <c r="L75" s="382">
        <f t="shared" si="64"/>
        <v>62.719000000000001</v>
      </c>
      <c r="M75" s="382">
        <f t="shared" si="64"/>
        <v>0</v>
      </c>
      <c r="N75" s="382">
        <f t="shared" si="64"/>
        <v>0</v>
      </c>
      <c r="O75" s="382">
        <f t="shared" si="64"/>
        <v>0</v>
      </c>
      <c r="P75" s="382">
        <f t="shared" si="64"/>
        <v>0</v>
      </c>
      <c r="Q75" s="382">
        <f t="shared" si="64"/>
        <v>0</v>
      </c>
      <c r="R75" s="382">
        <f t="shared" si="64"/>
        <v>0</v>
      </c>
      <c r="S75" s="382">
        <f t="shared" si="64"/>
        <v>0</v>
      </c>
      <c r="T75" s="382">
        <f t="shared" si="64"/>
        <v>0</v>
      </c>
      <c r="U75" s="382">
        <f t="shared" si="64"/>
        <v>0</v>
      </c>
      <c r="V75" s="382">
        <f t="shared" si="64"/>
        <v>0</v>
      </c>
      <c r="W75" s="382">
        <f t="shared" si="64"/>
        <v>0</v>
      </c>
      <c r="X75" s="382">
        <f t="shared" si="64"/>
        <v>0</v>
      </c>
      <c r="Y75" s="382">
        <f t="shared" si="64"/>
        <v>0</v>
      </c>
      <c r="Z75" s="382">
        <f t="shared" si="64"/>
        <v>0</v>
      </c>
      <c r="AA75" s="382">
        <f t="shared" si="64"/>
        <v>0</v>
      </c>
      <c r="AB75" s="382">
        <f t="shared" si="64"/>
        <v>0</v>
      </c>
      <c r="AC75" s="382">
        <f t="shared" si="64"/>
        <v>0</v>
      </c>
      <c r="AD75" s="382">
        <f t="shared" si="64"/>
        <v>0</v>
      </c>
      <c r="AE75" s="382">
        <f t="shared" si="64"/>
        <v>0</v>
      </c>
      <c r="AF75" s="382">
        <f t="shared" si="64"/>
        <v>0</v>
      </c>
      <c r="AG75" s="382">
        <f t="shared" si="64"/>
        <v>0</v>
      </c>
      <c r="AH75" s="382">
        <f t="shared" si="64"/>
        <v>0</v>
      </c>
      <c r="AI75" s="382">
        <f t="shared" si="64"/>
        <v>0</v>
      </c>
      <c r="AJ75" s="382">
        <f t="shared" si="64"/>
        <v>0</v>
      </c>
      <c r="AK75" s="382">
        <f t="shared" si="64"/>
        <v>0</v>
      </c>
      <c r="AL75" s="382">
        <f t="shared" si="64"/>
        <v>0</v>
      </c>
      <c r="AM75" s="382">
        <f t="shared" si="64"/>
        <v>0</v>
      </c>
      <c r="AN75" s="382">
        <f t="shared" ref="AN75:BS75" si="65">IF(ISNUMBER(AN32),AN32,IF($F$18=$F$20,AN63,AN55))</f>
        <v>0</v>
      </c>
      <c r="AO75" s="382">
        <f t="shared" si="65"/>
        <v>0</v>
      </c>
      <c r="AP75" s="382">
        <f t="shared" si="65"/>
        <v>0</v>
      </c>
      <c r="AQ75" s="382">
        <f t="shared" si="65"/>
        <v>0</v>
      </c>
      <c r="AR75" s="382">
        <f t="shared" si="65"/>
        <v>0</v>
      </c>
      <c r="AS75" s="382">
        <f t="shared" si="65"/>
        <v>0</v>
      </c>
      <c r="AT75" s="382">
        <f t="shared" si="65"/>
        <v>0</v>
      </c>
      <c r="AU75" s="382">
        <f t="shared" si="65"/>
        <v>0</v>
      </c>
      <c r="AV75" s="382">
        <f t="shared" si="65"/>
        <v>0</v>
      </c>
      <c r="AW75" s="382">
        <f t="shared" si="65"/>
        <v>0</v>
      </c>
      <c r="AX75" s="382">
        <f t="shared" si="65"/>
        <v>0</v>
      </c>
      <c r="AY75" s="382">
        <f t="shared" si="65"/>
        <v>0</v>
      </c>
      <c r="AZ75" s="382">
        <f t="shared" si="65"/>
        <v>0</v>
      </c>
      <c r="BA75" s="382">
        <f t="shared" si="65"/>
        <v>0</v>
      </c>
      <c r="BB75" s="382">
        <f t="shared" si="65"/>
        <v>0</v>
      </c>
      <c r="BC75" s="382">
        <f t="shared" si="65"/>
        <v>0</v>
      </c>
      <c r="BD75" s="382">
        <f t="shared" si="65"/>
        <v>0</v>
      </c>
      <c r="BE75" s="382">
        <f t="shared" si="65"/>
        <v>0</v>
      </c>
      <c r="BF75" s="382">
        <f t="shared" si="65"/>
        <v>0</v>
      </c>
      <c r="BG75" s="382">
        <f t="shared" si="65"/>
        <v>0</v>
      </c>
      <c r="BH75" s="382">
        <f t="shared" si="65"/>
        <v>0</v>
      </c>
      <c r="BI75" s="382">
        <f t="shared" si="65"/>
        <v>0</v>
      </c>
      <c r="BJ75" s="382">
        <f t="shared" si="65"/>
        <v>0</v>
      </c>
      <c r="BK75" s="382">
        <f t="shared" si="65"/>
        <v>0</v>
      </c>
      <c r="BL75" s="382">
        <f t="shared" si="65"/>
        <v>0</v>
      </c>
      <c r="BM75" s="382">
        <f t="shared" si="65"/>
        <v>0</v>
      </c>
      <c r="BN75" s="382">
        <f t="shared" si="65"/>
        <v>0</v>
      </c>
      <c r="BO75" s="382">
        <f t="shared" si="65"/>
        <v>0</v>
      </c>
      <c r="BP75" s="382">
        <f t="shared" si="65"/>
        <v>0</v>
      </c>
      <c r="BQ75" s="382">
        <f t="shared" si="65"/>
        <v>0</v>
      </c>
      <c r="BR75" s="382">
        <f t="shared" si="65"/>
        <v>0</v>
      </c>
      <c r="BS75" s="382">
        <f t="shared" si="65"/>
        <v>0</v>
      </c>
      <c r="BT75" s="382">
        <f t="shared" ref="BT75:CI75" si="66">IF(ISNUMBER(BT32),BT32,IF($F$18=$F$20,BT63,BT55))</f>
        <v>0</v>
      </c>
      <c r="BU75" s="382">
        <f t="shared" si="66"/>
        <v>0</v>
      </c>
      <c r="BV75" s="382">
        <f t="shared" si="66"/>
        <v>0</v>
      </c>
      <c r="BW75" s="382">
        <f t="shared" si="66"/>
        <v>0</v>
      </c>
      <c r="BX75" s="382">
        <f t="shared" si="66"/>
        <v>0</v>
      </c>
      <c r="BY75" s="382">
        <f t="shared" si="66"/>
        <v>0</v>
      </c>
      <c r="BZ75" s="382">
        <f t="shared" si="66"/>
        <v>0</v>
      </c>
      <c r="CA75" s="382">
        <f t="shared" si="66"/>
        <v>0</v>
      </c>
      <c r="CB75" s="382">
        <f t="shared" si="66"/>
        <v>0</v>
      </c>
      <c r="CC75" s="382">
        <f t="shared" si="66"/>
        <v>0</v>
      </c>
      <c r="CD75" s="382">
        <f t="shared" si="66"/>
        <v>0</v>
      </c>
      <c r="CE75" s="382">
        <f t="shared" si="66"/>
        <v>0</v>
      </c>
      <c r="CF75" s="382">
        <f t="shared" si="66"/>
        <v>0</v>
      </c>
      <c r="CG75" s="382">
        <f t="shared" si="66"/>
        <v>0</v>
      </c>
      <c r="CH75" s="382">
        <f t="shared" si="66"/>
        <v>0</v>
      </c>
      <c r="CI75" s="382">
        <f t="shared" si="66"/>
        <v>0</v>
      </c>
    </row>
    <row r="76" spans="1:87">
      <c r="A76" s="11"/>
      <c r="B76" s="213"/>
      <c r="C76" s="1" t="s">
        <v>55</v>
      </c>
      <c r="D76" s="2" t="s">
        <v>898</v>
      </c>
      <c r="E76" s="2" t="s">
        <v>58</v>
      </c>
      <c r="F76" s="2"/>
      <c r="G76" s="630"/>
      <c r="H76" s="382">
        <f t="shared" ref="H76:AM76" si="67">IF(ISNUMBER(H33),H33,IF($F$18=$F$20,H64,H56))</f>
        <v>132.337372856982</v>
      </c>
      <c r="I76" s="382">
        <f t="shared" si="67"/>
        <v>112.07414767909918</v>
      </c>
      <c r="J76" s="382">
        <f t="shared" si="67"/>
        <v>121.26779737586038</v>
      </c>
      <c r="K76" s="382">
        <f t="shared" si="67"/>
        <v>187.2559576076433</v>
      </c>
      <c r="L76" s="382">
        <f t="shared" si="67"/>
        <v>181.56399999999999</v>
      </c>
      <c r="M76" s="382">
        <f t="shared" si="67"/>
        <v>172.15461286760871</v>
      </c>
      <c r="N76" s="382">
        <f t="shared" si="67"/>
        <v>228.18035065157608</v>
      </c>
      <c r="O76" s="382">
        <f t="shared" si="67"/>
        <v>551.09490894164833</v>
      </c>
      <c r="P76" s="382">
        <f t="shared" si="67"/>
        <v>506.45937378059006</v>
      </c>
      <c r="Q76" s="382">
        <f t="shared" si="67"/>
        <v>545.13961844819255</v>
      </c>
      <c r="R76" s="382">
        <f t="shared" si="67"/>
        <v>601.65547606567338</v>
      </c>
      <c r="S76" s="382">
        <f t="shared" si="67"/>
        <v>598.07031743461812</v>
      </c>
      <c r="T76" s="382">
        <f t="shared" si="67"/>
        <v>614.29109934124017</v>
      </c>
      <c r="U76" s="382">
        <f t="shared" si="67"/>
        <v>574.87406197797941</v>
      </c>
      <c r="V76" s="382">
        <f t="shared" si="67"/>
        <v>564.11343526052303</v>
      </c>
      <c r="W76" s="382">
        <f t="shared" si="67"/>
        <v>555.54060587743822</v>
      </c>
      <c r="X76" s="382">
        <f t="shared" si="67"/>
        <v>548.2388537953052</v>
      </c>
      <c r="Y76" s="382">
        <f t="shared" si="67"/>
        <v>541.92780836951783</v>
      </c>
      <c r="Z76" s="382">
        <f t="shared" si="67"/>
        <v>539.70965335706228</v>
      </c>
      <c r="AA76" s="382">
        <f t="shared" si="67"/>
        <v>533.86964695195979</v>
      </c>
      <c r="AB76" s="382">
        <f t="shared" si="67"/>
        <v>496.75516573590244</v>
      </c>
      <c r="AC76" s="382">
        <f t="shared" si="67"/>
        <v>504.91388657217885</v>
      </c>
      <c r="AD76" s="382">
        <f t="shared" si="67"/>
        <v>508.78728768127439</v>
      </c>
      <c r="AE76" s="382">
        <f t="shared" si="67"/>
        <v>515.57508808938474</v>
      </c>
      <c r="AF76" s="382">
        <f t="shared" si="67"/>
        <v>526.40115525850933</v>
      </c>
      <c r="AG76" s="382">
        <f t="shared" si="67"/>
        <v>546.20347703860307</v>
      </c>
      <c r="AH76" s="382">
        <f t="shared" si="67"/>
        <v>565.66919157317807</v>
      </c>
      <c r="AI76" s="382">
        <f t="shared" si="67"/>
        <v>586.38227113693483</v>
      </c>
      <c r="AJ76" s="382">
        <f t="shared" si="67"/>
        <v>607.93104857806384</v>
      </c>
      <c r="AK76" s="382">
        <f t="shared" si="67"/>
        <v>629.68797422592525</v>
      </c>
      <c r="AL76" s="382">
        <f t="shared" si="67"/>
        <v>652.96433952106599</v>
      </c>
      <c r="AM76" s="382">
        <f t="shared" si="67"/>
        <v>677.91432750269132</v>
      </c>
      <c r="AN76" s="382">
        <f t="shared" ref="AN76:BS76" si="68">IF(ISNUMBER(AN33),AN33,IF($F$18=$F$20,AN64,AN56))</f>
        <v>704.35148698989769</v>
      </c>
      <c r="AO76" s="382">
        <f t="shared" si="68"/>
        <v>731.26773327785713</v>
      </c>
      <c r="AP76" s="382">
        <f t="shared" si="68"/>
        <v>759.39999510140069</v>
      </c>
      <c r="AQ76" s="382">
        <f t="shared" si="68"/>
        <v>788.85333416075946</v>
      </c>
      <c r="AR76" s="382">
        <f t="shared" si="68"/>
        <v>819.7894688848628</v>
      </c>
      <c r="AS76" s="382">
        <f t="shared" si="68"/>
        <v>853.21636106678034</v>
      </c>
      <c r="AT76" s="382">
        <f t="shared" si="68"/>
        <v>889.65779266651134</v>
      </c>
      <c r="AU76" s="382">
        <f t="shared" si="68"/>
        <v>924.5231802046992</v>
      </c>
      <c r="AV76" s="382">
        <f t="shared" si="68"/>
        <v>963.31090558078267</v>
      </c>
      <c r="AW76" s="382">
        <f t="shared" si="68"/>
        <v>1002.0953483278604</v>
      </c>
      <c r="AX76" s="382">
        <f t="shared" si="68"/>
        <v>1041.8191758366379</v>
      </c>
      <c r="AY76" s="382">
        <f t="shared" si="68"/>
        <v>1083.1169757819434</v>
      </c>
      <c r="AZ76" s="382">
        <f t="shared" si="68"/>
        <v>1124.5491369717702</v>
      </c>
      <c r="BA76" s="382">
        <f t="shared" si="68"/>
        <v>1168.5309158464011</v>
      </c>
      <c r="BB76" s="382">
        <f t="shared" si="68"/>
        <v>1215.9041803959917</v>
      </c>
      <c r="BC76" s="382">
        <f t="shared" si="68"/>
        <v>1264.6529262150771</v>
      </c>
      <c r="BD76" s="382">
        <f t="shared" si="68"/>
        <v>1315.5112835726477</v>
      </c>
      <c r="BE76" s="382">
        <f t="shared" si="68"/>
        <v>1369.5424152256292</v>
      </c>
      <c r="BF76" s="382">
        <f t="shared" si="68"/>
        <v>1424.5152967552585</v>
      </c>
      <c r="BG76" s="382">
        <f t="shared" si="68"/>
        <v>1479.5879103340567</v>
      </c>
      <c r="BH76" s="382">
        <f t="shared" si="68"/>
        <v>1538.1699557358706</v>
      </c>
      <c r="BI76" s="382">
        <f t="shared" si="68"/>
        <v>1606.1931748938568</v>
      </c>
      <c r="BJ76" s="382">
        <f t="shared" si="68"/>
        <v>1678.6112298587259</v>
      </c>
      <c r="BK76" s="382">
        <f t="shared" si="68"/>
        <v>1751.0622568778781</v>
      </c>
      <c r="BL76" s="382">
        <f t="shared" si="68"/>
        <v>1828.4821833666847</v>
      </c>
      <c r="BM76" s="382">
        <f t="shared" si="68"/>
        <v>1909.2711198485831</v>
      </c>
      <c r="BN76" s="382">
        <f t="shared" si="68"/>
        <v>1993.5267918310692</v>
      </c>
      <c r="BO76" s="382">
        <f t="shared" si="68"/>
        <v>2081.371642993814</v>
      </c>
      <c r="BP76" s="382">
        <f t="shared" si="68"/>
        <v>2172.9827110018468</v>
      </c>
      <c r="BQ76" s="382">
        <f t="shared" si="68"/>
        <v>2268.4588622388646</v>
      </c>
      <c r="BR76" s="382">
        <f t="shared" si="68"/>
        <v>2367.9579480052162</v>
      </c>
      <c r="BS76" s="382">
        <f t="shared" si="68"/>
        <v>2471.6162923976417</v>
      </c>
      <c r="BT76" s="382">
        <f t="shared" ref="BT76:CI76" si="69">IF(ISNUMBER(BT33),BT33,IF($F$18=$F$20,BT64,BT56))</f>
        <v>2579.6308866215231</v>
      </c>
      <c r="BU76" s="382">
        <f t="shared" si="69"/>
        <v>2692.12142406985</v>
      </c>
      <c r="BV76" s="382">
        <f t="shared" si="69"/>
        <v>2809.2672341547313</v>
      </c>
      <c r="BW76" s="382">
        <f t="shared" si="69"/>
        <v>2931.2268667036906</v>
      </c>
      <c r="BX76" s="382">
        <f t="shared" si="69"/>
        <v>3058.2203319092732</v>
      </c>
      <c r="BY76" s="382">
        <f t="shared" si="69"/>
        <v>3190.391110381117</v>
      </c>
      <c r="BZ76" s="382">
        <f t="shared" si="69"/>
        <v>3327.943045981212</v>
      </c>
      <c r="CA76" s="382">
        <f t="shared" si="69"/>
        <v>3471.0598409508129</v>
      </c>
      <c r="CB76" s="382">
        <f t="shared" si="69"/>
        <v>3619.987617881714</v>
      </c>
      <c r="CC76" s="382">
        <f t="shared" si="69"/>
        <v>3774.8972020173242</v>
      </c>
      <c r="CD76" s="382">
        <f t="shared" si="69"/>
        <v>3936.020293046884</v>
      </c>
      <c r="CE76" s="382">
        <f t="shared" si="69"/>
        <v>4103.5698439471889</v>
      </c>
      <c r="CF76" s="382">
        <f t="shared" si="69"/>
        <v>4277.8220773374869</v>
      </c>
      <c r="CG76" s="382">
        <f t="shared" si="69"/>
        <v>4458.9785588568266</v>
      </c>
      <c r="CH76" s="382">
        <f t="shared" si="69"/>
        <v>4647.3032975158476</v>
      </c>
      <c r="CI76" s="382">
        <f t="shared" si="69"/>
        <v>4843.0561008415498</v>
      </c>
    </row>
    <row r="77" spans="1:87">
      <c r="A77" s="11"/>
      <c r="B77" s="213"/>
      <c r="C77" s="59"/>
      <c r="D77" s="2"/>
      <c r="E77" s="2"/>
      <c r="F77" s="2"/>
    </row>
    <row r="78" spans="1:87">
      <c r="A78" s="11"/>
      <c r="B78" s="213"/>
      <c r="C78" s="1" t="s">
        <v>97</v>
      </c>
      <c r="D78" s="2" t="s">
        <v>898</v>
      </c>
      <c r="E78" s="2" t="s">
        <v>58</v>
      </c>
      <c r="F78" s="2"/>
      <c r="G78" s="420"/>
      <c r="H78" s="420"/>
      <c r="I78" s="420"/>
      <c r="J78" s="634"/>
      <c r="K78" s="634"/>
      <c r="L78" s="77">
        <f t="shared" ref="L78:AQ78" si="70">IF($F$18=$F$19,L67,L43)</f>
        <v>170</v>
      </c>
      <c r="M78" s="77">
        <f t="shared" si="70"/>
        <v>170</v>
      </c>
      <c r="N78" s="77">
        <f t="shared" si="70"/>
        <v>170</v>
      </c>
      <c r="O78" s="77">
        <f t="shared" si="70"/>
        <v>171.666666666667</v>
      </c>
      <c r="P78" s="77">
        <f t="shared" si="70"/>
        <v>171.666666666667</v>
      </c>
      <c r="Q78" s="77">
        <f t="shared" si="70"/>
        <v>171.666666666667</v>
      </c>
      <c r="R78" s="77">
        <f t="shared" si="70"/>
        <v>171.666666666667</v>
      </c>
      <c r="S78" s="77">
        <f t="shared" si="70"/>
        <v>171.666666666667</v>
      </c>
      <c r="T78" s="77">
        <f t="shared" si="70"/>
        <v>171.666666666667</v>
      </c>
      <c r="U78" s="77">
        <f t="shared" si="70"/>
        <v>171.666666666667</v>
      </c>
      <c r="V78" s="77">
        <f t="shared" si="70"/>
        <v>171.666666666667</v>
      </c>
      <c r="W78" s="77">
        <f t="shared" si="70"/>
        <v>171.666666666667</v>
      </c>
      <c r="X78" s="77">
        <f t="shared" si="70"/>
        <v>171.666666666667</v>
      </c>
      <c r="Y78" s="77">
        <f t="shared" si="70"/>
        <v>171.666666666667</v>
      </c>
      <c r="Z78" s="77">
        <f t="shared" si="70"/>
        <v>171.666666666667</v>
      </c>
      <c r="AA78" s="77">
        <f t="shared" si="70"/>
        <v>171.666666666667</v>
      </c>
      <c r="AB78" s="77">
        <f t="shared" si="70"/>
        <v>171.666666666667</v>
      </c>
      <c r="AC78" s="77">
        <f t="shared" si="70"/>
        <v>171.666666666667</v>
      </c>
      <c r="AD78" s="77">
        <f t="shared" si="70"/>
        <v>171.666666666667</v>
      </c>
      <c r="AE78" s="77">
        <f t="shared" si="70"/>
        <v>171.666666666667</v>
      </c>
      <c r="AF78" s="77">
        <f t="shared" si="70"/>
        <v>171.666666666667</v>
      </c>
      <c r="AG78" s="77">
        <f t="shared" si="70"/>
        <v>171.666666666667</v>
      </c>
      <c r="AH78" s="77">
        <f t="shared" si="70"/>
        <v>171.666666666667</v>
      </c>
      <c r="AI78" s="77">
        <f t="shared" si="70"/>
        <v>171.666666666667</v>
      </c>
      <c r="AJ78" s="77">
        <f t="shared" si="70"/>
        <v>171.666666666667</v>
      </c>
      <c r="AK78" s="77">
        <f t="shared" si="70"/>
        <v>171.666666666667</v>
      </c>
      <c r="AL78" s="77">
        <f t="shared" si="70"/>
        <v>171.666666666667</v>
      </c>
      <c r="AM78" s="77">
        <f t="shared" si="70"/>
        <v>171.666666666667</v>
      </c>
      <c r="AN78" s="77">
        <f t="shared" si="70"/>
        <v>171.666666666667</v>
      </c>
      <c r="AO78" s="77">
        <f t="shared" si="70"/>
        <v>171.666666666667</v>
      </c>
      <c r="AP78" s="77">
        <f t="shared" si="70"/>
        <v>171.666666666667</v>
      </c>
      <c r="AQ78" s="77">
        <f t="shared" si="70"/>
        <v>171.666666666667</v>
      </c>
      <c r="AR78" s="77">
        <f t="shared" ref="AR78:BW78" si="71">IF($F$18=$F$19,AR67,AR43)</f>
        <v>171.666666666667</v>
      </c>
      <c r="AS78" s="77">
        <f t="shared" si="71"/>
        <v>171.666666666667</v>
      </c>
      <c r="AT78" s="77">
        <f t="shared" si="71"/>
        <v>171.666666666667</v>
      </c>
      <c r="AU78" s="77">
        <f t="shared" si="71"/>
        <v>171.666666666667</v>
      </c>
      <c r="AV78" s="77">
        <f t="shared" si="71"/>
        <v>171.666666666667</v>
      </c>
      <c r="AW78" s="77">
        <f t="shared" si="71"/>
        <v>171.666666666667</v>
      </c>
      <c r="AX78" s="77">
        <f t="shared" si="71"/>
        <v>171.666666666667</v>
      </c>
      <c r="AY78" s="77">
        <f t="shared" si="71"/>
        <v>171.666666666667</v>
      </c>
      <c r="AZ78" s="77">
        <f t="shared" si="71"/>
        <v>171.666666666667</v>
      </c>
      <c r="BA78" s="77">
        <f t="shared" si="71"/>
        <v>171.666666666667</v>
      </c>
      <c r="BB78" s="77">
        <f t="shared" si="71"/>
        <v>171.666666666667</v>
      </c>
      <c r="BC78" s="77">
        <f t="shared" si="71"/>
        <v>171.666666666667</v>
      </c>
      <c r="BD78" s="77">
        <f t="shared" si="71"/>
        <v>171.666666666667</v>
      </c>
      <c r="BE78" s="77">
        <f t="shared" si="71"/>
        <v>171.666666666667</v>
      </c>
      <c r="BF78" s="77">
        <f t="shared" si="71"/>
        <v>171.666666666667</v>
      </c>
      <c r="BG78" s="77">
        <f t="shared" si="71"/>
        <v>171.666666666667</v>
      </c>
      <c r="BH78" s="77">
        <f t="shared" si="71"/>
        <v>171.666666666667</v>
      </c>
      <c r="BI78" s="77">
        <f t="shared" si="71"/>
        <v>171.666666666667</v>
      </c>
      <c r="BJ78" s="77">
        <f t="shared" si="71"/>
        <v>171.666666666667</v>
      </c>
      <c r="BK78" s="77">
        <f t="shared" si="71"/>
        <v>171.666666666667</v>
      </c>
      <c r="BL78" s="77">
        <f t="shared" si="71"/>
        <v>171.666666666667</v>
      </c>
      <c r="BM78" s="77">
        <f t="shared" si="71"/>
        <v>171.666666666667</v>
      </c>
      <c r="BN78" s="77">
        <f t="shared" si="71"/>
        <v>171.666666666667</v>
      </c>
      <c r="BO78" s="77">
        <f t="shared" si="71"/>
        <v>171.666666666667</v>
      </c>
      <c r="BP78" s="77">
        <f t="shared" si="71"/>
        <v>171.666666666667</v>
      </c>
      <c r="BQ78" s="77">
        <f t="shared" si="71"/>
        <v>171.666666666667</v>
      </c>
      <c r="BR78" s="77">
        <f t="shared" si="71"/>
        <v>171.666666666667</v>
      </c>
      <c r="BS78" s="77">
        <f t="shared" si="71"/>
        <v>171.666666666667</v>
      </c>
      <c r="BT78" s="77">
        <f t="shared" si="71"/>
        <v>171.666666666667</v>
      </c>
      <c r="BU78" s="77">
        <f t="shared" si="71"/>
        <v>171.666666666667</v>
      </c>
      <c r="BV78" s="77">
        <f t="shared" si="71"/>
        <v>171.666666666667</v>
      </c>
      <c r="BW78" s="77">
        <f t="shared" si="71"/>
        <v>171.666666666667</v>
      </c>
      <c r="BX78" s="77">
        <f t="shared" ref="BX78:CI78" si="72">IF($F$18=$F$19,BX67,BX43)</f>
        <v>171.666666666667</v>
      </c>
      <c r="BY78" s="77">
        <f t="shared" si="72"/>
        <v>171.666666666667</v>
      </c>
      <c r="BZ78" s="77">
        <f t="shared" si="72"/>
        <v>171.666666666667</v>
      </c>
      <c r="CA78" s="77">
        <f t="shared" si="72"/>
        <v>171.666666666667</v>
      </c>
      <c r="CB78" s="77">
        <f t="shared" si="72"/>
        <v>171.666666666667</v>
      </c>
      <c r="CC78" s="77">
        <f t="shared" si="72"/>
        <v>171.666666666667</v>
      </c>
      <c r="CD78" s="77">
        <f t="shared" si="72"/>
        <v>171.666666666667</v>
      </c>
      <c r="CE78" s="77">
        <f t="shared" si="72"/>
        <v>171.666666666667</v>
      </c>
      <c r="CF78" s="77">
        <f t="shared" si="72"/>
        <v>171.666666666667</v>
      </c>
      <c r="CG78" s="77">
        <f t="shared" si="72"/>
        <v>171.666666666667</v>
      </c>
      <c r="CH78" s="77">
        <f t="shared" si="72"/>
        <v>171.666666666667</v>
      </c>
      <c r="CI78" s="77">
        <f t="shared" si="72"/>
        <v>171.666666666667</v>
      </c>
    </row>
    <row r="79" spans="1:87">
      <c r="A79" s="11"/>
      <c r="B79" s="213"/>
      <c r="C79" s="1"/>
      <c r="D79" s="2"/>
      <c r="E79" s="2"/>
      <c r="F79" s="2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</row>
    <row r="80" spans="1:87">
      <c r="A80" s="11"/>
      <c r="B80" s="213"/>
      <c r="C80" s="1" t="s">
        <v>70</v>
      </c>
      <c r="D80" s="2" t="s">
        <v>898</v>
      </c>
      <c r="E80" s="2" t="s">
        <v>58</v>
      </c>
      <c r="F80" s="2"/>
      <c r="G80" s="632"/>
      <c r="H80" s="632"/>
      <c r="I80" s="632"/>
      <c r="J80" s="632"/>
      <c r="K80" s="76">
        <f t="shared" ref="K80:AP80" si="73">IF($F$18=$F$19,K46,IF($F$18=$F$20,K46,IF($F$18=$F$21,K69,0)))</f>
        <v>280.18380118198581</v>
      </c>
      <c r="L80" s="76">
        <f t="shared" si="73"/>
        <v>136.44580118198579</v>
      </c>
      <c r="M80" s="76">
        <f t="shared" si="73"/>
        <v>82.101999999999975</v>
      </c>
      <c r="N80" s="76">
        <f t="shared" si="73"/>
        <v>69.764999999999986</v>
      </c>
      <c r="O80" s="76">
        <f t="shared" si="73"/>
        <v>52.937999999999988</v>
      </c>
      <c r="P80" s="76">
        <f t="shared" si="73"/>
        <v>50.562999999999988</v>
      </c>
      <c r="Q80" s="76">
        <f t="shared" si="73"/>
        <v>50.241999999999962</v>
      </c>
      <c r="R80" s="76">
        <f t="shared" si="73"/>
        <v>50.06899999999996</v>
      </c>
      <c r="S80" s="76">
        <f t="shared" si="73"/>
        <v>50.002999999999986</v>
      </c>
      <c r="T80" s="76">
        <f t="shared" si="73"/>
        <v>50</v>
      </c>
      <c r="U80" s="76">
        <f t="shared" si="73"/>
        <v>50</v>
      </c>
      <c r="V80" s="76">
        <f t="shared" si="73"/>
        <v>50</v>
      </c>
      <c r="W80" s="76">
        <f t="shared" si="73"/>
        <v>50</v>
      </c>
      <c r="X80" s="76">
        <f t="shared" si="73"/>
        <v>50</v>
      </c>
      <c r="Y80" s="76">
        <f t="shared" si="73"/>
        <v>50</v>
      </c>
      <c r="Z80" s="76">
        <f t="shared" si="73"/>
        <v>50</v>
      </c>
      <c r="AA80" s="76">
        <f t="shared" si="73"/>
        <v>50</v>
      </c>
      <c r="AB80" s="76">
        <f t="shared" si="73"/>
        <v>50</v>
      </c>
      <c r="AC80" s="76">
        <f t="shared" si="73"/>
        <v>50</v>
      </c>
      <c r="AD80" s="76">
        <f t="shared" si="73"/>
        <v>50</v>
      </c>
      <c r="AE80" s="76">
        <f t="shared" si="73"/>
        <v>50</v>
      </c>
      <c r="AF80" s="76">
        <f t="shared" si="73"/>
        <v>50</v>
      </c>
      <c r="AG80" s="76">
        <f t="shared" si="73"/>
        <v>50</v>
      </c>
      <c r="AH80" s="76">
        <f t="shared" si="73"/>
        <v>50</v>
      </c>
      <c r="AI80" s="76">
        <f t="shared" si="73"/>
        <v>50</v>
      </c>
      <c r="AJ80" s="76">
        <f t="shared" si="73"/>
        <v>50</v>
      </c>
      <c r="AK80" s="76">
        <f t="shared" si="73"/>
        <v>50</v>
      </c>
      <c r="AL80" s="76">
        <f t="shared" si="73"/>
        <v>50</v>
      </c>
      <c r="AM80" s="76">
        <f t="shared" si="73"/>
        <v>50</v>
      </c>
      <c r="AN80" s="76">
        <f t="shared" si="73"/>
        <v>50</v>
      </c>
      <c r="AO80" s="76">
        <f t="shared" si="73"/>
        <v>50</v>
      </c>
      <c r="AP80" s="76">
        <f t="shared" si="73"/>
        <v>50</v>
      </c>
      <c r="AQ80" s="76">
        <f t="shared" ref="AQ80:BV80" si="74">IF($F$18=$F$19,AQ46,IF($F$18=$F$20,AQ46,IF($F$18=$F$21,AQ69,0)))</f>
        <v>50</v>
      </c>
      <c r="AR80" s="76">
        <f t="shared" si="74"/>
        <v>50</v>
      </c>
      <c r="AS80" s="76">
        <f t="shared" si="74"/>
        <v>50</v>
      </c>
      <c r="AT80" s="76">
        <f t="shared" si="74"/>
        <v>50</v>
      </c>
      <c r="AU80" s="76">
        <f t="shared" si="74"/>
        <v>50</v>
      </c>
      <c r="AV80" s="76">
        <f t="shared" si="74"/>
        <v>50</v>
      </c>
      <c r="AW80" s="76">
        <f t="shared" si="74"/>
        <v>50</v>
      </c>
      <c r="AX80" s="76">
        <f t="shared" si="74"/>
        <v>50</v>
      </c>
      <c r="AY80" s="76">
        <f t="shared" si="74"/>
        <v>50</v>
      </c>
      <c r="AZ80" s="76">
        <f t="shared" si="74"/>
        <v>50</v>
      </c>
      <c r="BA80" s="76">
        <f t="shared" si="74"/>
        <v>50</v>
      </c>
      <c r="BB80" s="76">
        <f t="shared" si="74"/>
        <v>50</v>
      </c>
      <c r="BC80" s="76">
        <f t="shared" si="74"/>
        <v>50</v>
      </c>
      <c r="BD80" s="76">
        <f t="shared" si="74"/>
        <v>50</v>
      </c>
      <c r="BE80" s="76">
        <f t="shared" si="74"/>
        <v>50</v>
      </c>
      <c r="BF80" s="76">
        <f t="shared" si="74"/>
        <v>50</v>
      </c>
      <c r="BG80" s="76">
        <f t="shared" si="74"/>
        <v>50</v>
      </c>
      <c r="BH80" s="76">
        <f t="shared" si="74"/>
        <v>50</v>
      </c>
      <c r="BI80" s="76">
        <f t="shared" si="74"/>
        <v>50</v>
      </c>
      <c r="BJ80" s="76">
        <f t="shared" si="74"/>
        <v>50</v>
      </c>
      <c r="BK80" s="76">
        <f t="shared" si="74"/>
        <v>50</v>
      </c>
      <c r="BL80" s="76">
        <f t="shared" si="74"/>
        <v>50</v>
      </c>
      <c r="BM80" s="76">
        <f t="shared" si="74"/>
        <v>50</v>
      </c>
      <c r="BN80" s="76">
        <f t="shared" si="74"/>
        <v>50</v>
      </c>
      <c r="BO80" s="76">
        <f t="shared" si="74"/>
        <v>50</v>
      </c>
      <c r="BP80" s="76">
        <f t="shared" si="74"/>
        <v>50</v>
      </c>
      <c r="BQ80" s="76">
        <f t="shared" si="74"/>
        <v>50</v>
      </c>
      <c r="BR80" s="76">
        <f t="shared" si="74"/>
        <v>50</v>
      </c>
      <c r="BS80" s="76">
        <f t="shared" si="74"/>
        <v>50</v>
      </c>
      <c r="BT80" s="76">
        <f t="shared" si="74"/>
        <v>50</v>
      </c>
      <c r="BU80" s="76">
        <f t="shared" si="74"/>
        <v>50</v>
      </c>
      <c r="BV80" s="76">
        <f t="shared" si="74"/>
        <v>50</v>
      </c>
      <c r="BW80" s="76">
        <f t="shared" ref="BW80:CI80" si="75">IF($F$18=$F$19,BW46,IF($F$18=$F$20,BW46,IF($F$18=$F$21,BW69,0)))</f>
        <v>50</v>
      </c>
      <c r="BX80" s="76">
        <f t="shared" si="75"/>
        <v>50</v>
      </c>
      <c r="BY80" s="76">
        <f t="shared" si="75"/>
        <v>50</v>
      </c>
      <c r="BZ80" s="76">
        <f t="shared" si="75"/>
        <v>50</v>
      </c>
      <c r="CA80" s="76">
        <f t="shared" si="75"/>
        <v>50</v>
      </c>
      <c r="CB80" s="76">
        <f t="shared" si="75"/>
        <v>50</v>
      </c>
      <c r="CC80" s="76">
        <f t="shared" si="75"/>
        <v>50</v>
      </c>
      <c r="CD80" s="76">
        <f t="shared" si="75"/>
        <v>50</v>
      </c>
      <c r="CE80" s="76">
        <f t="shared" si="75"/>
        <v>50</v>
      </c>
      <c r="CF80" s="76">
        <f t="shared" si="75"/>
        <v>50</v>
      </c>
      <c r="CG80" s="76">
        <f t="shared" si="75"/>
        <v>50</v>
      </c>
      <c r="CH80" s="76">
        <f t="shared" si="75"/>
        <v>50</v>
      </c>
      <c r="CI80" s="76">
        <f t="shared" si="75"/>
        <v>50</v>
      </c>
    </row>
    <row r="81" spans="1:87">
      <c r="A81" s="11"/>
      <c r="B81" s="11"/>
      <c r="C81" s="1"/>
      <c r="D81" s="2"/>
      <c r="E81" s="2"/>
      <c r="F81" s="2"/>
    </row>
    <row r="82" spans="1:87">
      <c r="A82" s="422" t="s">
        <v>83</v>
      </c>
      <c r="B82" s="420"/>
      <c r="C82" s="420"/>
      <c r="D82" s="421"/>
      <c r="E82" s="421"/>
      <c r="F82" s="421"/>
      <c r="G82" s="420"/>
      <c r="H82" s="420"/>
      <c r="I82" s="420"/>
      <c r="J82" s="420"/>
      <c r="K82" s="420"/>
      <c r="L82" s="420"/>
      <c r="M82" s="420"/>
      <c r="N82" s="420"/>
      <c r="O82" s="420"/>
      <c r="P82" s="420"/>
      <c r="Q82" s="420"/>
      <c r="R82" s="420"/>
      <c r="S82" s="420"/>
      <c r="T82" s="420"/>
      <c r="U82" s="420"/>
      <c r="V82" s="420"/>
      <c r="W82" s="420"/>
      <c r="X82" s="420"/>
      <c r="Y82" s="420"/>
      <c r="Z82" s="420"/>
      <c r="AA82" s="420"/>
      <c r="AB82" s="420"/>
      <c r="AC82" s="420"/>
      <c r="AD82" s="420"/>
      <c r="AE82" s="420"/>
      <c r="AF82" s="420"/>
      <c r="AG82" s="420"/>
      <c r="AH82" s="420"/>
      <c r="AI82" s="420"/>
      <c r="AJ82" s="420"/>
      <c r="AK82" s="420"/>
      <c r="AL82" s="420"/>
      <c r="AM82" s="420"/>
      <c r="AN82" s="420"/>
      <c r="AO82" s="420"/>
      <c r="AP82" s="420"/>
      <c r="AQ82" s="420"/>
      <c r="AR82" s="420"/>
      <c r="AS82" s="420"/>
      <c r="AT82" s="420"/>
      <c r="AU82" s="420"/>
      <c r="AV82" s="420"/>
      <c r="AW82" s="420"/>
      <c r="AX82" s="420"/>
      <c r="AY82" s="420"/>
      <c r="AZ82" s="420"/>
      <c r="BA82" s="420"/>
      <c r="BB82" s="420"/>
      <c r="BC82" s="420"/>
      <c r="BD82" s="420"/>
      <c r="BE82" s="420"/>
      <c r="BF82" s="420"/>
      <c r="BG82" s="420"/>
      <c r="BH82" s="420"/>
      <c r="BI82" s="420"/>
      <c r="BJ82" s="420"/>
      <c r="BK82" s="420"/>
      <c r="BL82" s="420"/>
      <c r="BM82" s="420"/>
      <c r="BN82" s="420"/>
      <c r="BO82" s="420"/>
      <c r="BP82" s="420"/>
      <c r="BQ82" s="420"/>
      <c r="BR82" s="420"/>
      <c r="BS82" s="420"/>
      <c r="BT82" s="420"/>
      <c r="BU82" s="420"/>
      <c r="BV82" s="420"/>
      <c r="BW82" s="420"/>
      <c r="BX82" s="420"/>
      <c r="BY82" s="420"/>
      <c r="BZ82" s="420"/>
      <c r="CA82" s="420"/>
      <c r="CB82" s="420"/>
      <c r="CC82" s="420"/>
      <c r="CD82" s="420"/>
      <c r="CE82" s="420"/>
      <c r="CF82" s="420"/>
      <c r="CG82" s="420"/>
      <c r="CH82" s="420"/>
      <c r="CI82" s="420"/>
    </row>
  </sheetData>
  <sheetProtection algorithmName="SHA-512" hashValue="tNb/FrullZSpEi6Q3rHGX0BhLrVytX/Ti7szPq3ohNlaFlIIbAhYIVOINBoVdW3DaxjuWCXcWOkbT3rENGse9g==" saltValue="KZ2OCU56jCAlGV5dtQWa1w==" spinCount="100000" sheet="1" objects="1" scenarios="1"/>
  <phoneticPr fontId="6" type="noConversion"/>
  <conditionalFormatting sqref="F16">
    <cfRule type="cellIs" dxfId="81" priority="2" operator="equal">
      <formula>"OK"</formula>
    </cfRule>
    <cfRule type="cellIs" dxfId="80" priority="3" operator="equal">
      <formula>"-"</formula>
    </cfRule>
  </conditionalFormatting>
  <conditionalFormatting sqref="G18">
    <cfRule type="cellIs" dxfId="79" priority="1" operator="notEqual">
      <formula>"OK"</formula>
    </cfRule>
  </conditionalFormatting>
  <dataValidations count="1">
    <dataValidation type="list" allowBlank="1" showInputMessage="1" showErrorMessage="1" sqref="F18" xr:uid="{D213E9AA-C110-49A2-B0F4-13B2EFBAB05A}">
      <formula1>$F$19:$F$21</formula1>
    </dataValidation>
  </dataValidations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42690" r:id="rId4" name="Button 2">
              <controlPr defaultSize="0" print="0" autoFill="0" autoPict="0" macro="[0]!Balancer">
                <anchor moveWithCells="1" sizeWithCells="1">
                  <from>
                    <xdr:col>2</xdr:col>
                    <xdr:colOff>876300</xdr:colOff>
                    <xdr:row>0</xdr:row>
                    <xdr:rowOff>82550</xdr:rowOff>
                  </from>
                  <to>
                    <xdr:col>2</xdr:col>
                    <xdr:colOff>2959100</xdr:colOff>
                    <xdr:row>2</xdr:row>
                    <xdr:rowOff>107950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257E3-58BA-432E-94F2-88A20F92EC6C}">
  <sheetPr codeName="Sheet2">
    <tabColor theme="9" tint="0.59999389629810485"/>
    <pageSetUpPr fitToPage="1"/>
  </sheetPr>
  <dimension ref="A1:CI441"/>
  <sheetViews>
    <sheetView zoomScaleNormal="10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8.54296875" defaultRowHeight="14.5"/>
  <cols>
    <col min="1" max="2" width="2.54296875" customWidth="1"/>
    <col min="3" max="3" width="73.90625" bestFit="1" customWidth="1"/>
    <col min="4" max="4" width="14.81640625" bestFit="1" customWidth="1"/>
    <col min="5" max="5" width="5.453125" bestFit="1" customWidth="1"/>
    <col min="6" max="6" width="18.81640625" bestFit="1" customWidth="1"/>
    <col min="7" max="8" width="9.26953125" bestFit="1" customWidth="1"/>
    <col min="9" max="12" width="10.08984375" bestFit="1" customWidth="1"/>
    <col min="13" max="20" width="9.6328125" bestFit="1" customWidth="1"/>
    <col min="21" max="87" width="9.6328125" hidden="1" customWidth="1"/>
  </cols>
  <sheetData>
    <row r="1" spans="1:87" ht="18.5">
      <c r="A1" s="131"/>
      <c r="B1" s="129"/>
      <c r="C1" s="133" t="str">
        <f ca="1">MID(CELL("filename",A1),FIND("]",CELL("filename",A1))+1,256)</f>
        <v>Inputs</v>
      </c>
      <c r="D1" s="211"/>
      <c r="E1" s="211"/>
      <c r="F1" s="211"/>
      <c r="G1" s="106" t="s">
        <v>362</v>
      </c>
      <c r="H1" s="106" t="s">
        <v>112</v>
      </c>
      <c r="I1" s="106" t="s">
        <v>113</v>
      </c>
      <c r="J1" s="106" t="s">
        <v>38</v>
      </c>
      <c r="K1" s="106" t="s">
        <v>39</v>
      </c>
      <c r="L1" s="106" t="s">
        <v>2</v>
      </c>
      <c r="M1" s="106" t="s">
        <v>3</v>
      </c>
      <c r="N1" s="106" t="s">
        <v>4</v>
      </c>
      <c r="O1" s="106" t="s">
        <v>5</v>
      </c>
      <c r="P1" s="106" t="s">
        <v>6</v>
      </c>
      <c r="Q1" s="106" t="s">
        <v>7</v>
      </c>
      <c r="R1" s="106" t="s">
        <v>8</v>
      </c>
      <c r="S1" s="106" t="s">
        <v>9</v>
      </c>
      <c r="T1" s="106" t="s">
        <v>10</v>
      </c>
      <c r="U1" s="106" t="s">
        <v>11</v>
      </c>
      <c r="V1" s="106" t="s">
        <v>12</v>
      </c>
      <c r="W1" s="106" t="s">
        <v>13</v>
      </c>
      <c r="X1" s="106" t="s">
        <v>14</v>
      </c>
      <c r="Y1" s="106" t="s">
        <v>15</v>
      </c>
      <c r="Z1" s="106" t="s">
        <v>16</v>
      </c>
      <c r="AA1" s="106" t="s">
        <v>17</v>
      </c>
      <c r="AB1" s="106" t="s">
        <v>18</v>
      </c>
      <c r="AC1" s="106" t="s">
        <v>19</v>
      </c>
      <c r="AD1" s="106" t="s">
        <v>20</v>
      </c>
      <c r="AE1" s="106" t="s">
        <v>21</v>
      </c>
      <c r="AF1" s="106" t="s">
        <v>22</v>
      </c>
      <c r="AG1" s="106" t="s">
        <v>23</v>
      </c>
      <c r="AH1" s="106" t="s">
        <v>24</v>
      </c>
      <c r="AI1" s="106" t="s">
        <v>25</v>
      </c>
      <c r="AJ1" s="106" t="s">
        <v>26</v>
      </c>
      <c r="AK1" s="106" t="s">
        <v>27</v>
      </c>
      <c r="AL1" s="106" t="s">
        <v>28</v>
      </c>
      <c r="AM1" s="106" t="s">
        <v>114</v>
      </c>
      <c r="AN1" s="106" t="s">
        <v>115</v>
      </c>
      <c r="AO1" s="106" t="s">
        <v>116</v>
      </c>
      <c r="AP1" s="106" t="s">
        <v>117</v>
      </c>
      <c r="AQ1" s="106" t="s">
        <v>118</v>
      </c>
      <c r="AR1" s="106" t="s">
        <v>119</v>
      </c>
      <c r="AS1" s="106" t="s">
        <v>120</v>
      </c>
      <c r="AT1" s="106" t="s">
        <v>121</v>
      </c>
      <c r="AU1" s="106" t="s">
        <v>122</v>
      </c>
      <c r="AV1" s="106" t="s">
        <v>123</v>
      </c>
      <c r="AW1" s="106" t="s">
        <v>124</v>
      </c>
      <c r="AX1" s="106" t="s">
        <v>125</v>
      </c>
      <c r="AY1" s="106" t="s">
        <v>126</v>
      </c>
      <c r="AZ1" s="106" t="s">
        <v>127</v>
      </c>
      <c r="BA1" s="106" t="s">
        <v>128</v>
      </c>
      <c r="BB1" s="106" t="s">
        <v>129</v>
      </c>
      <c r="BC1" s="106" t="s">
        <v>130</v>
      </c>
      <c r="BD1" s="106" t="s">
        <v>131</v>
      </c>
      <c r="BE1" s="106" t="s">
        <v>132</v>
      </c>
      <c r="BF1" s="106" t="s">
        <v>133</v>
      </c>
      <c r="BG1" s="106" t="s">
        <v>134</v>
      </c>
      <c r="BH1" s="106" t="s">
        <v>135</v>
      </c>
      <c r="BI1" s="106" t="s">
        <v>136</v>
      </c>
      <c r="BJ1" s="106" t="s">
        <v>137</v>
      </c>
      <c r="BK1" s="106" t="s">
        <v>138</v>
      </c>
      <c r="BL1" s="106" t="s">
        <v>139</v>
      </c>
      <c r="BM1" s="106" t="s">
        <v>140</v>
      </c>
      <c r="BN1" s="106" t="s">
        <v>141</v>
      </c>
      <c r="BO1" s="106" t="s">
        <v>142</v>
      </c>
      <c r="BP1" s="106" t="s">
        <v>143</v>
      </c>
      <c r="BQ1" s="106" t="s">
        <v>144</v>
      </c>
      <c r="BR1" s="106" t="s">
        <v>145</v>
      </c>
      <c r="BS1" s="106" t="s">
        <v>146</v>
      </c>
      <c r="BT1" s="106" t="s">
        <v>147</v>
      </c>
      <c r="BU1" s="106" t="s">
        <v>148</v>
      </c>
      <c r="BV1" s="106" t="s">
        <v>149</v>
      </c>
      <c r="BW1" s="106" t="s">
        <v>150</v>
      </c>
      <c r="BX1" s="106" t="s">
        <v>151</v>
      </c>
      <c r="BY1" s="106" t="s">
        <v>152</v>
      </c>
      <c r="BZ1" s="106" t="s">
        <v>153</v>
      </c>
      <c r="CA1" s="106" t="s">
        <v>154</v>
      </c>
      <c r="CB1" s="106" t="s">
        <v>155</v>
      </c>
      <c r="CC1" s="106" t="s">
        <v>156</v>
      </c>
      <c r="CD1" s="106" t="s">
        <v>157</v>
      </c>
      <c r="CE1" s="106" t="s">
        <v>158</v>
      </c>
      <c r="CF1" s="106" t="s">
        <v>159</v>
      </c>
      <c r="CG1" s="106" t="s">
        <v>160</v>
      </c>
      <c r="CH1" s="106" t="s">
        <v>161</v>
      </c>
      <c r="CI1" s="106" t="s">
        <v>162</v>
      </c>
    </row>
    <row r="2" spans="1:87" ht="13.5" customHeight="1">
      <c r="A2" s="203"/>
      <c r="B2" s="1"/>
      <c r="D2" s="79"/>
      <c r="E2" s="79"/>
      <c r="G2" s="89">
        <v>43921</v>
      </c>
      <c r="H2" s="89">
        <f>EDATE(G2,12)</f>
        <v>44286</v>
      </c>
      <c r="I2" s="89">
        <f t="shared" ref="I2:J2" si="0">EDATE(H2,12)</f>
        <v>44651</v>
      </c>
      <c r="J2" s="89">
        <f t="shared" si="0"/>
        <v>45016</v>
      </c>
      <c r="K2" s="89">
        <f t="shared" ref="K2:AF2" si="1">EDATE(J2,12)</f>
        <v>45382</v>
      </c>
      <c r="L2" s="89">
        <f t="shared" si="1"/>
        <v>45747</v>
      </c>
      <c r="M2" s="89">
        <f t="shared" si="1"/>
        <v>46112</v>
      </c>
      <c r="N2" s="89">
        <f t="shared" si="1"/>
        <v>46477</v>
      </c>
      <c r="O2" s="89">
        <f t="shared" si="1"/>
        <v>46843</v>
      </c>
      <c r="P2" s="89">
        <f t="shared" si="1"/>
        <v>47208</v>
      </c>
      <c r="Q2" s="89">
        <f t="shared" si="1"/>
        <v>47573</v>
      </c>
      <c r="R2" s="89">
        <f t="shared" si="1"/>
        <v>47938</v>
      </c>
      <c r="S2" s="89">
        <f t="shared" si="1"/>
        <v>48304</v>
      </c>
      <c r="T2" s="89">
        <f t="shared" si="1"/>
        <v>48669</v>
      </c>
      <c r="U2" s="89">
        <f t="shared" si="1"/>
        <v>49034</v>
      </c>
      <c r="V2" s="89">
        <f t="shared" si="1"/>
        <v>49399</v>
      </c>
      <c r="W2" s="89">
        <f t="shared" si="1"/>
        <v>49765</v>
      </c>
      <c r="X2" s="89">
        <f t="shared" si="1"/>
        <v>50130</v>
      </c>
      <c r="Y2" s="89">
        <f t="shared" si="1"/>
        <v>50495</v>
      </c>
      <c r="Z2" s="89">
        <f t="shared" si="1"/>
        <v>50860</v>
      </c>
      <c r="AA2" s="89">
        <f t="shared" si="1"/>
        <v>51226</v>
      </c>
      <c r="AB2" s="89">
        <f t="shared" si="1"/>
        <v>51591</v>
      </c>
      <c r="AC2" s="89">
        <f t="shared" si="1"/>
        <v>51956</v>
      </c>
      <c r="AD2" s="89">
        <f t="shared" si="1"/>
        <v>52321</v>
      </c>
      <c r="AE2" s="89">
        <f t="shared" si="1"/>
        <v>52687</v>
      </c>
      <c r="AF2" s="89">
        <f t="shared" si="1"/>
        <v>53052</v>
      </c>
      <c r="AG2" s="89">
        <f t="shared" ref="AG2" si="2">EDATE(AF2,12)</f>
        <v>53417</v>
      </c>
      <c r="AH2" s="89">
        <f t="shared" ref="AH2" si="3">EDATE(AG2,12)</f>
        <v>53782</v>
      </c>
      <c r="AI2" s="89">
        <f t="shared" ref="AI2" si="4">EDATE(AH2,12)</f>
        <v>54148</v>
      </c>
      <c r="AJ2" s="89">
        <f t="shared" ref="AJ2" si="5">EDATE(AI2,12)</f>
        <v>54513</v>
      </c>
      <c r="AK2" s="89">
        <f>EDATE(AJ2,12)</f>
        <v>54878</v>
      </c>
      <c r="AL2" s="89">
        <f t="shared" ref="AL2" si="6">EDATE(AK2,12)</f>
        <v>55243</v>
      </c>
      <c r="AM2" s="89">
        <f t="shared" ref="AM2" si="7">EDATE(AL2,12)</f>
        <v>55609</v>
      </c>
      <c r="AN2" s="89">
        <f t="shared" ref="AN2" si="8">EDATE(AM2,12)</f>
        <v>55974</v>
      </c>
      <c r="AO2" s="89">
        <f t="shared" ref="AO2" si="9">EDATE(AN2,12)</f>
        <v>56339</v>
      </c>
      <c r="AP2" s="89">
        <f t="shared" ref="AP2" si="10">EDATE(AO2,12)</f>
        <v>56704</v>
      </c>
      <c r="AQ2" s="89">
        <f t="shared" ref="AQ2" si="11">EDATE(AP2,12)</f>
        <v>57070</v>
      </c>
      <c r="AR2" s="89">
        <f t="shared" ref="AR2" si="12">EDATE(AQ2,12)</f>
        <v>57435</v>
      </c>
      <c r="AS2" s="89">
        <f t="shared" ref="AS2" si="13">EDATE(AR2,12)</f>
        <v>57800</v>
      </c>
      <c r="AT2" s="89">
        <f t="shared" ref="AT2" si="14">EDATE(AS2,12)</f>
        <v>58165</v>
      </c>
      <c r="AU2" s="89">
        <f t="shared" ref="AU2" si="15">EDATE(AT2,12)</f>
        <v>58531</v>
      </c>
      <c r="AV2" s="89">
        <f t="shared" ref="AV2" si="16">EDATE(AU2,12)</f>
        <v>58896</v>
      </c>
      <c r="AW2" s="89">
        <f t="shared" ref="AW2" si="17">EDATE(AV2,12)</f>
        <v>59261</v>
      </c>
      <c r="AX2" s="89">
        <f t="shared" ref="AX2" si="18">EDATE(AW2,12)</f>
        <v>59626</v>
      </c>
      <c r="AY2" s="89">
        <f t="shared" ref="AY2" si="19">EDATE(AX2,12)</f>
        <v>59992</v>
      </c>
      <c r="AZ2" s="89">
        <f t="shared" ref="AZ2" si="20">EDATE(AY2,12)</f>
        <v>60357</v>
      </c>
      <c r="BA2" s="89">
        <f t="shared" ref="BA2" si="21">EDATE(AZ2,12)</f>
        <v>60722</v>
      </c>
      <c r="BB2" s="89">
        <f t="shared" ref="BB2" si="22">EDATE(BA2,12)</f>
        <v>61087</v>
      </c>
      <c r="BC2" s="89">
        <f t="shared" ref="BC2" si="23">EDATE(BB2,12)</f>
        <v>61453</v>
      </c>
      <c r="BD2" s="89">
        <f t="shared" ref="BD2" si="24">EDATE(BC2,12)</f>
        <v>61818</v>
      </c>
      <c r="BE2" s="89">
        <f t="shared" ref="BE2" si="25">EDATE(BD2,12)</f>
        <v>62183</v>
      </c>
      <c r="BF2" s="89">
        <f t="shared" ref="BF2" si="26">EDATE(BE2,12)</f>
        <v>62548</v>
      </c>
      <c r="BG2" s="89">
        <f t="shared" ref="BG2" si="27">EDATE(BF2,12)</f>
        <v>62914</v>
      </c>
      <c r="BH2" s="89">
        <f t="shared" ref="BH2" si="28">EDATE(BG2,12)</f>
        <v>63279</v>
      </c>
      <c r="BI2" s="89">
        <f t="shared" ref="BI2" si="29">EDATE(BH2,12)</f>
        <v>63644</v>
      </c>
      <c r="BJ2" s="89">
        <f t="shared" ref="BJ2" si="30">EDATE(BI2,12)</f>
        <v>64009</v>
      </c>
      <c r="BK2" s="89">
        <f t="shared" ref="BK2" si="31">EDATE(BJ2,12)</f>
        <v>64375</v>
      </c>
      <c r="BL2" s="89">
        <f t="shared" ref="BL2" si="32">EDATE(BK2,12)</f>
        <v>64740</v>
      </c>
      <c r="BM2" s="89">
        <f t="shared" ref="BM2" si="33">EDATE(BL2,12)</f>
        <v>65105</v>
      </c>
      <c r="BN2" s="89">
        <f t="shared" ref="BN2" si="34">EDATE(BM2,12)</f>
        <v>65470</v>
      </c>
      <c r="BO2" s="89">
        <f t="shared" ref="BO2" si="35">EDATE(BN2,12)</f>
        <v>65836</v>
      </c>
      <c r="BP2" s="89">
        <f t="shared" ref="BP2" si="36">EDATE(BO2,12)</f>
        <v>66201</v>
      </c>
      <c r="BQ2" s="89">
        <f t="shared" ref="BQ2" si="37">EDATE(BP2,12)</f>
        <v>66566</v>
      </c>
      <c r="BR2" s="89">
        <f t="shared" ref="BR2" si="38">EDATE(BQ2,12)</f>
        <v>66931</v>
      </c>
      <c r="BS2" s="89">
        <f t="shared" ref="BS2" si="39">EDATE(BR2,12)</f>
        <v>67297</v>
      </c>
      <c r="BT2" s="89">
        <f t="shared" ref="BT2" si="40">EDATE(BS2,12)</f>
        <v>67662</v>
      </c>
      <c r="BU2" s="89">
        <f t="shared" ref="BU2" si="41">EDATE(BT2,12)</f>
        <v>68027</v>
      </c>
      <c r="BV2" s="89">
        <f t="shared" ref="BV2" si="42">EDATE(BU2,12)</f>
        <v>68392</v>
      </c>
      <c r="BW2" s="89">
        <f t="shared" ref="BW2" si="43">EDATE(BV2,12)</f>
        <v>68758</v>
      </c>
      <c r="BX2" s="89">
        <f t="shared" ref="BX2" si="44">EDATE(BW2,12)</f>
        <v>69123</v>
      </c>
      <c r="BY2" s="89">
        <f t="shared" ref="BY2" si="45">EDATE(BX2,12)</f>
        <v>69488</v>
      </c>
      <c r="BZ2" s="89">
        <f t="shared" ref="BZ2" si="46">EDATE(BY2,12)</f>
        <v>69853</v>
      </c>
      <c r="CA2" s="89">
        <f t="shared" ref="CA2" si="47">EDATE(BZ2,12)</f>
        <v>70219</v>
      </c>
      <c r="CB2" s="89">
        <f t="shared" ref="CB2" si="48">EDATE(CA2,12)</f>
        <v>70584</v>
      </c>
      <c r="CC2" s="89">
        <f t="shared" ref="CC2" si="49">EDATE(CB2,12)</f>
        <v>70949</v>
      </c>
      <c r="CD2" s="89">
        <f t="shared" ref="CD2" si="50">EDATE(CC2,12)</f>
        <v>71314</v>
      </c>
      <c r="CE2" s="89">
        <f t="shared" ref="CE2" si="51">EDATE(CD2,12)</f>
        <v>71680</v>
      </c>
      <c r="CF2" s="89">
        <f t="shared" ref="CF2" si="52">EDATE(CE2,12)</f>
        <v>72045</v>
      </c>
      <c r="CG2" s="89">
        <f t="shared" ref="CG2" si="53">EDATE(CF2,12)</f>
        <v>72410</v>
      </c>
      <c r="CH2" s="89">
        <f t="shared" ref="CH2" si="54">EDATE(CG2,12)</f>
        <v>72775</v>
      </c>
      <c r="CI2" s="89">
        <f t="shared" ref="CI2" si="55">EDATE(CH2,12)</f>
        <v>73140</v>
      </c>
    </row>
    <row r="3" spans="1:87" ht="13.5" customHeight="1" thickBot="1">
      <c r="A3" s="214"/>
      <c r="B3" s="57"/>
      <c r="C3" s="80"/>
      <c r="D3" s="81" t="s">
        <v>163</v>
      </c>
      <c r="E3" s="81" t="s">
        <v>164</v>
      </c>
      <c r="F3" s="81" t="s">
        <v>165</v>
      </c>
      <c r="G3" s="53"/>
      <c r="H3" s="53">
        <f>H2-G2</f>
        <v>365</v>
      </c>
      <c r="I3" s="53">
        <f t="shared" ref="I3" si="56">I2-H2</f>
        <v>365</v>
      </c>
      <c r="J3" s="53">
        <f t="shared" ref="J3:AF3" si="57">J2-I2</f>
        <v>365</v>
      </c>
      <c r="K3" s="53">
        <f t="shared" si="57"/>
        <v>366</v>
      </c>
      <c r="L3" s="53">
        <f t="shared" si="57"/>
        <v>365</v>
      </c>
      <c r="M3" s="53">
        <f t="shared" si="57"/>
        <v>365</v>
      </c>
      <c r="N3" s="53">
        <f t="shared" si="57"/>
        <v>365</v>
      </c>
      <c r="O3" s="53">
        <f t="shared" si="57"/>
        <v>366</v>
      </c>
      <c r="P3" s="53">
        <f t="shared" si="57"/>
        <v>365</v>
      </c>
      <c r="Q3" s="53">
        <f t="shared" si="57"/>
        <v>365</v>
      </c>
      <c r="R3" s="53">
        <f t="shared" si="57"/>
        <v>365</v>
      </c>
      <c r="S3" s="53">
        <f>S2-R2</f>
        <v>366</v>
      </c>
      <c r="T3" s="53">
        <f t="shared" si="57"/>
        <v>365</v>
      </c>
      <c r="U3" s="53">
        <f t="shared" si="57"/>
        <v>365</v>
      </c>
      <c r="V3" s="53">
        <f t="shared" si="57"/>
        <v>365</v>
      </c>
      <c r="W3" s="53">
        <f t="shared" si="57"/>
        <v>366</v>
      </c>
      <c r="X3" s="53">
        <f t="shared" si="57"/>
        <v>365</v>
      </c>
      <c r="Y3" s="53">
        <f t="shared" si="57"/>
        <v>365</v>
      </c>
      <c r="Z3" s="53">
        <f t="shared" si="57"/>
        <v>365</v>
      </c>
      <c r="AA3" s="53">
        <f t="shared" si="57"/>
        <v>366</v>
      </c>
      <c r="AB3" s="53">
        <f t="shared" si="57"/>
        <v>365</v>
      </c>
      <c r="AC3" s="53">
        <f t="shared" si="57"/>
        <v>365</v>
      </c>
      <c r="AD3" s="53">
        <f t="shared" si="57"/>
        <v>365</v>
      </c>
      <c r="AE3" s="53">
        <f t="shared" si="57"/>
        <v>366</v>
      </c>
      <c r="AF3" s="53">
        <f t="shared" si="57"/>
        <v>365</v>
      </c>
      <c r="AG3" s="53">
        <f t="shared" ref="AG3" si="58">AG2-AF2</f>
        <v>365</v>
      </c>
      <c r="AH3" s="53">
        <f t="shared" ref="AH3" si="59">AH2-AG2</f>
        <v>365</v>
      </c>
      <c r="AI3" s="53">
        <f t="shared" ref="AI3" si="60">AI2-AH2</f>
        <v>366</v>
      </c>
      <c r="AJ3" s="53">
        <f t="shared" ref="AJ3" si="61">AJ2-AI2</f>
        <v>365</v>
      </c>
      <c r="AK3" s="53">
        <f t="shared" ref="AK3" si="62">AK2-AJ2</f>
        <v>365</v>
      </c>
      <c r="AL3" s="53">
        <f t="shared" ref="AL3" si="63">AL2-AK2</f>
        <v>365</v>
      </c>
      <c r="AM3" s="53">
        <f t="shared" ref="AM3" si="64">AM2-AL2</f>
        <v>366</v>
      </c>
      <c r="AN3" s="53">
        <f t="shared" ref="AN3" si="65">AN2-AM2</f>
        <v>365</v>
      </c>
      <c r="AO3" s="53">
        <f t="shared" ref="AO3" si="66">AO2-AN2</f>
        <v>365</v>
      </c>
      <c r="AP3" s="53">
        <f t="shared" ref="AP3" si="67">AP2-AO2</f>
        <v>365</v>
      </c>
      <c r="AQ3" s="53">
        <f t="shared" ref="AQ3" si="68">AQ2-AP2</f>
        <v>366</v>
      </c>
      <c r="AR3" s="53">
        <f t="shared" ref="AR3" si="69">AR2-AQ2</f>
        <v>365</v>
      </c>
      <c r="AS3" s="53">
        <f t="shared" ref="AS3" si="70">AS2-AR2</f>
        <v>365</v>
      </c>
      <c r="AT3" s="53">
        <f t="shared" ref="AT3" si="71">AT2-AS2</f>
        <v>365</v>
      </c>
      <c r="AU3" s="53">
        <f t="shared" ref="AU3" si="72">AU2-AT2</f>
        <v>366</v>
      </c>
      <c r="AV3" s="53">
        <f t="shared" ref="AV3" si="73">AV2-AU2</f>
        <v>365</v>
      </c>
      <c r="AW3" s="53">
        <f t="shared" ref="AW3" si="74">AW2-AV2</f>
        <v>365</v>
      </c>
      <c r="AX3" s="53">
        <f t="shared" ref="AX3" si="75">AX2-AW2</f>
        <v>365</v>
      </c>
      <c r="AY3" s="53">
        <f t="shared" ref="AY3" si="76">AY2-AX2</f>
        <v>366</v>
      </c>
      <c r="AZ3" s="53">
        <f t="shared" ref="AZ3" si="77">AZ2-AY2</f>
        <v>365</v>
      </c>
      <c r="BA3" s="53">
        <f t="shared" ref="BA3" si="78">BA2-AZ2</f>
        <v>365</v>
      </c>
      <c r="BB3" s="53">
        <f t="shared" ref="BB3" si="79">BB2-BA2</f>
        <v>365</v>
      </c>
      <c r="BC3" s="53">
        <f t="shared" ref="BC3" si="80">BC2-BB2</f>
        <v>366</v>
      </c>
      <c r="BD3" s="53">
        <f t="shared" ref="BD3" si="81">BD2-BC2</f>
        <v>365</v>
      </c>
      <c r="BE3" s="53">
        <f t="shared" ref="BE3" si="82">BE2-BD2</f>
        <v>365</v>
      </c>
      <c r="BF3" s="53">
        <f t="shared" ref="BF3" si="83">BF2-BE2</f>
        <v>365</v>
      </c>
      <c r="BG3" s="53">
        <f t="shared" ref="BG3" si="84">BG2-BF2</f>
        <v>366</v>
      </c>
      <c r="BH3" s="53">
        <f t="shared" ref="BH3" si="85">BH2-BG2</f>
        <v>365</v>
      </c>
      <c r="BI3" s="53">
        <f t="shared" ref="BI3" si="86">BI2-BH2</f>
        <v>365</v>
      </c>
      <c r="BJ3" s="53">
        <f t="shared" ref="BJ3" si="87">BJ2-BI2</f>
        <v>365</v>
      </c>
      <c r="BK3" s="53">
        <f t="shared" ref="BK3" si="88">BK2-BJ2</f>
        <v>366</v>
      </c>
      <c r="BL3" s="53">
        <f t="shared" ref="BL3" si="89">BL2-BK2</f>
        <v>365</v>
      </c>
      <c r="BM3" s="53">
        <f t="shared" ref="BM3" si="90">BM2-BL2</f>
        <v>365</v>
      </c>
      <c r="BN3" s="53">
        <f t="shared" ref="BN3" si="91">BN2-BM2</f>
        <v>365</v>
      </c>
      <c r="BO3" s="53">
        <f t="shared" ref="BO3" si="92">BO2-BN2</f>
        <v>366</v>
      </c>
      <c r="BP3" s="53">
        <f t="shared" ref="BP3" si="93">BP2-BO2</f>
        <v>365</v>
      </c>
      <c r="BQ3" s="53">
        <f t="shared" ref="BQ3" si="94">BQ2-BP2</f>
        <v>365</v>
      </c>
      <c r="BR3" s="53">
        <f t="shared" ref="BR3" si="95">BR2-BQ2</f>
        <v>365</v>
      </c>
      <c r="BS3" s="53">
        <f t="shared" ref="BS3" si="96">BS2-BR2</f>
        <v>366</v>
      </c>
      <c r="BT3" s="53">
        <f t="shared" ref="BT3" si="97">BT2-BS2</f>
        <v>365</v>
      </c>
      <c r="BU3" s="53">
        <f t="shared" ref="BU3" si="98">BU2-BT2</f>
        <v>365</v>
      </c>
      <c r="BV3" s="53">
        <f t="shared" ref="BV3" si="99">BV2-BU2</f>
        <v>365</v>
      </c>
      <c r="BW3" s="53">
        <f t="shared" ref="BW3" si="100">BW2-BV2</f>
        <v>366</v>
      </c>
      <c r="BX3" s="53">
        <f t="shared" ref="BX3" si="101">BX2-BW2</f>
        <v>365</v>
      </c>
      <c r="BY3" s="53">
        <f t="shared" ref="BY3" si="102">BY2-BX2</f>
        <v>365</v>
      </c>
      <c r="BZ3" s="53">
        <f t="shared" ref="BZ3" si="103">BZ2-BY2</f>
        <v>365</v>
      </c>
      <c r="CA3" s="53">
        <f t="shared" ref="CA3" si="104">CA2-BZ2</f>
        <v>366</v>
      </c>
      <c r="CB3" s="53">
        <f t="shared" ref="CB3" si="105">CB2-CA2</f>
        <v>365</v>
      </c>
      <c r="CC3" s="53">
        <f t="shared" ref="CC3" si="106">CC2-CB2</f>
        <v>365</v>
      </c>
      <c r="CD3" s="53">
        <f t="shared" ref="CD3" si="107">CD2-CC2</f>
        <v>365</v>
      </c>
      <c r="CE3" s="53">
        <f t="shared" ref="CE3" si="108">CE2-CD2</f>
        <v>366</v>
      </c>
      <c r="CF3" s="53">
        <f t="shared" ref="CF3" si="109">CF2-CE2</f>
        <v>365</v>
      </c>
      <c r="CG3" s="53">
        <f t="shared" ref="CG3" si="110">CG2-CF2</f>
        <v>365</v>
      </c>
      <c r="CH3" s="53">
        <f t="shared" ref="CH3" si="111">CH2-CG2</f>
        <v>365</v>
      </c>
      <c r="CI3" s="53">
        <f t="shared" ref="CI3" si="112">CI2-CH2</f>
        <v>365</v>
      </c>
    </row>
    <row r="4" spans="1:87">
      <c r="A4" s="215"/>
      <c r="B4" s="193"/>
      <c r="C4" s="51" t="s">
        <v>166</v>
      </c>
      <c r="D4" s="90"/>
      <c r="E4" s="90"/>
      <c r="F4" s="92"/>
      <c r="G4" s="92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</row>
    <row r="5" spans="1:87">
      <c r="A5" s="233"/>
      <c r="B5" s="234"/>
      <c r="C5" s="235" t="s">
        <v>167</v>
      </c>
      <c r="D5" s="208"/>
      <c r="E5" s="208"/>
      <c r="F5" s="236"/>
      <c r="G5" s="236"/>
      <c r="H5" s="237"/>
      <c r="I5" s="237"/>
      <c r="J5" s="237"/>
      <c r="K5" s="237"/>
      <c r="L5" s="237"/>
      <c r="M5" s="237"/>
      <c r="N5" s="237"/>
      <c r="O5" s="237"/>
      <c r="P5" s="237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</row>
    <row r="6" spans="1:87">
      <c r="A6" s="203"/>
      <c r="B6" s="151"/>
      <c r="C6" s="1" t="s">
        <v>168</v>
      </c>
      <c r="D6" s="2" t="s">
        <v>389</v>
      </c>
      <c r="E6" s="2" t="s">
        <v>42</v>
      </c>
      <c r="F6" s="68"/>
      <c r="G6" s="627"/>
      <c r="H6" s="627"/>
      <c r="I6" s="174">
        <v>1.7999999999999999E-2</v>
      </c>
      <c r="J6" s="174">
        <v>0</v>
      </c>
      <c r="K6" s="174">
        <v>-6.0999999999999999E-2</v>
      </c>
      <c r="L6" s="174">
        <v>4.2000000000000003E-2</v>
      </c>
      <c r="M6" s="174">
        <v>7.5999999999999998E-2</v>
      </c>
      <c r="N6" s="174">
        <v>5.0700000000000002E-2</v>
      </c>
      <c r="O6" s="174">
        <v>0.02</v>
      </c>
      <c r="P6" s="174">
        <v>0.02</v>
      </c>
      <c r="Q6" s="174">
        <v>0.02</v>
      </c>
      <c r="R6" s="174">
        <v>0.02</v>
      </c>
      <c r="S6" s="174">
        <v>0.02</v>
      </c>
      <c r="T6" s="174">
        <v>0.02</v>
      </c>
      <c r="U6" s="174">
        <v>0.02</v>
      </c>
      <c r="V6" s="174">
        <v>0.02</v>
      </c>
      <c r="W6" s="174">
        <v>0.02</v>
      </c>
      <c r="X6" s="174">
        <v>0.02</v>
      </c>
      <c r="Y6" s="174">
        <v>0.02</v>
      </c>
      <c r="Z6" s="174">
        <v>0.02</v>
      </c>
      <c r="AA6" s="174">
        <v>0.02</v>
      </c>
      <c r="AB6" s="174">
        <v>0.02</v>
      </c>
      <c r="AC6" s="174">
        <v>0.02</v>
      </c>
      <c r="AD6" s="174">
        <v>0.02</v>
      </c>
      <c r="AE6" s="174">
        <v>0.02</v>
      </c>
      <c r="AF6" s="174">
        <v>0.02</v>
      </c>
      <c r="AG6" s="174">
        <v>0</v>
      </c>
      <c r="AH6" s="174">
        <v>0</v>
      </c>
      <c r="AI6" s="174">
        <v>0</v>
      </c>
      <c r="AJ6" s="174">
        <v>0</v>
      </c>
      <c r="AK6" s="174">
        <v>0</v>
      </c>
      <c r="AL6" s="174">
        <v>0</v>
      </c>
      <c r="AM6" s="174">
        <v>0</v>
      </c>
      <c r="AN6" s="174">
        <v>0</v>
      </c>
      <c r="AO6" s="174">
        <v>0</v>
      </c>
      <c r="AP6" s="174">
        <v>0</v>
      </c>
      <c r="AQ6" s="174">
        <v>0</v>
      </c>
      <c r="AR6" s="174">
        <v>0</v>
      </c>
      <c r="AS6" s="174">
        <v>0</v>
      </c>
      <c r="AT6" s="174">
        <v>0</v>
      </c>
      <c r="AU6" s="174">
        <v>0</v>
      </c>
      <c r="AV6" s="174">
        <v>0</v>
      </c>
      <c r="AW6" s="174">
        <v>0</v>
      </c>
      <c r="AX6" s="174">
        <v>0</v>
      </c>
      <c r="AY6" s="174">
        <v>0</v>
      </c>
      <c r="AZ6" s="174">
        <v>0</v>
      </c>
      <c r="BA6" s="174">
        <v>0</v>
      </c>
      <c r="BB6" s="174">
        <v>0</v>
      </c>
      <c r="BC6" s="174">
        <v>0</v>
      </c>
      <c r="BD6" s="174">
        <v>0</v>
      </c>
      <c r="BE6" s="174">
        <v>0</v>
      </c>
      <c r="BF6" s="174">
        <v>0</v>
      </c>
      <c r="BG6" s="174">
        <v>0</v>
      </c>
      <c r="BH6" s="174">
        <v>0</v>
      </c>
      <c r="BI6" s="174">
        <v>0</v>
      </c>
      <c r="BJ6" s="174">
        <v>0</v>
      </c>
      <c r="BK6" s="174">
        <v>0</v>
      </c>
      <c r="BL6" s="174">
        <v>0</v>
      </c>
      <c r="BM6" s="174">
        <v>0</v>
      </c>
      <c r="BN6" s="174">
        <v>0</v>
      </c>
      <c r="BO6" s="174">
        <v>0</v>
      </c>
      <c r="BP6" s="174">
        <v>0</v>
      </c>
      <c r="BQ6" s="174">
        <v>0</v>
      </c>
      <c r="BR6" s="174">
        <v>0</v>
      </c>
      <c r="BS6" s="174">
        <v>0</v>
      </c>
      <c r="BT6" s="174">
        <v>0</v>
      </c>
      <c r="BU6" s="174">
        <v>0</v>
      </c>
      <c r="BV6" s="174">
        <v>0</v>
      </c>
      <c r="BW6" s="174">
        <v>0</v>
      </c>
      <c r="BX6" s="174">
        <v>0</v>
      </c>
      <c r="BY6" s="174">
        <v>0</v>
      </c>
      <c r="BZ6" s="174">
        <v>0</v>
      </c>
      <c r="CA6" s="174">
        <v>0</v>
      </c>
      <c r="CB6" s="174">
        <v>0</v>
      </c>
      <c r="CC6" s="174">
        <v>0</v>
      </c>
      <c r="CD6" s="174">
        <v>0</v>
      </c>
      <c r="CE6" s="174">
        <v>0</v>
      </c>
      <c r="CF6" s="174">
        <v>0</v>
      </c>
      <c r="CG6" s="174">
        <v>0</v>
      </c>
      <c r="CH6" s="174">
        <v>0</v>
      </c>
      <c r="CI6" s="174">
        <v>0</v>
      </c>
    </row>
    <row r="7" spans="1:87">
      <c r="A7" s="203"/>
      <c r="B7" s="151"/>
      <c r="C7" s="1" t="s">
        <v>169</v>
      </c>
      <c r="D7" s="2" t="s">
        <v>389</v>
      </c>
      <c r="E7" s="2" t="s">
        <v>42</v>
      </c>
      <c r="F7" s="68"/>
      <c r="G7" s="627"/>
      <c r="H7" s="627"/>
      <c r="I7" s="174">
        <v>1.7999999999999999E-2</v>
      </c>
      <c r="J7" s="174">
        <v>0</v>
      </c>
      <c r="K7" s="174">
        <v>-6.0999999999999999E-2</v>
      </c>
      <c r="L7" s="174">
        <v>4.2000000000000003E-2</v>
      </c>
      <c r="M7" s="174">
        <v>7.5999999999999998E-2</v>
      </c>
      <c r="N7" s="174">
        <v>5.0700000000000002E-2</v>
      </c>
      <c r="O7" s="174">
        <v>0.02</v>
      </c>
      <c r="P7" s="174">
        <v>0.02</v>
      </c>
      <c r="Q7" s="174">
        <v>0.02</v>
      </c>
      <c r="R7" s="174">
        <v>0.02</v>
      </c>
      <c r="S7" s="174">
        <v>0.02</v>
      </c>
      <c r="T7" s="174">
        <v>0.02</v>
      </c>
      <c r="U7" s="174">
        <v>0.02</v>
      </c>
      <c r="V7" s="174">
        <v>0.02</v>
      </c>
      <c r="W7" s="174">
        <v>0.02</v>
      </c>
      <c r="X7" s="174">
        <v>0.02</v>
      </c>
      <c r="Y7" s="174">
        <v>0.02</v>
      </c>
      <c r="Z7" s="174">
        <v>0.02</v>
      </c>
      <c r="AA7" s="174">
        <v>0.02</v>
      </c>
      <c r="AB7" s="174">
        <v>0.02</v>
      </c>
      <c r="AC7" s="174">
        <v>0.02</v>
      </c>
      <c r="AD7" s="174">
        <v>0.02</v>
      </c>
      <c r="AE7" s="174">
        <v>0.02</v>
      </c>
      <c r="AF7" s="174">
        <v>0.02</v>
      </c>
      <c r="AG7" s="174">
        <v>0</v>
      </c>
      <c r="AH7" s="174">
        <v>0</v>
      </c>
      <c r="AI7" s="174">
        <v>0</v>
      </c>
      <c r="AJ7" s="174">
        <v>0</v>
      </c>
      <c r="AK7" s="174">
        <v>0</v>
      </c>
      <c r="AL7" s="174">
        <v>0</v>
      </c>
      <c r="AM7" s="174">
        <v>0</v>
      </c>
      <c r="AN7" s="174">
        <v>0</v>
      </c>
      <c r="AO7" s="174">
        <v>0</v>
      </c>
      <c r="AP7" s="174">
        <v>0</v>
      </c>
      <c r="AQ7" s="174">
        <v>0</v>
      </c>
      <c r="AR7" s="174">
        <v>0</v>
      </c>
      <c r="AS7" s="174">
        <v>0</v>
      </c>
      <c r="AT7" s="174">
        <v>0</v>
      </c>
      <c r="AU7" s="174">
        <v>0</v>
      </c>
      <c r="AV7" s="174">
        <v>0</v>
      </c>
      <c r="AW7" s="174">
        <v>0</v>
      </c>
      <c r="AX7" s="174">
        <v>0</v>
      </c>
      <c r="AY7" s="174">
        <v>0</v>
      </c>
      <c r="AZ7" s="174">
        <v>0</v>
      </c>
      <c r="BA7" s="174">
        <v>0</v>
      </c>
      <c r="BB7" s="174">
        <v>0</v>
      </c>
      <c r="BC7" s="174">
        <v>0</v>
      </c>
      <c r="BD7" s="174">
        <v>0</v>
      </c>
      <c r="BE7" s="174">
        <v>0</v>
      </c>
      <c r="BF7" s="174">
        <v>0</v>
      </c>
      <c r="BG7" s="174">
        <v>0</v>
      </c>
      <c r="BH7" s="174">
        <v>0</v>
      </c>
      <c r="BI7" s="174">
        <v>0</v>
      </c>
      <c r="BJ7" s="174">
        <v>0</v>
      </c>
      <c r="BK7" s="174">
        <v>0</v>
      </c>
      <c r="BL7" s="174">
        <v>0</v>
      </c>
      <c r="BM7" s="174">
        <v>0</v>
      </c>
      <c r="BN7" s="174">
        <v>0</v>
      </c>
      <c r="BO7" s="174">
        <v>0</v>
      </c>
      <c r="BP7" s="174">
        <v>0</v>
      </c>
      <c r="BQ7" s="174">
        <v>0</v>
      </c>
      <c r="BR7" s="174">
        <v>0</v>
      </c>
      <c r="BS7" s="174">
        <v>0</v>
      </c>
      <c r="BT7" s="174">
        <v>0</v>
      </c>
      <c r="BU7" s="174">
        <v>0</v>
      </c>
      <c r="BV7" s="174">
        <v>0</v>
      </c>
      <c r="BW7" s="174">
        <v>0</v>
      </c>
      <c r="BX7" s="174">
        <v>0</v>
      </c>
      <c r="BY7" s="174">
        <v>0</v>
      </c>
      <c r="BZ7" s="174">
        <v>0</v>
      </c>
      <c r="CA7" s="174">
        <v>0</v>
      </c>
      <c r="CB7" s="174">
        <v>0</v>
      </c>
      <c r="CC7" s="174">
        <v>0</v>
      </c>
      <c r="CD7" s="174">
        <v>0</v>
      </c>
      <c r="CE7" s="174">
        <v>0</v>
      </c>
      <c r="CF7" s="174">
        <v>0</v>
      </c>
      <c r="CG7" s="174">
        <v>0</v>
      </c>
      <c r="CH7" s="174">
        <v>0</v>
      </c>
      <c r="CI7" s="174">
        <v>0</v>
      </c>
    </row>
    <row r="8" spans="1:87">
      <c r="A8" s="203"/>
      <c r="B8" s="151"/>
      <c r="C8" s="1" t="s">
        <v>170</v>
      </c>
      <c r="D8" s="2" t="s">
        <v>389</v>
      </c>
      <c r="E8" s="2" t="s">
        <v>42</v>
      </c>
      <c r="F8" s="68"/>
      <c r="G8" s="627"/>
      <c r="H8" s="627"/>
      <c r="I8" s="174">
        <v>1.7999999999999999E-2</v>
      </c>
      <c r="J8" s="174">
        <v>0</v>
      </c>
      <c r="K8" s="174">
        <v>-6.0999999999999999E-2</v>
      </c>
      <c r="L8" s="174">
        <v>4.2000000000000003E-2</v>
      </c>
      <c r="M8" s="174">
        <v>7.5999999999999998E-2</v>
      </c>
      <c r="N8" s="174">
        <v>5.0700000000000002E-2</v>
      </c>
      <c r="O8" s="174">
        <v>0.02</v>
      </c>
      <c r="P8" s="174">
        <v>0.02</v>
      </c>
      <c r="Q8" s="174">
        <v>0.02</v>
      </c>
      <c r="R8" s="174">
        <v>0.02</v>
      </c>
      <c r="S8" s="174">
        <v>0.02</v>
      </c>
      <c r="T8" s="174">
        <v>0.02</v>
      </c>
      <c r="U8" s="174">
        <v>0.02</v>
      </c>
      <c r="V8" s="174">
        <v>0.02</v>
      </c>
      <c r="W8" s="174">
        <v>0.02</v>
      </c>
      <c r="X8" s="174">
        <v>0.02</v>
      </c>
      <c r="Y8" s="174">
        <v>0.02</v>
      </c>
      <c r="Z8" s="174">
        <v>0.02</v>
      </c>
      <c r="AA8" s="174">
        <v>0.02</v>
      </c>
      <c r="AB8" s="174">
        <v>0.02</v>
      </c>
      <c r="AC8" s="174">
        <v>0.02</v>
      </c>
      <c r="AD8" s="174">
        <v>0.02</v>
      </c>
      <c r="AE8" s="174">
        <v>0.02</v>
      </c>
      <c r="AF8" s="174">
        <v>0.02</v>
      </c>
      <c r="AG8" s="174">
        <v>0</v>
      </c>
      <c r="AH8" s="174">
        <v>0</v>
      </c>
      <c r="AI8" s="174">
        <v>0</v>
      </c>
      <c r="AJ8" s="174">
        <v>0</v>
      </c>
      <c r="AK8" s="174">
        <v>0</v>
      </c>
      <c r="AL8" s="174">
        <v>0</v>
      </c>
      <c r="AM8" s="174">
        <v>0</v>
      </c>
      <c r="AN8" s="174">
        <v>0</v>
      </c>
      <c r="AO8" s="174">
        <v>0</v>
      </c>
      <c r="AP8" s="174">
        <v>0</v>
      </c>
      <c r="AQ8" s="174">
        <v>0</v>
      </c>
      <c r="AR8" s="174">
        <v>0</v>
      </c>
      <c r="AS8" s="174">
        <v>0</v>
      </c>
      <c r="AT8" s="174">
        <v>0</v>
      </c>
      <c r="AU8" s="174">
        <v>0</v>
      </c>
      <c r="AV8" s="174">
        <v>0</v>
      </c>
      <c r="AW8" s="174">
        <v>0</v>
      </c>
      <c r="AX8" s="174">
        <v>0</v>
      </c>
      <c r="AY8" s="174">
        <v>0</v>
      </c>
      <c r="AZ8" s="174">
        <v>0</v>
      </c>
      <c r="BA8" s="174">
        <v>0</v>
      </c>
      <c r="BB8" s="174">
        <v>0</v>
      </c>
      <c r="BC8" s="174">
        <v>0</v>
      </c>
      <c r="BD8" s="174">
        <v>0</v>
      </c>
      <c r="BE8" s="174">
        <v>0</v>
      </c>
      <c r="BF8" s="174">
        <v>0</v>
      </c>
      <c r="BG8" s="174">
        <v>0</v>
      </c>
      <c r="BH8" s="174">
        <v>0</v>
      </c>
      <c r="BI8" s="174">
        <v>0</v>
      </c>
      <c r="BJ8" s="174">
        <v>0</v>
      </c>
      <c r="BK8" s="174">
        <v>0</v>
      </c>
      <c r="BL8" s="174">
        <v>0</v>
      </c>
      <c r="BM8" s="174">
        <v>0</v>
      </c>
      <c r="BN8" s="174">
        <v>0</v>
      </c>
      <c r="BO8" s="174">
        <v>0</v>
      </c>
      <c r="BP8" s="174">
        <v>0</v>
      </c>
      <c r="BQ8" s="174">
        <v>0</v>
      </c>
      <c r="BR8" s="174">
        <v>0</v>
      </c>
      <c r="BS8" s="174">
        <v>0</v>
      </c>
      <c r="BT8" s="174">
        <v>0</v>
      </c>
      <c r="BU8" s="174">
        <v>0</v>
      </c>
      <c r="BV8" s="174">
        <v>0</v>
      </c>
      <c r="BW8" s="174">
        <v>0</v>
      </c>
      <c r="BX8" s="174">
        <v>0</v>
      </c>
      <c r="BY8" s="174">
        <v>0</v>
      </c>
      <c r="BZ8" s="174">
        <v>0</v>
      </c>
      <c r="CA8" s="174">
        <v>0</v>
      </c>
      <c r="CB8" s="174">
        <v>0</v>
      </c>
      <c r="CC8" s="174">
        <v>0</v>
      </c>
      <c r="CD8" s="174">
        <v>0</v>
      </c>
      <c r="CE8" s="174">
        <v>0</v>
      </c>
      <c r="CF8" s="174">
        <v>0</v>
      </c>
      <c r="CG8" s="174">
        <v>0</v>
      </c>
      <c r="CH8" s="174">
        <v>0</v>
      </c>
      <c r="CI8" s="174">
        <v>0</v>
      </c>
    </row>
    <row r="9" spans="1:87">
      <c r="A9" s="203"/>
      <c r="B9" s="151"/>
      <c r="C9" s="1"/>
      <c r="D9" s="2"/>
      <c r="E9" s="2"/>
      <c r="F9" s="68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</row>
    <row r="10" spans="1:87">
      <c r="A10" s="203"/>
      <c r="B10" s="151"/>
      <c r="C10" s="1" t="s">
        <v>171</v>
      </c>
      <c r="D10" s="2" t="s">
        <v>389</v>
      </c>
      <c r="E10" s="2" t="s">
        <v>42</v>
      </c>
      <c r="F10" s="68"/>
      <c r="G10" s="627"/>
      <c r="H10" s="627"/>
      <c r="I10" s="174">
        <v>1.7999999999999999E-2</v>
      </c>
      <c r="J10" s="174">
        <v>0</v>
      </c>
      <c r="K10" s="174">
        <v>-6.0999999999999999E-2</v>
      </c>
      <c r="L10" s="174">
        <v>4.2000000000000003E-2</v>
      </c>
      <c r="M10" s="174">
        <v>7.5999999999999998E-2</v>
      </c>
      <c r="N10" s="174">
        <v>5.0700000000000002E-2</v>
      </c>
      <c r="O10" s="174">
        <v>0.02</v>
      </c>
      <c r="P10" s="174">
        <v>0.02</v>
      </c>
      <c r="Q10" s="174">
        <v>0.02</v>
      </c>
      <c r="R10" s="174">
        <v>0.02</v>
      </c>
      <c r="S10" s="174">
        <v>0.02</v>
      </c>
      <c r="T10" s="174">
        <v>0.02</v>
      </c>
      <c r="U10" s="174">
        <v>0.02</v>
      </c>
      <c r="V10" s="174">
        <v>0.02</v>
      </c>
      <c r="W10" s="174">
        <v>0.02</v>
      </c>
      <c r="X10" s="174">
        <v>0.02</v>
      </c>
      <c r="Y10" s="174">
        <v>0.02</v>
      </c>
      <c r="Z10" s="174">
        <v>0.02</v>
      </c>
      <c r="AA10" s="174">
        <v>0.02</v>
      </c>
      <c r="AB10" s="174">
        <v>0.02</v>
      </c>
      <c r="AC10" s="174">
        <v>0.02</v>
      </c>
      <c r="AD10" s="174">
        <v>0.02</v>
      </c>
      <c r="AE10" s="174">
        <v>0.02</v>
      </c>
      <c r="AF10" s="174">
        <v>0.02</v>
      </c>
      <c r="AG10" s="174">
        <v>0</v>
      </c>
      <c r="AH10" s="174">
        <v>0</v>
      </c>
      <c r="AI10" s="174">
        <v>0</v>
      </c>
      <c r="AJ10" s="174">
        <v>0</v>
      </c>
      <c r="AK10" s="174">
        <v>0</v>
      </c>
      <c r="AL10" s="174">
        <v>0</v>
      </c>
      <c r="AM10" s="174">
        <v>0</v>
      </c>
      <c r="AN10" s="174">
        <v>0</v>
      </c>
      <c r="AO10" s="174">
        <v>0</v>
      </c>
      <c r="AP10" s="174">
        <v>0</v>
      </c>
      <c r="AQ10" s="174">
        <v>0</v>
      </c>
      <c r="AR10" s="174">
        <v>0</v>
      </c>
      <c r="AS10" s="174">
        <v>0</v>
      </c>
      <c r="AT10" s="174">
        <v>0</v>
      </c>
      <c r="AU10" s="174">
        <v>0</v>
      </c>
      <c r="AV10" s="174">
        <v>0</v>
      </c>
      <c r="AW10" s="174">
        <v>0</v>
      </c>
      <c r="AX10" s="174">
        <v>0</v>
      </c>
      <c r="AY10" s="174">
        <v>0</v>
      </c>
      <c r="AZ10" s="174">
        <v>0</v>
      </c>
      <c r="BA10" s="174">
        <v>0</v>
      </c>
      <c r="BB10" s="174">
        <v>0</v>
      </c>
      <c r="BC10" s="174">
        <v>0</v>
      </c>
      <c r="BD10" s="174">
        <v>0</v>
      </c>
      <c r="BE10" s="174">
        <v>0</v>
      </c>
      <c r="BF10" s="174">
        <v>0</v>
      </c>
      <c r="BG10" s="174">
        <v>0</v>
      </c>
      <c r="BH10" s="174">
        <v>0</v>
      </c>
      <c r="BI10" s="174">
        <v>0</v>
      </c>
      <c r="BJ10" s="174">
        <v>0</v>
      </c>
      <c r="BK10" s="174">
        <v>0</v>
      </c>
      <c r="BL10" s="174">
        <v>0</v>
      </c>
      <c r="BM10" s="174">
        <v>0</v>
      </c>
      <c r="BN10" s="174">
        <v>0</v>
      </c>
      <c r="BO10" s="174">
        <v>0</v>
      </c>
      <c r="BP10" s="174">
        <v>0</v>
      </c>
      <c r="BQ10" s="174">
        <v>0</v>
      </c>
      <c r="BR10" s="174">
        <v>0</v>
      </c>
      <c r="BS10" s="174">
        <v>0</v>
      </c>
      <c r="BT10" s="174">
        <v>0</v>
      </c>
      <c r="BU10" s="174">
        <v>0</v>
      </c>
      <c r="BV10" s="174">
        <v>0</v>
      </c>
      <c r="BW10" s="174">
        <v>0</v>
      </c>
      <c r="BX10" s="174">
        <v>0</v>
      </c>
      <c r="BY10" s="174">
        <v>0</v>
      </c>
      <c r="BZ10" s="174">
        <v>0</v>
      </c>
      <c r="CA10" s="174">
        <v>0</v>
      </c>
      <c r="CB10" s="174">
        <v>0</v>
      </c>
      <c r="CC10" s="174">
        <v>0</v>
      </c>
      <c r="CD10" s="174">
        <v>0</v>
      </c>
      <c r="CE10" s="174">
        <v>0</v>
      </c>
      <c r="CF10" s="174">
        <v>0</v>
      </c>
      <c r="CG10" s="174">
        <v>0</v>
      </c>
      <c r="CH10" s="174">
        <v>0</v>
      </c>
      <c r="CI10" s="174">
        <v>0</v>
      </c>
    </row>
    <row r="11" spans="1:87">
      <c r="A11" s="203"/>
      <c r="B11" s="151"/>
      <c r="C11" s="1" t="s">
        <v>172</v>
      </c>
      <c r="D11" s="2" t="s">
        <v>389</v>
      </c>
      <c r="E11" s="2" t="s">
        <v>42</v>
      </c>
      <c r="F11" s="68"/>
      <c r="G11" s="627"/>
      <c r="H11" s="627"/>
      <c r="I11" s="174">
        <v>1.7999999999999999E-2</v>
      </c>
      <c r="J11" s="174">
        <v>0</v>
      </c>
      <c r="K11" s="174">
        <v>-6.0999999999999999E-2</v>
      </c>
      <c r="L11" s="174">
        <v>4.2000000000000003E-2</v>
      </c>
      <c r="M11" s="174">
        <v>7.5999999999999998E-2</v>
      </c>
      <c r="N11" s="174">
        <v>5.0700000000000002E-2</v>
      </c>
      <c r="O11" s="174">
        <v>0.02</v>
      </c>
      <c r="P11" s="174">
        <v>0.02</v>
      </c>
      <c r="Q11" s="174">
        <v>0.02</v>
      </c>
      <c r="R11" s="174">
        <v>0.02</v>
      </c>
      <c r="S11" s="174">
        <v>0.02</v>
      </c>
      <c r="T11" s="174">
        <v>0.02</v>
      </c>
      <c r="U11" s="174">
        <v>0.02</v>
      </c>
      <c r="V11" s="174">
        <v>0.02</v>
      </c>
      <c r="W11" s="174">
        <v>0.02</v>
      </c>
      <c r="X11" s="174">
        <v>0.02</v>
      </c>
      <c r="Y11" s="174">
        <v>0.02</v>
      </c>
      <c r="Z11" s="174">
        <v>0.02</v>
      </c>
      <c r="AA11" s="174">
        <v>0.02</v>
      </c>
      <c r="AB11" s="174">
        <v>0.02</v>
      </c>
      <c r="AC11" s="174">
        <v>0.02</v>
      </c>
      <c r="AD11" s="174">
        <v>0.02</v>
      </c>
      <c r="AE11" s="174">
        <v>0.02</v>
      </c>
      <c r="AF11" s="174">
        <v>0.02</v>
      </c>
      <c r="AG11" s="174">
        <v>0</v>
      </c>
      <c r="AH11" s="174">
        <v>0</v>
      </c>
      <c r="AI11" s="174">
        <v>0</v>
      </c>
      <c r="AJ11" s="174">
        <v>0</v>
      </c>
      <c r="AK11" s="174">
        <v>0</v>
      </c>
      <c r="AL11" s="174">
        <v>0</v>
      </c>
      <c r="AM11" s="174">
        <v>0</v>
      </c>
      <c r="AN11" s="174">
        <v>0</v>
      </c>
      <c r="AO11" s="174">
        <v>0</v>
      </c>
      <c r="AP11" s="174">
        <v>0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74">
        <v>0</v>
      </c>
      <c r="BP11" s="174">
        <v>0</v>
      </c>
      <c r="BQ11" s="174">
        <v>0</v>
      </c>
      <c r="BR11" s="174">
        <v>0</v>
      </c>
      <c r="BS11" s="174">
        <v>0</v>
      </c>
      <c r="BT11" s="174">
        <v>0</v>
      </c>
      <c r="BU11" s="174">
        <v>0</v>
      </c>
      <c r="BV11" s="174">
        <v>0</v>
      </c>
      <c r="BW11" s="174">
        <v>0</v>
      </c>
      <c r="BX11" s="174">
        <v>0</v>
      </c>
      <c r="BY11" s="174">
        <v>0</v>
      </c>
      <c r="BZ11" s="174">
        <v>0</v>
      </c>
      <c r="CA11" s="174">
        <v>0</v>
      </c>
      <c r="CB11" s="174">
        <v>0</v>
      </c>
      <c r="CC11" s="174">
        <v>0</v>
      </c>
      <c r="CD11" s="174">
        <v>0</v>
      </c>
      <c r="CE11" s="174">
        <v>0</v>
      </c>
      <c r="CF11" s="174">
        <v>0</v>
      </c>
      <c r="CG11" s="174">
        <v>0</v>
      </c>
      <c r="CH11" s="174">
        <v>0</v>
      </c>
      <c r="CI11" s="174">
        <v>0</v>
      </c>
    </row>
    <row r="12" spans="1:87">
      <c r="A12" s="203"/>
      <c r="B12" s="151"/>
      <c r="C12" s="1" t="s">
        <v>173</v>
      </c>
      <c r="D12" s="2" t="s">
        <v>389</v>
      </c>
      <c r="E12" s="2" t="s">
        <v>42</v>
      </c>
      <c r="F12" s="68"/>
      <c r="G12" s="627"/>
      <c r="H12" s="627"/>
      <c r="I12" s="174">
        <v>1.7999999999999999E-2</v>
      </c>
      <c r="J12" s="174">
        <v>0</v>
      </c>
      <c r="K12" s="174">
        <v>-6.0999999999999999E-2</v>
      </c>
      <c r="L12" s="174">
        <v>4.2000000000000003E-2</v>
      </c>
      <c r="M12" s="174">
        <v>7.5999999999999998E-2</v>
      </c>
      <c r="N12" s="174">
        <v>5.0700000000000002E-2</v>
      </c>
      <c r="O12" s="174">
        <v>0.02</v>
      </c>
      <c r="P12" s="174">
        <v>0.02</v>
      </c>
      <c r="Q12" s="174">
        <v>0.02</v>
      </c>
      <c r="R12" s="174">
        <v>0.02</v>
      </c>
      <c r="S12" s="174">
        <v>0.02</v>
      </c>
      <c r="T12" s="174">
        <v>0.02</v>
      </c>
      <c r="U12" s="174">
        <v>0.02</v>
      </c>
      <c r="V12" s="174">
        <v>0.02</v>
      </c>
      <c r="W12" s="174">
        <v>0.02</v>
      </c>
      <c r="X12" s="174">
        <v>0.02</v>
      </c>
      <c r="Y12" s="174">
        <v>0.02</v>
      </c>
      <c r="Z12" s="174">
        <v>0.02</v>
      </c>
      <c r="AA12" s="174">
        <v>0.02</v>
      </c>
      <c r="AB12" s="174">
        <v>0.02</v>
      </c>
      <c r="AC12" s="174">
        <v>0.02</v>
      </c>
      <c r="AD12" s="174">
        <v>0.02</v>
      </c>
      <c r="AE12" s="174">
        <v>0.02</v>
      </c>
      <c r="AF12" s="174">
        <v>0.02</v>
      </c>
      <c r="AG12" s="174">
        <v>0</v>
      </c>
      <c r="AH12" s="174">
        <v>0</v>
      </c>
      <c r="AI12" s="174">
        <v>0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 s="174">
        <v>0</v>
      </c>
      <c r="AP12" s="174">
        <v>0</v>
      </c>
      <c r="AQ12" s="174">
        <v>0</v>
      </c>
      <c r="AR12" s="174">
        <v>0</v>
      </c>
      <c r="AS12" s="174">
        <v>0</v>
      </c>
      <c r="AT12" s="174">
        <v>0</v>
      </c>
      <c r="AU12" s="174">
        <v>0</v>
      </c>
      <c r="AV12" s="174">
        <v>0</v>
      </c>
      <c r="AW12" s="174">
        <v>0</v>
      </c>
      <c r="AX12" s="174">
        <v>0</v>
      </c>
      <c r="AY12" s="174">
        <v>0</v>
      </c>
      <c r="AZ12" s="174">
        <v>0</v>
      </c>
      <c r="BA12" s="174">
        <v>0</v>
      </c>
      <c r="BB12" s="174">
        <v>0</v>
      </c>
      <c r="BC12" s="174">
        <v>0</v>
      </c>
      <c r="BD12" s="174">
        <v>0</v>
      </c>
      <c r="BE12" s="174">
        <v>0</v>
      </c>
      <c r="BF12" s="174">
        <v>0</v>
      </c>
      <c r="BG12" s="174">
        <v>0</v>
      </c>
      <c r="BH12" s="174">
        <v>0</v>
      </c>
      <c r="BI12" s="174">
        <v>0</v>
      </c>
      <c r="BJ12" s="174">
        <v>0</v>
      </c>
      <c r="BK12" s="174">
        <v>0</v>
      </c>
      <c r="BL12" s="174">
        <v>0</v>
      </c>
      <c r="BM12" s="174">
        <v>0</v>
      </c>
      <c r="BN12" s="174">
        <v>0</v>
      </c>
      <c r="BO12" s="174">
        <v>0</v>
      </c>
      <c r="BP12" s="174">
        <v>0</v>
      </c>
      <c r="BQ12" s="174">
        <v>0</v>
      </c>
      <c r="BR12" s="174">
        <v>0</v>
      </c>
      <c r="BS12" s="174">
        <v>0</v>
      </c>
      <c r="BT12" s="174">
        <v>0</v>
      </c>
      <c r="BU12" s="174">
        <v>0</v>
      </c>
      <c r="BV12" s="174">
        <v>0</v>
      </c>
      <c r="BW12" s="174">
        <v>0</v>
      </c>
      <c r="BX12" s="174">
        <v>0</v>
      </c>
      <c r="BY12" s="174">
        <v>0</v>
      </c>
      <c r="BZ12" s="174">
        <v>0</v>
      </c>
      <c r="CA12" s="174">
        <v>0</v>
      </c>
      <c r="CB12" s="174">
        <v>0</v>
      </c>
      <c r="CC12" s="174">
        <v>0</v>
      </c>
      <c r="CD12" s="174">
        <v>0</v>
      </c>
      <c r="CE12" s="174">
        <v>0</v>
      </c>
      <c r="CF12" s="174">
        <v>0</v>
      </c>
      <c r="CG12" s="174">
        <v>0</v>
      </c>
      <c r="CH12" s="174">
        <v>0</v>
      </c>
      <c r="CI12" s="174">
        <v>0</v>
      </c>
    </row>
    <row r="13" spans="1:87">
      <c r="A13" s="203"/>
      <c r="B13" s="151"/>
      <c r="C13" s="1" t="s">
        <v>174</v>
      </c>
      <c r="D13" s="2" t="s">
        <v>389</v>
      </c>
      <c r="E13" s="2" t="s">
        <v>42</v>
      </c>
      <c r="F13" s="68"/>
      <c r="G13" s="627"/>
      <c r="H13" s="627"/>
      <c r="I13" s="174">
        <v>1.7999999999999999E-2</v>
      </c>
      <c r="J13" s="174">
        <v>0</v>
      </c>
      <c r="K13" s="174">
        <v>-6.0999999999999999E-2</v>
      </c>
      <c r="L13" s="174">
        <v>4.2000000000000003E-2</v>
      </c>
      <c r="M13" s="174">
        <v>7.5999999999999998E-2</v>
      </c>
      <c r="N13" s="174">
        <v>5.0700000000000002E-2</v>
      </c>
      <c r="O13" s="174">
        <v>0.02</v>
      </c>
      <c r="P13" s="174">
        <v>0.02</v>
      </c>
      <c r="Q13" s="174">
        <v>0.02</v>
      </c>
      <c r="R13" s="174">
        <v>0.02</v>
      </c>
      <c r="S13" s="174">
        <v>0.02</v>
      </c>
      <c r="T13" s="174">
        <v>0.02</v>
      </c>
      <c r="U13" s="174">
        <v>0.02</v>
      </c>
      <c r="V13" s="174">
        <v>0.02</v>
      </c>
      <c r="W13" s="174">
        <v>0.02</v>
      </c>
      <c r="X13" s="174">
        <v>0.02</v>
      </c>
      <c r="Y13" s="174">
        <v>0.02</v>
      </c>
      <c r="Z13" s="174">
        <v>0.02</v>
      </c>
      <c r="AA13" s="174">
        <v>0.02</v>
      </c>
      <c r="AB13" s="174">
        <v>0.02</v>
      </c>
      <c r="AC13" s="174">
        <v>0.02</v>
      </c>
      <c r="AD13" s="174">
        <v>0.02</v>
      </c>
      <c r="AE13" s="174">
        <v>0.02</v>
      </c>
      <c r="AF13" s="174">
        <v>0.02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0</v>
      </c>
      <c r="AO13" s="174">
        <v>0</v>
      </c>
      <c r="AP13" s="174">
        <v>0</v>
      </c>
      <c r="AQ13" s="174">
        <v>0</v>
      </c>
      <c r="AR13" s="174">
        <v>0</v>
      </c>
      <c r="AS13" s="174">
        <v>0</v>
      </c>
      <c r="AT13" s="174">
        <v>0</v>
      </c>
      <c r="AU13" s="174">
        <v>0</v>
      </c>
      <c r="AV13" s="174">
        <v>0</v>
      </c>
      <c r="AW13" s="174">
        <v>0</v>
      </c>
      <c r="AX13" s="174">
        <v>0</v>
      </c>
      <c r="AY13" s="174">
        <v>0</v>
      </c>
      <c r="AZ13" s="174">
        <v>0</v>
      </c>
      <c r="BA13" s="174">
        <v>0</v>
      </c>
      <c r="BB13" s="174">
        <v>0</v>
      </c>
      <c r="BC13" s="174">
        <v>0</v>
      </c>
      <c r="BD13" s="174">
        <v>0</v>
      </c>
      <c r="BE13" s="174">
        <v>0</v>
      </c>
      <c r="BF13" s="174">
        <v>0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74">
        <v>0</v>
      </c>
      <c r="BP13" s="174">
        <v>0</v>
      </c>
      <c r="BQ13" s="174">
        <v>0</v>
      </c>
      <c r="BR13" s="174">
        <v>0</v>
      </c>
      <c r="BS13" s="174">
        <v>0</v>
      </c>
      <c r="BT13" s="174">
        <v>0</v>
      </c>
      <c r="BU13" s="174">
        <v>0</v>
      </c>
      <c r="BV13" s="174">
        <v>0</v>
      </c>
      <c r="BW13" s="174">
        <v>0</v>
      </c>
      <c r="BX13" s="174">
        <v>0</v>
      </c>
      <c r="BY13" s="174">
        <v>0</v>
      </c>
      <c r="BZ13" s="174">
        <v>0</v>
      </c>
      <c r="CA13" s="174">
        <v>0</v>
      </c>
      <c r="CB13" s="174">
        <v>0</v>
      </c>
      <c r="CC13" s="174">
        <v>0</v>
      </c>
      <c r="CD13" s="174">
        <v>0</v>
      </c>
      <c r="CE13" s="174">
        <v>0</v>
      </c>
      <c r="CF13" s="174">
        <v>0</v>
      </c>
      <c r="CG13" s="174">
        <v>0</v>
      </c>
      <c r="CH13" s="174">
        <v>0</v>
      </c>
      <c r="CI13" s="174">
        <v>0</v>
      </c>
    </row>
    <row r="14" spans="1:87">
      <c r="A14" s="203"/>
      <c r="B14" s="151"/>
      <c r="C14" s="1" t="s">
        <v>175</v>
      </c>
      <c r="D14" s="2" t="s">
        <v>389</v>
      </c>
      <c r="E14" s="2" t="s">
        <v>42</v>
      </c>
      <c r="F14" s="68"/>
      <c r="G14" s="627"/>
      <c r="H14" s="627"/>
      <c r="I14" s="174">
        <v>1.7999999999999999E-2</v>
      </c>
      <c r="J14" s="174">
        <v>0</v>
      </c>
      <c r="K14" s="174">
        <v>-6.0999999999999999E-2</v>
      </c>
      <c r="L14" s="174">
        <v>4.2000000000000003E-2</v>
      </c>
      <c r="M14" s="174">
        <v>7.5999999999999998E-2</v>
      </c>
      <c r="N14" s="174">
        <v>5.0700000000000002E-2</v>
      </c>
      <c r="O14" s="174">
        <v>0.02</v>
      </c>
      <c r="P14" s="174">
        <v>0.02</v>
      </c>
      <c r="Q14" s="174">
        <v>0.02</v>
      </c>
      <c r="R14" s="174">
        <v>0.02</v>
      </c>
      <c r="S14" s="174">
        <v>0.02</v>
      </c>
      <c r="T14" s="174">
        <v>0.02</v>
      </c>
      <c r="U14" s="174">
        <v>0.02</v>
      </c>
      <c r="V14" s="174">
        <v>0.02</v>
      </c>
      <c r="W14" s="174">
        <v>0.02</v>
      </c>
      <c r="X14" s="174">
        <v>0.02</v>
      </c>
      <c r="Y14" s="174">
        <v>0.02</v>
      </c>
      <c r="Z14" s="174">
        <v>0.02</v>
      </c>
      <c r="AA14" s="174">
        <v>0.02</v>
      </c>
      <c r="AB14" s="174">
        <v>0.02</v>
      </c>
      <c r="AC14" s="174">
        <v>0.02</v>
      </c>
      <c r="AD14" s="174">
        <v>0.02</v>
      </c>
      <c r="AE14" s="174">
        <v>0.02</v>
      </c>
      <c r="AF14" s="174">
        <v>0.02</v>
      </c>
      <c r="AG14" s="174">
        <v>0</v>
      </c>
      <c r="AH14" s="174">
        <v>0</v>
      </c>
      <c r="AI14" s="174">
        <v>0</v>
      </c>
      <c r="AJ14" s="174">
        <v>0</v>
      </c>
      <c r="AK14" s="174">
        <v>0</v>
      </c>
      <c r="AL14" s="174">
        <v>0</v>
      </c>
      <c r="AM14" s="174">
        <v>0</v>
      </c>
      <c r="AN14" s="174">
        <v>0</v>
      </c>
      <c r="AO14" s="174">
        <v>0</v>
      </c>
      <c r="AP14" s="174">
        <v>0</v>
      </c>
      <c r="AQ14" s="174">
        <v>0</v>
      </c>
      <c r="AR14" s="174">
        <v>0</v>
      </c>
      <c r="AS14" s="174">
        <v>0</v>
      </c>
      <c r="AT14" s="174">
        <v>0</v>
      </c>
      <c r="AU14" s="174">
        <v>0</v>
      </c>
      <c r="AV14" s="174">
        <v>0</v>
      </c>
      <c r="AW14" s="174">
        <v>0</v>
      </c>
      <c r="AX14" s="174">
        <v>0</v>
      </c>
      <c r="AY14" s="174">
        <v>0</v>
      </c>
      <c r="AZ14" s="174">
        <v>0</v>
      </c>
      <c r="BA14" s="174">
        <v>0</v>
      </c>
      <c r="BB14" s="174">
        <v>0</v>
      </c>
      <c r="BC14" s="174">
        <v>0</v>
      </c>
      <c r="BD14" s="174">
        <v>0</v>
      </c>
      <c r="BE14" s="174">
        <v>0</v>
      </c>
      <c r="BF14" s="174">
        <v>0</v>
      </c>
      <c r="BG14" s="174">
        <v>0</v>
      </c>
      <c r="BH14" s="174">
        <v>0</v>
      </c>
      <c r="BI14" s="174">
        <v>0</v>
      </c>
      <c r="BJ14" s="174">
        <v>0</v>
      </c>
      <c r="BK14" s="174">
        <v>0</v>
      </c>
      <c r="BL14" s="174">
        <v>0</v>
      </c>
      <c r="BM14" s="174">
        <v>0</v>
      </c>
      <c r="BN14" s="174">
        <v>0</v>
      </c>
      <c r="BO14" s="174">
        <v>0</v>
      </c>
      <c r="BP14" s="174">
        <v>0</v>
      </c>
      <c r="BQ14" s="174">
        <v>0</v>
      </c>
      <c r="BR14" s="174">
        <v>0</v>
      </c>
      <c r="BS14" s="174">
        <v>0</v>
      </c>
      <c r="BT14" s="174">
        <v>0</v>
      </c>
      <c r="BU14" s="174">
        <v>0</v>
      </c>
      <c r="BV14" s="174">
        <v>0</v>
      </c>
      <c r="BW14" s="174">
        <v>0</v>
      </c>
      <c r="BX14" s="174">
        <v>0</v>
      </c>
      <c r="BY14" s="174">
        <v>0</v>
      </c>
      <c r="BZ14" s="174">
        <v>0</v>
      </c>
      <c r="CA14" s="174">
        <v>0</v>
      </c>
      <c r="CB14" s="174">
        <v>0</v>
      </c>
      <c r="CC14" s="174">
        <v>0</v>
      </c>
      <c r="CD14" s="174">
        <v>0</v>
      </c>
      <c r="CE14" s="174">
        <v>0</v>
      </c>
      <c r="CF14" s="174">
        <v>0</v>
      </c>
      <c r="CG14" s="174">
        <v>0</v>
      </c>
      <c r="CH14" s="174">
        <v>0</v>
      </c>
      <c r="CI14" s="174">
        <v>0</v>
      </c>
    </row>
    <row r="15" spans="1:87">
      <c r="A15" s="203"/>
      <c r="B15" s="151"/>
      <c r="C15" s="1"/>
      <c r="D15" s="2"/>
      <c r="E15" s="2"/>
      <c r="F15" s="68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</row>
    <row r="16" spans="1:87">
      <c r="A16" s="203"/>
      <c r="B16" s="151"/>
      <c r="C16" s="1" t="s">
        <v>176</v>
      </c>
      <c r="D16" s="2" t="s">
        <v>389</v>
      </c>
      <c r="E16" s="2" t="s">
        <v>42</v>
      </c>
      <c r="F16" s="68"/>
      <c r="G16" s="627"/>
      <c r="H16" s="627"/>
      <c r="I16" s="174">
        <v>1.7999999999999999E-2</v>
      </c>
      <c r="J16" s="174">
        <v>0</v>
      </c>
      <c r="K16" s="174">
        <v>-6.0999999999999999E-2</v>
      </c>
      <c r="L16" s="174">
        <v>4.2000000000000003E-2</v>
      </c>
      <c r="M16" s="174">
        <v>7.5999999999999998E-2</v>
      </c>
      <c r="N16" s="174">
        <v>5.0700000000000002E-2</v>
      </c>
      <c r="O16" s="174">
        <v>0.02</v>
      </c>
      <c r="P16" s="174">
        <v>0.02</v>
      </c>
      <c r="Q16" s="174">
        <v>0.02</v>
      </c>
      <c r="R16" s="174">
        <v>0.02</v>
      </c>
      <c r="S16" s="174">
        <v>0.02</v>
      </c>
      <c r="T16" s="174">
        <v>0.02</v>
      </c>
      <c r="U16" s="174">
        <v>0.02</v>
      </c>
      <c r="V16" s="174">
        <v>0.02</v>
      </c>
      <c r="W16" s="174">
        <v>0.02</v>
      </c>
      <c r="X16" s="174">
        <v>0.02</v>
      </c>
      <c r="Y16" s="174">
        <v>0.02</v>
      </c>
      <c r="Z16" s="174">
        <v>0.02</v>
      </c>
      <c r="AA16" s="174">
        <v>0.02</v>
      </c>
      <c r="AB16" s="174">
        <v>0.02</v>
      </c>
      <c r="AC16" s="174">
        <v>0.02</v>
      </c>
      <c r="AD16" s="174">
        <v>0.02</v>
      </c>
      <c r="AE16" s="174">
        <v>0.02</v>
      </c>
      <c r="AF16" s="174">
        <v>0.02</v>
      </c>
      <c r="AG16" s="174">
        <v>0</v>
      </c>
      <c r="AH16" s="174">
        <v>0</v>
      </c>
      <c r="AI16" s="174">
        <v>0</v>
      </c>
      <c r="AJ16" s="174">
        <v>0</v>
      </c>
      <c r="AK16" s="174">
        <v>0</v>
      </c>
      <c r="AL16" s="174">
        <v>0</v>
      </c>
      <c r="AM16" s="174">
        <v>0</v>
      </c>
      <c r="AN16" s="174">
        <v>0</v>
      </c>
      <c r="AO16" s="174">
        <v>0</v>
      </c>
      <c r="AP16" s="174">
        <v>0</v>
      </c>
      <c r="AQ16" s="174">
        <v>0</v>
      </c>
      <c r="AR16" s="174">
        <v>0</v>
      </c>
      <c r="AS16" s="174">
        <v>0</v>
      </c>
      <c r="AT16" s="174">
        <v>0</v>
      </c>
      <c r="AU16" s="174">
        <v>0</v>
      </c>
      <c r="AV16" s="174">
        <v>0</v>
      </c>
      <c r="AW16" s="174">
        <v>0</v>
      </c>
      <c r="AX16" s="174">
        <v>0</v>
      </c>
      <c r="AY16" s="174">
        <v>0</v>
      </c>
      <c r="AZ16" s="174">
        <v>0</v>
      </c>
      <c r="BA16" s="174">
        <v>0</v>
      </c>
      <c r="BB16" s="174">
        <v>0</v>
      </c>
      <c r="BC16" s="174">
        <v>0</v>
      </c>
      <c r="BD16" s="174">
        <v>0</v>
      </c>
      <c r="BE16" s="174">
        <v>0</v>
      </c>
      <c r="BF16" s="174">
        <v>0</v>
      </c>
      <c r="BG16" s="174">
        <v>0</v>
      </c>
      <c r="BH16" s="174">
        <v>0</v>
      </c>
      <c r="BI16" s="174">
        <v>0</v>
      </c>
      <c r="BJ16" s="174">
        <v>0</v>
      </c>
      <c r="BK16" s="174">
        <v>0</v>
      </c>
      <c r="BL16" s="174">
        <v>0</v>
      </c>
      <c r="BM16" s="174">
        <v>0</v>
      </c>
      <c r="BN16" s="174">
        <v>0</v>
      </c>
      <c r="BO16" s="174">
        <v>0</v>
      </c>
      <c r="BP16" s="174">
        <v>0</v>
      </c>
      <c r="BQ16" s="174">
        <v>0</v>
      </c>
      <c r="BR16" s="174">
        <v>0</v>
      </c>
      <c r="BS16" s="174">
        <v>0</v>
      </c>
      <c r="BT16" s="174">
        <v>0</v>
      </c>
      <c r="BU16" s="174">
        <v>0</v>
      </c>
      <c r="BV16" s="174">
        <v>0</v>
      </c>
      <c r="BW16" s="174">
        <v>0</v>
      </c>
      <c r="BX16" s="174">
        <v>0</v>
      </c>
      <c r="BY16" s="174">
        <v>0</v>
      </c>
      <c r="BZ16" s="174">
        <v>0</v>
      </c>
      <c r="CA16" s="174">
        <v>0</v>
      </c>
      <c r="CB16" s="174">
        <v>0</v>
      </c>
      <c r="CC16" s="174">
        <v>0</v>
      </c>
      <c r="CD16" s="174">
        <v>0</v>
      </c>
      <c r="CE16" s="174">
        <v>0</v>
      </c>
      <c r="CF16" s="174">
        <v>0</v>
      </c>
      <c r="CG16" s="174">
        <v>0</v>
      </c>
      <c r="CH16" s="174">
        <v>0</v>
      </c>
      <c r="CI16" s="174">
        <v>0</v>
      </c>
    </row>
    <row r="17" spans="1:87">
      <c r="A17" s="203"/>
      <c r="B17" s="1"/>
      <c r="D17" s="2"/>
      <c r="E17" s="2"/>
      <c r="F17" s="34"/>
      <c r="G17" s="154"/>
      <c r="H17" s="154"/>
      <c r="I17" s="154"/>
      <c r="J17" s="154"/>
      <c r="K17" s="154"/>
      <c r="L17" s="154"/>
      <c r="M17" s="154"/>
      <c r="N17" s="15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</row>
    <row r="18" spans="1:87">
      <c r="A18" s="233"/>
      <c r="B18" s="234"/>
      <c r="C18" s="235" t="s">
        <v>54</v>
      </c>
      <c r="D18" s="208"/>
      <c r="E18" s="208"/>
      <c r="F18" s="236"/>
      <c r="G18" s="237"/>
      <c r="H18" s="237"/>
      <c r="I18" s="237"/>
      <c r="J18" s="435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</row>
    <row r="19" spans="1:87">
      <c r="A19" s="203"/>
      <c r="B19" s="151"/>
      <c r="C19" s="1" t="s">
        <v>177</v>
      </c>
      <c r="D19" s="2" t="s">
        <v>41</v>
      </c>
      <c r="E19" s="2" t="s">
        <v>42</v>
      </c>
      <c r="F19" s="67"/>
      <c r="G19" s="627"/>
      <c r="H19" s="627"/>
      <c r="I19" s="174"/>
      <c r="J19" s="174"/>
      <c r="K19" s="174"/>
      <c r="L19" s="174"/>
      <c r="M19" s="174">
        <v>8.9999999999999993E-3</v>
      </c>
      <c r="N19" s="174">
        <v>8.9999999999999993E-3</v>
      </c>
      <c r="O19" s="174">
        <v>0.01</v>
      </c>
      <c r="P19" s="174">
        <v>0.01</v>
      </c>
      <c r="Q19" s="174">
        <v>0.01</v>
      </c>
      <c r="R19" s="174">
        <v>0.01</v>
      </c>
      <c r="S19" s="174">
        <v>0.01</v>
      </c>
      <c r="T19" s="174">
        <v>0.01</v>
      </c>
      <c r="U19" s="174">
        <v>0.01</v>
      </c>
      <c r="V19" s="174">
        <v>0.01</v>
      </c>
      <c r="W19" s="174">
        <v>0.01</v>
      </c>
      <c r="X19" s="174">
        <v>0.01</v>
      </c>
      <c r="Y19" s="174">
        <v>0.01</v>
      </c>
      <c r="Z19" s="174">
        <v>0.01</v>
      </c>
      <c r="AA19" s="174">
        <v>0.01</v>
      </c>
      <c r="AB19" s="174">
        <v>0.01</v>
      </c>
      <c r="AC19" s="174">
        <v>0.01</v>
      </c>
      <c r="AD19" s="174">
        <v>0.01</v>
      </c>
      <c r="AE19" s="174">
        <v>0.01</v>
      </c>
      <c r="AF19" s="174">
        <v>0.01</v>
      </c>
      <c r="AG19" s="174">
        <v>0.01</v>
      </c>
      <c r="AH19" s="174">
        <v>0.01</v>
      </c>
      <c r="AI19" s="174">
        <v>0.01</v>
      </c>
      <c r="AJ19" s="174">
        <v>0.01</v>
      </c>
      <c r="AK19" s="174">
        <v>0.01</v>
      </c>
      <c r="AL19" s="174">
        <v>0.01</v>
      </c>
      <c r="AM19" s="174">
        <v>0.01</v>
      </c>
      <c r="AN19" s="174">
        <v>0.01</v>
      </c>
      <c r="AO19" s="174">
        <v>0.01</v>
      </c>
      <c r="AP19" s="174">
        <v>0.01</v>
      </c>
      <c r="AQ19" s="174">
        <v>0.01</v>
      </c>
      <c r="AR19" s="174">
        <v>0.01</v>
      </c>
      <c r="AS19" s="174">
        <v>0.01</v>
      </c>
      <c r="AT19" s="174">
        <v>0.01</v>
      </c>
      <c r="AU19" s="174">
        <v>0.01</v>
      </c>
      <c r="AV19" s="174">
        <v>0.01</v>
      </c>
      <c r="AW19" s="174">
        <v>0.01</v>
      </c>
      <c r="AX19" s="174">
        <v>0.01</v>
      </c>
      <c r="AY19" s="174">
        <v>0.01</v>
      </c>
      <c r="AZ19" s="174">
        <v>0.01</v>
      </c>
      <c r="BA19" s="174">
        <v>0.01</v>
      </c>
      <c r="BB19" s="174">
        <v>0.01</v>
      </c>
      <c r="BC19" s="174">
        <v>0.01</v>
      </c>
      <c r="BD19" s="174">
        <v>0.01</v>
      </c>
      <c r="BE19" s="174">
        <v>0.01</v>
      </c>
      <c r="BF19" s="174">
        <v>0.01</v>
      </c>
      <c r="BG19" s="174">
        <v>0.01</v>
      </c>
      <c r="BH19" s="174">
        <v>0.01</v>
      </c>
      <c r="BI19" s="174">
        <v>0.01</v>
      </c>
      <c r="BJ19" s="174">
        <v>0.01</v>
      </c>
      <c r="BK19" s="174">
        <v>0.01</v>
      </c>
      <c r="BL19" s="174">
        <v>0.01</v>
      </c>
      <c r="BM19" s="174">
        <v>0.01</v>
      </c>
      <c r="BN19" s="174">
        <v>0.01</v>
      </c>
      <c r="BO19" s="174">
        <v>0.01</v>
      </c>
      <c r="BP19" s="174">
        <v>0.01</v>
      </c>
      <c r="BQ19" s="174">
        <v>0.01</v>
      </c>
      <c r="BR19" s="174">
        <v>0.01</v>
      </c>
      <c r="BS19" s="174">
        <v>0.01</v>
      </c>
      <c r="BT19" s="174">
        <v>0.01</v>
      </c>
      <c r="BU19" s="174">
        <v>0.01</v>
      </c>
      <c r="BV19" s="174">
        <v>0.01</v>
      </c>
      <c r="BW19" s="174">
        <v>0.01</v>
      </c>
      <c r="BX19" s="174">
        <v>0.01</v>
      </c>
      <c r="BY19" s="174">
        <v>0.01</v>
      </c>
      <c r="BZ19" s="174">
        <v>0.01</v>
      </c>
      <c r="CA19" s="174">
        <v>0.01</v>
      </c>
      <c r="CB19" s="174">
        <v>0.01</v>
      </c>
      <c r="CC19" s="174">
        <v>0.01</v>
      </c>
      <c r="CD19" s="174">
        <v>0.01</v>
      </c>
      <c r="CE19" s="174">
        <v>0.01</v>
      </c>
      <c r="CF19" s="174">
        <v>0.01</v>
      </c>
      <c r="CG19" s="174">
        <v>0.01</v>
      </c>
      <c r="CH19" s="174">
        <v>0.01</v>
      </c>
      <c r="CI19" s="174">
        <v>0.01</v>
      </c>
    </row>
    <row r="20" spans="1:87">
      <c r="A20" s="203"/>
      <c r="B20" s="151"/>
      <c r="C20" s="1" t="s">
        <v>178</v>
      </c>
      <c r="D20" s="2" t="s">
        <v>41</v>
      </c>
      <c r="E20" s="2" t="s">
        <v>42</v>
      </c>
      <c r="F20" s="67"/>
      <c r="G20" s="627"/>
      <c r="H20" s="627"/>
      <c r="I20" s="174"/>
      <c r="J20" s="174"/>
      <c r="K20" s="174"/>
      <c r="L20" s="174"/>
      <c r="M20" s="174">
        <v>7.4999999999999997E-3</v>
      </c>
      <c r="N20" s="174">
        <v>7.4999999999999997E-3</v>
      </c>
      <c r="O20" s="174">
        <v>5.0000000000000001E-3</v>
      </c>
      <c r="P20" s="174">
        <v>5.0000000000000001E-3</v>
      </c>
      <c r="Q20" s="174">
        <v>5.0000000000000001E-3</v>
      </c>
      <c r="R20" s="174">
        <v>5.0000000000000001E-3</v>
      </c>
      <c r="S20" s="174">
        <v>5.0000000000000001E-3</v>
      </c>
      <c r="T20" s="174">
        <v>5.0000000000000001E-3</v>
      </c>
      <c r="U20" s="174">
        <v>5.0000000000000001E-3</v>
      </c>
      <c r="V20" s="174">
        <v>5.0000000000000001E-3</v>
      </c>
      <c r="W20" s="174">
        <v>5.0000000000000001E-3</v>
      </c>
      <c r="X20" s="174">
        <v>5.0000000000000001E-3</v>
      </c>
      <c r="Y20" s="174">
        <v>5.0000000000000001E-3</v>
      </c>
      <c r="Z20" s="174">
        <v>5.0000000000000001E-3</v>
      </c>
      <c r="AA20" s="174">
        <v>5.0000000000000001E-3</v>
      </c>
      <c r="AB20" s="174">
        <v>5.0000000000000001E-3</v>
      </c>
      <c r="AC20" s="174">
        <v>5.0000000000000001E-3</v>
      </c>
      <c r="AD20" s="174">
        <v>5.0000000000000001E-3</v>
      </c>
      <c r="AE20" s="174">
        <v>5.0000000000000001E-3</v>
      </c>
      <c r="AF20" s="174">
        <v>5.0000000000000001E-3</v>
      </c>
      <c r="AG20" s="174">
        <v>5.0000000000000001E-3</v>
      </c>
      <c r="AH20" s="174">
        <v>5.0000000000000001E-3</v>
      </c>
      <c r="AI20" s="174">
        <v>5.0000000000000001E-3</v>
      </c>
      <c r="AJ20" s="174">
        <v>5.0000000000000001E-3</v>
      </c>
      <c r="AK20" s="174">
        <v>5.0000000000000001E-3</v>
      </c>
      <c r="AL20" s="174">
        <v>5.0000000000000001E-3</v>
      </c>
      <c r="AM20" s="174">
        <v>5.0000000000000001E-3</v>
      </c>
      <c r="AN20" s="174">
        <v>5.0000000000000001E-3</v>
      </c>
      <c r="AO20" s="174">
        <v>5.0000000000000001E-3</v>
      </c>
      <c r="AP20" s="174">
        <v>5.0000000000000001E-3</v>
      </c>
      <c r="AQ20" s="174">
        <v>5.0000000000000001E-3</v>
      </c>
      <c r="AR20" s="174">
        <v>5.0000000000000001E-3</v>
      </c>
      <c r="AS20" s="174">
        <v>5.0000000000000001E-3</v>
      </c>
      <c r="AT20" s="174">
        <v>5.0000000000000001E-3</v>
      </c>
      <c r="AU20" s="174">
        <v>5.0000000000000001E-3</v>
      </c>
      <c r="AV20" s="174">
        <v>5.0000000000000001E-3</v>
      </c>
      <c r="AW20" s="174">
        <v>5.0000000000000001E-3</v>
      </c>
      <c r="AX20" s="174">
        <v>5.0000000000000001E-3</v>
      </c>
      <c r="AY20" s="174">
        <v>5.0000000000000001E-3</v>
      </c>
      <c r="AZ20" s="174">
        <v>5.0000000000000001E-3</v>
      </c>
      <c r="BA20" s="174">
        <v>5.0000000000000001E-3</v>
      </c>
      <c r="BB20" s="174">
        <v>5.0000000000000001E-3</v>
      </c>
      <c r="BC20" s="174">
        <v>5.0000000000000001E-3</v>
      </c>
      <c r="BD20" s="174">
        <v>5.0000000000000001E-3</v>
      </c>
      <c r="BE20" s="174">
        <v>5.0000000000000001E-3</v>
      </c>
      <c r="BF20" s="174">
        <v>5.0000000000000001E-3</v>
      </c>
      <c r="BG20" s="174">
        <v>5.0000000000000001E-3</v>
      </c>
      <c r="BH20" s="174">
        <v>5.0000000000000001E-3</v>
      </c>
      <c r="BI20" s="174">
        <v>5.0000000000000001E-3</v>
      </c>
      <c r="BJ20" s="174">
        <v>5.0000000000000001E-3</v>
      </c>
      <c r="BK20" s="174">
        <v>5.0000000000000001E-3</v>
      </c>
      <c r="BL20" s="174">
        <v>5.0000000000000001E-3</v>
      </c>
      <c r="BM20" s="174">
        <v>5.0000000000000001E-3</v>
      </c>
      <c r="BN20" s="174">
        <v>5.0000000000000001E-3</v>
      </c>
      <c r="BO20" s="174">
        <v>5.0000000000000001E-3</v>
      </c>
      <c r="BP20" s="174">
        <v>5.0000000000000001E-3</v>
      </c>
      <c r="BQ20" s="174">
        <v>5.0000000000000001E-3</v>
      </c>
      <c r="BR20" s="174">
        <v>5.0000000000000001E-3</v>
      </c>
      <c r="BS20" s="174">
        <v>5.0000000000000001E-3</v>
      </c>
      <c r="BT20" s="174">
        <v>5.0000000000000001E-3</v>
      </c>
      <c r="BU20" s="174">
        <v>5.0000000000000001E-3</v>
      </c>
      <c r="BV20" s="174">
        <v>5.0000000000000001E-3</v>
      </c>
      <c r="BW20" s="174">
        <v>5.0000000000000001E-3</v>
      </c>
      <c r="BX20" s="174">
        <v>5.0000000000000001E-3</v>
      </c>
      <c r="BY20" s="174">
        <v>5.0000000000000001E-3</v>
      </c>
      <c r="BZ20" s="174">
        <v>5.0000000000000001E-3</v>
      </c>
      <c r="CA20" s="174">
        <v>5.0000000000000001E-3</v>
      </c>
      <c r="CB20" s="174">
        <v>5.0000000000000001E-3</v>
      </c>
      <c r="CC20" s="174">
        <v>5.0000000000000001E-3</v>
      </c>
      <c r="CD20" s="174">
        <v>5.0000000000000001E-3</v>
      </c>
      <c r="CE20" s="174">
        <v>5.0000000000000001E-3</v>
      </c>
      <c r="CF20" s="174">
        <v>5.0000000000000001E-3</v>
      </c>
      <c r="CG20" s="174">
        <v>5.0000000000000001E-3</v>
      </c>
      <c r="CH20" s="174">
        <v>5.0000000000000001E-3</v>
      </c>
      <c r="CI20" s="174">
        <v>5.0000000000000001E-3</v>
      </c>
    </row>
    <row r="21" spans="1:87">
      <c r="A21" s="203"/>
      <c r="B21" s="151"/>
      <c r="C21" s="1"/>
      <c r="D21" s="148"/>
      <c r="E21" s="148"/>
      <c r="F21" s="68"/>
      <c r="G21" s="68"/>
      <c r="H21" s="15"/>
      <c r="I21" s="149"/>
      <c r="J21" s="150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</row>
    <row r="22" spans="1:87">
      <c r="A22" s="233"/>
      <c r="B22" s="234"/>
      <c r="C22" s="235" t="s">
        <v>92</v>
      </c>
      <c r="D22" s="208"/>
      <c r="E22" s="208"/>
      <c r="F22" s="240"/>
      <c r="G22" s="240"/>
      <c r="H22" s="237"/>
      <c r="I22" s="208"/>
      <c r="J22" s="241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</row>
    <row r="23" spans="1:87">
      <c r="A23" s="203"/>
      <c r="B23" s="1"/>
      <c r="C23" s="56" t="s">
        <v>179</v>
      </c>
      <c r="D23" s="2"/>
      <c r="E23" s="2"/>
      <c r="F23" s="2"/>
      <c r="G23" s="2"/>
      <c r="K23" s="2"/>
      <c r="L23" s="2"/>
      <c r="M23" s="2"/>
      <c r="N23" s="2"/>
      <c r="O23" s="2"/>
      <c r="P23" s="2"/>
    </row>
    <row r="24" spans="1:87">
      <c r="A24" s="203"/>
      <c r="B24" s="1"/>
      <c r="C24" s="161" t="s">
        <v>180</v>
      </c>
      <c r="D24" s="2" t="s">
        <v>898</v>
      </c>
      <c r="E24" s="2" t="s">
        <v>58</v>
      </c>
      <c r="F24" s="34"/>
      <c r="G24" s="606"/>
      <c r="H24" s="436">
        <v>439.42399999999998</v>
      </c>
      <c r="I24" s="436">
        <v>448.25199999999995</v>
      </c>
      <c r="J24" s="436">
        <v>472.59899999999999</v>
      </c>
      <c r="K24" s="436">
        <v>501.14299999999997</v>
      </c>
      <c r="L24" s="436">
        <v>550.13599999999997</v>
      </c>
      <c r="M24" s="2"/>
      <c r="N24" s="2"/>
      <c r="O24" s="2"/>
      <c r="P24" s="2"/>
    </row>
    <row r="25" spans="1:87">
      <c r="A25" s="203"/>
      <c r="B25" s="1"/>
      <c r="C25" s="161" t="s">
        <v>181</v>
      </c>
      <c r="D25" s="2" t="s">
        <v>898</v>
      </c>
      <c r="E25" s="2" t="s">
        <v>58</v>
      </c>
      <c r="F25" s="34"/>
      <c r="G25" s="606"/>
      <c r="H25" s="436">
        <v>481.52199999999999</v>
      </c>
      <c r="I25" s="436">
        <v>491.036</v>
      </c>
      <c r="J25" s="436">
        <v>517.91200000000003</v>
      </c>
      <c r="K25" s="436">
        <v>548.66300000000001</v>
      </c>
      <c r="L25" s="436">
        <v>603.33900000000006</v>
      </c>
      <c r="M25" s="2"/>
      <c r="N25" s="2"/>
      <c r="O25" s="2"/>
      <c r="P25" s="2"/>
    </row>
    <row r="26" spans="1:87">
      <c r="A26" s="203"/>
      <c r="B26" s="1"/>
      <c r="C26" t="s">
        <v>182</v>
      </c>
      <c r="D26" s="2" t="s">
        <v>3</v>
      </c>
      <c r="E26" s="2" t="s">
        <v>42</v>
      </c>
      <c r="F26" s="530">
        <f>128.88/322.47</f>
        <v>0.39966508512419757</v>
      </c>
      <c r="G26" s="205"/>
      <c r="H26" s="2"/>
      <c r="I26" s="2"/>
      <c r="J26" s="135"/>
      <c r="L26" s="2"/>
      <c r="M26" s="2"/>
      <c r="N26" s="2"/>
      <c r="O26" s="2"/>
      <c r="P26" s="2"/>
    </row>
    <row r="27" spans="1:87">
      <c r="A27" s="203"/>
      <c r="B27" s="1"/>
      <c r="D27" s="148"/>
      <c r="E27" s="148"/>
      <c r="F27" s="205"/>
      <c r="G27" s="205"/>
      <c r="H27" s="2"/>
      <c r="I27" s="2"/>
      <c r="J27" s="135"/>
      <c r="K27" s="2"/>
      <c r="L27" s="2"/>
      <c r="M27" s="2"/>
      <c r="N27" s="2"/>
      <c r="O27" s="2"/>
      <c r="P27" s="2"/>
    </row>
    <row r="28" spans="1:87">
      <c r="A28" s="203"/>
      <c r="B28" s="1"/>
      <c r="C28" s="56" t="s">
        <v>183</v>
      </c>
      <c r="D28" s="148"/>
      <c r="E28" s="148"/>
      <c r="F28" s="16" t="s">
        <v>184</v>
      </c>
      <c r="G28" s="16" t="s">
        <v>185</v>
      </c>
      <c r="I28" s="2"/>
      <c r="J28" s="135"/>
      <c r="K28" s="2"/>
      <c r="L28" s="2"/>
      <c r="M28" s="2"/>
      <c r="N28" s="2"/>
      <c r="O28" s="2"/>
      <c r="P28" s="2"/>
    </row>
    <row r="29" spans="1:87">
      <c r="A29" s="203"/>
      <c r="B29" s="1"/>
      <c r="C29" t="s">
        <v>186</v>
      </c>
      <c r="D29" s="2" t="s">
        <v>2</v>
      </c>
      <c r="E29" s="2" t="s">
        <v>43</v>
      </c>
      <c r="F29" s="689">
        <v>1317844.3417111114</v>
      </c>
      <c r="G29" s="690">
        <v>1231710.3804888888</v>
      </c>
      <c r="I29" s="2"/>
      <c r="J29" s="135"/>
      <c r="K29" s="2"/>
      <c r="L29" s="2"/>
      <c r="M29" s="2"/>
      <c r="N29" s="2"/>
      <c r="O29" s="2"/>
      <c r="P29" s="2"/>
    </row>
    <row r="30" spans="1:87">
      <c r="A30" s="203"/>
      <c r="B30" s="1"/>
      <c r="C30" t="s">
        <v>187</v>
      </c>
      <c r="D30" s="2" t="s">
        <v>2</v>
      </c>
      <c r="E30" s="2" t="s">
        <v>43</v>
      </c>
      <c r="F30" s="685">
        <v>17707.046933333335</v>
      </c>
      <c r="G30" s="686">
        <v>15216.714311111109</v>
      </c>
      <c r="I30" s="2"/>
      <c r="J30" s="135"/>
      <c r="K30" s="2"/>
      <c r="L30" s="2"/>
      <c r="M30" s="2"/>
      <c r="N30" s="2"/>
      <c r="O30" s="2"/>
      <c r="P30" s="2"/>
    </row>
    <row r="31" spans="1:87">
      <c r="A31" s="203"/>
      <c r="B31" s="1"/>
      <c r="C31" t="s">
        <v>188</v>
      </c>
      <c r="D31" s="2" t="s">
        <v>2</v>
      </c>
      <c r="E31" s="2" t="s">
        <v>43</v>
      </c>
      <c r="F31" s="685">
        <v>30943.370133333327</v>
      </c>
      <c r="G31" s="686">
        <v>28645.138111111108</v>
      </c>
      <c r="I31" s="2"/>
      <c r="J31" s="135"/>
      <c r="K31" s="2"/>
      <c r="L31" s="2"/>
      <c r="M31" s="2"/>
      <c r="N31" s="2"/>
      <c r="O31" s="2"/>
      <c r="P31" s="2"/>
    </row>
    <row r="32" spans="1:87">
      <c r="A32" s="203"/>
      <c r="B32" s="1"/>
      <c r="C32" t="s">
        <v>189</v>
      </c>
      <c r="D32" s="2" t="s">
        <v>2</v>
      </c>
      <c r="E32" s="2" t="s">
        <v>43</v>
      </c>
      <c r="F32" s="685">
        <v>74184.718166666658</v>
      </c>
      <c r="G32" s="686">
        <v>72565.4473111111</v>
      </c>
      <c r="I32" s="2"/>
      <c r="J32" s="135"/>
      <c r="K32" s="2"/>
      <c r="L32" s="2"/>
      <c r="M32" s="2"/>
      <c r="N32" s="2"/>
      <c r="O32" s="2"/>
      <c r="P32" s="2"/>
    </row>
    <row r="33" spans="1:16">
      <c r="A33" s="203"/>
      <c r="B33" s="1"/>
      <c r="C33" t="s">
        <v>190</v>
      </c>
      <c r="D33" s="2" t="s">
        <v>2</v>
      </c>
      <c r="E33" s="2" t="s">
        <v>43</v>
      </c>
      <c r="F33" s="685">
        <v>97386.59124444444</v>
      </c>
      <c r="G33" s="686">
        <v>95703.845444444451</v>
      </c>
      <c r="I33" s="2"/>
      <c r="J33" s="135"/>
      <c r="K33" s="2"/>
      <c r="L33" s="2"/>
      <c r="M33" s="2"/>
      <c r="N33" s="2"/>
      <c r="O33" s="2"/>
      <c r="P33" s="2"/>
    </row>
    <row r="34" spans="1:16">
      <c r="A34" s="203"/>
      <c r="B34" s="1"/>
      <c r="C34" t="s">
        <v>191</v>
      </c>
      <c r="D34" s="2" t="s">
        <v>2</v>
      </c>
      <c r="E34" s="2" t="s">
        <v>43</v>
      </c>
      <c r="F34" s="685">
        <v>654792.55555555562</v>
      </c>
      <c r="G34" s="686">
        <v>629155.77777777775</v>
      </c>
      <c r="I34" s="2"/>
      <c r="J34" s="135"/>
      <c r="K34" s="2"/>
      <c r="L34" s="2"/>
      <c r="M34" s="2"/>
      <c r="N34" s="2"/>
      <c r="O34" s="2"/>
      <c r="P34" s="2"/>
    </row>
    <row r="35" spans="1:16">
      <c r="A35" s="203"/>
      <c r="B35" s="1"/>
      <c r="C35" t="s">
        <v>192</v>
      </c>
      <c r="D35" s="2" t="s">
        <v>2</v>
      </c>
      <c r="E35" s="2" t="s">
        <v>43</v>
      </c>
      <c r="F35" s="685">
        <v>18276.572880441767</v>
      </c>
      <c r="G35" s="686">
        <v>17947.56242268407</v>
      </c>
      <c r="I35" s="2"/>
      <c r="J35" s="135"/>
      <c r="K35" s="2"/>
      <c r="L35" s="2"/>
      <c r="M35" s="2"/>
      <c r="N35" s="2"/>
      <c r="O35" s="2"/>
      <c r="P35" s="2"/>
    </row>
    <row r="36" spans="1:16">
      <c r="A36" s="203"/>
      <c r="B36" s="1"/>
      <c r="C36" t="s">
        <v>193</v>
      </c>
      <c r="D36" s="2" t="s">
        <v>2</v>
      </c>
      <c r="E36" s="2" t="s">
        <v>43</v>
      </c>
      <c r="F36" s="685">
        <v>27817.269130669341</v>
      </c>
      <c r="G36" s="686">
        <v>27424.602121760374</v>
      </c>
      <c r="I36" s="2"/>
      <c r="J36" s="135"/>
      <c r="K36" s="2"/>
      <c r="L36" s="2"/>
      <c r="M36" s="2"/>
      <c r="N36" s="2"/>
      <c r="O36" s="2"/>
      <c r="P36" s="2"/>
    </row>
    <row r="37" spans="1:16">
      <c r="A37" s="203"/>
      <c r="B37" s="1"/>
      <c r="C37" t="s">
        <v>194</v>
      </c>
      <c r="D37" s="2" t="s">
        <v>2</v>
      </c>
      <c r="E37" s="2" t="s">
        <v>43</v>
      </c>
      <c r="F37" s="685">
        <v>196089.4227777778</v>
      </c>
      <c r="G37" s="686">
        <v>194192.19860000003</v>
      </c>
      <c r="I37" s="2"/>
      <c r="J37" s="135"/>
      <c r="K37" s="2"/>
      <c r="L37" s="2"/>
      <c r="M37" s="2"/>
      <c r="N37" s="2"/>
      <c r="O37" s="2"/>
      <c r="P37" s="2"/>
    </row>
    <row r="38" spans="1:16">
      <c r="A38" s="203"/>
      <c r="B38" s="1"/>
      <c r="C38" t="s">
        <v>191</v>
      </c>
      <c r="D38" s="2" t="s">
        <v>2</v>
      </c>
      <c r="E38" s="2" t="s">
        <v>43</v>
      </c>
      <c r="F38" s="685">
        <v>2479.3333333333335</v>
      </c>
      <c r="G38" s="686">
        <v>2266.1111111111109</v>
      </c>
      <c r="I38" s="2"/>
      <c r="J38" s="135"/>
      <c r="K38" s="2"/>
      <c r="L38" s="2"/>
      <c r="M38" s="2"/>
      <c r="N38" s="2"/>
      <c r="O38" s="2"/>
      <c r="P38" s="2"/>
    </row>
    <row r="39" spans="1:16">
      <c r="A39" s="203"/>
      <c r="B39" s="1"/>
      <c r="C39" t="s">
        <v>195</v>
      </c>
      <c r="D39" s="2" t="s">
        <v>2</v>
      </c>
      <c r="E39" s="2" t="s">
        <v>43</v>
      </c>
      <c r="F39" s="685">
        <v>46.777777777777779</v>
      </c>
      <c r="G39" s="686">
        <v>46.777777777777779</v>
      </c>
      <c r="I39" s="2"/>
      <c r="J39" s="135"/>
      <c r="K39" s="2"/>
      <c r="L39" s="2"/>
      <c r="M39" s="2"/>
      <c r="N39" s="2"/>
      <c r="O39" s="2"/>
      <c r="P39" s="2"/>
    </row>
    <row r="40" spans="1:16">
      <c r="A40" s="203"/>
      <c r="B40" s="1"/>
      <c r="C40" t="s">
        <v>196</v>
      </c>
      <c r="D40" s="2" t="s">
        <v>2</v>
      </c>
      <c r="E40" s="2" t="s">
        <v>43</v>
      </c>
      <c r="F40" s="685">
        <v>157.7777777777778</v>
      </c>
      <c r="G40" s="686">
        <v>152.22222222222226</v>
      </c>
      <c r="I40" s="2"/>
      <c r="J40" s="135"/>
      <c r="K40" s="2"/>
      <c r="L40" s="2"/>
      <c r="M40" s="2"/>
      <c r="N40" s="2"/>
      <c r="O40" s="2"/>
      <c r="P40" s="2"/>
    </row>
    <row r="41" spans="1:16">
      <c r="A41" s="203"/>
      <c r="B41" s="1"/>
      <c r="C41" t="s">
        <v>197</v>
      </c>
      <c r="D41" s="2" t="s">
        <v>2</v>
      </c>
      <c r="E41" s="2" t="s">
        <v>43</v>
      </c>
      <c r="F41" s="685">
        <v>94546.275555555563</v>
      </c>
      <c r="G41" s="686">
        <v>92061.508377777776</v>
      </c>
      <c r="I41" s="2"/>
      <c r="J41" s="135"/>
      <c r="K41" s="2"/>
      <c r="L41" s="2"/>
      <c r="M41" s="2"/>
      <c r="N41" s="2"/>
      <c r="O41" s="2"/>
      <c r="P41" s="2"/>
    </row>
    <row r="42" spans="1:16">
      <c r="A42" s="203"/>
      <c r="B42" s="1"/>
      <c r="C42" t="s">
        <v>198</v>
      </c>
      <c r="D42" s="2" t="s">
        <v>2</v>
      </c>
      <c r="E42" s="2" t="s">
        <v>43</v>
      </c>
      <c r="F42" s="687">
        <v>52490.724444444444</v>
      </c>
      <c r="G42" s="688">
        <v>48712.491622222224</v>
      </c>
      <c r="I42" s="2"/>
      <c r="J42" s="135"/>
      <c r="K42" s="2"/>
      <c r="L42" s="2"/>
      <c r="M42" s="2"/>
      <c r="N42" s="2"/>
      <c r="O42" s="2"/>
      <c r="P42" s="2"/>
    </row>
    <row r="43" spans="1:16">
      <c r="A43" s="203"/>
      <c r="B43" s="1"/>
      <c r="D43" s="148"/>
      <c r="E43" s="148"/>
      <c r="F43" s="205"/>
      <c r="G43" s="205"/>
      <c r="H43" s="2"/>
      <c r="I43" s="2"/>
      <c r="J43" s="135"/>
      <c r="K43" s="2"/>
      <c r="L43" s="2"/>
      <c r="M43" s="2"/>
      <c r="N43" s="2"/>
      <c r="O43" s="2"/>
      <c r="P43" s="2"/>
    </row>
    <row r="44" spans="1:16">
      <c r="A44" s="203"/>
      <c r="B44" s="1"/>
      <c r="C44" t="s">
        <v>199</v>
      </c>
      <c r="D44" s="2" t="s">
        <v>41</v>
      </c>
      <c r="E44" s="2" t="s">
        <v>42</v>
      </c>
      <c r="F44" s="530">
        <v>0.35</v>
      </c>
      <c r="G44" s="205"/>
      <c r="H44" s="2"/>
      <c r="I44" s="2"/>
      <c r="J44" s="135"/>
      <c r="K44" s="2"/>
      <c r="L44" s="2"/>
      <c r="M44" s="2"/>
      <c r="N44" s="2"/>
      <c r="O44" s="2"/>
      <c r="P44" s="2"/>
    </row>
    <row r="45" spans="1:16">
      <c r="A45" s="203"/>
      <c r="B45" s="1"/>
      <c r="C45" t="s">
        <v>200</v>
      </c>
      <c r="D45" s="2" t="s">
        <v>41</v>
      </c>
      <c r="E45" s="2" t="s">
        <v>42</v>
      </c>
      <c r="F45" s="530">
        <v>0.35</v>
      </c>
      <c r="G45" s="205"/>
      <c r="H45" s="2"/>
      <c r="I45" s="2"/>
      <c r="J45" s="135"/>
      <c r="K45" s="2"/>
      <c r="L45" s="2"/>
      <c r="M45" s="2"/>
      <c r="N45" s="2"/>
      <c r="O45" s="2"/>
      <c r="P45" s="2"/>
    </row>
    <row r="46" spans="1:16">
      <c r="A46" s="203"/>
      <c r="B46" s="1"/>
      <c r="E46" s="2"/>
      <c r="H46" s="2"/>
      <c r="I46" s="2"/>
      <c r="J46" s="135"/>
      <c r="K46" s="2"/>
      <c r="L46" s="2"/>
      <c r="M46" s="2"/>
      <c r="N46" s="2"/>
      <c r="O46" s="2"/>
      <c r="P46" s="2"/>
    </row>
    <row r="47" spans="1:16">
      <c r="A47" s="203"/>
      <c r="B47" s="1"/>
      <c r="C47" t="s">
        <v>201</v>
      </c>
      <c r="D47" s="2" t="s">
        <v>41</v>
      </c>
      <c r="E47" s="2" t="s">
        <v>202</v>
      </c>
      <c r="F47" s="533" t="s">
        <v>5</v>
      </c>
      <c r="G47" s="148"/>
      <c r="H47" s="2"/>
      <c r="I47" s="2"/>
      <c r="J47" s="135"/>
      <c r="K47" s="2"/>
      <c r="L47" s="2"/>
      <c r="M47" s="2"/>
      <c r="N47" s="2"/>
      <c r="O47" s="2"/>
      <c r="P47" s="2"/>
    </row>
    <row r="48" spans="1:16">
      <c r="A48" s="203"/>
      <c r="B48" s="1"/>
      <c r="D48" s="148"/>
      <c r="E48" s="148"/>
      <c r="F48" s="205"/>
      <c r="G48" s="205"/>
      <c r="H48" s="2"/>
      <c r="I48" s="2"/>
      <c r="J48" s="135"/>
      <c r="K48" s="2"/>
      <c r="L48" s="2"/>
      <c r="M48" s="2"/>
      <c r="N48" s="2"/>
      <c r="O48" s="2"/>
      <c r="P48" s="2"/>
    </row>
    <row r="49" spans="1:16">
      <c r="A49" s="203"/>
      <c r="B49" s="1"/>
      <c r="C49" s="56" t="s">
        <v>203</v>
      </c>
      <c r="E49" s="2"/>
      <c r="F49" s="16" t="s">
        <v>204</v>
      </c>
      <c r="G49" s="16" t="s">
        <v>205</v>
      </c>
      <c r="I49" s="2"/>
      <c r="J49" s="135"/>
      <c r="K49" s="2"/>
      <c r="L49" s="2"/>
      <c r="M49" s="2"/>
      <c r="N49" s="2"/>
      <c r="O49" s="2"/>
      <c r="P49" s="2"/>
    </row>
    <row r="50" spans="1:16">
      <c r="A50" s="203"/>
      <c r="B50" s="1"/>
      <c r="C50" t="s">
        <v>186</v>
      </c>
      <c r="D50" s="2" t="s">
        <v>41</v>
      </c>
      <c r="E50" s="2" t="s">
        <v>42</v>
      </c>
      <c r="F50" s="691">
        <v>0</v>
      </c>
      <c r="G50" s="692">
        <v>0</v>
      </c>
      <c r="I50" s="2"/>
      <c r="J50" s="135"/>
      <c r="K50" s="2"/>
      <c r="L50" s="2"/>
      <c r="M50" s="2"/>
      <c r="N50" s="2"/>
      <c r="O50" s="2"/>
      <c r="P50" s="2"/>
    </row>
    <row r="51" spans="1:16">
      <c r="A51" s="203"/>
      <c r="B51" s="1"/>
      <c r="C51" t="s">
        <v>187</v>
      </c>
      <c r="D51" s="2" t="s">
        <v>41</v>
      </c>
      <c r="E51" s="2" t="s">
        <v>42</v>
      </c>
      <c r="F51" s="693">
        <v>0</v>
      </c>
      <c r="G51" s="694">
        <v>0</v>
      </c>
      <c r="I51" s="2"/>
      <c r="J51" s="135"/>
      <c r="K51" s="2"/>
      <c r="L51" s="2"/>
      <c r="M51" s="2"/>
      <c r="N51" s="2"/>
      <c r="O51" s="2"/>
      <c r="P51" s="2"/>
    </row>
    <row r="52" spans="1:16">
      <c r="A52" s="203"/>
      <c r="B52" s="1"/>
      <c r="C52" t="s">
        <v>188</v>
      </c>
      <c r="D52" s="2" t="s">
        <v>41</v>
      </c>
      <c r="E52" s="2" t="s">
        <v>42</v>
      </c>
      <c r="F52" s="693">
        <v>0</v>
      </c>
      <c r="G52" s="694">
        <v>0</v>
      </c>
      <c r="I52" s="2"/>
      <c r="J52" s="135"/>
      <c r="K52" s="2"/>
      <c r="L52" s="2"/>
      <c r="M52" s="2"/>
      <c r="N52" s="2"/>
      <c r="O52" s="2"/>
      <c r="P52" s="2"/>
    </row>
    <row r="53" spans="1:16">
      <c r="A53" s="203"/>
      <c r="B53" s="1"/>
      <c r="C53" t="s">
        <v>189</v>
      </c>
      <c r="D53" s="2" t="s">
        <v>41</v>
      </c>
      <c r="E53" s="2" t="s">
        <v>42</v>
      </c>
      <c r="F53" s="693">
        <v>0</v>
      </c>
      <c r="G53" s="694">
        <v>0.6</v>
      </c>
      <c r="I53" s="2"/>
      <c r="J53" s="135"/>
      <c r="K53" s="2"/>
      <c r="L53" s="2"/>
      <c r="M53" s="2"/>
      <c r="N53" s="2"/>
      <c r="O53" s="2"/>
      <c r="P53" s="2"/>
    </row>
    <row r="54" spans="1:16">
      <c r="A54" s="203"/>
      <c r="B54" s="1"/>
      <c r="C54" t="s">
        <v>190</v>
      </c>
      <c r="D54" s="2" t="s">
        <v>41</v>
      </c>
      <c r="E54" s="2" t="s">
        <v>42</v>
      </c>
      <c r="F54" s="693">
        <v>0</v>
      </c>
      <c r="G54" s="694">
        <v>1</v>
      </c>
      <c r="I54" s="2"/>
      <c r="J54" s="135"/>
      <c r="K54" s="2"/>
      <c r="L54" s="2"/>
      <c r="M54" s="2"/>
      <c r="N54" s="2"/>
      <c r="O54" s="2"/>
      <c r="P54" s="2"/>
    </row>
    <row r="55" spans="1:16">
      <c r="A55" s="203"/>
      <c r="B55" s="1"/>
      <c r="C55" t="s">
        <v>191</v>
      </c>
      <c r="D55" s="2" t="s">
        <v>41</v>
      </c>
      <c r="E55" s="2" t="s">
        <v>42</v>
      </c>
      <c r="F55" s="693">
        <v>0.25</v>
      </c>
      <c r="G55" s="694">
        <v>0</v>
      </c>
      <c r="I55" s="2"/>
      <c r="J55" s="135"/>
      <c r="K55" s="2"/>
      <c r="L55" s="2"/>
      <c r="M55" s="2"/>
      <c r="N55" s="2"/>
      <c r="O55" s="2"/>
      <c r="P55" s="2"/>
    </row>
    <row r="56" spans="1:16">
      <c r="A56" s="203"/>
      <c r="B56" s="1"/>
      <c r="C56" t="s">
        <v>192</v>
      </c>
      <c r="D56" s="2" t="s">
        <v>41</v>
      </c>
      <c r="E56" s="2" t="s">
        <v>42</v>
      </c>
      <c r="F56" s="693">
        <v>0.25</v>
      </c>
      <c r="G56" s="694">
        <v>0.85</v>
      </c>
      <c r="I56" s="2"/>
      <c r="J56" s="135"/>
      <c r="K56" s="2"/>
      <c r="L56" s="2"/>
      <c r="M56" s="2"/>
      <c r="N56" s="2"/>
      <c r="O56" s="2"/>
      <c r="P56" s="2"/>
    </row>
    <row r="57" spans="1:16">
      <c r="A57" s="203"/>
      <c r="B57" s="1"/>
      <c r="C57" t="s">
        <v>193</v>
      </c>
      <c r="D57" s="2" t="s">
        <v>41</v>
      </c>
      <c r="E57" s="2" t="s">
        <v>42</v>
      </c>
      <c r="F57" s="693">
        <v>0.25</v>
      </c>
      <c r="G57" s="694">
        <v>0.4</v>
      </c>
      <c r="I57" s="2"/>
      <c r="J57" s="135"/>
      <c r="K57" s="2"/>
      <c r="L57" s="2"/>
      <c r="M57" s="2"/>
      <c r="N57" s="2"/>
      <c r="O57" s="2"/>
      <c r="P57" s="2"/>
    </row>
    <row r="58" spans="1:16">
      <c r="A58" s="203"/>
      <c r="B58" s="1"/>
      <c r="C58" t="s">
        <v>194</v>
      </c>
      <c r="D58" s="2" t="s">
        <v>41</v>
      </c>
      <c r="E58" s="2" t="s">
        <v>42</v>
      </c>
      <c r="F58" s="693">
        <v>0.25</v>
      </c>
      <c r="G58" s="694">
        <v>1</v>
      </c>
      <c r="I58" s="2"/>
      <c r="J58" s="135"/>
      <c r="K58" s="2"/>
      <c r="L58" s="2"/>
      <c r="M58" s="2"/>
      <c r="N58" s="2"/>
      <c r="O58" s="2"/>
      <c r="P58" s="2"/>
    </row>
    <row r="59" spans="1:16">
      <c r="A59" s="203"/>
      <c r="B59" s="1"/>
      <c r="C59" t="s">
        <v>191</v>
      </c>
      <c r="D59" s="2" t="s">
        <v>41</v>
      </c>
      <c r="E59" s="2" t="s">
        <v>42</v>
      </c>
      <c r="F59" s="693">
        <v>0.5</v>
      </c>
      <c r="G59" s="694">
        <v>0</v>
      </c>
      <c r="I59" s="2"/>
      <c r="J59" s="135"/>
      <c r="K59" s="2"/>
      <c r="L59" s="2"/>
      <c r="M59" s="2"/>
      <c r="N59" s="2"/>
      <c r="O59" s="2"/>
      <c r="P59" s="2"/>
    </row>
    <row r="60" spans="1:16">
      <c r="A60" s="203"/>
      <c r="B60" s="1"/>
      <c r="C60" t="s">
        <v>195</v>
      </c>
      <c r="D60" s="2" t="s">
        <v>41</v>
      </c>
      <c r="E60" s="2" t="s">
        <v>42</v>
      </c>
      <c r="F60" s="693">
        <v>0.5</v>
      </c>
      <c r="G60" s="694">
        <v>0.6</v>
      </c>
      <c r="I60" s="2"/>
      <c r="J60" s="135"/>
      <c r="K60" s="2"/>
      <c r="L60" s="2"/>
      <c r="M60" s="2"/>
      <c r="N60" s="2"/>
      <c r="O60" s="2"/>
      <c r="P60" s="2"/>
    </row>
    <row r="61" spans="1:16">
      <c r="A61" s="203"/>
      <c r="B61" s="1"/>
      <c r="C61" t="s">
        <v>196</v>
      </c>
      <c r="D61" s="2" t="s">
        <v>41</v>
      </c>
      <c r="E61" s="2" t="s">
        <v>42</v>
      </c>
      <c r="F61" s="693">
        <v>0.5</v>
      </c>
      <c r="G61" s="694">
        <v>1</v>
      </c>
      <c r="I61" s="2"/>
      <c r="J61" s="135"/>
      <c r="K61" s="2"/>
      <c r="L61" s="2"/>
      <c r="M61" s="2"/>
      <c r="N61" s="2"/>
      <c r="O61" s="2"/>
      <c r="P61" s="2"/>
    </row>
    <row r="62" spans="1:16">
      <c r="A62" s="203"/>
      <c r="B62" s="1"/>
      <c r="C62" t="s">
        <v>197</v>
      </c>
      <c r="D62" s="2" t="s">
        <v>41</v>
      </c>
      <c r="E62" s="2" t="s">
        <v>42</v>
      </c>
      <c r="F62" s="693">
        <v>1</v>
      </c>
      <c r="G62" s="694">
        <v>0</v>
      </c>
      <c r="I62" s="2"/>
      <c r="J62" s="135"/>
      <c r="K62" s="2"/>
      <c r="L62" s="2"/>
      <c r="M62" s="2"/>
      <c r="N62" s="2"/>
      <c r="O62" s="2"/>
      <c r="P62" s="2"/>
    </row>
    <row r="63" spans="1:16">
      <c r="A63" s="203"/>
      <c r="B63" s="1"/>
      <c r="C63" t="s">
        <v>198</v>
      </c>
      <c r="D63" s="2" t="s">
        <v>41</v>
      </c>
      <c r="E63" s="2" t="s">
        <v>42</v>
      </c>
      <c r="F63" s="695">
        <v>1</v>
      </c>
      <c r="G63" s="696">
        <v>0</v>
      </c>
      <c r="I63" s="2"/>
      <c r="J63" s="135"/>
      <c r="K63" s="2"/>
      <c r="L63" s="2"/>
      <c r="M63" s="2"/>
      <c r="N63" s="2"/>
      <c r="O63" s="2"/>
      <c r="P63" s="2"/>
    </row>
    <row r="64" spans="1:16">
      <c r="A64" s="203"/>
      <c r="B64" s="1"/>
      <c r="D64" s="2"/>
      <c r="E64" s="2"/>
      <c r="F64" s="34"/>
      <c r="G64" s="34"/>
      <c r="J64" s="4"/>
    </row>
    <row r="65" spans="1:87">
      <c r="A65" s="233"/>
      <c r="B65" s="234"/>
      <c r="C65" s="235" t="s">
        <v>93</v>
      </c>
      <c r="D65" s="208"/>
      <c r="E65" s="208"/>
      <c r="F65" s="236"/>
      <c r="G65" s="236"/>
      <c r="H65" s="237"/>
      <c r="I65" s="237"/>
      <c r="J65" s="237"/>
      <c r="K65" s="237"/>
      <c r="L65" s="237"/>
      <c r="M65" s="237"/>
      <c r="N65" s="237"/>
      <c r="O65" s="237"/>
      <c r="P65" s="237"/>
      <c r="Q65" s="238"/>
      <c r="R65" s="238"/>
      <c r="S65" s="238"/>
      <c r="T65" s="238"/>
      <c r="U65" s="238"/>
      <c r="V65" s="238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</row>
    <row r="66" spans="1:87">
      <c r="A66" s="203"/>
      <c r="B66" s="1"/>
      <c r="C66" s="176" t="s">
        <v>206</v>
      </c>
      <c r="D66" s="2"/>
      <c r="E66" s="2"/>
      <c r="F66" s="34"/>
      <c r="G66" s="34"/>
      <c r="H66" s="2"/>
      <c r="I66" s="2"/>
      <c r="J66" s="2"/>
      <c r="K66" s="2"/>
      <c r="L66" s="2"/>
      <c r="M66" s="2"/>
      <c r="N66" s="2"/>
      <c r="O66" s="2"/>
      <c r="P66" s="2"/>
    </row>
    <row r="67" spans="1:87">
      <c r="A67" s="203"/>
      <c r="B67" s="1"/>
      <c r="C67" s="74" t="s">
        <v>180</v>
      </c>
      <c r="D67" s="2" t="s">
        <v>898</v>
      </c>
      <c r="E67" s="2" t="s">
        <v>58</v>
      </c>
      <c r="F67" s="34"/>
      <c r="G67" s="782"/>
      <c r="H67" s="550">
        <v>99.719999999999985</v>
      </c>
      <c r="I67" s="550">
        <v>104.51599999999999</v>
      </c>
      <c r="J67" s="550">
        <v>116.05</v>
      </c>
      <c r="K67" s="550">
        <v>122.35400000000001</v>
      </c>
      <c r="L67" s="550">
        <v>132.34200000000001</v>
      </c>
      <c r="M67" s="436"/>
      <c r="N67" s="436"/>
      <c r="O67" s="436"/>
      <c r="P67" s="436"/>
      <c r="Q67" s="436"/>
      <c r="R67" s="436"/>
      <c r="S67" s="436"/>
      <c r="T67" s="436"/>
      <c r="U67" s="436"/>
      <c r="V67" s="436"/>
      <c r="W67" s="436"/>
      <c r="X67" s="436"/>
      <c r="Y67" s="436"/>
      <c r="Z67" s="436"/>
      <c r="AA67" s="436"/>
      <c r="AB67" s="436"/>
      <c r="AC67" s="436"/>
      <c r="AD67" s="436"/>
      <c r="AE67" s="436"/>
      <c r="AF67" s="436"/>
      <c r="AG67" s="436"/>
      <c r="AH67" s="436"/>
      <c r="AI67" s="436"/>
      <c r="AJ67" s="436"/>
      <c r="AK67" s="436"/>
      <c r="AL67" s="436"/>
      <c r="AM67" s="436"/>
      <c r="AN67" s="436"/>
      <c r="AO67" s="436"/>
      <c r="AP67" s="436"/>
      <c r="AQ67" s="436"/>
      <c r="AR67" s="436"/>
      <c r="AS67" s="436"/>
      <c r="AT67" s="436"/>
      <c r="AU67" s="436"/>
      <c r="AV67" s="436"/>
      <c r="AW67" s="436"/>
      <c r="AX67" s="436"/>
      <c r="AY67" s="436"/>
      <c r="AZ67" s="436"/>
      <c r="BA67" s="436"/>
      <c r="BB67" s="436"/>
      <c r="BC67" s="436"/>
      <c r="BD67" s="436"/>
      <c r="BE67" s="436"/>
      <c r="BF67" s="436"/>
      <c r="BG67" s="436"/>
      <c r="BH67" s="436"/>
      <c r="BI67" s="436"/>
      <c r="BJ67" s="436"/>
      <c r="BK67" s="436"/>
      <c r="BL67" s="436"/>
      <c r="BM67" s="436"/>
      <c r="BN67" s="436"/>
      <c r="BO67" s="436"/>
      <c r="BP67" s="436"/>
      <c r="BQ67" s="436"/>
      <c r="BR67" s="436"/>
      <c r="BS67" s="436"/>
      <c r="BT67" s="436"/>
      <c r="BU67" s="436"/>
      <c r="BV67" s="436"/>
      <c r="BW67" s="436"/>
      <c r="BX67" s="436"/>
      <c r="BY67" s="436"/>
      <c r="BZ67" s="436"/>
      <c r="CA67" s="436"/>
      <c r="CB67" s="436"/>
      <c r="CC67" s="436"/>
      <c r="CD67" s="436"/>
      <c r="CE67" s="436"/>
      <c r="CF67" s="436"/>
      <c r="CG67" s="436"/>
      <c r="CH67" s="436"/>
      <c r="CI67" s="436"/>
    </row>
    <row r="68" spans="1:87">
      <c r="A68" s="203"/>
      <c r="B68" s="1"/>
      <c r="C68" s="74" t="s">
        <v>207</v>
      </c>
      <c r="D68" s="2" t="s">
        <v>898</v>
      </c>
      <c r="E68" s="2" t="s">
        <v>58</v>
      </c>
      <c r="F68" s="34"/>
      <c r="G68" s="782"/>
      <c r="H68" s="550">
        <v>233.06099999999998</v>
      </c>
      <c r="I68" s="550">
        <v>228.989</v>
      </c>
      <c r="J68" s="550">
        <v>243.12899999999999</v>
      </c>
      <c r="K68" s="550">
        <v>259.85500000000002</v>
      </c>
      <c r="L68" s="550">
        <v>278.185</v>
      </c>
      <c r="M68" s="436"/>
      <c r="N68" s="436"/>
      <c r="O68" s="436"/>
      <c r="P68" s="436"/>
      <c r="Q68" s="436"/>
      <c r="R68" s="436"/>
      <c r="S68" s="436"/>
      <c r="T68" s="436"/>
      <c r="U68" s="436"/>
      <c r="V68" s="436"/>
      <c r="W68" s="436"/>
      <c r="X68" s="436"/>
      <c r="Y68" s="436"/>
      <c r="Z68" s="436"/>
      <c r="AA68" s="436"/>
      <c r="AB68" s="436"/>
      <c r="AC68" s="436"/>
      <c r="AD68" s="436"/>
      <c r="AE68" s="436"/>
      <c r="AF68" s="436"/>
      <c r="AG68" s="436"/>
      <c r="AH68" s="436"/>
      <c r="AI68" s="436"/>
      <c r="AJ68" s="436"/>
      <c r="AK68" s="436"/>
      <c r="AL68" s="436"/>
      <c r="AM68" s="436"/>
      <c r="AN68" s="436"/>
      <c r="AO68" s="436"/>
      <c r="AP68" s="436"/>
      <c r="AQ68" s="436"/>
      <c r="AR68" s="436"/>
      <c r="AS68" s="436"/>
      <c r="AT68" s="436"/>
      <c r="AU68" s="436"/>
      <c r="AV68" s="436"/>
      <c r="AW68" s="436"/>
      <c r="AX68" s="436"/>
      <c r="AY68" s="436"/>
      <c r="AZ68" s="436"/>
      <c r="BA68" s="436"/>
      <c r="BB68" s="436"/>
      <c r="BC68" s="436"/>
      <c r="BD68" s="436"/>
      <c r="BE68" s="436"/>
      <c r="BF68" s="436"/>
      <c r="BG68" s="436"/>
      <c r="BH68" s="436"/>
      <c r="BI68" s="436"/>
      <c r="BJ68" s="436"/>
      <c r="BK68" s="436"/>
      <c r="BL68" s="436"/>
      <c r="BM68" s="436"/>
      <c r="BN68" s="436"/>
      <c r="BO68" s="436"/>
      <c r="BP68" s="436"/>
      <c r="BQ68" s="436"/>
      <c r="BR68" s="436"/>
      <c r="BS68" s="436"/>
      <c r="BT68" s="436"/>
      <c r="BU68" s="436"/>
      <c r="BV68" s="436"/>
      <c r="BW68" s="436"/>
      <c r="BX68" s="436"/>
      <c r="BY68" s="436"/>
      <c r="BZ68" s="436"/>
      <c r="CA68" s="436"/>
      <c r="CB68" s="436"/>
      <c r="CC68" s="436"/>
      <c r="CD68" s="436"/>
      <c r="CE68" s="436"/>
      <c r="CF68" s="436"/>
      <c r="CG68" s="436"/>
      <c r="CH68" s="436"/>
      <c r="CI68" s="436"/>
    </row>
    <row r="69" spans="1:87">
      <c r="A69" s="203"/>
      <c r="B69" s="1"/>
      <c r="C69" s="74"/>
      <c r="D69" s="2"/>
      <c r="E69" s="2"/>
      <c r="F69" s="34"/>
      <c r="G69" s="34"/>
      <c r="H69" s="2"/>
      <c r="I69" s="2"/>
      <c r="J69" s="135"/>
      <c r="K69" s="135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</row>
    <row r="70" spans="1:87">
      <c r="A70" s="203"/>
      <c r="B70" s="1"/>
      <c r="C70" s="74" t="s">
        <v>208</v>
      </c>
      <c r="D70" s="2" t="s">
        <v>898</v>
      </c>
      <c r="E70" s="2" t="s">
        <v>58</v>
      </c>
      <c r="F70" s="34"/>
      <c r="G70" s="782"/>
      <c r="H70" s="782"/>
      <c r="I70" s="782"/>
      <c r="J70" s="550">
        <v>0</v>
      </c>
      <c r="K70" s="550">
        <v>0</v>
      </c>
      <c r="L70" s="550">
        <v>0</v>
      </c>
      <c r="M70" s="436"/>
      <c r="N70" s="436"/>
      <c r="O70" s="436"/>
      <c r="P70" s="436"/>
      <c r="Q70" s="436"/>
      <c r="R70" s="436"/>
      <c r="S70" s="436"/>
      <c r="T70" s="436"/>
      <c r="U70" s="436"/>
      <c r="V70" s="436"/>
      <c r="W70" s="436"/>
      <c r="X70" s="436"/>
      <c r="Y70" s="436"/>
      <c r="Z70" s="436"/>
      <c r="AA70" s="436"/>
      <c r="AB70" s="436"/>
      <c r="AC70" s="436"/>
      <c r="AD70" s="436"/>
      <c r="AE70" s="436"/>
      <c r="AF70" s="436"/>
      <c r="AG70" s="436"/>
      <c r="AH70" s="436"/>
      <c r="AI70" s="436"/>
      <c r="AJ70" s="436"/>
      <c r="AK70" s="436"/>
      <c r="AL70" s="436"/>
      <c r="AM70" s="436"/>
      <c r="AN70" s="436"/>
      <c r="AO70" s="436"/>
      <c r="AP70" s="436"/>
      <c r="AQ70" s="436"/>
      <c r="AR70" s="436"/>
      <c r="AS70" s="436"/>
      <c r="AT70" s="436"/>
      <c r="AU70" s="436"/>
      <c r="AV70" s="436"/>
      <c r="AW70" s="436"/>
      <c r="AX70" s="436"/>
      <c r="AY70" s="436"/>
      <c r="AZ70" s="436"/>
      <c r="BA70" s="436"/>
      <c r="BB70" s="436"/>
      <c r="BC70" s="436"/>
      <c r="BD70" s="436"/>
      <c r="BE70" s="436"/>
      <c r="BF70" s="436"/>
      <c r="BG70" s="436"/>
      <c r="BH70" s="436"/>
      <c r="BI70" s="436"/>
      <c r="BJ70" s="436"/>
      <c r="BK70" s="436"/>
      <c r="BL70" s="436"/>
      <c r="BM70" s="436"/>
      <c r="BN70" s="436"/>
      <c r="BO70" s="436"/>
      <c r="BP70" s="436"/>
      <c r="BQ70" s="436"/>
      <c r="BR70" s="436"/>
      <c r="BS70" s="436"/>
      <c r="BT70" s="436"/>
      <c r="BU70" s="436"/>
      <c r="BV70" s="436"/>
      <c r="BW70" s="436"/>
      <c r="BX70" s="436"/>
      <c r="BY70" s="436"/>
      <c r="BZ70" s="436"/>
      <c r="CA70" s="436"/>
      <c r="CB70" s="436"/>
      <c r="CC70" s="436"/>
      <c r="CD70" s="436"/>
      <c r="CE70" s="436"/>
      <c r="CF70" s="436"/>
      <c r="CG70" s="436"/>
      <c r="CH70" s="436"/>
      <c r="CI70" s="436"/>
    </row>
    <row r="71" spans="1:87">
      <c r="A71" s="203"/>
      <c r="B71" s="1"/>
      <c r="C71" s="74"/>
      <c r="D71" s="2"/>
      <c r="E71" s="2"/>
      <c r="F71" s="34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</row>
    <row r="72" spans="1:87">
      <c r="A72" s="203"/>
      <c r="B72" s="1"/>
      <c r="C72" s="176" t="s">
        <v>209</v>
      </c>
      <c r="D72" s="2"/>
      <c r="E72" s="2"/>
      <c r="F72" s="34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7">
      <c r="A73" s="203"/>
      <c r="B73" s="1"/>
      <c r="C73" s="161" t="s">
        <v>210</v>
      </c>
      <c r="D73" s="2" t="s">
        <v>898</v>
      </c>
      <c r="E73" s="2" t="s">
        <v>58</v>
      </c>
      <c r="F73" s="34"/>
      <c r="G73" s="782"/>
      <c r="H73" s="782"/>
      <c r="I73" s="782"/>
      <c r="J73" s="550">
        <v>109.87327102808</v>
      </c>
      <c r="K73" s="550">
        <v>115.73958121601601</v>
      </c>
      <c r="L73" s="550">
        <v>122.709</v>
      </c>
      <c r="M73" s="436"/>
      <c r="N73" s="436"/>
      <c r="O73" s="436"/>
      <c r="P73" s="436"/>
      <c r="Q73" s="436"/>
      <c r="R73" s="436"/>
      <c r="S73" s="436"/>
      <c r="T73" s="436"/>
      <c r="U73" s="436"/>
      <c r="V73" s="436"/>
      <c r="W73" s="436"/>
      <c r="X73" s="436"/>
      <c r="Y73" s="436"/>
      <c r="Z73" s="436"/>
      <c r="AA73" s="436"/>
      <c r="AB73" s="436"/>
      <c r="AC73" s="436"/>
      <c r="AD73" s="436"/>
      <c r="AE73" s="436"/>
      <c r="AF73" s="436"/>
      <c r="AG73" s="436"/>
      <c r="AH73" s="436"/>
      <c r="AI73" s="436"/>
      <c r="AJ73" s="436"/>
      <c r="AK73" s="436"/>
      <c r="AL73" s="436"/>
      <c r="AM73" s="436"/>
      <c r="AN73" s="436"/>
      <c r="AO73" s="436"/>
      <c r="AP73" s="436"/>
      <c r="AQ73" s="436"/>
      <c r="AR73" s="436"/>
      <c r="AS73" s="436"/>
      <c r="AT73" s="436"/>
      <c r="AU73" s="436"/>
      <c r="AV73" s="436"/>
      <c r="AW73" s="436"/>
      <c r="AX73" s="436"/>
      <c r="AY73" s="436"/>
      <c r="AZ73" s="436"/>
      <c r="BA73" s="436"/>
      <c r="BB73" s="436"/>
      <c r="BC73" s="436"/>
      <c r="BD73" s="436"/>
      <c r="BE73" s="436"/>
      <c r="BF73" s="436"/>
      <c r="BG73" s="436"/>
      <c r="BH73" s="436"/>
      <c r="BI73" s="436"/>
      <c r="BJ73" s="436"/>
      <c r="BK73" s="436"/>
      <c r="BL73" s="436"/>
      <c r="BM73" s="436"/>
      <c r="BN73" s="436"/>
      <c r="BO73" s="436"/>
      <c r="BP73" s="436"/>
      <c r="BQ73" s="436"/>
      <c r="BR73" s="436"/>
      <c r="BS73" s="436"/>
      <c r="BT73" s="436"/>
      <c r="BU73" s="436"/>
      <c r="BV73" s="436"/>
      <c r="BW73" s="436"/>
      <c r="BX73" s="436"/>
      <c r="BY73" s="436"/>
      <c r="BZ73" s="436"/>
      <c r="CA73" s="436"/>
      <c r="CB73" s="436"/>
      <c r="CC73" s="436"/>
      <c r="CD73" s="436"/>
      <c r="CE73" s="436"/>
      <c r="CF73" s="436"/>
      <c r="CG73" s="436"/>
      <c r="CH73" s="436"/>
      <c r="CI73" s="436"/>
    </row>
    <row r="74" spans="1:87">
      <c r="A74" s="203"/>
      <c r="B74" s="1"/>
      <c r="C74" s="161" t="s">
        <v>211</v>
      </c>
      <c r="D74" s="2" t="s">
        <v>898</v>
      </c>
      <c r="E74" s="2" t="s">
        <v>58</v>
      </c>
      <c r="F74" s="34"/>
      <c r="G74" s="782"/>
      <c r="H74" s="782"/>
      <c r="I74" s="782"/>
      <c r="J74" s="550">
        <v>5.6615284371379904</v>
      </c>
      <c r="K74" s="550">
        <v>6.6429217510658498</v>
      </c>
      <c r="L74" s="550">
        <v>6.9550000000000001</v>
      </c>
      <c r="M74" s="436"/>
      <c r="N74" s="436"/>
      <c r="O74" s="436"/>
      <c r="P74" s="436"/>
      <c r="Q74" s="436"/>
      <c r="R74" s="436"/>
      <c r="S74" s="436"/>
      <c r="T74" s="436"/>
      <c r="U74" s="436"/>
      <c r="V74" s="436"/>
      <c r="W74" s="436"/>
      <c r="X74" s="436"/>
      <c r="Y74" s="436"/>
      <c r="Z74" s="436"/>
      <c r="AA74" s="436"/>
      <c r="AB74" s="436"/>
      <c r="AC74" s="436"/>
      <c r="AD74" s="436"/>
      <c r="AE74" s="436"/>
      <c r="AF74" s="436"/>
      <c r="AG74" s="436"/>
      <c r="AH74" s="436"/>
      <c r="AI74" s="436"/>
      <c r="AJ74" s="436"/>
      <c r="AK74" s="436"/>
      <c r="AL74" s="436"/>
      <c r="AM74" s="436"/>
      <c r="AN74" s="436"/>
      <c r="AO74" s="436"/>
      <c r="AP74" s="436"/>
      <c r="AQ74" s="436"/>
      <c r="AR74" s="436"/>
      <c r="AS74" s="436"/>
      <c r="AT74" s="436"/>
      <c r="AU74" s="436"/>
      <c r="AV74" s="436"/>
      <c r="AW74" s="436"/>
      <c r="AX74" s="436"/>
      <c r="AY74" s="436"/>
      <c r="AZ74" s="436"/>
      <c r="BA74" s="436"/>
      <c r="BB74" s="436"/>
      <c r="BC74" s="436"/>
      <c r="BD74" s="436"/>
      <c r="BE74" s="436"/>
      <c r="BF74" s="436"/>
      <c r="BG74" s="436"/>
      <c r="BH74" s="436"/>
      <c r="BI74" s="436"/>
      <c r="BJ74" s="436"/>
      <c r="BK74" s="436"/>
      <c r="BL74" s="436"/>
      <c r="BM74" s="436"/>
      <c r="BN74" s="436"/>
      <c r="BO74" s="436"/>
      <c r="BP74" s="436"/>
      <c r="BQ74" s="436"/>
      <c r="BR74" s="436"/>
      <c r="BS74" s="436"/>
      <c r="BT74" s="436"/>
      <c r="BU74" s="436"/>
      <c r="BV74" s="436"/>
      <c r="BW74" s="436"/>
      <c r="BX74" s="436"/>
      <c r="BY74" s="436"/>
      <c r="BZ74" s="436"/>
      <c r="CA74" s="436"/>
      <c r="CB74" s="436"/>
      <c r="CC74" s="436"/>
      <c r="CD74" s="436"/>
      <c r="CE74" s="436"/>
      <c r="CF74" s="436"/>
      <c r="CG74" s="436"/>
      <c r="CH74" s="436"/>
      <c r="CI74" s="436"/>
    </row>
    <row r="75" spans="1:87">
      <c r="A75" s="203"/>
      <c r="B75" s="1"/>
      <c r="C75" s="161" t="s">
        <v>212</v>
      </c>
      <c r="D75" s="2" t="s">
        <v>898</v>
      </c>
      <c r="E75" s="2" t="s">
        <v>58</v>
      </c>
      <c r="F75" s="34"/>
      <c r="G75" s="782"/>
      <c r="H75" s="782"/>
      <c r="I75" s="782"/>
      <c r="J75" s="550">
        <v>52.952296771667903</v>
      </c>
      <c r="K75" s="550">
        <v>56.571038170211501</v>
      </c>
      <c r="L75" s="550">
        <v>60.82</v>
      </c>
      <c r="M75" s="436"/>
      <c r="N75" s="436"/>
      <c r="O75" s="436"/>
      <c r="P75" s="436"/>
      <c r="Q75" s="436"/>
      <c r="R75" s="436"/>
      <c r="S75" s="436"/>
      <c r="T75" s="436"/>
      <c r="U75" s="436"/>
      <c r="V75" s="436"/>
      <c r="W75" s="436"/>
      <c r="X75" s="436"/>
      <c r="Y75" s="436"/>
      <c r="Z75" s="436"/>
      <c r="AA75" s="436"/>
      <c r="AB75" s="436"/>
      <c r="AC75" s="436"/>
      <c r="AD75" s="436"/>
      <c r="AE75" s="436"/>
      <c r="AF75" s="436"/>
      <c r="AG75" s="436"/>
      <c r="AH75" s="436"/>
      <c r="AI75" s="436"/>
      <c r="AJ75" s="436"/>
      <c r="AK75" s="436"/>
      <c r="AL75" s="436"/>
      <c r="AM75" s="436"/>
      <c r="AN75" s="436"/>
      <c r="AO75" s="436"/>
      <c r="AP75" s="436"/>
      <c r="AQ75" s="436"/>
      <c r="AR75" s="436"/>
      <c r="AS75" s="436"/>
      <c r="AT75" s="436"/>
      <c r="AU75" s="436"/>
      <c r="AV75" s="436"/>
      <c r="AW75" s="436"/>
      <c r="AX75" s="436"/>
      <c r="AY75" s="436"/>
      <c r="AZ75" s="436"/>
      <c r="BA75" s="436"/>
      <c r="BB75" s="436"/>
      <c r="BC75" s="436"/>
      <c r="BD75" s="436"/>
      <c r="BE75" s="436"/>
      <c r="BF75" s="436"/>
      <c r="BG75" s="436"/>
      <c r="BH75" s="436"/>
      <c r="BI75" s="436"/>
      <c r="BJ75" s="436"/>
      <c r="BK75" s="436"/>
      <c r="BL75" s="436"/>
      <c r="BM75" s="436"/>
      <c r="BN75" s="436"/>
      <c r="BO75" s="436"/>
      <c r="BP75" s="436"/>
      <c r="BQ75" s="436"/>
      <c r="BR75" s="436"/>
      <c r="BS75" s="436"/>
      <c r="BT75" s="436"/>
      <c r="BU75" s="436"/>
      <c r="BV75" s="436"/>
      <c r="BW75" s="436"/>
      <c r="BX75" s="436"/>
      <c r="BY75" s="436"/>
      <c r="BZ75" s="436"/>
      <c r="CA75" s="436"/>
      <c r="CB75" s="436"/>
      <c r="CC75" s="436"/>
      <c r="CD75" s="436"/>
      <c r="CE75" s="436"/>
      <c r="CF75" s="436"/>
      <c r="CG75" s="436"/>
      <c r="CH75" s="436"/>
      <c r="CI75" s="436"/>
    </row>
    <row r="76" spans="1:87">
      <c r="A76" s="203"/>
      <c r="B76" s="1"/>
      <c r="C76" s="161" t="s">
        <v>213</v>
      </c>
      <c r="D76" s="2" t="s">
        <v>898</v>
      </c>
      <c r="E76" s="2" t="s">
        <v>58</v>
      </c>
      <c r="F76" s="34"/>
      <c r="G76" s="782"/>
      <c r="H76" s="782"/>
      <c r="I76" s="782"/>
      <c r="J76" s="550">
        <v>4.6518271074305604</v>
      </c>
      <c r="K76" s="550">
        <v>5.3479123084568903</v>
      </c>
      <c r="L76" s="550">
        <v>5.5819999999999999</v>
      </c>
      <c r="M76" s="436"/>
      <c r="N76" s="436"/>
      <c r="O76" s="436"/>
      <c r="P76" s="436"/>
      <c r="Q76" s="436"/>
      <c r="R76" s="436"/>
      <c r="S76" s="436"/>
      <c r="T76" s="436"/>
      <c r="U76" s="436"/>
      <c r="V76" s="436"/>
      <c r="W76" s="436"/>
      <c r="X76" s="436"/>
      <c r="Y76" s="436"/>
      <c r="Z76" s="436"/>
      <c r="AA76" s="436"/>
      <c r="AB76" s="436"/>
      <c r="AC76" s="436"/>
      <c r="AD76" s="436"/>
      <c r="AE76" s="436"/>
      <c r="AF76" s="436"/>
      <c r="AG76" s="436"/>
      <c r="AH76" s="436"/>
      <c r="AI76" s="436"/>
      <c r="AJ76" s="436"/>
      <c r="AK76" s="436"/>
      <c r="AL76" s="436"/>
      <c r="AM76" s="436"/>
      <c r="AN76" s="436"/>
      <c r="AO76" s="436"/>
      <c r="AP76" s="436"/>
      <c r="AQ76" s="436"/>
      <c r="AR76" s="436"/>
      <c r="AS76" s="436"/>
      <c r="AT76" s="436"/>
      <c r="AU76" s="436"/>
      <c r="AV76" s="436"/>
      <c r="AW76" s="436"/>
      <c r="AX76" s="436"/>
      <c r="AY76" s="436"/>
      <c r="AZ76" s="436"/>
      <c r="BA76" s="436"/>
      <c r="BB76" s="436"/>
      <c r="BC76" s="436"/>
      <c r="BD76" s="436"/>
      <c r="BE76" s="436"/>
      <c r="BF76" s="436"/>
      <c r="BG76" s="436"/>
      <c r="BH76" s="436"/>
      <c r="BI76" s="436"/>
      <c r="BJ76" s="436"/>
      <c r="BK76" s="436"/>
      <c r="BL76" s="436"/>
      <c r="BM76" s="436"/>
      <c r="BN76" s="436"/>
      <c r="BO76" s="436"/>
      <c r="BP76" s="436"/>
      <c r="BQ76" s="436"/>
      <c r="BR76" s="436"/>
      <c r="BS76" s="436"/>
      <c r="BT76" s="436"/>
      <c r="BU76" s="436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F76" s="436"/>
      <c r="CG76" s="436"/>
      <c r="CH76" s="436"/>
      <c r="CI76" s="436"/>
    </row>
    <row r="77" spans="1:87">
      <c r="A77" s="203"/>
      <c r="B77" s="1"/>
      <c r="C77" s="161" t="s">
        <v>214</v>
      </c>
      <c r="D77" s="2" t="s">
        <v>898</v>
      </c>
      <c r="E77" s="2" t="s">
        <v>58</v>
      </c>
      <c r="F77" s="34"/>
      <c r="G77" s="782"/>
      <c r="H77" s="782"/>
      <c r="I77" s="782"/>
      <c r="J77" s="550">
        <v>157.15720266433999</v>
      </c>
      <c r="K77" s="550">
        <v>169.066255804028</v>
      </c>
      <c r="L77" s="550">
        <v>183.565</v>
      </c>
      <c r="M77" s="436"/>
      <c r="N77" s="436"/>
      <c r="O77" s="436"/>
      <c r="P77" s="436"/>
      <c r="Q77" s="436"/>
      <c r="R77" s="436"/>
      <c r="S77" s="436"/>
      <c r="T77" s="436"/>
      <c r="U77" s="436"/>
      <c r="V77" s="436"/>
      <c r="W77" s="436"/>
      <c r="X77" s="436"/>
      <c r="Y77" s="436"/>
      <c r="Z77" s="436"/>
      <c r="AA77" s="436"/>
      <c r="AB77" s="436"/>
      <c r="AC77" s="436"/>
      <c r="AD77" s="436"/>
      <c r="AE77" s="436"/>
      <c r="AF77" s="436"/>
      <c r="AG77" s="436"/>
      <c r="AH77" s="436"/>
      <c r="AI77" s="436"/>
      <c r="AJ77" s="436"/>
      <c r="AK77" s="436"/>
      <c r="AL77" s="436"/>
      <c r="AM77" s="436"/>
      <c r="AN77" s="436"/>
      <c r="AO77" s="436"/>
      <c r="AP77" s="436"/>
      <c r="AQ77" s="436"/>
      <c r="AR77" s="436"/>
      <c r="AS77" s="436"/>
      <c r="AT77" s="436"/>
      <c r="AU77" s="436"/>
      <c r="AV77" s="436"/>
      <c r="AW77" s="436"/>
      <c r="AX77" s="436"/>
      <c r="AY77" s="436"/>
      <c r="AZ77" s="436"/>
      <c r="BA77" s="436"/>
      <c r="BB77" s="436"/>
      <c r="BC77" s="436"/>
      <c r="BD77" s="436"/>
      <c r="BE77" s="436"/>
      <c r="BF77" s="436"/>
      <c r="BG77" s="436"/>
      <c r="BH77" s="436"/>
      <c r="BI77" s="436"/>
      <c r="BJ77" s="436"/>
      <c r="BK77" s="436"/>
      <c r="BL77" s="436"/>
      <c r="BM77" s="436"/>
      <c r="BN77" s="436"/>
      <c r="BO77" s="436"/>
      <c r="BP77" s="436"/>
      <c r="BQ77" s="436"/>
      <c r="BR77" s="436"/>
      <c r="BS77" s="436"/>
      <c r="BT77" s="436"/>
      <c r="BU77" s="436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F77" s="436"/>
      <c r="CG77" s="436"/>
      <c r="CH77" s="436"/>
      <c r="CI77" s="436"/>
    </row>
    <row r="78" spans="1:87">
      <c r="A78" s="203"/>
      <c r="B78" s="1"/>
      <c r="C78" s="161" t="s">
        <v>215</v>
      </c>
      <c r="D78" s="2" t="s">
        <v>898</v>
      </c>
      <c r="E78" s="2" t="s">
        <v>58</v>
      </c>
      <c r="F78" s="34"/>
      <c r="G78" s="782"/>
      <c r="H78" s="782"/>
      <c r="I78" s="782"/>
      <c r="J78" s="550">
        <v>30.771470010508999</v>
      </c>
      <c r="K78" s="550">
        <v>32.187586836595599</v>
      </c>
      <c r="L78" s="550">
        <v>33.103999999999999</v>
      </c>
      <c r="M78" s="436"/>
      <c r="N78" s="436"/>
      <c r="O78" s="436"/>
      <c r="P78" s="436"/>
      <c r="Q78" s="436"/>
      <c r="R78" s="436"/>
      <c r="S78" s="436"/>
      <c r="T78" s="436"/>
      <c r="U78" s="436"/>
      <c r="V78" s="436"/>
      <c r="W78" s="436"/>
      <c r="X78" s="436"/>
      <c r="Y78" s="436"/>
      <c r="Z78" s="436"/>
      <c r="AA78" s="436"/>
      <c r="AB78" s="436"/>
      <c r="AC78" s="436"/>
      <c r="AD78" s="436"/>
      <c r="AE78" s="436"/>
      <c r="AF78" s="436"/>
      <c r="AG78" s="436"/>
      <c r="AH78" s="436"/>
      <c r="AI78" s="436"/>
      <c r="AJ78" s="436"/>
      <c r="AK78" s="436"/>
      <c r="AL78" s="436"/>
      <c r="AM78" s="436"/>
      <c r="AN78" s="436"/>
      <c r="AO78" s="436"/>
      <c r="AP78" s="436"/>
      <c r="AQ78" s="436"/>
      <c r="AR78" s="436"/>
      <c r="AS78" s="436"/>
      <c r="AT78" s="436"/>
      <c r="AU78" s="436"/>
      <c r="AV78" s="436"/>
      <c r="AW78" s="436"/>
      <c r="AX78" s="436"/>
      <c r="AY78" s="436"/>
      <c r="AZ78" s="436"/>
      <c r="BA78" s="436"/>
      <c r="BB78" s="436"/>
      <c r="BC78" s="436"/>
      <c r="BD78" s="436"/>
      <c r="BE78" s="436"/>
      <c r="BF78" s="436"/>
      <c r="BG78" s="436"/>
      <c r="BH78" s="436"/>
      <c r="BI78" s="436"/>
      <c r="BJ78" s="436"/>
      <c r="BK78" s="436"/>
      <c r="BL78" s="436"/>
      <c r="BM78" s="436"/>
      <c r="BN78" s="436"/>
      <c r="BO78" s="436"/>
      <c r="BP78" s="436"/>
      <c r="BQ78" s="436"/>
      <c r="BR78" s="436"/>
      <c r="BS78" s="436"/>
      <c r="BT78" s="436"/>
      <c r="BU78" s="436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F78" s="436"/>
      <c r="CG78" s="436"/>
      <c r="CH78" s="436"/>
      <c r="CI78" s="436"/>
    </row>
    <row r="79" spans="1:87">
      <c r="A79" s="203"/>
      <c r="B79" s="1"/>
      <c r="C79" s="161" t="s">
        <v>216</v>
      </c>
      <c r="D79" s="2" t="s">
        <v>898</v>
      </c>
      <c r="E79" s="2" t="s">
        <v>58</v>
      </c>
      <c r="F79" s="34"/>
      <c r="G79" s="782"/>
      <c r="H79" s="782"/>
      <c r="I79" s="782"/>
      <c r="J79" s="550">
        <v>1.394733032</v>
      </c>
      <c r="K79" s="550">
        <v>1.4476613303000001</v>
      </c>
      <c r="L79" s="550">
        <v>1.5429999999999999</v>
      </c>
      <c r="M79" s="436"/>
      <c r="N79" s="436"/>
      <c r="O79" s="436"/>
      <c r="P79" s="436"/>
      <c r="Q79" s="436"/>
      <c r="R79" s="436"/>
      <c r="S79" s="436"/>
      <c r="T79" s="436"/>
      <c r="U79" s="436"/>
      <c r="V79" s="436"/>
      <c r="W79" s="436"/>
      <c r="X79" s="436"/>
      <c r="Y79" s="436"/>
      <c r="Z79" s="436"/>
      <c r="AA79" s="436"/>
      <c r="AB79" s="436"/>
      <c r="AC79" s="436"/>
      <c r="AD79" s="436"/>
      <c r="AE79" s="436"/>
      <c r="AF79" s="436"/>
      <c r="AG79" s="436"/>
      <c r="AH79" s="436"/>
      <c r="AI79" s="436"/>
      <c r="AJ79" s="436"/>
      <c r="AK79" s="436"/>
      <c r="AL79" s="436"/>
      <c r="AM79" s="436"/>
      <c r="AN79" s="436"/>
      <c r="AO79" s="436"/>
      <c r="AP79" s="436"/>
      <c r="AQ79" s="436"/>
      <c r="AR79" s="436"/>
      <c r="AS79" s="436"/>
      <c r="AT79" s="436"/>
      <c r="AU79" s="436"/>
      <c r="AV79" s="436"/>
      <c r="AW79" s="436"/>
      <c r="AX79" s="436"/>
      <c r="AY79" s="436"/>
      <c r="AZ79" s="436"/>
      <c r="BA79" s="436"/>
      <c r="BB79" s="436"/>
      <c r="BC79" s="436"/>
      <c r="BD79" s="436"/>
      <c r="BE79" s="436"/>
      <c r="BF79" s="436"/>
      <c r="BG79" s="436"/>
      <c r="BH79" s="436"/>
      <c r="BI79" s="436"/>
      <c r="BJ79" s="436"/>
      <c r="BK79" s="436"/>
      <c r="BL79" s="436"/>
      <c r="BM79" s="436"/>
      <c r="BN79" s="436"/>
      <c r="BO79" s="436"/>
      <c r="BP79" s="436"/>
      <c r="BQ79" s="436"/>
      <c r="BR79" s="436"/>
      <c r="BS79" s="436"/>
      <c r="BT79" s="436"/>
      <c r="BU79" s="436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F79" s="436"/>
      <c r="CG79" s="436"/>
      <c r="CH79" s="436"/>
      <c r="CI79" s="436"/>
    </row>
    <row r="80" spans="1:87">
      <c r="A80" s="203"/>
      <c r="B80" s="1"/>
      <c r="C80" s="161"/>
      <c r="D80" s="2"/>
      <c r="E80" s="2"/>
      <c r="F80" s="34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</row>
    <row r="81" spans="1:87">
      <c r="A81" s="203"/>
      <c r="B81" s="1"/>
      <c r="C81" s="161" t="s">
        <v>217</v>
      </c>
      <c r="D81" s="2" t="s">
        <v>898</v>
      </c>
      <c r="E81" s="2" t="s">
        <v>58</v>
      </c>
      <c r="F81" s="34"/>
      <c r="G81" s="782"/>
      <c r="H81" s="782"/>
      <c r="I81" s="782"/>
      <c r="J81" s="550">
        <v>82.211840661227797</v>
      </c>
      <c r="K81" s="550">
        <v>86.814309424737999</v>
      </c>
      <c r="L81" s="550">
        <v>91.463999999999999</v>
      </c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436"/>
      <c r="AF81" s="436"/>
      <c r="AG81" s="436"/>
      <c r="AH81" s="436"/>
      <c r="AI81" s="436"/>
      <c r="AJ81" s="436"/>
      <c r="AK81" s="436"/>
      <c r="AL81" s="436"/>
      <c r="AM81" s="436"/>
      <c r="AN81" s="436"/>
      <c r="AO81" s="436"/>
      <c r="AP81" s="436"/>
      <c r="AQ81" s="436"/>
      <c r="AR81" s="436"/>
      <c r="AS81" s="436"/>
      <c r="AT81" s="436"/>
      <c r="AU81" s="436"/>
      <c r="AV81" s="436"/>
      <c r="AW81" s="436"/>
      <c r="AX81" s="436"/>
      <c r="AY81" s="436"/>
      <c r="AZ81" s="436"/>
      <c r="BA81" s="436"/>
      <c r="BB81" s="436"/>
      <c r="BC81" s="436"/>
      <c r="BD81" s="436"/>
      <c r="BE81" s="436"/>
      <c r="BF81" s="436"/>
      <c r="BG81" s="436"/>
      <c r="BH81" s="436"/>
      <c r="BI81" s="436"/>
      <c r="BJ81" s="436"/>
      <c r="BK81" s="436"/>
      <c r="BL81" s="436"/>
      <c r="BM81" s="436"/>
      <c r="BN81" s="436"/>
      <c r="BO81" s="436"/>
      <c r="BP81" s="436"/>
      <c r="BQ81" s="436"/>
      <c r="BR81" s="436"/>
      <c r="BS81" s="436"/>
      <c r="BT81" s="436"/>
      <c r="BU81" s="436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F81" s="436"/>
      <c r="CG81" s="436"/>
      <c r="CH81" s="436"/>
      <c r="CI81" s="436"/>
    </row>
    <row r="82" spans="1:87">
      <c r="A82" s="203"/>
      <c r="B82" s="1"/>
      <c r="C82" s="161" t="s">
        <v>218</v>
      </c>
      <c r="D82" s="2" t="s">
        <v>898</v>
      </c>
      <c r="E82" s="2" t="s">
        <v>58</v>
      </c>
      <c r="F82" s="34"/>
      <c r="G82" s="782"/>
      <c r="H82" s="782"/>
      <c r="I82" s="782"/>
      <c r="J82" s="550">
        <v>41.837665693902402</v>
      </c>
      <c r="K82" s="550">
        <v>44.904517069319802</v>
      </c>
      <c r="L82" s="550">
        <v>48.228999999999999</v>
      </c>
      <c r="M82" s="436"/>
      <c r="N82" s="436"/>
      <c r="O82" s="436"/>
      <c r="P82" s="436"/>
      <c r="Q82" s="436"/>
      <c r="R82" s="436"/>
      <c r="S82" s="436"/>
      <c r="T82" s="436"/>
      <c r="U82" s="436"/>
      <c r="V82" s="436"/>
      <c r="W82" s="436"/>
      <c r="X82" s="436"/>
      <c r="Y82" s="436"/>
      <c r="Z82" s="436"/>
      <c r="AA82" s="436"/>
      <c r="AB82" s="436"/>
      <c r="AC82" s="436"/>
      <c r="AD82" s="436"/>
      <c r="AE82" s="436"/>
      <c r="AF82" s="436"/>
      <c r="AG82" s="436"/>
      <c r="AH82" s="436"/>
      <c r="AI82" s="436"/>
      <c r="AJ82" s="436"/>
      <c r="AK82" s="436"/>
      <c r="AL82" s="436"/>
      <c r="AM82" s="436"/>
      <c r="AN82" s="436"/>
      <c r="AO82" s="436"/>
      <c r="AP82" s="436"/>
      <c r="AQ82" s="436"/>
      <c r="AR82" s="436"/>
      <c r="AS82" s="436"/>
      <c r="AT82" s="436"/>
      <c r="AU82" s="436"/>
      <c r="AV82" s="436"/>
      <c r="AW82" s="436"/>
      <c r="AX82" s="436"/>
      <c r="AY82" s="436"/>
      <c r="AZ82" s="436"/>
      <c r="BA82" s="436"/>
      <c r="BB82" s="436"/>
      <c r="BC82" s="436"/>
      <c r="BD82" s="436"/>
      <c r="BE82" s="436"/>
      <c r="BF82" s="436"/>
      <c r="BG82" s="436"/>
      <c r="BH82" s="436"/>
      <c r="BI82" s="436"/>
      <c r="BJ82" s="436"/>
      <c r="BK82" s="436"/>
      <c r="BL82" s="436"/>
      <c r="BM82" s="436"/>
      <c r="BN82" s="436"/>
      <c r="BO82" s="436"/>
      <c r="BP82" s="436"/>
      <c r="BQ82" s="436"/>
      <c r="BR82" s="436"/>
      <c r="BS82" s="436"/>
      <c r="BT82" s="436"/>
      <c r="BU82" s="436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F82" s="436"/>
      <c r="CG82" s="436"/>
      <c r="CH82" s="436"/>
      <c r="CI82" s="436"/>
    </row>
    <row r="83" spans="1:87">
      <c r="A83" s="203"/>
      <c r="B83" s="1"/>
      <c r="C83" s="74"/>
      <c r="D83" s="2"/>
      <c r="E83" s="2"/>
      <c r="F83" s="34"/>
      <c r="G83" s="34"/>
      <c r="H83" s="2"/>
      <c r="I83" s="2"/>
      <c r="J83" s="2"/>
      <c r="K83" s="2"/>
      <c r="L83" s="2"/>
      <c r="M83" s="2"/>
      <c r="N83" s="2"/>
      <c r="O83" s="2"/>
      <c r="P83" s="2"/>
    </row>
    <row r="84" spans="1:87">
      <c r="A84" s="203"/>
      <c r="B84" s="56"/>
      <c r="C84" t="s">
        <v>219</v>
      </c>
      <c r="D84" s="2" t="s">
        <v>41</v>
      </c>
      <c r="E84" s="2" t="s">
        <v>42</v>
      </c>
      <c r="F84" s="2"/>
      <c r="G84" s="790"/>
      <c r="H84" s="790"/>
      <c r="I84" s="88"/>
      <c r="J84" s="88"/>
      <c r="K84" s="88"/>
      <c r="L84" s="88"/>
      <c r="M84" s="504">
        <v>-3.5000000000000001E-3</v>
      </c>
      <c r="N84" s="504">
        <v>-0.01</v>
      </c>
      <c r="O84" s="504">
        <v>-0.01</v>
      </c>
      <c r="P84" s="504">
        <v>-1.5080008765187327E-2</v>
      </c>
      <c r="Q84" s="504">
        <v>-3.7252022555433577E-2</v>
      </c>
      <c r="R84" s="504">
        <v>-3.8141500827353118E-2</v>
      </c>
      <c r="S84" s="504">
        <v>-3.6421724803326054E-2</v>
      </c>
      <c r="T84" s="504">
        <v>-3.4537666137112837E-2</v>
      </c>
      <c r="U84" s="504">
        <v>-3.5282954316065755E-2</v>
      </c>
      <c r="V84" s="504">
        <v>-5.0000000000000001E-3</v>
      </c>
      <c r="W84" s="504">
        <v>-5.0000000000000001E-3</v>
      </c>
      <c r="X84" s="504">
        <v>-5.0000000000000001E-3</v>
      </c>
      <c r="Y84" s="504">
        <v>-5.0000000000000001E-3</v>
      </c>
      <c r="Z84" s="504">
        <v>-5.0000000000000001E-3</v>
      </c>
      <c r="AA84" s="504">
        <v>-5.0000000000000001E-3</v>
      </c>
      <c r="AB84" s="504">
        <v>-5.0000000000000001E-3</v>
      </c>
      <c r="AC84" s="504">
        <v>-5.0000000000000001E-3</v>
      </c>
      <c r="AD84" s="504">
        <v>-5.0000000000000001E-3</v>
      </c>
      <c r="AE84" s="504">
        <v>-5.0000000000000001E-3</v>
      </c>
      <c r="AF84" s="504">
        <v>-5.0000000000000001E-3</v>
      </c>
      <c r="AG84" s="504">
        <v>-5.0000000000000001E-3</v>
      </c>
      <c r="AH84" s="504">
        <v>-5.0000000000000001E-3</v>
      </c>
      <c r="AI84" s="504">
        <v>-5.0000000000000001E-3</v>
      </c>
      <c r="AJ84" s="504">
        <v>-5.0000000000000001E-3</v>
      </c>
      <c r="AK84" s="504">
        <v>-5.0000000000000001E-3</v>
      </c>
      <c r="AL84" s="504">
        <v>-5.0000000000000001E-3</v>
      </c>
      <c r="AM84" s="504">
        <v>-5.0000000000000001E-3</v>
      </c>
      <c r="AN84" s="504">
        <v>-5.0000000000000001E-3</v>
      </c>
      <c r="AO84" s="504">
        <v>-5.0000000000000001E-3</v>
      </c>
      <c r="AP84" s="504">
        <v>-5.0000000000000001E-3</v>
      </c>
      <c r="AQ84" s="504">
        <v>-5.0000000000000001E-3</v>
      </c>
      <c r="AR84" s="504">
        <v>-5.0000000000000001E-3</v>
      </c>
      <c r="AS84" s="504">
        <v>-5.0000000000000001E-3</v>
      </c>
      <c r="AT84" s="504">
        <v>-5.0000000000000001E-3</v>
      </c>
      <c r="AU84" s="504">
        <v>-5.0000000000000001E-3</v>
      </c>
      <c r="AV84" s="504">
        <v>-5.0000000000000001E-3</v>
      </c>
      <c r="AW84" s="504">
        <v>-5.0000000000000001E-3</v>
      </c>
      <c r="AX84" s="504">
        <v>-5.0000000000000001E-3</v>
      </c>
      <c r="AY84" s="504">
        <v>-5.0000000000000001E-3</v>
      </c>
      <c r="AZ84" s="504">
        <v>-5.0000000000000001E-3</v>
      </c>
      <c r="BA84" s="504">
        <v>-5.0000000000000001E-3</v>
      </c>
      <c r="BB84" s="504">
        <v>-5.0000000000000001E-3</v>
      </c>
      <c r="BC84" s="504">
        <v>-5.0000000000000001E-3</v>
      </c>
      <c r="BD84" s="504">
        <v>-5.0000000000000001E-3</v>
      </c>
      <c r="BE84" s="504">
        <v>-5.0000000000000001E-3</v>
      </c>
      <c r="BF84" s="504">
        <v>-5.0000000000000001E-3</v>
      </c>
      <c r="BG84" s="504">
        <v>-5.0000000000000001E-3</v>
      </c>
      <c r="BH84" s="504">
        <v>-5.0000000000000001E-3</v>
      </c>
      <c r="BI84" s="504">
        <v>-5.0000000000000001E-3</v>
      </c>
      <c r="BJ84" s="504">
        <v>-5.0000000000000001E-3</v>
      </c>
      <c r="BK84" s="504">
        <v>-5.0000000000000001E-3</v>
      </c>
      <c r="BL84" s="504">
        <v>-5.0000000000000001E-3</v>
      </c>
      <c r="BM84" s="504">
        <v>-5.0000000000000001E-3</v>
      </c>
      <c r="BN84" s="504">
        <v>-5.0000000000000001E-3</v>
      </c>
      <c r="BO84" s="504">
        <v>-5.0000000000000001E-3</v>
      </c>
      <c r="BP84" s="504">
        <v>-5.0000000000000001E-3</v>
      </c>
      <c r="BQ84" s="504">
        <v>-5.0000000000000001E-3</v>
      </c>
      <c r="BR84" s="504">
        <v>-5.0000000000000001E-3</v>
      </c>
      <c r="BS84" s="504">
        <v>-5.0000000000000001E-3</v>
      </c>
      <c r="BT84" s="504">
        <v>-5.0000000000000001E-3</v>
      </c>
      <c r="BU84" s="504">
        <v>-5.0000000000000001E-3</v>
      </c>
      <c r="BV84" s="504">
        <v>-5.0000000000000001E-3</v>
      </c>
      <c r="BW84" s="504">
        <v>-5.0000000000000001E-3</v>
      </c>
      <c r="BX84" s="504">
        <v>-5.0000000000000001E-3</v>
      </c>
      <c r="BY84" s="504">
        <v>-5.0000000000000001E-3</v>
      </c>
      <c r="BZ84" s="504">
        <v>-5.0000000000000001E-3</v>
      </c>
      <c r="CA84" s="504">
        <v>-5.0000000000000001E-3</v>
      </c>
      <c r="CB84" s="504">
        <v>-5.0000000000000001E-3</v>
      </c>
      <c r="CC84" s="504">
        <v>-5.0000000000000001E-3</v>
      </c>
      <c r="CD84" s="504">
        <v>-5.0000000000000001E-3</v>
      </c>
      <c r="CE84" s="504">
        <v>-5.0000000000000001E-3</v>
      </c>
      <c r="CF84" s="504">
        <v>-5.0000000000000001E-3</v>
      </c>
      <c r="CG84" s="504">
        <v>-5.0000000000000001E-3</v>
      </c>
      <c r="CH84" s="504">
        <v>-5.0000000000000001E-3</v>
      </c>
      <c r="CI84" s="504">
        <v>-5.0000000000000001E-3</v>
      </c>
    </row>
    <row r="85" spans="1:87">
      <c r="A85" s="203"/>
      <c r="B85" s="1"/>
      <c r="D85" s="2"/>
      <c r="E85" s="2"/>
      <c r="F85" s="34"/>
      <c r="G85" s="34"/>
      <c r="J85" s="4"/>
    </row>
    <row r="86" spans="1:87">
      <c r="A86" s="233"/>
      <c r="B86" s="234"/>
      <c r="C86" s="235" t="s">
        <v>220</v>
      </c>
      <c r="D86" s="208"/>
      <c r="E86" s="208"/>
      <c r="F86" s="240"/>
      <c r="G86" s="240"/>
      <c r="H86" s="237"/>
      <c r="I86" s="208"/>
      <c r="J86" s="241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</row>
    <row r="87" spans="1:87">
      <c r="A87" s="203"/>
      <c r="B87" s="1"/>
      <c r="C87" s="1" t="s">
        <v>221</v>
      </c>
      <c r="D87" s="2" t="s">
        <v>898</v>
      </c>
      <c r="E87" s="2" t="s">
        <v>58</v>
      </c>
      <c r="F87" s="34"/>
      <c r="G87" s="782"/>
      <c r="H87" s="550">
        <v>16.809999999999999</v>
      </c>
      <c r="I87" s="550">
        <v>19.030999999999999</v>
      </c>
      <c r="J87" s="550">
        <v>19.670999999999999</v>
      </c>
      <c r="K87" s="550">
        <v>13.273999999999999</v>
      </c>
      <c r="L87" s="550">
        <v>12.872</v>
      </c>
      <c r="M87" s="550">
        <f>16*Inflation!O17</f>
        <v>16.5504</v>
      </c>
      <c r="N87" s="550">
        <f>16*Inflation!P17</f>
        <v>16.881408</v>
      </c>
      <c r="O87" s="550">
        <f>16*Inflation!Q17</f>
        <v>17.202154751999998</v>
      </c>
      <c r="P87" s="550">
        <f>16*Inflation!R17</f>
        <v>17.546197847039998</v>
      </c>
      <c r="Q87" s="550">
        <f>16*Inflation!S17</f>
        <v>17.897121803980799</v>
      </c>
      <c r="R87" s="550">
        <f>16*Inflation!T17</f>
        <v>18.255064240060413</v>
      </c>
      <c r="S87" s="550">
        <f>16*Inflation!U17</f>
        <v>18.620165524861623</v>
      </c>
      <c r="T87" s="550">
        <f>16*Inflation!V17</f>
        <v>18.992568835358856</v>
      </c>
      <c r="U87" s="436"/>
      <c r="V87" s="436"/>
      <c r="W87" s="436"/>
      <c r="X87" s="436"/>
      <c r="Y87" s="436"/>
      <c r="Z87" s="436"/>
      <c r="AA87" s="436"/>
      <c r="AB87" s="436"/>
      <c r="AC87" s="436"/>
      <c r="AD87" s="436"/>
      <c r="AE87" s="436"/>
      <c r="AF87" s="436"/>
      <c r="AG87" s="436"/>
      <c r="AH87" s="436"/>
      <c r="AI87" s="436"/>
      <c r="AJ87" s="436"/>
      <c r="AK87" s="436"/>
      <c r="AL87" s="436"/>
      <c r="AM87" s="436"/>
      <c r="AN87" s="436"/>
      <c r="AO87" s="436"/>
      <c r="AP87" s="436"/>
      <c r="AQ87" s="436"/>
      <c r="AR87" s="436"/>
      <c r="AS87" s="436"/>
      <c r="AT87" s="436"/>
      <c r="AU87" s="436"/>
      <c r="AV87" s="436"/>
      <c r="AW87" s="436"/>
      <c r="AX87" s="436"/>
      <c r="AY87" s="436"/>
      <c r="AZ87" s="436"/>
      <c r="BA87" s="436"/>
      <c r="BB87" s="436"/>
      <c r="BC87" s="436"/>
      <c r="BD87" s="436"/>
      <c r="BE87" s="436"/>
      <c r="BF87" s="436"/>
      <c r="BG87" s="436"/>
      <c r="BH87" s="436"/>
      <c r="BI87" s="436"/>
      <c r="BJ87" s="436"/>
      <c r="BK87" s="436"/>
      <c r="BL87" s="436"/>
      <c r="BM87" s="436"/>
      <c r="BN87" s="436"/>
      <c r="BO87" s="436"/>
      <c r="BP87" s="436"/>
      <c r="BQ87" s="436"/>
      <c r="BR87" s="436"/>
      <c r="BS87" s="436"/>
      <c r="BT87" s="436"/>
      <c r="BU87" s="436"/>
      <c r="BV87" s="436"/>
      <c r="BW87" s="436"/>
      <c r="BX87" s="436"/>
      <c r="BY87" s="436"/>
      <c r="BZ87" s="436"/>
      <c r="CA87" s="436"/>
      <c r="CB87" s="436"/>
      <c r="CC87" s="436"/>
      <c r="CD87" s="436"/>
      <c r="CE87" s="436"/>
      <c r="CF87" s="436"/>
      <c r="CG87" s="436"/>
      <c r="CH87" s="436"/>
      <c r="CI87" s="436"/>
    </row>
    <row r="88" spans="1:87">
      <c r="A88" s="203"/>
      <c r="B88" s="1"/>
      <c r="D88" s="2"/>
      <c r="E88" s="2"/>
      <c r="F88" s="34"/>
      <c r="G88" s="34"/>
      <c r="J88" s="4"/>
      <c r="K88" s="4"/>
    </row>
    <row r="89" spans="1:87">
      <c r="A89" s="233"/>
      <c r="B89" s="234"/>
      <c r="C89" s="235" t="s">
        <v>94</v>
      </c>
      <c r="D89" s="208"/>
      <c r="E89" s="208"/>
      <c r="F89" s="240"/>
      <c r="G89" s="240"/>
      <c r="H89" s="237"/>
      <c r="I89" s="208"/>
      <c r="J89" s="241"/>
      <c r="K89" s="241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</row>
    <row r="90" spans="1:87">
      <c r="A90" s="203"/>
      <c r="B90" s="1"/>
      <c r="C90" s="1" t="s">
        <v>222</v>
      </c>
      <c r="D90" s="2" t="s">
        <v>898</v>
      </c>
      <c r="E90" s="2" t="s">
        <v>58</v>
      </c>
      <c r="F90" s="34"/>
      <c r="G90" s="606"/>
      <c r="H90" s="436">
        <v>12.507999999999999</v>
      </c>
      <c r="I90" s="436">
        <v>12.52</v>
      </c>
      <c r="J90" s="436">
        <v>15.214</v>
      </c>
      <c r="K90" s="436">
        <v>14.341999999999999</v>
      </c>
      <c r="L90" s="550">
        <v>12.718</v>
      </c>
      <c r="M90" s="436"/>
      <c r="N90" s="436"/>
      <c r="O90" s="436"/>
      <c r="P90" s="436"/>
      <c r="Q90" s="436"/>
      <c r="R90" s="436"/>
      <c r="S90" s="436"/>
      <c r="T90" s="436"/>
      <c r="U90" s="436"/>
      <c r="V90" s="436"/>
      <c r="W90" s="436"/>
      <c r="X90" s="436"/>
      <c r="Y90" s="436"/>
      <c r="Z90" s="436"/>
      <c r="AA90" s="436"/>
      <c r="AB90" s="436"/>
      <c r="AC90" s="436"/>
      <c r="AD90" s="436"/>
      <c r="AE90" s="436"/>
      <c r="AF90" s="436"/>
      <c r="AG90" s="436"/>
      <c r="AH90" s="436"/>
      <c r="AI90" s="436"/>
      <c r="AJ90" s="436"/>
      <c r="AK90" s="436"/>
      <c r="AL90" s="436"/>
      <c r="AM90" s="436"/>
      <c r="AN90" s="436"/>
      <c r="AO90" s="436"/>
      <c r="AP90" s="436"/>
      <c r="AQ90" s="436"/>
      <c r="AR90" s="436"/>
      <c r="AS90" s="436"/>
      <c r="AT90" s="436"/>
      <c r="AU90" s="436"/>
      <c r="AV90" s="436"/>
      <c r="AW90" s="436"/>
      <c r="AX90" s="436"/>
      <c r="AY90" s="436"/>
      <c r="AZ90" s="436"/>
      <c r="BA90" s="436"/>
      <c r="BB90" s="436"/>
      <c r="BC90" s="436"/>
      <c r="BD90" s="436"/>
      <c r="BE90" s="436"/>
      <c r="BF90" s="436"/>
      <c r="BG90" s="436"/>
      <c r="BH90" s="436"/>
      <c r="BI90" s="436"/>
      <c r="BJ90" s="436"/>
      <c r="BK90" s="436"/>
      <c r="BL90" s="436"/>
      <c r="BM90" s="436"/>
      <c r="BN90" s="436"/>
      <c r="BO90" s="436"/>
      <c r="BP90" s="436"/>
      <c r="BQ90" s="436"/>
      <c r="BR90" s="436"/>
      <c r="BS90" s="436"/>
      <c r="BT90" s="436"/>
      <c r="BU90" s="436"/>
      <c r="BV90" s="436"/>
      <c r="BW90" s="436"/>
      <c r="BX90" s="436"/>
      <c r="BY90" s="436"/>
      <c r="BZ90" s="436"/>
      <c r="CA90" s="436"/>
      <c r="CB90" s="436"/>
      <c r="CC90" s="436"/>
      <c r="CD90" s="436"/>
      <c r="CE90" s="436"/>
      <c r="CF90" s="436"/>
      <c r="CG90" s="436"/>
      <c r="CH90" s="436"/>
      <c r="CI90" s="436"/>
    </row>
    <row r="91" spans="1:87">
      <c r="A91" s="203"/>
      <c r="B91" s="1"/>
      <c r="C91" s="1" t="s">
        <v>223</v>
      </c>
      <c r="D91" s="2" t="s">
        <v>898</v>
      </c>
      <c r="E91" s="2" t="s">
        <v>58</v>
      </c>
      <c r="F91" s="34"/>
      <c r="G91" s="606"/>
      <c r="H91" s="606"/>
      <c r="I91" s="606"/>
      <c r="J91" s="606"/>
      <c r="K91" s="606"/>
      <c r="L91" s="550">
        <v>2.7909999999999999</v>
      </c>
      <c r="M91" s="606"/>
      <c r="N91" s="606"/>
      <c r="O91" s="606"/>
      <c r="P91" s="606"/>
      <c r="Q91" s="606"/>
      <c r="R91" s="606"/>
      <c r="S91" s="606"/>
      <c r="T91" s="606"/>
      <c r="U91" s="606"/>
      <c r="V91" s="606"/>
      <c r="W91" s="606"/>
      <c r="X91" s="606"/>
      <c r="Y91" s="606"/>
      <c r="Z91" s="606"/>
      <c r="AA91" s="606"/>
      <c r="AB91" s="606"/>
      <c r="AC91" s="606"/>
      <c r="AD91" s="606"/>
      <c r="AE91" s="606"/>
      <c r="AF91" s="606"/>
      <c r="AG91" s="606"/>
      <c r="AH91" s="606"/>
      <c r="AI91" s="606"/>
      <c r="AJ91" s="606"/>
      <c r="AK91" s="606"/>
      <c r="AL91" s="606"/>
      <c r="AM91" s="606"/>
      <c r="AN91" s="606"/>
      <c r="AO91" s="606"/>
      <c r="AP91" s="606"/>
      <c r="AQ91" s="606"/>
      <c r="AR91" s="606"/>
      <c r="AS91" s="606"/>
      <c r="AT91" s="606"/>
      <c r="AU91" s="606"/>
      <c r="AV91" s="606"/>
      <c r="AW91" s="606"/>
      <c r="AX91" s="606"/>
      <c r="AY91" s="606"/>
      <c r="AZ91" s="606"/>
      <c r="BA91" s="606"/>
      <c r="BB91" s="606"/>
      <c r="BC91" s="606"/>
      <c r="BD91" s="606"/>
      <c r="BE91" s="606"/>
      <c r="BF91" s="606"/>
      <c r="BG91" s="606"/>
      <c r="BH91" s="606"/>
      <c r="BI91" s="606"/>
      <c r="BJ91" s="606"/>
      <c r="BK91" s="606"/>
      <c r="BL91" s="606"/>
      <c r="BM91" s="606"/>
      <c r="BN91" s="606"/>
      <c r="BO91" s="606"/>
      <c r="BP91" s="606"/>
      <c r="BQ91" s="606"/>
      <c r="BR91" s="606"/>
      <c r="BS91" s="606"/>
      <c r="BT91" s="606"/>
      <c r="BU91" s="606"/>
      <c r="BV91" s="606"/>
      <c r="BW91" s="606"/>
      <c r="BX91" s="606"/>
      <c r="BY91" s="606"/>
      <c r="BZ91" s="606"/>
      <c r="CA91" s="606"/>
      <c r="CB91" s="606"/>
      <c r="CC91" s="606"/>
      <c r="CD91" s="606"/>
      <c r="CE91" s="606"/>
      <c r="CF91" s="606"/>
      <c r="CG91" s="606"/>
      <c r="CH91" s="606"/>
      <c r="CI91" s="606"/>
    </row>
    <row r="92" spans="1:87">
      <c r="A92" s="203"/>
      <c r="B92" s="1"/>
      <c r="C92" s="1" t="s">
        <v>224</v>
      </c>
      <c r="D92" s="2" t="s">
        <v>898</v>
      </c>
      <c r="E92" s="2" t="s">
        <v>58</v>
      </c>
      <c r="F92" s="34"/>
      <c r="G92" s="782"/>
      <c r="H92" s="550">
        <v>0</v>
      </c>
      <c r="I92" s="550">
        <v>0</v>
      </c>
      <c r="J92" s="550">
        <v>0</v>
      </c>
      <c r="K92" s="550">
        <v>0</v>
      </c>
      <c r="L92" s="550">
        <v>0</v>
      </c>
      <c r="M92" s="550">
        <v>0</v>
      </c>
      <c r="N92" s="550">
        <v>0</v>
      </c>
      <c r="O92" s="550">
        <v>0</v>
      </c>
      <c r="P92" s="550">
        <v>0</v>
      </c>
      <c r="Q92" s="550">
        <v>0</v>
      </c>
      <c r="R92" s="550">
        <v>0</v>
      </c>
      <c r="S92" s="550">
        <v>0</v>
      </c>
      <c r="T92" s="550">
        <v>0</v>
      </c>
      <c r="U92" s="550">
        <v>0</v>
      </c>
      <c r="V92" s="550">
        <v>0</v>
      </c>
      <c r="W92" s="550">
        <v>0</v>
      </c>
      <c r="X92" s="550">
        <v>0</v>
      </c>
      <c r="Y92" s="550">
        <v>0</v>
      </c>
      <c r="Z92" s="550">
        <v>0</v>
      </c>
      <c r="AA92" s="550">
        <v>0</v>
      </c>
      <c r="AB92" s="550">
        <v>0</v>
      </c>
      <c r="AC92" s="550">
        <v>0</v>
      </c>
      <c r="AD92" s="550">
        <v>0</v>
      </c>
      <c r="AE92" s="550">
        <v>0</v>
      </c>
      <c r="AF92" s="550">
        <v>0</v>
      </c>
      <c r="AG92" s="550">
        <v>0</v>
      </c>
      <c r="AH92" s="550">
        <v>0</v>
      </c>
      <c r="AI92" s="550">
        <v>0</v>
      </c>
      <c r="AJ92" s="550">
        <v>0</v>
      </c>
      <c r="AK92" s="550">
        <v>0</v>
      </c>
      <c r="AL92" s="550">
        <v>0</v>
      </c>
      <c r="AM92" s="550">
        <v>0</v>
      </c>
      <c r="AN92" s="550">
        <v>0</v>
      </c>
      <c r="AO92" s="550">
        <v>0</v>
      </c>
      <c r="AP92" s="550">
        <v>0</v>
      </c>
      <c r="AQ92" s="550">
        <v>0</v>
      </c>
      <c r="AR92" s="550">
        <v>0</v>
      </c>
      <c r="AS92" s="550">
        <v>0</v>
      </c>
      <c r="AT92" s="550">
        <v>0</v>
      </c>
      <c r="AU92" s="550">
        <v>0</v>
      </c>
      <c r="AV92" s="550">
        <v>0</v>
      </c>
      <c r="AW92" s="550">
        <v>0</v>
      </c>
      <c r="AX92" s="550">
        <v>0</v>
      </c>
      <c r="AY92" s="550">
        <v>0</v>
      </c>
      <c r="AZ92" s="550">
        <v>0</v>
      </c>
      <c r="BA92" s="550">
        <v>0</v>
      </c>
      <c r="BB92" s="550">
        <v>0</v>
      </c>
      <c r="BC92" s="550">
        <v>0</v>
      </c>
      <c r="BD92" s="550">
        <v>0</v>
      </c>
      <c r="BE92" s="550">
        <v>0</v>
      </c>
      <c r="BF92" s="550">
        <v>0</v>
      </c>
      <c r="BG92" s="550">
        <v>0</v>
      </c>
      <c r="BH92" s="550">
        <v>0</v>
      </c>
      <c r="BI92" s="550">
        <v>0</v>
      </c>
      <c r="BJ92" s="550">
        <v>0</v>
      </c>
      <c r="BK92" s="550">
        <v>0</v>
      </c>
      <c r="BL92" s="550">
        <v>0</v>
      </c>
      <c r="BM92" s="550">
        <v>0</v>
      </c>
      <c r="BN92" s="550">
        <v>0</v>
      </c>
      <c r="BO92" s="550">
        <v>0</v>
      </c>
      <c r="BP92" s="550">
        <v>0</v>
      </c>
      <c r="BQ92" s="550">
        <v>0</v>
      </c>
      <c r="BR92" s="550">
        <v>0</v>
      </c>
      <c r="BS92" s="550">
        <v>0</v>
      </c>
      <c r="BT92" s="550">
        <v>0</v>
      </c>
      <c r="BU92" s="550">
        <v>0</v>
      </c>
      <c r="BV92" s="550">
        <v>0</v>
      </c>
      <c r="BW92" s="550">
        <v>0</v>
      </c>
      <c r="BX92" s="550">
        <v>0</v>
      </c>
      <c r="BY92" s="550">
        <v>0</v>
      </c>
      <c r="BZ92" s="550">
        <v>0</v>
      </c>
      <c r="CA92" s="550">
        <v>0</v>
      </c>
      <c r="CB92" s="550">
        <v>0</v>
      </c>
      <c r="CC92" s="550">
        <v>0</v>
      </c>
      <c r="CD92" s="550">
        <v>0</v>
      </c>
      <c r="CE92" s="550">
        <v>0</v>
      </c>
      <c r="CF92" s="550">
        <v>0</v>
      </c>
      <c r="CG92" s="550">
        <v>0</v>
      </c>
      <c r="CH92" s="550">
        <v>0</v>
      </c>
      <c r="CI92" s="550">
        <v>0</v>
      </c>
    </row>
    <row r="93" spans="1:87">
      <c r="A93" s="203"/>
      <c r="B93" s="1"/>
      <c r="C93" s="3"/>
      <c r="D93" s="2"/>
      <c r="E93" s="2"/>
      <c r="F93" s="66"/>
      <c r="G93" s="66"/>
      <c r="H93" s="16"/>
      <c r="J93" s="16"/>
      <c r="K93" s="16"/>
      <c r="L93" s="16"/>
      <c r="M93" s="16"/>
      <c r="N93" s="16"/>
      <c r="O93" s="16"/>
      <c r="P93" s="16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</row>
    <row r="94" spans="1:87">
      <c r="A94" s="215"/>
      <c r="B94" s="193"/>
      <c r="C94" s="85" t="s">
        <v>225</v>
      </c>
      <c r="D94" s="90"/>
      <c r="E94" s="90"/>
      <c r="F94" s="78"/>
      <c r="G94" s="78"/>
      <c r="H94" s="86"/>
      <c r="I94" s="86"/>
      <c r="J94" s="86"/>
      <c r="K94" s="86"/>
      <c r="L94" s="86"/>
      <c r="M94" s="86"/>
      <c r="N94" s="86"/>
      <c r="O94" s="86"/>
      <c r="P94" s="86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</row>
    <row r="95" spans="1:87">
      <c r="A95" s="233"/>
      <c r="B95" s="234"/>
      <c r="C95" s="235" t="s">
        <v>226</v>
      </c>
      <c r="D95" s="208"/>
      <c r="E95" s="208"/>
      <c r="F95" s="240"/>
      <c r="G95" s="240"/>
      <c r="H95" s="237"/>
      <c r="I95" s="208"/>
      <c r="J95" s="241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</row>
    <row r="96" spans="1:87">
      <c r="A96" s="203"/>
      <c r="B96" s="1"/>
      <c r="C96" t="s">
        <v>227</v>
      </c>
      <c r="D96" s="2" t="s">
        <v>898</v>
      </c>
      <c r="E96" s="2" t="s">
        <v>58</v>
      </c>
      <c r="F96" s="2"/>
      <c r="G96" s="606"/>
      <c r="H96" s="436">
        <v>447.86500000000001</v>
      </c>
      <c r="I96" s="436">
        <v>388.58300000000003</v>
      </c>
      <c r="J96" s="436">
        <v>416.209</v>
      </c>
      <c r="K96" s="436">
        <v>458.41899999999998</v>
      </c>
      <c r="L96" s="550">
        <v>479.52699999999999</v>
      </c>
      <c r="M96" s="550"/>
      <c r="N96" s="550"/>
      <c r="O96" s="550"/>
      <c r="P96" s="550"/>
      <c r="Q96" s="550"/>
      <c r="R96" s="550"/>
      <c r="S96" s="550"/>
      <c r="T96" s="550"/>
      <c r="U96" s="550"/>
      <c r="V96" s="550"/>
      <c r="W96" s="550"/>
      <c r="X96" s="550"/>
      <c r="Y96" s="550"/>
      <c r="Z96" s="550"/>
      <c r="AA96" s="550"/>
      <c r="AB96" s="550"/>
      <c r="AC96" s="550"/>
      <c r="AD96" s="550"/>
      <c r="AE96" s="550"/>
      <c r="AF96" s="550"/>
      <c r="AG96" s="550"/>
      <c r="AH96" s="550"/>
      <c r="AI96" s="550"/>
      <c r="AJ96" s="550"/>
      <c r="AK96" s="550"/>
      <c r="AL96" s="550"/>
      <c r="AM96" s="550"/>
      <c r="AN96" s="550"/>
      <c r="AO96" s="550"/>
      <c r="AP96" s="550"/>
      <c r="AQ96" s="550"/>
      <c r="AR96" s="550"/>
      <c r="AS96" s="550"/>
      <c r="AT96" s="550"/>
      <c r="AU96" s="550"/>
      <c r="AV96" s="550"/>
      <c r="AW96" s="550"/>
      <c r="AX96" s="550"/>
      <c r="AY96" s="550"/>
      <c r="AZ96" s="550"/>
      <c r="BA96" s="550"/>
      <c r="BB96" s="550"/>
      <c r="BC96" s="550"/>
      <c r="BD96" s="550"/>
      <c r="BE96" s="550"/>
      <c r="BF96" s="550"/>
      <c r="BG96" s="550"/>
      <c r="BH96" s="550"/>
      <c r="BI96" s="550"/>
      <c r="BJ96" s="550"/>
      <c r="BK96" s="550"/>
      <c r="BL96" s="550"/>
      <c r="BM96" s="550"/>
      <c r="BN96" s="550"/>
      <c r="BO96" s="550"/>
      <c r="BP96" s="550"/>
      <c r="BQ96" s="550"/>
      <c r="BR96" s="550"/>
      <c r="BS96" s="550"/>
      <c r="BT96" s="550"/>
      <c r="BU96" s="550"/>
      <c r="BV96" s="550"/>
      <c r="BW96" s="550"/>
      <c r="BX96" s="550"/>
      <c r="BY96" s="550"/>
      <c r="BZ96" s="550"/>
      <c r="CA96" s="550"/>
      <c r="CB96" s="550"/>
      <c r="CC96" s="550"/>
      <c r="CD96" s="550"/>
      <c r="CE96" s="550"/>
      <c r="CF96" s="550"/>
      <c r="CG96" s="550"/>
      <c r="CH96" s="550"/>
      <c r="CI96" s="550"/>
    </row>
    <row r="97" spans="1:87">
      <c r="A97" s="203"/>
      <c r="B97" s="1"/>
      <c r="C97" t="s">
        <v>228</v>
      </c>
      <c r="D97" s="2" t="s">
        <v>898</v>
      </c>
      <c r="E97" s="2" t="s">
        <v>58</v>
      </c>
      <c r="F97" s="2"/>
      <c r="G97" s="606"/>
      <c r="H97" s="606"/>
      <c r="I97" s="606"/>
      <c r="J97" s="606"/>
      <c r="K97" s="606"/>
      <c r="L97" s="550">
        <v>2.7759999999999998</v>
      </c>
      <c r="M97" s="606"/>
      <c r="N97" s="606"/>
      <c r="O97" s="606"/>
      <c r="P97" s="606"/>
      <c r="Q97" s="606"/>
      <c r="R97" s="606"/>
      <c r="S97" s="606"/>
      <c r="T97" s="606"/>
      <c r="U97" s="606"/>
      <c r="V97" s="606"/>
      <c r="W97" s="606"/>
      <c r="X97" s="606"/>
      <c r="Y97" s="606"/>
      <c r="Z97" s="606"/>
      <c r="AA97" s="606"/>
      <c r="AB97" s="606"/>
      <c r="AC97" s="606"/>
      <c r="AD97" s="606"/>
      <c r="AE97" s="606"/>
      <c r="AF97" s="606"/>
      <c r="AG97" s="606"/>
      <c r="AH97" s="606"/>
      <c r="AI97" s="606"/>
      <c r="AJ97" s="606"/>
      <c r="AK97" s="606"/>
      <c r="AL97" s="606"/>
      <c r="AM97" s="606"/>
      <c r="AN97" s="606"/>
      <c r="AO97" s="606"/>
      <c r="AP97" s="606"/>
      <c r="AQ97" s="606"/>
      <c r="AR97" s="606"/>
      <c r="AS97" s="606"/>
      <c r="AT97" s="606"/>
      <c r="AU97" s="606"/>
      <c r="AV97" s="606"/>
      <c r="AW97" s="606"/>
      <c r="AX97" s="606"/>
      <c r="AY97" s="606"/>
      <c r="AZ97" s="606"/>
      <c r="BA97" s="606"/>
      <c r="BB97" s="606"/>
      <c r="BC97" s="606"/>
      <c r="BD97" s="606"/>
      <c r="BE97" s="606"/>
      <c r="BF97" s="606"/>
      <c r="BG97" s="606"/>
      <c r="BH97" s="606"/>
      <c r="BI97" s="606"/>
      <c r="BJ97" s="606"/>
      <c r="BK97" s="606"/>
      <c r="BL97" s="606"/>
      <c r="BM97" s="606"/>
      <c r="BN97" s="606"/>
      <c r="BO97" s="606"/>
      <c r="BP97" s="606"/>
      <c r="BQ97" s="606"/>
      <c r="BR97" s="606"/>
      <c r="BS97" s="606"/>
      <c r="BT97" s="606"/>
      <c r="BU97" s="606"/>
      <c r="BV97" s="606"/>
      <c r="BW97" s="606"/>
      <c r="BX97" s="606"/>
      <c r="BY97" s="606"/>
      <c r="BZ97" s="606"/>
      <c r="CA97" s="606"/>
      <c r="CB97" s="606"/>
      <c r="CC97" s="606"/>
      <c r="CD97" s="606"/>
      <c r="CE97" s="606"/>
      <c r="CF97" s="606"/>
      <c r="CG97" s="606"/>
      <c r="CH97" s="606"/>
      <c r="CI97" s="606"/>
    </row>
    <row r="98" spans="1:87">
      <c r="A98" s="203"/>
      <c r="B98" s="1"/>
      <c r="C98" t="s">
        <v>763</v>
      </c>
      <c r="D98" s="2" t="s">
        <v>898</v>
      </c>
      <c r="E98" s="2" t="s">
        <v>58</v>
      </c>
      <c r="F98" s="2"/>
      <c r="G98" s="606"/>
      <c r="H98" s="606"/>
      <c r="I98" s="606"/>
      <c r="J98" s="606"/>
      <c r="K98" s="606"/>
      <c r="L98" s="550">
        <v>28.835000000000001</v>
      </c>
      <c r="M98" s="606"/>
      <c r="N98" s="606"/>
      <c r="O98" s="606"/>
      <c r="P98" s="606"/>
      <c r="Q98" s="606"/>
      <c r="R98" s="606"/>
      <c r="S98" s="606"/>
      <c r="T98" s="606"/>
      <c r="U98" s="606"/>
      <c r="V98" s="606"/>
      <c r="W98" s="606"/>
      <c r="X98" s="606"/>
      <c r="Y98" s="606"/>
      <c r="Z98" s="606"/>
      <c r="AA98" s="606"/>
      <c r="AB98" s="606"/>
      <c r="AC98" s="606"/>
      <c r="AD98" s="606"/>
      <c r="AE98" s="606"/>
      <c r="AF98" s="606"/>
      <c r="AG98" s="606"/>
      <c r="AH98" s="606"/>
      <c r="AI98" s="606"/>
      <c r="AJ98" s="606"/>
      <c r="AK98" s="606"/>
      <c r="AL98" s="606"/>
      <c r="AM98" s="606"/>
      <c r="AN98" s="606"/>
      <c r="AO98" s="606"/>
      <c r="AP98" s="606"/>
      <c r="AQ98" s="606"/>
      <c r="AR98" s="606"/>
      <c r="AS98" s="606"/>
      <c r="AT98" s="606"/>
      <c r="AU98" s="606"/>
      <c r="AV98" s="606"/>
      <c r="AW98" s="606"/>
      <c r="AX98" s="606"/>
      <c r="AY98" s="606"/>
      <c r="AZ98" s="606"/>
      <c r="BA98" s="606"/>
      <c r="BB98" s="606"/>
      <c r="BC98" s="606"/>
      <c r="BD98" s="606"/>
      <c r="BE98" s="606"/>
      <c r="BF98" s="606"/>
      <c r="BG98" s="606"/>
      <c r="BH98" s="606"/>
      <c r="BI98" s="606"/>
      <c r="BJ98" s="606"/>
      <c r="BK98" s="606"/>
      <c r="BL98" s="606"/>
      <c r="BM98" s="606"/>
      <c r="BN98" s="606"/>
      <c r="BO98" s="606"/>
      <c r="BP98" s="606"/>
      <c r="BQ98" s="606"/>
      <c r="BR98" s="606"/>
      <c r="BS98" s="606"/>
      <c r="BT98" s="606"/>
      <c r="BU98" s="606"/>
      <c r="BV98" s="606"/>
      <c r="BW98" s="606"/>
      <c r="BX98" s="606"/>
      <c r="BY98" s="606"/>
      <c r="BZ98" s="606"/>
      <c r="CA98" s="606"/>
      <c r="CB98" s="606"/>
      <c r="CC98" s="606"/>
      <c r="CD98" s="606"/>
      <c r="CE98" s="606"/>
      <c r="CF98" s="606"/>
      <c r="CG98" s="606"/>
      <c r="CH98" s="606"/>
      <c r="CI98" s="606"/>
    </row>
    <row r="99" spans="1:87">
      <c r="A99" s="203"/>
      <c r="B99" s="1"/>
      <c r="D99" s="2"/>
      <c r="E99" s="2"/>
      <c r="F99" s="2"/>
      <c r="G99" s="2"/>
    </row>
    <row r="100" spans="1:87">
      <c r="A100" s="203"/>
      <c r="B100" s="1"/>
      <c r="C100" s="471" t="s">
        <v>229</v>
      </c>
      <c r="D100" s="2"/>
      <c r="E100" s="2"/>
      <c r="F100" s="2"/>
      <c r="G100" s="2"/>
    </row>
    <row r="101" spans="1:87">
      <c r="A101" s="203"/>
      <c r="B101" s="1"/>
      <c r="D101" s="2" t="s">
        <v>898</v>
      </c>
      <c r="E101" s="2" t="s">
        <v>58</v>
      </c>
      <c r="F101" s="2"/>
      <c r="G101" s="606"/>
      <c r="H101" s="436"/>
      <c r="I101" s="436"/>
      <c r="J101" s="436"/>
      <c r="K101" s="436"/>
      <c r="L101" s="436"/>
      <c r="M101" s="436"/>
      <c r="N101" s="436"/>
      <c r="O101" s="436"/>
      <c r="P101" s="436"/>
      <c r="Q101" s="436"/>
      <c r="R101" s="436"/>
      <c r="S101" s="436"/>
      <c r="T101" s="436"/>
      <c r="U101" s="436"/>
      <c r="V101" s="436"/>
      <c r="W101" s="436"/>
      <c r="X101" s="436"/>
      <c r="Y101" s="436"/>
      <c r="Z101" s="436"/>
      <c r="AA101" s="436"/>
      <c r="AB101" s="436"/>
      <c r="AC101" s="436"/>
      <c r="AD101" s="436"/>
      <c r="AE101" s="436"/>
      <c r="AF101" s="436"/>
      <c r="AG101" s="436"/>
      <c r="AH101" s="436"/>
      <c r="AI101" s="436"/>
      <c r="AJ101" s="436"/>
      <c r="AK101" s="436"/>
      <c r="AL101" s="436"/>
      <c r="AM101" s="436"/>
      <c r="AN101" s="436"/>
      <c r="AO101" s="436"/>
      <c r="AP101" s="436"/>
      <c r="AQ101" s="436"/>
      <c r="AR101" s="436"/>
      <c r="AS101" s="436"/>
      <c r="AT101" s="436"/>
      <c r="AU101" s="436"/>
      <c r="AV101" s="436"/>
      <c r="AW101" s="436"/>
      <c r="AX101" s="436"/>
      <c r="AY101" s="436"/>
      <c r="AZ101" s="436"/>
      <c r="BA101" s="436"/>
      <c r="BB101" s="436"/>
      <c r="BC101" s="436"/>
      <c r="BD101" s="436"/>
      <c r="BE101" s="436"/>
      <c r="BF101" s="436"/>
      <c r="BG101" s="436"/>
      <c r="BH101" s="436"/>
      <c r="BI101" s="436"/>
      <c r="BJ101" s="436"/>
      <c r="BK101" s="436"/>
      <c r="BL101" s="436"/>
      <c r="BM101" s="436"/>
      <c r="BN101" s="436"/>
      <c r="BO101" s="436"/>
      <c r="BP101" s="436"/>
      <c r="BQ101" s="436"/>
      <c r="BR101" s="436"/>
      <c r="BS101" s="436"/>
      <c r="BT101" s="436"/>
      <c r="BU101" s="436"/>
      <c r="BV101" s="436"/>
      <c r="BW101" s="436"/>
      <c r="BX101" s="436"/>
      <c r="BY101" s="436"/>
      <c r="BZ101" s="436"/>
      <c r="CA101" s="436"/>
      <c r="CB101" s="436"/>
      <c r="CC101" s="436"/>
      <c r="CD101" s="436"/>
      <c r="CE101" s="436"/>
      <c r="CF101" s="436"/>
      <c r="CG101" s="436"/>
      <c r="CH101" s="436"/>
      <c r="CI101" s="436"/>
    </row>
    <row r="102" spans="1:87">
      <c r="A102" s="203"/>
      <c r="B102" s="1"/>
      <c r="C102" t="s">
        <v>230</v>
      </c>
      <c r="D102" s="2" t="s">
        <v>898</v>
      </c>
      <c r="E102" s="2" t="s">
        <v>58</v>
      </c>
      <c r="F102" s="2"/>
      <c r="G102" s="606"/>
      <c r="H102" s="436"/>
      <c r="I102" s="436"/>
      <c r="J102" s="436"/>
      <c r="K102" s="436">
        <v>-24.6</v>
      </c>
      <c r="L102" s="436"/>
      <c r="M102" s="436"/>
      <c r="N102" s="436"/>
      <c r="O102" s="436"/>
      <c r="P102" s="436"/>
      <c r="Q102" s="436"/>
      <c r="R102" s="436"/>
      <c r="S102" s="436"/>
      <c r="T102" s="436"/>
      <c r="U102" s="436"/>
      <c r="V102" s="436"/>
      <c r="W102" s="436"/>
      <c r="X102" s="436"/>
      <c r="Y102" s="436"/>
      <c r="Z102" s="436"/>
      <c r="AA102" s="436"/>
      <c r="AB102" s="436"/>
      <c r="AC102" s="436"/>
      <c r="AD102" s="436"/>
      <c r="AE102" s="436"/>
      <c r="AF102" s="436"/>
      <c r="AG102" s="436"/>
      <c r="AH102" s="436"/>
      <c r="AI102" s="436"/>
      <c r="AJ102" s="436"/>
      <c r="AK102" s="436"/>
      <c r="AL102" s="436"/>
      <c r="AM102" s="436"/>
      <c r="AN102" s="436"/>
      <c r="AO102" s="436"/>
      <c r="AP102" s="436"/>
      <c r="AQ102" s="436"/>
      <c r="AR102" s="436"/>
      <c r="AS102" s="436"/>
      <c r="AT102" s="436"/>
      <c r="AU102" s="436"/>
      <c r="AV102" s="436"/>
      <c r="AW102" s="436"/>
      <c r="AX102" s="436"/>
      <c r="AY102" s="436"/>
      <c r="AZ102" s="436"/>
      <c r="BA102" s="436"/>
      <c r="BB102" s="436"/>
      <c r="BC102" s="436"/>
      <c r="BD102" s="436"/>
      <c r="BE102" s="436"/>
      <c r="BF102" s="436"/>
      <c r="BG102" s="436"/>
      <c r="BH102" s="436"/>
      <c r="BI102" s="436"/>
      <c r="BJ102" s="436"/>
      <c r="BK102" s="436"/>
      <c r="BL102" s="436"/>
      <c r="BM102" s="436"/>
      <c r="BN102" s="436"/>
      <c r="BO102" s="436"/>
      <c r="BP102" s="436"/>
      <c r="BQ102" s="436"/>
      <c r="BR102" s="436"/>
      <c r="BS102" s="436"/>
      <c r="BT102" s="436"/>
      <c r="BU102" s="436"/>
      <c r="BV102" s="436"/>
      <c r="BW102" s="436"/>
      <c r="BX102" s="436"/>
      <c r="BY102" s="436"/>
      <c r="BZ102" s="436"/>
      <c r="CA102" s="436"/>
      <c r="CB102" s="436"/>
      <c r="CC102" s="436"/>
      <c r="CD102" s="436"/>
      <c r="CE102" s="436"/>
      <c r="CF102" s="436"/>
      <c r="CG102" s="436"/>
      <c r="CH102" s="436"/>
      <c r="CI102" s="436"/>
    </row>
    <row r="103" spans="1:87">
      <c r="A103" s="203"/>
      <c r="B103" s="1"/>
      <c r="D103" s="2" t="s">
        <v>898</v>
      </c>
      <c r="E103" s="2" t="s">
        <v>58</v>
      </c>
      <c r="F103" s="2"/>
      <c r="G103" s="606"/>
      <c r="H103" s="436"/>
      <c r="I103" s="436"/>
      <c r="J103" s="436"/>
      <c r="K103" s="436"/>
      <c r="L103" s="436"/>
      <c r="M103" s="436"/>
      <c r="N103" s="436"/>
      <c r="O103" s="436"/>
      <c r="P103" s="436"/>
      <c r="Q103" s="436"/>
      <c r="R103" s="436"/>
      <c r="S103" s="436"/>
      <c r="T103" s="436"/>
      <c r="U103" s="436"/>
      <c r="V103" s="436"/>
      <c r="W103" s="436"/>
      <c r="X103" s="436"/>
      <c r="Y103" s="436"/>
      <c r="Z103" s="436"/>
      <c r="AA103" s="436"/>
      <c r="AB103" s="436"/>
      <c r="AC103" s="436"/>
      <c r="AD103" s="436"/>
      <c r="AE103" s="436"/>
      <c r="AF103" s="436"/>
      <c r="AG103" s="436"/>
      <c r="AH103" s="436"/>
      <c r="AI103" s="436"/>
      <c r="AJ103" s="436"/>
      <c r="AK103" s="436"/>
      <c r="AL103" s="436"/>
      <c r="AM103" s="436"/>
      <c r="AN103" s="436"/>
      <c r="AO103" s="436"/>
      <c r="AP103" s="436"/>
      <c r="AQ103" s="436"/>
      <c r="AR103" s="436"/>
      <c r="AS103" s="436"/>
      <c r="AT103" s="436"/>
      <c r="AU103" s="436"/>
      <c r="AV103" s="436"/>
      <c r="AW103" s="436"/>
      <c r="AX103" s="436"/>
      <c r="AY103" s="436"/>
      <c r="AZ103" s="436"/>
      <c r="BA103" s="436"/>
      <c r="BB103" s="436"/>
      <c r="BC103" s="436"/>
      <c r="BD103" s="436"/>
      <c r="BE103" s="436"/>
      <c r="BF103" s="436"/>
      <c r="BG103" s="436"/>
      <c r="BH103" s="436"/>
      <c r="BI103" s="436"/>
      <c r="BJ103" s="436"/>
      <c r="BK103" s="436"/>
      <c r="BL103" s="436"/>
      <c r="BM103" s="436"/>
      <c r="BN103" s="436"/>
      <c r="BO103" s="436"/>
      <c r="BP103" s="436"/>
      <c r="BQ103" s="436"/>
      <c r="BR103" s="436"/>
      <c r="BS103" s="436"/>
      <c r="BT103" s="436"/>
      <c r="BU103" s="436"/>
      <c r="BV103" s="436"/>
      <c r="BW103" s="436"/>
      <c r="BX103" s="436"/>
      <c r="BY103" s="436"/>
      <c r="BZ103" s="436"/>
      <c r="CA103" s="436"/>
      <c r="CB103" s="436"/>
      <c r="CC103" s="436"/>
      <c r="CD103" s="436"/>
      <c r="CE103" s="436"/>
      <c r="CF103" s="436"/>
      <c r="CG103" s="436"/>
      <c r="CH103" s="436"/>
      <c r="CI103" s="436"/>
    </row>
    <row r="104" spans="1:87">
      <c r="A104" s="203"/>
      <c r="B104" s="1"/>
      <c r="D104" s="2" t="s">
        <v>898</v>
      </c>
      <c r="E104" s="2" t="s">
        <v>58</v>
      </c>
      <c r="F104" s="2"/>
      <c r="G104" s="606"/>
      <c r="H104" s="436"/>
      <c r="I104" s="436"/>
      <c r="J104" s="436"/>
      <c r="K104" s="436"/>
      <c r="L104" s="436"/>
      <c r="M104" s="436"/>
      <c r="N104" s="436"/>
      <c r="O104" s="436"/>
      <c r="P104" s="436"/>
      <c r="Q104" s="436"/>
      <c r="R104" s="436"/>
      <c r="S104" s="436"/>
      <c r="T104" s="436"/>
      <c r="U104" s="436"/>
      <c r="V104" s="436"/>
      <c r="W104" s="436"/>
      <c r="X104" s="436"/>
      <c r="Y104" s="436"/>
      <c r="Z104" s="436"/>
      <c r="AA104" s="436"/>
      <c r="AB104" s="436"/>
      <c r="AC104" s="436"/>
      <c r="AD104" s="436"/>
      <c r="AE104" s="436"/>
      <c r="AF104" s="436"/>
      <c r="AG104" s="436"/>
      <c r="AH104" s="436"/>
      <c r="AI104" s="436"/>
      <c r="AJ104" s="436"/>
      <c r="AK104" s="436"/>
      <c r="AL104" s="436"/>
      <c r="AM104" s="436"/>
      <c r="AN104" s="436"/>
      <c r="AO104" s="436"/>
      <c r="AP104" s="436"/>
      <c r="AQ104" s="436"/>
      <c r="AR104" s="436"/>
      <c r="AS104" s="436"/>
      <c r="AT104" s="436"/>
      <c r="AU104" s="436"/>
      <c r="AV104" s="436"/>
      <c r="AW104" s="436"/>
      <c r="AX104" s="436"/>
      <c r="AY104" s="436"/>
      <c r="AZ104" s="436"/>
      <c r="BA104" s="436"/>
      <c r="BB104" s="436"/>
      <c r="BC104" s="436"/>
      <c r="BD104" s="436"/>
      <c r="BE104" s="436"/>
      <c r="BF104" s="436"/>
      <c r="BG104" s="436"/>
      <c r="BH104" s="436"/>
      <c r="BI104" s="436"/>
      <c r="BJ104" s="436"/>
      <c r="BK104" s="436"/>
      <c r="BL104" s="436"/>
      <c r="BM104" s="436"/>
      <c r="BN104" s="436"/>
      <c r="BO104" s="436"/>
      <c r="BP104" s="436"/>
      <c r="BQ104" s="436"/>
      <c r="BR104" s="436"/>
      <c r="BS104" s="436"/>
      <c r="BT104" s="436"/>
      <c r="BU104" s="436"/>
      <c r="BV104" s="436"/>
      <c r="BW104" s="436"/>
      <c r="BX104" s="436"/>
      <c r="BY104" s="436"/>
      <c r="BZ104" s="436"/>
      <c r="CA104" s="436"/>
      <c r="CB104" s="436"/>
      <c r="CC104" s="436"/>
      <c r="CD104" s="436"/>
      <c r="CE104" s="436"/>
      <c r="CF104" s="436"/>
      <c r="CG104" s="436"/>
      <c r="CH104" s="436"/>
      <c r="CI104" s="436"/>
    </row>
    <row r="105" spans="1:87">
      <c r="A105" s="203"/>
      <c r="B105" s="1"/>
      <c r="D105" s="2" t="s">
        <v>898</v>
      </c>
      <c r="E105" s="2" t="s">
        <v>58</v>
      </c>
      <c r="F105" s="2"/>
      <c r="G105" s="606"/>
      <c r="H105" s="436"/>
      <c r="I105" s="436"/>
      <c r="J105" s="436"/>
      <c r="K105" s="436"/>
      <c r="L105" s="436"/>
      <c r="M105" s="436"/>
      <c r="N105" s="436"/>
      <c r="O105" s="436"/>
      <c r="P105" s="436"/>
      <c r="Q105" s="436"/>
      <c r="R105" s="436"/>
      <c r="S105" s="436"/>
      <c r="T105" s="436"/>
      <c r="U105" s="436"/>
      <c r="V105" s="436"/>
      <c r="W105" s="436"/>
      <c r="X105" s="436"/>
      <c r="Y105" s="436"/>
      <c r="Z105" s="436"/>
      <c r="AA105" s="436"/>
      <c r="AB105" s="436"/>
      <c r="AC105" s="436"/>
      <c r="AD105" s="436"/>
      <c r="AE105" s="436"/>
      <c r="AF105" s="436"/>
      <c r="AG105" s="436"/>
      <c r="AH105" s="436"/>
      <c r="AI105" s="436"/>
      <c r="AJ105" s="436"/>
      <c r="AK105" s="436"/>
      <c r="AL105" s="436"/>
      <c r="AM105" s="436"/>
      <c r="AN105" s="436"/>
      <c r="AO105" s="436"/>
      <c r="AP105" s="436"/>
      <c r="AQ105" s="436"/>
      <c r="AR105" s="436"/>
      <c r="AS105" s="436"/>
      <c r="AT105" s="436"/>
      <c r="AU105" s="436"/>
      <c r="AV105" s="436"/>
      <c r="AW105" s="436"/>
      <c r="AX105" s="436"/>
      <c r="AY105" s="436"/>
      <c r="AZ105" s="436"/>
      <c r="BA105" s="436"/>
      <c r="BB105" s="436"/>
      <c r="BC105" s="436"/>
      <c r="BD105" s="436"/>
      <c r="BE105" s="436"/>
      <c r="BF105" s="436"/>
      <c r="BG105" s="436"/>
      <c r="BH105" s="436"/>
      <c r="BI105" s="436"/>
      <c r="BJ105" s="436"/>
      <c r="BK105" s="436"/>
      <c r="BL105" s="436"/>
      <c r="BM105" s="436"/>
      <c r="BN105" s="436"/>
      <c r="BO105" s="436"/>
      <c r="BP105" s="436"/>
      <c r="BQ105" s="436"/>
      <c r="BR105" s="436"/>
      <c r="BS105" s="436"/>
      <c r="BT105" s="436"/>
      <c r="BU105" s="436"/>
      <c r="BV105" s="436"/>
      <c r="BW105" s="436"/>
      <c r="BX105" s="436"/>
      <c r="BY105" s="436"/>
      <c r="BZ105" s="436"/>
      <c r="CA105" s="436"/>
      <c r="CB105" s="436"/>
      <c r="CC105" s="436"/>
      <c r="CD105" s="436"/>
      <c r="CE105" s="436"/>
      <c r="CF105" s="436"/>
      <c r="CG105" s="436"/>
      <c r="CH105" s="436"/>
      <c r="CI105" s="436"/>
    </row>
    <row r="106" spans="1:87">
      <c r="A106" s="203"/>
      <c r="B106" s="1"/>
      <c r="D106" s="2" t="s">
        <v>898</v>
      </c>
      <c r="E106" s="2" t="s">
        <v>58</v>
      </c>
      <c r="F106" s="2"/>
      <c r="G106" s="606"/>
      <c r="H106" s="436"/>
      <c r="I106" s="436"/>
      <c r="J106" s="436"/>
      <c r="K106" s="436"/>
      <c r="L106" s="436"/>
      <c r="M106" s="436"/>
      <c r="N106" s="436"/>
      <c r="O106" s="436"/>
      <c r="P106" s="436"/>
      <c r="Q106" s="436"/>
      <c r="R106" s="436"/>
      <c r="S106" s="436"/>
      <c r="T106" s="436"/>
      <c r="U106" s="436"/>
      <c r="V106" s="436"/>
      <c r="W106" s="436"/>
      <c r="X106" s="436"/>
      <c r="Y106" s="436"/>
      <c r="Z106" s="436"/>
      <c r="AA106" s="436"/>
      <c r="AB106" s="436"/>
      <c r="AC106" s="436"/>
      <c r="AD106" s="436"/>
      <c r="AE106" s="436"/>
      <c r="AF106" s="436"/>
      <c r="AG106" s="436"/>
      <c r="AH106" s="436"/>
      <c r="AI106" s="436"/>
      <c r="AJ106" s="436"/>
      <c r="AK106" s="436"/>
      <c r="AL106" s="436"/>
      <c r="AM106" s="436"/>
      <c r="AN106" s="436"/>
      <c r="AO106" s="436"/>
      <c r="AP106" s="436"/>
      <c r="AQ106" s="436"/>
      <c r="AR106" s="436"/>
      <c r="AS106" s="436"/>
      <c r="AT106" s="436"/>
      <c r="AU106" s="436"/>
      <c r="AV106" s="436"/>
      <c r="AW106" s="436"/>
      <c r="AX106" s="436"/>
      <c r="AY106" s="436"/>
      <c r="AZ106" s="436"/>
      <c r="BA106" s="436"/>
      <c r="BB106" s="436"/>
      <c r="BC106" s="436"/>
      <c r="BD106" s="436"/>
      <c r="BE106" s="436"/>
      <c r="BF106" s="436"/>
      <c r="BG106" s="436"/>
      <c r="BH106" s="436"/>
      <c r="BI106" s="436"/>
      <c r="BJ106" s="436"/>
      <c r="BK106" s="436"/>
      <c r="BL106" s="436"/>
      <c r="BM106" s="436"/>
      <c r="BN106" s="436"/>
      <c r="BO106" s="436"/>
      <c r="BP106" s="436"/>
      <c r="BQ106" s="436"/>
      <c r="BR106" s="436"/>
      <c r="BS106" s="436"/>
      <c r="BT106" s="436"/>
      <c r="BU106" s="436"/>
      <c r="BV106" s="436"/>
      <c r="BW106" s="436"/>
      <c r="BX106" s="436"/>
      <c r="BY106" s="436"/>
      <c r="BZ106" s="436"/>
      <c r="CA106" s="436"/>
      <c r="CB106" s="436"/>
      <c r="CC106" s="436"/>
      <c r="CD106" s="436"/>
      <c r="CE106" s="436"/>
      <c r="CF106" s="436"/>
      <c r="CG106" s="436"/>
      <c r="CH106" s="436"/>
      <c r="CI106" s="436"/>
    </row>
    <row r="107" spans="1:87">
      <c r="A107" s="203"/>
      <c r="B107" s="1"/>
      <c r="D107" s="2" t="s">
        <v>898</v>
      </c>
      <c r="E107" s="2" t="s">
        <v>58</v>
      </c>
      <c r="F107" s="2"/>
      <c r="G107" s="606"/>
      <c r="H107" s="436"/>
      <c r="I107" s="436"/>
      <c r="J107" s="436"/>
      <c r="K107" s="436"/>
      <c r="L107" s="436"/>
      <c r="M107" s="436"/>
      <c r="N107" s="436"/>
      <c r="O107" s="436"/>
      <c r="P107" s="436"/>
      <c r="Q107" s="436"/>
      <c r="R107" s="436"/>
      <c r="S107" s="436"/>
      <c r="T107" s="436"/>
      <c r="U107" s="436"/>
      <c r="V107" s="436"/>
      <c r="W107" s="436"/>
      <c r="X107" s="436"/>
      <c r="Y107" s="436"/>
      <c r="Z107" s="436"/>
      <c r="AA107" s="436"/>
      <c r="AB107" s="436"/>
      <c r="AC107" s="436"/>
      <c r="AD107" s="436"/>
      <c r="AE107" s="436"/>
      <c r="AF107" s="436"/>
      <c r="AG107" s="436"/>
      <c r="AH107" s="436"/>
      <c r="AI107" s="436"/>
      <c r="AJ107" s="436"/>
      <c r="AK107" s="436"/>
      <c r="AL107" s="436"/>
      <c r="AM107" s="436"/>
      <c r="AN107" s="436"/>
      <c r="AO107" s="436"/>
      <c r="AP107" s="436"/>
      <c r="AQ107" s="436"/>
      <c r="AR107" s="436"/>
      <c r="AS107" s="436"/>
      <c r="AT107" s="436"/>
      <c r="AU107" s="436"/>
      <c r="AV107" s="436"/>
      <c r="AW107" s="436"/>
      <c r="AX107" s="436"/>
      <c r="AY107" s="436"/>
      <c r="AZ107" s="436"/>
      <c r="BA107" s="436"/>
      <c r="BB107" s="436"/>
      <c r="BC107" s="436"/>
      <c r="BD107" s="436"/>
      <c r="BE107" s="436"/>
      <c r="BF107" s="436"/>
      <c r="BG107" s="436"/>
      <c r="BH107" s="436"/>
      <c r="BI107" s="436"/>
      <c r="BJ107" s="436"/>
      <c r="BK107" s="436"/>
      <c r="BL107" s="436"/>
      <c r="BM107" s="436"/>
      <c r="BN107" s="436"/>
      <c r="BO107" s="436"/>
      <c r="BP107" s="436"/>
      <c r="BQ107" s="436"/>
      <c r="BR107" s="436"/>
      <c r="BS107" s="436"/>
      <c r="BT107" s="436"/>
      <c r="BU107" s="436"/>
      <c r="BV107" s="436"/>
      <c r="BW107" s="436"/>
      <c r="BX107" s="436"/>
      <c r="BY107" s="436"/>
      <c r="BZ107" s="436"/>
      <c r="CA107" s="436"/>
      <c r="CB107" s="436"/>
      <c r="CC107" s="436"/>
      <c r="CD107" s="436"/>
      <c r="CE107" s="436"/>
      <c r="CF107" s="436"/>
      <c r="CG107" s="436"/>
      <c r="CH107" s="436"/>
      <c r="CI107" s="436"/>
    </row>
    <row r="108" spans="1:87">
      <c r="A108" s="203"/>
      <c r="B108" s="1"/>
      <c r="D108" s="2" t="s">
        <v>898</v>
      </c>
      <c r="E108" s="2" t="s">
        <v>58</v>
      </c>
      <c r="F108" s="2"/>
      <c r="G108" s="606"/>
      <c r="H108" s="436"/>
      <c r="I108" s="436"/>
      <c r="J108" s="436"/>
      <c r="K108" s="436"/>
      <c r="L108" s="436"/>
      <c r="M108" s="436"/>
      <c r="N108" s="436"/>
      <c r="O108" s="436"/>
      <c r="P108" s="436"/>
      <c r="Q108" s="436"/>
      <c r="R108" s="436"/>
      <c r="S108" s="436"/>
      <c r="T108" s="436"/>
      <c r="U108" s="436"/>
      <c r="V108" s="436"/>
      <c r="W108" s="436"/>
      <c r="X108" s="436"/>
      <c r="Y108" s="436"/>
      <c r="Z108" s="436"/>
      <c r="AA108" s="436"/>
      <c r="AB108" s="436"/>
      <c r="AC108" s="436"/>
      <c r="AD108" s="436"/>
      <c r="AE108" s="436"/>
      <c r="AF108" s="436"/>
      <c r="AG108" s="436"/>
      <c r="AH108" s="436"/>
      <c r="AI108" s="436"/>
      <c r="AJ108" s="436"/>
      <c r="AK108" s="436"/>
      <c r="AL108" s="436"/>
      <c r="AM108" s="436"/>
      <c r="AN108" s="436"/>
      <c r="AO108" s="436"/>
      <c r="AP108" s="436"/>
      <c r="AQ108" s="436"/>
      <c r="AR108" s="436"/>
      <c r="AS108" s="436"/>
      <c r="AT108" s="436"/>
      <c r="AU108" s="436"/>
      <c r="AV108" s="436"/>
      <c r="AW108" s="436"/>
      <c r="AX108" s="436"/>
      <c r="AY108" s="436"/>
      <c r="AZ108" s="436"/>
      <c r="BA108" s="436"/>
      <c r="BB108" s="436"/>
      <c r="BC108" s="436"/>
      <c r="BD108" s="436"/>
      <c r="BE108" s="436"/>
      <c r="BF108" s="436"/>
      <c r="BG108" s="436"/>
      <c r="BH108" s="436"/>
      <c r="BI108" s="436"/>
      <c r="BJ108" s="436"/>
      <c r="BK108" s="436"/>
      <c r="BL108" s="436"/>
      <c r="BM108" s="436"/>
      <c r="BN108" s="436"/>
      <c r="BO108" s="436"/>
      <c r="BP108" s="436"/>
      <c r="BQ108" s="436"/>
      <c r="BR108" s="436"/>
      <c r="BS108" s="436"/>
      <c r="BT108" s="436"/>
      <c r="BU108" s="436"/>
      <c r="BV108" s="436"/>
      <c r="BW108" s="436"/>
      <c r="BX108" s="436"/>
      <c r="BY108" s="436"/>
      <c r="BZ108" s="436"/>
      <c r="CA108" s="436"/>
      <c r="CB108" s="436"/>
      <c r="CC108" s="436"/>
      <c r="CD108" s="436"/>
      <c r="CE108" s="436"/>
      <c r="CF108" s="436"/>
      <c r="CG108" s="436"/>
      <c r="CH108" s="436"/>
      <c r="CI108" s="436"/>
    </row>
    <row r="109" spans="1:87">
      <c r="A109" s="203"/>
      <c r="B109" s="1"/>
      <c r="D109" s="2" t="s">
        <v>898</v>
      </c>
      <c r="E109" s="2" t="s">
        <v>58</v>
      </c>
      <c r="F109" s="2"/>
      <c r="G109" s="606"/>
      <c r="H109" s="436"/>
      <c r="I109" s="436"/>
      <c r="J109" s="436"/>
      <c r="K109" s="436"/>
      <c r="L109" s="436"/>
      <c r="M109" s="436"/>
      <c r="N109" s="436"/>
      <c r="O109" s="436"/>
      <c r="P109" s="436"/>
      <c r="Q109" s="436"/>
      <c r="R109" s="436"/>
      <c r="S109" s="436"/>
      <c r="T109" s="436"/>
      <c r="U109" s="436"/>
      <c r="V109" s="436"/>
      <c r="W109" s="436"/>
      <c r="X109" s="436"/>
      <c r="Y109" s="436"/>
      <c r="Z109" s="436"/>
      <c r="AA109" s="436"/>
      <c r="AB109" s="436"/>
      <c r="AC109" s="436"/>
      <c r="AD109" s="436"/>
      <c r="AE109" s="436"/>
      <c r="AF109" s="436"/>
      <c r="AG109" s="436"/>
      <c r="AH109" s="436"/>
      <c r="AI109" s="436"/>
      <c r="AJ109" s="436"/>
      <c r="AK109" s="436"/>
      <c r="AL109" s="436"/>
      <c r="AM109" s="436"/>
      <c r="AN109" s="436"/>
      <c r="AO109" s="436"/>
      <c r="AP109" s="436"/>
      <c r="AQ109" s="436"/>
      <c r="AR109" s="436"/>
      <c r="AS109" s="436"/>
      <c r="AT109" s="436"/>
      <c r="AU109" s="436"/>
      <c r="AV109" s="436"/>
      <c r="AW109" s="436"/>
      <c r="AX109" s="436"/>
      <c r="AY109" s="436"/>
      <c r="AZ109" s="436"/>
      <c r="BA109" s="436"/>
      <c r="BB109" s="436"/>
      <c r="BC109" s="436"/>
      <c r="BD109" s="436"/>
      <c r="BE109" s="436"/>
      <c r="BF109" s="436"/>
      <c r="BG109" s="436"/>
      <c r="BH109" s="436"/>
      <c r="BI109" s="436"/>
      <c r="BJ109" s="436"/>
      <c r="BK109" s="436"/>
      <c r="BL109" s="436"/>
      <c r="BM109" s="436"/>
      <c r="BN109" s="436"/>
      <c r="BO109" s="436"/>
      <c r="BP109" s="436"/>
      <c r="BQ109" s="436"/>
      <c r="BR109" s="436"/>
      <c r="BS109" s="436"/>
      <c r="BT109" s="436"/>
      <c r="BU109" s="436"/>
      <c r="BV109" s="436"/>
      <c r="BW109" s="436"/>
      <c r="BX109" s="436"/>
      <c r="BY109" s="436"/>
      <c r="BZ109" s="436"/>
      <c r="CA109" s="436"/>
      <c r="CB109" s="436"/>
      <c r="CC109" s="436"/>
      <c r="CD109" s="436"/>
      <c r="CE109" s="436"/>
      <c r="CF109" s="436"/>
      <c r="CG109" s="436"/>
      <c r="CH109" s="436"/>
      <c r="CI109" s="436"/>
    </row>
    <row r="110" spans="1:87">
      <c r="A110" s="203"/>
      <c r="B110" s="1"/>
      <c r="D110" s="2" t="s">
        <v>898</v>
      </c>
      <c r="E110" s="2" t="s">
        <v>58</v>
      </c>
      <c r="F110" s="2"/>
      <c r="G110" s="606"/>
      <c r="H110" s="436"/>
      <c r="I110" s="436"/>
      <c r="J110" s="436"/>
      <c r="K110" s="436"/>
      <c r="L110" s="436"/>
      <c r="M110" s="436"/>
      <c r="N110" s="436"/>
      <c r="O110" s="436"/>
      <c r="P110" s="436"/>
      <c r="Q110" s="436"/>
      <c r="R110" s="436"/>
      <c r="S110" s="436"/>
      <c r="T110" s="436"/>
      <c r="U110" s="436"/>
      <c r="V110" s="436"/>
      <c r="W110" s="436"/>
      <c r="X110" s="436"/>
      <c r="Y110" s="436"/>
      <c r="Z110" s="436"/>
      <c r="AA110" s="436"/>
      <c r="AB110" s="436"/>
      <c r="AC110" s="436"/>
      <c r="AD110" s="436"/>
      <c r="AE110" s="436"/>
      <c r="AF110" s="436"/>
      <c r="AG110" s="436"/>
      <c r="AH110" s="436"/>
      <c r="AI110" s="436"/>
      <c r="AJ110" s="436"/>
      <c r="AK110" s="436"/>
      <c r="AL110" s="436"/>
      <c r="AM110" s="436"/>
      <c r="AN110" s="436"/>
      <c r="AO110" s="436"/>
      <c r="AP110" s="436"/>
      <c r="AQ110" s="436"/>
      <c r="AR110" s="436"/>
      <c r="AS110" s="436"/>
      <c r="AT110" s="436"/>
      <c r="AU110" s="436"/>
      <c r="AV110" s="436"/>
      <c r="AW110" s="436"/>
      <c r="AX110" s="436"/>
      <c r="AY110" s="436"/>
      <c r="AZ110" s="436"/>
      <c r="BA110" s="436"/>
      <c r="BB110" s="436"/>
      <c r="BC110" s="436"/>
      <c r="BD110" s="436"/>
      <c r="BE110" s="436"/>
      <c r="BF110" s="436"/>
      <c r="BG110" s="436"/>
      <c r="BH110" s="436"/>
      <c r="BI110" s="436"/>
      <c r="BJ110" s="436"/>
      <c r="BK110" s="436"/>
      <c r="BL110" s="436"/>
      <c r="BM110" s="436"/>
      <c r="BN110" s="436"/>
      <c r="BO110" s="436"/>
      <c r="BP110" s="436"/>
      <c r="BQ110" s="436"/>
      <c r="BR110" s="436"/>
      <c r="BS110" s="436"/>
      <c r="BT110" s="436"/>
      <c r="BU110" s="436"/>
      <c r="BV110" s="436"/>
      <c r="BW110" s="436"/>
      <c r="BX110" s="436"/>
      <c r="BY110" s="436"/>
      <c r="BZ110" s="436"/>
      <c r="CA110" s="436"/>
      <c r="CB110" s="436"/>
      <c r="CC110" s="436"/>
      <c r="CD110" s="436"/>
      <c r="CE110" s="436"/>
      <c r="CF110" s="436"/>
      <c r="CG110" s="436"/>
      <c r="CH110" s="436"/>
      <c r="CI110" s="436"/>
    </row>
    <row r="111" spans="1:87">
      <c r="A111" s="203"/>
      <c r="B111" s="1"/>
      <c r="D111" s="2" t="s">
        <v>898</v>
      </c>
      <c r="E111" s="2" t="s">
        <v>58</v>
      </c>
      <c r="F111" s="2"/>
      <c r="G111" s="606"/>
      <c r="H111" s="436"/>
      <c r="I111" s="436"/>
      <c r="J111" s="436"/>
      <c r="K111" s="436"/>
      <c r="L111" s="436"/>
      <c r="M111" s="436"/>
      <c r="N111" s="436"/>
      <c r="O111" s="436"/>
      <c r="P111" s="436"/>
      <c r="Q111" s="436"/>
      <c r="R111" s="436"/>
      <c r="S111" s="436"/>
      <c r="T111" s="436"/>
      <c r="U111" s="436"/>
      <c r="V111" s="436"/>
      <c r="W111" s="436"/>
      <c r="X111" s="436"/>
      <c r="Y111" s="436"/>
      <c r="Z111" s="436"/>
      <c r="AA111" s="436"/>
      <c r="AB111" s="436"/>
      <c r="AC111" s="436"/>
      <c r="AD111" s="436"/>
      <c r="AE111" s="436"/>
      <c r="AF111" s="436"/>
      <c r="AG111" s="436"/>
      <c r="AH111" s="436"/>
      <c r="AI111" s="436"/>
      <c r="AJ111" s="436"/>
      <c r="AK111" s="436"/>
      <c r="AL111" s="436"/>
      <c r="AM111" s="436"/>
      <c r="AN111" s="436"/>
      <c r="AO111" s="436"/>
      <c r="AP111" s="436"/>
      <c r="AQ111" s="436"/>
      <c r="AR111" s="436"/>
      <c r="AS111" s="436"/>
      <c r="AT111" s="436"/>
      <c r="AU111" s="436"/>
      <c r="AV111" s="436"/>
      <c r="AW111" s="436"/>
      <c r="AX111" s="436"/>
      <c r="AY111" s="436"/>
      <c r="AZ111" s="436"/>
      <c r="BA111" s="436"/>
      <c r="BB111" s="436"/>
      <c r="BC111" s="436"/>
      <c r="BD111" s="436"/>
      <c r="BE111" s="436"/>
      <c r="BF111" s="436"/>
      <c r="BG111" s="436"/>
      <c r="BH111" s="436"/>
      <c r="BI111" s="436"/>
      <c r="BJ111" s="436"/>
      <c r="BK111" s="436"/>
      <c r="BL111" s="436"/>
      <c r="BM111" s="436"/>
      <c r="BN111" s="436"/>
      <c r="BO111" s="436"/>
      <c r="BP111" s="436"/>
      <c r="BQ111" s="436"/>
      <c r="BR111" s="436"/>
      <c r="BS111" s="436"/>
      <c r="BT111" s="436"/>
      <c r="BU111" s="436"/>
      <c r="BV111" s="436"/>
      <c r="BW111" s="436"/>
      <c r="BX111" s="436"/>
      <c r="BY111" s="436"/>
      <c r="BZ111" s="436"/>
      <c r="CA111" s="436"/>
      <c r="CB111" s="436"/>
      <c r="CC111" s="436"/>
      <c r="CD111" s="436"/>
      <c r="CE111" s="436"/>
      <c r="CF111" s="436"/>
      <c r="CG111" s="436"/>
      <c r="CH111" s="436"/>
      <c r="CI111" s="436"/>
    </row>
    <row r="112" spans="1:87">
      <c r="A112" s="203"/>
      <c r="B112" s="1"/>
      <c r="C112" s="4" t="s">
        <v>231</v>
      </c>
      <c r="D112" s="2" t="s">
        <v>898</v>
      </c>
      <c r="E112" s="2" t="s">
        <v>58</v>
      </c>
      <c r="F112" s="2"/>
      <c r="G112" s="607"/>
      <c r="H112" s="608">
        <f>SUM(H101:H111)</f>
        <v>0</v>
      </c>
      <c r="I112" s="608">
        <f t="shared" ref="I112:BT112" si="113">SUM(I101:I111)</f>
        <v>0</v>
      </c>
      <c r="J112" s="608">
        <f t="shared" si="113"/>
        <v>0</v>
      </c>
      <c r="K112" s="608">
        <f>SUM(K101:K111)</f>
        <v>-24.6</v>
      </c>
      <c r="L112" s="608">
        <f t="shared" si="113"/>
        <v>0</v>
      </c>
      <c r="M112" s="608">
        <f>SUM(M101:M111)</f>
        <v>0</v>
      </c>
      <c r="N112" s="608">
        <f t="shared" si="113"/>
        <v>0</v>
      </c>
      <c r="O112" s="608">
        <f t="shared" si="113"/>
        <v>0</v>
      </c>
      <c r="P112" s="608">
        <f t="shared" si="113"/>
        <v>0</v>
      </c>
      <c r="Q112" s="608">
        <f t="shared" si="113"/>
        <v>0</v>
      </c>
      <c r="R112" s="608">
        <f t="shared" si="113"/>
        <v>0</v>
      </c>
      <c r="S112" s="608">
        <f t="shared" si="113"/>
        <v>0</v>
      </c>
      <c r="T112" s="608">
        <f t="shared" si="113"/>
        <v>0</v>
      </c>
      <c r="U112" s="608">
        <f t="shared" si="113"/>
        <v>0</v>
      </c>
      <c r="V112" s="608">
        <f t="shared" si="113"/>
        <v>0</v>
      </c>
      <c r="W112" s="608">
        <f t="shared" si="113"/>
        <v>0</v>
      </c>
      <c r="X112" s="608">
        <f t="shared" si="113"/>
        <v>0</v>
      </c>
      <c r="Y112" s="608">
        <f t="shared" si="113"/>
        <v>0</v>
      </c>
      <c r="Z112" s="608">
        <f t="shared" si="113"/>
        <v>0</v>
      </c>
      <c r="AA112" s="608">
        <f t="shared" si="113"/>
        <v>0</v>
      </c>
      <c r="AB112" s="608">
        <f t="shared" si="113"/>
        <v>0</v>
      </c>
      <c r="AC112" s="608">
        <f t="shared" si="113"/>
        <v>0</v>
      </c>
      <c r="AD112" s="608">
        <f t="shared" si="113"/>
        <v>0</v>
      </c>
      <c r="AE112" s="608">
        <f t="shared" si="113"/>
        <v>0</v>
      </c>
      <c r="AF112" s="608">
        <f t="shared" si="113"/>
        <v>0</v>
      </c>
      <c r="AG112" s="608">
        <f t="shared" si="113"/>
        <v>0</v>
      </c>
      <c r="AH112" s="608">
        <f t="shared" si="113"/>
        <v>0</v>
      </c>
      <c r="AI112" s="608">
        <f t="shared" si="113"/>
        <v>0</v>
      </c>
      <c r="AJ112" s="608">
        <f t="shared" si="113"/>
        <v>0</v>
      </c>
      <c r="AK112" s="608">
        <f t="shared" si="113"/>
        <v>0</v>
      </c>
      <c r="AL112" s="608">
        <f t="shared" si="113"/>
        <v>0</v>
      </c>
      <c r="AM112" s="608">
        <f t="shared" si="113"/>
        <v>0</v>
      </c>
      <c r="AN112" s="608">
        <f t="shared" si="113"/>
        <v>0</v>
      </c>
      <c r="AO112" s="608">
        <f t="shared" si="113"/>
        <v>0</v>
      </c>
      <c r="AP112" s="608">
        <f t="shared" si="113"/>
        <v>0</v>
      </c>
      <c r="AQ112" s="608">
        <f t="shared" si="113"/>
        <v>0</v>
      </c>
      <c r="AR112" s="608">
        <f t="shared" si="113"/>
        <v>0</v>
      </c>
      <c r="AS112" s="608">
        <f t="shared" si="113"/>
        <v>0</v>
      </c>
      <c r="AT112" s="608">
        <f t="shared" si="113"/>
        <v>0</v>
      </c>
      <c r="AU112" s="608">
        <f t="shared" si="113"/>
        <v>0</v>
      </c>
      <c r="AV112" s="608">
        <f t="shared" si="113"/>
        <v>0</v>
      </c>
      <c r="AW112" s="608">
        <f t="shared" si="113"/>
        <v>0</v>
      </c>
      <c r="AX112" s="608">
        <f t="shared" si="113"/>
        <v>0</v>
      </c>
      <c r="AY112" s="608">
        <f t="shared" si="113"/>
        <v>0</v>
      </c>
      <c r="AZ112" s="608">
        <f t="shared" si="113"/>
        <v>0</v>
      </c>
      <c r="BA112" s="608">
        <f t="shared" si="113"/>
        <v>0</v>
      </c>
      <c r="BB112" s="608">
        <f t="shared" si="113"/>
        <v>0</v>
      </c>
      <c r="BC112" s="608">
        <f t="shared" si="113"/>
        <v>0</v>
      </c>
      <c r="BD112" s="608">
        <f t="shared" si="113"/>
        <v>0</v>
      </c>
      <c r="BE112" s="608">
        <f t="shared" si="113"/>
        <v>0</v>
      </c>
      <c r="BF112" s="608">
        <f t="shared" si="113"/>
        <v>0</v>
      </c>
      <c r="BG112" s="608">
        <f t="shared" si="113"/>
        <v>0</v>
      </c>
      <c r="BH112" s="608">
        <f t="shared" si="113"/>
        <v>0</v>
      </c>
      <c r="BI112" s="608">
        <f t="shared" si="113"/>
        <v>0</v>
      </c>
      <c r="BJ112" s="608">
        <f t="shared" si="113"/>
        <v>0</v>
      </c>
      <c r="BK112" s="608">
        <f t="shared" si="113"/>
        <v>0</v>
      </c>
      <c r="BL112" s="608">
        <f t="shared" si="113"/>
        <v>0</v>
      </c>
      <c r="BM112" s="608">
        <f t="shared" si="113"/>
        <v>0</v>
      </c>
      <c r="BN112" s="608">
        <f t="shared" si="113"/>
        <v>0</v>
      </c>
      <c r="BO112" s="608">
        <f t="shared" si="113"/>
        <v>0</v>
      </c>
      <c r="BP112" s="608">
        <f t="shared" si="113"/>
        <v>0</v>
      </c>
      <c r="BQ112" s="608">
        <f t="shared" si="113"/>
        <v>0</v>
      </c>
      <c r="BR112" s="608">
        <f t="shared" si="113"/>
        <v>0</v>
      </c>
      <c r="BS112" s="608">
        <f t="shared" si="113"/>
        <v>0</v>
      </c>
      <c r="BT112" s="608">
        <f t="shared" si="113"/>
        <v>0</v>
      </c>
      <c r="BU112" s="608">
        <f t="shared" ref="BU112:CI112" si="114">SUM(BU101:BU111)</f>
        <v>0</v>
      </c>
      <c r="BV112" s="608">
        <f t="shared" si="114"/>
        <v>0</v>
      </c>
      <c r="BW112" s="608">
        <f t="shared" si="114"/>
        <v>0</v>
      </c>
      <c r="BX112" s="608">
        <f t="shared" si="114"/>
        <v>0</v>
      </c>
      <c r="BY112" s="608">
        <f t="shared" si="114"/>
        <v>0</v>
      </c>
      <c r="BZ112" s="608">
        <f t="shared" si="114"/>
        <v>0</v>
      </c>
      <c r="CA112" s="608">
        <f t="shared" si="114"/>
        <v>0</v>
      </c>
      <c r="CB112" s="608">
        <f t="shared" si="114"/>
        <v>0</v>
      </c>
      <c r="CC112" s="608">
        <f t="shared" si="114"/>
        <v>0</v>
      </c>
      <c r="CD112" s="608">
        <f t="shared" si="114"/>
        <v>0</v>
      </c>
      <c r="CE112" s="608">
        <f t="shared" si="114"/>
        <v>0</v>
      </c>
      <c r="CF112" s="608">
        <f t="shared" si="114"/>
        <v>0</v>
      </c>
      <c r="CG112" s="608">
        <f t="shared" si="114"/>
        <v>0</v>
      </c>
      <c r="CH112" s="608">
        <f t="shared" si="114"/>
        <v>0</v>
      </c>
      <c r="CI112" s="608">
        <f t="shared" si="114"/>
        <v>0</v>
      </c>
    </row>
    <row r="113" spans="1:87">
      <c r="A113" s="203"/>
      <c r="B113" s="1"/>
      <c r="D113" s="2"/>
      <c r="E113" s="2"/>
      <c r="F113" s="2"/>
      <c r="G113" s="2"/>
    </row>
    <row r="114" spans="1:87">
      <c r="A114" s="233"/>
      <c r="B114" s="234"/>
      <c r="C114" s="235" t="s">
        <v>232</v>
      </c>
      <c r="D114" s="208"/>
      <c r="E114" s="208"/>
      <c r="F114" s="240"/>
      <c r="G114" s="240"/>
      <c r="H114" s="237"/>
      <c r="I114" s="208"/>
      <c r="J114" s="241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  <c r="AB114" s="177"/>
      <c r="AC114" s="177"/>
      <c r="AD114" s="177"/>
      <c r="AE114" s="177"/>
      <c r="AF114" s="177"/>
      <c r="AG114" s="177"/>
      <c r="AH114" s="177"/>
      <c r="AI114" s="177"/>
      <c r="AJ114" s="177"/>
      <c r="AK114" s="177"/>
      <c r="AL114" s="177"/>
      <c r="AM114" s="177"/>
      <c r="AN114" s="177"/>
      <c r="AO114" s="177"/>
      <c r="AP114" s="177"/>
      <c r="AQ114" s="177"/>
      <c r="AR114" s="177"/>
      <c r="AS114" s="177"/>
      <c r="AT114" s="177"/>
      <c r="AU114" s="177"/>
      <c r="AV114" s="177"/>
      <c r="AW114" s="177"/>
      <c r="AX114" s="177"/>
      <c r="AY114" s="177"/>
      <c r="AZ114" s="177"/>
      <c r="BA114" s="177"/>
      <c r="BB114" s="177"/>
      <c r="BC114" s="177"/>
      <c r="BD114" s="177"/>
      <c r="BE114" s="177"/>
      <c r="BF114" s="177"/>
      <c r="BG114" s="177"/>
      <c r="BH114" s="177"/>
      <c r="BI114" s="177"/>
      <c r="BJ114" s="177"/>
      <c r="BK114" s="177"/>
      <c r="BL114" s="177"/>
      <c r="BM114" s="177"/>
      <c r="BN114" s="177"/>
      <c r="BO114" s="177"/>
      <c r="BP114" s="177"/>
      <c r="BQ114" s="177"/>
      <c r="BR114" s="177"/>
      <c r="BS114" s="177"/>
      <c r="BT114" s="177"/>
      <c r="BU114" s="177"/>
      <c r="BV114" s="177"/>
      <c r="BW114" s="177"/>
      <c r="BX114" s="177"/>
      <c r="BY114" s="177"/>
      <c r="BZ114" s="177"/>
      <c r="CA114" s="177"/>
      <c r="CB114" s="177"/>
      <c r="CC114" s="177"/>
      <c r="CD114" s="177"/>
      <c r="CE114" s="177"/>
      <c r="CF114" s="177"/>
      <c r="CG114" s="177"/>
      <c r="CH114" s="177"/>
      <c r="CI114" s="177"/>
    </row>
    <row r="115" spans="1:87">
      <c r="A115" s="203"/>
      <c r="B115" s="1"/>
      <c r="C115" s="471" t="s">
        <v>855</v>
      </c>
      <c r="D115" s="2"/>
      <c r="E115" s="2"/>
      <c r="F115" s="2"/>
      <c r="G115" s="2"/>
    </row>
    <row r="116" spans="1:87">
      <c r="A116" s="203"/>
      <c r="B116" s="1"/>
      <c r="C116" s="58"/>
      <c r="D116" s="2" t="s">
        <v>898</v>
      </c>
      <c r="E116" s="2" t="s">
        <v>58</v>
      </c>
      <c r="F116" s="2"/>
      <c r="G116" s="606"/>
      <c r="H116" s="606"/>
      <c r="I116" s="606"/>
      <c r="J116" s="606"/>
      <c r="K116" s="606"/>
      <c r="L116" s="606"/>
      <c r="M116" s="436"/>
      <c r="N116" s="436"/>
      <c r="O116" s="436"/>
      <c r="P116" s="436"/>
      <c r="Q116" s="436"/>
      <c r="R116" s="436"/>
      <c r="S116" s="436"/>
      <c r="T116" s="436"/>
      <c r="U116" s="436"/>
      <c r="V116" s="436"/>
      <c r="W116" s="436"/>
      <c r="X116" s="436"/>
      <c r="Y116" s="436"/>
      <c r="Z116" s="436"/>
      <c r="AA116" s="436"/>
      <c r="AB116" s="436"/>
      <c r="AC116" s="436"/>
      <c r="AD116" s="436"/>
      <c r="AE116" s="436"/>
      <c r="AF116" s="436"/>
      <c r="AG116" s="436"/>
      <c r="AH116" s="436"/>
      <c r="AI116" s="436"/>
      <c r="AJ116" s="436"/>
      <c r="AK116" s="436"/>
      <c r="AL116" s="436"/>
      <c r="AM116" s="436"/>
      <c r="AN116" s="436"/>
      <c r="AO116" s="436"/>
      <c r="AP116" s="436"/>
      <c r="AQ116" s="436"/>
      <c r="AR116" s="436"/>
      <c r="AS116" s="436"/>
      <c r="AT116" s="436"/>
      <c r="AU116" s="436"/>
      <c r="AV116" s="436"/>
      <c r="AW116" s="436"/>
      <c r="AX116" s="436"/>
      <c r="AY116" s="436"/>
      <c r="AZ116" s="436"/>
      <c r="BA116" s="436"/>
      <c r="BB116" s="436"/>
      <c r="BC116" s="436"/>
      <c r="BD116" s="436"/>
      <c r="BE116" s="436"/>
      <c r="BF116" s="436"/>
      <c r="BG116" s="436"/>
      <c r="BH116" s="436"/>
      <c r="BI116" s="436"/>
      <c r="BJ116" s="436"/>
      <c r="BK116" s="436"/>
      <c r="BL116" s="436"/>
      <c r="BM116" s="436"/>
      <c r="BN116" s="436"/>
      <c r="BO116" s="436"/>
      <c r="BP116" s="436"/>
      <c r="BQ116" s="436"/>
      <c r="BR116" s="436"/>
      <c r="BS116" s="436"/>
      <c r="BT116" s="436"/>
      <c r="BU116" s="436"/>
      <c r="BV116" s="436"/>
      <c r="BW116" s="436"/>
      <c r="BX116" s="436"/>
      <c r="BY116" s="436"/>
      <c r="BZ116" s="436"/>
      <c r="CA116" s="436"/>
      <c r="CB116" s="436"/>
      <c r="CC116" s="436"/>
      <c r="CD116" s="436"/>
      <c r="CE116" s="436"/>
      <c r="CF116" s="436"/>
      <c r="CG116" s="436"/>
      <c r="CH116" s="436"/>
      <c r="CI116" s="436"/>
    </row>
    <row r="117" spans="1:87">
      <c r="A117" s="203"/>
      <c r="B117" s="1"/>
      <c r="C117" s="58"/>
      <c r="D117" s="2" t="s">
        <v>898</v>
      </c>
      <c r="E117" s="2" t="s">
        <v>58</v>
      </c>
      <c r="F117" s="2"/>
      <c r="G117" s="606"/>
      <c r="H117" s="606"/>
      <c r="I117" s="606"/>
      <c r="J117" s="606"/>
      <c r="K117" s="606"/>
      <c r="L117" s="606"/>
      <c r="M117" s="436"/>
      <c r="N117" s="436"/>
      <c r="O117" s="436"/>
      <c r="P117" s="436"/>
      <c r="Q117" s="436"/>
      <c r="R117" s="436"/>
      <c r="S117" s="436"/>
      <c r="T117" s="436"/>
      <c r="U117" s="436"/>
      <c r="V117" s="436"/>
      <c r="W117" s="436"/>
      <c r="X117" s="436"/>
      <c r="Y117" s="436"/>
      <c r="Z117" s="436"/>
      <c r="AA117" s="436"/>
      <c r="AB117" s="436"/>
      <c r="AC117" s="436"/>
      <c r="AD117" s="436"/>
      <c r="AE117" s="436"/>
      <c r="AF117" s="436"/>
      <c r="AG117" s="436"/>
      <c r="AH117" s="436"/>
      <c r="AI117" s="436"/>
      <c r="AJ117" s="436"/>
      <c r="AK117" s="436"/>
      <c r="AL117" s="436"/>
      <c r="AM117" s="436"/>
      <c r="AN117" s="436"/>
      <c r="AO117" s="436"/>
      <c r="AP117" s="436"/>
      <c r="AQ117" s="436"/>
      <c r="AR117" s="436"/>
      <c r="AS117" s="436"/>
      <c r="AT117" s="436"/>
      <c r="AU117" s="436"/>
      <c r="AV117" s="436"/>
      <c r="AW117" s="436"/>
      <c r="AX117" s="436"/>
      <c r="AY117" s="436"/>
      <c r="AZ117" s="436"/>
      <c r="BA117" s="436"/>
      <c r="BB117" s="436"/>
      <c r="BC117" s="436"/>
      <c r="BD117" s="436"/>
      <c r="BE117" s="436"/>
      <c r="BF117" s="436"/>
      <c r="BG117" s="436"/>
      <c r="BH117" s="436"/>
      <c r="BI117" s="436"/>
      <c r="BJ117" s="436"/>
      <c r="BK117" s="436"/>
      <c r="BL117" s="436"/>
      <c r="BM117" s="436"/>
      <c r="BN117" s="436"/>
      <c r="BO117" s="436"/>
      <c r="BP117" s="436"/>
      <c r="BQ117" s="436"/>
      <c r="BR117" s="436"/>
      <c r="BS117" s="436"/>
      <c r="BT117" s="436"/>
      <c r="BU117" s="436"/>
      <c r="BV117" s="436"/>
      <c r="BW117" s="436"/>
      <c r="BX117" s="436"/>
      <c r="BY117" s="436"/>
      <c r="BZ117" s="436"/>
      <c r="CA117" s="436"/>
      <c r="CB117" s="436"/>
      <c r="CC117" s="436"/>
      <c r="CD117" s="436"/>
      <c r="CE117" s="436"/>
      <c r="CF117" s="436"/>
      <c r="CG117" s="436"/>
      <c r="CH117" s="436"/>
      <c r="CI117" s="436"/>
    </row>
    <row r="118" spans="1:87">
      <c r="A118" s="203"/>
      <c r="B118" s="1"/>
      <c r="C118" s="58"/>
      <c r="D118" s="2" t="s">
        <v>898</v>
      </c>
      <c r="E118" s="2" t="s">
        <v>58</v>
      </c>
      <c r="F118" s="2"/>
      <c r="G118" s="606"/>
      <c r="H118" s="606"/>
      <c r="I118" s="606"/>
      <c r="J118" s="606"/>
      <c r="K118" s="606"/>
      <c r="L118" s="606"/>
      <c r="M118" s="436"/>
      <c r="N118" s="436"/>
      <c r="O118" s="436"/>
      <c r="P118" s="436"/>
      <c r="Q118" s="436"/>
      <c r="R118" s="436"/>
      <c r="S118" s="436"/>
      <c r="T118" s="436"/>
      <c r="U118" s="436"/>
      <c r="V118" s="436"/>
      <c r="W118" s="436"/>
      <c r="X118" s="436"/>
      <c r="Y118" s="436"/>
      <c r="Z118" s="436"/>
      <c r="AA118" s="436"/>
      <c r="AB118" s="436"/>
      <c r="AC118" s="436"/>
      <c r="AD118" s="436"/>
      <c r="AE118" s="436"/>
      <c r="AF118" s="436"/>
      <c r="AG118" s="436"/>
      <c r="AH118" s="436"/>
      <c r="AI118" s="436"/>
      <c r="AJ118" s="436"/>
      <c r="AK118" s="436"/>
      <c r="AL118" s="436"/>
      <c r="AM118" s="436"/>
      <c r="AN118" s="436"/>
      <c r="AO118" s="436"/>
      <c r="AP118" s="436"/>
      <c r="AQ118" s="436"/>
      <c r="AR118" s="436"/>
      <c r="AS118" s="436"/>
      <c r="AT118" s="436"/>
      <c r="AU118" s="436"/>
      <c r="AV118" s="436"/>
      <c r="AW118" s="436"/>
      <c r="AX118" s="436"/>
      <c r="AY118" s="436"/>
      <c r="AZ118" s="436"/>
      <c r="BA118" s="436"/>
      <c r="BB118" s="436"/>
      <c r="BC118" s="436"/>
      <c r="BD118" s="436"/>
      <c r="BE118" s="436"/>
      <c r="BF118" s="436"/>
      <c r="BG118" s="436"/>
      <c r="BH118" s="436"/>
      <c r="BI118" s="436"/>
      <c r="BJ118" s="436"/>
      <c r="BK118" s="436"/>
      <c r="BL118" s="436"/>
      <c r="BM118" s="436"/>
      <c r="BN118" s="436"/>
      <c r="BO118" s="436"/>
      <c r="BP118" s="436"/>
      <c r="BQ118" s="436"/>
      <c r="BR118" s="436"/>
      <c r="BS118" s="436"/>
      <c r="BT118" s="436"/>
      <c r="BU118" s="436"/>
      <c r="BV118" s="436"/>
      <c r="BW118" s="436"/>
      <c r="BX118" s="436"/>
      <c r="BY118" s="436"/>
      <c r="BZ118" s="436"/>
      <c r="CA118" s="436"/>
      <c r="CB118" s="436"/>
      <c r="CC118" s="436"/>
      <c r="CD118" s="436"/>
      <c r="CE118" s="436"/>
      <c r="CF118" s="436"/>
      <c r="CG118" s="436"/>
      <c r="CH118" s="436"/>
      <c r="CI118" s="436"/>
    </row>
    <row r="119" spans="1:87">
      <c r="A119" s="203"/>
      <c r="B119" s="1"/>
      <c r="C119" s="58"/>
      <c r="D119" s="2" t="s">
        <v>898</v>
      </c>
      <c r="E119" s="2" t="s">
        <v>58</v>
      </c>
      <c r="F119" s="2"/>
      <c r="G119" s="606"/>
      <c r="H119" s="606"/>
      <c r="I119" s="606"/>
      <c r="J119" s="606"/>
      <c r="K119" s="606"/>
      <c r="L119" s="606"/>
      <c r="M119" s="436"/>
      <c r="N119" s="436"/>
      <c r="O119" s="436"/>
      <c r="P119" s="436"/>
      <c r="Q119" s="436"/>
      <c r="R119" s="436"/>
      <c r="S119" s="436"/>
      <c r="T119" s="436"/>
      <c r="U119" s="436"/>
      <c r="V119" s="436"/>
      <c r="W119" s="436"/>
      <c r="X119" s="436"/>
      <c r="Y119" s="436"/>
      <c r="Z119" s="436"/>
      <c r="AA119" s="436"/>
      <c r="AB119" s="436"/>
      <c r="AC119" s="436"/>
      <c r="AD119" s="436"/>
      <c r="AE119" s="436"/>
      <c r="AF119" s="436"/>
      <c r="AG119" s="436"/>
      <c r="AH119" s="436"/>
      <c r="AI119" s="436"/>
      <c r="AJ119" s="436"/>
      <c r="AK119" s="436"/>
      <c r="AL119" s="436"/>
      <c r="AM119" s="436"/>
      <c r="AN119" s="436"/>
      <c r="AO119" s="436"/>
      <c r="AP119" s="436"/>
      <c r="AQ119" s="436"/>
      <c r="AR119" s="436"/>
      <c r="AS119" s="436"/>
      <c r="AT119" s="436"/>
      <c r="AU119" s="436"/>
      <c r="AV119" s="436"/>
      <c r="AW119" s="436"/>
      <c r="AX119" s="436"/>
      <c r="AY119" s="436"/>
      <c r="AZ119" s="436"/>
      <c r="BA119" s="436"/>
      <c r="BB119" s="436"/>
      <c r="BC119" s="436"/>
      <c r="BD119" s="436"/>
      <c r="BE119" s="436"/>
      <c r="BF119" s="436"/>
      <c r="BG119" s="436"/>
      <c r="BH119" s="436"/>
      <c r="BI119" s="436"/>
      <c r="BJ119" s="436"/>
      <c r="BK119" s="436"/>
      <c r="BL119" s="436"/>
      <c r="BM119" s="436"/>
      <c r="BN119" s="436"/>
      <c r="BO119" s="436"/>
      <c r="BP119" s="436"/>
      <c r="BQ119" s="436"/>
      <c r="BR119" s="436"/>
      <c r="BS119" s="436"/>
      <c r="BT119" s="436"/>
      <c r="BU119" s="436"/>
      <c r="BV119" s="436"/>
      <c r="BW119" s="436"/>
      <c r="BX119" s="436"/>
      <c r="BY119" s="436"/>
      <c r="BZ119" s="436"/>
      <c r="CA119" s="436"/>
      <c r="CB119" s="436"/>
      <c r="CC119" s="436"/>
      <c r="CD119" s="436"/>
      <c r="CE119" s="436"/>
      <c r="CF119" s="436"/>
      <c r="CG119" s="436"/>
      <c r="CH119" s="436"/>
      <c r="CI119" s="436"/>
    </row>
    <row r="120" spans="1:87">
      <c r="A120" s="203"/>
      <c r="B120" s="1"/>
      <c r="C120" s="58"/>
      <c r="D120" s="2" t="s">
        <v>898</v>
      </c>
      <c r="E120" s="2" t="s">
        <v>58</v>
      </c>
      <c r="F120" s="2"/>
      <c r="G120" s="606"/>
      <c r="H120" s="606"/>
      <c r="I120" s="606"/>
      <c r="J120" s="606"/>
      <c r="K120" s="606"/>
      <c r="L120" s="606"/>
      <c r="M120" s="436"/>
      <c r="N120" s="436"/>
      <c r="O120" s="436"/>
      <c r="P120" s="436"/>
      <c r="Q120" s="436"/>
      <c r="R120" s="436"/>
      <c r="S120" s="436"/>
      <c r="T120" s="436"/>
      <c r="U120" s="436"/>
      <c r="V120" s="436"/>
      <c r="W120" s="436"/>
      <c r="X120" s="436"/>
      <c r="Y120" s="436"/>
      <c r="Z120" s="436"/>
      <c r="AA120" s="436"/>
      <c r="AB120" s="436"/>
      <c r="AC120" s="436"/>
      <c r="AD120" s="436"/>
      <c r="AE120" s="436"/>
      <c r="AF120" s="436"/>
      <c r="AG120" s="436"/>
      <c r="AH120" s="436"/>
      <c r="AI120" s="436"/>
      <c r="AJ120" s="436"/>
      <c r="AK120" s="436"/>
      <c r="AL120" s="436"/>
      <c r="AM120" s="436"/>
      <c r="AN120" s="436"/>
      <c r="AO120" s="436"/>
      <c r="AP120" s="436"/>
      <c r="AQ120" s="436"/>
      <c r="AR120" s="436"/>
      <c r="AS120" s="436"/>
      <c r="AT120" s="436"/>
      <c r="AU120" s="436"/>
      <c r="AV120" s="436"/>
      <c r="AW120" s="436"/>
      <c r="AX120" s="436"/>
      <c r="AY120" s="436"/>
      <c r="AZ120" s="436"/>
      <c r="BA120" s="436"/>
      <c r="BB120" s="436"/>
      <c r="BC120" s="436"/>
      <c r="BD120" s="436"/>
      <c r="BE120" s="436"/>
      <c r="BF120" s="436"/>
      <c r="BG120" s="436"/>
      <c r="BH120" s="436"/>
      <c r="BI120" s="436"/>
      <c r="BJ120" s="436"/>
      <c r="BK120" s="436"/>
      <c r="BL120" s="436"/>
      <c r="BM120" s="436"/>
      <c r="BN120" s="436"/>
      <c r="BO120" s="436"/>
      <c r="BP120" s="436"/>
      <c r="BQ120" s="436"/>
      <c r="BR120" s="436"/>
      <c r="BS120" s="436"/>
      <c r="BT120" s="436"/>
      <c r="BU120" s="436"/>
      <c r="BV120" s="436"/>
      <c r="BW120" s="436"/>
      <c r="BX120" s="436"/>
      <c r="BY120" s="436"/>
      <c r="BZ120" s="436"/>
      <c r="CA120" s="436"/>
      <c r="CB120" s="436"/>
      <c r="CC120" s="436"/>
      <c r="CD120" s="436"/>
      <c r="CE120" s="436"/>
      <c r="CF120" s="436"/>
      <c r="CG120" s="436"/>
      <c r="CH120" s="436"/>
      <c r="CI120" s="436"/>
    </row>
    <row r="121" spans="1:87">
      <c r="A121" s="203"/>
      <c r="B121" s="1"/>
      <c r="C121" s="58"/>
      <c r="D121" s="2" t="s">
        <v>898</v>
      </c>
      <c r="E121" s="2" t="s">
        <v>58</v>
      </c>
      <c r="F121" s="2"/>
      <c r="G121" s="606"/>
      <c r="H121" s="606"/>
      <c r="I121" s="606"/>
      <c r="J121" s="606"/>
      <c r="K121" s="606"/>
      <c r="L121" s="606"/>
      <c r="M121" s="436"/>
      <c r="N121" s="436"/>
      <c r="O121" s="436"/>
      <c r="P121" s="436"/>
      <c r="Q121" s="436"/>
      <c r="R121" s="436"/>
      <c r="S121" s="436"/>
      <c r="T121" s="436"/>
      <c r="U121" s="436"/>
      <c r="V121" s="436"/>
      <c r="W121" s="436"/>
      <c r="X121" s="436"/>
      <c r="Y121" s="436"/>
      <c r="Z121" s="436"/>
      <c r="AA121" s="436"/>
      <c r="AB121" s="436"/>
      <c r="AC121" s="436"/>
      <c r="AD121" s="436"/>
      <c r="AE121" s="436"/>
      <c r="AF121" s="436"/>
      <c r="AG121" s="436"/>
      <c r="AH121" s="436"/>
      <c r="AI121" s="436"/>
      <c r="AJ121" s="436"/>
      <c r="AK121" s="436"/>
      <c r="AL121" s="436"/>
      <c r="AM121" s="436"/>
      <c r="AN121" s="436"/>
      <c r="AO121" s="436"/>
      <c r="AP121" s="436"/>
      <c r="AQ121" s="436"/>
      <c r="AR121" s="436"/>
      <c r="AS121" s="436"/>
      <c r="AT121" s="436"/>
      <c r="AU121" s="436"/>
      <c r="AV121" s="436"/>
      <c r="AW121" s="436"/>
      <c r="AX121" s="436"/>
      <c r="AY121" s="436"/>
      <c r="AZ121" s="436"/>
      <c r="BA121" s="436"/>
      <c r="BB121" s="436"/>
      <c r="BC121" s="436"/>
      <c r="BD121" s="436"/>
      <c r="BE121" s="436"/>
      <c r="BF121" s="436"/>
      <c r="BG121" s="436"/>
      <c r="BH121" s="436"/>
      <c r="BI121" s="436"/>
      <c r="BJ121" s="436"/>
      <c r="BK121" s="436"/>
      <c r="BL121" s="436"/>
      <c r="BM121" s="436"/>
      <c r="BN121" s="436"/>
      <c r="BO121" s="436"/>
      <c r="BP121" s="436"/>
      <c r="BQ121" s="436"/>
      <c r="BR121" s="436"/>
      <c r="BS121" s="436"/>
      <c r="BT121" s="436"/>
      <c r="BU121" s="436"/>
      <c r="BV121" s="436"/>
      <c r="BW121" s="436"/>
      <c r="BX121" s="436"/>
      <c r="BY121" s="436"/>
      <c r="BZ121" s="436"/>
      <c r="CA121" s="436"/>
      <c r="CB121" s="436"/>
      <c r="CC121" s="436"/>
      <c r="CD121" s="436"/>
      <c r="CE121" s="436"/>
      <c r="CF121" s="436"/>
      <c r="CG121" s="436"/>
      <c r="CH121" s="436"/>
      <c r="CI121" s="436"/>
    </row>
    <row r="122" spans="1:87">
      <c r="A122" s="203"/>
      <c r="B122" s="1"/>
      <c r="C122" s="58"/>
      <c r="D122" s="2" t="s">
        <v>898</v>
      </c>
      <c r="E122" s="2" t="s">
        <v>58</v>
      </c>
      <c r="F122" s="2"/>
      <c r="G122" s="606"/>
      <c r="H122" s="606"/>
      <c r="I122" s="606"/>
      <c r="J122" s="606"/>
      <c r="K122" s="606"/>
      <c r="L122" s="606"/>
      <c r="M122" s="436"/>
      <c r="N122" s="436"/>
      <c r="O122" s="436"/>
      <c r="P122" s="436"/>
      <c r="Q122" s="436"/>
      <c r="R122" s="436"/>
      <c r="S122" s="436"/>
      <c r="T122" s="436"/>
      <c r="U122" s="436"/>
      <c r="V122" s="436"/>
      <c r="W122" s="436"/>
      <c r="X122" s="436"/>
      <c r="Y122" s="436"/>
      <c r="Z122" s="436"/>
      <c r="AA122" s="436"/>
      <c r="AB122" s="436"/>
      <c r="AC122" s="436"/>
      <c r="AD122" s="436"/>
      <c r="AE122" s="436"/>
      <c r="AF122" s="436"/>
      <c r="AG122" s="436"/>
      <c r="AH122" s="436"/>
      <c r="AI122" s="436"/>
      <c r="AJ122" s="436"/>
      <c r="AK122" s="436"/>
      <c r="AL122" s="436"/>
      <c r="AM122" s="436"/>
      <c r="AN122" s="436"/>
      <c r="AO122" s="436"/>
      <c r="AP122" s="436"/>
      <c r="AQ122" s="436"/>
      <c r="AR122" s="436"/>
      <c r="AS122" s="436"/>
      <c r="AT122" s="436"/>
      <c r="AU122" s="436"/>
      <c r="AV122" s="436"/>
      <c r="AW122" s="436"/>
      <c r="AX122" s="436"/>
      <c r="AY122" s="436"/>
      <c r="AZ122" s="436"/>
      <c r="BA122" s="436"/>
      <c r="BB122" s="436"/>
      <c r="BC122" s="436"/>
      <c r="BD122" s="436"/>
      <c r="BE122" s="436"/>
      <c r="BF122" s="436"/>
      <c r="BG122" s="436"/>
      <c r="BH122" s="436"/>
      <c r="BI122" s="436"/>
      <c r="BJ122" s="436"/>
      <c r="BK122" s="436"/>
      <c r="BL122" s="436"/>
      <c r="BM122" s="436"/>
      <c r="BN122" s="436"/>
      <c r="BO122" s="436"/>
      <c r="BP122" s="436"/>
      <c r="BQ122" s="436"/>
      <c r="BR122" s="436"/>
      <c r="BS122" s="436"/>
      <c r="BT122" s="436"/>
      <c r="BU122" s="436"/>
      <c r="BV122" s="436"/>
      <c r="BW122" s="436"/>
      <c r="BX122" s="436"/>
      <c r="BY122" s="436"/>
      <c r="BZ122" s="436"/>
      <c r="CA122" s="436"/>
      <c r="CB122" s="436"/>
      <c r="CC122" s="436"/>
      <c r="CD122" s="436"/>
      <c r="CE122" s="436"/>
      <c r="CF122" s="436"/>
      <c r="CG122" s="436"/>
      <c r="CH122" s="436"/>
      <c r="CI122" s="436"/>
    </row>
    <row r="123" spans="1:87">
      <c r="A123" s="203"/>
      <c r="B123" s="1"/>
      <c r="C123" s="58"/>
      <c r="D123" s="2" t="s">
        <v>898</v>
      </c>
      <c r="E123" s="2" t="s">
        <v>58</v>
      </c>
      <c r="F123" s="2"/>
      <c r="G123" s="606"/>
      <c r="H123" s="606"/>
      <c r="I123" s="606"/>
      <c r="J123" s="606"/>
      <c r="K123" s="606"/>
      <c r="L123" s="606"/>
      <c r="M123" s="436"/>
      <c r="N123" s="436"/>
      <c r="O123" s="436"/>
      <c r="P123" s="436"/>
      <c r="Q123" s="436"/>
      <c r="R123" s="436"/>
      <c r="S123" s="436"/>
      <c r="T123" s="436"/>
      <c r="U123" s="436"/>
      <c r="V123" s="436"/>
      <c r="W123" s="436"/>
      <c r="X123" s="436"/>
      <c r="Y123" s="436"/>
      <c r="Z123" s="436"/>
      <c r="AA123" s="436"/>
      <c r="AB123" s="436"/>
      <c r="AC123" s="436"/>
      <c r="AD123" s="436"/>
      <c r="AE123" s="436"/>
      <c r="AF123" s="436"/>
      <c r="AG123" s="436"/>
      <c r="AH123" s="436"/>
      <c r="AI123" s="436"/>
      <c r="AJ123" s="436"/>
      <c r="AK123" s="436"/>
      <c r="AL123" s="436"/>
      <c r="AM123" s="436"/>
      <c r="AN123" s="436"/>
      <c r="AO123" s="436"/>
      <c r="AP123" s="436"/>
      <c r="AQ123" s="436"/>
      <c r="AR123" s="436"/>
      <c r="AS123" s="436"/>
      <c r="AT123" s="436"/>
      <c r="AU123" s="436"/>
      <c r="AV123" s="436"/>
      <c r="AW123" s="436"/>
      <c r="AX123" s="436"/>
      <c r="AY123" s="436"/>
      <c r="AZ123" s="436"/>
      <c r="BA123" s="436"/>
      <c r="BB123" s="436"/>
      <c r="BC123" s="436"/>
      <c r="BD123" s="436"/>
      <c r="BE123" s="436"/>
      <c r="BF123" s="436"/>
      <c r="BG123" s="436"/>
      <c r="BH123" s="436"/>
      <c r="BI123" s="436"/>
      <c r="BJ123" s="436"/>
      <c r="BK123" s="436"/>
      <c r="BL123" s="436"/>
      <c r="BM123" s="436"/>
      <c r="BN123" s="436"/>
      <c r="BO123" s="436"/>
      <c r="BP123" s="436"/>
      <c r="BQ123" s="436"/>
      <c r="BR123" s="436"/>
      <c r="BS123" s="436"/>
      <c r="BT123" s="436"/>
      <c r="BU123" s="436"/>
      <c r="BV123" s="436"/>
      <c r="BW123" s="436"/>
      <c r="BX123" s="436"/>
      <c r="BY123" s="436"/>
      <c r="BZ123" s="436"/>
      <c r="CA123" s="436"/>
      <c r="CB123" s="436"/>
      <c r="CC123" s="436"/>
      <c r="CD123" s="436"/>
      <c r="CE123" s="436"/>
      <c r="CF123" s="436"/>
      <c r="CG123" s="436"/>
      <c r="CH123" s="436"/>
      <c r="CI123" s="436"/>
    </row>
    <row r="124" spans="1:87">
      <c r="C124" s="4" t="s">
        <v>234</v>
      </c>
      <c r="D124" s="2" t="s">
        <v>898</v>
      </c>
      <c r="E124" s="2" t="s">
        <v>58</v>
      </c>
      <c r="F124" s="2"/>
      <c r="G124" s="607"/>
      <c r="H124" s="607">
        <f>SUM(H116:H123)</f>
        <v>0</v>
      </c>
      <c r="I124" s="607">
        <f t="shared" ref="I124:BT124" si="115">SUM(I116:I123)</f>
        <v>0</v>
      </c>
      <c r="J124" s="607">
        <f>SUM(J116:J123)</f>
        <v>0</v>
      </c>
      <c r="K124" s="607">
        <f t="shared" si="115"/>
        <v>0</v>
      </c>
      <c r="L124" s="607">
        <f>SUM(L116:L123)</f>
        <v>0</v>
      </c>
      <c r="M124" s="608">
        <f t="shared" si="115"/>
        <v>0</v>
      </c>
      <c r="N124" s="608">
        <f t="shared" si="115"/>
        <v>0</v>
      </c>
      <c r="O124" s="608">
        <f t="shared" si="115"/>
        <v>0</v>
      </c>
      <c r="P124" s="608">
        <f t="shared" si="115"/>
        <v>0</v>
      </c>
      <c r="Q124" s="608">
        <f t="shared" si="115"/>
        <v>0</v>
      </c>
      <c r="R124" s="608">
        <f t="shared" si="115"/>
        <v>0</v>
      </c>
      <c r="S124" s="608">
        <f t="shared" si="115"/>
        <v>0</v>
      </c>
      <c r="T124" s="608">
        <f t="shared" si="115"/>
        <v>0</v>
      </c>
      <c r="U124" s="608">
        <f t="shared" si="115"/>
        <v>0</v>
      </c>
      <c r="V124" s="608">
        <f t="shared" si="115"/>
        <v>0</v>
      </c>
      <c r="W124" s="608">
        <f t="shared" si="115"/>
        <v>0</v>
      </c>
      <c r="X124" s="608">
        <f t="shared" si="115"/>
        <v>0</v>
      </c>
      <c r="Y124" s="608">
        <f t="shared" si="115"/>
        <v>0</v>
      </c>
      <c r="Z124" s="608">
        <f t="shared" si="115"/>
        <v>0</v>
      </c>
      <c r="AA124" s="608">
        <f t="shared" si="115"/>
        <v>0</v>
      </c>
      <c r="AB124" s="608">
        <f t="shared" si="115"/>
        <v>0</v>
      </c>
      <c r="AC124" s="608">
        <f t="shared" si="115"/>
        <v>0</v>
      </c>
      <c r="AD124" s="608">
        <f t="shared" si="115"/>
        <v>0</v>
      </c>
      <c r="AE124" s="608">
        <f t="shared" si="115"/>
        <v>0</v>
      </c>
      <c r="AF124" s="608">
        <f t="shared" si="115"/>
        <v>0</v>
      </c>
      <c r="AG124" s="608">
        <f t="shared" si="115"/>
        <v>0</v>
      </c>
      <c r="AH124" s="608">
        <f t="shared" si="115"/>
        <v>0</v>
      </c>
      <c r="AI124" s="608">
        <f t="shared" si="115"/>
        <v>0</v>
      </c>
      <c r="AJ124" s="608">
        <f t="shared" si="115"/>
        <v>0</v>
      </c>
      <c r="AK124" s="608">
        <f t="shared" si="115"/>
        <v>0</v>
      </c>
      <c r="AL124" s="608">
        <f t="shared" si="115"/>
        <v>0</v>
      </c>
      <c r="AM124" s="608">
        <f t="shared" si="115"/>
        <v>0</v>
      </c>
      <c r="AN124" s="608">
        <f t="shared" si="115"/>
        <v>0</v>
      </c>
      <c r="AO124" s="608">
        <f t="shared" si="115"/>
        <v>0</v>
      </c>
      <c r="AP124" s="608">
        <f t="shared" si="115"/>
        <v>0</v>
      </c>
      <c r="AQ124" s="608">
        <f t="shared" si="115"/>
        <v>0</v>
      </c>
      <c r="AR124" s="608">
        <f t="shared" si="115"/>
        <v>0</v>
      </c>
      <c r="AS124" s="608">
        <f t="shared" si="115"/>
        <v>0</v>
      </c>
      <c r="AT124" s="608">
        <f t="shared" si="115"/>
        <v>0</v>
      </c>
      <c r="AU124" s="608">
        <f t="shared" si="115"/>
        <v>0</v>
      </c>
      <c r="AV124" s="608">
        <f t="shared" si="115"/>
        <v>0</v>
      </c>
      <c r="AW124" s="608">
        <f t="shared" si="115"/>
        <v>0</v>
      </c>
      <c r="AX124" s="608">
        <f t="shared" si="115"/>
        <v>0</v>
      </c>
      <c r="AY124" s="608">
        <f t="shared" si="115"/>
        <v>0</v>
      </c>
      <c r="AZ124" s="608">
        <f t="shared" si="115"/>
        <v>0</v>
      </c>
      <c r="BA124" s="608">
        <f t="shared" si="115"/>
        <v>0</v>
      </c>
      <c r="BB124" s="608">
        <f t="shared" si="115"/>
        <v>0</v>
      </c>
      <c r="BC124" s="608">
        <f t="shared" si="115"/>
        <v>0</v>
      </c>
      <c r="BD124" s="608">
        <f t="shared" si="115"/>
        <v>0</v>
      </c>
      <c r="BE124" s="608">
        <f t="shared" si="115"/>
        <v>0</v>
      </c>
      <c r="BF124" s="608">
        <f t="shared" si="115"/>
        <v>0</v>
      </c>
      <c r="BG124" s="608">
        <f t="shared" si="115"/>
        <v>0</v>
      </c>
      <c r="BH124" s="608">
        <f t="shared" si="115"/>
        <v>0</v>
      </c>
      <c r="BI124" s="608">
        <f t="shared" si="115"/>
        <v>0</v>
      </c>
      <c r="BJ124" s="608">
        <f t="shared" si="115"/>
        <v>0</v>
      </c>
      <c r="BK124" s="608">
        <f t="shared" si="115"/>
        <v>0</v>
      </c>
      <c r="BL124" s="608">
        <f t="shared" si="115"/>
        <v>0</v>
      </c>
      <c r="BM124" s="608">
        <f t="shared" si="115"/>
        <v>0</v>
      </c>
      <c r="BN124" s="608">
        <f t="shared" si="115"/>
        <v>0</v>
      </c>
      <c r="BO124" s="608">
        <f t="shared" si="115"/>
        <v>0</v>
      </c>
      <c r="BP124" s="608">
        <f t="shared" si="115"/>
        <v>0</v>
      </c>
      <c r="BQ124" s="608">
        <f t="shared" si="115"/>
        <v>0</v>
      </c>
      <c r="BR124" s="608">
        <f t="shared" si="115"/>
        <v>0</v>
      </c>
      <c r="BS124" s="608">
        <f t="shared" si="115"/>
        <v>0</v>
      </c>
      <c r="BT124" s="608">
        <f t="shared" si="115"/>
        <v>0</v>
      </c>
      <c r="BU124" s="608">
        <f t="shared" ref="BU124:CI124" si="116">SUM(BU116:BU123)</f>
        <v>0</v>
      </c>
      <c r="BV124" s="608">
        <f t="shared" si="116"/>
        <v>0</v>
      </c>
      <c r="BW124" s="608">
        <f t="shared" si="116"/>
        <v>0</v>
      </c>
      <c r="BX124" s="608">
        <f t="shared" si="116"/>
        <v>0</v>
      </c>
      <c r="BY124" s="608">
        <f t="shared" si="116"/>
        <v>0</v>
      </c>
      <c r="BZ124" s="608">
        <f t="shared" si="116"/>
        <v>0</v>
      </c>
      <c r="CA124" s="608">
        <f t="shared" si="116"/>
        <v>0</v>
      </c>
      <c r="CB124" s="608">
        <f t="shared" si="116"/>
        <v>0</v>
      </c>
      <c r="CC124" s="608">
        <f t="shared" si="116"/>
        <v>0</v>
      </c>
      <c r="CD124" s="608">
        <f t="shared" si="116"/>
        <v>0</v>
      </c>
      <c r="CE124" s="608">
        <f t="shared" si="116"/>
        <v>0</v>
      </c>
      <c r="CF124" s="608">
        <f t="shared" si="116"/>
        <v>0</v>
      </c>
      <c r="CG124" s="608">
        <f t="shared" si="116"/>
        <v>0</v>
      </c>
      <c r="CH124" s="608">
        <f t="shared" si="116"/>
        <v>0</v>
      </c>
      <c r="CI124" s="608">
        <f t="shared" si="116"/>
        <v>0</v>
      </c>
    </row>
    <row r="125" spans="1:87">
      <c r="D125" s="2"/>
      <c r="E125" s="2"/>
      <c r="F125" s="2"/>
      <c r="G125" s="2"/>
      <c r="H125" s="2"/>
      <c r="I125" s="75"/>
      <c r="J125" s="75"/>
      <c r="K125" s="75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  <c r="AC125" s="72"/>
      <c r="AD125" s="72"/>
      <c r="AE125" s="72"/>
      <c r="AF125" s="72"/>
      <c r="AH125" s="1"/>
      <c r="AJ125" s="1"/>
      <c r="AM125" s="1"/>
      <c r="AO125" s="1"/>
      <c r="AQ125" s="1"/>
      <c r="AS125" s="1"/>
      <c r="AU125" s="1"/>
      <c r="AW125" s="1"/>
      <c r="AY125" s="1"/>
      <c r="BA125" s="1"/>
      <c r="BC125" s="1"/>
      <c r="BE125" s="1"/>
      <c r="BG125" s="1"/>
      <c r="BI125" s="1"/>
      <c r="BK125" s="1"/>
      <c r="BM125" s="1"/>
      <c r="BO125" s="1"/>
      <c r="BQ125" s="1"/>
      <c r="BS125" s="1"/>
      <c r="BU125" s="1"/>
      <c r="BW125" s="1"/>
      <c r="BY125" s="1"/>
      <c r="CA125" s="1"/>
      <c r="CC125" s="1"/>
      <c r="CE125" s="1"/>
      <c r="CG125" s="1"/>
      <c r="CI125" s="1"/>
    </row>
    <row r="126" spans="1:87">
      <c r="A126" s="203"/>
      <c r="B126" s="472"/>
      <c r="C126" s="679" t="s">
        <v>235</v>
      </c>
      <c r="D126" s="2"/>
      <c r="E126" s="2"/>
      <c r="F126" s="68"/>
      <c r="G126" s="474"/>
      <c r="H126" s="474"/>
      <c r="I126" s="474"/>
      <c r="J126" s="474"/>
      <c r="K126" s="474"/>
      <c r="L126" s="474"/>
      <c r="M126" s="474"/>
      <c r="N126" s="474"/>
      <c r="O126" s="474"/>
    </row>
    <row r="127" spans="1:87">
      <c r="A127" s="203"/>
      <c r="B127" s="472"/>
      <c r="C127" s="473" t="s">
        <v>900</v>
      </c>
      <c r="D127" s="2" t="s">
        <v>736</v>
      </c>
      <c r="E127" s="2" t="s">
        <v>58</v>
      </c>
      <c r="F127" s="68"/>
      <c r="G127" s="606"/>
      <c r="H127" s="606"/>
      <c r="I127" s="606"/>
      <c r="J127" s="606"/>
      <c r="K127" s="606"/>
      <c r="L127" s="606"/>
      <c r="M127" s="436"/>
      <c r="N127" s="436">
        <v>7.9102748820521525</v>
      </c>
      <c r="O127" s="436"/>
      <c r="P127" s="436"/>
      <c r="Q127" s="436"/>
      <c r="R127" s="436"/>
      <c r="S127" s="436"/>
      <c r="T127" s="436"/>
      <c r="U127" s="436"/>
      <c r="V127" s="436"/>
      <c r="W127" s="436"/>
      <c r="X127" s="436"/>
      <c r="Y127" s="436"/>
      <c r="Z127" s="436"/>
      <c r="AA127" s="436"/>
      <c r="AB127" s="436"/>
      <c r="AC127" s="436"/>
      <c r="AD127" s="436"/>
      <c r="AE127" s="436"/>
      <c r="AF127" s="436"/>
      <c r="AG127" s="436"/>
      <c r="AH127" s="436"/>
      <c r="AI127" s="436"/>
      <c r="AJ127" s="436"/>
      <c r="AK127" s="436"/>
      <c r="AL127" s="436"/>
      <c r="AM127" s="436"/>
      <c r="AN127" s="436"/>
      <c r="AO127" s="436"/>
      <c r="AP127" s="436"/>
      <c r="AQ127" s="436"/>
      <c r="AR127" s="436"/>
      <c r="AS127" s="436"/>
      <c r="AT127" s="436"/>
      <c r="AU127" s="436"/>
      <c r="AV127" s="436"/>
      <c r="AW127" s="436"/>
      <c r="AX127" s="436"/>
      <c r="AY127" s="436"/>
      <c r="AZ127" s="436"/>
      <c r="BA127" s="436"/>
      <c r="BB127" s="436"/>
      <c r="BC127" s="436"/>
      <c r="BD127" s="436"/>
      <c r="BE127" s="436"/>
      <c r="BF127" s="436"/>
      <c r="BG127" s="436"/>
      <c r="BH127" s="436"/>
      <c r="BI127" s="436"/>
      <c r="BJ127" s="436"/>
      <c r="BK127" s="436"/>
      <c r="BL127" s="436"/>
      <c r="BM127" s="436"/>
      <c r="BN127" s="436"/>
      <c r="BO127" s="436"/>
      <c r="BP127" s="436"/>
      <c r="BQ127" s="436"/>
      <c r="BR127" s="436"/>
      <c r="BS127" s="436"/>
      <c r="BT127" s="436"/>
      <c r="BU127" s="436"/>
      <c r="BV127" s="436"/>
      <c r="BW127" s="436"/>
      <c r="BX127" s="436"/>
      <c r="BY127" s="436"/>
      <c r="BZ127" s="436"/>
      <c r="CA127" s="436"/>
      <c r="CB127" s="436"/>
      <c r="CC127" s="436"/>
      <c r="CD127" s="436"/>
      <c r="CE127" s="436"/>
      <c r="CF127" s="436"/>
      <c r="CG127" s="436"/>
      <c r="CH127" s="436"/>
      <c r="CI127" s="436"/>
    </row>
    <row r="128" spans="1:87">
      <c r="A128" s="203"/>
      <c r="B128" s="472"/>
      <c r="C128" s="473" t="s">
        <v>901</v>
      </c>
      <c r="D128" s="2" t="s">
        <v>736</v>
      </c>
      <c r="E128" s="2" t="s">
        <v>58</v>
      </c>
      <c r="F128" s="68"/>
      <c r="G128" s="606"/>
      <c r="H128" s="606"/>
      <c r="I128" s="606"/>
      <c r="J128" s="606"/>
      <c r="K128" s="606"/>
      <c r="L128" s="606"/>
      <c r="M128" s="436"/>
      <c r="N128" s="436"/>
      <c r="O128" s="436">
        <v>6.48454473062929</v>
      </c>
      <c r="P128" s="436"/>
      <c r="Q128" s="436"/>
      <c r="R128" s="436"/>
      <c r="S128" s="436"/>
      <c r="T128" s="436"/>
      <c r="U128" s="436"/>
      <c r="V128" s="436"/>
      <c r="W128" s="436"/>
      <c r="X128" s="436"/>
      <c r="Y128" s="436"/>
      <c r="Z128" s="436"/>
      <c r="AA128" s="436"/>
      <c r="AB128" s="436"/>
      <c r="AC128" s="436"/>
      <c r="AD128" s="436"/>
      <c r="AE128" s="436"/>
      <c r="AF128" s="436"/>
      <c r="AG128" s="436"/>
      <c r="AH128" s="436"/>
      <c r="AI128" s="436"/>
      <c r="AJ128" s="436"/>
      <c r="AK128" s="436"/>
      <c r="AL128" s="436"/>
      <c r="AM128" s="436"/>
      <c r="AN128" s="436"/>
      <c r="AO128" s="436"/>
      <c r="AP128" s="436"/>
      <c r="AQ128" s="436"/>
      <c r="AR128" s="436"/>
      <c r="AS128" s="436"/>
      <c r="AT128" s="436"/>
      <c r="AU128" s="436"/>
      <c r="AV128" s="436"/>
      <c r="AW128" s="436"/>
      <c r="AX128" s="436"/>
      <c r="AY128" s="436"/>
      <c r="AZ128" s="436"/>
      <c r="BA128" s="436"/>
      <c r="BB128" s="436"/>
      <c r="BC128" s="436"/>
      <c r="BD128" s="436"/>
      <c r="BE128" s="436"/>
      <c r="BF128" s="436"/>
      <c r="BG128" s="436"/>
      <c r="BH128" s="436"/>
      <c r="BI128" s="436"/>
      <c r="BJ128" s="436"/>
      <c r="BK128" s="436"/>
      <c r="BL128" s="436"/>
      <c r="BM128" s="436"/>
      <c r="BN128" s="436"/>
      <c r="BO128" s="436"/>
      <c r="BP128" s="436"/>
      <c r="BQ128" s="436"/>
      <c r="BR128" s="436"/>
      <c r="BS128" s="436"/>
      <c r="BT128" s="436"/>
      <c r="BU128" s="436"/>
      <c r="BV128" s="436"/>
      <c r="BW128" s="436"/>
      <c r="BX128" s="436"/>
      <c r="BY128" s="436"/>
      <c r="BZ128" s="436"/>
      <c r="CA128" s="436"/>
      <c r="CB128" s="436"/>
      <c r="CC128" s="436"/>
      <c r="CD128" s="436"/>
      <c r="CE128" s="436"/>
      <c r="CF128" s="436"/>
      <c r="CG128" s="436"/>
      <c r="CH128" s="436"/>
      <c r="CI128" s="436"/>
    </row>
    <row r="129" spans="1:87" ht="14.15" customHeight="1">
      <c r="A129" s="203"/>
      <c r="B129" s="472"/>
      <c r="C129" s="473" t="s">
        <v>902</v>
      </c>
      <c r="D129" s="2" t="s">
        <v>736</v>
      </c>
      <c r="E129" s="2" t="s">
        <v>58</v>
      </c>
      <c r="F129" s="68"/>
      <c r="G129" s="606"/>
      <c r="H129" s="606"/>
      <c r="I129" s="606"/>
      <c r="J129" s="606"/>
      <c r="K129" s="606"/>
      <c r="L129" s="606"/>
      <c r="M129" s="436"/>
      <c r="N129" s="436"/>
      <c r="O129" s="436">
        <v>0.37252208047105029</v>
      </c>
      <c r="P129" s="436">
        <v>0.36048815640092968</v>
      </c>
      <c r="Q129" s="436">
        <v>0.40585609311207094</v>
      </c>
      <c r="R129" s="436">
        <v>0.39448757509772747</v>
      </c>
      <c r="S129" s="436">
        <v>0.40222262558983957</v>
      </c>
      <c r="T129" s="436">
        <v>0.41010934373865737</v>
      </c>
      <c r="U129" s="436"/>
      <c r="V129" s="436"/>
      <c r="W129" s="436"/>
      <c r="X129" s="436"/>
      <c r="Y129" s="436"/>
      <c r="Z129" s="436"/>
      <c r="AA129" s="436"/>
      <c r="AB129" s="436"/>
      <c r="AC129" s="436"/>
      <c r="AD129" s="436"/>
      <c r="AE129" s="436"/>
      <c r="AF129" s="436"/>
      <c r="AG129" s="436"/>
      <c r="AH129" s="436"/>
      <c r="AI129" s="436"/>
      <c r="AJ129" s="436"/>
      <c r="AK129" s="436"/>
      <c r="AL129" s="436"/>
      <c r="AM129" s="436"/>
      <c r="AN129" s="436"/>
      <c r="AO129" s="436"/>
      <c r="AP129" s="436"/>
      <c r="AQ129" s="436"/>
      <c r="AR129" s="436"/>
      <c r="AS129" s="436"/>
      <c r="AT129" s="436"/>
      <c r="AU129" s="436"/>
      <c r="AV129" s="436"/>
      <c r="AW129" s="436"/>
      <c r="AX129" s="436"/>
      <c r="AY129" s="436"/>
      <c r="AZ129" s="436"/>
      <c r="BA129" s="436"/>
      <c r="BB129" s="436"/>
      <c r="BC129" s="436"/>
      <c r="BD129" s="436"/>
      <c r="BE129" s="436"/>
      <c r="BF129" s="436"/>
      <c r="BG129" s="436"/>
      <c r="BH129" s="436"/>
      <c r="BI129" s="436"/>
      <c r="BJ129" s="436"/>
      <c r="BK129" s="436"/>
      <c r="BL129" s="436"/>
      <c r="BM129" s="436"/>
      <c r="BN129" s="436"/>
      <c r="BO129" s="436"/>
      <c r="BP129" s="436"/>
      <c r="BQ129" s="436"/>
      <c r="BR129" s="436"/>
      <c r="BS129" s="436"/>
      <c r="BT129" s="436"/>
      <c r="BU129" s="436"/>
      <c r="BV129" s="436"/>
      <c r="BW129" s="436"/>
      <c r="BX129" s="436"/>
      <c r="BY129" s="436"/>
      <c r="BZ129" s="436"/>
      <c r="CA129" s="436"/>
      <c r="CB129" s="436"/>
      <c r="CC129" s="436"/>
      <c r="CD129" s="436"/>
      <c r="CE129" s="436"/>
      <c r="CF129" s="436"/>
      <c r="CG129" s="436"/>
      <c r="CH129" s="436"/>
      <c r="CI129" s="436"/>
    </row>
    <row r="130" spans="1:87">
      <c r="A130" s="203"/>
      <c r="B130" s="472"/>
      <c r="C130" s="473" t="s">
        <v>903</v>
      </c>
      <c r="D130" s="2" t="s">
        <v>736</v>
      </c>
      <c r="E130" s="2" t="s">
        <v>58</v>
      </c>
      <c r="F130" s="68"/>
      <c r="G130" s="606"/>
      <c r="H130" s="606"/>
      <c r="I130" s="606"/>
      <c r="J130" s="606"/>
      <c r="K130" s="606"/>
      <c r="L130" s="606"/>
      <c r="M130" s="436"/>
      <c r="N130" s="436"/>
      <c r="O130" s="436">
        <v>-3.2000000000000001E-2</v>
      </c>
      <c r="P130" s="436">
        <v>-0.29204229240000001</v>
      </c>
      <c r="Q130" s="436">
        <v>-0.30285867360000002</v>
      </c>
      <c r="R130" s="436">
        <v>-0.30285867360000007</v>
      </c>
      <c r="S130" s="436">
        <v>-0.31367505479999996</v>
      </c>
      <c r="T130" s="436">
        <v>-0.29204229240000001</v>
      </c>
      <c r="U130" s="436"/>
      <c r="V130" s="436"/>
      <c r="W130" s="436"/>
      <c r="X130" s="436"/>
      <c r="Y130" s="436"/>
      <c r="Z130" s="436"/>
      <c r="AA130" s="436"/>
      <c r="AB130" s="436"/>
      <c r="AC130" s="436"/>
      <c r="AD130" s="436"/>
      <c r="AE130" s="436"/>
      <c r="AF130" s="436"/>
      <c r="AG130" s="436"/>
      <c r="AH130" s="436"/>
      <c r="AI130" s="436"/>
      <c r="AJ130" s="436"/>
      <c r="AK130" s="436"/>
      <c r="AL130" s="436"/>
      <c r="AM130" s="436"/>
      <c r="AN130" s="436"/>
      <c r="AO130" s="436"/>
      <c r="AP130" s="436"/>
      <c r="AQ130" s="436"/>
      <c r="AR130" s="436"/>
      <c r="AS130" s="436"/>
      <c r="AT130" s="436"/>
      <c r="AU130" s="436"/>
      <c r="AV130" s="436"/>
      <c r="AW130" s="436"/>
      <c r="AX130" s="436"/>
      <c r="AY130" s="436"/>
      <c r="AZ130" s="436"/>
      <c r="BA130" s="436"/>
      <c r="BB130" s="436"/>
      <c r="BC130" s="436"/>
      <c r="BD130" s="436"/>
      <c r="BE130" s="436"/>
      <c r="BF130" s="436"/>
      <c r="BG130" s="436"/>
      <c r="BH130" s="436"/>
      <c r="BI130" s="436"/>
      <c r="BJ130" s="436"/>
      <c r="BK130" s="436"/>
      <c r="BL130" s="436"/>
      <c r="BM130" s="436"/>
      <c r="BN130" s="436"/>
      <c r="BO130" s="436"/>
      <c r="BP130" s="436"/>
      <c r="BQ130" s="436"/>
      <c r="BR130" s="436"/>
      <c r="BS130" s="436"/>
      <c r="BT130" s="436"/>
      <c r="BU130" s="436"/>
      <c r="BV130" s="436"/>
      <c r="BW130" s="436"/>
      <c r="BX130" s="436"/>
      <c r="BY130" s="436"/>
      <c r="BZ130" s="436"/>
      <c r="CA130" s="436"/>
      <c r="CB130" s="436"/>
      <c r="CC130" s="436"/>
      <c r="CD130" s="436"/>
      <c r="CE130" s="436"/>
      <c r="CF130" s="436"/>
      <c r="CG130" s="436"/>
      <c r="CH130" s="436"/>
      <c r="CI130" s="436"/>
    </row>
    <row r="131" spans="1:87">
      <c r="A131" s="203"/>
      <c r="B131" s="472"/>
      <c r="C131" s="473" t="s">
        <v>904</v>
      </c>
      <c r="D131" s="2" t="s">
        <v>736</v>
      </c>
      <c r="E131" s="2" t="s">
        <v>58</v>
      </c>
      <c r="F131" s="68"/>
      <c r="G131" s="606"/>
      <c r="H131" s="606"/>
      <c r="I131" s="606"/>
      <c r="J131" s="606"/>
      <c r="K131" s="606"/>
      <c r="L131" s="606"/>
      <c r="M131" s="436"/>
      <c r="N131" s="436"/>
      <c r="O131" s="436">
        <v>0.75700000000000001</v>
      </c>
      <c r="P131" s="436">
        <v>0.75714668399999996</v>
      </c>
      <c r="Q131" s="436">
        <v>0.75714668399999996</v>
      </c>
      <c r="R131" s="436">
        <v>0.75714668399999996</v>
      </c>
      <c r="S131" s="436">
        <v>0.75714668399999985</v>
      </c>
      <c r="T131" s="436">
        <v>0.75714668399999996</v>
      </c>
      <c r="U131" s="436"/>
      <c r="V131" s="436"/>
      <c r="W131" s="436"/>
      <c r="X131" s="436"/>
      <c r="Y131" s="436"/>
      <c r="Z131" s="436"/>
      <c r="AA131" s="436"/>
      <c r="AB131" s="436"/>
      <c r="AC131" s="436"/>
      <c r="AD131" s="436"/>
      <c r="AE131" s="436"/>
      <c r="AF131" s="436"/>
      <c r="AG131" s="436"/>
      <c r="AH131" s="436"/>
      <c r="AI131" s="436"/>
      <c r="AJ131" s="436"/>
      <c r="AK131" s="436"/>
      <c r="AL131" s="436"/>
      <c r="AM131" s="436"/>
      <c r="AN131" s="436"/>
      <c r="AO131" s="436"/>
      <c r="AP131" s="436"/>
      <c r="AQ131" s="436"/>
      <c r="AR131" s="436"/>
      <c r="AS131" s="436"/>
      <c r="AT131" s="436"/>
      <c r="AU131" s="436"/>
      <c r="AV131" s="436"/>
      <c r="AW131" s="436"/>
      <c r="AX131" s="436"/>
      <c r="AY131" s="436"/>
      <c r="AZ131" s="436"/>
      <c r="BA131" s="436"/>
      <c r="BB131" s="436"/>
      <c r="BC131" s="436"/>
      <c r="BD131" s="436"/>
      <c r="BE131" s="436"/>
      <c r="BF131" s="436"/>
      <c r="BG131" s="436"/>
      <c r="BH131" s="436"/>
      <c r="BI131" s="436"/>
      <c r="BJ131" s="436"/>
      <c r="BK131" s="436"/>
      <c r="BL131" s="436"/>
      <c r="BM131" s="436"/>
      <c r="BN131" s="436"/>
      <c r="BO131" s="436"/>
      <c r="BP131" s="436"/>
      <c r="BQ131" s="436"/>
      <c r="BR131" s="436"/>
      <c r="BS131" s="436"/>
      <c r="BT131" s="436"/>
      <c r="BU131" s="436"/>
      <c r="BV131" s="436"/>
      <c r="BW131" s="436"/>
      <c r="BX131" s="436"/>
      <c r="BY131" s="436"/>
      <c r="BZ131" s="436"/>
      <c r="CA131" s="436"/>
      <c r="CB131" s="436"/>
      <c r="CC131" s="436"/>
      <c r="CD131" s="436"/>
      <c r="CE131" s="436"/>
      <c r="CF131" s="436"/>
      <c r="CG131" s="436"/>
      <c r="CH131" s="436"/>
      <c r="CI131" s="436"/>
    </row>
    <row r="132" spans="1:87">
      <c r="A132" s="203"/>
      <c r="B132" s="472"/>
      <c r="C132" s="473" t="s">
        <v>905</v>
      </c>
      <c r="D132" s="2" t="s">
        <v>736</v>
      </c>
      <c r="E132" s="2" t="s">
        <v>58</v>
      </c>
      <c r="F132" s="68"/>
      <c r="G132" s="606"/>
      <c r="H132" s="606"/>
      <c r="I132" s="606"/>
      <c r="J132" s="606"/>
      <c r="K132" s="606"/>
      <c r="L132" s="606"/>
      <c r="M132" s="436"/>
      <c r="N132" s="436"/>
      <c r="O132" s="436">
        <v>-0.27</v>
      </c>
      <c r="P132" s="436">
        <v>-0.28122591120000001</v>
      </c>
      <c r="Q132" s="436">
        <v>-0.28122591120000001</v>
      </c>
      <c r="R132" s="436">
        <v>-0.29204229240000001</v>
      </c>
      <c r="S132" s="436">
        <v>-0.30285867360000002</v>
      </c>
      <c r="T132" s="436">
        <v>-0.31367505479999996</v>
      </c>
      <c r="U132" s="436"/>
      <c r="V132" s="436"/>
      <c r="W132" s="436"/>
      <c r="X132" s="436"/>
      <c r="Y132" s="436"/>
      <c r="Z132" s="436"/>
      <c r="AA132" s="436"/>
      <c r="AB132" s="436"/>
      <c r="AC132" s="436"/>
      <c r="AD132" s="436"/>
      <c r="AE132" s="436"/>
      <c r="AF132" s="436"/>
      <c r="AG132" s="436"/>
      <c r="AH132" s="436"/>
      <c r="AI132" s="436"/>
      <c r="AJ132" s="436"/>
      <c r="AK132" s="436"/>
      <c r="AL132" s="436"/>
      <c r="AM132" s="436"/>
      <c r="AN132" s="436"/>
      <c r="AO132" s="436"/>
      <c r="AP132" s="436"/>
      <c r="AQ132" s="436"/>
      <c r="AR132" s="436"/>
      <c r="AS132" s="436"/>
      <c r="AT132" s="436"/>
      <c r="AU132" s="436"/>
      <c r="AV132" s="436"/>
      <c r="AW132" s="436"/>
      <c r="AX132" s="436"/>
      <c r="AY132" s="436"/>
      <c r="AZ132" s="436"/>
      <c r="BA132" s="436"/>
      <c r="BB132" s="436"/>
      <c r="BC132" s="436"/>
      <c r="BD132" s="436"/>
      <c r="BE132" s="436"/>
      <c r="BF132" s="436"/>
      <c r="BG132" s="436"/>
      <c r="BH132" s="436"/>
      <c r="BI132" s="436"/>
      <c r="BJ132" s="436"/>
      <c r="BK132" s="436"/>
      <c r="BL132" s="436"/>
      <c r="BM132" s="436"/>
      <c r="BN132" s="436"/>
      <c r="BO132" s="436"/>
      <c r="BP132" s="436"/>
      <c r="BQ132" s="436"/>
      <c r="BR132" s="436"/>
      <c r="BS132" s="436"/>
      <c r="BT132" s="436"/>
      <c r="BU132" s="436"/>
      <c r="BV132" s="436"/>
      <c r="BW132" s="436"/>
      <c r="BX132" s="436"/>
      <c r="BY132" s="436"/>
      <c r="BZ132" s="436"/>
      <c r="CA132" s="436"/>
      <c r="CB132" s="436"/>
      <c r="CC132" s="436"/>
      <c r="CD132" s="436"/>
      <c r="CE132" s="436"/>
      <c r="CF132" s="436"/>
      <c r="CG132" s="436"/>
      <c r="CH132" s="436"/>
      <c r="CI132" s="436"/>
    </row>
    <row r="133" spans="1:87">
      <c r="A133" s="203"/>
      <c r="B133" s="472"/>
      <c r="C133" s="473" t="s">
        <v>906</v>
      </c>
      <c r="D133" s="2" t="s">
        <v>736</v>
      </c>
      <c r="E133" s="2" t="s">
        <v>58</v>
      </c>
      <c r="F133" s="68"/>
      <c r="G133" s="606"/>
      <c r="H133" s="606"/>
      <c r="I133" s="606"/>
      <c r="J133" s="606"/>
      <c r="K133" s="606"/>
      <c r="L133" s="606"/>
      <c r="M133" s="436">
        <v>19.869565217391308</v>
      </c>
      <c r="N133" s="436">
        <v>-10.207966263439999</v>
      </c>
      <c r="O133" s="436">
        <v>-2.9</v>
      </c>
      <c r="P133" s="436"/>
      <c r="Q133" s="436"/>
      <c r="R133" s="436"/>
      <c r="S133" s="436"/>
      <c r="T133" s="436"/>
      <c r="U133" s="436"/>
      <c r="V133" s="436"/>
      <c r="W133" s="436"/>
      <c r="X133" s="436"/>
      <c r="Y133" s="436"/>
      <c r="Z133" s="436"/>
      <c r="AA133" s="436"/>
      <c r="AB133" s="436"/>
      <c r="AC133" s="436"/>
      <c r="AD133" s="436"/>
      <c r="AE133" s="436"/>
      <c r="AF133" s="436"/>
      <c r="AG133" s="436"/>
      <c r="AH133" s="436"/>
      <c r="AI133" s="436"/>
      <c r="AJ133" s="436"/>
      <c r="AK133" s="436"/>
      <c r="AL133" s="436"/>
      <c r="AM133" s="436"/>
      <c r="AN133" s="436"/>
      <c r="AO133" s="436"/>
      <c r="AP133" s="436"/>
      <c r="AQ133" s="436"/>
      <c r="AR133" s="436"/>
      <c r="AS133" s="436"/>
      <c r="AT133" s="436"/>
      <c r="AU133" s="436"/>
      <c r="AV133" s="436"/>
      <c r="AW133" s="436"/>
      <c r="AX133" s="436"/>
      <c r="AY133" s="436"/>
      <c r="AZ133" s="436"/>
      <c r="BA133" s="436"/>
      <c r="BB133" s="436"/>
      <c r="BC133" s="436"/>
      <c r="BD133" s="436"/>
      <c r="BE133" s="436"/>
      <c r="BF133" s="436"/>
      <c r="BG133" s="436"/>
      <c r="BH133" s="436"/>
      <c r="BI133" s="436"/>
      <c r="BJ133" s="436"/>
      <c r="BK133" s="436"/>
      <c r="BL133" s="436"/>
      <c r="BM133" s="436"/>
      <c r="BN133" s="436"/>
      <c r="BO133" s="436"/>
      <c r="BP133" s="436"/>
      <c r="BQ133" s="436"/>
      <c r="BR133" s="436"/>
      <c r="BS133" s="436"/>
      <c r="BT133" s="436"/>
      <c r="BU133" s="436"/>
      <c r="BV133" s="436"/>
      <c r="BW133" s="436"/>
      <c r="BX133" s="436"/>
      <c r="BY133" s="436"/>
      <c r="BZ133" s="436"/>
      <c r="CA133" s="436"/>
      <c r="CB133" s="436"/>
      <c r="CC133" s="436"/>
      <c r="CD133" s="436"/>
      <c r="CE133" s="436"/>
      <c r="CF133" s="436"/>
      <c r="CG133" s="436"/>
      <c r="CH133" s="436"/>
      <c r="CI133" s="436"/>
    </row>
    <row r="134" spans="1:87">
      <c r="A134" s="203"/>
      <c r="B134" s="472"/>
      <c r="C134" s="473" t="s">
        <v>907</v>
      </c>
      <c r="D134" s="2" t="s">
        <v>736</v>
      </c>
      <c r="E134" s="2" t="s">
        <v>58</v>
      </c>
      <c r="F134" s="68"/>
      <c r="G134" s="606"/>
      <c r="H134" s="606"/>
      <c r="I134" s="606"/>
      <c r="J134" s="606"/>
      <c r="K134" s="606"/>
      <c r="L134" s="606"/>
      <c r="M134" s="436"/>
      <c r="N134" s="436"/>
      <c r="O134" s="436"/>
      <c r="P134" s="436"/>
      <c r="Q134" s="436"/>
      <c r="R134" s="436">
        <v>0</v>
      </c>
      <c r="S134" s="436"/>
      <c r="T134" s="436"/>
      <c r="U134" s="436"/>
      <c r="V134" s="436"/>
      <c r="W134" s="436"/>
      <c r="X134" s="436"/>
      <c r="Y134" s="436"/>
      <c r="Z134" s="436"/>
      <c r="AA134" s="436"/>
      <c r="AB134" s="436"/>
      <c r="AC134" s="436"/>
      <c r="AD134" s="436"/>
      <c r="AE134" s="436"/>
      <c r="AF134" s="436"/>
      <c r="AG134" s="436"/>
      <c r="AH134" s="436"/>
      <c r="AI134" s="436"/>
      <c r="AJ134" s="436"/>
      <c r="AK134" s="436"/>
      <c r="AL134" s="436"/>
      <c r="AM134" s="436"/>
      <c r="AN134" s="436"/>
      <c r="AO134" s="436"/>
      <c r="AP134" s="436"/>
      <c r="AQ134" s="436"/>
      <c r="AR134" s="436"/>
      <c r="AS134" s="436"/>
      <c r="AT134" s="436"/>
      <c r="AU134" s="436"/>
      <c r="AV134" s="436"/>
      <c r="AW134" s="436"/>
      <c r="AX134" s="436"/>
      <c r="AY134" s="436"/>
      <c r="AZ134" s="436"/>
      <c r="BA134" s="436"/>
      <c r="BB134" s="436"/>
      <c r="BC134" s="436"/>
      <c r="BD134" s="436"/>
      <c r="BE134" s="436"/>
      <c r="BF134" s="436"/>
      <c r="BG134" s="436"/>
      <c r="BH134" s="436"/>
      <c r="BI134" s="436"/>
      <c r="BJ134" s="436"/>
      <c r="BK134" s="436"/>
      <c r="BL134" s="436"/>
      <c r="BM134" s="436"/>
      <c r="BN134" s="436"/>
      <c r="BO134" s="436"/>
      <c r="BP134" s="436"/>
      <c r="BQ134" s="436"/>
      <c r="BR134" s="436"/>
      <c r="BS134" s="436"/>
      <c r="BT134" s="436"/>
      <c r="BU134" s="436"/>
      <c r="BV134" s="436"/>
      <c r="BW134" s="436"/>
      <c r="BX134" s="436"/>
      <c r="BY134" s="436"/>
      <c r="BZ134" s="436"/>
      <c r="CA134" s="436"/>
      <c r="CB134" s="436"/>
      <c r="CC134" s="436"/>
      <c r="CD134" s="436"/>
      <c r="CE134" s="436"/>
      <c r="CF134" s="436"/>
      <c r="CG134" s="436"/>
      <c r="CH134" s="436"/>
      <c r="CI134" s="436"/>
    </row>
    <row r="135" spans="1:87">
      <c r="A135" s="203"/>
      <c r="B135" s="472"/>
      <c r="C135" s="473" t="s">
        <v>908</v>
      </c>
      <c r="D135" s="2" t="s">
        <v>736</v>
      </c>
      <c r="E135" s="2" t="s">
        <v>58</v>
      </c>
      <c r="F135" s="68"/>
      <c r="G135" s="606"/>
      <c r="H135" s="606"/>
      <c r="I135" s="606"/>
      <c r="J135" s="606"/>
      <c r="K135" s="606"/>
      <c r="L135" s="606"/>
      <c r="M135" s="436">
        <v>-4.671497584541064</v>
      </c>
      <c r="N135" s="436">
        <v>-2.6370337365600003</v>
      </c>
      <c r="O135" s="436"/>
      <c r="P135" s="436"/>
      <c r="Q135" s="436"/>
      <c r="R135" s="436"/>
      <c r="S135" s="436"/>
      <c r="T135" s="436"/>
      <c r="U135" s="436"/>
      <c r="V135" s="436"/>
      <c r="W135" s="436"/>
      <c r="X135" s="436"/>
      <c r="Y135" s="436"/>
      <c r="Z135" s="436"/>
      <c r="AA135" s="436"/>
      <c r="AB135" s="436"/>
      <c r="AC135" s="436"/>
      <c r="AD135" s="436"/>
      <c r="AE135" s="436"/>
      <c r="AF135" s="436"/>
      <c r="AG135" s="436"/>
      <c r="AH135" s="436"/>
      <c r="AI135" s="436"/>
      <c r="AJ135" s="436"/>
      <c r="AK135" s="436"/>
      <c r="AL135" s="436"/>
      <c r="AM135" s="436"/>
      <c r="AN135" s="436"/>
      <c r="AO135" s="436"/>
      <c r="AP135" s="436"/>
      <c r="AQ135" s="436"/>
      <c r="AR135" s="436"/>
      <c r="AS135" s="436"/>
      <c r="AT135" s="436"/>
      <c r="AU135" s="436"/>
      <c r="AV135" s="436"/>
      <c r="AW135" s="436"/>
      <c r="AX135" s="436"/>
      <c r="AY135" s="436"/>
      <c r="AZ135" s="436"/>
      <c r="BA135" s="436"/>
      <c r="BB135" s="436"/>
      <c r="BC135" s="436"/>
      <c r="BD135" s="436"/>
      <c r="BE135" s="436"/>
      <c r="BF135" s="436"/>
      <c r="BG135" s="436"/>
      <c r="BH135" s="436"/>
      <c r="BI135" s="436"/>
      <c r="BJ135" s="436"/>
      <c r="BK135" s="436"/>
      <c r="BL135" s="436"/>
      <c r="BM135" s="436"/>
      <c r="BN135" s="436"/>
      <c r="BO135" s="436"/>
      <c r="BP135" s="436"/>
      <c r="BQ135" s="436"/>
      <c r="BR135" s="436"/>
      <c r="BS135" s="436"/>
      <c r="BT135" s="436"/>
      <c r="BU135" s="436"/>
      <c r="BV135" s="436"/>
      <c r="BW135" s="436"/>
      <c r="BX135" s="436"/>
      <c r="BY135" s="436"/>
      <c r="BZ135" s="436"/>
      <c r="CA135" s="436"/>
      <c r="CB135" s="436"/>
      <c r="CC135" s="436"/>
      <c r="CD135" s="436"/>
      <c r="CE135" s="436"/>
      <c r="CF135" s="436"/>
      <c r="CG135" s="436"/>
      <c r="CH135" s="436"/>
      <c r="CI135" s="436"/>
    </row>
    <row r="136" spans="1:87">
      <c r="A136" s="203"/>
      <c r="B136" s="472"/>
      <c r="C136" s="473" t="s">
        <v>909</v>
      </c>
      <c r="D136" s="2" t="s">
        <v>736</v>
      </c>
      <c r="E136" s="2" t="s">
        <v>58</v>
      </c>
      <c r="F136" s="68"/>
      <c r="G136" s="606"/>
      <c r="H136" s="606"/>
      <c r="I136" s="606"/>
      <c r="J136" s="606"/>
      <c r="K136" s="606"/>
      <c r="L136" s="606"/>
      <c r="M136" s="436"/>
      <c r="N136" s="436"/>
      <c r="O136" s="436">
        <v>6.9803861062801937</v>
      </c>
      <c r="P136" s="436"/>
      <c r="Q136" s="436"/>
      <c r="R136" s="436"/>
      <c r="S136" s="436"/>
      <c r="T136" s="436"/>
      <c r="U136" s="436"/>
      <c r="V136" s="436"/>
      <c r="W136" s="436"/>
      <c r="X136" s="436"/>
      <c r="Y136" s="436"/>
      <c r="Z136" s="436"/>
      <c r="AA136" s="436"/>
      <c r="AB136" s="436"/>
      <c r="AC136" s="436"/>
      <c r="AD136" s="436"/>
      <c r="AE136" s="436"/>
      <c r="AF136" s="436"/>
      <c r="AG136" s="436"/>
      <c r="AH136" s="436"/>
      <c r="AI136" s="436"/>
      <c r="AJ136" s="436"/>
      <c r="AK136" s="436"/>
      <c r="AL136" s="436"/>
      <c r="AM136" s="436"/>
      <c r="AN136" s="436"/>
      <c r="AO136" s="436"/>
      <c r="AP136" s="436"/>
      <c r="AQ136" s="436"/>
      <c r="AR136" s="436"/>
      <c r="AS136" s="436"/>
      <c r="AT136" s="436"/>
      <c r="AU136" s="436"/>
      <c r="AV136" s="436"/>
      <c r="AW136" s="436"/>
      <c r="AX136" s="436"/>
      <c r="AY136" s="436"/>
      <c r="AZ136" s="436"/>
      <c r="BA136" s="436"/>
      <c r="BB136" s="436"/>
      <c r="BC136" s="436"/>
      <c r="BD136" s="436"/>
      <c r="BE136" s="436"/>
      <c r="BF136" s="436"/>
      <c r="BG136" s="436"/>
      <c r="BH136" s="436"/>
      <c r="BI136" s="436"/>
      <c r="BJ136" s="436"/>
      <c r="BK136" s="436"/>
      <c r="BL136" s="436"/>
      <c r="BM136" s="436"/>
      <c r="BN136" s="436"/>
      <c r="BO136" s="436"/>
      <c r="BP136" s="436"/>
      <c r="BQ136" s="436"/>
      <c r="BR136" s="436"/>
      <c r="BS136" s="436"/>
      <c r="BT136" s="436"/>
      <c r="BU136" s="436"/>
      <c r="BV136" s="436"/>
      <c r="BW136" s="436"/>
      <c r="BX136" s="436"/>
      <c r="BY136" s="436"/>
      <c r="BZ136" s="436"/>
      <c r="CA136" s="436"/>
      <c r="CB136" s="436"/>
      <c r="CC136" s="436"/>
      <c r="CD136" s="436"/>
      <c r="CE136" s="436"/>
      <c r="CF136" s="436"/>
      <c r="CG136" s="436"/>
      <c r="CH136" s="436"/>
      <c r="CI136" s="436"/>
    </row>
    <row r="137" spans="1:87">
      <c r="A137" s="203"/>
      <c r="B137" s="472"/>
      <c r="C137" s="473" t="s">
        <v>910</v>
      </c>
      <c r="D137" s="2" t="s">
        <v>736</v>
      </c>
      <c r="E137" s="2" t="s">
        <v>58</v>
      </c>
      <c r="F137" s="68"/>
      <c r="G137" s="606"/>
      <c r="H137" s="606"/>
      <c r="I137" s="606"/>
      <c r="J137" s="606"/>
      <c r="K137" s="606"/>
      <c r="L137" s="606"/>
      <c r="M137" s="436">
        <v>0</v>
      </c>
      <c r="N137" s="436">
        <v>24.205144912739723</v>
      </c>
      <c r="O137" s="436">
        <v>1.2723043376526597</v>
      </c>
      <c r="P137" s="436">
        <v>-3.851075001223947E-2</v>
      </c>
      <c r="Q137" s="436">
        <v>27.458886237462639</v>
      </c>
      <c r="R137" s="436">
        <v>6.2728629190144432</v>
      </c>
      <c r="S137" s="436">
        <v>2.6396980595967676</v>
      </c>
      <c r="T137" s="436">
        <v>4.3589461480713823</v>
      </c>
      <c r="U137" s="436">
        <v>3.5345023423678015</v>
      </c>
      <c r="V137" s="436"/>
      <c r="W137" s="436"/>
      <c r="X137" s="436"/>
      <c r="Y137" s="436"/>
      <c r="Z137" s="436"/>
      <c r="AA137" s="436"/>
      <c r="AB137" s="436"/>
      <c r="AC137" s="436"/>
      <c r="AD137" s="436"/>
      <c r="AE137" s="436"/>
      <c r="AF137" s="436"/>
      <c r="AG137" s="436"/>
      <c r="AH137" s="436"/>
      <c r="AI137" s="436"/>
      <c r="AJ137" s="436"/>
      <c r="AK137" s="436"/>
      <c r="AL137" s="436"/>
      <c r="AM137" s="436"/>
      <c r="AN137" s="436"/>
      <c r="AO137" s="436"/>
      <c r="AP137" s="436"/>
      <c r="AQ137" s="436"/>
      <c r="AR137" s="436"/>
      <c r="AS137" s="436"/>
      <c r="AT137" s="436"/>
      <c r="AU137" s="436"/>
      <c r="AV137" s="436"/>
      <c r="AW137" s="436"/>
      <c r="AX137" s="436"/>
      <c r="AY137" s="436"/>
      <c r="AZ137" s="436"/>
      <c r="BA137" s="436"/>
      <c r="BB137" s="436"/>
      <c r="BC137" s="436"/>
      <c r="BD137" s="436"/>
      <c r="BE137" s="436"/>
      <c r="BF137" s="436"/>
      <c r="BG137" s="436"/>
      <c r="BH137" s="436"/>
      <c r="BI137" s="436"/>
      <c r="BJ137" s="436"/>
      <c r="BK137" s="436"/>
      <c r="BL137" s="436"/>
      <c r="BM137" s="436"/>
      <c r="BN137" s="436"/>
      <c r="BO137" s="436"/>
      <c r="BP137" s="436"/>
      <c r="BQ137" s="436"/>
      <c r="BR137" s="436"/>
      <c r="BS137" s="436"/>
      <c r="BT137" s="436"/>
      <c r="BU137" s="436"/>
      <c r="BV137" s="436"/>
      <c r="BW137" s="436"/>
      <c r="BX137" s="436"/>
      <c r="BY137" s="436"/>
      <c r="BZ137" s="436"/>
      <c r="CA137" s="436"/>
      <c r="CB137" s="436"/>
      <c r="CC137" s="436"/>
      <c r="CD137" s="436"/>
      <c r="CE137" s="436"/>
      <c r="CF137" s="436"/>
      <c r="CG137" s="436"/>
      <c r="CH137" s="436"/>
      <c r="CI137" s="436"/>
    </row>
    <row r="138" spans="1:87">
      <c r="A138" s="203"/>
      <c r="B138" s="472"/>
      <c r="C138" s="473"/>
      <c r="D138" s="2" t="s">
        <v>736</v>
      </c>
      <c r="E138" s="2" t="s">
        <v>58</v>
      </c>
      <c r="F138" s="68"/>
      <c r="G138" s="606"/>
      <c r="H138" s="606"/>
      <c r="I138" s="606"/>
      <c r="J138" s="606"/>
      <c r="K138" s="606"/>
      <c r="L138" s="606"/>
      <c r="M138" s="436"/>
      <c r="N138" s="436"/>
      <c r="O138" s="436"/>
      <c r="P138" s="436"/>
      <c r="Q138" s="436"/>
      <c r="R138" s="436"/>
      <c r="S138" s="436"/>
      <c r="T138" s="436"/>
      <c r="U138" s="436"/>
      <c r="V138" s="436"/>
      <c r="W138" s="436"/>
      <c r="X138" s="436"/>
      <c r="Y138" s="436"/>
      <c r="Z138" s="436"/>
      <c r="AA138" s="436"/>
      <c r="AB138" s="436"/>
      <c r="AC138" s="436"/>
      <c r="AD138" s="436"/>
      <c r="AE138" s="436"/>
      <c r="AF138" s="436"/>
      <c r="AG138" s="436"/>
      <c r="AH138" s="436"/>
      <c r="AI138" s="436"/>
      <c r="AJ138" s="436"/>
      <c r="AK138" s="436"/>
      <c r="AL138" s="436"/>
      <c r="AM138" s="436"/>
      <c r="AN138" s="436"/>
      <c r="AO138" s="436"/>
      <c r="AP138" s="436"/>
      <c r="AQ138" s="436"/>
      <c r="AR138" s="436"/>
      <c r="AS138" s="436"/>
      <c r="AT138" s="436"/>
      <c r="AU138" s="436"/>
      <c r="AV138" s="436"/>
      <c r="AW138" s="436"/>
      <c r="AX138" s="436"/>
      <c r="AY138" s="436"/>
      <c r="AZ138" s="436"/>
      <c r="BA138" s="436"/>
      <c r="BB138" s="436"/>
      <c r="BC138" s="436"/>
      <c r="BD138" s="436"/>
      <c r="BE138" s="436"/>
      <c r="BF138" s="436"/>
      <c r="BG138" s="436"/>
      <c r="BH138" s="436"/>
      <c r="BI138" s="436"/>
      <c r="BJ138" s="436"/>
      <c r="BK138" s="436"/>
      <c r="BL138" s="436"/>
      <c r="BM138" s="436"/>
      <c r="BN138" s="436"/>
      <c r="BO138" s="436"/>
      <c r="BP138" s="436"/>
      <c r="BQ138" s="436"/>
      <c r="BR138" s="436"/>
      <c r="BS138" s="436"/>
      <c r="BT138" s="436"/>
      <c r="BU138" s="436"/>
      <c r="BV138" s="436"/>
      <c r="BW138" s="436"/>
      <c r="BX138" s="436"/>
      <c r="BY138" s="436"/>
      <c r="BZ138" s="436"/>
      <c r="CA138" s="436"/>
      <c r="CB138" s="436"/>
      <c r="CC138" s="436"/>
      <c r="CD138" s="436"/>
      <c r="CE138" s="436"/>
      <c r="CF138" s="436"/>
      <c r="CG138" s="436"/>
      <c r="CH138" s="436"/>
      <c r="CI138" s="436"/>
    </row>
    <row r="139" spans="1:87">
      <c r="A139" s="203"/>
      <c r="B139" s="472"/>
      <c r="C139" s="4" t="s">
        <v>236</v>
      </c>
      <c r="D139" s="2" t="s">
        <v>736</v>
      </c>
      <c r="E139" s="2" t="s">
        <v>58</v>
      </c>
      <c r="F139" s="2"/>
      <c r="G139" s="606"/>
      <c r="H139" s="606"/>
      <c r="I139" s="606"/>
      <c r="J139" s="606"/>
      <c r="K139" s="606"/>
      <c r="L139" s="606"/>
      <c r="M139" s="608">
        <f t="shared" ref="M139:BX139" si="117">SUM(M127:M138)</f>
        <v>15.198067632850243</v>
      </c>
      <c r="N139" s="608">
        <f t="shared" si="117"/>
        <v>19.270419794791877</v>
      </c>
      <c r="O139" s="608">
        <f t="shared" si="117"/>
        <v>12.664757255033194</v>
      </c>
      <c r="P139" s="608">
        <f t="shared" si="117"/>
        <v>0.5058558867886902</v>
      </c>
      <c r="Q139" s="608">
        <f t="shared" si="117"/>
        <v>28.03780442977471</v>
      </c>
      <c r="R139" s="608">
        <f t="shared" si="117"/>
        <v>6.8295962121121701</v>
      </c>
      <c r="S139" s="608">
        <f t="shared" si="117"/>
        <v>3.1825336407866072</v>
      </c>
      <c r="T139" s="608">
        <f t="shared" si="117"/>
        <v>4.9204848286100393</v>
      </c>
      <c r="U139" s="608">
        <f t="shared" si="117"/>
        <v>3.5345023423678015</v>
      </c>
      <c r="V139" s="608">
        <f t="shared" si="117"/>
        <v>0</v>
      </c>
      <c r="W139" s="608">
        <f t="shared" si="117"/>
        <v>0</v>
      </c>
      <c r="X139" s="608">
        <f t="shared" si="117"/>
        <v>0</v>
      </c>
      <c r="Y139" s="608">
        <f t="shared" si="117"/>
        <v>0</v>
      </c>
      <c r="Z139" s="608">
        <f t="shared" si="117"/>
        <v>0</v>
      </c>
      <c r="AA139" s="608">
        <f t="shared" si="117"/>
        <v>0</v>
      </c>
      <c r="AB139" s="608">
        <f t="shared" si="117"/>
        <v>0</v>
      </c>
      <c r="AC139" s="608">
        <f t="shared" si="117"/>
        <v>0</v>
      </c>
      <c r="AD139" s="608">
        <f t="shared" si="117"/>
        <v>0</v>
      </c>
      <c r="AE139" s="608">
        <f t="shared" si="117"/>
        <v>0</v>
      </c>
      <c r="AF139" s="608">
        <f t="shared" si="117"/>
        <v>0</v>
      </c>
      <c r="AG139" s="608">
        <f t="shared" si="117"/>
        <v>0</v>
      </c>
      <c r="AH139" s="608">
        <f t="shared" si="117"/>
        <v>0</v>
      </c>
      <c r="AI139" s="608">
        <f t="shared" si="117"/>
        <v>0</v>
      </c>
      <c r="AJ139" s="608">
        <f t="shared" si="117"/>
        <v>0</v>
      </c>
      <c r="AK139" s="608">
        <f t="shared" si="117"/>
        <v>0</v>
      </c>
      <c r="AL139" s="608">
        <f t="shared" si="117"/>
        <v>0</v>
      </c>
      <c r="AM139" s="608">
        <f t="shared" si="117"/>
        <v>0</v>
      </c>
      <c r="AN139" s="608">
        <f t="shared" si="117"/>
        <v>0</v>
      </c>
      <c r="AO139" s="608">
        <f t="shared" si="117"/>
        <v>0</v>
      </c>
      <c r="AP139" s="608">
        <f t="shared" si="117"/>
        <v>0</v>
      </c>
      <c r="AQ139" s="608">
        <f t="shared" si="117"/>
        <v>0</v>
      </c>
      <c r="AR139" s="608">
        <f t="shared" si="117"/>
        <v>0</v>
      </c>
      <c r="AS139" s="608">
        <f t="shared" si="117"/>
        <v>0</v>
      </c>
      <c r="AT139" s="608">
        <f t="shared" si="117"/>
        <v>0</v>
      </c>
      <c r="AU139" s="608">
        <f t="shared" si="117"/>
        <v>0</v>
      </c>
      <c r="AV139" s="608">
        <f t="shared" si="117"/>
        <v>0</v>
      </c>
      <c r="AW139" s="608">
        <f t="shared" si="117"/>
        <v>0</v>
      </c>
      <c r="AX139" s="608">
        <f t="shared" si="117"/>
        <v>0</v>
      </c>
      <c r="AY139" s="608">
        <f t="shared" si="117"/>
        <v>0</v>
      </c>
      <c r="AZ139" s="608">
        <f t="shared" si="117"/>
        <v>0</v>
      </c>
      <c r="BA139" s="608">
        <f t="shared" si="117"/>
        <v>0</v>
      </c>
      <c r="BB139" s="608">
        <f t="shared" si="117"/>
        <v>0</v>
      </c>
      <c r="BC139" s="608">
        <f t="shared" si="117"/>
        <v>0</v>
      </c>
      <c r="BD139" s="608">
        <f t="shared" si="117"/>
        <v>0</v>
      </c>
      <c r="BE139" s="608">
        <f t="shared" si="117"/>
        <v>0</v>
      </c>
      <c r="BF139" s="608">
        <f t="shared" si="117"/>
        <v>0</v>
      </c>
      <c r="BG139" s="608">
        <f t="shared" si="117"/>
        <v>0</v>
      </c>
      <c r="BH139" s="608">
        <f t="shared" si="117"/>
        <v>0</v>
      </c>
      <c r="BI139" s="608">
        <f t="shared" si="117"/>
        <v>0</v>
      </c>
      <c r="BJ139" s="608">
        <f t="shared" si="117"/>
        <v>0</v>
      </c>
      <c r="BK139" s="608">
        <f t="shared" si="117"/>
        <v>0</v>
      </c>
      <c r="BL139" s="608">
        <f t="shared" si="117"/>
        <v>0</v>
      </c>
      <c r="BM139" s="608">
        <f t="shared" si="117"/>
        <v>0</v>
      </c>
      <c r="BN139" s="608">
        <f t="shared" si="117"/>
        <v>0</v>
      </c>
      <c r="BO139" s="608">
        <f t="shared" si="117"/>
        <v>0</v>
      </c>
      <c r="BP139" s="608">
        <f t="shared" si="117"/>
        <v>0</v>
      </c>
      <c r="BQ139" s="608">
        <f t="shared" si="117"/>
        <v>0</v>
      </c>
      <c r="BR139" s="608">
        <f t="shared" si="117"/>
        <v>0</v>
      </c>
      <c r="BS139" s="608">
        <f t="shared" si="117"/>
        <v>0</v>
      </c>
      <c r="BT139" s="608">
        <f t="shared" si="117"/>
        <v>0</v>
      </c>
      <c r="BU139" s="608">
        <f t="shared" si="117"/>
        <v>0</v>
      </c>
      <c r="BV139" s="608">
        <f t="shared" si="117"/>
        <v>0</v>
      </c>
      <c r="BW139" s="608">
        <f t="shared" si="117"/>
        <v>0</v>
      </c>
      <c r="BX139" s="608">
        <f t="shared" si="117"/>
        <v>0</v>
      </c>
      <c r="BY139" s="608">
        <f t="shared" ref="BY139:CI139" si="118">SUM(BY127:BY138)</f>
        <v>0</v>
      </c>
      <c r="BZ139" s="608">
        <f t="shared" si="118"/>
        <v>0</v>
      </c>
      <c r="CA139" s="608">
        <f t="shared" si="118"/>
        <v>0</v>
      </c>
      <c r="CB139" s="608">
        <f t="shared" si="118"/>
        <v>0</v>
      </c>
      <c r="CC139" s="608">
        <f t="shared" si="118"/>
        <v>0</v>
      </c>
      <c r="CD139" s="608">
        <f t="shared" si="118"/>
        <v>0</v>
      </c>
      <c r="CE139" s="608">
        <f t="shared" si="118"/>
        <v>0</v>
      </c>
      <c r="CF139" s="608">
        <f t="shared" si="118"/>
        <v>0</v>
      </c>
      <c r="CG139" s="608">
        <f t="shared" si="118"/>
        <v>0</v>
      </c>
      <c r="CH139" s="608">
        <f t="shared" si="118"/>
        <v>0</v>
      </c>
      <c r="CI139" s="608">
        <f t="shared" si="118"/>
        <v>0</v>
      </c>
    </row>
    <row r="140" spans="1:87">
      <c r="A140" s="203"/>
      <c r="B140" s="1"/>
      <c r="D140" s="2"/>
      <c r="E140" s="2"/>
      <c r="F140" s="34"/>
      <c r="G140" s="3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</row>
    <row r="141" spans="1:87">
      <c r="A141" s="215"/>
      <c r="B141" s="193"/>
      <c r="C141" s="85" t="s">
        <v>237</v>
      </c>
      <c r="D141" s="90"/>
      <c r="E141" s="90"/>
      <c r="F141" s="78"/>
      <c r="G141" s="78"/>
      <c r="H141" s="86"/>
      <c r="I141" s="86"/>
      <c r="J141" s="86"/>
      <c r="K141" s="86"/>
      <c r="L141" s="86"/>
      <c r="M141" s="86"/>
      <c r="N141" s="86"/>
      <c r="O141" s="86"/>
      <c r="P141" s="86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</row>
    <row r="142" spans="1:87">
      <c r="A142" s="203"/>
      <c r="B142" s="1"/>
      <c r="C142" t="s">
        <v>764</v>
      </c>
      <c r="D142" s="2" t="s">
        <v>898</v>
      </c>
      <c r="E142" s="2" t="s">
        <v>58</v>
      </c>
      <c r="F142" s="34"/>
      <c r="G142" s="606"/>
      <c r="H142" s="436">
        <v>170.43899999999999</v>
      </c>
      <c r="I142" s="436">
        <v>171.435</v>
      </c>
      <c r="J142" s="436">
        <v>177.44327849999999</v>
      </c>
      <c r="K142" s="436">
        <v>160.17599999999999</v>
      </c>
      <c r="L142" s="436">
        <v>168.37700000000001</v>
      </c>
      <c r="M142" s="436"/>
      <c r="N142" s="436"/>
      <c r="O142" s="436"/>
      <c r="P142" s="436"/>
      <c r="Q142" s="436"/>
      <c r="R142" s="436"/>
      <c r="S142" s="436"/>
      <c r="T142" s="436"/>
      <c r="U142" s="436"/>
      <c r="V142" s="436"/>
      <c r="W142" s="436"/>
      <c r="X142" s="436"/>
      <c r="Y142" s="436"/>
      <c r="Z142" s="436"/>
      <c r="AA142" s="436"/>
      <c r="AB142" s="436"/>
      <c r="AC142" s="436"/>
      <c r="AD142" s="436"/>
      <c r="AE142" s="436"/>
      <c r="AF142" s="436"/>
      <c r="AG142" s="436"/>
      <c r="AH142" s="436"/>
      <c r="AI142" s="436"/>
      <c r="AJ142" s="436"/>
      <c r="AK142" s="436"/>
      <c r="AL142" s="436"/>
      <c r="AM142" s="436"/>
      <c r="AN142" s="436"/>
      <c r="AO142" s="436"/>
      <c r="AP142" s="436"/>
      <c r="AQ142" s="436"/>
      <c r="AR142" s="436"/>
      <c r="AS142" s="436"/>
      <c r="AT142" s="436"/>
      <c r="AU142" s="436"/>
      <c r="AV142" s="436"/>
      <c r="AW142" s="436"/>
      <c r="AX142" s="436"/>
      <c r="AY142" s="436"/>
      <c r="AZ142" s="436"/>
      <c r="BA142" s="436"/>
      <c r="BB142" s="436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36"/>
      <c r="BR142" s="436"/>
      <c r="BS142" s="436"/>
      <c r="BT142" s="436"/>
      <c r="BU142" s="436"/>
      <c r="BV142" s="436"/>
      <c r="BW142" s="436"/>
      <c r="BX142" s="436"/>
      <c r="BY142" s="436"/>
      <c r="BZ142" s="436"/>
      <c r="CA142" s="436"/>
      <c r="CB142" s="436"/>
      <c r="CC142" s="436"/>
      <c r="CD142" s="436"/>
      <c r="CE142" s="436"/>
      <c r="CF142" s="436"/>
      <c r="CG142" s="436"/>
      <c r="CH142" s="436"/>
      <c r="CI142" s="436"/>
    </row>
    <row r="143" spans="1:87">
      <c r="A143" s="203"/>
      <c r="B143" s="1"/>
      <c r="D143" s="2"/>
      <c r="E143" s="2"/>
      <c r="F143" s="34"/>
      <c r="G143" s="34"/>
      <c r="H143" s="439"/>
      <c r="I143" s="439"/>
      <c r="J143" s="439"/>
      <c r="K143" s="439"/>
      <c r="L143" s="439"/>
    </row>
    <row r="144" spans="1:87">
      <c r="A144" s="233"/>
      <c r="B144" s="234"/>
      <c r="C144" s="235" t="s">
        <v>836</v>
      </c>
      <c r="D144" s="208"/>
      <c r="E144" s="208"/>
      <c r="F144" s="240"/>
      <c r="G144" s="240"/>
      <c r="H144" s="237"/>
      <c r="I144" s="208"/>
      <c r="J144" s="241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  <c r="AB144" s="177"/>
      <c r="AC144" s="177"/>
      <c r="AD144" s="177"/>
      <c r="AE144" s="177"/>
      <c r="AF144" s="177"/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7"/>
      <c r="AZ144" s="177"/>
      <c r="BA144" s="177"/>
      <c r="BB144" s="177"/>
      <c r="BC144" s="177"/>
      <c r="BD144" s="177"/>
      <c r="BE144" s="177"/>
      <c r="BF144" s="177"/>
      <c r="BG144" s="177"/>
      <c r="BH144" s="177"/>
      <c r="BI144" s="177"/>
      <c r="BJ144" s="177"/>
      <c r="BK144" s="177"/>
      <c r="BL144" s="177"/>
      <c r="BM144" s="177"/>
      <c r="BN144" s="177"/>
      <c r="BO144" s="177"/>
      <c r="BP144" s="177"/>
      <c r="BQ144" s="177"/>
      <c r="BR144" s="177"/>
      <c r="BS144" s="177"/>
      <c r="BT144" s="177"/>
      <c r="BU144" s="177"/>
      <c r="BV144" s="177"/>
      <c r="BW144" s="177"/>
      <c r="BX144" s="177"/>
      <c r="BY144" s="177"/>
      <c r="BZ144" s="177"/>
      <c r="CA144" s="177"/>
      <c r="CB144" s="177"/>
      <c r="CC144" s="177"/>
      <c r="CD144" s="177"/>
      <c r="CE144" s="177"/>
      <c r="CF144" s="177"/>
      <c r="CG144" s="177"/>
      <c r="CH144" s="177"/>
      <c r="CI144" s="177"/>
    </row>
    <row r="145" spans="1:87">
      <c r="A145" s="203"/>
      <c r="B145" s="1"/>
      <c r="C145" t="s">
        <v>45</v>
      </c>
      <c r="D145" s="2" t="s">
        <v>898</v>
      </c>
      <c r="E145" s="2" t="s">
        <v>58</v>
      </c>
      <c r="F145" s="606"/>
      <c r="G145" s="439"/>
      <c r="H145" s="439"/>
      <c r="I145" s="439"/>
      <c r="J145" s="439"/>
      <c r="K145" s="439"/>
      <c r="L145" s="439"/>
    </row>
    <row r="146" spans="1:87">
      <c r="A146" s="203"/>
      <c r="B146" s="1"/>
      <c r="C146" t="s">
        <v>31</v>
      </c>
      <c r="D146" s="2" t="s">
        <v>898</v>
      </c>
      <c r="E146" s="2" t="s">
        <v>58</v>
      </c>
      <c r="F146" s="436">
        <v>39.341000000000001</v>
      </c>
      <c r="G146" s="439"/>
      <c r="H146" s="439"/>
      <c r="I146" s="439"/>
      <c r="J146" s="439"/>
      <c r="K146" s="439"/>
      <c r="L146" s="439"/>
    </row>
    <row r="147" spans="1:87">
      <c r="A147" s="203"/>
      <c r="B147" s="1"/>
      <c r="C147" t="s">
        <v>32</v>
      </c>
      <c r="D147" s="2" t="s">
        <v>898</v>
      </c>
      <c r="E147" s="2" t="s">
        <v>58</v>
      </c>
      <c r="F147" s="436">
        <v>28.273</v>
      </c>
      <c r="G147" s="439"/>
      <c r="H147" s="439"/>
      <c r="I147" s="439"/>
      <c r="J147" s="439"/>
      <c r="K147" s="439"/>
      <c r="L147" s="439"/>
    </row>
    <row r="148" spans="1:87">
      <c r="A148" s="203"/>
      <c r="B148" s="1"/>
      <c r="C148" t="s">
        <v>33</v>
      </c>
      <c r="D148" s="2" t="s">
        <v>898</v>
      </c>
      <c r="E148" s="2" t="s">
        <v>58</v>
      </c>
      <c r="F148" s="436">
        <v>22.318999999999999</v>
      </c>
      <c r="G148" s="439"/>
      <c r="H148" s="439"/>
      <c r="I148" s="439"/>
      <c r="J148" s="439"/>
      <c r="K148" s="439"/>
      <c r="L148" s="439"/>
    </row>
    <row r="149" spans="1:87">
      <c r="A149" s="203"/>
      <c r="B149" s="1"/>
      <c r="C149" t="s">
        <v>46</v>
      </c>
      <c r="D149" s="2" t="s">
        <v>898</v>
      </c>
      <c r="E149" s="2" t="s">
        <v>58</v>
      </c>
      <c r="F149" s="606"/>
      <c r="G149" s="439"/>
      <c r="H149" s="439"/>
      <c r="I149" s="439"/>
      <c r="J149" s="439"/>
      <c r="K149" s="439"/>
      <c r="L149" s="439"/>
    </row>
    <row r="150" spans="1:87">
      <c r="A150" s="203"/>
      <c r="B150" s="1"/>
      <c r="C150" t="s">
        <v>34</v>
      </c>
      <c r="D150" s="2" t="s">
        <v>898</v>
      </c>
      <c r="E150" s="2" t="s">
        <v>58</v>
      </c>
      <c r="F150" s="436">
        <v>19.878</v>
      </c>
      <c r="G150" s="439"/>
      <c r="H150" s="439"/>
      <c r="I150" s="439"/>
      <c r="J150" s="439"/>
      <c r="K150" s="439"/>
      <c r="L150" s="439"/>
    </row>
    <row r="151" spans="1:87">
      <c r="A151" s="203"/>
      <c r="B151" s="1"/>
      <c r="C151" t="s">
        <v>35</v>
      </c>
      <c r="D151" s="2" t="s">
        <v>898</v>
      </c>
      <c r="E151" s="2" t="s">
        <v>58</v>
      </c>
      <c r="F151" s="436">
        <v>12.922000000000001</v>
      </c>
      <c r="G151" s="439"/>
      <c r="H151" s="439"/>
      <c r="I151" s="439"/>
      <c r="J151" s="439"/>
      <c r="K151" s="439"/>
      <c r="L151" s="439"/>
    </row>
    <row r="152" spans="1:87">
      <c r="A152" s="203"/>
      <c r="B152" s="1"/>
      <c r="C152" t="s">
        <v>36</v>
      </c>
      <c r="D152" s="2" t="s">
        <v>898</v>
      </c>
      <c r="E152" s="2" t="s">
        <v>58</v>
      </c>
      <c r="F152" s="436">
        <v>17.524000000000001</v>
      </c>
      <c r="G152" s="439"/>
      <c r="H152" s="439"/>
      <c r="I152" s="439"/>
      <c r="J152" s="439"/>
      <c r="K152" s="439"/>
      <c r="L152" s="439"/>
    </row>
    <row r="153" spans="1:87">
      <c r="A153" s="203"/>
      <c r="B153" s="1"/>
      <c r="C153" t="s">
        <v>37</v>
      </c>
      <c r="D153" s="2" t="s">
        <v>898</v>
      </c>
      <c r="E153" s="2" t="s">
        <v>58</v>
      </c>
      <c r="F153" s="436">
        <v>28.12</v>
      </c>
      <c r="G153" s="439"/>
      <c r="H153" s="439"/>
      <c r="I153" s="439"/>
      <c r="J153" s="439"/>
      <c r="K153" s="439"/>
      <c r="L153" s="439"/>
    </row>
    <row r="154" spans="1:87">
      <c r="A154" s="203"/>
      <c r="B154" s="1"/>
      <c r="D154" s="2"/>
      <c r="E154" s="2"/>
      <c r="F154" s="439"/>
      <c r="G154" s="439"/>
      <c r="H154" s="439"/>
      <c r="I154" s="439"/>
      <c r="J154" s="439"/>
      <c r="K154" s="439"/>
      <c r="L154" s="439"/>
    </row>
    <row r="155" spans="1:87">
      <c r="A155" s="233"/>
      <c r="B155" s="234"/>
      <c r="C155" s="235" t="s">
        <v>837</v>
      </c>
      <c r="D155" s="208"/>
      <c r="E155" s="208"/>
      <c r="F155" s="240"/>
      <c r="G155" s="237"/>
      <c r="H155" s="237"/>
      <c r="I155" s="208"/>
      <c r="J155" s="241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  <c r="AB155" s="177"/>
      <c r="AC155" s="177"/>
      <c r="AD155" s="177"/>
      <c r="AE155" s="177"/>
      <c r="AF155" s="177"/>
      <c r="AG155" s="177"/>
      <c r="AH155" s="177"/>
      <c r="AI155" s="177"/>
      <c r="AJ155" s="177"/>
      <c r="AK155" s="177"/>
      <c r="AL155" s="177"/>
      <c r="AM155" s="177"/>
      <c r="AN155" s="177"/>
      <c r="AO155" s="177"/>
      <c r="AP155" s="177"/>
      <c r="AQ155" s="177"/>
      <c r="AR155" s="177"/>
      <c r="AS155" s="177"/>
      <c r="AT155" s="177"/>
      <c r="AU155" s="177"/>
      <c r="AV155" s="177"/>
      <c r="AW155" s="177"/>
      <c r="AX155" s="177"/>
      <c r="AY155" s="177"/>
      <c r="AZ155" s="177"/>
      <c r="BA155" s="177"/>
      <c r="BB155" s="177"/>
      <c r="BC155" s="177"/>
      <c r="BD155" s="177"/>
      <c r="BE155" s="177"/>
      <c r="BF155" s="177"/>
      <c r="BG155" s="177"/>
      <c r="BH155" s="177"/>
      <c r="BI155" s="177"/>
      <c r="BJ155" s="177"/>
      <c r="BK155" s="177"/>
      <c r="BL155" s="177"/>
      <c r="BM155" s="177"/>
      <c r="BN155" s="177"/>
      <c r="BO155" s="177"/>
      <c r="BP155" s="177"/>
      <c r="BQ155" s="177"/>
      <c r="BR155" s="177"/>
      <c r="BS155" s="177"/>
      <c r="BT155" s="177"/>
      <c r="BU155" s="177"/>
      <c r="BV155" s="177"/>
      <c r="BW155" s="177"/>
      <c r="BX155" s="177"/>
      <c r="BY155" s="177"/>
      <c r="BZ155" s="177"/>
      <c r="CA155" s="177"/>
      <c r="CB155" s="177"/>
      <c r="CC155" s="177"/>
      <c r="CD155" s="177"/>
      <c r="CE155" s="177"/>
      <c r="CF155" s="177"/>
      <c r="CG155" s="177"/>
      <c r="CH155" s="177"/>
      <c r="CI155" s="177"/>
    </row>
    <row r="156" spans="1:87">
      <c r="A156" s="203"/>
      <c r="B156" s="1"/>
      <c r="C156" t="s">
        <v>45</v>
      </c>
      <c r="D156" s="2" t="s">
        <v>41</v>
      </c>
      <c r="E156" s="2" t="s">
        <v>453</v>
      </c>
      <c r="F156" s="609">
        <v>44834</v>
      </c>
      <c r="G156" s="439"/>
      <c r="H156" s="439"/>
      <c r="I156" s="439"/>
      <c r="J156" s="439"/>
      <c r="K156" s="439"/>
      <c r="L156" s="439"/>
    </row>
    <row r="157" spans="1:87">
      <c r="A157" s="203"/>
      <c r="B157" s="1"/>
      <c r="C157" t="s">
        <v>31</v>
      </c>
      <c r="D157" s="2" t="s">
        <v>41</v>
      </c>
      <c r="E157" s="2" t="s">
        <v>453</v>
      </c>
      <c r="F157" s="577">
        <v>47237</v>
      </c>
      <c r="G157" s="439"/>
      <c r="H157" s="439"/>
      <c r="I157" s="439"/>
      <c r="J157" s="439"/>
      <c r="K157" s="439"/>
      <c r="L157" s="439"/>
    </row>
    <row r="158" spans="1:87">
      <c r="A158" s="203"/>
      <c r="B158" s="1"/>
      <c r="C158" t="s">
        <v>32</v>
      </c>
      <c r="D158" s="2" t="s">
        <v>41</v>
      </c>
      <c r="E158" s="2" t="s">
        <v>453</v>
      </c>
      <c r="F158" s="577">
        <v>46112</v>
      </c>
      <c r="G158" s="439"/>
      <c r="H158" s="439"/>
      <c r="I158" s="439"/>
      <c r="J158" s="439"/>
      <c r="K158" s="439"/>
      <c r="L158" s="439"/>
    </row>
    <row r="159" spans="1:87">
      <c r="A159" s="203"/>
      <c r="B159" s="1"/>
      <c r="C159" t="s">
        <v>33</v>
      </c>
      <c r="D159" s="2" t="s">
        <v>41</v>
      </c>
      <c r="E159" s="2" t="s">
        <v>453</v>
      </c>
      <c r="F159" s="577">
        <v>46187</v>
      </c>
      <c r="G159" s="439"/>
      <c r="H159" s="439"/>
      <c r="I159" s="439"/>
      <c r="J159" s="439"/>
      <c r="K159" s="439"/>
      <c r="L159" s="439"/>
    </row>
    <row r="160" spans="1:87">
      <c r="A160" s="203"/>
      <c r="B160" s="1"/>
      <c r="C160" t="s">
        <v>46</v>
      </c>
      <c r="D160" s="2" t="s">
        <v>41</v>
      </c>
      <c r="E160" s="2" t="s">
        <v>453</v>
      </c>
      <c r="F160" s="609">
        <v>44709</v>
      </c>
      <c r="G160" s="439"/>
      <c r="H160" s="439"/>
      <c r="I160" s="439"/>
      <c r="J160" s="439"/>
      <c r="K160" s="439"/>
      <c r="L160" s="439"/>
    </row>
    <row r="161" spans="1:87">
      <c r="A161" s="203"/>
      <c r="B161" s="1"/>
      <c r="C161" t="s">
        <v>34</v>
      </c>
      <c r="D161" s="2" t="s">
        <v>41</v>
      </c>
      <c r="E161" s="2" t="s">
        <v>453</v>
      </c>
      <c r="F161" s="577">
        <v>51439</v>
      </c>
      <c r="G161" s="439"/>
      <c r="H161" s="439"/>
      <c r="I161" s="439"/>
      <c r="J161" s="439"/>
      <c r="K161" s="439"/>
      <c r="L161" s="439"/>
    </row>
    <row r="162" spans="1:87">
      <c r="A162" s="203"/>
      <c r="B162" s="1"/>
      <c r="C162" t="s">
        <v>35</v>
      </c>
      <c r="D162" s="2" t="s">
        <v>41</v>
      </c>
      <c r="E162" s="2" t="s">
        <v>453</v>
      </c>
      <c r="F162" s="577">
        <v>48024</v>
      </c>
      <c r="G162" s="439"/>
      <c r="H162" s="439"/>
      <c r="I162" s="439"/>
      <c r="J162" s="439"/>
      <c r="K162" s="439"/>
      <c r="L162" s="439"/>
    </row>
    <row r="163" spans="1:87">
      <c r="A163" s="203"/>
      <c r="B163" s="1"/>
      <c r="C163" t="s">
        <v>36</v>
      </c>
      <c r="D163" s="2" t="s">
        <v>41</v>
      </c>
      <c r="E163" s="2" t="s">
        <v>453</v>
      </c>
      <c r="F163" s="577">
        <v>48486</v>
      </c>
      <c r="G163" s="439"/>
      <c r="H163" s="439"/>
      <c r="I163" s="439"/>
      <c r="J163" s="439"/>
      <c r="K163" s="439"/>
      <c r="L163" s="439"/>
    </row>
    <row r="164" spans="1:87">
      <c r="A164" s="203"/>
      <c r="B164" s="1"/>
      <c r="C164" t="s">
        <v>37</v>
      </c>
      <c r="D164" s="2" t="s">
        <v>41</v>
      </c>
      <c r="E164" s="2" t="s">
        <v>453</v>
      </c>
      <c r="F164" s="577">
        <v>47468</v>
      </c>
      <c r="G164" s="439"/>
      <c r="H164" s="439"/>
      <c r="I164" s="439"/>
      <c r="J164" s="439"/>
      <c r="K164" s="439"/>
      <c r="L164" s="439"/>
    </row>
    <row r="165" spans="1:87">
      <c r="A165" s="203"/>
      <c r="B165" s="1"/>
      <c r="D165" s="2"/>
      <c r="E165" s="2"/>
      <c r="F165" s="34"/>
      <c r="G165" s="439"/>
      <c r="H165" s="439"/>
      <c r="I165" s="439"/>
      <c r="J165" s="439"/>
      <c r="K165" s="439"/>
    </row>
    <row r="166" spans="1:87">
      <c r="A166" s="233"/>
      <c r="B166" s="234"/>
      <c r="C166" s="235" t="s">
        <v>838</v>
      </c>
      <c r="D166" s="208"/>
      <c r="E166" s="208"/>
      <c r="F166" s="240"/>
      <c r="G166" s="237"/>
      <c r="H166" s="237"/>
      <c r="I166" s="208"/>
      <c r="J166" s="241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AD166" s="177"/>
      <c r="AE166" s="177"/>
      <c r="AF166" s="177"/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7"/>
      <c r="AZ166" s="177"/>
      <c r="BA166" s="177"/>
      <c r="BB166" s="177"/>
      <c r="BC166" s="177"/>
      <c r="BD166" s="177"/>
      <c r="BE166" s="177"/>
      <c r="BF166" s="177"/>
      <c r="BG166" s="177"/>
      <c r="BH166" s="177"/>
      <c r="BI166" s="177"/>
      <c r="BJ166" s="177"/>
      <c r="BK166" s="177"/>
      <c r="BL166" s="177"/>
      <c r="BM166" s="177"/>
      <c r="BN166" s="177"/>
      <c r="BO166" s="177"/>
      <c r="BP166" s="177"/>
      <c r="BQ166" s="177"/>
      <c r="BR166" s="177"/>
      <c r="BS166" s="177"/>
      <c r="BT166" s="177"/>
      <c r="BU166" s="177"/>
      <c r="BV166" s="177"/>
      <c r="BW166" s="177"/>
      <c r="BX166" s="177"/>
      <c r="BY166" s="177"/>
      <c r="BZ166" s="177"/>
      <c r="CA166" s="177"/>
      <c r="CB166" s="177"/>
      <c r="CC166" s="177"/>
      <c r="CD166" s="177"/>
      <c r="CE166" s="177"/>
      <c r="CF166" s="177"/>
      <c r="CG166" s="177"/>
      <c r="CH166" s="177"/>
      <c r="CI166" s="177"/>
    </row>
    <row r="167" spans="1:87">
      <c r="A167" s="203"/>
      <c r="B167" s="1"/>
      <c r="C167" t="s">
        <v>45</v>
      </c>
      <c r="D167" s="2" t="s">
        <v>41</v>
      </c>
      <c r="E167" s="2" t="s">
        <v>42</v>
      </c>
      <c r="F167" s="610"/>
      <c r="G167" s="439"/>
      <c r="H167" s="439"/>
      <c r="I167" s="439"/>
      <c r="J167" s="439"/>
      <c r="K167" s="439"/>
      <c r="L167" s="439"/>
    </row>
    <row r="168" spans="1:87">
      <c r="A168" s="203"/>
      <c r="B168" s="1"/>
      <c r="C168" t="s">
        <v>31</v>
      </c>
      <c r="D168" s="2" t="s">
        <v>41</v>
      </c>
      <c r="E168" s="2" t="s">
        <v>42</v>
      </c>
      <c r="F168" s="578">
        <v>0</v>
      </c>
      <c r="G168" s="439"/>
      <c r="H168" s="439"/>
      <c r="I168" s="439"/>
      <c r="J168" s="439"/>
      <c r="K168" s="439"/>
      <c r="L168" s="439"/>
    </row>
    <row r="169" spans="1:87">
      <c r="A169" s="203"/>
      <c r="B169" s="1"/>
      <c r="C169" t="s">
        <v>32</v>
      </c>
      <c r="D169" s="2" t="s">
        <v>41</v>
      </c>
      <c r="E169" s="2" t="s">
        <v>42</v>
      </c>
      <c r="F169" s="578">
        <v>0</v>
      </c>
      <c r="G169" s="439"/>
      <c r="H169" s="439"/>
      <c r="I169" s="439"/>
      <c r="J169" s="439"/>
      <c r="K169" s="439"/>
      <c r="L169" s="439"/>
    </row>
    <row r="170" spans="1:87">
      <c r="A170" s="203"/>
      <c r="B170" s="1"/>
      <c r="C170" t="s">
        <v>33</v>
      </c>
      <c r="D170" s="2" t="s">
        <v>41</v>
      </c>
      <c r="E170" s="2" t="s">
        <v>42</v>
      </c>
      <c r="F170" s="578">
        <v>0</v>
      </c>
      <c r="G170" s="439"/>
      <c r="H170" s="439"/>
      <c r="I170" s="439"/>
      <c r="J170" s="439"/>
      <c r="K170" s="439"/>
      <c r="L170" s="439"/>
    </row>
    <row r="171" spans="1:87">
      <c r="A171" s="203"/>
      <c r="B171" s="1"/>
      <c r="C171" t="s">
        <v>46</v>
      </c>
      <c r="D171" s="2" t="s">
        <v>41</v>
      </c>
      <c r="E171" s="2" t="s">
        <v>42</v>
      </c>
      <c r="F171" s="610"/>
      <c r="G171" s="439"/>
      <c r="H171" s="439"/>
      <c r="I171" s="439"/>
      <c r="J171" s="439"/>
      <c r="K171" s="439"/>
      <c r="L171" s="439"/>
    </row>
    <row r="172" spans="1:87">
      <c r="A172" s="203"/>
      <c r="B172" s="1"/>
      <c r="C172" t="s">
        <v>34</v>
      </c>
      <c r="D172" s="2" t="s">
        <v>41</v>
      </c>
      <c r="E172" s="2" t="s">
        <v>42</v>
      </c>
      <c r="F172" s="578">
        <v>0.5</v>
      </c>
      <c r="G172" s="697"/>
      <c r="H172" s="439"/>
      <c r="I172" s="439"/>
      <c r="J172" s="439"/>
      <c r="K172" s="439"/>
      <c r="L172" s="439"/>
    </row>
    <row r="173" spans="1:87">
      <c r="A173" s="203"/>
      <c r="B173" s="1"/>
      <c r="C173" t="s">
        <v>35</v>
      </c>
      <c r="D173" s="2" t="s">
        <v>41</v>
      </c>
      <c r="E173" s="2" t="s">
        <v>42</v>
      </c>
      <c r="F173" s="578">
        <v>0</v>
      </c>
      <c r="G173" s="697"/>
      <c r="H173" s="439"/>
      <c r="I173" s="439"/>
      <c r="J173" s="439"/>
      <c r="K173" s="439"/>
      <c r="L173" s="439"/>
    </row>
    <row r="174" spans="1:87">
      <c r="A174" s="203"/>
      <c r="B174" s="1"/>
      <c r="C174" t="s">
        <v>36</v>
      </c>
      <c r="D174" s="2" t="s">
        <v>41</v>
      </c>
      <c r="E174" s="2" t="s">
        <v>42</v>
      </c>
      <c r="F174" s="578">
        <v>0</v>
      </c>
      <c r="G174" s="697"/>
      <c r="H174" s="439"/>
      <c r="I174" s="439"/>
      <c r="J174" s="439"/>
      <c r="K174" s="439"/>
      <c r="L174" s="439"/>
    </row>
    <row r="175" spans="1:87">
      <c r="A175" s="203"/>
      <c r="B175" s="1"/>
      <c r="C175" t="s">
        <v>37</v>
      </c>
      <c r="D175" s="2" t="s">
        <v>41</v>
      </c>
      <c r="E175" s="2" t="s">
        <v>42</v>
      </c>
      <c r="F175" s="578">
        <v>0</v>
      </c>
      <c r="G175" s="697"/>
      <c r="H175" s="439"/>
      <c r="I175" s="439"/>
      <c r="J175" s="439"/>
      <c r="K175" s="439"/>
      <c r="L175" s="439"/>
    </row>
    <row r="176" spans="1:87">
      <c r="A176" s="203"/>
      <c r="B176" s="1"/>
      <c r="D176" s="2"/>
      <c r="E176" s="2"/>
      <c r="F176" s="34"/>
      <c r="G176" s="34"/>
      <c r="H176" s="439"/>
      <c r="I176" s="439"/>
      <c r="J176" s="439"/>
      <c r="K176" s="439"/>
    </row>
    <row r="177" spans="1:87">
      <c r="A177" s="233"/>
      <c r="B177" s="234"/>
      <c r="C177" s="235" t="s">
        <v>238</v>
      </c>
      <c r="D177" s="208"/>
      <c r="E177" s="208"/>
      <c r="F177" s="240"/>
      <c r="G177" s="240"/>
      <c r="H177" s="237"/>
      <c r="I177" s="208"/>
      <c r="J177" s="241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  <c r="AB177" s="177"/>
      <c r="AC177" s="177"/>
      <c r="AD177" s="177"/>
      <c r="AE177" s="177"/>
      <c r="AF177" s="177"/>
      <c r="AG177" s="177"/>
      <c r="AH177" s="177"/>
      <c r="AI177" s="177"/>
      <c r="AJ177" s="177"/>
      <c r="AK177" s="177"/>
      <c r="AL177" s="177"/>
      <c r="AM177" s="177"/>
      <c r="AN177" s="177"/>
      <c r="AO177" s="177"/>
      <c r="AP177" s="177"/>
      <c r="AQ177" s="177"/>
      <c r="AR177" s="177"/>
      <c r="AS177" s="177"/>
      <c r="AT177" s="177"/>
      <c r="AU177" s="177"/>
      <c r="AV177" s="177"/>
      <c r="AW177" s="177"/>
      <c r="AX177" s="177"/>
      <c r="AY177" s="177"/>
      <c r="AZ177" s="177"/>
      <c r="BA177" s="177"/>
      <c r="BB177" s="177"/>
      <c r="BC177" s="177"/>
      <c r="BD177" s="177"/>
      <c r="BE177" s="177"/>
      <c r="BF177" s="177"/>
      <c r="BG177" s="177"/>
      <c r="BH177" s="177"/>
      <c r="BI177" s="177"/>
      <c r="BJ177" s="177"/>
      <c r="BK177" s="177"/>
      <c r="BL177" s="177"/>
      <c r="BM177" s="177"/>
      <c r="BN177" s="177"/>
      <c r="BO177" s="177"/>
      <c r="BP177" s="177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177"/>
      <c r="CE177" s="177"/>
      <c r="CF177" s="177"/>
      <c r="CG177" s="177"/>
      <c r="CH177" s="177"/>
      <c r="CI177" s="177"/>
    </row>
    <row r="178" spans="1:87">
      <c r="A178" s="203"/>
      <c r="B178" s="1"/>
      <c r="C178" t="s">
        <v>239</v>
      </c>
      <c r="D178" s="2" t="s">
        <v>736</v>
      </c>
      <c r="E178" s="2" t="s">
        <v>58</v>
      </c>
      <c r="F178" s="34"/>
      <c r="G178" s="606"/>
      <c r="H178" s="606"/>
      <c r="I178" s="606"/>
      <c r="J178" s="606"/>
      <c r="K178" s="606"/>
      <c r="L178" s="436"/>
      <c r="M178" s="436">
        <v>1.7030000000000001</v>
      </c>
      <c r="N178" s="436">
        <v>1.7030000000000001</v>
      </c>
      <c r="O178" s="436">
        <v>1.7030000000000001</v>
      </c>
      <c r="P178" s="436">
        <v>1.7030000000000001</v>
      </c>
      <c r="Q178" s="436">
        <v>1.7030000000000001</v>
      </c>
      <c r="R178" s="436">
        <v>1.7030000000000001</v>
      </c>
      <c r="S178" s="436">
        <v>1.7030000000000001</v>
      </c>
      <c r="T178" s="436">
        <v>1.7030000000000001</v>
      </c>
      <c r="U178" s="436">
        <v>1.7030000000000001</v>
      </c>
      <c r="V178" s="436">
        <v>1.7030000000000001</v>
      </c>
      <c r="W178" s="436">
        <v>1.7030000000000001</v>
      </c>
      <c r="X178" s="436">
        <v>1.7030000000000001</v>
      </c>
      <c r="Y178" s="436">
        <v>1.7030000000000001</v>
      </c>
      <c r="Z178" s="436">
        <v>1.7030000000000001</v>
      </c>
      <c r="AA178" s="436">
        <v>1.7030000000000001</v>
      </c>
      <c r="AB178" s="436">
        <v>1.7030000000000001</v>
      </c>
      <c r="AC178" s="436">
        <v>0</v>
      </c>
      <c r="AD178" s="436">
        <v>0</v>
      </c>
      <c r="AE178" s="436">
        <v>0</v>
      </c>
      <c r="AF178" s="436">
        <v>0</v>
      </c>
      <c r="AG178" s="436">
        <v>0</v>
      </c>
      <c r="AH178" s="436">
        <v>0</v>
      </c>
      <c r="AI178" s="436">
        <v>0</v>
      </c>
      <c r="AJ178" s="436">
        <v>0</v>
      </c>
      <c r="AK178" s="436">
        <v>0</v>
      </c>
      <c r="AL178" s="436">
        <v>0</v>
      </c>
      <c r="AM178" s="436">
        <v>0</v>
      </c>
      <c r="AN178" s="436">
        <v>0</v>
      </c>
      <c r="AO178" s="436">
        <v>0</v>
      </c>
      <c r="AP178" s="436">
        <v>0</v>
      </c>
      <c r="AQ178" s="436">
        <v>0</v>
      </c>
      <c r="AR178" s="436">
        <v>0</v>
      </c>
      <c r="AS178" s="436">
        <v>0</v>
      </c>
      <c r="AT178" s="436">
        <v>0</v>
      </c>
      <c r="AU178" s="436">
        <v>0</v>
      </c>
      <c r="AV178" s="436">
        <v>0</v>
      </c>
      <c r="AW178" s="436">
        <v>0</v>
      </c>
      <c r="AX178" s="436">
        <v>0</v>
      </c>
      <c r="AY178" s="436">
        <v>0</v>
      </c>
      <c r="AZ178" s="436">
        <v>0</v>
      </c>
      <c r="BA178" s="436">
        <v>0</v>
      </c>
      <c r="BB178" s="436">
        <v>0</v>
      </c>
      <c r="BC178" s="436">
        <v>0</v>
      </c>
      <c r="BD178" s="436">
        <v>0</v>
      </c>
      <c r="BE178" s="436">
        <v>0</v>
      </c>
      <c r="BF178" s="436">
        <v>0</v>
      </c>
      <c r="BG178" s="436">
        <v>0</v>
      </c>
      <c r="BH178" s="436">
        <v>0</v>
      </c>
      <c r="BI178" s="436">
        <v>0</v>
      </c>
      <c r="BJ178" s="436">
        <v>0</v>
      </c>
      <c r="BK178" s="436">
        <v>0</v>
      </c>
      <c r="BL178" s="436">
        <v>0</v>
      </c>
      <c r="BM178" s="436">
        <v>0</v>
      </c>
      <c r="BN178" s="436">
        <v>0</v>
      </c>
      <c r="BO178" s="436">
        <v>0</v>
      </c>
      <c r="BP178" s="436">
        <v>0</v>
      </c>
      <c r="BQ178" s="436">
        <v>0</v>
      </c>
      <c r="BR178" s="436">
        <v>0</v>
      </c>
      <c r="BS178" s="436">
        <v>0</v>
      </c>
      <c r="BT178" s="436">
        <v>0</v>
      </c>
      <c r="BU178" s="436">
        <v>0</v>
      </c>
      <c r="BV178" s="436">
        <v>0</v>
      </c>
      <c r="BW178" s="436">
        <v>0</v>
      </c>
      <c r="BX178" s="436">
        <v>0</v>
      </c>
      <c r="BY178" s="436">
        <v>0</v>
      </c>
      <c r="BZ178" s="436">
        <v>0</v>
      </c>
      <c r="CA178" s="436">
        <v>0</v>
      </c>
      <c r="CB178" s="436">
        <v>0</v>
      </c>
      <c r="CC178" s="436">
        <v>0</v>
      </c>
      <c r="CD178" s="436">
        <v>0</v>
      </c>
      <c r="CE178" s="436">
        <v>0</v>
      </c>
      <c r="CF178" s="436">
        <v>0</v>
      </c>
      <c r="CG178" s="436">
        <v>0</v>
      </c>
      <c r="CH178" s="436">
        <v>0</v>
      </c>
      <c r="CI178" s="436">
        <v>0</v>
      </c>
    </row>
    <row r="179" spans="1:87">
      <c r="A179" s="203"/>
      <c r="B179" s="1"/>
      <c r="C179" s="40" t="s">
        <v>49</v>
      </c>
      <c r="D179" s="2" t="s">
        <v>736</v>
      </c>
      <c r="E179" s="2" t="s">
        <v>58</v>
      </c>
      <c r="F179" s="34"/>
      <c r="G179" s="606"/>
      <c r="H179" s="606"/>
      <c r="I179" s="606"/>
      <c r="J179" s="606"/>
      <c r="K179" s="606"/>
      <c r="L179" s="436"/>
      <c r="M179" s="436">
        <v>-2.5</v>
      </c>
      <c r="N179" s="436">
        <v>-2.5</v>
      </c>
      <c r="O179" s="436">
        <v>-2.5</v>
      </c>
      <c r="P179" s="436">
        <v>-2.5</v>
      </c>
      <c r="Q179" s="436">
        <v>-2.5</v>
      </c>
      <c r="R179" s="436">
        <v>-2.5</v>
      </c>
      <c r="S179" s="436">
        <v>-2.5</v>
      </c>
      <c r="T179" s="436">
        <v>-2.5</v>
      </c>
      <c r="U179" s="436">
        <v>0</v>
      </c>
      <c r="V179" s="436">
        <v>0</v>
      </c>
      <c r="W179" s="436">
        <v>0</v>
      </c>
      <c r="X179" s="436">
        <v>0</v>
      </c>
      <c r="Y179" s="436">
        <v>0</v>
      </c>
      <c r="Z179" s="436">
        <v>0</v>
      </c>
      <c r="AA179" s="436">
        <v>0</v>
      </c>
      <c r="AB179" s="436">
        <v>0</v>
      </c>
      <c r="AC179" s="436">
        <v>0</v>
      </c>
      <c r="AD179" s="436">
        <v>0</v>
      </c>
      <c r="AE179" s="436">
        <v>0</v>
      </c>
      <c r="AF179" s="436">
        <v>0</v>
      </c>
      <c r="AG179" s="436">
        <v>0</v>
      </c>
      <c r="AH179" s="436">
        <v>0</v>
      </c>
      <c r="AI179" s="436">
        <v>0</v>
      </c>
      <c r="AJ179" s="436">
        <v>0</v>
      </c>
      <c r="AK179" s="436">
        <v>0</v>
      </c>
      <c r="AL179" s="436">
        <v>0</v>
      </c>
      <c r="AM179" s="436">
        <v>0</v>
      </c>
      <c r="AN179" s="436">
        <v>0</v>
      </c>
      <c r="AO179" s="436">
        <v>0</v>
      </c>
      <c r="AP179" s="436">
        <v>0</v>
      </c>
      <c r="AQ179" s="436">
        <v>0</v>
      </c>
      <c r="AR179" s="436">
        <v>0</v>
      </c>
      <c r="AS179" s="436">
        <v>0</v>
      </c>
      <c r="AT179" s="436">
        <v>0</v>
      </c>
      <c r="AU179" s="436">
        <v>0</v>
      </c>
      <c r="AV179" s="436">
        <v>0</v>
      </c>
      <c r="AW179" s="436">
        <v>0</v>
      </c>
      <c r="AX179" s="436">
        <v>0</v>
      </c>
      <c r="AY179" s="436">
        <v>0</v>
      </c>
      <c r="AZ179" s="436">
        <v>0</v>
      </c>
      <c r="BA179" s="436">
        <v>0</v>
      </c>
      <c r="BB179" s="436">
        <v>0</v>
      </c>
      <c r="BC179" s="436">
        <v>0</v>
      </c>
      <c r="BD179" s="436">
        <v>0</v>
      </c>
      <c r="BE179" s="436">
        <v>0</v>
      </c>
      <c r="BF179" s="436">
        <v>0</v>
      </c>
      <c r="BG179" s="436">
        <v>0</v>
      </c>
      <c r="BH179" s="436">
        <v>0</v>
      </c>
      <c r="BI179" s="436">
        <v>0</v>
      </c>
      <c r="BJ179" s="436">
        <v>0</v>
      </c>
      <c r="BK179" s="436">
        <v>0</v>
      </c>
      <c r="BL179" s="436">
        <v>0</v>
      </c>
      <c r="BM179" s="436">
        <v>0</v>
      </c>
      <c r="BN179" s="436">
        <v>0</v>
      </c>
      <c r="BO179" s="436">
        <v>0</v>
      </c>
      <c r="BP179" s="436">
        <v>0</v>
      </c>
      <c r="BQ179" s="436">
        <v>0</v>
      </c>
      <c r="BR179" s="436">
        <v>0</v>
      </c>
      <c r="BS179" s="436">
        <v>0</v>
      </c>
      <c r="BT179" s="436">
        <v>0</v>
      </c>
      <c r="BU179" s="436">
        <v>0</v>
      </c>
      <c r="BV179" s="436">
        <v>0</v>
      </c>
      <c r="BW179" s="436">
        <v>0</v>
      </c>
      <c r="BX179" s="436">
        <v>0</v>
      </c>
      <c r="BY179" s="436">
        <v>0</v>
      </c>
      <c r="BZ179" s="436">
        <v>0</v>
      </c>
      <c r="CA179" s="436">
        <v>0</v>
      </c>
      <c r="CB179" s="436">
        <v>0</v>
      </c>
      <c r="CC179" s="436">
        <v>0</v>
      </c>
      <c r="CD179" s="436">
        <v>0</v>
      </c>
      <c r="CE179" s="436">
        <v>0</v>
      </c>
      <c r="CF179" s="436">
        <v>0</v>
      </c>
      <c r="CG179" s="436">
        <v>0</v>
      </c>
      <c r="CH179" s="436">
        <v>0</v>
      </c>
      <c r="CI179" s="436">
        <v>0</v>
      </c>
    </row>
    <row r="180" spans="1:87">
      <c r="A180" s="203"/>
      <c r="B180" s="1"/>
      <c r="C180" t="s">
        <v>240</v>
      </c>
      <c r="D180" s="2" t="s">
        <v>736</v>
      </c>
      <c r="E180" s="2" t="s">
        <v>58</v>
      </c>
      <c r="F180" s="34"/>
      <c r="G180" s="606"/>
      <c r="H180" s="606"/>
      <c r="I180" s="606"/>
      <c r="J180" s="606"/>
      <c r="K180" s="606"/>
      <c r="L180" s="436"/>
      <c r="M180" s="436">
        <v>-3.4659999999999997</v>
      </c>
      <c r="N180" s="436">
        <v>-2.0950000000000002</v>
      </c>
      <c r="O180" s="436">
        <v>-2.0960000000000001</v>
      </c>
      <c r="P180" s="436">
        <v>-2.097</v>
      </c>
      <c r="Q180" s="436">
        <v>-2.1189999999999998</v>
      </c>
      <c r="R180" s="436">
        <v>-2.145</v>
      </c>
      <c r="S180" s="436">
        <v>-2.1680000000000001</v>
      </c>
      <c r="T180" s="436">
        <v>-1.9640000000000002</v>
      </c>
      <c r="U180" s="436">
        <v>-1.9640000000000002</v>
      </c>
      <c r="V180" s="436">
        <v>-1.9640000000000002</v>
      </c>
      <c r="W180" s="436">
        <v>-1.9640000000000002</v>
      </c>
      <c r="X180" s="436">
        <v>-1.9640000000000002</v>
      </c>
      <c r="Y180" s="436">
        <v>-1.9640000000000002</v>
      </c>
      <c r="Z180" s="436">
        <v>-1.9640000000000002</v>
      </c>
      <c r="AA180" s="436">
        <v>-1.9640000000000002</v>
      </c>
      <c r="AB180" s="436">
        <v>-1.9640000000000002</v>
      </c>
      <c r="AC180" s="436">
        <v>0</v>
      </c>
      <c r="AD180" s="436">
        <v>0</v>
      </c>
      <c r="AE180" s="436">
        <v>0</v>
      </c>
      <c r="AF180" s="436">
        <v>0</v>
      </c>
      <c r="AG180" s="436">
        <v>0</v>
      </c>
      <c r="AH180" s="436">
        <v>0</v>
      </c>
      <c r="AI180" s="436">
        <v>0</v>
      </c>
      <c r="AJ180" s="436">
        <v>0</v>
      </c>
      <c r="AK180" s="436">
        <v>0</v>
      </c>
      <c r="AL180" s="436">
        <v>0</v>
      </c>
      <c r="AM180" s="436">
        <v>0</v>
      </c>
      <c r="AN180" s="436">
        <v>0</v>
      </c>
      <c r="AO180" s="436">
        <v>0</v>
      </c>
      <c r="AP180" s="436">
        <v>0</v>
      </c>
      <c r="AQ180" s="436">
        <v>0</v>
      </c>
      <c r="AR180" s="436">
        <v>0</v>
      </c>
      <c r="AS180" s="436">
        <v>0</v>
      </c>
      <c r="AT180" s="436">
        <v>0</v>
      </c>
      <c r="AU180" s="436">
        <v>0</v>
      </c>
      <c r="AV180" s="436">
        <v>0</v>
      </c>
      <c r="AW180" s="436">
        <v>0</v>
      </c>
      <c r="AX180" s="436">
        <v>0</v>
      </c>
      <c r="AY180" s="436">
        <v>0</v>
      </c>
      <c r="AZ180" s="436">
        <v>0</v>
      </c>
      <c r="BA180" s="436">
        <v>0</v>
      </c>
      <c r="BB180" s="436">
        <v>0</v>
      </c>
      <c r="BC180" s="436">
        <v>0</v>
      </c>
      <c r="BD180" s="436">
        <v>0</v>
      </c>
      <c r="BE180" s="436">
        <v>0</v>
      </c>
      <c r="BF180" s="436">
        <v>0</v>
      </c>
      <c r="BG180" s="436">
        <v>0</v>
      </c>
      <c r="BH180" s="436">
        <v>0</v>
      </c>
      <c r="BI180" s="436">
        <v>0</v>
      </c>
      <c r="BJ180" s="436">
        <v>0</v>
      </c>
      <c r="BK180" s="436">
        <v>0</v>
      </c>
      <c r="BL180" s="436">
        <v>0</v>
      </c>
      <c r="BM180" s="436">
        <v>0</v>
      </c>
      <c r="BN180" s="436">
        <v>0</v>
      </c>
      <c r="BO180" s="436">
        <v>0</v>
      </c>
      <c r="BP180" s="436">
        <v>0</v>
      </c>
      <c r="BQ180" s="436">
        <v>0</v>
      </c>
      <c r="BR180" s="436">
        <v>0</v>
      </c>
      <c r="BS180" s="436">
        <v>0</v>
      </c>
      <c r="BT180" s="436">
        <v>0</v>
      </c>
      <c r="BU180" s="436">
        <v>0</v>
      </c>
      <c r="BV180" s="436">
        <v>0</v>
      </c>
      <c r="BW180" s="436">
        <v>0</v>
      </c>
      <c r="BX180" s="436">
        <v>0</v>
      </c>
      <c r="BY180" s="436">
        <v>0</v>
      </c>
      <c r="BZ180" s="436">
        <v>0</v>
      </c>
      <c r="CA180" s="436">
        <v>0</v>
      </c>
      <c r="CB180" s="436">
        <v>0</v>
      </c>
      <c r="CC180" s="436">
        <v>0</v>
      </c>
      <c r="CD180" s="436">
        <v>0</v>
      </c>
      <c r="CE180" s="436">
        <v>0</v>
      </c>
      <c r="CF180" s="436">
        <v>0</v>
      </c>
      <c r="CG180" s="436">
        <v>0</v>
      </c>
      <c r="CH180" s="436">
        <v>0</v>
      </c>
      <c r="CI180" s="436">
        <v>0</v>
      </c>
    </row>
    <row r="181" spans="1:87">
      <c r="A181" s="203"/>
      <c r="B181" s="1"/>
      <c r="D181" s="2"/>
      <c r="E181" s="2"/>
      <c r="F181" s="34"/>
      <c r="G181" s="34"/>
      <c r="J181" s="4"/>
    </row>
    <row r="182" spans="1:87">
      <c r="A182" s="215"/>
      <c r="B182" s="193"/>
      <c r="C182" s="51" t="s">
        <v>241</v>
      </c>
      <c r="D182" s="90"/>
      <c r="E182" s="90"/>
      <c r="F182" s="92"/>
      <c r="G182" s="92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/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/>
      <c r="CB182" s="50"/>
      <c r="CC182" s="50"/>
      <c r="CD182" s="50"/>
      <c r="CE182" s="50"/>
      <c r="CF182" s="50"/>
      <c r="CG182" s="50"/>
      <c r="CH182" s="50"/>
      <c r="CI182" s="50"/>
    </row>
    <row r="183" spans="1:87">
      <c r="A183" s="203"/>
      <c r="B183" s="1"/>
      <c r="C183" s="37" t="s">
        <v>242</v>
      </c>
      <c r="D183" s="12"/>
      <c r="E183" s="12"/>
      <c r="F183" s="734" t="s">
        <v>243</v>
      </c>
      <c r="G183" s="38"/>
      <c r="H183" s="38"/>
      <c r="J183" s="4"/>
    </row>
    <row r="184" spans="1:87">
      <c r="A184" s="203"/>
      <c r="B184" s="1"/>
      <c r="C184" s="37" t="s">
        <v>244</v>
      </c>
      <c r="D184" s="2" t="s">
        <v>898</v>
      </c>
      <c r="E184" s="2" t="s">
        <v>58</v>
      </c>
      <c r="G184" s="788"/>
      <c r="H184" s="788"/>
      <c r="I184" s="437">
        <v>5</v>
      </c>
      <c r="J184" s="437">
        <v>5</v>
      </c>
      <c r="K184" s="437">
        <v>5</v>
      </c>
      <c r="L184" s="437">
        <v>5</v>
      </c>
      <c r="M184" s="437">
        <v>5</v>
      </c>
      <c r="N184" s="437">
        <v>5</v>
      </c>
      <c r="O184" s="437">
        <v>5</v>
      </c>
      <c r="P184" s="437">
        <v>5</v>
      </c>
      <c r="Q184" s="437">
        <v>5</v>
      </c>
      <c r="R184" s="437">
        <v>5</v>
      </c>
      <c r="S184" s="437">
        <v>5</v>
      </c>
      <c r="T184" s="437">
        <v>5</v>
      </c>
      <c r="U184" s="437">
        <v>5</v>
      </c>
      <c r="V184" s="437">
        <v>5</v>
      </c>
      <c r="W184" s="437">
        <v>5</v>
      </c>
      <c r="X184" s="437">
        <v>5</v>
      </c>
      <c r="Y184" s="437">
        <v>5</v>
      </c>
      <c r="Z184" s="437">
        <v>5</v>
      </c>
      <c r="AA184" s="437">
        <v>5</v>
      </c>
      <c r="AB184" s="437">
        <v>5</v>
      </c>
      <c r="AC184" s="437">
        <v>5</v>
      </c>
      <c r="AD184" s="437">
        <v>5</v>
      </c>
      <c r="AE184" s="437">
        <v>5</v>
      </c>
      <c r="AF184" s="437">
        <v>5</v>
      </c>
      <c r="AG184" s="437">
        <v>5</v>
      </c>
      <c r="AH184" s="437">
        <v>5</v>
      </c>
      <c r="AI184" s="437">
        <v>5</v>
      </c>
      <c r="AJ184" s="437">
        <v>5</v>
      </c>
      <c r="AK184" s="437">
        <v>5</v>
      </c>
      <c r="AL184" s="437">
        <v>5</v>
      </c>
      <c r="AM184" s="437">
        <v>5</v>
      </c>
      <c r="AN184" s="437">
        <v>5</v>
      </c>
      <c r="AO184" s="437">
        <v>5</v>
      </c>
      <c r="AP184" s="437">
        <v>5</v>
      </c>
      <c r="AQ184" s="437">
        <v>5</v>
      </c>
      <c r="AR184" s="437">
        <v>5</v>
      </c>
      <c r="AS184" s="437">
        <v>5</v>
      </c>
      <c r="AT184" s="437">
        <v>5</v>
      </c>
      <c r="AU184" s="437">
        <v>5</v>
      </c>
      <c r="AV184" s="437">
        <v>5</v>
      </c>
      <c r="AW184" s="437">
        <v>5</v>
      </c>
      <c r="AX184" s="437">
        <v>5</v>
      </c>
      <c r="AY184" s="437">
        <v>5</v>
      </c>
      <c r="AZ184" s="437">
        <v>5</v>
      </c>
      <c r="BA184" s="437">
        <v>5</v>
      </c>
      <c r="BB184" s="437">
        <v>5</v>
      </c>
      <c r="BC184" s="437">
        <v>5</v>
      </c>
      <c r="BD184" s="437">
        <v>5</v>
      </c>
      <c r="BE184" s="437">
        <v>5</v>
      </c>
      <c r="BF184" s="437">
        <v>5</v>
      </c>
      <c r="BG184" s="437">
        <v>5</v>
      </c>
      <c r="BH184" s="437">
        <v>5</v>
      </c>
      <c r="BI184" s="437">
        <v>5</v>
      </c>
      <c r="BJ184" s="437">
        <v>5</v>
      </c>
      <c r="BK184" s="437">
        <v>5</v>
      </c>
      <c r="BL184" s="437">
        <v>5</v>
      </c>
      <c r="BM184" s="437">
        <v>5</v>
      </c>
      <c r="BN184" s="437">
        <v>5</v>
      </c>
      <c r="BO184" s="437">
        <v>5</v>
      </c>
      <c r="BP184" s="437">
        <v>5</v>
      </c>
      <c r="BQ184" s="437">
        <v>5</v>
      </c>
      <c r="BR184" s="437">
        <v>5</v>
      </c>
      <c r="BS184" s="437">
        <v>5</v>
      </c>
      <c r="BT184" s="437">
        <v>5</v>
      </c>
      <c r="BU184" s="437">
        <v>5</v>
      </c>
      <c r="BV184" s="437">
        <v>5</v>
      </c>
      <c r="BW184" s="437">
        <v>5</v>
      </c>
      <c r="BX184" s="437">
        <v>5</v>
      </c>
      <c r="BY184" s="437">
        <v>5</v>
      </c>
      <c r="BZ184" s="437">
        <v>5</v>
      </c>
      <c r="CA184" s="437">
        <v>5</v>
      </c>
      <c r="CB184" s="437">
        <v>5</v>
      </c>
      <c r="CC184" s="437">
        <v>5</v>
      </c>
      <c r="CD184" s="437">
        <v>5</v>
      </c>
      <c r="CE184" s="437">
        <v>5</v>
      </c>
      <c r="CF184" s="437">
        <v>5</v>
      </c>
      <c r="CG184" s="437">
        <v>5</v>
      </c>
      <c r="CH184" s="437">
        <v>5</v>
      </c>
      <c r="CI184" s="437">
        <v>5</v>
      </c>
    </row>
    <row r="185" spans="1:87">
      <c r="A185" s="203"/>
      <c r="B185" s="1"/>
      <c r="C185" s="37"/>
      <c r="D185" s="2"/>
      <c r="E185" s="2"/>
      <c r="F185" s="66"/>
      <c r="G185" s="66"/>
      <c r="H185" s="38"/>
      <c r="I185" s="403"/>
      <c r="J185" s="403"/>
      <c r="K185" s="403"/>
      <c r="L185" s="403"/>
      <c r="M185" s="403"/>
      <c r="N185" s="403"/>
      <c r="O185" s="403"/>
      <c r="P185" s="403"/>
      <c r="Q185" s="403"/>
      <c r="R185" s="403"/>
      <c r="S185" s="403"/>
      <c r="T185" s="403"/>
      <c r="U185" s="403"/>
      <c r="V185" s="403"/>
      <c r="W185" s="403"/>
      <c r="X185" s="403"/>
      <c r="Y185" s="403"/>
      <c r="Z185" s="403"/>
      <c r="AA185" s="403"/>
      <c r="AB185" s="403"/>
      <c r="AC185" s="403"/>
      <c r="AD185" s="403"/>
      <c r="AE185" s="403"/>
      <c r="AF185" s="403"/>
    </row>
    <row r="186" spans="1:87">
      <c r="A186" s="233"/>
      <c r="B186" s="234"/>
      <c r="C186" s="235" t="s">
        <v>226</v>
      </c>
      <c r="D186" s="208"/>
      <c r="E186" s="208"/>
      <c r="F186" s="240"/>
      <c r="G186" s="240"/>
      <c r="H186" s="237"/>
      <c r="I186" s="208"/>
      <c r="J186" s="241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  <c r="AH186" s="177"/>
      <c r="AI186" s="177"/>
      <c r="AJ186" s="177"/>
      <c r="AK186" s="177"/>
      <c r="AL186" s="177"/>
      <c r="AM186" s="177"/>
      <c r="AN186" s="177"/>
      <c r="AO186" s="177"/>
      <c r="AP186" s="177"/>
      <c r="AQ186" s="177"/>
      <c r="AR186" s="177"/>
      <c r="AS186" s="177"/>
      <c r="AT186" s="177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177"/>
      <c r="BE186" s="177"/>
      <c r="BF186" s="177"/>
      <c r="BG186" s="177"/>
      <c r="BH186" s="177"/>
      <c r="BI186" s="177"/>
      <c r="BJ186" s="177"/>
      <c r="BK186" s="177"/>
      <c r="BL186" s="177"/>
      <c r="BM186" s="177"/>
      <c r="BN186" s="177"/>
      <c r="BO186" s="177"/>
      <c r="BP186" s="177"/>
      <c r="BQ186" s="177"/>
      <c r="BR186" s="177"/>
      <c r="BS186" s="177"/>
      <c r="BT186" s="177"/>
      <c r="BU186" s="177"/>
      <c r="BV186" s="177"/>
      <c r="BW186" s="177"/>
      <c r="BX186" s="177"/>
      <c r="BY186" s="177"/>
      <c r="BZ186" s="177"/>
      <c r="CA186" s="177"/>
      <c r="CB186" s="177"/>
      <c r="CC186" s="177"/>
      <c r="CD186" s="177"/>
      <c r="CE186" s="177"/>
      <c r="CF186" s="177"/>
      <c r="CG186" s="177"/>
      <c r="CH186" s="177"/>
      <c r="CI186" s="177"/>
    </row>
    <row r="187" spans="1:87">
      <c r="A187" s="203"/>
      <c r="B187" s="151"/>
      <c r="C187" s="11" t="s">
        <v>245</v>
      </c>
      <c r="D187" s="2" t="s">
        <v>898</v>
      </c>
      <c r="E187" s="2" t="s">
        <v>58</v>
      </c>
      <c r="F187" s="69"/>
      <c r="G187" s="626"/>
      <c r="H187" s="426">
        <v>9.5</v>
      </c>
      <c r="I187" s="426">
        <v>14.629</v>
      </c>
      <c r="J187" s="426">
        <v>0</v>
      </c>
      <c r="K187" s="426">
        <v>0</v>
      </c>
      <c r="L187" s="426">
        <v>-16.478000000000002</v>
      </c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</row>
    <row r="188" spans="1:87">
      <c r="A188" s="203"/>
      <c r="B188" s="151"/>
      <c r="C188" s="11"/>
      <c r="D188" s="2"/>
      <c r="E188" s="2"/>
      <c r="F188" s="69"/>
      <c r="G188" s="69"/>
      <c r="H188" s="12"/>
      <c r="I188" s="403"/>
      <c r="J188" s="403"/>
      <c r="K188" s="403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</row>
    <row r="189" spans="1:87">
      <c r="A189" s="203"/>
      <c r="B189" s="1"/>
      <c r="C189" t="s">
        <v>246</v>
      </c>
      <c r="D189" s="2" t="s">
        <v>898</v>
      </c>
      <c r="E189" s="2" t="s">
        <v>58</v>
      </c>
      <c r="F189" s="12"/>
      <c r="G189" s="613"/>
      <c r="H189" s="613"/>
      <c r="I189" s="529">
        <v>27.1</v>
      </c>
      <c r="J189" s="529">
        <v>21.2</v>
      </c>
      <c r="K189" s="529">
        <v>53.692596000000002</v>
      </c>
      <c r="L189" s="529">
        <v>268.52999999999997</v>
      </c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</row>
    <row r="190" spans="1:87">
      <c r="A190" s="203"/>
      <c r="B190" s="151"/>
      <c r="C190" s="11"/>
      <c r="D190" s="2"/>
      <c r="E190" s="2"/>
      <c r="F190" s="69"/>
      <c r="G190" s="403"/>
      <c r="H190" s="403"/>
      <c r="I190" s="403"/>
      <c r="J190" s="403"/>
      <c r="K190" s="403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</row>
    <row r="191" spans="1:87">
      <c r="A191" s="203"/>
      <c r="B191" s="1"/>
      <c r="C191" t="s">
        <v>247</v>
      </c>
      <c r="D191" s="2" t="s">
        <v>898</v>
      </c>
      <c r="E191" s="2" t="s">
        <v>58</v>
      </c>
      <c r="F191" s="34"/>
      <c r="G191" s="791"/>
      <c r="H191" s="791"/>
      <c r="I191" s="526">
        <v>746.3</v>
      </c>
      <c r="J191" s="526">
        <v>740.3</v>
      </c>
      <c r="K191" s="526">
        <v>734.43799999999999</v>
      </c>
      <c r="L191" s="526">
        <v>623.62800000000004</v>
      </c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</row>
    <row r="192" spans="1:87">
      <c r="A192" s="203"/>
      <c r="B192" s="1"/>
      <c r="C192" t="s">
        <v>248</v>
      </c>
      <c r="D192" s="2" t="s">
        <v>898</v>
      </c>
      <c r="E192" s="2" t="s">
        <v>58</v>
      </c>
      <c r="F192" s="34"/>
      <c r="G192" s="791"/>
      <c r="H192" s="791"/>
      <c r="I192" s="526">
        <v>1759.7</v>
      </c>
      <c r="J192" s="526">
        <v>1962.4</v>
      </c>
      <c r="K192" s="526">
        <v>2044.0809999999999</v>
      </c>
      <c r="L192" s="526">
        <v>2119.386</v>
      </c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</row>
    <row r="193" spans="1:87">
      <c r="A193" s="203"/>
      <c r="B193" s="1"/>
      <c r="C193" t="s">
        <v>868</v>
      </c>
      <c r="D193" s="2" t="s">
        <v>898</v>
      </c>
      <c r="E193" s="2" t="s">
        <v>58</v>
      </c>
      <c r="F193" s="34"/>
      <c r="G193" s="791"/>
      <c r="H193" s="791"/>
      <c r="I193" s="526">
        <v>5.9</v>
      </c>
      <c r="J193" s="526">
        <v>14.1</v>
      </c>
      <c r="K193" s="526">
        <v>18.146999999999998</v>
      </c>
      <c r="L193" s="526">
        <v>37.735999999999997</v>
      </c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</row>
    <row r="194" spans="1:87">
      <c r="A194" s="203"/>
      <c r="B194" s="1"/>
      <c r="C194" t="s">
        <v>249</v>
      </c>
      <c r="D194" s="2" t="s">
        <v>898</v>
      </c>
      <c r="E194" s="2" t="s">
        <v>58</v>
      </c>
      <c r="F194" s="34"/>
      <c r="G194" s="791"/>
      <c r="H194" s="791"/>
      <c r="I194" s="526"/>
      <c r="J194" s="526">
        <v>5.0999999999999996</v>
      </c>
      <c r="K194" s="526">
        <v>6.7930000000000001</v>
      </c>
      <c r="L194" s="526">
        <v>12.015000000000001</v>
      </c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</row>
    <row r="195" spans="1:87">
      <c r="A195" s="203"/>
      <c r="B195" s="1"/>
      <c r="D195" s="2"/>
      <c r="E195" s="2"/>
      <c r="F195" s="34"/>
      <c r="G195" s="34"/>
      <c r="H195" s="38"/>
      <c r="I195" s="403"/>
      <c r="J195" s="403"/>
      <c r="K195" s="403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</row>
    <row r="196" spans="1:87">
      <c r="A196" s="203"/>
      <c r="B196" s="1"/>
      <c r="C196" t="s">
        <v>250</v>
      </c>
      <c r="D196" s="2" t="s">
        <v>898</v>
      </c>
      <c r="E196" s="2" t="s">
        <v>58</v>
      </c>
      <c r="F196" s="34"/>
      <c r="G196" s="626"/>
      <c r="H196" s="426">
        <f>8.563-1.3</f>
        <v>7.2630000000000008</v>
      </c>
      <c r="I196" s="426">
        <v>163.6</v>
      </c>
      <c r="J196" s="426">
        <v>16.756433999999999</v>
      </c>
      <c r="K196" s="426">
        <v>3.6150000000000002</v>
      </c>
      <c r="L196" s="426">
        <v>12.7</v>
      </c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</row>
    <row r="197" spans="1:87">
      <c r="A197" s="203"/>
      <c r="B197" s="151"/>
      <c r="C197" s="11"/>
      <c r="D197" s="2"/>
      <c r="E197" s="2"/>
      <c r="F197" s="69"/>
      <c r="G197" s="69"/>
      <c r="H197" s="12"/>
      <c r="I197" s="403"/>
      <c r="J197" s="403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</row>
    <row r="198" spans="1:87">
      <c r="A198" s="233"/>
      <c r="B198" s="234"/>
      <c r="C198" s="235" t="s">
        <v>251</v>
      </c>
      <c r="D198" s="208"/>
      <c r="E198" s="208"/>
      <c r="F198" s="240"/>
      <c r="G198" s="240"/>
      <c r="H198" s="237"/>
      <c r="I198" s="208"/>
      <c r="J198" s="241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  <c r="AA198" s="177"/>
      <c r="AB198" s="177"/>
      <c r="AC198" s="177"/>
      <c r="AD198" s="177"/>
      <c r="AE198" s="177"/>
      <c r="AF198" s="177"/>
      <c r="AG198" s="177"/>
      <c r="AH198" s="177"/>
      <c r="AI198" s="177"/>
      <c r="AJ198" s="177"/>
      <c r="AK198" s="177"/>
      <c r="AL198" s="177"/>
      <c r="AM198" s="177"/>
      <c r="AN198" s="177"/>
      <c r="AO198" s="177"/>
      <c r="AP198" s="177"/>
      <c r="AQ198" s="177"/>
      <c r="AR198" s="177"/>
      <c r="AS198" s="177"/>
      <c r="AT198" s="177"/>
      <c r="AU198" s="177"/>
      <c r="AV198" s="177"/>
      <c r="AW198" s="177"/>
      <c r="AX198" s="177"/>
      <c r="AY198" s="177"/>
      <c r="AZ198" s="177"/>
      <c r="BA198" s="177"/>
      <c r="BB198" s="177"/>
      <c r="BC198" s="177"/>
      <c r="BD198" s="177"/>
      <c r="BE198" s="177"/>
      <c r="BF198" s="177"/>
      <c r="BG198" s="177"/>
      <c r="BH198" s="177"/>
      <c r="BI198" s="177"/>
      <c r="BJ198" s="177"/>
      <c r="BK198" s="177"/>
      <c r="BL198" s="177"/>
      <c r="BM198" s="177"/>
      <c r="BN198" s="177"/>
      <c r="BO198" s="177"/>
      <c r="BP198" s="177"/>
      <c r="BQ198" s="177"/>
      <c r="BR198" s="177"/>
      <c r="BS198" s="177"/>
      <c r="BT198" s="177"/>
      <c r="BU198" s="177"/>
      <c r="BV198" s="177"/>
      <c r="BW198" s="177"/>
      <c r="BX198" s="177"/>
      <c r="BY198" s="177"/>
      <c r="BZ198" s="177"/>
      <c r="CA198" s="177"/>
      <c r="CB198" s="177"/>
      <c r="CC198" s="177"/>
      <c r="CD198" s="177"/>
      <c r="CE198" s="177"/>
      <c r="CF198" s="177"/>
      <c r="CG198" s="177"/>
      <c r="CH198" s="177"/>
      <c r="CI198" s="177"/>
    </row>
    <row r="199" spans="1:87">
      <c r="A199" s="203"/>
      <c r="B199" s="1"/>
      <c r="C199" s="40" t="s">
        <v>252</v>
      </c>
      <c r="D199" s="2" t="s">
        <v>41</v>
      </c>
      <c r="E199" s="2" t="s">
        <v>42</v>
      </c>
      <c r="F199" s="83"/>
      <c r="G199" s="611"/>
      <c r="H199" s="611"/>
      <c r="I199" s="404">
        <v>0</v>
      </c>
      <c r="J199" s="404">
        <v>1.5038356701968314E-3</v>
      </c>
      <c r="K199" s="404">
        <v>0.27898481527014551</v>
      </c>
      <c r="L199" s="404">
        <v>0.24483338835784901</v>
      </c>
      <c r="M199" s="404">
        <v>0.37168572094754138</v>
      </c>
      <c r="N199" s="404">
        <v>0.37168572094754138</v>
      </c>
      <c r="O199" s="404">
        <v>0.37168572094754138</v>
      </c>
      <c r="P199" s="404">
        <v>0.37168572094754138</v>
      </c>
      <c r="Q199" s="404">
        <v>0.37168572094754138</v>
      </c>
      <c r="R199" s="404">
        <v>0.37168572094754138</v>
      </c>
      <c r="S199" s="404">
        <v>0.37168572094754138</v>
      </c>
      <c r="T199" s="404">
        <v>0.37168572094754138</v>
      </c>
      <c r="U199" s="404">
        <v>0.37168572094754138</v>
      </c>
      <c r="V199" s="404">
        <v>0.37168572094754138</v>
      </c>
      <c r="W199" s="404">
        <v>0.37168572094754138</v>
      </c>
      <c r="X199" s="404">
        <v>0.37168572094754138</v>
      </c>
      <c r="Y199" s="404">
        <v>0.37168572094754138</v>
      </c>
      <c r="Z199" s="404">
        <v>0.37168572094754138</v>
      </c>
      <c r="AA199" s="404">
        <v>0.37168572094754138</v>
      </c>
      <c r="AB199" s="404">
        <v>0.37168572094754138</v>
      </c>
      <c r="AC199" s="404">
        <v>0.37168572094754138</v>
      </c>
      <c r="AD199" s="404">
        <v>0.37168572094754138</v>
      </c>
      <c r="AE199" s="404">
        <v>0.37168572094754138</v>
      </c>
      <c r="AF199" s="404">
        <v>0.37168572094754138</v>
      </c>
      <c r="AG199" s="404">
        <v>0.37168572094754138</v>
      </c>
      <c r="AH199" s="404">
        <v>0.37168572094754138</v>
      </c>
      <c r="AI199" s="404">
        <v>0.37168572094754138</v>
      </c>
      <c r="AJ199" s="404">
        <v>0.37168572094754138</v>
      </c>
      <c r="AK199" s="404">
        <v>0.37168572094754138</v>
      </c>
      <c r="AL199" s="404">
        <v>0.37168572094754138</v>
      </c>
      <c r="AM199" s="404">
        <v>0.37168572094754138</v>
      </c>
      <c r="AN199" s="404">
        <v>0.37168572094754138</v>
      </c>
      <c r="AO199" s="404">
        <v>0.37168572094754138</v>
      </c>
      <c r="AP199" s="404">
        <v>0.37168572094754138</v>
      </c>
      <c r="AQ199" s="404">
        <v>0.37168572094754138</v>
      </c>
      <c r="AR199" s="404">
        <v>0.37168572094754138</v>
      </c>
      <c r="AS199" s="404">
        <v>0.37168572094754138</v>
      </c>
      <c r="AT199" s="404">
        <v>0.37168572094754138</v>
      </c>
      <c r="AU199" s="404">
        <v>0.37168572094754138</v>
      </c>
      <c r="AV199" s="404">
        <v>0.37168572094754138</v>
      </c>
      <c r="AW199" s="404">
        <v>0.37168572094754138</v>
      </c>
      <c r="AX199" s="404">
        <v>0.37168572094754138</v>
      </c>
      <c r="AY199" s="404">
        <v>0.37168572094754138</v>
      </c>
      <c r="AZ199" s="404">
        <v>0.37168572094754138</v>
      </c>
      <c r="BA199" s="404">
        <v>0.37168572094754138</v>
      </c>
      <c r="BB199" s="404">
        <v>0.37168572094754138</v>
      </c>
      <c r="BC199" s="404">
        <v>0.37168572094754138</v>
      </c>
      <c r="BD199" s="404">
        <v>0.37168572094754138</v>
      </c>
      <c r="BE199" s="404">
        <v>0.37168572094754138</v>
      </c>
      <c r="BF199" s="404">
        <v>0.37168572094754138</v>
      </c>
      <c r="BG199" s="404">
        <v>0.37168572094754138</v>
      </c>
      <c r="BH199" s="404">
        <v>0.37168572094754138</v>
      </c>
      <c r="BI199" s="404">
        <v>0.37168572094754138</v>
      </c>
      <c r="BJ199" s="404">
        <v>0.37168572094754138</v>
      </c>
      <c r="BK199" s="404">
        <v>0.37168572094754138</v>
      </c>
      <c r="BL199" s="404">
        <v>0.37168572094754138</v>
      </c>
      <c r="BM199" s="404">
        <v>0.37168572094754138</v>
      </c>
      <c r="BN199" s="404">
        <v>0.37168572094754138</v>
      </c>
      <c r="BO199" s="404">
        <v>0.37168572094754138</v>
      </c>
      <c r="BP199" s="404">
        <v>0.37168572094754138</v>
      </c>
      <c r="BQ199" s="404">
        <v>0.37168572094754138</v>
      </c>
      <c r="BR199" s="404">
        <v>0.37168572094754138</v>
      </c>
      <c r="BS199" s="404">
        <v>0.37168572094754138</v>
      </c>
      <c r="BT199" s="404">
        <v>0.37168572094754138</v>
      </c>
      <c r="BU199" s="404">
        <v>0.37168572094754138</v>
      </c>
      <c r="BV199" s="404">
        <v>0.37168572094754138</v>
      </c>
      <c r="BW199" s="404">
        <v>0.37168572094754138</v>
      </c>
      <c r="BX199" s="404">
        <v>0.37168572094754138</v>
      </c>
      <c r="BY199" s="404">
        <v>0.37168572094754138</v>
      </c>
      <c r="BZ199" s="404">
        <v>0.37168572094754138</v>
      </c>
      <c r="CA199" s="404">
        <v>0.37168572094754138</v>
      </c>
      <c r="CB199" s="404">
        <v>0.37168572094754138</v>
      </c>
      <c r="CC199" s="404">
        <v>0.37168572094754138</v>
      </c>
      <c r="CD199" s="404">
        <v>0.37168572094754138</v>
      </c>
      <c r="CE199" s="404">
        <v>0.37168572094754138</v>
      </c>
      <c r="CF199" s="404">
        <v>0.37168572094754138</v>
      </c>
      <c r="CG199" s="404">
        <v>0.37168572094754138</v>
      </c>
      <c r="CH199" s="404">
        <v>0.37168572094754138</v>
      </c>
      <c r="CI199" s="404">
        <v>0.37168572094754138</v>
      </c>
    </row>
    <row r="200" spans="1:87">
      <c r="A200" s="203"/>
      <c r="B200" s="1"/>
      <c r="C200" s="40" t="s">
        <v>253</v>
      </c>
      <c r="D200" s="2" t="s">
        <v>41</v>
      </c>
      <c r="E200" s="2" t="s">
        <v>42</v>
      </c>
      <c r="F200" s="83"/>
      <c r="G200" s="611"/>
      <c r="H200" s="611"/>
      <c r="I200" s="404">
        <v>0</v>
      </c>
      <c r="J200" s="404">
        <v>0.1075559</v>
      </c>
      <c r="K200" s="611">
        <v>0</v>
      </c>
      <c r="L200" s="611">
        <v>0</v>
      </c>
      <c r="M200" s="611">
        <v>0</v>
      </c>
      <c r="N200" s="611">
        <v>0</v>
      </c>
      <c r="O200" s="611">
        <v>0</v>
      </c>
      <c r="P200" s="611">
        <v>0</v>
      </c>
      <c r="Q200" s="611">
        <v>0</v>
      </c>
      <c r="R200" s="611">
        <v>0</v>
      </c>
      <c r="S200" s="611">
        <v>0</v>
      </c>
      <c r="T200" s="611">
        <v>0</v>
      </c>
      <c r="U200" s="611">
        <v>0</v>
      </c>
      <c r="V200" s="611">
        <v>0</v>
      </c>
      <c r="W200" s="611">
        <v>0</v>
      </c>
      <c r="X200" s="611">
        <v>0</v>
      </c>
      <c r="Y200" s="611">
        <v>0</v>
      </c>
      <c r="Z200" s="611">
        <v>0</v>
      </c>
      <c r="AA200" s="611">
        <v>0</v>
      </c>
      <c r="AB200" s="611">
        <v>0</v>
      </c>
      <c r="AC200" s="611">
        <v>0</v>
      </c>
      <c r="AD200" s="611">
        <v>0</v>
      </c>
      <c r="AE200" s="611">
        <v>0</v>
      </c>
      <c r="AF200" s="611">
        <v>0</v>
      </c>
      <c r="AG200" s="611">
        <v>0</v>
      </c>
      <c r="AH200" s="611">
        <v>0</v>
      </c>
      <c r="AI200" s="611">
        <v>0</v>
      </c>
      <c r="AJ200" s="611">
        <v>0</v>
      </c>
      <c r="AK200" s="611">
        <v>0</v>
      </c>
      <c r="AL200" s="611">
        <v>0</v>
      </c>
      <c r="AM200" s="611">
        <v>0</v>
      </c>
      <c r="AN200" s="611">
        <v>0</v>
      </c>
      <c r="AO200" s="611">
        <v>0</v>
      </c>
      <c r="AP200" s="611">
        <v>0</v>
      </c>
      <c r="AQ200" s="611">
        <v>0</v>
      </c>
      <c r="AR200" s="611">
        <v>0</v>
      </c>
      <c r="AS200" s="611">
        <v>0</v>
      </c>
      <c r="AT200" s="611">
        <v>0</v>
      </c>
      <c r="AU200" s="611">
        <v>0</v>
      </c>
      <c r="AV200" s="611">
        <v>0</v>
      </c>
      <c r="AW200" s="611">
        <v>0</v>
      </c>
      <c r="AX200" s="611">
        <v>0</v>
      </c>
      <c r="AY200" s="611">
        <v>0</v>
      </c>
      <c r="AZ200" s="611">
        <v>0</v>
      </c>
      <c r="BA200" s="611">
        <v>0</v>
      </c>
      <c r="BB200" s="611">
        <v>0</v>
      </c>
      <c r="BC200" s="611">
        <v>0</v>
      </c>
      <c r="BD200" s="611">
        <v>0</v>
      </c>
      <c r="BE200" s="611">
        <v>0</v>
      </c>
      <c r="BF200" s="611">
        <v>0</v>
      </c>
      <c r="BG200" s="611">
        <v>0</v>
      </c>
      <c r="BH200" s="611">
        <v>0</v>
      </c>
      <c r="BI200" s="611">
        <v>0</v>
      </c>
      <c r="BJ200" s="611">
        <v>0</v>
      </c>
      <c r="BK200" s="611">
        <v>0</v>
      </c>
      <c r="BL200" s="611">
        <v>0</v>
      </c>
      <c r="BM200" s="611">
        <v>0</v>
      </c>
      <c r="BN200" s="611">
        <v>0</v>
      </c>
      <c r="BO200" s="611">
        <v>0</v>
      </c>
      <c r="BP200" s="611">
        <v>0</v>
      </c>
      <c r="BQ200" s="611">
        <v>0</v>
      </c>
      <c r="BR200" s="611">
        <v>0</v>
      </c>
      <c r="BS200" s="611">
        <v>0</v>
      </c>
      <c r="BT200" s="611">
        <v>0</v>
      </c>
      <c r="BU200" s="611">
        <v>0</v>
      </c>
      <c r="BV200" s="611">
        <v>0</v>
      </c>
      <c r="BW200" s="611">
        <v>0</v>
      </c>
      <c r="BX200" s="611">
        <v>0</v>
      </c>
      <c r="BY200" s="611">
        <v>0</v>
      </c>
      <c r="BZ200" s="611">
        <v>0</v>
      </c>
      <c r="CA200" s="611">
        <v>0</v>
      </c>
      <c r="CB200" s="611">
        <v>0</v>
      </c>
      <c r="CC200" s="611">
        <v>0</v>
      </c>
      <c r="CD200" s="611">
        <v>0</v>
      </c>
      <c r="CE200" s="611">
        <v>0</v>
      </c>
      <c r="CF200" s="611">
        <v>0</v>
      </c>
      <c r="CG200" s="611">
        <v>0</v>
      </c>
      <c r="CH200" s="611">
        <v>0</v>
      </c>
      <c r="CI200" s="611">
        <v>0</v>
      </c>
    </row>
    <row r="201" spans="1:87">
      <c r="A201" s="203"/>
      <c r="B201" s="1"/>
      <c r="C201" s="40" t="s">
        <v>727</v>
      </c>
      <c r="D201" s="2" t="s">
        <v>41</v>
      </c>
      <c r="E201" s="2" t="s">
        <v>42</v>
      </c>
      <c r="F201" s="83"/>
      <c r="G201" s="611"/>
      <c r="H201" s="611"/>
      <c r="I201" s="611">
        <v>0</v>
      </c>
      <c r="J201" s="611">
        <v>0</v>
      </c>
      <c r="K201" s="611">
        <v>0</v>
      </c>
      <c r="L201" s="611">
        <v>0</v>
      </c>
      <c r="M201" s="404">
        <v>0</v>
      </c>
      <c r="N201" s="404">
        <v>0</v>
      </c>
      <c r="O201" s="404">
        <v>0</v>
      </c>
      <c r="P201" s="404">
        <v>0</v>
      </c>
      <c r="Q201" s="404">
        <v>0</v>
      </c>
      <c r="R201" s="404">
        <v>0</v>
      </c>
      <c r="S201" s="404">
        <v>0</v>
      </c>
      <c r="T201" s="404">
        <v>0</v>
      </c>
      <c r="U201" s="404">
        <v>0</v>
      </c>
      <c r="V201" s="404">
        <v>0</v>
      </c>
      <c r="W201" s="404">
        <v>0</v>
      </c>
      <c r="X201" s="404">
        <v>0</v>
      </c>
      <c r="Y201" s="404">
        <v>0</v>
      </c>
      <c r="Z201" s="404">
        <v>0</v>
      </c>
      <c r="AA201" s="404">
        <v>0</v>
      </c>
      <c r="AB201" s="404">
        <v>0</v>
      </c>
      <c r="AC201" s="404">
        <v>0</v>
      </c>
      <c r="AD201" s="404">
        <v>0</v>
      </c>
      <c r="AE201" s="404">
        <v>0</v>
      </c>
      <c r="AF201" s="404">
        <v>0</v>
      </c>
      <c r="AG201" s="404">
        <v>0</v>
      </c>
      <c r="AH201" s="404">
        <v>0</v>
      </c>
      <c r="AI201" s="404">
        <v>0</v>
      </c>
      <c r="AJ201" s="404">
        <v>0</v>
      </c>
      <c r="AK201" s="404">
        <v>0</v>
      </c>
      <c r="AL201" s="404">
        <v>0</v>
      </c>
      <c r="AM201" s="404">
        <v>0</v>
      </c>
      <c r="AN201" s="404">
        <v>0</v>
      </c>
      <c r="AO201" s="404">
        <v>0</v>
      </c>
      <c r="AP201" s="404">
        <v>0</v>
      </c>
      <c r="AQ201" s="404">
        <v>0</v>
      </c>
      <c r="AR201" s="404">
        <v>0</v>
      </c>
      <c r="AS201" s="404">
        <v>0</v>
      </c>
      <c r="AT201" s="404">
        <v>0</v>
      </c>
      <c r="AU201" s="404">
        <v>0</v>
      </c>
      <c r="AV201" s="404">
        <v>0</v>
      </c>
      <c r="AW201" s="404">
        <v>0</v>
      </c>
      <c r="AX201" s="404">
        <v>0</v>
      </c>
      <c r="AY201" s="404">
        <v>0</v>
      </c>
      <c r="AZ201" s="404">
        <v>0</v>
      </c>
      <c r="BA201" s="404">
        <v>0</v>
      </c>
      <c r="BB201" s="404">
        <v>0</v>
      </c>
      <c r="BC201" s="404">
        <v>0</v>
      </c>
      <c r="BD201" s="404">
        <v>0</v>
      </c>
      <c r="BE201" s="404">
        <v>0</v>
      </c>
      <c r="BF201" s="404">
        <v>0</v>
      </c>
      <c r="BG201" s="404">
        <v>0</v>
      </c>
      <c r="BH201" s="404">
        <v>0</v>
      </c>
      <c r="BI201" s="404">
        <v>0</v>
      </c>
      <c r="BJ201" s="404">
        <v>0</v>
      </c>
      <c r="BK201" s="404">
        <v>0</v>
      </c>
      <c r="BL201" s="404">
        <v>0</v>
      </c>
      <c r="BM201" s="404">
        <v>0</v>
      </c>
      <c r="BN201" s="404">
        <v>0</v>
      </c>
      <c r="BO201" s="404">
        <v>0</v>
      </c>
      <c r="BP201" s="404">
        <v>0</v>
      </c>
      <c r="BQ201" s="404">
        <v>0</v>
      </c>
      <c r="BR201" s="404">
        <v>0</v>
      </c>
      <c r="BS201" s="404">
        <v>0</v>
      </c>
      <c r="BT201" s="404">
        <v>0</v>
      </c>
      <c r="BU201" s="404">
        <v>0</v>
      </c>
      <c r="BV201" s="404">
        <v>0</v>
      </c>
      <c r="BW201" s="404">
        <v>0</v>
      </c>
      <c r="BX201" s="404">
        <v>0</v>
      </c>
      <c r="BY201" s="404">
        <v>0</v>
      </c>
      <c r="BZ201" s="404">
        <v>0</v>
      </c>
      <c r="CA201" s="404">
        <v>0</v>
      </c>
      <c r="CB201" s="404">
        <v>0</v>
      </c>
      <c r="CC201" s="404">
        <v>0</v>
      </c>
      <c r="CD201" s="404">
        <v>0</v>
      </c>
      <c r="CE201" s="404">
        <v>0</v>
      </c>
      <c r="CF201" s="404">
        <v>0</v>
      </c>
      <c r="CG201" s="404">
        <v>0</v>
      </c>
      <c r="CH201" s="404">
        <v>0</v>
      </c>
      <c r="CI201" s="404">
        <v>0</v>
      </c>
    </row>
    <row r="202" spans="1:87">
      <c r="A202" s="203"/>
      <c r="B202" s="1"/>
      <c r="C202" s="40" t="s">
        <v>733</v>
      </c>
      <c r="D202" s="2" t="s">
        <v>41</v>
      </c>
      <c r="E202" s="2" t="s">
        <v>42</v>
      </c>
      <c r="F202" s="83"/>
      <c r="G202" s="611"/>
      <c r="H202" s="611"/>
      <c r="I202" s="404">
        <v>0.28791282764972498</v>
      </c>
      <c r="J202" s="404">
        <f>23.8528%</f>
        <v>0.23852799999999999</v>
      </c>
      <c r="K202" s="404">
        <v>3.7480678097936058E-2</v>
      </c>
      <c r="L202" s="404">
        <v>0.10326813971012595</v>
      </c>
      <c r="M202" s="404">
        <v>0</v>
      </c>
      <c r="N202" s="404">
        <v>0</v>
      </c>
      <c r="O202" s="404">
        <v>0</v>
      </c>
      <c r="P202" s="404">
        <v>0</v>
      </c>
      <c r="Q202" s="404">
        <v>0</v>
      </c>
      <c r="R202" s="404">
        <v>0</v>
      </c>
      <c r="S202" s="404">
        <v>0</v>
      </c>
      <c r="T202" s="404">
        <v>0</v>
      </c>
      <c r="U202" s="404">
        <v>0</v>
      </c>
      <c r="V202" s="404">
        <v>0</v>
      </c>
      <c r="W202" s="404">
        <v>0</v>
      </c>
      <c r="X202" s="404">
        <v>0</v>
      </c>
      <c r="Y202" s="404">
        <v>0</v>
      </c>
      <c r="Z202" s="404">
        <v>0</v>
      </c>
      <c r="AA202" s="404">
        <v>0</v>
      </c>
      <c r="AB202" s="404">
        <v>0</v>
      </c>
      <c r="AC202" s="404">
        <v>0</v>
      </c>
      <c r="AD202" s="404">
        <v>0</v>
      </c>
      <c r="AE202" s="404">
        <v>0</v>
      </c>
      <c r="AF202" s="404">
        <v>0</v>
      </c>
      <c r="AG202" s="404">
        <v>0</v>
      </c>
      <c r="AH202" s="404">
        <v>0</v>
      </c>
      <c r="AI202" s="404">
        <v>0</v>
      </c>
      <c r="AJ202" s="404">
        <v>0</v>
      </c>
      <c r="AK202" s="404">
        <v>0</v>
      </c>
      <c r="AL202" s="404">
        <v>0</v>
      </c>
      <c r="AM202" s="404">
        <v>0</v>
      </c>
      <c r="AN202" s="404">
        <v>0</v>
      </c>
      <c r="AO202" s="404">
        <v>0</v>
      </c>
      <c r="AP202" s="404">
        <v>0</v>
      </c>
      <c r="AQ202" s="404">
        <v>0</v>
      </c>
      <c r="AR202" s="404">
        <v>0</v>
      </c>
      <c r="AS202" s="404">
        <v>0</v>
      </c>
      <c r="AT202" s="404">
        <v>0</v>
      </c>
      <c r="AU202" s="404">
        <v>0</v>
      </c>
      <c r="AV202" s="404">
        <v>0</v>
      </c>
      <c r="AW202" s="404">
        <v>0</v>
      </c>
      <c r="AX202" s="404">
        <v>0</v>
      </c>
      <c r="AY202" s="404">
        <v>0</v>
      </c>
      <c r="AZ202" s="404">
        <v>0</v>
      </c>
      <c r="BA202" s="404">
        <v>0</v>
      </c>
      <c r="BB202" s="404">
        <v>0</v>
      </c>
      <c r="BC202" s="404">
        <v>0</v>
      </c>
      <c r="BD202" s="404">
        <v>0</v>
      </c>
      <c r="BE202" s="404">
        <v>0</v>
      </c>
      <c r="BF202" s="404">
        <v>0</v>
      </c>
      <c r="BG202" s="404">
        <v>0</v>
      </c>
      <c r="BH202" s="404">
        <v>0</v>
      </c>
      <c r="BI202" s="404">
        <v>0</v>
      </c>
      <c r="BJ202" s="404">
        <v>0</v>
      </c>
      <c r="BK202" s="404">
        <v>0</v>
      </c>
      <c r="BL202" s="404">
        <v>0</v>
      </c>
      <c r="BM202" s="404">
        <v>0</v>
      </c>
      <c r="BN202" s="404">
        <v>0</v>
      </c>
      <c r="BO202" s="404">
        <v>0</v>
      </c>
      <c r="BP202" s="404">
        <v>0</v>
      </c>
      <c r="BQ202" s="404">
        <v>0</v>
      </c>
      <c r="BR202" s="404">
        <v>0</v>
      </c>
      <c r="BS202" s="404">
        <v>0</v>
      </c>
      <c r="BT202" s="404">
        <v>0</v>
      </c>
      <c r="BU202" s="404">
        <v>0</v>
      </c>
      <c r="BV202" s="404">
        <v>0</v>
      </c>
      <c r="BW202" s="404">
        <v>0</v>
      </c>
      <c r="BX202" s="404">
        <v>0</v>
      </c>
      <c r="BY202" s="404">
        <v>0</v>
      </c>
      <c r="BZ202" s="404">
        <v>0</v>
      </c>
      <c r="CA202" s="404">
        <v>0</v>
      </c>
      <c r="CB202" s="404">
        <v>0</v>
      </c>
      <c r="CC202" s="404">
        <v>0</v>
      </c>
      <c r="CD202" s="404">
        <v>0</v>
      </c>
      <c r="CE202" s="404">
        <v>0</v>
      </c>
      <c r="CF202" s="404">
        <v>0</v>
      </c>
      <c r="CG202" s="404">
        <v>0</v>
      </c>
      <c r="CH202" s="404">
        <v>0</v>
      </c>
      <c r="CI202" s="404">
        <v>0</v>
      </c>
    </row>
    <row r="203" spans="1:87">
      <c r="A203" s="203"/>
      <c r="B203" s="1"/>
      <c r="C203" s="40" t="s">
        <v>254</v>
      </c>
      <c r="D203" s="2" t="s">
        <v>41</v>
      </c>
      <c r="E203" s="2" t="s">
        <v>42</v>
      </c>
      <c r="F203" s="83"/>
      <c r="G203" s="611"/>
      <c r="H203" s="611"/>
      <c r="I203" s="404">
        <v>0</v>
      </c>
      <c r="J203" s="404">
        <v>2.1444999999999999E-2</v>
      </c>
      <c r="K203" s="404">
        <v>0.27938304108583517</v>
      </c>
      <c r="L203" s="404">
        <v>0.34544268410208301</v>
      </c>
      <c r="M203" s="404">
        <v>0.43359676700737898</v>
      </c>
      <c r="N203" s="404">
        <v>0.43359676700737898</v>
      </c>
      <c r="O203" s="404">
        <v>0.43359676700737898</v>
      </c>
      <c r="P203" s="404">
        <v>0.43359676700737898</v>
      </c>
      <c r="Q203" s="404">
        <v>0.43359676700737898</v>
      </c>
      <c r="R203" s="404">
        <v>0.43359676700737898</v>
      </c>
      <c r="S203" s="404">
        <v>0.43359676700737898</v>
      </c>
      <c r="T203" s="404">
        <v>0.43359676700737898</v>
      </c>
      <c r="U203" s="404">
        <v>0.43359676700737898</v>
      </c>
      <c r="V203" s="404">
        <v>0.43359676700737898</v>
      </c>
      <c r="W203" s="404">
        <v>0.43359676700737898</v>
      </c>
      <c r="X203" s="404">
        <v>0.43359676700737898</v>
      </c>
      <c r="Y203" s="404">
        <v>0.43359676700737898</v>
      </c>
      <c r="Z203" s="404">
        <v>0.43359676700737898</v>
      </c>
      <c r="AA203" s="404">
        <v>0.43359676700737898</v>
      </c>
      <c r="AB203" s="404">
        <v>0.43359676700737898</v>
      </c>
      <c r="AC203" s="404">
        <v>0.43359676700737898</v>
      </c>
      <c r="AD203" s="404">
        <v>0.43359676700737898</v>
      </c>
      <c r="AE203" s="404">
        <v>0.43359676700737898</v>
      </c>
      <c r="AF203" s="404">
        <v>0.43359676700737898</v>
      </c>
      <c r="AG203" s="404">
        <v>0.43359676700737898</v>
      </c>
      <c r="AH203" s="404">
        <v>0.43359676700737898</v>
      </c>
      <c r="AI203" s="404">
        <v>0.43359676700737898</v>
      </c>
      <c r="AJ203" s="404">
        <v>0.43359676700737898</v>
      </c>
      <c r="AK203" s="404">
        <v>0.43359676700737898</v>
      </c>
      <c r="AL203" s="404">
        <v>0.43359676700737898</v>
      </c>
      <c r="AM203" s="404">
        <v>0.43359676700737898</v>
      </c>
      <c r="AN203" s="404">
        <v>0.43359676700737898</v>
      </c>
      <c r="AO203" s="404">
        <v>0.43359676700737898</v>
      </c>
      <c r="AP203" s="404">
        <v>0.43359676700737898</v>
      </c>
      <c r="AQ203" s="404">
        <v>0.43359676700737898</v>
      </c>
      <c r="AR203" s="404">
        <v>0.43359676700737898</v>
      </c>
      <c r="AS203" s="404">
        <v>0.43359676700737898</v>
      </c>
      <c r="AT203" s="404">
        <v>0.43359676700737898</v>
      </c>
      <c r="AU203" s="404">
        <v>0.43359676700737898</v>
      </c>
      <c r="AV203" s="404">
        <v>0.43359676700737898</v>
      </c>
      <c r="AW203" s="404">
        <v>0.43359676700737898</v>
      </c>
      <c r="AX203" s="404">
        <v>0.43359676700737898</v>
      </c>
      <c r="AY203" s="404">
        <v>0.43359676700737898</v>
      </c>
      <c r="AZ203" s="404">
        <v>0.43359676700737898</v>
      </c>
      <c r="BA203" s="404">
        <v>0.43359676700737898</v>
      </c>
      <c r="BB203" s="404">
        <v>0.43359676700737898</v>
      </c>
      <c r="BC203" s="404">
        <v>0.43359676700737898</v>
      </c>
      <c r="BD203" s="404">
        <v>0.43359676700737898</v>
      </c>
      <c r="BE203" s="404">
        <v>0.43359676700737898</v>
      </c>
      <c r="BF203" s="404">
        <v>0.43359676700737898</v>
      </c>
      <c r="BG203" s="404">
        <v>0.43359676700737898</v>
      </c>
      <c r="BH203" s="404">
        <v>0.43359676700737898</v>
      </c>
      <c r="BI203" s="404">
        <v>0.43359676700737898</v>
      </c>
      <c r="BJ203" s="404">
        <v>0.43359676700737898</v>
      </c>
      <c r="BK203" s="404">
        <v>0.43359676700737898</v>
      </c>
      <c r="BL203" s="404">
        <v>0.43359676700737898</v>
      </c>
      <c r="BM203" s="404">
        <v>0.43359676700737898</v>
      </c>
      <c r="BN203" s="404">
        <v>0.43359676700737898</v>
      </c>
      <c r="BO203" s="404">
        <v>0.43359676700737898</v>
      </c>
      <c r="BP203" s="404">
        <v>0.43359676700737898</v>
      </c>
      <c r="BQ203" s="404">
        <v>0.43359676700737898</v>
      </c>
      <c r="BR203" s="404">
        <v>0.43359676700737898</v>
      </c>
      <c r="BS203" s="404">
        <v>0.43359676700737898</v>
      </c>
      <c r="BT203" s="404">
        <v>0.43359676700737898</v>
      </c>
      <c r="BU203" s="404">
        <v>0.43359676700737898</v>
      </c>
      <c r="BV203" s="404">
        <v>0.43359676700737898</v>
      </c>
      <c r="BW203" s="404">
        <v>0.43359676700737898</v>
      </c>
      <c r="BX203" s="404">
        <v>0.43359676700737898</v>
      </c>
      <c r="BY203" s="404">
        <v>0.43359676700737898</v>
      </c>
      <c r="BZ203" s="404">
        <v>0.43359676700737898</v>
      </c>
      <c r="CA203" s="404">
        <v>0.43359676700737898</v>
      </c>
      <c r="CB203" s="404">
        <v>0.43359676700737898</v>
      </c>
      <c r="CC203" s="404">
        <v>0.43359676700737898</v>
      </c>
      <c r="CD203" s="404">
        <v>0.43359676700737898</v>
      </c>
      <c r="CE203" s="404">
        <v>0.43359676700737898</v>
      </c>
      <c r="CF203" s="404">
        <v>0.43359676700737898</v>
      </c>
      <c r="CG203" s="404">
        <v>0.43359676700737898</v>
      </c>
      <c r="CH203" s="404">
        <v>0.43359676700737898</v>
      </c>
      <c r="CI203" s="404">
        <v>0.43359676700737898</v>
      </c>
    </row>
    <row r="204" spans="1:87">
      <c r="A204" s="203"/>
      <c r="B204" s="1"/>
      <c r="C204" s="40" t="s">
        <v>255</v>
      </c>
      <c r="D204" s="2" t="s">
        <v>41</v>
      </c>
      <c r="E204" s="2" t="s">
        <v>42</v>
      </c>
      <c r="F204" s="83"/>
      <c r="G204" s="611"/>
      <c r="H204" s="611"/>
      <c r="I204" s="404">
        <v>0.20041956711666706</v>
      </c>
      <c r="J204" s="404">
        <v>0.31497000000000003</v>
      </c>
      <c r="K204" s="404">
        <v>0.15399481384483538</v>
      </c>
      <c r="L204" s="404">
        <v>0.14611208211371199</v>
      </c>
      <c r="M204" s="404">
        <v>0</v>
      </c>
      <c r="N204" s="404">
        <v>0</v>
      </c>
      <c r="O204" s="404">
        <v>0</v>
      </c>
      <c r="P204" s="404">
        <v>0</v>
      </c>
      <c r="Q204" s="404">
        <v>0</v>
      </c>
      <c r="R204" s="404">
        <v>0</v>
      </c>
      <c r="S204" s="404">
        <v>0</v>
      </c>
      <c r="T204" s="404">
        <v>0</v>
      </c>
      <c r="U204" s="404">
        <v>0</v>
      </c>
      <c r="V204" s="404">
        <v>0</v>
      </c>
      <c r="W204" s="404">
        <v>0</v>
      </c>
      <c r="X204" s="404">
        <v>0</v>
      </c>
      <c r="Y204" s="404">
        <v>0</v>
      </c>
      <c r="Z204" s="404">
        <v>0</v>
      </c>
      <c r="AA204" s="404">
        <v>0</v>
      </c>
      <c r="AB204" s="404">
        <v>0</v>
      </c>
      <c r="AC204" s="404">
        <v>0</v>
      </c>
      <c r="AD204" s="404">
        <v>0</v>
      </c>
      <c r="AE204" s="404">
        <v>0</v>
      </c>
      <c r="AF204" s="404">
        <v>0</v>
      </c>
      <c r="AG204" s="404">
        <v>0</v>
      </c>
      <c r="AH204" s="404">
        <v>0</v>
      </c>
      <c r="AI204" s="404">
        <v>0</v>
      </c>
      <c r="AJ204" s="404">
        <v>0</v>
      </c>
      <c r="AK204" s="404">
        <v>0</v>
      </c>
      <c r="AL204" s="404">
        <v>0</v>
      </c>
      <c r="AM204" s="404">
        <v>0</v>
      </c>
      <c r="AN204" s="404">
        <v>0</v>
      </c>
      <c r="AO204" s="404">
        <v>0</v>
      </c>
      <c r="AP204" s="404">
        <v>0</v>
      </c>
      <c r="AQ204" s="404">
        <v>0</v>
      </c>
      <c r="AR204" s="404">
        <v>0</v>
      </c>
      <c r="AS204" s="404">
        <v>0</v>
      </c>
      <c r="AT204" s="404">
        <v>0</v>
      </c>
      <c r="AU204" s="404">
        <v>0</v>
      </c>
      <c r="AV204" s="404">
        <v>0</v>
      </c>
      <c r="AW204" s="404">
        <v>0</v>
      </c>
      <c r="AX204" s="404">
        <v>0</v>
      </c>
      <c r="AY204" s="404">
        <v>0</v>
      </c>
      <c r="AZ204" s="404">
        <v>0</v>
      </c>
      <c r="BA204" s="404">
        <v>0</v>
      </c>
      <c r="BB204" s="404">
        <v>0</v>
      </c>
      <c r="BC204" s="404">
        <v>0</v>
      </c>
      <c r="BD204" s="404">
        <v>0</v>
      </c>
      <c r="BE204" s="404">
        <v>0</v>
      </c>
      <c r="BF204" s="404">
        <v>0</v>
      </c>
      <c r="BG204" s="404">
        <v>0</v>
      </c>
      <c r="BH204" s="404">
        <v>0</v>
      </c>
      <c r="BI204" s="404">
        <v>0</v>
      </c>
      <c r="BJ204" s="404">
        <v>0</v>
      </c>
      <c r="BK204" s="404">
        <v>0</v>
      </c>
      <c r="BL204" s="404">
        <v>0</v>
      </c>
      <c r="BM204" s="404">
        <v>0</v>
      </c>
      <c r="BN204" s="404">
        <v>0</v>
      </c>
      <c r="BO204" s="404">
        <v>0</v>
      </c>
      <c r="BP204" s="404">
        <v>0</v>
      </c>
      <c r="BQ204" s="404">
        <v>0</v>
      </c>
      <c r="BR204" s="404">
        <v>0</v>
      </c>
      <c r="BS204" s="404">
        <v>0</v>
      </c>
      <c r="BT204" s="404">
        <v>0</v>
      </c>
      <c r="BU204" s="404">
        <v>0</v>
      </c>
      <c r="BV204" s="404">
        <v>0</v>
      </c>
      <c r="BW204" s="404">
        <v>0</v>
      </c>
      <c r="BX204" s="404">
        <v>0</v>
      </c>
      <c r="BY204" s="404">
        <v>0</v>
      </c>
      <c r="BZ204" s="404">
        <v>0</v>
      </c>
      <c r="CA204" s="404">
        <v>0</v>
      </c>
      <c r="CB204" s="404">
        <v>0</v>
      </c>
      <c r="CC204" s="404">
        <v>0</v>
      </c>
      <c r="CD204" s="404">
        <v>0</v>
      </c>
      <c r="CE204" s="404">
        <v>0</v>
      </c>
      <c r="CF204" s="404">
        <v>0</v>
      </c>
      <c r="CG204" s="404">
        <v>0</v>
      </c>
      <c r="CH204" s="404">
        <v>0</v>
      </c>
      <c r="CI204" s="404">
        <v>0</v>
      </c>
    </row>
    <row r="205" spans="1:87">
      <c r="A205" s="203"/>
      <c r="B205" s="1"/>
      <c r="C205" s="8" t="s">
        <v>864</v>
      </c>
      <c r="D205" s="2" t="s">
        <v>41</v>
      </c>
      <c r="E205" s="2" t="s">
        <v>42</v>
      </c>
      <c r="F205" s="83"/>
      <c r="G205" s="611"/>
      <c r="H205" s="611"/>
      <c r="I205" s="404">
        <v>0</v>
      </c>
      <c r="J205" s="404">
        <v>6.7076000000000002E-3</v>
      </c>
      <c r="K205" s="404">
        <v>2.971285053382685E-2</v>
      </c>
      <c r="L205" s="404">
        <v>0</v>
      </c>
      <c r="M205" s="404">
        <v>1.2949269688937313E-2</v>
      </c>
      <c r="N205" s="404">
        <v>1.2949269688937313E-2</v>
      </c>
      <c r="O205" s="404">
        <v>1.2949269688937313E-2</v>
      </c>
      <c r="P205" s="404">
        <v>1.2949269688937313E-2</v>
      </c>
      <c r="Q205" s="404">
        <v>1.2949269688937313E-2</v>
      </c>
      <c r="R205" s="404">
        <v>1.2949269688937313E-2</v>
      </c>
      <c r="S205" s="404">
        <v>1.2949269688937313E-2</v>
      </c>
      <c r="T205" s="404">
        <v>1.2949269688937313E-2</v>
      </c>
      <c r="U205" s="404">
        <v>1.2949269688937313E-2</v>
      </c>
      <c r="V205" s="404">
        <v>1.2949269688937313E-2</v>
      </c>
      <c r="W205" s="404">
        <v>1.2949269688937313E-2</v>
      </c>
      <c r="X205" s="404">
        <v>1.2949269688937313E-2</v>
      </c>
      <c r="Y205" s="404">
        <v>1.2949269688937313E-2</v>
      </c>
      <c r="Z205" s="404">
        <v>1.2949269688937313E-2</v>
      </c>
      <c r="AA205" s="404">
        <v>1.2949269688937313E-2</v>
      </c>
      <c r="AB205" s="404">
        <v>1.2949269688937313E-2</v>
      </c>
      <c r="AC205" s="404">
        <v>1.2949269688937313E-2</v>
      </c>
      <c r="AD205" s="404">
        <v>1.2949269688937313E-2</v>
      </c>
      <c r="AE205" s="404">
        <v>1.2949269688937313E-2</v>
      </c>
      <c r="AF205" s="404">
        <v>1.2949269688937313E-2</v>
      </c>
      <c r="AG205" s="404">
        <v>1.2949269688937313E-2</v>
      </c>
      <c r="AH205" s="404">
        <v>1.2949269688937313E-2</v>
      </c>
      <c r="AI205" s="404">
        <v>1.2949269688937313E-2</v>
      </c>
      <c r="AJ205" s="404">
        <v>1.2949269688937313E-2</v>
      </c>
      <c r="AK205" s="404">
        <v>1.2949269688937313E-2</v>
      </c>
      <c r="AL205" s="404">
        <v>1.2949269688937313E-2</v>
      </c>
      <c r="AM205" s="404">
        <v>1.2949269688937313E-2</v>
      </c>
      <c r="AN205" s="404">
        <v>1.2949269688937313E-2</v>
      </c>
      <c r="AO205" s="404">
        <v>1.2949269688937313E-2</v>
      </c>
      <c r="AP205" s="404">
        <v>1.2949269688937313E-2</v>
      </c>
      <c r="AQ205" s="404">
        <v>1.2949269688937313E-2</v>
      </c>
      <c r="AR205" s="404">
        <v>1.2949269688937313E-2</v>
      </c>
      <c r="AS205" s="404">
        <v>1.2949269688937313E-2</v>
      </c>
      <c r="AT205" s="404">
        <v>1.2949269688937313E-2</v>
      </c>
      <c r="AU205" s="404">
        <v>1.2949269688937313E-2</v>
      </c>
      <c r="AV205" s="404">
        <v>1.2949269688937313E-2</v>
      </c>
      <c r="AW205" s="404">
        <v>1.2949269688937313E-2</v>
      </c>
      <c r="AX205" s="404">
        <v>1.2949269688937313E-2</v>
      </c>
      <c r="AY205" s="404">
        <v>1.2949269688937313E-2</v>
      </c>
      <c r="AZ205" s="404">
        <v>1.2949269688937313E-2</v>
      </c>
      <c r="BA205" s="404">
        <v>1.2949269688937313E-2</v>
      </c>
      <c r="BB205" s="404">
        <v>1.2949269688937313E-2</v>
      </c>
      <c r="BC205" s="404">
        <v>1.2949269688937313E-2</v>
      </c>
      <c r="BD205" s="404">
        <v>1.2949269688937313E-2</v>
      </c>
      <c r="BE205" s="404">
        <v>1.2949269688937313E-2</v>
      </c>
      <c r="BF205" s="404">
        <v>1.2949269688937313E-2</v>
      </c>
      <c r="BG205" s="404">
        <v>1.2949269688937313E-2</v>
      </c>
      <c r="BH205" s="404">
        <v>1.2949269688937313E-2</v>
      </c>
      <c r="BI205" s="404">
        <v>1.2949269688937313E-2</v>
      </c>
      <c r="BJ205" s="404">
        <v>1.2949269688937313E-2</v>
      </c>
      <c r="BK205" s="404">
        <v>1.2949269688937313E-2</v>
      </c>
      <c r="BL205" s="404">
        <v>1.2949269688937313E-2</v>
      </c>
      <c r="BM205" s="404">
        <v>1.2949269688937313E-2</v>
      </c>
      <c r="BN205" s="404">
        <v>1.2949269688937313E-2</v>
      </c>
      <c r="BO205" s="404">
        <v>1.2949269688937313E-2</v>
      </c>
      <c r="BP205" s="404">
        <v>1.2949269688937313E-2</v>
      </c>
      <c r="BQ205" s="404">
        <v>1.2949269688937313E-2</v>
      </c>
      <c r="BR205" s="404">
        <v>1.2949269688937313E-2</v>
      </c>
      <c r="BS205" s="404">
        <v>1.2949269688937313E-2</v>
      </c>
      <c r="BT205" s="404">
        <v>1.2949269688937313E-2</v>
      </c>
      <c r="BU205" s="404">
        <v>1.2949269688937313E-2</v>
      </c>
      <c r="BV205" s="404">
        <v>1.2949269688937313E-2</v>
      </c>
      <c r="BW205" s="404">
        <v>1.2949269688937313E-2</v>
      </c>
      <c r="BX205" s="404">
        <v>1.2949269688937313E-2</v>
      </c>
      <c r="BY205" s="404">
        <v>1.2949269688937313E-2</v>
      </c>
      <c r="BZ205" s="404">
        <v>1.2949269688937313E-2</v>
      </c>
      <c r="CA205" s="404">
        <v>1.2949269688937313E-2</v>
      </c>
      <c r="CB205" s="404">
        <v>1.2949269688937313E-2</v>
      </c>
      <c r="CC205" s="404">
        <v>1.2949269688937313E-2</v>
      </c>
      <c r="CD205" s="404">
        <v>1.2949269688937313E-2</v>
      </c>
      <c r="CE205" s="404">
        <v>1.2949269688937313E-2</v>
      </c>
      <c r="CF205" s="404">
        <v>1.2949269688937313E-2</v>
      </c>
      <c r="CG205" s="404">
        <v>1.2949269688937313E-2</v>
      </c>
      <c r="CH205" s="404">
        <v>1.2949269688937313E-2</v>
      </c>
      <c r="CI205" s="404">
        <v>1.2949269688937313E-2</v>
      </c>
    </row>
    <row r="206" spans="1:87">
      <c r="A206" s="203"/>
      <c r="B206" s="1"/>
      <c r="C206" s="1" t="s">
        <v>256</v>
      </c>
      <c r="D206" s="2" t="s">
        <v>41</v>
      </c>
      <c r="E206" s="2" t="s">
        <v>42</v>
      </c>
      <c r="F206" s="83"/>
      <c r="G206" s="611"/>
      <c r="H206" s="611"/>
      <c r="I206" s="404">
        <v>5.931701462294376E-2</v>
      </c>
      <c r="J206" s="404">
        <v>8.4629999999999997E-2</v>
      </c>
      <c r="K206" s="404">
        <v>0.12137078502212077</v>
      </c>
      <c r="L206" s="404">
        <v>7.9657253140063333E-2</v>
      </c>
      <c r="M206" s="404">
        <v>8.4705431072482559E-2</v>
      </c>
      <c r="N206" s="404">
        <v>8.4705431072482559E-2</v>
      </c>
      <c r="O206" s="404">
        <v>8.4705431072482559E-2</v>
      </c>
      <c r="P206" s="404">
        <v>8.4705431072482559E-2</v>
      </c>
      <c r="Q206" s="404">
        <v>8.4705431072482559E-2</v>
      </c>
      <c r="R206" s="404">
        <v>8.4705431072482559E-2</v>
      </c>
      <c r="S206" s="404">
        <v>8.4705431072482559E-2</v>
      </c>
      <c r="T206" s="404">
        <v>8.4705431072482559E-2</v>
      </c>
      <c r="U206" s="404">
        <v>8.4705431072482559E-2</v>
      </c>
      <c r="V206" s="404">
        <v>8.4705431072482559E-2</v>
      </c>
      <c r="W206" s="404">
        <v>8.4705431072482559E-2</v>
      </c>
      <c r="X206" s="404">
        <v>8.4705431072482559E-2</v>
      </c>
      <c r="Y206" s="404">
        <v>8.4705431072482559E-2</v>
      </c>
      <c r="Z206" s="404">
        <v>8.4705431072482559E-2</v>
      </c>
      <c r="AA206" s="404">
        <v>8.4705431072482559E-2</v>
      </c>
      <c r="AB206" s="404">
        <v>8.4705431072482559E-2</v>
      </c>
      <c r="AC206" s="404">
        <v>8.4705431072482559E-2</v>
      </c>
      <c r="AD206" s="404">
        <v>8.4705431072482559E-2</v>
      </c>
      <c r="AE206" s="404">
        <v>8.4705431072482559E-2</v>
      </c>
      <c r="AF206" s="404">
        <v>8.4705431072482559E-2</v>
      </c>
      <c r="AG206" s="404">
        <v>8.4705431072482559E-2</v>
      </c>
      <c r="AH206" s="404">
        <v>8.4705431072482559E-2</v>
      </c>
      <c r="AI206" s="404">
        <v>8.4705431072482559E-2</v>
      </c>
      <c r="AJ206" s="404">
        <v>8.4705431072482559E-2</v>
      </c>
      <c r="AK206" s="404">
        <v>8.4705431072482559E-2</v>
      </c>
      <c r="AL206" s="404">
        <v>8.4705431072482559E-2</v>
      </c>
      <c r="AM206" s="404">
        <v>8.4705431072482559E-2</v>
      </c>
      <c r="AN206" s="404">
        <v>8.4705431072482559E-2</v>
      </c>
      <c r="AO206" s="404">
        <v>8.4705431072482559E-2</v>
      </c>
      <c r="AP206" s="404">
        <v>8.4705431072482559E-2</v>
      </c>
      <c r="AQ206" s="404">
        <v>8.4705431072482559E-2</v>
      </c>
      <c r="AR206" s="404">
        <v>8.4705431072482559E-2</v>
      </c>
      <c r="AS206" s="404">
        <v>8.4705431072482559E-2</v>
      </c>
      <c r="AT206" s="404">
        <v>8.4705431072482559E-2</v>
      </c>
      <c r="AU206" s="404">
        <v>8.4705431072482559E-2</v>
      </c>
      <c r="AV206" s="404">
        <v>8.4705431072482559E-2</v>
      </c>
      <c r="AW206" s="404">
        <v>8.4705431072482559E-2</v>
      </c>
      <c r="AX206" s="404">
        <v>8.4705431072482559E-2</v>
      </c>
      <c r="AY206" s="404">
        <v>8.4705431072482559E-2</v>
      </c>
      <c r="AZ206" s="404">
        <v>8.4705431072482559E-2</v>
      </c>
      <c r="BA206" s="404">
        <v>8.4705431072482559E-2</v>
      </c>
      <c r="BB206" s="404">
        <v>8.4705431072482559E-2</v>
      </c>
      <c r="BC206" s="404">
        <v>8.4705431072482559E-2</v>
      </c>
      <c r="BD206" s="404">
        <v>8.4705431072482559E-2</v>
      </c>
      <c r="BE206" s="404">
        <v>8.4705431072482559E-2</v>
      </c>
      <c r="BF206" s="404">
        <v>8.4705431072482559E-2</v>
      </c>
      <c r="BG206" s="404">
        <v>8.4705431072482559E-2</v>
      </c>
      <c r="BH206" s="404">
        <v>8.4705431072482559E-2</v>
      </c>
      <c r="BI206" s="404">
        <v>8.4705431072482559E-2</v>
      </c>
      <c r="BJ206" s="404">
        <v>8.4705431072482559E-2</v>
      </c>
      <c r="BK206" s="404">
        <v>8.4705431072482559E-2</v>
      </c>
      <c r="BL206" s="404">
        <v>8.4705431072482559E-2</v>
      </c>
      <c r="BM206" s="404">
        <v>8.4705431072482559E-2</v>
      </c>
      <c r="BN206" s="404">
        <v>8.4705431072482559E-2</v>
      </c>
      <c r="BO206" s="404">
        <v>8.4705431072482559E-2</v>
      </c>
      <c r="BP206" s="404">
        <v>8.4705431072482559E-2</v>
      </c>
      <c r="BQ206" s="404">
        <v>8.4705431072482559E-2</v>
      </c>
      <c r="BR206" s="404">
        <v>8.4705431072482559E-2</v>
      </c>
      <c r="BS206" s="404">
        <v>8.4705431072482559E-2</v>
      </c>
      <c r="BT206" s="404">
        <v>8.4705431072482559E-2</v>
      </c>
      <c r="BU206" s="404">
        <v>8.4705431072482559E-2</v>
      </c>
      <c r="BV206" s="404">
        <v>8.4705431072482559E-2</v>
      </c>
      <c r="BW206" s="404">
        <v>8.4705431072482559E-2</v>
      </c>
      <c r="BX206" s="404">
        <v>8.4705431072482559E-2</v>
      </c>
      <c r="BY206" s="404">
        <v>8.4705431072482559E-2</v>
      </c>
      <c r="BZ206" s="404">
        <v>8.4705431072482559E-2</v>
      </c>
      <c r="CA206" s="404">
        <v>8.4705431072482559E-2</v>
      </c>
      <c r="CB206" s="404">
        <v>8.4705431072482559E-2</v>
      </c>
      <c r="CC206" s="404">
        <v>8.4705431072482559E-2</v>
      </c>
      <c r="CD206" s="404">
        <v>8.4705431072482559E-2</v>
      </c>
      <c r="CE206" s="404">
        <v>8.4705431072482559E-2</v>
      </c>
      <c r="CF206" s="404">
        <v>8.4705431072482559E-2</v>
      </c>
      <c r="CG206" s="404">
        <v>8.4705431072482559E-2</v>
      </c>
      <c r="CH206" s="404">
        <v>8.4705431072482559E-2</v>
      </c>
      <c r="CI206" s="404">
        <v>8.4705431072482559E-2</v>
      </c>
    </row>
    <row r="207" spans="1:87">
      <c r="A207" s="203"/>
      <c r="B207" s="1"/>
      <c r="C207" s="1" t="s">
        <v>257</v>
      </c>
      <c r="D207" s="2" t="s">
        <v>258</v>
      </c>
      <c r="E207" s="2" t="s">
        <v>42</v>
      </c>
      <c r="F207" s="83"/>
      <c r="G207" s="611"/>
      <c r="H207" s="611"/>
      <c r="I207" s="404"/>
      <c r="J207" s="404">
        <v>9.2480792972136749E-3</v>
      </c>
      <c r="K207" s="404">
        <v>1.9579840682917449E-2</v>
      </c>
      <c r="L207" s="404">
        <v>7.868100157319988E-3</v>
      </c>
      <c r="M207" s="404">
        <v>1.3723971474740974E-2</v>
      </c>
      <c r="N207" s="404">
        <v>1.3723971474740974E-2</v>
      </c>
      <c r="O207" s="404">
        <v>1.3723971474740974E-2</v>
      </c>
      <c r="P207" s="404">
        <v>1.3723971474740974E-2</v>
      </c>
      <c r="Q207" s="404">
        <v>1.3723971474740974E-2</v>
      </c>
      <c r="R207" s="404">
        <v>1.3723971474740974E-2</v>
      </c>
      <c r="S207" s="404">
        <v>1.3723971474740974E-2</v>
      </c>
      <c r="T207" s="404">
        <v>1.3723971474740974E-2</v>
      </c>
      <c r="U207" s="404">
        <v>1.3723971474740974E-2</v>
      </c>
      <c r="V207" s="404">
        <v>1.3723971474740974E-2</v>
      </c>
      <c r="W207" s="404">
        <v>1.3723971474740974E-2</v>
      </c>
      <c r="X207" s="404">
        <v>1.3723971474740974E-2</v>
      </c>
      <c r="Y207" s="404">
        <v>1.3723971474740974E-2</v>
      </c>
      <c r="Z207" s="404">
        <v>1.3723971474740974E-2</v>
      </c>
      <c r="AA207" s="404">
        <v>1.3723971474740974E-2</v>
      </c>
      <c r="AB207" s="404">
        <v>1.3723971474740974E-2</v>
      </c>
      <c r="AC207" s="404">
        <v>1.3723971474740974E-2</v>
      </c>
      <c r="AD207" s="404">
        <v>1.3723971474740974E-2</v>
      </c>
      <c r="AE207" s="404">
        <v>1.3723971474740974E-2</v>
      </c>
      <c r="AF207" s="404">
        <v>1.3723971474740974E-2</v>
      </c>
      <c r="AG207" s="404">
        <v>1.3723971474740974E-2</v>
      </c>
      <c r="AH207" s="404">
        <v>1.3723971474740974E-2</v>
      </c>
      <c r="AI207" s="404">
        <v>1.3723971474740974E-2</v>
      </c>
      <c r="AJ207" s="404">
        <v>1.3723971474740974E-2</v>
      </c>
      <c r="AK207" s="404">
        <v>1.3723971474740974E-2</v>
      </c>
      <c r="AL207" s="404">
        <v>1.3723971474740974E-2</v>
      </c>
      <c r="AM207" s="404">
        <v>1.3723971474740974E-2</v>
      </c>
      <c r="AN207" s="404">
        <v>1.3723971474740974E-2</v>
      </c>
      <c r="AO207" s="404">
        <v>1.3723971474740974E-2</v>
      </c>
      <c r="AP207" s="404">
        <v>1.3723971474740974E-2</v>
      </c>
      <c r="AQ207" s="404">
        <v>1.3723971474740974E-2</v>
      </c>
      <c r="AR207" s="404">
        <v>1.3723971474740974E-2</v>
      </c>
      <c r="AS207" s="404">
        <v>1.3723971474740974E-2</v>
      </c>
      <c r="AT207" s="404">
        <v>1.3723971474740974E-2</v>
      </c>
      <c r="AU207" s="404">
        <v>1.3723971474740974E-2</v>
      </c>
      <c r="AV207" s="404">
        <v>1.3723971474740974E-2</v>
      </c>
      <c r="AW207" s="404">
        <v>1.3723971474740974E-2</v>
      </c>
      <c r="AX207" s="404">
        <v>1.3723971474740974E-2</v>
      </c>
      <c r="AY207" s="404">
        <v>1.3723971474740974E-2</v>
      </c>
      <c r="AZ207" s="404">
        <v>1.3723971474740974E-2</v>
      </c>
      <c r="BA207" s="404">
        <v>1.3723971474740974E-2</v>
      </c>
      <c r="BB207" s="404">
        <v>1.3723971474740974E-2</v>
      </c>
      <c r="BC207" s="404">
        <v>1.3723971474740974E-2</v>
      </c>
      <c r="BD207" s="404">
        <v>1.3723971474740974E-2</v>
      </c>
      <c r="BE207" s="404">
        <v>1.3723971474740974E-2</v>
      </c>
      <c r="BF207" s="404">
        <v>1.3723971474740974E-2</v>
      </c>
      <c r="BG207" s="404">
        <v>1.3723971474740974E-2</v>
      </c>
      <c r="BH207" s="404">
        <v>1.3723971474740974E-2</v>
      </c>
      <c r="BI207" s="404">
        <v>1.3723971474740974E-2</v>
      </c>
      <c r="BJ207" s="404">
        <v>1.3723971474740974E-2</v>
      </c>
      <c r="BK207" s="404">
        <v>1.3723971474740974E-2</v>
      </c>
      <c r="BL207" s="404">
        <v>1.3723971474740974E-2</v>
      </c>
      <c r="BM207" s="404">
        <v>1.3723971474740974E-2</v>
      </c>
      <c r="BN207" s="404">
        <v>1.3723971474740974E-2</v>
      </c>
      <c r="BO207" s="404">
        <v>1.3723971474740974E-2</v>
      </c>
      <c r="BP207" s="404">
        <v>1.3723971474740974E-2</v>
      </c>
      <c r="BQ207" s="404">
        <v>1.3723971474740974E-2</v>
      </c>
      <c r="BR207" s="404">
        <v>1.3723971474740974E-2</v>
      </c>
      <c r="BS207" s="404">
        <v>1.3723971474740974E-2</v>
      </c>
      <c r="BT207" s="404">
        <v>1.3723971474740974E-2</v>
      </c>
      <c r="BU207" s="404">
        <v>1.3723971474740974E-2</v>
      </c>
      <c r="BV207" s="404">
        <v>1.3723971474740974E-2</v>
      </c>
      <c r="BW207" s="404">
        <v>1.3723971474740974E-2</v>
      </c>
      <c r="BX207" s="404">
        <v>1.3723971474740974E-2</v>
      </c>
      <c r="BY207" s="404">
        <v>1.3723971474740974E-2</v>
      </c>
      <c r="BZ207" s="404">
        <v>1.3723971474740974E-2</v>
      </c>
      <c r="CA207" s="404">
        <v>1.3723971474740974E-2</v>
      </c>
      <c r="CB207" s="404">
        <v>1.3723971474740974E-2</v>
      </c>
      <c r="CC207" s="404">
        <v>1.3723971474740974E-2</v>
      </c>
      <c r="CD207" s="404">
        <v>1.3723971474740974E-2</v>
      </c>
      <c r="CE207" s="404">
        <v>1.3723971474740974E-2</v>
      </c>
      <c r="CF207" s="404">
        <v>1.3723971474740974E-2</v>
      </c>
      <c r="CG207" s="404">
        <v>1.3723971474740974E-2</v>
      </c>
      <c r="CH207" s="404">
        <v>1.3723971474740974E-2</v>
      </c>
      <c r="CI207" s="404">
        <v>1.3723971474740974E-2</v>
      </c>
    </row>
    <row r="208" spans="1:87">
      <c r="A208" s="203"/>
      <c r="B208" s="1"/>
      <c r="C208" s="1" t="s">
        <v>259</v>
      </c>
      <c r="D208" s="2" t="s">
        <v>258</v>
      </c>
      <c r="E208" s="2" t="s">
        <v>42</v>
      </c>
      <c r="F208" s="83"/>
      <c r="G208" s="611"/>
      <c r="H208" s="611"/>
      <c r="I208" s="404"/>
      <c r="J208" s="404">
        <v>9.6362000000000003E-2</v>
      </c>
      <c r="K208" s="404">
        <v>9.0116802162235235E-2</v>
      </c>
      <c r="L208" s="404">
        <v>7.2818713701762142E-2</v>
      </c>
      <c r="M208" s="404">
        <v>8.3338839808918791E-2</v>
      </c>
      <c r="N208" s="404">
        <v>8.3338839808918791E-2</v>
      </c>
      <c r="O208" s="404">
        <v>8.3338839808918791E-2</v>
      </c>
      <c r="P208" s="404">
        <v>8.3338839808918791E-2</v>
      </c>
      <c r="Q208" s="404">
        <v>8.3338839808918791E-2</v>
      </c>
      <c r="R208" s="404">
        <v>8.3338839808918791E-2</v>
      </c>
      <c r="S208" s="404">
        <v>8.3338839808918791E-2</v>
      </c>
      <c r="T208" s="404">
        <v>8.3338839808918791E-2</v>
      </c>
      <c r="U208" s="404">
        <v>8.3338839808918791E-2</v>
      </c>
      <c r="V208" s="404">
        <v>8.3338839808918791E-2</v>
      </c>
      <c r="W208" s="404">
        <v>8.3338839808918791E-2</v>
      </c>
      <c r="X208" s="404">
        <v>8.3338839808918791E-2</v>
      </c>
      <c r="Y208" s="404">
        <v>8.3338839808918791E-2</v>
      </c>
      <c r="Z208" s="404">
        <v>8.3338839808918791E-2</v>
      </c>
      <c r="AA208" s="404">
        <v>8.3338839808918791E-2</v>
      </c>
      <c r="AB208" s="404">
        <v>8.3338839808918791E-2</v>
      </c>
      <c r="AC208" s="404">
        <v>8.3338839808918791E-2</v>
      </c>
      <c r="AD208" s="404">
        <v>8.3338839808918791E-2</v>
      </c>
      <c r="AE208" s="404">
        <v>8.3338839808918791E-2</v>
      </c>
      <c r="AF208" s="404">
        <v>8.3338839808918791E-2</v>
      </c>
      <c r="AG208" s="404">
        <v>8.3338839808918791E-2</v>
      </c>
      <c r="AH208" s="404">
        <v>8.3338839808918791E-2</v>
      </c>
      <c r="AI208" s="404">
        <v>8.3338839808918791E-2</v>
      </c>
      <c r="AJ208" s="404">
        <v>8.3338839808918791E-2</v>
      </c>
      <c r="AK208" s="404">
        <v>8.3338839808918791E-2</v>
      </c>
      <c r="AL208" s="404">
        <v>8.3338839808918791E-2</v>
      </c>
      <c r="AM208" s="404">
        <v>8.3338839808918791E-2</v>
      </c>
      <c r="AN208" s="404">
        <v>8.3338839808918791E-2</v>
      </c>
      <c r="AO208" s="404">
        <v>8.3338839808918791E-2</v>
      </c>
      <c r="AP208" s="404">
        <v>8.3338839808918791E-2</v>
      </c>
      <c r="AQ208" s="404">
        <v>8.3338839808918791E-2</v>
      </c>
      <c r="AR208" s="404">
        <v>8.3338839808918791E-2</v>
      </c>
      <c r="AS208" s="404">
        <v>8.3338839808918791E-2</v>
      </c>
      <c r="AT208" s="404">
        <v>8.3338839808918791E-2</v>
      </c>
      <c r="AU208" s="404">
        <v>8.3338839808918791E-2</v>
      </c>
      <c r="AV208" s="404">
        <v>8.3338839808918791E-2</v>
      </c>
      <c r="AW208" s="404">
        <v>8.3338839808918791E-2</v>
      </c>
      <c r="AX208" s="404">
        <v>8.3338839808918791E-2</v>
      </c>
      <c r="AY208" s="404">
        <v>8.3338839808918791E-2</v>
      </c>
      <c r="AZ208" s="404">
        <v>8.3338839808918791E-2</v>
      </c>
      <c r="BA208" s="404">
        <v>8.3338839808918791E-2</v>
      </c>
      <c r="BB208" s="404">
        <v>8.3338839808918791E-2</v>
      </c>
      <c r="BC208" s="404">
        <v>8.3338839808918791E-2</v>
      </c>
      <c r="BD208" s="404">
        <v>8.3338839808918791E-2</v>
      </c>
      <c r="BE208" s="404">
        <v>8.3338839808918791E-2</v>
      </c>
      <c r="BF208" s="404">
        <v>8.3338839808918791E-2</v>
      </c>
      <c r="BG208" s="404">
        <v>8.3338839808918791E-2</v>
      </c>
      <c r="BH208" s="404">
        <v>8.3338839808918791E-2</v>
      </c>
      <c r="BI208" s="404">
        <v>8.3338839808918791E-2</v>
      </c>
      <c r="BJ208" s="404">
        <v>8.3338839808918791E-2</v>
      </c>
      <c r="BK208" s="404">
        <v>8.3338839808918791E-2</v>
      </c>
      <c r="BL208" s="404">
        <v>8.3338839808918791E-2</v>
      </c>
      <c r="BM208" s="404">
        <v>8.3338839808918791E-2</v>
      </c>
      <c r="BN208" s="404">
        <v>8.3338839808918791E-2</v>
      </c>
      <c r="BO208" s="404">
        <v>8.3338839808918791E-2</v>
      </c>
      <c r="BP208" s="404">
        <v>8.3338839808918791E-2</v>
      </c>
      <c r="BQ208" s="404">
        <v>8.3338839808918791E-2</v>
      </c>
      <c r="BR208" s="404">
        <v>8.3338839808918791E-2</v>
      </c>
      <c r="BS208" s="404">
        <v>8.3338839808918791E-2</v>
      </c>
      <c r="BT208" s="404">
        <v>8.3338839808918791E-2</v>
      </c>
      <c r="BU208" s="404">
        <v>8.3338839808918791E-2</v>
      </c>
      <c r="BV208" s="404">
        <v>8.3338839808918791E-2</v>
      </c>
      <c r="BW208" s="404">
        <v>8.3338839808918791E-2</v>
      </c>
      <c r="BX208" s="404">
        <v>8.3338839808918791E-2</v>
      </c>
      <c r="BY208" s="404">
        <v>8.3338839808918791E-2</v>
      </c>
      <c r="BZ208" s="404">
        <v>8.3338839808918791E-2</v>
      </c>
      <c r="CA208" s="404">
        <v>8.3338839808918791E-2</v>
      </c>
      <c r="CB208" s="404">
        <v>8.3338839808918791E-2</v>
      </c>
      <c r="CC208" s="404">
        <v>8.3338839808918791E-2</v>
      </c>
      <c r="CD208" s="404">
        <v>8.3338839808918791E-2</v>
      </c>
      <c r="CE208" s="404">
        <v>8.3338839808918791E-2</v>
      </c>
      <c r="CF208" s="404">
        <v>8.3338839808918791E-2</v>
      </c>
      <c r="CG208" s="404">
        <v>8.3338839808918791E-2</v>
      </c>
      <c r="CH208" s="404">
        <v>8.3338839808918791E-2</v>
      </c>
      <c r="CI208" s="404">
        <v>8.3338839808918791E-2</v>
      </c>
    </row>
    <row r="209" spans="1:87">
      <c r="A209" s="203"/>
      <c r="B209" s="1"/>
      <c r="C209" s="1" t="s">
        <v>260</v>
      </c>
      <c r="D209" s="2" t="s">
        <v>258</v>
      </c>
      <c r="E209" s="2" t="s">
        <v>42</v>
      </c>
      <c r="F209" s="83"/>
      <c r="G209" s="611"/>
      <c r="H209" s="611"/>
      <c r="I209" s="404"/>
      <c r="J209" s="404">
        <v>0.11899999999999999</v>
      </c>
      <c r="K209" s="404">
        <v>-1.0623879605505515E-2</v>
      </c>
      <c r="L209" s="404">
        <v>0</v>
      </c>
      <c r="M209" s="404">
        <v>0</v>
      </c>
      <c r="N209" s="404">
        <v>0</v>
      </c>
      <c r="O209" s="404">
        <v>0</v>
      </c>
      <c r="P209" s="404">
        <v>0</v>
      </c>
      <c r="Q209" s="404">
        <v>0</v>
      </c>
      <c r="R209" s="404">
        <v>0</v>
      </c>
      <c r="S209" s="404">
        <v>0</v>
      </c>
      <c r="T209" s="404">
        <v>0</v>
      </c>
      <c r="U209" s="404">
        <v>0</v>
      </c>
      <c r="V209" s="404">
        <v>0</v>
      </c>
      <c r="W209" s="404">
        <v>0</v>
      </c>
      <c r="X209" s="404">
        <v>0</v>
      </c>
      <c r="Y209" s="404">
        <v>0</v>
      </c>
      <c r="Z209" s="404">
        <v>0</v>
      </c>
      <c r="AA209" s="404">
        <v>0</v>
      </c>
      <c r="AB209" s="404">
        <v>0</v>
      </c>
      <c r="AC209" s="404">
        <v>0</v>
      </c>
      <c r="AD209" s="404">
        <v>0</v>
      </c>
      <c r="AE209" s="404">
        <v>0</v>
      </c>
      <c r="AF209" s="404">
        <v>0</v>
      </c>
      <c r="AG209" s="404">
        <v>0</v>
      </c>
      <c r="AH209" s="404">
        <v>0</v>
      </c>
      <c r="AI209" s="404">
        <v>0</v>
      </c>
      <c r="AJ209" s="404">
        <v>0</v>
      </c>
      <c r="AK209" s="404">
        <v>0</v>
      </c>
      <c r="AL209" s="404">
        <v>0</v>
      </c>
      <c r="AM209" s="404">
        <v>0</v>
      </c>
      <c r="AN209" s="404">
        <v>0</v>
      </c>
      <c r="AO209" s="404">
        <v>0</v>
      </c>
      <c r="AP209" s="404">
        <v>0</v>
      </c>
      <c r="AQ209" s="404">
        <v>0</v>
      </c>
      <c r="AR209" s="404">
        <v>0</v>
      </c>
      <c r="AS209" s="404">
        <v>0</v>
      </c>
      <c r="AT209" s="404">
        <v>0</v>
      </c>
      <c r="AU209" s="404">
        <v>0</v>
      </c>
      <c r="AV209" s="404">
        <v>0</v>
      </c>
      <c r="AW209" s="404">
        <v>0</v>
      </c>
      <c r="AX209" s="404">
        <v>0</v>
      </c>
      <c r="AY209" s="404">
        <v>0</v>
      </c>
      <c r="AZ209" s="404">
        <v>0</v>
      </c>
      <c r="BA209" s="404">
        <v>0</v>
      </c>
      <c r="BB209" s="404">
        <v>0</v>
      </c>
      <c r="BC209" s="404">
        <v>0</v>
      </c>
      <c r="BD209" s="404">
        <v>0</v>
      </c>
      <c r="BE209" s="404">
        <v>0</v>
      </c>
      <c r="BF209" s="404">
        <v>0</v>
      </c>
      <c r="BG209" s="404">
        <v>0</v>
      </c>
      <c r="BH209" s="404">
        <v>0</v>
      </c>
      <c r="BI209" s="404">
        <v>0</v>
      </c>
      <c r="BJ209" s="404">
        <v>0</v>
      </c>
      <c r="BK209" s="404">
        <v>0</v>
      </c>
      <c r="BL209" s="404">
        <v>0</v>
      </c>
      <c r="BM209" s="404">
        <v>0</v>
      </c>
      <c r="BN209" s="404">
        <v>0</v>
      </c>
      <c r="BO209" s="404">
        <v>0</v>
      </c>
      <c r="BP209" s="404">
        <v>0</v>
      </c>
      <c r="BQ209" s="404">
        <v>0</v>
      </c>
      <c r="BR209" s="404">
        <v>0</v>
      </c>
      <c r="BS209" s="404">
        <v>0</v>
      </c>
      <c r="BT209" s="404">
        <v>0</v>
      </c>
      <c r="BU209" s="404">
        <v>0</v>
      </c>
      <c r="BV209" s="404">
        <v>0</v>
      </c>
      <c r="BW209" s="404">
        <v>0</v>
      </c>
      <c r="BX209" s="404">
        <v>0</v>
      </c>
      <c r="BY209" s="404">
        <v>0</v>
      </c>
      <c r="BZ209" s="404">
        <v>0</v>
      </c>
      <c r="CA209" s="404">
        <v>0</v>
      </c>
      <c r="CB209" s="404">
        <v>0</v>
      </c>
      <c r="CC209" s="404">
        <v>0</v>
      </c>
      <c r="CD209" s="404">
        <v>0</v>
      </c>
      <c r="CE209" s="404">
        <v>0</v>
      </c>
      <c r="CF209" s="404">
        <v>0</v>
      </c>
      <c r="CG209" s="404">
        <v>0</v>
      </c>
      <c r="CH209" s="404">
        <v>0</v>
      </c>
      <c r="CI209" s="404">
        <v>0</v>
      </c>
    </row>
    <row r="210" spans="1:87">
      <c r="A210" s="203"/>
      <c r="B210" s="1"/>
      <c r="C210" s="1"/>
      <c r="D210" s="148"/>
      <c r="E210" s="148"/>
      <c r="F210" s="83"/>
      <c r="G210" s="83"/>
      <c r="H210" s="145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  <c r="Y210" s="410"/>
      <c r="Z210" s="410"/>
      <c r="AA210" s="410"/>
      <c r="AB210" s="410"/>
      <c r="AC210" s="410"/>
      <c r="AD210" s="410"/>
      <c r="AE210" s="410"/>
      <c r="AF210" s="410"/>
    </row>
    <row r="211" spans="1:87">
      <c r="A211" s="233"/>
      <c r="B211" s="234"/>
      <c r="C211" s="235" t="s">
        <v>261</v>
      </c>
      <c r="D211" s="208"/>
      <c r="E211" s="208"/>
      <c r="F211" s="240"/>
      <c r="G211" s="240"/>
      <c r="H211" s="237"/>
      <c r="I211" s="208"/>
      <c r="J211" s="241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  <c r="AB211" s="177"/>
      <c r="AC211" s="177"/>
      <c r="AD211" s="177"/>
      <c r="AE211" s="177"/>
      <c r="AF211" s="177"/>
      <c r="AG211" s="177"/>
      <c r="AH211" s="177"/>
      <c r="AI211" s="177"/>
      <c r="AJ211" s="177"/>
      <c r="AK211" s="177"/>
      <c r="AL211" s="177"/>
      <c r="AM211" s="177"/>
      <c r="AN211" s="177"/>
      <c r="AO211" s="177"/>
      <c r="AP211" s="177"/>
      <c r="AQ211" s="177"/>
      <c r="AR211" s="177"/>
      <c r="AS211" s="177"/>
      <c r="AT211" s="177"/>
      <c r="AU211" s="177"/>
      <c r="AV211" s="177"/>
      <c r="AW211" s="177"/>
      <c r="AX211" s="177"/>
      <c r="AY211" s="177"/>
      <c r="AZ211" s="177"/>
      <c r="BA211" s="177"/>
      <c r="BB211" s="177"/>
      <c r="BC211" s="177"/>
      <c r="BD211" s="177"/>
      <c r="BE211" s="177"/>
      <c r="BF211" s="177"/>
      <c r="BG211" s="177"/>
      <c r="BH211" s="177"/>
      <c r="BI211" s="177"/>
      <c r="BJ211" s="177"/>
      <c r="BK211" s="177"/>
      <c r="BL211" s="177"/>
      <c r="BM211" s="177"/>
      <c r="BN211" s="177"/>
      <c r="BO211" s="177"/>
      <c r="BP211" s="177"/>
      <c r="BQ211" s="177"/>
      <c r="BR211" s="177"/>
      <c r="BS211" s="177"/>
      <c r="BT211" s="177"/>
      <c r="BU211" s="177"/>
      <c r="BV211" s="177"/>
      <c r="BW211" s="177"/>
      <c r="BX211" s="177"/>
      <c r="BY211" s="177"/>
      <c r="BZ211" s="177"/>
      <c r="CA211" s="177"/>
      <c r="CB211" s="177"/>
      <c r="CC211" s="177"/>
      <c r="CD211" s="177"/>
      <c r="CE211" s="177"/>
      <c r="CF211" s="177"/>
      <c r="CG211" s="177"/>
      <c r="CH211" s="177"/>
      <c r="CI211" s="177"/>
    </row>
    <row r="212" spans="1:87">
      <c r="A212" s="203"/>
      <c r="B212" s="1"/>
      <c r="C212" s="1" t="s">
        <v>262</v>
      </c>
      <c r="D212" s="2" t="s">
        <v>41</v>
      </c>
      <c r="E212" s="2" t="s">
        <v>42</v>
      </c>
      <c r="F212" s="2"/>
      <c r="G212" s="612"/>
      <c r="H212" s="612"/>
      <c r="I212" s="406">
        <v>0.18</v>
      </c>
      <c r="J212" s="406">
        <v>0.18</v>
      </c>
      <c r="K212" s="406">
        <v>0.18</v>
      </c>
      <c r="L212" s="406">
        <v>0.18</v>
      </c>
      <c r="M212" s="406">
        <v>0.18</v>
      </c>
      <c r="N212" s="406">
        <v>0.14000000000000001</v>
      </c>
      <c r="O212" s="406">
        <v>0.14000000000000001</v>
      </c>
      <c r="P212" s="406">
        <v>0.14000000000000001</v>
      </c>
      <c r="Q212" s="406">
        <v>0.14000000000000001</v>
      </c>
      <c r="R212" s="406">
        <v>0.14000000000000001</v>
      </c>
      <c r="S212" s="406">
        <v>0.14000000000000001</v>
      </c>
      <c r="T212" s="406">
        <v>0.14000000000000001</v>
      </c>
      <c r="U212" s="406">
        <v>0.14000000000000001</v>
      </c>
      <c r="V212" s="406">
        <v>0.14000000000000001</v>
      </c>
      <c r="W212" s="406">
        <v>0.14000000000000001</v>
      </c>
      <c r="X212" s="406">
        <v>0.14000000000000001</v>
      </c>
      <c r="Y212" s="406">
        <v>0.14000000000000001</v>
      </c>
      <c r="Z212" s="406">
        <v>0.14000000000000001</v>
      </c>
      <c r="AA212" s="406">
        <v>0.14000000000000001</v>
      </c>
      <c r="AB212" s="406">
        <v>0.14000000000000001</v>
      </c>
      <c r="AC212" s="406">
        <v>0.14000000000000001</v>
      </c>
      <c r="AD212" s="406">
        <v>0.14000000000000001</v>
      </c>
      <c r="AE212" s="406">
        <v>0.14000000000000001</v>
      </c>
      <c r="AF212" s="406">
        <v>0.14000000000000001</v>
      </c>
      <c r="AG212" s="406">
        <v>0.14000000000000001</v>
      </c>
      <c r="AH212" s="406">
        <v>0.14000000000000001</v>
      </c>
      <c r="AI212" s="406">
        <v>0.14000000000000001</v>
      </c>
      <c r="AJ212" s="406">
        <v>0.14000000000000001</v>
      </c>
      <c r="AK212" s="406">
        <v>0.14000000000000001</v>
      </c>
      <c r="AL212" s="406">
        <v>0.14000000000000001</v>
      </c>
      <c r="AM212" s="406">
        <v>0.14000000000000001</v>
      </c>
      <c r="AN212" s="406">
        <v>0.14000000000000001</v>
      </c>
      <c r="AO212" s="406">
        <v>0.14000000000000001</v>
      </c>
      <c r="AP212" s="406">
        <v>0.14000000000000001</v>
      </c>
      <c r="AQ212" s="406">
        <v>0.14000000000000001</v>
      </c>
      <c r="AR212" s="406">
        <v>0.14000000000000001</v>
      </c>
      <c r="AS212" s="406">
        <v>0.14000000000000001</v>
      </c>
      <c r="AT212" s="406">
        <v>0.14000000000000001</v>
      </c>
      <c r="AU212" s="406">
        <v>0.14000000000000001</v>
      </c>
      <c r="AV212" s="406">
        <v>0.14000000000000001</v>
      </c>
      <c r="AW212" s="406">
        <v>0.14000000000000001</v>
      </c>
      <c r="AX212" s="406">
        <v>0.14000000000000001</v>
      </c>
      <c r="AY212" s="406">
        <v>0.14000000000000001</v>
      </c>
      <c r="AZ212" s="406">
        <v>0.14000000000000001</v>
      </c>
      <c r="BA212" s="406">
        <v>0.14000000000000001</v>
      </c>
      <c r="BB212" s="406">
        <v>0.14000000000000001</v>
      </c>
      <c r="BC212" s="406">
        <v>0.14000000000000001</v>
      </c>
      <c r="BD212" s="406">
        <v>0.14000000000000001</v>
      </c>
      <c r="BE212" s="406">
        <v>0.14000000000000001</v>
      </c>
      <c r="BF212" s="406">
        <v>0.14000000000000001</v>
      </c>
      <c r="BG212" s="406">
        <v>0.14000000000000001</v>
      </c>
      <c r="BH212" s="406">
        <v>0.14000000000000001</v>
      </c>
      <c r="BI212" s="406">
        <v>0.14000000000000001</v>
      </c>
      <c r="BJ212" s="406">
        <v>0.14000000000000001</v>
      </c>
      <c r="BK212" s="406">
        <v>0.14000000000000001</v>
      </c>
      <c r="BL212" s="406">
        <v>0.14000000000000001</v>
      </c>
      <c r="BM212" s="406">
        <v>0.14000000000000001</v>
      </c>
      <c r="BN212" s="406">
        <v>0.14000000000000001</v>
      </c>
      <c r="BO212" s="406">
        <v>0.14000000000000001</v>
      </c>
      <c r="BP212" s="406">
        <v>0.14000000000000001</v>
      </c>
      <c r="BQ212" s="406">
        <v>0.14000000000000001</v>
      </c>
      <c r="BR212" s="406">
        <v>0.14000000000000001</v>
      </c>
      <c r="BS212" s="406">
        <v>0.14000000000000001</v>
      </c>
      <c r="BT212" s="406">
        <v>0.14000000000000001</v>
      </c>
      <c r="BU212" s="406">
        <v>0.14000000000000001</v>
      </c>
      <c r="BV212" s="406">
        <v>0.14000000000000001</v>
      </c>
      <c r="BW212" s="406">
        <v>0.14000000000000001</v>
      </c>
      <c r="BX212" s="406">
        <v>0.14000000000000001</v>
      </c>
      <c r="BY212" s="406">
        <v>0.14000000000000001</v>
      </c>
      <c r="BZ212" s="406">
        <v>0.14000000000000001</v>
      </c>
      <c r="CA212" s="406">
        <v>0.14000000000000001</v>
      </c>
      <c r="CB212" s="406">
        <v>0.14000000000000001</v>
      </c>
      <c r="CC212" s="406">
        <v>0.14000000000000001</v>
      </c>
      <c r="CD212" s="406">
        <v>0.14000000000000001</v>
      </c>
      <c r="CE212" s="406">
        <v>0.14000000000000001</v>
      </c>
      <c r="CF212" s="406">
        <v>0.14000000000000001</v>
      </c>
      <c r="CG212" s="406">
        <v>0.14000000000000001</v>
      </c>
      <c r="CH212" s="406">
        <v>0.14000000000000001</v>
      </c>
      <c r="CI212" s="406">
        <v>0.14000000000000001</v>
      </c>
    </row>
    <row r="213" spans="1:87">
      <c r="A213" s="203"/>
      <c r="B213" s="1"/>
      <c r="C213" s="1" t="s">
        <v>726</v>
      </c>
      <c r="D213" s="2" t="s">
        <v>41</v>
      </c>
      <c r="E213" s="2" t="s">
        <v>42</v>
      </c>
      <c r="F213" s="2"/>
      <c r="G213" s="612"/>
      <c r="H213" s="612"/>
      <c r="I213" s="612">
        <v>0</v>
      </c>
      <c r="J213" s="612">
        <v>0</v>
      </c>
      <c r="K213" s="612">
        <v>0</v>
      </c>
      <c r="L213" s="612">
        <v>0</v>
      </c>
      <c r="M213" s="406">
        <v>0.4</v>
      </c>
      <c r="N213" s="406">
        <v>0.4</v>
      </c>
      <c r="O213" s="406">
        <v>0.4</v>
      </c>
      <c r="P213" s="406">
        <v>0.4</v>
      </c>
      <c r="Q213" s="406">
        <v>0.4</v>
      </c>
      <c r="R213" s="406">
        <v>0.4</v>
      </c>
      <c r="S213" s="406">
        <v>0.4</v>
      </c>
      <c r="T213" s="406">
        <v>0.4</v>
      </c>
      <c r="U213" s="406">
        <v>0.4</v>
      </c>
      <c r="V213" s="406">
        <v>0.4</v>
      </c>
      <c r="W213" s="406">
        <v>0.4</v>
      </c>
      <c r="X213" s="406">
        <v>0.4</v>
      </c>
      <c r="Y213" s="406">
        <v>0.4</v>
      </c>
      <c r="Z213" s="406">
        <v>0.4</v>
      </c>
      <c r="AA213" s="406">
        <v>0.4</v>
      </c>
      <c r="AB213" s="406">
        <v>0.4</v>
      </c>
      <c r="AC213" s="406">
        <v>0.4</v>
      </c>
      <c r="AD213" s="406">
        <v>0.4</v>
      </c>
      <c r="AE213" s="406">
        <v>0.4</v>
      </c>
      <c r="AF213" s="406">
        <v>0.4</v>
      </c>
      <c r="AG213" s="406">
        <v>0.4</v>
      </c>
      <c r="AH213" s="406">
        <v>0.4</v>
      </c>
      <c r="AI213" s="406">
        <v>0.4</v>
      </c>
      <c r="AJ213" s="406">
        <v>0.4</v>
      </c>
      <c r="AK213" s="406">
        <v>0.4</v>
      </c>
      <c r="AL213" s="406">
        <v>0.4</v>
      </c>
      <c r="AM213" s="406">
        <v>0.4</v>
      </c>
      <c r="AN213" s="406">
        <v>0.4</v>
      </c>
      <c r="AO213" s="406">
        <v>0.4</v>
      </c>
      <c r="AP213" s="406">
        <v>0.4</v>
      </c>
      <c r="AQ213" s="406">
        <v>0.4</v>
      </c>
      <c r="AR213" s="406">
        <v>0.4</v>
      </c>
      <c r="AS213" s="406">
        <v>0.4</v>
      </c>
      <c r="AT213" s="406">
        <v>0.4</v>
      </c>
      <c r="AU213" s="406">
        <v>0.4</v>
      </c>
      <c r="AV213" s="406">
        <v>0.4</v>
      </c>
      <c r="AW213" s="406">
        <v>0.4</v>
      </c>
      <c r="AX213" s="406">
        <v>0.4</v>
      </c>
      <c r="AY213" s="406">
        <v>0.4</v>
      </c>
      <c r="AZ213" s="406">
        <v>0.4</v>
      </c>
      <c r="BA213" s="406">
        <v>0.4</v>
      </c>
      <c r="BB213" s="406">
        <v>0.4</v>
      </c>
      <c r="BC213" s="406">
        <v>0.4</v>
      </c>
      <c r="BD213" s="406">
        <v>0.4</v>
      </c>
      <c r="BE213" s="406">
        <v>0.4</v>
      </c>
      <c r="BF213" s="406">
        <v>0.4</v>
      </c>
      <c r="BG213" s="406">
        <v>0.4</v>
      </c>
      <c r="BH213" s="406">
        <v>0.4</v>
      </c>
      <c r="BI213" s="406">
        <v>0.4</v>
      </c>
      <c r="BJ213" s="406">
        <v>0.4</v>
      </c>
      <c r="BK213" s="406">
        <v>0.4</v>
      </c>
      <c r="BL213" s="406">
        <v>0.4</v>
      </c>
      <c r="BM213" s="406">
        <v>0.4</v>
      </c>
      <c r="BN213" s="406">
        <v>0.4</v>
      </c>
      <c r="BO213" s="406">
        <v>0.4</v>
      </c>
      <c r="BP213" s="406">
        <v>0.4</v>
      </c>
      <c r="BQ213" s="406">
        <v>0.4</v>
      </c>
      <c r="BR213" s="406">
        <v>0.4</v>
      </c>
      <c r="BS213" s="406">
        <v>0.4</v>
      </c>
      <c r="BT213" s="406">
        <v>0.4</v>
      </c>
      <c r="BU213" s="406">
        <v>0.4</v>
      </c>
      <c r="BV213" s="406">
        <v>0.4</v>
      </c>
      <c r="BW213" s="406">
        <v>0.4</v>
      </c>
      <c r="BX213" s="406">
        <v>0.4</v>
      </c>
      <c r="BY213" s="406">
        <v>0.4</v>
      </c>
      <c r="BZ213" s="406">
        <v>0.4</v>
      </c>
      <c r="CA213" s="406">
        <v>0.4</v>
      </c>
      <c r="CB213" s="406">
        <v>0.4</v>
      </c>
      <c r="CC213" s="406">
        <v>0.4</v>
      </c>
      <c r="CD213" s="406">
        <v>0.4</v>
      </c>
      <c r="CE213" s="406">
        <v>0.4</v>
      </c>
      <c r="CF213" s="406">
        <v>0.4</v>
      </c>
      <c r="CG213" s="406">
        <v>0.4</v>
      </c>
      <c r="CH213" s="406">
        <v>0.4</v>
      </c>
      <c r="CI213" s="406">
        <v>0.4</v>
      </c>
    </row>
    <row r="214" spans="1:87">
      <c r="A214" s="203"/>
      <c r="B214" s="1"/>
      <c r="C214" s="1" t="s">
        <v>263</v>
      </c>
      <c r="D214" s="2" t="s">
        <v>41</v>
      </c>
      <c r="E214" s="2" t="s">
        <v>42</v>
      </c>
      <c r="F214" s="2"/>
      <c r="G214" s="612"/>
      <c r="H214" s="612"/>
      <c r="I214" s="406">
        <v>0.06</v>
      </c>
      <c r="J214" s="406">
        <v>0.06</v>
      </c>
      <c r="K214" s="406">
        <v>0.06</v>
      </c>
      <c r="L214" s="406">
        <v>0.06</v>
      </c>
      <c r="M214" s="406">
        <v>0.06</v>
      </c>
      <c r="N214" s="406">
        <v>0.06</v>
      </c>
      <c r="O214" s="406">
        <v>0.06</v>
      </c>
      <c r="P214" s="406">
        <v>0.06</v>
      </c>
      <c r="Q214" s="406">
        <v>0.06</v>
      </c>
      <c r="R214" s="406">
        <v>0.06</v>
      </c>
      <c r="S214" s="406">
        <v>0.06</v>
      </c>
      <c r="T214" s="406">
        <v>0.06</v>
      </c>
      <c r="U214" s="406">
        <v>0.06</v>
      </c>
      <c r="V214" s="406">
        <v>0.06</v>
      </c>
      <c r="W214" s="406">
        <v>0.06</v>
      </c>
      <c r="X214" s="406">
        <v>0.06</v>
      </c>
      <c r="Y214" s="406">
        <v>0.06</v>
      </c>
      <c r="Z214" s="406">
        <v>0.06</v>
      </c>
      <c r="AA214" s="406">
        <v>0.06</v>
      </c>
      <c r="AB214" s="406">
        <v>0.06</v>
      </c>
      <c r="AC214" s="406">
        <v>0.06</v>
      </c>
      <c r="AD214" s="406">
        <v>0.06</v>
      </c>
      <c r="AE214" s="406">
        <v>0.06</v>
      </c>
      <c r="AF214" s="406">
        <v>0.06</v>
      </c>
      <c r="AG214" s="406">
        <v>0.06</v>
      </c>
      <c r="AH214" s="406">
        <v>0.06</v>
      </c>
      <c r="AI214" s="406">
        <v>0.06</v>
      </c>
      <c r="AJ214" s="406">
        <v>0.06</v>
      </c>
      <c r="AK214" s="406">
        <v>0.06</v>
      </c>
      <c r="AL214" s="406">
        <v>0.06</v>
      </c>
      <c r="AM214" s="406">
        <v>0.06</v>
      </c>
      <c r="AN214" s="406">
        <v>0.06</v>
      </c>
      <c r="AO214" s="406">
        <v>0.06</v>
      </c>
      <c r="AP214" s="406">
        <v>0.06</v>
      </c>
      <c r="AQ214" s="406">
        <v>0.06</v>
      </c>
      <c r="AR214" s="406">
        <v>0.06</v>
      </c>
      <c r="AS214" s="406">
        <v>0.06</v>
      </c>
      <c r="AT214" s="406">
        <v>0.06</v>
      </c>
      <c r="AU214" s="406">
        <v>0.06</v>
      </c>
      <c r="AV214" s="406">
        <v>0.06</v>
      </c>
      <c r="AW214" s="406">
        <v>0.06</v>
      </c>
      <c r="AX214" s="406">
        <v>0.06</v>
      </c>
      <c r="AY214" s="406">
        <v>0.06</v>
      </c>
      <c r="AZ214" s="406">
        <v>0.06</v>
      </c>
      <c r="BA214" s="406">
        <v>0.06</v>
      </c>
      <c r="BB214" s="406">
        <v>0.06</v>
      </c>
      <c r="BC214" s="406">
        <v>0.06</v>
      </c>
      <c r="BD214" s="406">
        <v>0.06</v>
      </c>
      <c r="BE214" s="406">
        <v>0.06</v>
      </c>
      <c r="BF214" s="406">
        <v>0.06</v>
      </c>
      <c r="BG214" s="406">
        <v>0.06</v>
      </c>
      <c r="BH214" s="406">
        <v>0.06</v>
      </c>
      <c r="BI214" s="406">
        <v>0.06</v>
      </c>
      <c r="BJ214" s="406">
        <v>0.06</v>
      </c>
      <c r="BK214" s="406">
        <v>0.06</v>
      </c>
      <c r="BL214" s="406">
        <v>0.06</v>
      </c>
      <c r="BM214" s="406">
        <v>0.06</v>
      </c>
      <c r="BN214" s="406">
        <v>0.06</v>
      </c>
      <c r="BO214" s="406">
        <v>0.06</v>
      </c>
      <c r="BP214" s="406">
        <v>0.06</v>
      </c>
      <c r="BQ214" s="406">
        <v>0.06</v>
      </c>
      <c r="BR214" s="406">
        <v>0.06</v>
      </c>
      <c r="BS214" s="406">
        <v>0.06</v>
      </c>
      <c r="BT214" s="406">
        <v>0.06</v>
      </c>
      <c r="BU214" s="406">
        <v>0.06</v>
      </c>
      <c r="BV214" s="406">
        <v>0.06</v>
      </c>
      <c r="BW214" s="406">
        <v>0.06</v>
      </c>
      <c r="BX214" s="406">
        <v>0.06</v>
      </c>
      <c r="BY214" s="406">
        <v>0.06</v>
      </c>
      <c r="BZ214" s="406">
        <v>0.06</v>
      </c>
      <c r="CA214" s="406">
        <v>0.06</v>
      </c>
      <c r="CB214" s="406">
        <v>0.06</v>
      </c>
      <c r="CC214" s="406">
        <v>0.06</v>
      </c>
      <c r="CD214" s="406">
        <v>0.06</v>
      </c>
      <c r="CE214" s="406">
        <v>0.06</v>
      </c>
      <c r="CF214" s="406">
        <v>0.06</v>
      </c>
      <c r="CG214" s="406">
        <v>0.06</v>
      </c>
      <c r="CH214" s="406">
        <v>0.06</v>
      </c>
      <c r="CI214" s="406">
        <v>0.06</v>
      </c>
    </row>
    <row r="215" spans="1:87">
      <c r="A215" s="203"/>
      <c r="B215" s="1"/>
      <c r="C215" s="1" t="s">
        <v>264</v>
      </c>
      <c r="D215" s="2" t="s">
        <v>41</v>
      </c>
      <c r="E215" s="2" t="s">
        <v>42</v>
      </c>
      <c r="F215" s="2"/>
      <c r="G215" s="612"/>
      <c r="H215" s="612"/>
      <c r="I215" s="406">
        <v>0.5</v>
      </c>
      <c r="J215" s="406">
        <v>0.5</v>
      </c>
      <c r="K215" s="406">
        <v>0.5</v>
      </c>
      <c r="L215" s="406">
        <v>0.5</v>
      </c>
      <c r="M215" s="406">
        <v>0.5</v>
      </c>
      <c r="N215" s="406">
        <v>0.5</v>
      </c>
      <c r="O215" s="406">
        <v>0.5</v>
      </c>
      <c r="P215" s="406">
        <v>0.5</v>
      </c>
      <c r="Q215" s="406">
        <v>0.5</v>
      </c>
      <c r="R215" s="406">
        <v>0.5</v>
      </c>
      <c r="S215" s="406">
        <v>0.5</v>
      </c>
      <c r="T215" s="406">
        <v>0.5</v>
      </c>
      <c r="U215" s="406">
        <v>0.5</v>
      </c>
      <c r="V215" s="406">
        <v>0.5</v>
      </c>
      <c r="W215" s="406">
        <v>0.5</v>
      </c>
      <c r="X215" s="406">
        <v>0.5</v>
      </c>
      <c r="Y215" s="406">
        <v>0.5</v>
      </c>
      <c r="Z215" s="406">
        <v>0.5</v>
      </c>
      <c r="AA215" s="406">
        <v>0.5</v>
      </c>
      <c r="AB215" s="406">
        <v>0.5</v>
      </c>
      <c r="AC215" s="406">
        <v>0.5</v>
      </c>
      <c r="AD215" s="406">
        <v>0.5</v>
      </c>
      <c r="AE215" s="406">
        <v>0.5</v>
      </c>
      <c r="AF215" s="406">
        <v>0.5</v>
      </c>
      <c r="AG215" s="406">
        <v>0.5</v>
      </c>
      <c r="AH215" s="406">
        <v>0.5</v>
      </c>
      <c r="AI215" s="406">
        <v>0.5</v>
      </c>
      <c r="AJ215" s="406">
        <v>0.5</v>
      </c>
      <c r="AK215" s="406">
        <v>0.5</v>
      </c>
      <c r="AL215" s="406">
        <v>0.5</v>
      </c>
      <c r="AM215" s="406">
        <v>0.5</v>
      </c>
      <c r="AN215" s="406">
        <v>0.5</v>
      </c>
      <c r="AO215" s="406">
        <v>0.5</v>
      </c>
      <c r="AP215" s="406">
        <v>0.5</v>
      </c>
      <c r="AQ215" s="406">
        <v>0.5</v>
      </c>
      <c r="AR215" s="406">
        <v>0.5</v>
      </c>
      <c r="AS215" s="406">
        <v>0.5</v>
      </c>
      <c r="AT215" s="406">
        <v>0.5</v>
      </c>
      <c r="AU215" s="406">
        <v>0.5</v>
      </c>
      <c r="AV215" s="406">
        <v>0.5</v>
      </c>
      <c r="AW215" s="406">
        <v>0.5</v>
      </c>
      <c r="AX215" s="406">
        <v>0.5</v>
      </c>
      <c r="AY215" s="406">
        <v>0.5</v>
      </c>
      <c r="AZ215" s="406">
        <v>0.5</v>
      </c>
      <c r="BA215" s="406">
        <v>0.5</v>
      </c>
      <c r="BB215" s="406">
        <v>0.5</v>
      </c>
      <c r="BC215" s="406">
        <v>0.5</v>
      </c>
      <c r="BD215" s="406">
        <v>0.5</v>
      </c>
      <c r="BE215" s="406">
        <v>0.5</v>
      </c>
      <c r="BF215" s="406">
        <v>0.5</v>
      </c>
      <c r="BG215" s="406">
        <v>0.5</v>
      </c>
      <c r="BH215" s="406">
        <v>0.5</v>
      </c>
      <c r="BI215" s="406">
        <v>0.5</v>
      </c>
      <c r="BJ215" s="406">
        <v>0.5</v>
      </c>
      <c r="BK215" s="406">
        <v>0.5</v>
      </c>
      <c r="BL215" s="406">
        <v>0.5</v>
      </c>
      <c r="BM215" s="406">
        <v>0.5</v>
      </c>
      <c r="BN215" s="406">
        <v>0.5</v>
      </c>
      <c r="BO215" s="406">
        <v>0.5</v>
      </c>
      <c r="BP215" s="406">
        <v>0.5</v>
      </c>
      <c r="BQ215" s="406">
        <v>0.5</v>
      </c>
      <c r="BR215" s="406">
        <v>0.5</v>
      </c>
      <c r="BS215" s="406">
        <v>0.5</v>
      </c>
      <c r="BT215" s="406">
        <v>0.5</v>
      </c>
      <c r="BU215" s="406">
        <v>0.5</v>
      </c>
      <c r="BV215" s="406">
        <v>0.5</v>
      </c>
      <c r="BW215" s="406">
        <v>0.5</v>
      </c>
      <c r="BX215" s="406">
        <v>0.5</v>
      </c>
      <c r="BY215" s="406">
        <v>0.5</v>
      </c>
      <c r="BZ215" s="406">
        <v>0.5</v>
      </c>
      <c r="CA215" s="406">
        <v>0.5</v>
      </c>
      <c r="CB215" s="406">
        <v>0.5</v>
      </c>
      <c r="CC215" s="406">
        <v>0.5</v>
      </c>
      <c r="CD215" s="406">
        <v>0.5</v>
      </c>
      <c r="CE215" s="406">
        <v>0.5</v>
      </c>
      <c r="CF215" s="406">
        <v>0.5</v>
      </c>
      <c r="CG215" s="406">
        <v>0.5</v>
      </c>
      <c r="CH215" s="406">
        <v>0.5</v>
      </c>
      <c r="CI215" s="406">
        <v>0.5</v>
      </c>
    </row>
    <row r="216" spans="1:87">
      <c r="A216" s="203"/>
      <c r="B216" s="1"/>
      <c r="C216" s="1" t="s">
        <v>865</v>
      </c>
      <c r="D216" s="2" t="s">
        <v>41</v>
      </c>
      <c r="E216" s="2" t="s">
        <v>42</v>
      </c>
      <c r="F216" s="2"/>
      <c r="G216" s="612"/>
      <c r="H216" s="612"/>
      <c r="I216" s="406">
        <v>0.03</v>
      </c>
      <c r="J216" s="614">
        <f>I216</f>
        <v>0.03</v>
      </c>
      <c r="K216" s="614">
        <f t="shared" ref="K216:BV216" si="119">J216</f>
        <v>0.03</v>
      </c>
      <c r="L216" s="614">
        <f t="shared" si="119"/>
        <v>0.03</v>
      </c>
      <c r="M216" s="614">
        <f t="shared" si="119"/>
        <v>0.03</v>
      </c>
      <c r="N216" s="614">
        <f t="shared" si="119"/>
        <v>0.03</v>
      </c>
      <c r="O216" s="614">
        <f t="shared" si="119"/>
        <v>0.03</v>
      </c>
      <c r="P216" s="614">
        <f t="shared" si="119"/>
        <v>0.03</v>
      </c>
      <c r="Q216" s="614">
        <f t="shared" si="119"/>
        <v>0.03</v>
      </c>
      <c r="R216" s="614">
        <f t="shared" si="119"/>
        <v>0.03</v>
      </c>
      <c r="S216" s="614">
        <f t="shared" si="119"/>
        <v>0.03</v>
      </c>
      <c r="T216" s="614">
        <f t="shared" si="119"/>
        <v>0.03</v>
      </c>
      <c r="U216" s="614">
        <f t="shared" si="119"/>
        <v>0.03</v>
      </c>
      <c r="V216" s="614">
        <f t="shared" si="119"/>
        <v>0.03</v>
      </c>
      <c r="W216" s="614">
        <f t="shared" si="119"/>
        <v>0.03</v>
      </c>
      <c r="X216" s="614">
        <f t="shared" si="119"/>
        <v>0.03</v>
      </c>
      <c r="Y216" s="614">
        <f t="shared" si="119"/>
        <v>0.03</v>
      </c>
      <c r="Z216" s="614">
        <f t="shared" si="119"/>
        <v>0.03</v>
      </c>
      <c r="AA216" s="614">
        <f t="shared" si="119"/>
        <v>0.03</v>
      </c>
      <c r="AB216" s="614">
        <f t="shared" si="119"/>
        <v>0.03</v>
      </c>
      <c r="AC216" s="614">
        <f t="shared" si="119"/>
        <v>0.03</v>
      </c>
      <c r="AD216" s="614">
        <f t="shared" si="119"/>
        <v>0.03</v>
      </c>
      <c r="AE216" s="614">
        <f t="shared" si="119"/>
        <v>0.03</v>
      </c>
      <c r="AF216" s="614">
        <f t="shared" si="119"/>
        <v>0.03</v>
      </c>
      <c r="AG216" s="614">
        <f t="shared" si="119"/>
        <v>0.03</v>
      </c>
      <c r="AH216" s="614">
        <f t="shared" si="119"/>
        <v>0.03</v>
      </c>
      <c r="AI216" s="614">
        <f t="shared" si="119"/>
        <v>0.03</v>
      </c>
      <c r="AJ216" s="614">
        <f t="shared" si="119"/>
        <v>0.03</v>
      </c>
      <c r="AK216" s="614">
        <f t="shared" si="119"/>
        <v>0.03</v>
      </c>
      <c r="AL216" s="614">
        <f t="shared" si="119"/>
        <v>0.03</v>
      </c>
      <c r="AM216" s="614">
        <f t="shared" si="119"/>
        <v>0.03</v>
      </c>
      <c r="AN216" s="614">
        <f t="shared" si="119"/>
        <v>0.03</v>
      </c>
      <c r="AO216" s="614">
        <f t="shared" si="119"/>
        <v>0.03</v>
      </c>
      <c r="AP216" s="614">
        <f t="shared" si="119"/>
        <v>0.03</v>
      </c>
      <c r="AQ216" s="614">
        <f t="shared" si="119"/>
        <v>0.03</v>
      </c>
      <c r="AR216" s="614">
        <f t="shared" si="119"/>
        <v>0.03</v>
      </c>
      <c r="AS216" s="614">
        <f t="shared" si="119"/>
        <v>0.03</v>
      </c>
      <c r="AT216" s="614">
        <f t="shared" si="119"/>
        <v>0.03</v>
      </c>
      <c r="AU216" s="614">
        <f t="shared" si="119"/>
        <v>0.03</v>
      </c>
      <c r="AV216" s="614">
        <f t="shared" si="119"/>
        <v>0.03</v>
      </c>
      <c r="AW216" s="614">
        <f t="shared" si="119"/>
        <v>0.03</v>
      </c>
      <c r="AX216" s="614">
        <f t="shared" si="119"/>
        <v>0.03</v>
      </c>
      <c r="AY216" s="614">
        <f t="shared" si="119"/>
        <v>0.03</v>
      </c>
      <c r="AZ216" s="614">
        <f t="shared" si="119"/>
        <v>0.03</v>
      </c>
      <c r="BA216" s="614">
        <f t="shared" si="119"/>
        <v>0.03</v>
      </c>
      <c r="BB216" s="614">
        <f t="shared" si="119"/>
        <v>0.03</v>
      </c>
      <c r="BC216" s="614">
        <f t="shared" si="119"/>
        <v>0.03</v>
      </c>
      <c r="BD216" s="614">
        <f t="shared" si="119"/>
        <v>0.03</v>
      </c>
      <c r="BE216" s="614">
        <f t="shared" si="119"/>
        <v>0.03</v>
      </c>
      <c r="BF216" s="614">
        <f t="shared" si="119"/>
        <v>0.03</v>
      </c>
      <c r="BG216" s="614">
        <f t="shared" si="119"/>
        <v>0.03</v>
      </c>
      <c r="BH216" s="614">
        <f t="shared" si="119"/>
        <v>0.03</v>
      </c>
      <c r="BI216" s="614">
        <f t="shared" si="119"/>
        <v>0.03</v>
      </c>
      <c r="BJ216" s="614">
        <f t="shared" si="119"/>
        <v>0.03</v>
      </c>
      <c r="BK216" s="614">
        <f t="shared" si="119"/>
        <v>0.03</v>
      </c>
      <c r="BL216" s="614">
        <f t="shared" si="119"/>
        <v>0.03</v>
      </c>
      <c r="BM216" s="614">
        <f t="shared" si="119"/>
        <v>0.03</v>
      </c>
      <c r="BN216" s="614">
        <f t="shared" si="119"/>
        <v>0.03</v>
      </c>
      <c r="BO216" s="614">
        <f t="shared" si="119"/>
        <v>0.03</v>
      </c>
      <c r="BP216" s="614">
        <f t="shared" si="119"/>
        <v>0.03</v>
      </c>
      <c r="BQ216" s="614">
        <f t="shared" si="119"/>
        <v>0.03</v>
      </c>
      <c r="BR216" s="614">
        <f t="shared" si="119"/>
        <v>0.03</v>
      </c>
      <c r="BS216" s="614">
        <f t="shared" si="119"/>
        <v>0.03</v>
      </c>
      <c r="BT216" s="614">
        <f t="shared" si="119"/>
        <v>0.03</v>
      </c>
      <c r="BU216" s="614">
        <f t="shared" si="119"/>
        <v>0.03</v>
      </c>
      <c r="BV216" s="614">
        <f t="shared" si="119"/>
        <v>0.03</v>
      </c>
      <c r="BW216" s="614">
        <f t="shared" ref="BW216:CI216" si="120">BV216</f>
        <v>0.03</v>
      </c>
      <c r="BX216" s="614">
        <f t="shared" si="120"/>
        <v>0.03</v>
      </c>
      <c r="BY216" s="614">
        <f t="shared" si="120"/>
        <v>0.03</v>
      </c>
      <c r="BZ216" s="614">
        <f t="shared" si="120"/>
        <v>0.03</v>
      </c>
      <c r="CA216" s="614">
        <f t="shared" si="120"/>
        <v>0.03</v>
      </c>
      <c r="CB216" s="614">
        <f t="shared" si="120"/>
        <v>0.03</v>
      </c>
      <c r="CC216" s="614">
        <f t="shared" si="120"/>
        <v>0.03</v>
      </c>
      <c r="CD216" s="614">
        <f t="shared" si="120"/>
        <v>0.03</v>
      </c>
      <c r="CE216" s="614">
        <f t="shared" si="120"/>
        <v>0.03</v>
      </c>
      <c r="CF216" s="614">
        <f t="shared" si="120"/>
        <v>0.03</v>
      </c>
      <c r="CG216" s="614">
        <f t="shared" si="120"/>
        <v>0.03</v>
      </c>
      <c r="CH216" s="614">
        <f t="shared" si="120"/>
        <v>0.03</v>
      </c>
      <c r="CI216" s="614">
        <f t="shared" si="120"/>
        <v>0.03</v>
      </c>
    </row>
    <row r="217" spans="1:87">
      <c r="A217" s="203"/>
      <c r="B217" s="1"/>
      <c r="C217" s="1" t="s">
        <v>265</v>
      </c>
      <c r="D217" s="2" t="s">
        <v>41</v>
      </c>
      <c r="E217" s="2" t="s">
        <v>42</v>
      </c>
      <c r="F217" s="2"/>
      <c r="G217" s="612"/>
      <c r="H217" s="612"/>
      <c r="I217" s="406">
        <v>0.38</v>
      </c>
      <c r="J217" s="406">
        <v>0.38</v>
      </c>
      <c r="K217" s="406">
        <v>0.40975600000000001</v>
      </c>
      <c r="L217" s="406">
        <v>0.46403713116893575</v>
      </c>
      <c r="M217" s="406">
        <v>0.38</v>
      </c>
      <c r="N217" s="406">
        <v>0.38</v>
      </c>
      <c r="O217" s="406">
        <v>0.38</v>
      </c>
      <c r="P217" s="406">
        <v>0.38</v>
      </c>
      <c r="Q217" s="406">
        <v>0.38</v>
      </c>
      <c r="R217" s="406">
        <v>0.38</v>
      </c>
      <c r="S217" s="406">
        <v>0.38</v>
      </c>
      <c r="T217" s="406">
        <v>0.38</v>
      </c>
      <c r="U217" s="406">
        <v>0.38</v>
      </c>
      <c r="V217" s="406">
        <v>0.38</v>
      </c>
      <c r="W217" s="406">
        <v>0.38</v>
      </c>
      <c r="X217" s="406">
        <v>0.38</v>
      </c>
      <c r="Y217" s="406">
        <v>0.38</v>
      </c>
      <c r="Z217" s="406">
        <v>0.38</v>
      </c>
      <c r="AA217" s="406">
        <v>0.38</v>
      </c>
      <c r="AB217" s="406">
        <v>0.38</v>
      </c>
      <c r="AC217" s="406">
        <v>0.38</v>
      </c>
      <c r="AD217" s="406">
        <v>0.38</v>
      </c>
      <c r="AE217" s="406">
        <v>0.38</v>
      </c>
      <c r="AF217" s="406">
        <v>0.38</v>
      </c>
      <c r="AG217" s="406">
        <v>0.38</v>
      </c>
      <c r="AH217" s="406">
        <v>0.38</v>
      </c>
      <c r="AI217" s="406">
        <v>0.38</v>
      </c>
      <c r="AJ217" s="406">
        <v>0.38</v>
      </c>
      <c r="AK217" s="406">
        <v>0.38</v>
      </c>
      <c r="AL217" s="406">
        <v>0.38</v>
      </c>
      <c r="AM217" s="406">
        <v>0.38</v>
      </c>
      <c r="AN217" s="406">
        <v>0.38</v>
      </c>
      <c r="AO217" s="406">
        <v>0.38</v>
      </c>
      <c r="AP217" s="406">
        <v>0.38</v>
      </c>
      <c r="AQ217" s="406">
        <v>0.38</v>
      </c>
      <c r="AR217" s="406">
        <v>0.38</v>
      </c>
      <c r="AS217" s="406">
        <v>0.38</v>
      </c>
      <c r="AT217" s="406">
        <v>0.38</v>
      </c>
      <c r="AU217" s="406">
        <v>0.38</v>
      </c>
      <c r="AV217" s="406">
        <v>0.38</v>
      </c>
      <c r="AW217" s="406">
        <v>0.38</v>
      </c>
      <c r="AX217" s="406">
        <v>0.38</v>
      </c>
      <c r="AY217" s="406">
        <v>0.38</v>
      </c>
      <c r="AZ217" s="406">
        <v>0.38</v>
      </c>
      <c r="BA217" s="406">
        <v>0.38</v>
      </c>
      <c r="BB217" s="406">
        <v>0.38</v>
      </c>
      <c r="BC217" s="406">
        <v>0.38</v>
      </c>
      <c r="BD217" s="406">
        <v>0.38</v>
      </c>
      <c r="BE217" s="406">
        <v>0.38</v>
      </c>
      <c r="BF217" s="406">
        <v>0.38</v>
      </c>
      <c r="BG217" s="406">
        <v>0.38</v>
      </c>
      <c r="BH217" s="406">
        <v>0.38</v>
      </c>
      <c r="BI217" s="406">
        <v>0.38</v>
      </c>
      <c r="BJ217" s="406">
        <v>0.38</v>
      </c>
      <c r="BK217" s="406">
        <v>0.38</v>
      </c>
      <c r="BL217" s="406">
        <v>0.38</v>
      </c>
      <c r="BM217" s="406">
        <v>0.38</v>
      </c>
      <c r="BN217" s="406">
        <v>0.38</v>
      </c>
      <c r="BO217" s="406">
        <v>0.38</v>
      </c>
      <c r="BP217" s="406">
        <v>0.38</v>
      </c>
      <c r="BQ217" s="406">
        <v>0.38</v>
      </c>
      <c r="BR217" s="406">
        <v>0.38</v>
      </c>
      <c r="BS217" s="406">
        <v>0.38</v>
      </c>
      <c r="BT217" s="406">
        <v>0.38</v>
      </c>
      <c r="BU217" s="406">
        <v>0.38</v>
      </c>
      <c r="BV217" s="406">
        <v>0.38</v>
      </c>
      <c r="BW217" s="406">
        <v>0.38</v>
      </c>
      <c r="BX217" s="406">
        <v>0.38</v>
      </c>
      <c r="BY217" s="406">
        <v>0.38</v>
      </c>
      <c r="BZ217" s="406">
        <v>0.38</v>
      </c>
      <c r="CA217" s="406">
        <v>0.38</v>
      </c>
      <c r="CB217" s="406">
        <v>0.38</v>
      </c>
      <c r="CC217" s="406">
        <v>0.38</v>
      </c>
      <c r="CD217" s="406">
        <v>0.38</v>
      </c>
      <c r="CE217" s="406">
        <v>0.38</v>
      </c>
      <c r="CF217" s="406">
        <v>0.38</v>
      </c>
      <c r="CG217" s="406">
        <v>0.38</v>
      </c>
      <c r="CH217" s="406">
        <v>0.38</v>
      </c>
      <c r="CI217" s="406">
        <v>0.38</v>
      </c>
    </row>
    <row r="218" spans="1:87">
      <c r="A218" s="203"/>
      <c r="B218" s="1"/>
      <c r="C218" s="1" t="s">
        <v>266</v>
      </c>
      <c r="D218" s="2" t="s">
        <v>41</v>
      </c>
      <c r="E218" s="2" t="s">
        <v>42</v>
      </c>
      <c r="F218" s="2"/>
      <c r="G218" s="612"/>
      <c r="H218" s="612"/>
      <c r="I218" s="406">
        <v>1.3</v>
      </c>
      <c r="J218" s="406">
        <v>1.3</v>
      </c>
      <c r="K218" s="612">
        <v>0</v>
      </c>
      <c r="L218" s="612">
        <v>0</v>
      </c>
      <c r="M218" s="612">
        <v>0</v>
      </c>
      <c r="N218" s="612">
        <v>0</v>
      </c>
      <c r="O218" s="612">
        <v>0</v>
      </c>
      <c r="P218" s="612">
        <v>0</v>
      </c>
      <c r="Q218" s="612">
        <v>0</v>
      </c>
      <c r="R218" s="612">
        <v>0</v>
      </c>
      <c r="S218" s="612">
        <v>0</v>
      </c>
      <c r="T218" s="612">
        <v>0</v>
      </c>
      <c r="U218" s="612">
        <v>0</v>
      </c>
      <c r="V218" s="612">
        <v>0</v>
      </c>
      <c r="W218" s="612">
        <v>0</v>
      </c>
      <c r="X218" s="612">
        <v>0</v>
      </c>
      <c r="Y218" s="612">
        <v>0</v>
      </c>
      <c r="Z218" s="612">
        <v>0</v>
      </c>
      <c r="AA218" s="612">
        <v>0</v>
      </c>
      <c r="AB218" s="612">
        <v>0</v>
      </c>
      <c r="AC218" s="612">
        <v>0</v>
      </c>
      <c r="AD218" s="612">
        <v>0</v>
      </c>
      <c r="AE218" s="612">
        <v>0</v>
      </c>
      <c r="AF218" s="612">
        <v>0</v>
      </c>
      <c r="AG218" s="612">
        <v>0</v>
      </c>
      <c r="AH218" s="612">
        <v>0</v>
      </c>
      <c r="AI218" s="612">
        <v>0</v>
      </c>
      <c r="AJ218" s="612">
        <v>0</v>
      </c>
      <c r="AK218" s="612">
        <v>0</v>
      </c>
      <c r="AL218" s="612">
        <v>0</v>
      </c>
      <c r="AM218" s="612">
        <v>0</v>
      </c>
      <c r="AN218" s="612">
        <v>0</v>
      </c>
      <c r="AO218" s="612">
        <v>0</v>
      </c>
      <c r="AP218" s="612">
        <v>0</v>
      </c>
      <c r="AQ218" s="612">
        <v>0</v>
      </c>
      <c r="AR218" s="612">
        <v>0</v>
      </c>
      <c r="AS218" s="612">
        <v>0</v>
      </c>
      <c r="AT218" s="612">
        <v>0</v>
      </c>
      <c r="AU218" s="612">
        <v>0</v>
      </c>
      <c r="AV218" s="612">
        <v>0</v>
      </c>
      <c r="AW218" s="612">
        <v>0</v>
      </c>
      <c r="AX218" s="612">
        <v>0</v>
      </c>
      <c r="AY218" s="612">
        <v>0</v>
      </c>
      <c r="AZ218" s="612">
        <v>0</v>
      </c>
      <c r="BA218" s="612">
        <v>0</v>
      </c>
      <c r="BB218" s="612">
        <v>0</v>
      </c>
      <c r="BC218" s="612">
        <v>0</v>
      </c>
      <c r="BD218" s="612">
        <v>0</v>
      </c>
      <c r="BE218" s="612">
        <v>0</v>
      </c>
      <c r="BF218" s="612">
        <v>0</v>
      </c>
      <c r="BG218" s="612">
        <v>0</v>
      </c>
      <c r="BH218" s="612">
        <v>0</v>
      </c>
      <c r="BI218" s="612">
        <v>0</v>
      </c>
      <c r="BJ218" s="612">
        <v>0</v>
      </c>
      <c r="BK218" s="612">
        <v>0</v>
      </c>
      <c r="BL218" s="612">
        <v>0</v>
      </c>
      <c r="BM218" s="612">
        <v>0</v>
      </c>
      <c r="BN218" s="612">
        <v>0</v>
      </c>
      <c r="BO218" s="612">
        <v>0</v>
      </c>
      <c r="BP218" s="612">
        <v>0</v>
      </c>
      <c r="BQ218" s="612">
        <v>0</v>
      </c>
      <c r="BR218" s="612">
        <v>0</v>
      </c>
      <c r="BS218" s="612">
        <v>0</v>
      </c>
      <c r="BT218" s="612">
        <v>0</v>
      </c>
      <c r="BU218" s="612">
        <v>0</v>
      </c>
      <c r="BV218" s="612">
        <v>0</v>
      </c>
      <c r="BW218" s="612">
        <v>0</v>
      </c>
      <c r="BX218" s="612">
        <v>0</v>
      </c>
      <c r="BY218" s="612">
        <v>0</v>
      </c>
      <c r="BZ218" s="612">
        <v>0</v>
      </c>
      <c r="CA218" s="612">
        <v>0</v>
      </c>
      <c r="CB218" s="612">
        <v>0</v>
      </c>
      <c r="CC218" s="612">
        <v>0</v>
      </c>
      <c r="CD218" s="612">
        <v>0</v>
      </c>
      <c r="CE218" s="612">
        <v>0</v>
      </c>
      <c r="CF218" s="612">
        <v>0</v>
      </c>
      <c r="CG218" s="612">
        <v>0</v>
      </c>
      <c r="CH218" s="612">
        <v>0</v>
      </c>
      <c r="CI218" s="612">
        <v>0</v>
      </c>
    </row>
    <row r="219" spans="1:87">
      <c r="A219" s="203"/>
      <c r="B219" s="1"/>
      <c r="C219" s="1"/>
      <c r="D219" s="2"/>
      <c r="E219" s="2"/>
      <c r="F219" s="2"/>
      <c r="G219" s="2"/>
      <c r="I219" s="541"/>
      <c r="J219" s="541"/>
      <c r="K219" s="541"/>
      <c r="L219" s="541"/>
      <c r="M219" s="541"/>
      <c r="N219" s="541"/>
      <c r="O219" s="541"/>
      <c r="P219" s="541"/>
      <c r="Q219" s="541"/>
      <c r="R219" s="541"/>
      <c r="S219" s="541"/>
      <c r="T219" s="541"/>
      <c r="U219" s="541"/>
      <c r="V219" s="541"/>
      <c r="W219" s="541"/>
      <c r="X219" s="541"/>
      <c r="Y219" s="541"/>
      <c r="Z219" s="541"/>
      <c r="AA219" s="541"/>
      <c r="AB219" s="541"/>
      <c r="AC219" s="541"/>
      <c r="AD219" s="541"/>
      <c r="AE219" s="541"/>
      <c r="AF219" s="541"/>
      <c r="AG219" s="541"/>
      <c r="AH219" s="541"/>
      <c r="AI219" s="541"/>
      <c r="AJ219" s="541"/>
      <c r="AK219" s="541"/>
      <c r="AL219" s="541"/>
      <c r="AM219" s="541"/>
      <c r="AN219" s="541"/>
      <c r="AO219" s="541"/>
      <c r="AP219" s="541"/>
      <c r="AQ219" s="541"/>
      <c r="AR219" s="541"/>
      <c r="AS219" s="541"/>
      <c r="AT219" s="541"/>
      <c r="AU219" s="541"/>
      <c r="AV219" s="541"/>
      <c r="AW219" s="541"/>
      <c r="AX219" s="541"/>
      <c r="AY219" s="541"/>
      <c r="AZ219" s="541"/>
      <c r="BA219" s="541"/>
      <c r="BB219" s="541"/>
      <c r="BC219" s="541"/>
      <c r="BD219" s="541"/>
      <c r="BE219" s="541"/>
      <c r="BF219" s="541"/>
      <c r="BG219" s="541"/>
      <c r="BH219" s="541"/>
      <c r="BI219" s="541"/>
      <c r="BJ219" s="541"/>
      <c r="BK219" s="541"/>
      <c r="BL219" s="541"/>
      <c r="BM219" s="541"/>
      <c r="BN219" s="541"/>
      <c r="BO219" s="541"/>
      <c r="BP219" s="541"/>
      <c r="BQ219" s="541"/>
      <c r="BR219" s="541"/>
      <c r="BS219" s="541"/>
      <c r="BT219" s="541"/>
      <c r="BU219" s="541"/>
      <c r="BV219" s="541"/>
      <c r="BW219" s="541"/>
      <c r="BX219" s="541"/>
      <c r="BY219" s="541"/>
      <c r="BZ219" s="541"/>
      <c r="CA219" s="541"/>
      <c r="CB219" s="541"/>
      <c r="CC219" s="541"/>
      <c r="CD219" s="541"/>
      <c r="CE219" s="541"/>
      <c r="CF219" s="541"/>
      <c r="CG219" s="541"/>
      <c r="CH219" s="541"/>
      <c r="CI219" s="541"/>
    </row>
    <row r="220" spans="1:87">
      <c r="A220" s="203"/>
      <c r="B220" s="1"/>
      <c r="C220" s="1" t="s">
        <v>840</v>
      </c>
      <c r="D220" s="2" t="s">
        <v>41</v>
      </c>
      <c r="E220" s="2" t="s">
        <v>42</v>
      </c>
      <c r="F220" s="2"/>
      <c r="G220" s="611"/>
      <c r="H220" s="611"/>
      <c r="I220" s="611"/>
      <c r="J220" s="404">
        <v>0.5</v>
      </c>
      <c r="K220" s="404">
        <v>0.5</v>
      </c>
      <c r="L220" s="404">
        <v>0.5</v>
      </c>
      <c r="M220" s="404">
        <v>0.5</v>
      </c>
      <c r="N220" s="404">
        <v>0.5</v>
      </c>
      <c r="O220" s="404">
        <v>0.5</v>
      </c>
      <c r="P220" s="404">
        <v>0.5</v>
      </c>
      <c r="Q220" s="404">
        <v>0.5</v>
      </c>
      <c r="R220" s="404">
        <v>0.5</v>
      </c>
      <c r="S220" s="404">
        <v>0.5</v>
      </c>
      <c r="T220" s="404">
        <v>0.5</v>
      </c>
      <c r="U220" s="404">
        <v>0.5</v>
      </c>
      <c r="V220" s="404">
        <v>0.5</v>
      </c>
      <c r="W220" s="404">
        <v>0.5</v>
      </c>
      <c r="X220" s="404">
        <v>0.5</v>
      </c>
      <c r="Y220" s="404">
        <v>0.5</v>
      </c>
      <c r="Z220" s="404">
        <v>0.5</v>
      </c>
      <c r="AA220" s="404">
        <v>0.5</v>
      </c>
      <c r="AB220" s="404">
        <v>0.5</v>
      </c>
      <c r="AC220" s="404">
        <v>0.5</v>
      </c>
      <c r="AD220" s="404">
        <v>0.5</v>
      </c>
      <c r="AE220" s="404">
        <v>0.5</v>
      </c>
      <c r="AF220" s="404">
        <v>0.5</v>
      </c>
      <c r="AG220" s="404">
        <v>0.5</v>
      </c>
      <c r="AH220" s="404">
        <v>0.5</v>
      </c>
      <c r="AI220" s="404">
        <v>0.5</v>
      </c>
      <c r="AJ220" s="404">
        <v>0.5</v>
      </c>
      <c r="AK220" s="404">
        <v>0.5</v>
      </c>
      <c r="AL220" s="404">
        <v>0.5</v>
      </c>
      <c r="AM220" s="404">
        <v>0.5</v>
      </c>
      <c r="AN220" s="404">
        <v>0.5</v>
      </c>
      <c r="AO220" s="404">
        <v>0.5</v>
      </c>
      <c r="AP220" s="404">
        <v>0.5</v>
      </c>
      <c r="AQ220" s="404">
        <v>0.5</v>
      </c>
      <c r="AR220" s="404">
        <v>0.5</v>
      </c>
      <c r="AS220" s="404">
        <v>0.5</v>
      </c>
      <c r="AT220" s="404">
        <v>0.5</v>
      </c>
      <c r="AU220" s="404">
        <v>0.5</v>
      </c>
      <c r="AV220" s="404">
        <v>0.5</v>
      </c>
      <c r="AW220" s="404">
        <v>0.5</v>
      </c>
      <c r="AX220" s="404">
        <v>0.5</v>
      </c>
      <c r="AY220" s="404">
        <v>0.5</v>
      </c>
      <c r="AZ220" s="404">
        <v>0.5</v>
      </c>
      <c r="BA220" s="404">
        <v>0.5</v>
      </c>
      <c r="BB220" s="404">
        <v>0.5</v>
      </c>
      <c r="BC220" s="404">
        <v>0.5</v>
      </c>
      <c r="BD220" s="404">
        <v>0.5</v>
      </c>
      <c r="BE220" s="404">
        <v>0.5</v>
      </c>
      <c r="BF220" s="404">
        <v>0.5</v>
      </c>
      <c r="BG220" s="404">
        <v>0.5</v>
      </c>
      <c r="BH220" s="404">
        <v>0.5</v>
      </c>
      <c r="BI220" s="404">
        <v>0.5</v>
      </c>
      <c r="BJ220" s="404">
        <v>0.5</v>
      </c>
      <c r="BK220" s="404">
        <v>0.5</v>
      </c>
      <c r="BL220" s="404">
        <v>0.5</v>
      </c>
      <c r="BM220" s="404">
        <v>0.5</v>
      </c>
      <c r="BN220" s="404">
        <v>0.5</v>
      </c>
      <c r="BO220" s="404">
        <v>0.5</v>
      </c>
      <c r="BP220" s="404">
        <v>0.5</v>
      </c>
      <c r="BQ220" s="404">
        <v>0.5</v>
      </c>
      <c r="BR220" s="404">
        <v>0.5</v>
      </c>
      <c r="BS220" s="404">
        <v>0.5</v>
      </c>
      <c r="BT220" s="404">
        <v>0.5</v>
      </c>
      <c r="BU220" s="404">
        <v>0.5</v>
      </c>
      <c r="BV220" s="404">
        <v>0.5</v>
      </c>
      <c r="BW220" s="404">
        <v>0.5</v>
      </c>
      <c r="BX220" s="404">
        <v>0.5</v>
      </c>
      <c r="BY220" s="404">
        <v>0.5</v>
      </c>
      <c r="BZ220" s="404">
        <v>0.5</v>
      </c>
      <c r="CA220" s="404">
        <v>0.5</v>
      </c>
      <c r="CB220" s="404">
        <v>0.5</v>
      </c>
      <c r="CC220" s="404">
        <v>0.5</v>
      </c>
      <c r="CD220" s="404">
        <v>0.5</v>
      </c>
      <c r="CE220" s="404">
        <v>0.5</v>
      </c>
      <c r="CF220" s="404">
        <v>0.5</v>
      </c>
      <c r="CG220" s="404">
        <v>0.5</v>
      </c>
      <c r="CH220" s="404">
        <v>0.5</v>
      </c>
      <c r="CI220" s="404">
        <v>0.5</v>
      </c>
    </row>
    <row r="221" spans="1:87">
      <c r="A221" s="203"/>
      <c r="B221" s="1"/>
      <c r="C221" s="1"/>
      <c r="D221" s="2"/>
      <c r="E221" s="2"/>
      <c r="F221" s="2"/>
      <c r="G221" s="2"/>
      <c r="I221" s="541"/>
      <c r="J221" s="541"/>
      <c r="K221" s="541"/>
      <c r="L221" s="541"/>
      <c r="M221" s="541"/>
      <c r="N221" s="541"/>
      <c r="O221" s="541"/>
      <c r="P221" s="541"/>
      <c r="Q221" s="541"/>
      <c r="R221" s="541"/>
      <c r="S221" s="541"/>
      <c r="T221" s="541"/>
      <c r="U221" s="541"/>
      <c r="V221" s="541"/>
      <c r="W221" s="541"/>
      <c r="X221" s="541"/>
      <c r="Y221" s="541"/>
      <c r="Z221" s="541"/>
      <c r="AA221" s="541"/>
      <c r="AB221" s="541"/>
      <c r="AC221" s="541"/>
      <c r="AD221" s="541"/>
      <c r="AE221" s="541"/>
      <c r="AF221" s="541"/>
      <c r="AG221" s="541"/>
      <c r="AH221" s="541"/>
      <c r="AI221" s="541"/>
      <c r="AJ221" s="541"/>
      <c r="AK221" s="541"/>
      <c r="AL221" s="541"/>
      <c r="AM221" s="541"/>
      <c r="AN221" s="541"/>
      <c r="AO221" s="541"/>
      <c r="AP221" s="541"/>
      <c r="AQ221" s="541"/>
      <c r="AR221" s="541"/>
      <c r="AS221" s="541"/>
      <c r="AT221" s="541"/>
      <c r="AU221" s="541"/>
      <c r="AV221" s="541"/>
      <c r="AW221" s="541"/>
      <c r="AX221" s="541"/>
      <c r="AY221" s="541"/>
      <c r="AZ221" s="541"/>
      <c r="BA221" s="541"/>
      <c r="BB221" s="541"/>
      <c r="BC221" s="541"/>
      <c r="BD221" s="541"/>
      <c r="BE221" s="541"/>
      <c r="BF221" s="541"/>
      <c r="BG221" s="541"/>
      <c r="BH221" s="541"/>
      <c r="BI221" s="541"/>
      <c r="BJ221" s="541"/>
      <c r="BK221" s="541"/>
      <c r="BL221" s="541"/>
      <c r="BM221" s="541"/>
      <c r="BN221" s="541"/>
      <c r="BO221" s="541"/>
      <c r="BP221" s="541"/>
      <c r="BQ221" s="541"/>
      <c r="BR221" s="541"/>
      <c r="BS221" s="541"/>
      <c r="BT221" s="541"/>
      <c r="BU221" s="541"/>
      <c r="BV221" s="541"/>
      <c r="BW221" s="541"/>
      <c r="BX221" s="541"/>
      <c r="BY221" s="541"/>
      <c r="BZ221" s="541"/>
      <c r="CA221" s="541"/>
      <c r="CB221" s="541"/>
      <c r="CC221" s="541"/>
      <c r="CD221" s="541"/>
      <c r="CE221" s="541"/>
      <c r="CF221" s="541"/>
      <c r="CG221" s="541"/>
      <c r="CH221" s="541"/>
      <c r="CI221" s="541"/>
    </row>
    <row r="222" spans="1:87">
      <c r="A222" s="203"/>
      <c r="B222" s="1"/>
      <c r="C222" s="1" t="s">
        <v>734</v>
      </c>
      <c r="D222" s="2" t="s">
        <v>898</v>
      </c>
      <c r="E222" s="2" t="s">
        <v>58</v>
      </c>
      <c r="F222" s="2"/>
      <c r="G222" s="613"/>
      <c r="H222" s="613"/>
      <c r="I222" s="613"/>
      <c r="J222" s="529">
        <v>0.521756</v>
      </c>
      <c r="K222" s="529">
        <v>1.0879700000000001</v>
      </c>
      <c r="L222" s="529">
        <v>1.1949179999999999</v>
      </c>
      <c r="M222" s="529">
        <v>1.1949179999999999</v>
      </c>
      <c r="N222" s="529">
        <v>1.1949179999999999</v>
      </c>
      <c r="O222" s="529">
        <v>1.1949179999999999</v>
      </c>
      <c r="P222" s="529">
        <v>1.1949179999999999</v>
      </c>
      <c r="Q222" s="529">
        <v>1.1949179999999999</v>
      </c>
      <c r="R222" s="529">
        <v>1.1949179999999999</v>
      </c>
      <c r="S222" s="529">
        <v>1.1949179999999999</v>
      </c>
      <c r="T222" s="529">
        <v>1.1949179999999999</v>
      </c>
      <c r="U222" s="529">
        <v>1.1949179999999999</v>
      </c>
      <c r="V222" s="529">
        <v>1.1949179999999999</v>
      </c>
      <c r="W222" s="529">
        <v>1.1949179999999999</v>
      </c>
      <c r="X222" s="529">
        <v>1.1949179999999999</v>
      </c>
      <c r="Y222" s="529">
        <v>1.1949179999999999</v>
      </c>
      <c r="Z222" s="529">
        <v>1.1949179999999999</v>
      </c>
      <c r="AA222" s="529">
        <v>1.1949179999999999</v>
      </c>
      <c r="AB222" s="529">
        <v>1.1949179999999999</v>
      </c>
      <c r="AC222" s="529">
        <v>1.1949179999999999</v>
      </c>
      <c r="AD222" s="529">
        <v>1.1949179999999999</v>
      </c>
      <c r="AE222" s="529">
        <v>1.1949179999999999</v>
      </c>
      <c r="AF222" s="529">
        <v>1.1949179999999999</v>
      </c>
      <c r="AG222" s="529">
        <v>1.1949179999999999</v>
      </c>
      <c r="AH222" s="529">
        <v>1.1949179999999999</v>
      </c>
      <c r="AI222" s="529">
        <v>1.1949179999999999</v>
      </c>
      <c r="AJ222" s="529">
        <v>1.1949179999999999</v>
      </c>
      <c r="AK222" s="529">
        <v>1.1949179999999999</v>
      </c>
      <c r="AL222" s="529">
        <v>1.1949179999999999</v>
      </c>
      <c r="AM222" s="529">
        <v>1.1949179999999999</v>
      </c>
      <c r="AN222" s="529">
        <v>1.1949179999999999</v>
      </c>
      <c r="AO222" s="529">
        <v>1.1949179999999999</v>
      </c>
      <c r="AP222" s="529">
        <v>1.0048630000000001</v>
      </c>
      <c r="AQ222" s="529">
        <v>0.67428999999999994</v>
      </c>
      <c r="AR222" s="529">
        <v>0.19556000000000001</v>
      </c>
      <c r="AS222" s="529">
        <v>1.3873999999999999E-2</v>
      </c>
      <c r="AT222" s="536">
        <v>0</v>
      </c>
      <c r="AU222" s="536">
        <v>0</v>
      </c>
      <c r="AV222" s="536">
        <v>0</v>
      </c>
      <c r="AW222" s="536">
        <v>0</v>
      </c>
      <c r="AX222" s="536">
        <v>0</v>
      </c>
      <c r="AY222" s="536">
        <v>0</v>
      </c>
      <c r="AZ222" s="536">
        <v>0</v>
      </c>
      <c r="BA222" s="536">
        <v>0</v>
      </c>
      <c r="BB222" s="536">
        <v>0</v>
      </c>
      <c r="BC222" s="536">
        <v>0</v>
      </c>
      <c r="BD222" s="536">
        <v>0</v>
      </c>
      <c r="BE222" s="536">
        <v>0</v>
      </c>
      <c r="BF222" s="536">
        <v>0</v>
      </c>
      <c r="BG222" s="536">
        <v>0</v>
      </c>
      <c r="BH222" s="536">
        <v>0</v>
      </c>
      <c r="BI222" s="536">
        <v>0</v>
      </c>
      <c r="BJ222" s="536">
        <v>0</v>
      </c>
      <c r="BK222" s="536">
        <v>0</v>
      </c>
      <c r="BL222" s="536">
        <v>0</v>
      </c>
      <c r="BM222" s="536">
        <v>0</v>
      </c>
      <c r="BN222" s="536">
        <v>0</v>
      </c>
      <c r="BO222" s="536">
        <v>0</v>
      </c>
      <c r="BP222" s="536">
        <v>0</v>
      </c>
      <c r="BQ222" s="536">
        <v>0</v>
      </c>
      <c r="BR222" s="536">
        <v>0</v>
      </c>
      <c r="BS222" s="536">
        <v>0</v>
      </c>
      <c r="BT222" s="536">
        <v>0</v>
      </c>
      <c r="BU222" s="536">
        <v>0</v>
      </c>
      <c r="BV222" s="536">
        <v>0</v>
      </c>
      <c r="BW222" s="536">
        <v>0</v>
      </c>
      <c r="BX222" s="536">
        <v>0</v>
      </c>
      <c r="BY222" s="536">
        <v>0</v>
      </c>
      <c r="BZ222" s="536">
        <v>0</v>
      </c>
      <c r="CA222" s="536">
        <v>0</v>
      </c>
      <c r="CB222" s="536">
        <v>0</v>
      </c>
      <c r="CC222" s="536">
        <v>0</v>
      </c>
      <c r="CD222" s="536">
        <v>0</v>
      </c>
      <c r="CE222" s="536">
        <v>0</v>
      </c>
      <c r="CF222" s="536">
        <v>0</v>
      </c>
      <c r="CG222" s="536">
        <v>0</v>
      </c>
      <c r="CH222" s="536">
        <v>0</v>
      </c>
      <c r="CI222" s="536">
        <v>0</v>
      </c>
    </row>
    <row r="223" spans="1:87">
      <c r="A223" s="203"/>
      <c r="B223" s="151"/>
      <c r="C223" s="37"/>
      <c r="D223" s="2"/>
      <c r="E223" s="2"/>
      <c r="F223" s="34"/>
      <c r="G223" s="34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</row>
    <row r="224" spans="1:87">
      <c r="A224" s="233"/>
      <c r="B224" s="234"/>
      <c r="C224" s="235" t="s">
        <v>267</v>
      </c>
      <c r="D224" s="208"/>
      <c r="E224" s="208"/>
      <c r="F224" s="240"/>
      <c r="G224" s="240"/>
      <c r="H224" s="237"/>
      <c r="I224" s="208"/>
      <c r="J224" s="241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  <c r="AG224" s="177"/>
      <c r="AH224" s="177"/>
      <c r="AI224" s="177"/>
      <c r="AJ224" s="177"/>
      <c r="AK224" s="177"/>
      <c r="AL224" s="177"/>
      <c r="AM224" s="177"/>
      <c r="AN224" s="177"/>
      <c r="AO224" s="177"/>
      <c r="AP224" s="177"/>
      <c r="AQ224" s="177"/>
      <c r="AR224" s="177"/>
      <c r="AS224" s="177"/>
      <c r="AT224" s="177"/>
      <c r="AU224" s="177"/>
      <c r="AV224" s="177"/>
      <c r="AW224" s="177"/>
      <c r="AX224" s="177"/>
      <c r="AY224" s="177"/>
      <c r="AZ224" s="177"/>
      <c r="BA224" s="177"/>
      <c r="BB224" s="177"/>
      <c r="BC224" s="177"/>
      <c r="BD224" s="177"/>
      <c r="BE224" s="177"/>
      <c r="BF224" s="177"/>
      <c r="BG224" s="177"/>
      <c r="BH224" s="177"/>
      <c r="BI224" s="177"/>
      <c r="BJ224" s="177"/>
      <c r="BK224" s="177"/>
      <c r="BL224" s="177"/>
      <c r="BM224" s="177"/>
      <c r="BN224" s="177"/>
      <c r="BO224" s="177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</row>
    <row r="225" spans="1:87">
      <c r="A225" s="203"/>
      <c r="B225" s="1"/>
      <c r="C225" t="s">
        <v>268</v>
      </c>
      <c r="D225" s="2" t="s">
        <v>898</v>
      </c>
      <c r="E225" s="2" t="s">
        <v>58</v>
      </c>
      <c r="F225" s="12"/>
      <c r="G225" s="613"/>
      <c r="H225" s="613"/>
      <c r="I225" s="613"/>
      <c r="J225" s="529">
        <v>2.2862390000000001</v>
      </c>
      <c r="K225" s="529">
        <v>2.1629999999999998</v>
      </c>
      <c r="L225" s="529">
        <v>2.907</v>
      </c>
      <c r="M225" s="529">
        <v>1.5</v>
      </c>
      <c r="N225" s="529">
        <v>1.5</v>
      </c>
      <c r="O225" s="529">
        <v>1.5</v>
      </c>
      <c r="P225" s="529">
        <v>1.5</v>
      </c>
      <c r="Q225" s="529">
        <v>1.5</v>
      </c>
      <c r="R225" s="529">
        <v>1.5</v>
      </c>
      <c r="S225" s="529">
        <v>1.5</v>
      </c>
      <c r="T225" s="529">
        <v>1.5</v>
      </c>
      <c r="U225" s="529">
        <v>1.5</v>
      </c>
      <c r="V225" s="529">
        <v>1.5</v>
      </c>
      <c r="W225" s="529">
        <v>1.5</v>
      </c>
      <c r="X225" s="529">
        <v>1.5</v>
      </c>
      <c r="Y225" s="529">
        <v>1.5</v>
      </c>
      <c r="Z225" s="529">
        <v>1.5</v>
      </c>
      <c r="AA225" s="529">
        <v>1.5</v>
      </c>
      <c r="AB225" s="529">
        <v>1.5</v>
      </c>
      <c r="AC225" s="529">
        <v>1.5</v>
      </c>
      <c r="AD225" s="529">
        <v>1.5</v>
      </c>
      <c r="AE225" s="529">
        <v>1.5</v>
      </c>
      <c r="AF225" s="529">
        <v>1.5</v>
      </c>
      <c r="AG225" s="529">
        <v>1.5</v>
      </c>
      <c r="AH225" s="529">
        <v>1.5</v>
      </c>
      <c r="AI225" s="529">
        <v>1.5</v>
      </c>
      <c r="AJ225" s="529">
        <v>1.5</v>
      </c>
      <c r="AK225" s="529">
        <v>1.5</v>
      </c>
      <c r="AL225" s="529">
        <v>1.5</v>
      </c>
      <c r="AM225" s="529">
        <v>1.5</v>
      </c>
      <c r="AN225" s="529">
        <v>1.5</v>
      </c>
      <c r="AO225" s="529">
        <v>1.5</v>
      </c>
      <c r="AP225" s="529">
        <v>1.5</v>
      </c>
      <c r="AQ225" s="529">
        <v>1.5</v>
      </c>
      <c r="AR225" s="529">
        <v>1.5</v>
      </c>
      <c r="AS225" s="529">
        <v>1.5</v>
      </c>
      <c r="AT225" s="529">
        <v>1.5</v>
      </c>
      <c r="AU225" s="529">
        <v>1.5</v>
      </c>
      <c r="AV225" s="529">
        <v>1.5</v>
      </c>
      <c r="AW225" s="529">
        <v>1.5</v>
      </c>
      <c r="AX225" s="529">
        <v>1.5</v>
      </c>
      <c r="AY225" s="529">
        <v>1.5</v>
      </c>
      <c r="AZ225" s="529">
        <v>1.5</v>
      </c>
      <c r="BA225" s="529">
        <v>1.5</v>
      </c>
      <c r="BB225" s="529">
        <v>1.5</v>
      </c>
      <c r="BC225" s="529">
        <v>1.5</v>
      </c>
      <c r="BD225" s="529">
        <v>1.5</v>
      </c>
      <c r="BE225" s="529">
        <v>1.5</v>
      </c>
      <c r="BF225" s="529">
        <v>1.5</v>
      </c>
      <c r="BG225" s="529">
        <v>1.5</v>
      </c>
      <c r="BH225" s="529">
        <v>1.5</v>
      </c>
      <c r="BI225" s="529">
        <v>1.5</v>
      </c>
      <c r="BJ225" s="529">
        <v>1.5</v>
      </c>
      <c r="BK225" s="529">
        <v>1.5</v>
      </c>
      <c r="BL225" s="529">
        <v>1.5</v>
      </c>
      <c r="BM225" s="529">
        <v>1.5</v>
      </c>
      <c r="BN225" s="529">
        <v>1.5</v>
      </c>
      <c r="BO225" s="529">
        <v>1.5</v>
      </c>
      <c r="BP225" s="529">
        <v>1.5</v>
      </c>
      <c r="BQ225" s="529">
        <v>1.5</v>
      </c>
      <c r="BR225" s="529">
        <v>1.5</v>
      </c>
      <c r="BS225" s="529">
        <v>1.5</v>
      </c>
      <c r="BT225" s="529">
        <v>1.5</v>
      </c>
      <c r="BU225" s="529">
        <v>1.5</v>
      </c>
      <c r="BV225" s="529">
        <v>1.5</v>
      </c>
      <c r="BW225" s="529">
        <v>1.5</v>
      </c>
      <c r="BX225" s="529">
        <v>1.5</v>
      </c>
      <c r="BY225" s="529">
        <v>1.5</v>
      </c>
      <c r="BZ225" s="529">
        <v>1.5</v>
      </c>
      <c r="CA225" s="529">
        <v>1.5</v>
      </c>
      <c r="CB225" s="529">
        <v>1.5</v>
      </c>
      <c r="CC225" s="529">
        <v>1.5</v>
      </c>
      <c r="CD225" s="529">
        <v>1.5</v>
      </c>
      <c r="CE225" s="529">
        <v>1.5</v>
      </c>
      <c r="CF225" s="529">
        <v>1.5</v>
      </c>
      <c r="CG225" s="529">
        <v>1.5</v>
      </c>
      <c r="CH225" s="529">
        <v>1.5</v>
      </c>
      <c r="CI225" s="529">
        <v>1.5</v>
      </c>
    </row>
    <row r="226" spans="1:87">
      <c r="A226" s="203"/>
      <c r="B226" s="1"/>
      <c r="C226" t="s">
        <v>269</v>
      </c>
      <c r="D226" s="2" t="s">
        <v>898</v>
      </c>
      <c r="E226" s="2" t="s">
        <v>58</v>
      </c>
      <c r="F226" s="12"/>
      <c r="G226" s="613"/>
      <c r="H226" s="613"/>
      <c r="I226" s="613"/>
      <c r="J226" s="529">
        <v>-7.2160000000000002</v>
      </c>
      <c r="K226" s="529">
        <v>2.7519999999999998</v>
      </c>
      <c r="L226" s="529">
        <v>-4.8330000000000002</v>
      </c>
      <c r="M226" s="529">
        <v>0</v>
      </c>
      <c r="N226" s="529">
        <v>0</v>
      </c>
      <c r="O226" s="529">
        <v>0</v>
      </c>
      <c r="P226" s="529">
        <v>0</v>
      </c>
      <c r="Q226" s="529">
        <v>0</v>
      </c>
      <c r="R226" s="529">
        <v>0</v>
      </c>
      <c r="S226" s="529">
        <v>0</v>
      </c>
      <c r="T226" s="529">
        <v>0</v>
      </c>
      <c r="U226" s="529">
        <v>0</v>
      </c>
      <c r="V226" s="529">
        <v>0</v>
      </c>
      <c r="W226" s="529">
        <v>0</v>
      </c>
      <c r="X226" s="529">
        <v>0</v>
      </c>
      <c r="Y226" s="529">
        <v>0</v>
      </c>
      <c r="Z226" s="529">
        <v>0</v>
      </c>
      <c r="AA226" s="529">
        <v>0</v>
      </c>
      <c r="AB226" s="529">
        <v>0</v>
      </c>
      <c r="AC226" s="529">
        <v>0</v>
      </c>
      <c r="AD226" s="529">
        <v>0</v>
      </c>
      <c r="AE226" s="529">
        <v>0</v>
      </c>
      <c r="AF226" s="529">
        <v>0</v>
      </c>
      <c r="AG226" s="529">
        <v>0</v>
      </c>
      <c r="AH226" s="529">
        <v>0</v>
      </c>
      <c r="AI226" s="529">
        <v>0</v>
      </c>
      <c r="AJ226" s="529">
        <v>0</v>
      </c>
      <c r="AK226" s="529">
        <v>0</v>
      </c>
      <c r="AL226" s="529">
        <v>0</v>
      </c>
      <c r="AM226" s="529">
        <v>0</v>
      </c>
      <c r="AN226" s="529">
        <v>0</v>
      </c>
      <c r="AO226" s="529">
        <v>0</v>
      </c>
      <c r="AP226" s="529">
        <v>0</v>
      </c>
      <c r="AQ226" s="529">
        <v>0</v>
      </c>
      <c r="AR226" s="529">
        <v>0</v>
      </c>
      <c r="AS226" s="529">
        <v>0</v>
      </c>
      <c r="AT226" s="529">
        <v>0</v>
      </c>
      <c r="AU226" s="529">
        <v>0</v>
      </c>
      <c r="AV226" s="529">
        <v>0</v>
      </c>
      <c r="AW226" s="529">
        <v>0</v>
      </c>
      <c r="AX226" s="529">
        <v>0</v>
      </c>
      <c r="AY226" s="529">
        <v>0</v>
      </c>
      <c r="AZ226" s="529">
        <v>0</v>
      </c>
      <c r="BA226" s="529">
        <v>0</v>
      </c>
      <c r="BB226" s="529">
        <v>0</v>
      </c>
      <c r="BC226" s="529">
        <v>0</v>
      </c>
      <c r="BD226" s="529">
        <v>0</v>
      </c>
      <c r="BE226" s="529">
        <v>0</v>
      </c>
      <c r="BF226" s="529">
        <v>0</v>
      </c>
      <c r="BG226" s="529">
        <v>0</v>
      </c>
      <c r="BH226" s="529">
        <v>0</v>
      </c>
      <c r="BI226" s="529">
        <v>0</v>
      </c>
      <c r="BJ226" s="529">
        <v>0</v>
      </c>
      <c r="BK226" s="529">
        <v>0</v>
      </c>
      <c r="BL226" s="529">
        <v>0</v>
      </c>
      <c r="BM226" s="529">
        <v>0</v>
      </c>
      <c r="BN226" s="529">
        <v>0</v>
      </c>
      <c r="BO226" s="529">
        <v>0</v>
      </c>
      <c r="BP226" s="529">
        <v>0</v>
      </c>
      <c r="BQ226" s="529">
        <v>0</v>
      </c>
      <c r="BR226" s="529">
        <v>0</v>
      </c>
      <c r="BS226" s="529">
        <v>0</v>
      </c>
      <c r="BT226" s="529">
        <v>0</v>
      </c>
      <c r="BU226" s="529">
        <v>0</v>
      </c>
      <c r="BV226" s="529">
        <v>0</v>
      </c>
      <c r="BW226" s="529">
        <v>0</v>
      </c>
      <c r="BX226" s="529">
        <v>0</v>
      </c>
      <c r="BY226" s="529">
        <v>0</v>
      </c>
      <c r="BZ226" s="529">
        <v>0</v>
      </c>
      <c r="CA226" s="529">
        <v>0</v>
      </c>
      <c r="CB226" s="529">
        <v>0</v>
      </c>
      <c r="CC226" s="529">
        <v>0</v>
      </c>
      <c r="CD226" s="529">
        <v>0</v>
      </c>
      <c r="CE226" s="529">
        <v>0</v>
      </c>
      <c r="CF226" s="529">
        <v>0</v>
      </c>
      <c r="CG226" s="529">
        <v>0</v>
      </c>
      <c r="CH226" s="529">
        <v>0</v>
      </c>
      <c r="CI226" s="529">
        <v>0</v>
      </c>
    </row>
    <row r="227" spans="1:87">
      <c r="A227" s="203"/>
      <c r="B227" s="1"/>
      <c r="C227" t="s">
        <v>270</v>
      </c>
      <c r="D227" s="2" t="s">
        <v>898</v>
      </c>
      <c r="E227" s="2" t="s">
        <v>58</v>
      </c>
      <c r="F227" s="12"/>
      <c r="G227" s="613"/>
      <c r="H227" s="613"/>
      <c r="I227" s="613"/>
      <c r="J227" s="529">
        <v>4.2</v>
      </c>
      <c r="K227" s="529">
        <v>8.9489999999999998</v>
      </c>
      <c r="L227" s="529">
        <v>9.7690000000000001</v>
      </c>
      <c r="M227" s="529">
        <v>9.7690000000000001</v>
      </c>
      <c r="N227" s="529">
        <v>9.7690000000000001</v>
      </c>
      <c r="O227" s="529">
        <v>9.7690000000000001</v>
      </c>
      <c r="P227" s="529">
        <v>9.7690000000000001</v>
      </c>
      <c r="Q227" s="529">
        <v>9.7690000000000001</v>
      </c>
      <c r="R227" s="529">
        <v>9.7690000000000001</v>
      </c>
      <c r="S227" s="529">
        <v>9.7690000000000001</v>
      </c>
      <c r="T227" s="529">
        <v>9.7690000000000001</v>
      </c>
      <c r="U227" s="529">
        <v>9.7690000000000001</v>
      </c>
      <c r="V227" s="529">
        <v>9.7690000000000001</v>
      </c>
      <c r="W227" s="529">
        <v>9.7690000000000001</v>
      </c>
      <c r="X227" s="529">
        <v>9.7690000000000001</v>
      </c>
      <c r="Y227" s="529">
        <v>9.7690000000000001</v>
      </c>
      <c r="Z227" s="529">
        <v>9.7690000000000001</v>
      </c>
      <c r="AA227" s="529">
        <v>9.7690000000000001</v>
      </c>
      <c r="AB227" s="529">
        <v>9.7690000000000001</v>
      </c>
      <c r="AC227" s="529">
        <v>9.7690000000000001</v>
      </c>
      <c r="AD227" s="529">
        <v>9.7690000000000001</v>
      </c>
      <c r="AE227" s="529">
        <v>9.7690000000000001</v>
      </c>
      <c r="AF227" s="529">
        <v>9.7690000000000001</v>
      </c>
      <c r="AG227" s="529">
        <v>9.7690000000000001</v>
      </c>
      <c r="AH227" s="529">
        <v>9.7690000000000001</v>
      </c>
      <c r="AI227" s="529">
        <v>9.7690000000000001</v>
      </c>
      <c r="AJ227" s="529">
        <v>9.7690000000000001</v>
      </c>
      <c r="AK227" s="529">
        <v>9.7690000000000001</v>
      </c>
      <c r="AL227" s="529">
        <v>9.7690000000000001</v>
      </c>
      <c r="AM227" s="529">
        <v>9.7690000000000001</v>
      </c>
      <c r="AN227" s="529">
        <v>9.7690000000000001</v>
      </c>
      <c r="AO227" s="529">
        <v>9.7690000000000001</v>
      </c>
      <c r="AP227" s="529">
        <v>9.7690000000000001</v>
      </c>
      <c r="AQ227" s="529">
        <v>9.7690000000000001</v>
      </c>
      <c r="AR227" s="529">
        <v>9.7690000000000001</v>
      </c>
      <c r="AS227" s="529">
        <v>9.7690000000000001</v>
      </c>
      <c r="AT227" s="529">
        <v>9.7690000000000001</v>
      </c>
      <c r="AU227" s="529">
        <v>9.7690000000000001</v>
      </c>
      <c r="AV227" s="529">
        <v>9.7690000000000001</v>
      </c>
      <c r="AW227" s="529">
        <v>9.7690000000000001</v>
      </c>
      <c r="AX227" s="529">
        <v>9.7690000000000001</v>
      </c>
      <c r="AY227" s="529">
        <v>9.7690000000000001</v>
      </c>
      <c r="AZ227" s="529">
        <v>9.7690000000000001</v>
      </c>
      <c r="BA227" s="529">
        <v>9.7690000000000001</v>
      </c>
      <c r="BB227" s="529">
        <v>9.7690000000000001</v>
      </c>
      <c r="BC227" s="529">
        <v>9.7690000000000001</v>
      </c>
      <c r="BD227" s="529">
        <v>9.7690000000000001</v>
      </c>
      <c r="BE227" s="529">
        <v>9.7690000000000001</v>
      </c>
      <c r="BF227" s="529">
        <v>9.7690000000000001</v>
      </c>
      <c r="BG227" s="529">
        <v>9.7690000000000001</v>
      </c>
      <c r="BH227" s="529">
        <v>9.7690000000000001</v>
      </c>
      <c r="BI227" s="529">
        <v>9.7690000000000001</v>
      </c>
      <c r="BJ227" s="529">
        <v>9.7690000000000001</v>
      </c>
      <c r="BK227" s="529">
        <v>9.7690000000000001</v>
      </c>
      <c r="BL227" s="529">
        <v>9.7690000000000001</v>
      </c>
      <c r="BM227" s="529">
        <v>9.7690000000000001</v>
      </c>
      <c r="BN227" s="529">
        <v>9.7690000000000001</v>
      </c>
      <c r="BO227" s="529">
        <v>9.7690000000000001</v>
      </c>
      <c r="BP227" s="529">
        <v>9.7690000000000001</v>
      </c>
      <c r="BQ227" s="529">
        <v>9.7690000000000001</v>
      </c>
      <c r="BR227" s="529">
        <v>9.7690000000000001</v>
      </c>
      <c r="BS227" s="529">
        <v>9.7690000000000001</v>
      </c>
      <c r="BT227" s="529">
        <v>9.7690000000000001</v>
      </c>
      <c r="BU227" s="529">
        <v>9.7690000000000001</v>
      </c>
      <c r="BV227" s="529">
        <v>9.7690000000000001</v>
      </c>
      <c r="BW227" s="529">
        <v>9.7690000000000001</v>
      </c>
      <c r="BX227" s="529">
        <v>9.7690000000000001</v>
      </c>
      <c r="BY227" s="529">
        <v>9.7690000000000001</v>
      </c>
      <c r="BZ227" s="529">
        <v>9.7690000000000001</v>
      </c>
      <c r="CA227" s="529">
        <v>9.7690000000000001</v>
      </c>
      <c r="CB227" s="529">
        <v>9.7690000000000001</v>
      </c>
      <c r="CC227" s="529">
        <v>9.7690000000000001</v>
      </c>
      <c r="CD227" s="529">
        <v>9.7690000000000001</v>
      </c>
      <c r="CE227" s="529">
        <v>9.7690000000000001</v>
      </c>
      <c r="CF227" s="529">
        <v>9.7690000000000001</v>
      </c>
      <c r="CG227" s="529">
        <v>9.7690000000000001</v>
      </c>
      <c r="CH227" s="529">
        <v>9.7690000000000001</v>
      </c>
      <c r="CI227" s="529">
        <v>9.7690000000000001</v>
      </c>
    </row>
    <row r="228" spans="1:87">
      <c r="A228" s="203"/>
      <c r="B228" s="1"/>
      <c r="D228" s="2"/>
      <c r="E228" s="2"/>
      <c r="F228" s="12"/>
      <c r="G228" s="12"/>
      <c r="H228" s="145"/>
      <c r="I228" s="458"/>
      <c r="J228" s="458"/>
      <c r="K228" s="458"/>
      <c r="L228" s="458"/>
      <c r="M228" s="458"/>
      <c r="N228" s="458"/>
      <c r="O228" s="458"/>
      <c r="P228" s="458"/>
      <c r="Q228" s="458"/>
      <c r="R228" s="458"/>
      <c r="S228" s="458"/>
      <c r="T228" s="458"/>
      <c r="U228" s="458"/>
      <c r="V228" s="458"/>
      <c r="W228" s="458"/>
      <c r="X228" s="458"/>
      <c r="Y228" s="458"/>
      <c r="Z228" s="458"/>
      <c r="AA228" s="458"/>
      <c r="AB228" s="458"/>
      <c r="AC228" s="458"/>
      <c r="AD228" s="458"/>
      <c r="AE228" s="458"/>
      <c r="AF228" s="458"/>
      <c r="AG228" s="458"/>
      <c r="AH228" s="458"/>
      <c r="AI228" s="458"/>
      <c r="AJ228" s="458"/>
      <c r="AK228" s="458"/>
      <c r="AL228" s="458"/>
      <c r="AM228" s="458"/>
      <c r="AN228" s="458"/>
      <c r="AO228" s="458"/>
      <c r="AP228" s="458"/>
      <c r="AQ228" s="458"/>
      <c r="AR228" s="458"/>
      <c r="AS228" s="458"/>
      <c r="AT228" s="458"/>
      <c r="AU228" s="458"/>
      <c r="AV228" s="458"/>
      <c r="AW228" s="458"/>
      <c r="AX228" s="458"/>
      <c r="AY228" s="458"/>
      <c r="AZ228" s="458"/>
      <c r="BA228" s="458"/>
      <c r="BB228" s="458"/>
      <c r="BC228" s="458"/>
      <c r="BD228" s="458"/>
      <c r="BE228" s="458"/>
      <c r="BF228" s="458"/>
      <c r="BG228" s="458"/>
      <c r="BH228" s="458"/>
      <c r="BI228" s="458"/>
      <c r="BJ228" s="458"/>
      <c r="BK228" s="458"/>
      <c r="BL228" s="458"/>
      <c r="BM228" s="458"/>
      <c r="BN228" s="458"/>
      <c r="BO228" s="458"/>
      <c r="BP228" s="458"/>
      <c r="BQ228" s="458"/>
      <c r="BR228" s="458"/>
      <c r="BS228" s="458"/>
      <c r="BT228" s="458"/>
      <c r="BU228" s="458"/>
      <c r="BV228" s="458"/>
      <c r="BW228" s="458"/>
      <c r="BX228" s="458"/>
      <c r="BY228" s="458"/>
      <c r="BZ228" s="458"/>
      <c r="CA228" s="458"/>
      <c r="CB228" s="458"/>
      <c r="CC228" s="458"/>
      <c r="CD228" s="458"/>
      <c r="CE228" s="458"/>
      <c r="CF228" s="458"/>
      <c r="CG228" s="458"/>
      <c r="CH228" s="458"/>
      <c r="CI228" s="458"/>
    </row>
    <row r="229" spans="1:87">
      <c r="A229" s="233"/>
      <c r="B229" s="234"/>
      <c r="C229" s="235" t="s">
        <v>271</v>
      </c>
      <c r="D229" s="208"/>
      <c r="E229" s="208"/>
      <c r="F229" s="240"/>
      <c r="G229" s="240"/>
      <c r="H229" s="237"/>
      <c r="I229" s="208"/>
      <c r="J229" s="241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  <c r="AB229" s="177"/>
      <c r="AC229" s="177"/>
      <c r="AD229" s="177"/>
      <c r="AE229" s="177"/>
      <c r="AF229" s="177"/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7"/>
      <c r="AZ229" s="177"/>
      <c r="BA229" s="177"/>
      <c r="BB229" s="177"/>
      <c r="BC229" s="177"/>
      <c r="BD229" s="177"/>
      <c r="BE229" s="177"/>
      <c r="BF229" s="177"/>
      <c r="BG229" s="177"/>
      <c r="BH229" s="177"/>
      <c r="BI229" s="177"/>
      <c r="BJ229" s="177"/>
      <c r="BK229" s="177"/>
      <c r="BL229" s="177"/>
      <c r="BM229" s="177"/>
      <c r="BN229" s="177"/>
      <c r="BO229" s="177"/>
      <c r="BP229" s="177"/>
      <c r="BQ229" s="177"/>
      <c r="BR229" s="177"/>
      <c r="BS229" s="177"/>
      <c r="BT229" s="177"/>
      <c r="BU229" s="177"/>
      <c r="BV229" s="177"/>
      <c r="BW229" s="177"/>
      <c r="BX229" s="177"/>
      <c r="BY229" s="177"/>
      <c r="BZ229" s="177"/>
      <c r="CA229" s="177"/>
      <c r="CB229" s="177"/>
      <c r="CC229" s="177"/>
      <c r="CD229" s="177"/>
      <c r="CE229" s="177"/>
      <c r="CF229" s="177"/>
      <c r="CG229" s="177"/>
      <c r="CH229" s="177"/>
      <c r="CI229" s="177"/>
    </row>
    <row r="230" spans="1:87">
      <c r="A230" s="203"/>
      <c r="B230" s="1"/>
      <c r="C230" t="s">
        <v>812</v>
      </c>
      <c r="D230" s="2" t="s">
        <v>898</v>
      </c>
      <c r="E230" s="2" t="s">
        <v>58</v>
      </c>
      <c r="F230" s="12"/>
      <c r="G230" s="615"/>
      <c r="H230" s="615"/>
      <c r="I230" s="459">
        <v>0</v>
      </c>
      <c r="J230" s="529">
        <v>37.094000000000001</v>
      </c>
      <c r="K230" s="529">
        <v>-10.856999999999999</v>
      </c>
      <c r="L230" s="529">
        <v>-1.6830000000000001</v>
      </c>
      <c r="M230" s="459">
        <v>0</v>
      </c>
      <c r="N230" s="459">
        <v>0</v>
      </c>
      <c r="O230" s="459">
        <v>0</v>
      </c>
      <c r="P230" s="459">
        <v>0</v>
      </c>
      <c r="Q230" s="459">
        <v>0</v>
      </c>
      <c r="R230" s="459">
        <v>0</v>
      </c>
      <c r="S230" s="459">
        <v>0</v>
      </c>
      <c r="T230" s="459">
        <v>0</v>
      </c>
      <c r="U230" s="459">
        <v>0</v>
      </c>
      <c r="V230" s="459">
        <v>0</v>
      </c>
      <c r="W230" s="459">
        <v>0</v>
      </c>
      <c r="X230" s="459">
        <v>0</v>
      </c>
      <c r="Y230" s="459">
        <v>0</v>
      </c>
      <c r="Z230" s="459">
        <v>0</v>
      </c>
      <c r="AA230" s="459">
        <v>0</v>
      </c>
      <c r="AB230" s="459">
        <v>0</v>
      </c>
      <c r="AC230" s="459">
        <v>0</v>
      </c>
      <c r="AD230" s="459">
        <v>0</v>
      </c>
      <c r="AE230" s="459">
        <v>0</v>
      </c>
      <c r="AF230" s="459">
        <v>0</v>
      </c>
      <c r="AG230" s="459">
        <v>0</v>
      </c>
      <c r="AH230" s="459">
        <v>0</v>
      </c>
      <c r="AI230" s="459">
        <v>0</v>
      </c>
      <c r="AJ230" s="459">
        <v>0</v>
      </c>
      <c r="AK230" s="459">
        <v>0</v>
      </c>
      <c r="AL230" s="459">
        <v>0</v>
      </c>
      <c r="AM230" s="459">
        <v>0</v>
      </c>
      <c r="AN230" s="459">
        <v>0</v>
      </c>
      <c r="AO230" s="459">
        <v>0</v>
      </c>
      <c r="AP230" s="459">
        <v>0</v>
      </c>
      <c r="AQ230" s="459">
        <v>0</v>
      </c>
      <c r="AR230" s="459">
        <v>0</v>
      </c>
      <c r="AS230" s="459">
        <v>0</v>
      </c>
      <c r="AT230" s="459">
        <v>0</v>
      </c>
      <c r="AU230" s="459">
        <v>0</v>
      </c>
      <c r="AV230" s="459">
        <v>0</v>
      </c>
      <c r="AW230" s="459">
        <v>0</v>
      </c>
      <c r="AX230" s="459">
        <v>0</v>
      </c>
      <c r="AY230" s="459">
        <v>0</v>
      </c>
      <c r="AZ230" s="459">
        <v>0</v>
      </c>
      <c r="BA230" s="459">
        <v>0</v>
      </c>
      <c r="BB230" s="459">
        <v>0</v>
      </c>
      <c r="BC230" s="459">
        <v>0</v>
      </c>
      <c r="BD230" s="459">
        <v>0</v>
      </c>
      <c r="BE230" s="459">
        <v>0</v>
      </c>
      <c r="BF230" s="459">
        <v>0</v>
      </c>
      <c r="BG230" s="459">
        <v>0</v>
      </c>
      <c r="BH230" s="459">
        <v>0</v>
      </c>
      <c r="BI230" s="459">
        <v>0</v>
      </c>
      <c r="BJ230" s="459">
        <v>0</v>
      </c>
      <c r="BK230" s="459">
        <v>0</v>
      </c>
      <c r="BL230" s="459">
        <v>0</v>
      </c>
      <c r="BM230" s="459">
        <v>0</v>
      </c>
      <c r="BN230" s="459">
        <v>0</v>
      </c>
      <c r="BO230" s="459">
        <v>0</v>
      </c>
      <c r="BP230" s="459">
        <v>0</v>
      </c>
      <c r="BQ230" s="459">
        <v>0</v>
      </c>
      <c r="BR230" s="459">
        <v>0</v>
      </c>
      <c r="BS230" s="459">
        <v>0</v>
      </c>
      <c r="BT230" s="459">
        <v>0</v>
      </c>
      <c r="BU230" s="459">
        <v>0</v>
      </c>
      <c r="BV230" s="459">
        <v>0</v>
      </c>
      <c r="BW230" s="459">
        <v>0</v>
      </c>
      <c r="BX230" s="459">
        <v>0</v>
      </c>
      <c r="BY230" s="459">
        <v>0</v>
      </c>
      <c r="BZ230" s="459">
        <v>0</v>
      </c>
      <c r="CA230" s="459">
        <v>0</v>
      </c>
      <c r="CB230" s="459">
        <v>0</v>
      </c>
      <c r="CC230" s="459">
        <v>0</v>
      </c>
      <c r="CD230" s="459">
        <v>0</v>
      </c>
      <c r="CE230" s="459">
        <v>0</v>
      </c>
      <c r="CF230" s="459">
        <v>0</v>
      </c>
      <c r="CG230" s="459">
        <v>0</v>
      </c>
      <c r="CH230" s="459">
        <v>0</v>
      </c>
      <c r="CI230" s="459">
        <v>0</v>
      </c>
    </row>
    <row r="231" spans="1:87">
      <c r="A231" s="203"/>
      <c r="B231" s="1"/>
      <c r="C231" t="s">
        <v>272</v>
      </c>
      <c r="D231" s="2" t="s">
        <v>898</v>
      </c>
      <c r="E231" s="2" t="s">
        <v>58</v>
      </c>
      <c r="F231" s="12"/>
      <c r="G231" s="615"/>
      <c r="H231" s="615"/>
      <c r="I231" s="459">
        <v>0</v>
      </c>
      <c r="J231" s="529">
        <v>1.7749999999999999</v>
      </c>
      <c r="K231" s="529">
        <v>-0.57299999999999995</v>
      </c>
      <c r="L231" s="529">
        <v>1.577</v>
      </c>
      <c r="M231" s="459">
        <v>0</v>
      </c>
      <c r="N231" s="459">
        <v>0</v>
      </c>
      <c r="O231" s="459">
        <v>0</v>
      </c>
      <c r="P231" s="459">
        <v>0</v>
      </c>
      <c r="Q231" s="459">
        <v>0</v>
      </c>
      <c r="R231" s="459">
        <v>0</v>
      </c>
      <c r="S231" s="459">
        <v>0</v>
      </c>
      <c r="T231" s="459">
        <v>0</v>
      </c>
      <c r="U231" s="459">
        <v>0</v>
      </c>
      <c r="V231" s="459">
        <v>0</v>
      </c>
      <c r="W231" s="459">
        <v>0</v>
      </c>
      <c r="X231" s="459">
        <v>0</v>
      </c>
      <c r="Y231" s="459">
        <v>0</v>
      </c>
      <c r="Z231" s="459">
        <v>0</v>
      </c>
      <c r="AA231" s="459">
        <v>0</v>
      </c>
      <c r="AB231" s="459">
        <v>0</v>
      </c>
      <c r="AC231" s="459">
        <v>0</v>
      </c>
      <c r="AD231" s="459">
        <v>0</v>
      </c>
      <c r="AE231" s="459">
        <v>0</v>
      </c>
      <c r="AF231" s="459">
        <v>0</v>
      </c>
      <c r="AG231" s="459">
        <v>0</v>
      </c>
      <c r="AH231" s="459">
        <v>0</v>
      </c>
      <c r="AI231" s="459">
        <v>0</v>
      </c>
      <c r="AJ231" s="459">
        <v>0</v>
      </c>
      <c r="AK231" s="459">
        <v>0</v>
      </c>
      <c r="AL231" s="459">
        <v>0</v>
      </c>
      <c r="AM231" s="459">
        <v>0</v>
      </c>
      <c r="AN231" s="459">
        <v>0</v>
      </c>
      <c r="AO231" s="459">
        <v>0</v>
      </c>
      <c r="AP231" s="459">
        <v>0</v>
      </c>
      <c r="AQ231" s="459">
        <v>0</v>
      </c>
      <c r="AR231" s="459">
        <v>0</v>
      </c>
      <c r="AS231" s="459">
        <v>0</v>
      </c>
      <c r="AT231" s="459">
        <v>0</v>
      </c>
      <c r="AU231" s="459">
        <v>0</v>
      </c>
      <c r="AV231" s="459">
        <v>0</v>
      </c>
      <c r="AW231" s="459">
        <v>0</v>
      </c>
      <c r="AX231" s="459">
        <v>0</v>
      </c>
      <c r="AY231" s="459">
        <v>0</v>
      </c>
      <c r="AZ231" s="459">
        <v>0</v>
      </c>
      <c r="BA231" s="459">
        <v>0</v>
      </c>
      <c r="BB231" s="459">
        <v>0</v>
      </c>
      <c r="BC231" s="459">
        <v>0</v>
      </c>
      <c r="BD231" s="459">
        <v>0</v>
      </c>
      <c r="BE231" s="459">
        <v>0</v>
      </c>
      <c r="BF231" s="459">
        <v>0</v>
      </c>
      <c r="BG231" s="459">
        <v>0</v>
      </c>
      <c r="BH231" s="459">
        <v>0</v>
      </c>
      <c r="BI231" s="459">
        <v>0</v>
      </c>
      <c r="BJ231" s="459">
        <v>0</v>
      </c>
      <c r="BK231" s="459">
        <v>0</v>
      </c>
      <c r="BL231" s="459">
        <v>0</v>
      </c>
      <c r="BM231" s="459">
        <v>0</v>
      </c>
      <c r="BN231" s="459">
        <v>0</v>
      </c>
      <c r="BO231" s="459">
        <v>0</v>
      </c>
      <c r="BP231" s="459">
        <v>0</v>
      </c>
      <c r="BQ231" s="459">
        <v>0</v>
      </c>
      <c r="BR231" s="459">
        <v>0</v>
      </c>
      <c r="BS231" s="459">
        <v>0</v>
      </c>
      <c r="BT231" s="459">
        <v>0</v>
      </c>
      <c r="BU231" s="459">
        <v>0</v>
      </c>
      <c r="BV231" s="459">
        <v>0</v>
      </c>
      <c r="BW231" s="459">
        <v>0</v>
      </c>
      <c r="BX231" s="459">
        <v>0</v>
      </c>
      <c r="BY231" s="459">
        <v>0</v>
      </c>
      <c r="BZ231" s="459">
        <v>0</v>
      </c>
      <c r="CA231" s="459">
        <v>0</v>
      </c>
      <c r="CB231" s="459">
        <v>0</v>
      </c>
      <c r="CC231" s="459">
        <v>0</v>
      </c>
      <c r="CD231" s="459">
        <v>0</v>
      </c>
      <c r="CE231" s="459">
        <v>0</v>
      </c>
      <c r="CF231" s="459">
        <v>0</v>
      </c>
      <c r="CG231" s="459">
        <v>0</v>
      </c>
      <c r="CH231" s="459">
        <v>0</v>
      </c>
      <c r="CI231" s="459">
        <v>0</v>
      </c>
    </row>
    <row r="232" spans="1:87">
      <c r="A232" s="203"/>
      <c r="B232" s="1"/>
      <c r="C232" t="s">
        <v>273</v>
      </c>
      <c r="D232" s="2" t="s">
        <v>898</v>
      </c>
      <c r="E232" s="2" t="s">
        <v>58</v>
      </c>
      <c r="F232" s="12"/>
      <c r="G232" s="615"/>
      <c r="H232" s="615"/>
      <c r="I232" s="459">
        <v>0</v>
      </c>
      <c r="J232" s="529">
        <v>-35.561</v>
      </c>
      <c r="K232" s="529">
        <v>-32.673999999999999</v>
      </c>
      <c r="L232" s="529">
        <v>-32.673000000000002</v>
      </c>
      <c r="M232" s="459">
        <v>0</v>
      </c>
      <c r="N232" s="459">
        <v>0</v>
      </c>
      <c r="O232" s="459">
        <v>0</v>
      </c>
      <c r="P232" s="459">
        <v>0</v>
      </c>
      <c r="Q232" s="459">
        <v>0</v>
      </c>
      <c r="R232" s="459">
        <v>0</v>
      </c>
      <c r="S232" s="459">
        <v>0</v>
      </c>
      <c r="T232" s="459">
        <v>0</v>
      </c>
      <c r="U232" s="459">
        <v>0</v>
      </c>
      <c r="V232" s="459">
        <v>0</v>
      </c>
      <c r="W232" s="459">
        <v>0</v>
      </c>
      <c r="X232" s="459">
        <v>0</v>
      </c>
      <c r="Y232" s="459">
        <v>0</v>
      </c>
      <c r="Z232" s="459">
        <v>0</v>
      </c>
      <c r="AA232" s="459">
        <v>0</v>
      </c>
      <c r="AB232" s="459">
        <v>0</v>
      </c>
      <c r="AC232" s="459">
        <v>0</v>
      </c>
      <c r="AD232" s="459">
        <v>0</v>
      </c>
      <c r="AE232" s="459">
        <v>0</v>
      </c>
      <c r="AF232" s="459">
        <v>0</v>
      </c>
      <c r="AG232" s="459">
        <v>0</v>
      </c>
      <c r="AH232" s="459">
        <v>0</v>
      </c>
      <c r="AI232" s="459">
        <v>0</v>
      </c>
      <c r="AJ232" s="459">
        <v>0</v>
      </c>
      <c r="AK232" s="459">
        <v>0</v>
      </c>
      <c r="AL232" s="459">
        <v>0</v>
      </c>
      <c r="AM232" s="459">
        <v>0</v>
      </c>
      <c r="AN232" s="459">
        <v>0</v>
      </c>
      <c r="AO232" s="459">
        <v>0</v>
      </c>
      <c r="AP232" s="459">
        <v>0</v>
      </c>
      <c r="AQ232" s="459">
        <v>0</v>
      </c>
      <c r="AR232" s="459">
        <v>0</v>
      </c>
      <c r="AS232" s="459">
        <v>0</v>
      </c>
      <c r="AT232" s="459">
        <v>0</v>
      </c>
      <c r="AU232" s="459">
        <v>0</v>
      </c>
      <c r="AV232" s="459">
        <v>0</v>
      </c>
      <c r="AW232" s="459">
        <v>0</v>
      </c>
      <c r="AX232" s="459">
        <v>0</v>
      </c>
      <c r="AY232" s="459">
        <v>0</v>
      </c>
      <c r="AZ232" s="459">
        <v>0</v>
      </c>
      <c r="BA232" s="459">
        <v>0</v>
      </c>
      <c r="BB232" s="459">
        <v>0</v>
      </c>
      <c r="BC232" s="459">
        <v>0</v>
      </c>
      <c r="BD232" s="459">
        <v>0</v>
      </c>
      <c r="BE232" s="459">
        <v>0</v>
      </c>
      <c r="BF232" s="459">
        <v>0</v>
      </c>
      <c r="BG232" s="459">
        <v>0</v>
      </c>
      <c r="BH232" s="459">
        <v>0</v>
      </c>
      <c r="BI232" s="459">
        <v>0</v>
      </c>
      <c r="BJ232" s="459">
        <v>0</v>
      </c>
      <c r="BK232" s="459">
        <v>0</v>
      </c>
      <c r="BL232" s="459">
        <v>0</v>
      </c>
      <c r="BM232" s="459">
        <v>0</v>
      </c>
      <c r="BN232" s="459">
        <v>0</v>
      </c>
      <c r="BO232" s="459">
        <v>0</v>
      </c>
      <c r="BP232" s="459">
        <v>0</v>
      </c>
      <c r="BQ232" s="459">
        <v>0</v>
      </c>
      <c r="BR232" s="459">
        <v>0</v>
      </c>
      <c r="BS232" s="459">
        <v>0</v>
      </c>
      <c r="BT232" s="459">
        <v>0</v>
      </c>
      <c r="BU232" s="459">
        <v>0</v>
      </c>
      <c r="BV232" s="459">
        <v>0</v>
      </c>
      <c r="BW232" s="459">
        <v>0</v>
      </c>
      <c r="BX232" s="459">
        <v>0</v>
      </c>
      <c r="BY232" s="459">
        <v>0</v>
      </c>
      <c r="BZ232" s="459">
        <v>0</v>
      </c>
      <c r="CA232" s="459">
        <v>0</v>
      </c>
      <c r="CB232" s="459">
        <v>0</v>
      </c>
      <c r="CC232" s="459">
        <v>0</v>
      </c>
      <c r="CD232" s="459">
        <v>0</v>
      </c>
      <c r="CE232" s="459">
        <v>0</v>
      </c>
      <c r="CF232" s="459">
        <v>0</v>
      </c>
      <c r="CG232" s="459">
        <v>0</v>
      </c>
      <c r="CH232" s="459">
        <v>0</v>
      </c>
      <c r="CI232" s="459">
        <v>0</v>
      </c>
    </row>
    <row r="233" spans="1:87">
      <c r="A233" s="203"/>
      <c r="B233" s="1"/>
      <c r="C233" t="s">
        <v>274</v>
      </c>
      <c r="D233" s="2" t="s">
        <v>898</v>
      </c>
      <c r="E233" s="2" t="s">
        <v>58</v>
      </c>
      <c r="F233" s="12"/>
      <c r="G233" s="615"/>
      <c r="H233" s="615"/>
      <c r="I233" s="459">
        <v>0</v>
      </c>
      <c r="J233" s="529">
        <v>13.234</v>
      </c>
      <c r="K233" s="529">
        <v>12.125</v>
      </c>
      <c r="L233" s="529">
        <v>12.125</v>
      </c>
      <c r="M233" s="459">
        <v>0</v>
      </c>
      <c r="N233" s="459">
        <v>0</v>
      </c>
      <c r="O233" s="459">
        <v>0</v>
      </c>
      <c r="P233" s="459">
        <v>0</v>
      </c>
      <c r="Q233" s="459">
        <v>0</v>
      </c>
      <c r="R233" s="459">
        <v>0</v>
      </c>
      <c r="S233" s="459">
        <v>0</v>
      </c>
      <c r="T233" s="459">
        <v>0</v>
      </c>
      <c r="U233" s="459">
        <v>0</v>
      </c>
      <c r="V233" s="459">
        <v>0</v>
      </c>
      <c r="W233" s="459">
        <v>0</v>
      </c>
      <c r="X233" s="459">
        <v>0</v>
      </c>
      <c r="Y233" s="459">
        <v>0</v>
      </c>
      <c r="Z233" s="459">
        <v>0</v>
      </c>
      <c r="AA233" s="459">
        <v>0</v>
      </c>
      <c r="AB233" s="459">
        <v>0</v>
      </c>
      <c r="AC233" s="459">
        <v>0</v>
      </c>
      <c r="AD233" s="459">
        <v>0</v>
      </c>
      <c r="AE233" s="459">
        <v>0</v>
      </c>
      <c r="AF233" s="459">
        <v>0</v>
      </c>
      <c r="AG233" s="459">
        <v>0</v>
      </c>
      <c r="AH233" s="459">
        <v>0</v>
      </c>
      <c r="AI233" s="459">
        <v>0</v>
      </c>
      <c r="AJ233" s="459">
        <v>0</v>
      </c>
      <c r="AK233" s="459">
        <v>0</v>
      </c>
      <c r="AL233" s="459">
        <v>0</v>
      </c>
      <c r="AM233" s="459">
        <v>0</v>
      </c>
      <c r="AN233" s="459">
        <v>0</v>
      </c>
      <c r="AO233" s="459">
        <v>0</v>
      </c>
      <c r="AP233" s="459">
        <v>0</v>
      </c>
      <c r="AQ233" s="459">
        <v>0</v>
      </c>
      <c r="AR233" s="459">
        <v>0</v>
      </c>
      <c r="AS233" s="459">
        <v>0</v>
      </c>
      <c r="AT233" s="459">
        <v>0</v>
      </c>
      <c r="AU233" s="459">
        <v>0</v>
      </c>
      <c r="AV233" s="459">
        <v>0</v>
      </c>
      <c r="AW233" s="459">
        <v>0</v>
      </c>
      <c r="AX233" s="459">
        <v>0</v>
      </c>
      <c r="AY233" s="459">
        <v>0</v>
      </c>
      <c r="AZ233" s="459">
        <v>0</v>
      </c>
      <c r="BA233" s="459">
        <v>0</v>
      </c>
      <c r="BB233" s="459">
        <v>0</v>
      </c>
      <c r="BC233" s="459">
        <v>0</v>
      </c>
      <c r="BD233" s="459">
        <v>0</v>
      </c>
      <c r="BE233" s="459">
        <v>0</v>
      </c>
      <c r="BF233" s="459">
        <v>0</v>
      </c>
      <c r="BG233" s="459">
        <v>0</v>
      </c>
      <c r="BH233" s="459">
        <v>0</v>
      </c>
      <c r="BI233" s="459">
        <v>0</v>
      </c>
      <c r="BJ233" s="459">
        <v>0</v>
      </c>
      <c r="BK233" s="459">
        <v>0</v>
      </c>
      <c r="BL233" s="459">
        <v>0</v>
      </c>
      <c r="BM233" s="459">
        <v>0</v>
      </c>
      <c r="BN233" s="459">
        <v>0</v>
      </c>
      <c r="BO233" s="459">
        <v>0</v>
      </c>
      <c r="BP233" s="459">
        <v>0</v>
      </c>
      <c r="BQ233" s="459">
        <v>0</v>
      </c>
      <c r="BR233" s="459">
        <v>0</v>
      </c>
      <c r="BS233" s="459">
        <v>0</v>
      </c>
      <c r="BT233" s="459">
        <v>0</v>
      </c>
      <c r="BU233" s="459">
        <v>0</v>
      </c>
      <c r="BV233" s="459">
        <v>0</v>
      </c>
      <c r="BW233" s="459">
        <v>0</v>
      </c>
      <c r="BX233" s="459">
        <v>0</v>
      </c>
      <c r="BY233" s="459">
        <v>0</v>
      </c>
      <c r="BZ233" s="459">
        <v>0</v>
      </c>
      <c r="CA233" s="459">
        <v>0</v>
      </c>
      <c r="CB233" s="459">
        <v>0</v>
      </c>
      <c r="CC233" s="459">
        <v>0</v>
      </c>
      <c r="CD233" s="459">
        <v>0</v>
      </c>
      <c r="CE233" s="459">
        <v>0</v>
      </c>
      <c r="CF233" s="459">
        <v>0</v>
      </c>
      <c r="CG233" s="459">
        <v>0</v>
      </c>
      <c r="CH233" s="459">
        <v>0</v>
      </c>
      <c r="CI233" s="459">
        <v>0</v>
      </c>
    </row>
    <row r="234" spans="1:87">
      <c r="A234" s="203"/>
      <c r="B234" s="1"/>
      <c r="C234" t="s">
        <v>275</v>
      </c>
      <c r="D234" s="2" t="s">
        <v>898</v>
      </c>
      <c r="E234" s="2" t="s">
        <v>58</v>
      </c>
      <c r="F234" s="12"/>
      <c r="G234" s="615"/>
      <c r="H234" s="615"/>
      <c r="I234" s="459">
        <v>0</v>
      </c>
      <c r="J234" s="529">
        <v>12.702</v>
      </c>
      <c r="K234" s="529">
        <v>10.358000000000001</v>
      </c>
      <c r="L234" s="529">
        <v>9.0530000000000008</v>
      </c>
      <c r="M234" s="459">
        <v>0</v>
      </c>
      <c r="N234" s="459">
        <v>0</v>
      </c>
      <c r="O234" s="459">
        <v>0</v>
      </c>
      <c r="P234" s="459">
        <v>0</v>
      </c>
      <c r="Q234" s="459">
        <v>0</v>
      </c>
      <c r="R234" s="459">
        <v>0</v>
      </c>
      <c r="S234" s="459">
        <v>0</v>
      </c>
      <c r="T234" s="459">
        <v>0</v>
      </c>
      <c r="U234" s="459">
        <v>0</v>
      </c>
      <c r="V234" s="459">
        <v>0</v>
      </c>
      <c r="W234" s="459">
        <v>0</v>
      </c>
      <c r="X234" s="459">
        <v>0</v>
      </c>
      <c r="Y234" s="459">
        <v>0</v>
      </c>
      <c r="Z234" s="459">
        <v>0</v>
      </c>
      <c r="AA234" s="459">
        <v>0</v>
      </c>
      <c r="AB234" s="459">
        <v>0</v>
      </c>
      <c r="AC234" s="459">
        <v>0</v>
      </c>
      <c r="AD234" s="459">
        <v>0</v>
      </c>
      <c r="AE234" s="459">
        <v>0</v>
      </c>
      <c r="AF234" s="459">
        <v>0</v>
      </c>
      <c r="AG234" s="459">
        <v>0</v>
      </c>
      <c r="AH234" s="459">
        <v>0</v>
      </c>
      <c r="AI234" s="459">
        <v>0</v>
      </c>
      <c r="AJ234" s="459">
        <v>0</v>
      </c>
      <c r="AK234" s="459">
        <v>0</v>
      </c>
      <c r="AL234" s="459">
        <v>0</v>
      </c>
      <c r="AM234" s="459">
        <v>0</v>
      </c>
      <c r="AN234" s="459">
        <v>0</v>
      </c>
      <c r="AO234" s="459">
        <v>0</v>
      </c>
      <c r="AP234" s="459">
        <v>0</v>
      </c>
      <c r="AQ234" s="459">
        <v>0</v>
      </c>
      <c r="AR234" s="459">
        <v>0</v>
      </c>
      <c r="AS234" s="459">
        <v>0</v>
      </c>
      <c r="AT234" s="459">
        <v>0</v>
      </c>
      <c r="AU234" s="459">
        <v>0</v>
      </c>
      <c r="AV234" s="459">
        <v>0</v>
      </c>
      <c r="AW234" s="459">
        <v>0</v>
      </c>
      <c r="AX234" s="459">
        <v>0</v>
      </c>
      <c r="AY234" s="459">
        <v>0</v>
      </c>
      <c r="AZ234" s="459">
        <v>0</v>
      </c>
      <c r="BA234" s="459">
        <v>0</v>
      </c>
      <c r="BB234" s="459">
        <v>0</v>
      </c>
      <c r="BC234" s="459">
        <v>0</v>
      </c>
      <c r="BD234" s="459">
        <v>0</v>
      </c>
      <c r="BE234" s="459">
        <v>0</v>
      </c>
      <c r="BF234" s="459">
        <v>0</v>
      </c>
      <c r="BG234" s="459">
        <v>0</v>
      </c>
      <c r="BH234" s="459">
        <v>0</v>
      </c>
      <c r="BI234" s="459">
        <v>0</v>
      </c>
      <c r="BJ234" s="459">
        <v>0</v>
      </c>
      <c r="BK234" s="459">
        <v>0</v>
      </c>
      <c r="BL234" s="459">
        <v>0</v>
      </c>
      <c r="BM234" s="459">
        <v>0</v>
      </c>
      <c r="BN234" s="459">
        <v>0</v>
      </c>
      <c r="BO234" s="459">
        <v>0</v>
      </c>
      <c r="BP234" s="459">
        <v>0</v>
      </c>
      <c r="BQ234" s="459">
        <v>0</v>
      </c>
      <c r="BR234" s="459">
        <v>0</v>
      </c>
      <c r="BS234" s="459">
        <v>0</v>
      </c>
      <c r="BT234" s="459">
        <v>0</v>
      </c>
      <c r="BU234" s="459">
        <v>0</v>
      </c>
      <c r="BV234" s="459">
        <v>0</v>
      </c>
      <c r="BW234" s="459">
        <v>0</v>
      </c>
      <c r="BX234" s="459">
        <v>0</v>
      </c>
      <c r="BY234" s="459">
        <v>0</v>
      </c>
      <c r="BZ234" s="459">
        <v>0</v>
      </c>
      <c r="CA234" s="459">
        <v>0</v>
      </c>
      <c r="CB234" s="459">
        <v>0</v>
      </c>
      <c r="CC234" s="459">
        <v>0</v>
      </c>
      <c r="CD234" s="459">
        <v>0</v>
      </c>
      <c r="CE234" s="459">
        <v>0</v>
      </c>
      <c r="CF234" s="459">
        <v>0</v>
      </c>
      <c r="CG234" s="459">
        <v>0</v>
      </c>
      <c r="CH234" s="459">
        <v>0</v>
      </c>
      <c r="CI234" s="459">
        <v>0</v>
      </c>
    </row>
    <row r="235" spans="1:87">
      <c r="A235" s="203"/>
      <c r="B235" s="1"/>
      <c r="C235" t="s">
        <v>276</v>
      </c>
      <c r="D235" s="2" t="s">
        <v>898</v>
      </c>
      <c r="E235" s="2" t="s">
        <v>58</v>
      </c>
      <c r="F235" s="12"/>
      <c r="G235" s="615"/>
      <c r="H235" s="615"/>
      <c r="I235" s="459">
        <v>0</v>
      </c>
      <c r="J235" s="529">
        <v>-0.32100000000000001</v>
      </c>
      <c r="K235" s="529">
        <v>0</v>
      </c>
      <c r="L235" s="529">
        <v>0</v>
      </c>
      <c r="M235" s="459">
        <v>0</v>
      </c>
      <c r="N235" s="459">
        <v>0</v>
      </c>
      <c r="O235" s="459">
        <v>0</v>
      </c>
      <c r="P235" s="459">
        <v>0</v>
      </c>
      <c r="Q235" s="459">
        <v>0</v>
      </c>
      <c r="R235" s="459">
        <v>0</v>
      </c>
      <c r="S235" s="459">
        <v>0</v>
      </c>
      <c r="T235" s="459">
        <v>0</v>
      </c>
      <c r="U235" s="459">
        <v>0</v>
      </c>
      <c r="V235" s="459">
        <v>0</v>
      </c>
      <c r="W235" s="459">
        <v>0</v>
      </c>
      <c r="X235" s="459">
        <v>0</v>
      </c>
      <c r="Y235" s="459">
        <v>0</v>
      </c>
      <c r="Z235" s="459">
        <v>0</v>
      </c>
      <c r="AA235" s="459">
        <v>0</v>
      </c>
      <c r="AB235" s="459">
        <v>0</v>
      </c>
      <c r="AC235" s="459">
        <v>0</v>
      </c>
      <c r="AD235" s="459">
        <v>0</v>
      </c>
      <c r="AE235" s="459">
        <v>0</v>
      </c>
      <c r="AF235" s="459">
        <v>0</v>
      </c>
      <c r="AG235" s="459">
        <v>0</v>
      </c>
      <c r="AH235" s="459">
        <v>0</v>
      </c>
      <c r="AI235" s="459">
        <v>0</v>
      </c>
      <c r="AJ235" s="459">
        <v>0</v>
      </c>
      <c r="AK235" s="459">
        <v>0</v>
      </c>
      <c r="AL235" s="459">
        <v>0</v>
      </c>
      <c r="AM235" s="459">
        <v>0</v>
      </c>
      <c r="AN235" s="459">
        <v>0</v>
      </c>
      <c r="AO235" s="459">
        <v>0</v>
      </c>
      <c r="AP235" s="459">
        <v>0</v>
      </c>
      <c r="AQ235" s="459">
        <v>0</v>
      </c>
      <c r="AR235" s="459">
        <v>0</v>
      </c>
      <c r="AS235" s="459">
        <v>0</v>
      </c>
      <c r="AT235" s="459">
        <v>0</v>
      </c>
      <c r="AU235" s="459">
        <v>0</v>
      </c>
      <c r="AV235" s="459">
        <v>0</v>
      </c>
      <c r="AW235" s="459">
        <v>0</v>
      </c>
      <c r="AX235" s="459">
        <v>0</v>
      </c>
      <c r="AY235" s="459">
        <v>0</v>
      </c>
      <c r="AZ235" s="459">
        <v>0</v>
      </c>
      <c r="BA235" s="459">
        <v>0</v>
      </c>
      <c r="BB235" s="459">
        <v>0</v>
      </c>
      <c r="BC235" s="459">
        <v>0</v>
      </c>
      <c r="BD235" s="459">
        <v>0</v>
      </c>
      <c r="BE235" s="459">
        <v>0</v>
      </c>
      <c r="BF235" s="459">
        <v>0</v>
      </c>
      <c r="BG235" s="459">
        <v>0</v>
      </c>
      <c r="BH235" s="459">
        <v>0</v>
      </c>
      <c r="BI235" s="459">
        <v>0</v>
      </c>
      <c r="BJ235" s="459">
        <v>0</v>
      </c>
      <c r="BK235" s="459">
        <v>0</v>
      </c>
      <c r="BL235" s="459">
        <v>0</v>
      </c>
      <c r="BM235" s="459">
        <v>0</v>
      </c>
      <c r="BN235" s="459">
        <v>0</v>
      </c>
      <c r="BO235" s="459">
        <v>0</v>
      </c>
      <c r="BP235" s="459">
        <v>0</v>
      </c>
      <c r="BQ235" s="459">
        <v>0</v>
      </c>
      <c r="BR235" s="459">
        <v>0</v>
      </c>
      <c r="BS235" s="459">
        <v>0</v>
      </c>
      <c r="BT235" s="459">
        <v>0</v>
      </c>
      <c r="BU235" s="459">
        <v>0</v>
      </c>
      <c r="BV235" s="459">
        <v>0</v>
      </c>
      <c r="BW235" s="459">
        <v>0</v>
      </c>
      <c r="BX235" s="459">
        <v>0</v>
      </c>
      <c r="BY235" s="459">
        <v>0</v>
      </c>
      <c r="BZ235" s="459">
        <v>0</v>
      </c>
      <c r="CA235" s="459">
        <v>0</v>
      </c>
      <c r="CB235" s="459">
        <v>0</v>
      </c>
      <c r="CC235" s="459">
        <v>0</v>
      </c>
      <c r="CD235" s="459">
        <v>0</v>
      </c>
      <c r="CE235" s="459">
        <v>0</v>
      </c>
      <c r="CF235" s="459">
        <v>0</v>
      </c>
      <c r="CG235" s="459">
        <v>0</v>
      </c>
      <c r="CH235" s="459">
        <v>0</v>
      </c>
      <c r="CI235" s="459">
        <v>0</v>
      </c>
    </row>
    <row r="236" spans="1:87">
      <c r="A236" s="203"/>
      <c r="B236" s="1"/>
      <c r="C236" t="s">
        <v>813</v>
      </c>
      <c r="D236" s="2" t="s">
        <v>898</v>
      </c>
      <c r="E236" s="2" t="s">
        <v>58</v>
      </c>
      <c r="F236" s="12"/>
      <c r="G236" s="615"/>
      <c r="H236" s="615"/>
      <c r="I236" s="615"/>
      <c r="J236" s="615"/>
      <c r="K236" s="613"/>
      <c r="L236" s="529">
        <v>-3.3580000000000001</v>
      </c>
      <c r="M236" s="459">
        <v>0</v>
      </c>
      <c r="N236" s="459">
        <v>0</v>
      </c>
      <c r="O236" s="459">
        <v>0</v>
      </c>
      <c r="P236" s="459">
        <v>0</v>
      </c>
      <c r="Q236" s="459">
        <v>0</v>
      </c>
      <c r="R236" s="459">
        <v>0</v>
      </c>
      <c r="S236" s="459">
        <v>0</v>
      </c>
      <c r="T236" s="459">
        <v>0</v>
      </c>
      <c r="U236" s="459">
        <v>0</v>
      </c>
      <c r="V236" s="459">
        <v>0</v>
      </c>
      <c r="W236" s="459">
        <v>0</v>
      </c>
      <c r="X236" s="459">
        <v>0</v>
      </c>
      <c r="Y236" s="459">
        <v>0</v>
      </c>
      <c r="Z236" s="459">
        <v>0</v>
      </c>
      <c r="AA236" s="459">
        <v>0</v>
      </c>
      <c r="AB236" s="459">
        <v>0</v>
      </c>
      <c r="AC236" s="459">
        <v>0</v>
      </c>
      <c r="AD236" s="459">
        <v>0</v>
      </c>
      <c r="AE236" s="459">
        <v>0</v>
      </c>
      <c r="AF236" s="459">
        <v>0</v>
      </c>
      <c r="AG236" s="459">
        <v>0</v>
      </c>
      <c r="AH236" s="459">
        <v>0</v>
      </c>
      <c r="AI236" s="459">
        <v>0</v>
      </c>
      <c r="AJ236" s="459">
        <v>0</v>
      </c>
      <c r="AK236" s="459">
        <v>0</v>
      </c>
      <c r="AL236" s="459">
        <v>0</v>
      </c>
      <c r="AM236" s="459">
        <v>0</v>
      </c>
      <c r="AN236" s="459">
        <v>0</v>
      </c>
      <c r="AO236" s="459">
        <v>0</v>
      </c>
      <c r="AP236" s="459">
        <v>0</v>
      </c>
      <c r="AQ236" s="459">
        <v>0</v>
      </c>
      <c r="AR236" s="459">
        <v>0</v>
      </c>
      <c r="AS236" s="459">
        <v>0</v>
      </c>
      <c r="AT236" s="459">
        <v>0</v>
      </c>
      <c r="AU236" s="459">
        <v>0</v>
      </c>
      <c r="AV236" s="459">
        <v>0</v>
      </c>
      <c r="AW236" s="459">
        <v>0</v>
      </c>
      <c r="AX236" s="459">
        <v>0</v>
      </c>
      <c r="AY236" s="459">
        <v>0</v>
      </c>
      <c r="AZ236" s="459">
        <v>0</v>
      </c>
      <c r="BA236" s="459">
        <v>0</v>
      </c>
      <c r="BB236" s="459">
        <v>0</v>
      </c>
      <c r="BC236" s="459">
        <v>0</v>
      </c>
      <c r="BD236" s="459">
        <v>0</v>
      </c>
      <c r="BE236" s="459">
        <v>0</v>
      </c>
      <c r="BF236" s="459">
        <v>0</v>
      </c>
      <c r="BG236" s="459">
        <v>0</v>
      </c>
      <c r="BH236" s="459">
        <v>0</v>
      </c>
      <c r="BI236" s="459">
        <v>0</v>
      </c>
      <c r="BJ236" s="459">
        <v>0</v>
      </c>
      <c r="BK236" s="459">
        <v>0</v>
      </c>
      <c r="BL236" s="459">
        <v>0</v>
      </c>
      <c r="BM236" s="459">
        <v>0</v>
      </c>
      <c r="BN236" s="459">
        <v>0</v>
      </c>
      <c r="BO236" s="459">
        <v>0</v>
      </c>
      <c r="BP236" s="459">
        <v>0</v>
      </c>
      <c r="BQ236" s="459">
        <v>0</v>
      </c>
      <c r="BR236" s="459">
        <v>0</v>
      </c>
      <c r="BS236" s="459">
        <v>0</v>
      </c>
      <c r="BT236" s="459">
        <v>0</v>
      </c>
      <c r="BU236" s="459">
        <v>0</v>
      </c>
      <c r="BV236" s="459">
        <v>0</v>
      </c>
      <c r="BW236" s="459">
        <v>0</v>
      </c>
      <c r="BX236" s="459">
        <v>0</v>
      </c>
      <c r="BY236" s="459">
        <v>0</v>
      </c>
      <c r="BZ236" s="459">
        <v>0</v>
      </c>
      <c r="CA236" s="459">
        <v>0</v>
      </c>
      <c r="CB236" s="459">
        <v>0</v>
      </c>
      <c r="CC236" s="459">
        <v>0</v>
      </c>
      <c r="CD236" s="459">
        <v>0</v>
      </c>
      <c r="CE236" s="459">
        <v>0</v>
      </c>
      <c r="CF236" s="459">
        <v>0</v>
      </c>
      <c r="CG236" s="459">
        <v>0</v>
      </c>
      <c r="CH236" s="459">
        <v>0</v>
      </c>
      <c r="CI236" s="459">
        <v>0</v>
      </c>
    </row>
    <row r="237" spans="1:87">
      <c r="A237" s="203"/>
      <c r="B237" s="1"/>
      <c r="C237" t="s">
        <v>278</v>
      </c>
      <c r="D237" s="2" t="s">
        <v>898</v>
      </c>
      <c r="E237" s="2" t="s">
        <v>58</v>
      </c>
      <c r="F237" s="12"/>
      <c r="G237" s="615"/>
      <c r="H237" s="615"/>
      <c r="I237" s="615"/>
      <c r="J237" s="615"/>
      <c r="K237" s="613"/>
      <c r="L237" s="529">
        <v>2.9620000000000002</v>
      </c>
      <c r="M237" s="459">
        <v>0</v>
      </c>
      <c r="N237" s="459">
        <v>0</v>
      </c>
      <c r="O237" s="459">
        <v>0</v>
      </c>
      <c r="P237" s="459">
        <v>0</v>
      </c>
      <c r="Q237" s="459">
        <v>0</v>
      </c>
      <c r="R237" s="459">
        <v>0</v>
      </c>
      <c r="S237" s="459">
        <v>0</v>
      </c>
      <c r="T237" s="459">
        <v>0</v>
      </c>
      <c r="U237" s="459">
        <v>0</v>
      </c>
      <c r="V237" s="459">
        <v>0</v>
      </c>
      <c r="W237" s="459">
        <v>0</v>
      </c>
      <c r="X237" s="459">
        <v>0</v>
      </c>
      <c r="Y237" s="459">
        <v>0</v>
      </c>
      <c r="Z237" s="459">
        <v>0</v>
      </c>
      <c r="AA237" s="459">
        <v>0</v>
      </c>
      <c r="AB237" s="459">
        <v>0</v>
      </c>
      <c r="AC237" s="459">
        <v>0</v>
      </c>
      <c r="AD237" s="459">
        <v>0</v>
      </c>
      <c r="AE237" s="459">
        <v>0</v>
      </c>
      <c r="AF237" s="459">
        <v>0</v>
      </c>
      <c r="AG237" s="459">
        <v>0</v>
      </c>
      <c r="AH237" s="459">
        <v>0</v>
      </c>
      <c r="AI237" s="459">
        <v>0</v>
      </c>
      <c r="AJ237" s="459">
        <v>0</v>
      </c>
      <c r="AK237" s="459">
        <v>0</v>
      </c>
      <c r="AL237" s="459">
        <v>0</v>
      </c>
      <c r="AM237" s="459">
        <v>0</v>
      </c>
      <c r="AN237" s="459">
        <v>0</v>
      </c>
      <c r="AO237" s="459">
        <v>0</v>
      </c>
      <c r="AP237" s="459">
        <v>0</v>
      </c>
      <c r="AQ237" s="459">
        <v>0</v>
      </c>
      <c r="AR237" s="459">
        <v>0</v>
      </c>
      <c r="AS237" s="459">
        <v>0</v>
      </c>
      <c r="AT237" s="459">
        <v>0</v>
      </c>
      <c r="AU237" s="459">
        <v>0</v>
      </c>
      <c r="AV237" s="459">
        <v>0</v>
      </c>
      <c r="AW237" s="459">
        <v>0</v>
      </c>
      <c r="AX237" s="459">
        <v>0</v>
      </c>
      <c r="AY237" s="459">
        <v>0</v>
      </c>
      <c r="AZ237" s="459">
        <v>0</v>
      </c>
      <c r="BA237" s="459">
        <v>0</v>
      </c>
      <c r="BB237" s="459">
        <v>0</v>
      </c>
      <c r="BC237" s="459">
        <v>0</v>
      </c>
      <c r="BD237" s="459">
        <v>0</v>
      </c>
      <c r="BE237" s="459">
        <v>0</v>
      </c>
      <c r="BF237" s="459">
        <v>0</v>
      </c>
      <c r="BG237" s="459">
        <v>0</v>
      </c>
      <c r="BH237" s="459">
        <v>0</v>
      </c>
      <c r="BI237" s="459">
        <v>0</v>
      </c>
      <c r="BJ237" s="459">
        <v>0</v>
      </c>
      <c r="BK237" s="459">
        <v>0</v>
      </c>
      <c r="BL237" s="459">
        <v>0</v>
      </c>
      <c r="BM237" s="459">
        <v>0</v>
      </c>
      <c r="BN237" s="459">
        <v>0</v>
      </c>
      <c r="BO237" s="459">
        <v>0</v>
      </c>
      <c r="BP237" s="459">
        <v>0</v>
      </c>
      <c r="BQ237" s="459">
        <v>0</v>
      </c>
      <c r="BR237" s="459">
        <v>0</v>
      </c>
      <c r="BS237" s="459">
        <v>0</v>
      </c>
      <c r="BT237" s="459">
        <v>0</v>
      </c>
      <c r="BU237" s="459">
        <v>0</v>
      </c>
      <c r="BV237" s="459">
        <v>0</v>
      </c>
      <c r="BW237" s="459">
        <v>0</v>
      </c>
      <c r="BX237" s="459">
        <v>0</v>
      </c>
      <c r="BY237" s="459">
        <v>0</v>
      </c>
      <c r="BZ237" s="459">
        <v>0</v>
      </c>
      <c r="CA237" s="459">
        <v>0</v>
      </c>
      <c r="CB237" s="459">
        <v>0</v>
      </c>
      <c r="CC237" s="459">
        <v>0</v>
      </c>
      <c r="CD237" s="459">
        <v>0</v>
      </c>
      <c r="CE237" s="459">
        <v>0</v>
      </c>
      <c r="CF237" s="459">
        <v>0</v>
      </c>
      <c r="CG237" s="459">
        <v>0</v>
      </c>
      <c r="CH237" s="459">
        <v>0</v>
      </c>
      <c r="CI237" s="459">
        <v>0</v>
      </c>
    </row>
    <row r="238" spans="1:87">
      <c r="A238" s="203"/>
      <c r="B238" s="1"/>
      <c r="C238" t="s">
        <v>279</v>
      </c>
      <c r="D238" s="2" t="s">
        <v>898</v>
      </c>
      <c r="E238" s="2" t="s">
        <v>58</v>
      </c>
      <c r="F238" s="12"/>
      <c r="G238" s="615"/>
      <c r="H238" s="615"/>
      <c r="I238" s="615"/>
      <c r="J238" s="615"/>
      <c r="K238" s="613"/>
      <c r="L238" s="529">
        <v>0.59699999999999998</v>
      </c>
      <c r="M238" s="459">
        <v>0</v>
      </c>
      <c r="N238" s="459">
        <v>0</v>
      </c>
      <c r="O238" s="459">
        <v>0</v>
      </c>
      <c r="P238" s="459">
        <v>0</v>
      </c>
      <c r="Q238" s="459">
        <v>0</v>
      </c>
      <c r="R238" s="459">
        <v>0</v>
      </c>
      <c r="S238" s="459">
        <v>0</v>
      </c>
      <c r="T238" s="459">
        <v>0</v>
      </c>
      <c r="U238" s="459">
        <v>0</v>
      </c>
      <c r="V238" s="459">
        <v>0</v>
      </c>
      <c r="W238" s="459">
        <v>0</v>
      </c>
      <c r="X238" s="459">
        <v>0</v>
      </c>
      <c r="Y238" s="459">
        <v>0</v>
      </c>
      <c r="Z238" s="459">
        <v>0</v>
      </c>
      <c r="AA238" s="459">
        <v>0</v>
      </c>
      <c r="AB238" s="459">
        <v>0</v>
      </c>
      <c r="AC238" s="459">
        <v>0</v>
      </c>
      <c r="AD238" s="459">
        <v>0</v>
      </c>
      <c r="AE238" s="459">
        <v>0</v>
      </c>
      <c r="AF238" s="459">
        <v>0</v>
      </c>
      <c r="AG238" s="459">
        <v>0</v>
      </c>
      <c r="AH238" s="459">
        <v>0</v>
      </c>
      <c r="AI238" s="459">
        <v>0</v>
      </c>
      <c r="AJ238" s="459">
        <v>0</v>
      </c>
      <c r="AK238" s="459">
        <v>0</v>
      </c>
      <c r="AL238" s="459">
        <v>0</v>
      </c>
      <c r="AM238" s="459">
        <v>0</v>
      </c>
      <c r="AN238" s="459">
        <v>0</v>
      </c>
      <c r="AO238" s="459">
        <v>0</v>
      </c>
      <c r="AP238" s="459">
        <v>0</v>
      </c>
      <c r="AQ238" s="459">
        <v>0</v>
      </c>
      <c r="AR238" s="459">
        <v>0</v>
      </c>
      <c r="AS238" s="459">
        <v>0</v>
      </c>
      <c r="AT238" s="459">
        <v>0</v>
      </c>
      <c r="AU238" s="459">
        <v>0</v>
      </c>
      <c r="AV238" s="459">
        <v>0</v>
      </c>
      <c r="AW238" s="459">
        <v>0</v>
      </c>
      <c r="AX238" s="459">
        <v>0</v>
      </c>
      <c r="AY238" s="459">
        <v>0</v>
      </c>
      <c r="AZ238" s="459">
        <v>0</v>
      </c>
      <c r="BA238" s="459">
        <v>0</v>
      </c>
      <c r="BB238" s="459">
        <v>0</v>
      </c>
      <c r="BC238" s="459">
        <v>0</v>
      </c>
      <c r="BD238" s="459">
        <v>0</v>
      </c>
      <c r="BE238" s="459">
        <v>0</v>
      </c>
      <c r="BF238" s="459">
        <v>0</v>
      </c>
      <c r="BG238" s="459">
        <v>0</v>
      </c>
      <c r="BH238" s="459">
        <v>0</v>
      </c>
      <c r="BI238" s="459">
        <v>0</v>
      </c>
      <c r="BJ238" s="459">
        <v>0</v>
      </c>
      <c r="BK238" s="459">
        <v>0</v>
      </c>
      <c r="BL238" s="459">
        <v>0</v>
      </c>
      <c r="BM238" s="459">
        <v>0</v>
      </c>
      <c r="BN238" s="459">
        <v>0</v>
      </c>
      <c r="BO238" s="459">
        <v>0</v>
      </c>
      <c r="BP238" s="459">
        <v>0</v>
      </c>
      <c r="BQ238" s="459">
        <v>0</v>
      </c>
      <c r="BR238" s="459">
        <v>0</v>
      </c>
      <c r="BS238" s="459">
        <v>0</v>
      </c>
      <c r="BT238" s="459">
        <v>0</v>
      </c>
      <c r="BU238" s="459">
        <v>0</v>
      </c>
      <c r="BV238" s="459">
        <v>0</v>
      </c>
      <c r="BW238" s="459">
        <v>0</v>
      </c>
      <c r="BX238" s="459">
        <v>0</v>
      </c>
      <c r="BY238" s="459">
        <v>0</v>
      </c>
      <c r="BZ238" s="459">
        <v>0</v>
      </c>
      <c r="CA238" s="459">
        <v>0</v>
      </c>
      <c r="CB238" s="459">
        <v>0</v>
      </c>
      <c r="CC238" s="459">
        <v>0</v>
      </c>
      <c r="CD238" s="459">
        <v>0</v>
      </c>
      <c r="CE238" s="459">
        <v>0</v>
      </c>
      <c r="CF238" s="459">
        <v>0</v>
      </c>
      <c r="CG238" s="459">
        <v>0</v>
      </c>
      <c r="CH238" s="459">
        <v>0</v>
      </c>
      <c r="CI238" s="459">
        <v>0</v>
      </c>
    </row>
    <row r="239" spans="1:87">
      <c r="A239" s="203"/>
      <c r="B239" s="1"/>
      <c r="C239" t="s">
        <v>746</v>
      </c>
      <c r="D239" s="2" t="s">
        <v>898</v>
      </c>
      <c r="E239" s="2" t="s">
        <v>58</v>
      </c>
      <c r="F239" s="12"/>
      <c r="G239" s="615"/>
      <c r="H239" s="615"/>
      <c r="I239" s="615"/>
      <c r="J239" s="615"/>
      <c r="K239" s="529">
        <v>5.452</v>
      </c>
      <c r="L239" s="529">
        <v>-3.9020000000000001</v>
      </c>
      <c r="M239" s="459">
        <v>0</v>
      </c>
      <c r="N239" s="459">
        <v>0</v>
      </c>
      <c r="O239" s="459">
        <v>0</v>
      </c>
      <c r="P239" s="459">
        <v>0</v>
      </c>
      <c r="Q239" s="459">
        <v>0</v>
      </c>
      <c r="R239" s="459">
        <v>0</v>
      </c>
      <c r="S239" s="459">
        <v>0</v>
      </c>
      <c r="T239" s="459">
        <v>0</v>
      </c>
      <c r="U239" s="459">
        <v>0</v>
      </c>
      <c r="V239" s="459">
        <v>0</v>
      </c>
      <c r="W239" s="459">
        <v>0</v>
      </c>
      <c r="X239" s="459">
        <v>0</v>
      </c>
      <c r="Y239" s="459">
        <v>0</v>
      </c>
      <c r="Z239" s="459">
        <v>0</v>
      </c>
      <c r="AA239" s="459">
        <v>0</v>
      </c>
      <c r="AB239" s="459">
        <v>0</v>
      </c>
      <c r="AC239" s="459">
        <v>0</v>
      </c>
      <c r="AD239" s="459">
        <v>0</v>
      </c>
      <c r="AE239" s="459">
        <v>0</v>
      </c>
      <c r="AF239" s="459">
        <v>0</v>
      </c>
      <c r="AG239" s="459">
        <v>0</v>
      </c>
      <c r="AH239" s="459">
        <v>0</v>
      </c>
      <c r="AI239" s="459">
        <v>0</v>
      </c>
      <c r="AJ239" s="459">
        <v>0</v>
      </c>
      <c r="AK239" s="459">
        <v>0</v>
      </c>
      <c r="AL239" s="459">
        <v>0</v>
      </c>
      <c r="AM239" s="459">
        <v>0</v>
      </c>
      <c r="AN239" s="459">
        <v>0</v>
      </c>
      <c r="AO239" s="459">
        <v>0</v>
      </c>
      <c r="AP239" s="459">
        <v>0</v>
      </c>
      <c r="AQ239" s="459">
        <v>0</v>
      </c>
      <c r="AR239" s="459">
        <v>0</v>
      </c>
      <c r="AS239" s="459">
        <v>0</v>
      </c>
      <c r="AT239" s="459">
        <v>0</v>
      </c>
      <c r="AU239" s="459">
        <v>0</v>
      </c>
      <c r="AV239" s="459">
        <v>0</v>
      </c>
      <c r="AW239" s="459">
        <v>0</v>
      </c>
      <c r="AX239" s="459">
        <v>0</v>
      </c>
      <c r="AY239" s="459">
        <v>0</v>
      </c>
      <c r="AZ239" s="459">
        <v>0</v>
      </c>
      <c r="BA239" s="459">
        <v>0</v>
      </c>
      <c r="BB239" s="459">
        <v>0</v>
      </c>
      <c r="BC239" s="459">
        <v>0</v>
      </c>
      <c r="BD239" s="459">
        <v>0</v>
      </c>
      <c r="BE239" s="459">
        <v>0</v>
      </c>
      <c r="BF239" s="459">
        <v>0</v>
      </c>
      <c r="BG239" s="459">
        <v>0</v>
      </c>
      <c r="BH239" s="459">
        <v>0</v>
      </c>
      <c r="BI239" s="459">
        <v>0</v>
      </c>
      <c r="BJ239" s="459">
        <v>0</v>
      </c>
      <c r="BK239" s="459">
        <v>0</v>
      </c>
      <c r="BL239" s="459">
        <v>0</v>
      </c>
      <c r="BM239" s="459">
        <v>0</v>
      </c>
      <c r="BN239" s="459">
        <v>0</v>
      </c>
      <c r="BO239" s="459">
        <v>0</v>
      </c>
      <c r="BP239" s="459">
        <v>0</v>
      </c>
      <c r="BQ239" s="459">
        <v>0</v>
      </c>
      <c r="BR239" s="459">
        <v>0</v>
      </c>
      <c r="BS239" s="459">
        <v>0</v>
      </c>
      <c r="BT239" s="459">
        <v>0</v>
      </c>
      <c r="BU239" s="459">
        <v>0</v>
      </c>
      <c r="BV239" s="459">
        <v>0</v>
      </c>
      <c r="BW239" s="459">
        <v>0</v>
      </c>
      <c r="BX239" s="459">
        <v>0</v>
      </c>
      <c r="BY239" s="459">
        <v>0</v>
      </c>
      <c r="BZ239" s="459">
        <v>0</v>
      </c>
      <c r="CA239" s="459">
        <v>0</v>
      </c>
      <c r="CB239" s="459">
        <v>0</v>
      </c>
      <c r="CC239" s="459">
        <v>0</v>
      </c>
      <c r="CD239" s="459">
        <v>0</v>
      </c>
      <c r="CE239" s="459">
        <v>0</v>
      </c>
      <c r="CF239" s="459">
        <v>0</v>
      </c>
      <c r="CG239" s="459">
        <v>0</v>
      </c>
      <c r="CH239" s="459">
        <v>0</v>
      </c>
      <c r="CI239" s="459">
        <v>0</v>
      </c>
    </row>
    <row r="240" spans="1:87">
      <c r="A240" s="203"/>
      <c r="B240" s="1"/>
      <c r="D240" s="2"/>
      <c r="E240" s="2"/>
      <c r="F240" s="2"/>
      <c r="G240" s="2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</row>
    <row r="241" spans="1:87">
      <c r="A241" s="233"/>
      <c r="B241" s="234"/>
      <c r="C241" s="235" t="s">
        <v>530</v>
      </c>
      <c r="D241" s="208"/>
      <c r="E241" s="208"/>
      <c r="F241" s="240"/>
      <c r="G241" s="240"/>
      <c r="H241" s="237"/>
      <c r="I241" s="208"/>
      <c r="J241" s="241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177"/>
      <c r="AE241" s="177"/>
      <c r="AF241" s="177"/>
      <c r="AG241" s="177"/>
      <c r="AH241" s="177"/>
      <c r="AI241" s="177"/>
      <c r="AJ241" s="177"/>
      <c r="AK241" s="177"/>
      <c r="AL241" s="177"/>
      <c r="AM241" s="177"/>
      <c r="AN241" s="177"/>
      <c r="AO241" s="177"/>
      <c r="AP241" s="177"/>
      <c r="AQ241" s="177"/>
      <c r="AR241" s="177"/>
      <c r="AS241" s="177"/>
      <c r="AT241" s="177"/>
      <c r="AU241" s="177"/>
      <c r="AV241" s="177"/>
      <c r="AW241" s="177"/>
      <c r="AX241" s="177"/>
      <c r="AY241" s="177"/>
      <c r="AZ241" s="177"/>
      <c r="BA241" s="177"/>
      <c r="BB241" s="177"/>
      <c r="BC241" s="177"/>
      <c r="BD241" s="177"/>
      <c r="BE241" s="177"/>
      <c r="BF241" s="177"/>
      <c r="BG241" s="177"/>
      <c r="BH241" s="177"/>
      <c r="BI241" s="177"/>
      <c r="BJ241" s="177"/>
      <c r="BK241" s="177"/>
      <c r="BL241" s="177"/>
      <c r="BM241" s="177"/>
      <c r="BN241" s="177"/>
      <c r="BO241" s="177"/>
      <c r="BP241" s="177"/>
      <c r="BQ241" s="177"/>
      <c r="BR241" s="177"/>
      <c r="BS241" s="177"/>
      <c r="BT241" s="177"/>
      <c r="BU241" s="177"/>
      <c r="BV241" s="177"/>
      <c r="BW241" s="177"/>
      <c r="BX241" s="177"/>
      <c r="BY241" s="177"/>
      <c r="BZ241" s="177"/>
      <c r="CA241" s="177"/>
      <c r="CB241" s="177"/>
      <c r="CC241" s="177"/>
      <c r="CD241" s="177"/>
      <c r="CE241" s="177"/>
      <c r="CF241" s="177"/>
      <c r="CG241" s="177"/>
      <c r="CH241" s="177"/>
      <c r="CI241" s="177"/>
    </row>
    <row r="242" spans="1:87">
      <c r="A242" s="203"/>
      <c r="B242" s="1"/>
      <c r="C242" t="s">
        <v>280</v>
      </c>
      <c r="D242" s="2" t="s">
        <v>898</v>
      </c>
      <c r="E242" s="2" t="s">
        <v>58</v>
      </c>
      <c r="F242" s="12"/>
      <c r="G242" s="620"/>
      <c r="H242" s="620"/>
      <c r="I242" s="444">
        <v>-5</v>
      </c>
      <c r="J242" s="444">
        <v>-5</v>
      </c>
      <c r="K242" s="444">
        <v>-5</v>
      </c>
      <c r="L242" s="444">
        <v>-5</v>
      </c>
      <c r="M242" s="444">
        <v>-5</v>
      </c>
      <c r="N242" s="444">
        <v>-5</v>
      </c>
      <c r="O242" s="444">
        <v>-5</v>
      </c>
      <c r="P242" s="444">
        <v>-5</v>
      </c>
      <c r="Q242" s="444">
        <v>-5</v>
      </c>
      <c r="R242" s="444">
        <v>-5</v>
      </c>
      <c r="S242" s="444">
        <v>-5</v>
      </c>
      <c r="T242" s="444">
        <v>-5</v>
      </c>
      <c r="U242" s="444">
        <v>-5</v>
      </c>
      <c r="V242" s="444">
        <v>-5</v>
      </c>
      <c r="W242" s="444">
        <v>-5</v>
      </c>
      <c r="X242" s="444">
        <v>-5</v>
      </c>
      <c r="Y242" s="444">
        <v>-5</v>
      </c>
      <c r="Z242" s="444">
        <v>-5</v>
      </c>
      <c r="AA242" s="444">
        <v>-5</v>
      </c>
      <c r="AB242" s="444">
        <v>-5</v>
      </c>
      <c r="AC242" s="444">
        <v>-5</v>
      </c>
      <c r="AD242" s="444">
        <v>-5</v>
      </c>
      <c r="AE242" s="444">
        <v>-5</v>
      </c>
      <c r="AF242" s="444">
        <v>-5</v>
      </c>
      <c r="AG242" s="444">
        <v>-5</v>
      </c>
      <c r="AH242" s="444">
        <v>-5</v>
      </c>
      <c r="AI242" s="444">
        <v>-5</v>
      </c>
      <c r="AJ242" s="444">
        <v>-5</v>
      </c>
      <c r="AK242" s="444">
        <v>-5</v>
      </c>
      <c r="AL242" s="444">
        <v>-5</v>
      </c>
      <c r="AM242" s="444">
        <v>-5</v>
      </c>
      <c r="AN242" s="444">
        <v>-5</v>
      </c>
      <c r="AO242" s="444">
        <v>-5</v>
      </c>
      <c r="AP242" s="444">
        <v>-5</v>
      </c>
      <c r="AQ242" s="444">
        <v>-5</v>
      </c>
      <c r="AR242" s="444">
        <v>-5</v>
      </c>
      <c r="AS242" s="444">
        <v>-5</v>
      </c>
      <c r="AT242" s="444">
        <v>-5</v>
      </c>
      <c r="AU242" s="444">
        <v>-5</v>
      </c>
      <c r="AV242" s="444">
        <v>-5</v>
      </c>
      <c r="AW242" s="444">
        <v>-5</v>
      </c>
      <c r="AX242" s="444">
        <v>-5</v>
      </c>
      <c r="AY242" s="444">
        <v>-5</v>
      </c>
      <c r="AZ242" s="444">
        <v>-5</v>
      </c>
      <c r="BA242" s="444">
        <v>-5</v>
      </c>
      <c r="BB242" s="444">
        <v>-5</v>
      </c>
      <c r="BC242" s="444">
        <v>-5</v>
      </c>
      <c r="BD242" s="444">
        <v>-5</v>
      </c>
      <c r="BE242" s="444">
        <v>-5</v>
      </c>
      <c r="BF242" s="444">
        <v>-5</v>
      </c>
      <c r="BG242" s="444">
        <v>-5</v>
      </c>
      <c r="BH242" s="444">
        <v>-5</v>
      </c>
      <c r="BI242" s="444">
        <v>-5</v>
      </c>
      <c r="BJ242" s="444">
        <v>-5</v>
      </c>
      <c r="BK242" s="444">
        <v>-5</v>
      </c>
      <c r="BL242" s="444">
        <v>-5</v>
      </c>
      <c r="BM242" s="444">
        <v>-5</v>
      </c>
      <c r="BN242" s="444">
        <v>-5</v>
      </c>
      <c r="BO242" s="444">
        <v>-5</v>
      </c>
      <c r="BP242" s="444">
        <v>-5</v>
      </c>
      <c r="BQ242" s="444">
        <v>-5</v>
      </c>
      <c r="BR242" s="444">
        <v>-5</v>
      </c>
      <c r="BS242" s="444">
        <v>-5</v>
      </c>
      <c r="BT242" s="444">
        <v>-5</v>
      </c>
      <c r="BU242" s="444">
        <v>-5</v>
      </c>
      <c r="BV242" s="444">
        <v>-5</v>
      </c>
      <c r="BW242" s="444">
        <v>-5</v>
      </c>
      <c r="BX242" s="444">
        <v>-5</v>
      </c>
      <c r="BY242" s="444">
        <v>-5</v>
      </c>
      <c r="BZ242" s="444">
        <v>-5</v>
      </c>
      <c r="CA242" s="444">
        <v>-5</v>
      </c>
      <c r="CB242" s="444">
        <v>-5</v>
      </c>
      <c r="CC242" s="444">
        <v>-5</v>
      </c>
      <c r="CD242" s="444">
        <v>-5</v>
      </c>
      <c r="CE242" s="444">
        <v>-5</v>
      </c>
      <c r="CF242" s="444">
        <v>-5</v>
      </c>
      <c r="CG242" s="444">
        <v>-5</v>
      </c>
      <c r="CH242" s="444">
        <v>-5</v>
      </c>
      <c r="CI242" s="444">
        <v>-5</v>
      </c>
    </row>
    <row r="243" spans="1:87">
      <c r="A243" s="203"/>
      <c r="B243" s="1"/>
      <c r="C243" t="s">
        <v>281</v>
      </c>
      <c r="D243" s="2" t="s">
        <v>41</v>
      </c>
      <c r="E243" s="2" t="s">
        <v>42</v>
      </c>
      <c r="F243" s="82">
        <v>0.5</v>
      </c>
      <c r="G243" s="83"/>
      <c r="H243" s="142"/>
      <c r="I243" s="146"/>
      <c r="J243" s="146"/>
      <c r="K243" s="146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</row>
    <row r="244" spans="1:87">
      <c r="A244" s="203"/>
      <c r="B244" s="1"/>
      <c r="D244" s="2"/>
      <c r="E244" s="2"/>
      <c r="F244" s="83"/>
      <c r="G244" s="83"/>
      <c r="H244" s="142"/>
      <c r="I244" s="146"/>
      <c r="J244" s="146"/>
      <c r="K244" s="146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</row>
    <row r="245" spans="1:87">
      <c r="A245" s="233"/>
      <c r="B245" s="234"/>
      <c r="C245" s="235" t="s">
        <v>282</v>
      </c>
      <c r="D245" s="208"/>
      <c r="E245" s="208"/>
      <c r="F245" s="240"/>
      <c r="G245" s="240"/>
      <c r="H245" s="237"/>
      <c r="I245" s="208"/>
      <c r="J245" s="241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  <c r="AA245" s="177"/>
      <c r="AB245" s="177"/>
      <c r="AC245" s="177"/>
      <c r="AD245" s="177"/>
      <c r="AE245" s="177"/>
      <c r="AF245" s="177"/>
      <c r="AG245" s="177"/>
      <c r="AH245" s="177"/>
      <c r="AI245" s="177"/>
      <c r="AJ245" s="177"/>
      <c r="AK245" s="177"/>
      <c r="AL245" s="177"/>
      <c r="AM245" s="177"/>
      <c r="AN245" s="177"/>
      <c r="AO245" s="177"/>
      <c r="AP245" s="177"/>
      <c r="AQ245" s="177"/>
      <c r="AR245" s="177"/>
      <c r="AS245" s="177"/>
      <c r="AT245" s="177"/>
      <c r="AU245" s="177"/>
      <c r="AV245" s="177"/>
      <c r="AW245" s="177"/>
      <c r="AX245" s="177"/>
      <c r="AY245" s="177"/>
      <c r="AZ245" s="177"/>
      <c r="BA245" s="177"/>
      <c r="BB245" s="177"/>
      <c r="BC245" s="177"/>
      <c r="BD245" s="177"/>
      <c r="BE245" s="177"/>
      <c r="BF245" s="177"/>
      <c r="BG245" s="177"/>
      <c r="BH245" s="177"/>
      <c r="BI245" s="177"/>
      <c r="BJ245" s="177"/>
      <c r="BK245" s="177"/>
      <c r="BL245" s="177"/>
      <c r="BM245" s="177"/>
      <c r="BN245" s="177"/>
      <c r="BO245" s="177"/>
      <c r="BP245" s="177"/>
      <c r="BQ245" s="177"/>
      <c r="BR245" s="177"/>
      <c r="BS245" s="177"/>
      <c r="BT245" s="177"/>
      <c r="BU245" s="177"/>
      <c r="BV245" s="177"/>
      <c r="BW245" s="177"/>
      <c r="BX245" s="177"/>
      <c r="BY245" s="177"/>
      <c r="BZ245" s="177"/>
      <c r="CA245" s="177"/>
      <c r="CB245" s="177"/>
      <c r="CC245" s="177"/>
      <c r="CD245" s="177"/>
      <c r="CE245" s="177"/>
      <c r="CF245" s="177"/>
      <c r="CG245" s="177"/>
      <c r="CH245" s="177"/>
      <c r="CI245" s="177"/>
    </row>
    <row r="246" spans="1:87">
      <c r="A246" s="203"/>
      <c r="B246" s="151"/>
      <c r="C246" s="37" t="s">
        <v>283</v>
      </c>
      <c r="D246" s="2" t="s">
        <v>41</v>
      </c>
      <c r="E246" s="2" t="s">
        <v>42</v>
      </c>
      <c r="F246" s="34"/>
      <c r="G246" s="627"/>
      <c r="H246" s="174">
        <v>0.19</v>
      </c>
      <c r="I246" s="174">
        <v>0.19</v>
      </c>
      <c r="J246" s="174">
        <v>0.19</v>
      </c>
      <c r="K246" s="174">
        <v>0.25</v>
      </c>
      <c r="L246" s="174">
        <v>0.25</v>
      </c>
      <c r="M246" s="174">
        <v>0.25</v>
      </c>
      <c r="N246" s="174">
        <v>0.25</v>
      </c>
      <c r="O246" s="174">
        <v>0.25</v>
      </c>
      <c r="P246" s="174">
        <v>0.25</v>
      </c>
      <c r="Q246" s="174">
        <v>0.25</v>
      </c>
      <c r="R246" s="174">
        <v>0.25</v>
      </c>
      <c r="S246" s="174">
        <v>0.25</v>
      </c>
      <c r="T246" s="174">
        <v>0.25</v>
      </c>
      <c r="U246" s="174">
        <v>0.25</v>
      </c>
      <c r="V246" s="174">
        <v>0.25</v>
      </c>
      <c r="W246" s="174">
        <v>0.25</v>
      </c>
      <c r="X246" s="174">
        <v>0.25</v>
      </c>
      <c r="Y246" s="174">
        <v>0.25</v>
      </c>
      <c r="Z246" s="174">
        <v>0.25</v>
      </c>
      <c r="AA246" s="174">
        <v>0.25</v>
      </c>
      <c r="AB246" s="174">
        <v>0.25</v>
      </c>
      <c r="AC246" s="174">
        <v>0.25</v>
      </c>
      <c r="AD246" s="174">
        <v>0.25</v>
      </c>
      <c r="AE246" s="174">
        <v>0.25</v>
      </c>
      <c r="AF246" s="174">
        <v>0.25</v>
      </c>
      <c r="AG246" s="174">
        <v>0.25</v>
      </c>
      <c r="AH246" s="174">
        <v>0.25</v>
      </c>
      <c r="AI246" s="174">
        <v>0.25</v>
      </c>
      <c r="AJ246" s="174">
        <v>0.25</v>
      </c>
      <c r="AK246" s="174">
        <v>0.25</v>
      </c>
      <c r="AL246" s="174">
        <v>0.25</v>
      </c>
      <c r="AM246" s="174">
        <v>0.25</v>
      </c>
      <c r="AN246" s="174">
        <v>0.25</v>
      </c>
      <c r="AO246" s="174">
        <v>0.25</v>
      </c>
      <c r="AP246" s="174">
        <v>0.25</v>
      </c>
      <c r="AQ246" s="174">
        <v>0.25</v>
      </c>
      <c r="AR246" s="174">
        <v>0.25</v>
      </c>
      <c r="AS246" s="174">
        <v>0.25</v>
      </c>
      <c r="AT246" s="174">
        <v>0.25</v>
      </c>
      <c r="AU246" s="174">
        <v>0.25</v>
      </c>
      <c r="AV246" s="174">
        <v>0.25</v>
      </c>
      <c r="AW246" s="174">
        <v>0.25</v>
      </c>
      <c r="AX246" s="174">
        <v>0.25</v>
      </c>
      <c r="AY246" s="174">
        <v>0.25</v>
      </c>
      <c r="AZ246" s="174">
        <v>0.25</v>
      </c>
      <c r="BA246" s="174">
        <v>0.25</v>
      </c>
      <c r="BB246" s="174">
        <v>0.25</v>
      </c>
      <c r="BC246" s="174">
        <v>0.25</v>
      </c>
      <c r="BD246" s="174">
        <v>0.25</v>
      </c>
      <c r="BE246" s="174">
        <v>0.25</v>
      </c>
      <c r="BF246" s="174">
        <v>0.25</v>
      </c>
      <c r="BG246" s="174">
        <v>0.25</v>
      </c>
      <c r="BH246" s="174">
        <v>0.25</v>
      </c>
      <c r="BI246" s="174">
        <v>0.25</v>
      </c>
      <c r="BJ246" s="174">
        <v>0.25</v>
      </c>
      <c r="BK246" s="174">
        <v>0.25</v>
      </c>
      <c r="BL246" s="174">
        <v>0.25</v>
      </c>
      <c r="BM246" s="174">
        <v>0.25</v>
      </c>
      <c r="BN246" s="174">
        <v>0.25</v>
      </c>
      <c r="BO246" s="174">
        <v>0.25</v>
      </c>
      <c r="BP246" s="174">
        <v>0.25</v>
      </c>
      <c r="BQ246" s="174">
        <v>0.25</v>
      </c>
      <c r="BR246" s="174">
        <v>0.25</v>
      </c>
      <c r="BS246" s="174">
        <v>0.25</v>
      </c>
      <c r="BT246" s="174">
        <v>0.25</v>
      </c>
      <c r="BU246" s="174">
        <v>0.25</v>
      </c>
      <c r="BV246" s="174">
        <v>0.25</v>
      </c>
      <c r="BW246" s="174">
        <v>0.25</v>
      </c>
      <c r="BX246" s="174">
        <v>0.25</v>
      </c>
      <c r="BY246" s="174">
        <v>0.25</v>
      </c>
      <c r="BZ246" s="174">
        <v>0.25</v>
      </c>
      <c r="CA246" s="174">
        <v>0.25</v>
      </c>
      <c r="CB246" s="174">
        <v>0.25</v>
      </c>
      <c r="CC246" s="174">
        <v>0.25</v>
      </c>
      <c r="CD246" s="174">
        <v>0.25</v>
      </c>
      <c r="CE246" s="174">
        <v>0.25</v>
      </c>
      <c r="CF246" s="174">
        <v>0.25</v>
      </c>
      <c r="CG246" s="174">
        <v>0.25</v>
      </c>
      <c r="CH246" s="174">
        <v>0.25</v>
      </c>
      <c r="CI246" s="174">
        <v>0.25</v>
      </c>
    </row>
    <row r="247" spans="1:87">
      <c r="A247" s="203"/>
      <c r="B247" s="1"/>
      <c r="D247" s="2"/>
      <c r="E247" s="2"/>
      <c r="F247" s="83"/>
      <c r="G247" s="83"/>
      <c r="H247" s="142"/>
      <c r="I247" s="146"/>
      <c r="J247" s="146"/>
      <c r="K247" s="146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</row>
    <row r="248" spans="1:87">
      <c r="A248" s="203"/>
      <c r="B248" s="151"/>
      <c r="C248" t="s">
        <v>807</v>
      </c>
      <c r="D248" s="2" t="s">
        <v>898</v>
      </c>
      <c r="E248" s="2" t="s">
        <v>58</v>
      </c>
      <c r="F248" s="91"/>
      <c r="G248" s="620"/>
      <c r="H248" s="620"/>
      <c r="I248" s="620"/>
      <c r="J248" s="444">
        <v>0</v>
      </c>
      <c r="K248" s="444">
        <v>0</v>
      </c>
      <c r="L248" s="444">
        <v>0</v>
      </c>
      <c r="M248" s="444">
        <v>0</v>
      </c>
      <c r="N248" s="444">
        <v>0</v>
      </c>
      <c r="O248" s="444">
        <v>0</v>
      </c>
      <c r="P248" s="444">
        <v>0</v>
      </c>
      <c r="Q248" s="444">
        <v>0</v>
      </c>
      <c r="R248" s="444">
        <v>0</v>
      </c>
      <c r="S248" s="444">
        <v>0</v>
      </c>
      <c r="T248" s="444">
        <v>0</v>
      </c>
      <c r="U248" s="444">
        <v>0</v>
      </c>
      <c r="V248" s="444">
        <v>0</v>
      </c>
      <c r="W248" s="444">
        <v>0</v>
      </c>
      <c r="X248" s="444">
        <v>0</v>
      </c>
      <c r="Y248" s="444">
        <v>0</v>
      </c>
      <c r="Z248" s="444">
        <v>0</v>
      </c>
      <c r="AA248" s="444">
        <v>0</v>
      </c>
      <c r="AB248" s="444">
        <v>0</v>
      </c>
      <c r="AC248" s="444">
        <v>0</v>
      </c>
      <c r="AD248" s="444">
        <v>0</v>
      </c>
      <c r="AE248" s="444">
        <v>0</v>
      </c>
      <c r="AF248" s="444">
        <v>0</v>
      </c>
      <c r="AG248" s="444">
        <v>0</v>
      </c>
      <c r="AH248" s="444">
        <v>0</v>
      </c>
      <c r="AI248" s="444">
        <v>0</v>
      </c>
      <c r="AJ248" s="444">
        <v>0</v>
      </c>
      <c r="AK248" s="444">
        <v>0</v>
      </c>
      <c r="AL248" s="444">
        <v>0</v>
      </c>
      <c r="AM248" s="444">
        <v>0</v>
      </c>
      <c r="AN248" s="444">
        <v>0</v>
      </c>
      <c r="AO248" s="444">
        <v>0</v>
      </c>
      <c r="AP248" s="444">
        <v>0</v>
      </c>
      <c r="AQ248" s="444">
        <v>0</v>
      </c>
      <c r="AR248" s="444">
        <v>0</v>
      </c>
      <c r="AS248" s="444">
        <v>0</v>
      </c>
      <c r="AT248" s="444">
        <v>0</v>
      </c>
      <c r="AU248" s="444">
        <v>0</v>
      </c>
      <c r="AV248" s="444">
        <v>0</v>
      </c>
      <c r="AW248" s="444">
        <v>0</v>
      </c>
      <c r="AX248" s="444">
        <v>0</v>
      </c>
      <c r="AY248" s="444">
        <v>0</v>
      </c>
      <c r="AZ248" s="444">
        <v>0</v>
      </c>
      <c r="BA248" s="444">
        <v>0</v>
      </c>
      <c r="BB248" s="444">
        <v>0</v>
      </c>
      <c r="BC248" s="444">
        <v>0</v>
      </c>
      <c r="BD248" s="444">
        <v>0</v>
      </c>
      <c r="BE248" s="444">
        <v>0</v>
      </c>
      <c r="BF248" s="444">
        <v>0</v>
      </c>
      <c r="BG248" s="444">
        <v>0</v>
      </c>
      <c r="BH248" s="444">
        <v>0</v>
      </c>
      <c r="BI248" s="444">
        <v>0</v>
      </c>
      <c r="BJ248" s="444">
        <v>0</v>
      </c>
      <c r="BK248" s="444">
        <v>0</v>
      </c>
      <c r="BL248" s="444">
        <v>0</v>
      </c>
      <c r="BM248" s="444">
        <v>0</v>
      </c>
      <c r="BN248" s="444">
        <v>0</v>
      </c>
      <c r="BO248" s="444">
        <v>0</v>
      </c>
      <c r="BP248" s="444">
        <v>0</v>
      </c>
      <c r="BQ248" s="444">
        <v>0</v>
      </c>
      <c r="BR248" s="444">
        <v>0</v>
      </c>
      <c r="BS248" s="444">
        <v>0</v>
      </c>
      <c r="BT248" s="444">
        <v>0</v>
      </c>
      <c r="BU248" s="444">
        <v>0</v>
      </c>
      <c r="BV248" s="444">
        <v>0</v>
      </c>
      <c r="BW248" s="444">
        <v>0</v>
      </c>
      <c r="BX248" s="444">
        <v>0</v>
      </c>
      <c r="BY248" s="444">
        <v>0</v>
      </c>
      <c r="BZ248" s="444">
        <v>0</v>
      </c>
      <c r="CA248" s="444">
        <v>0</v>
      </c>
      <c r="CB248" s="444">
        <v>0</v>
      </c>
      <c r="CC248" s="444">
        <v>0</v>
      </c>
      <c r="CD248" s="444">
        <v>0</v>
      </c>
      <c r="CE248" s="444">
        <v>0</v>
      </c>
      <c r="CF248" s="444">
        <v>0</v>
      </c>
      <c r="CG248" s="444">
        <v>0</v>
      </c>
      <c r="CH248" s="444">
        <v>0</v>
      </c>
      <c r="CI248" s="444">
        <v>0</v>
      </c>
    </row>
    <row r="249" spans="1:87">
      <c r="A249" s="203"/>
      <c r="B249" s="1"/>
      <c r="D249" s="2"/>
      <c r="E249" s="2"/>
      <c r="F249" s="83"/>
      <c r="G249" s="83"/>
      <c r="H249" s="142"/>
      <c r="I249" s="146"/>
      <c r="J249" s="146"/>
      <c r="K249" s="146"/>
      <c r="L249" s="146"/>
      <c r="M249" s="146"/>
      <c r="N249" s="146"/>
      <c r="O249" s="146"/>
      <c r="P249" s="146"/>
      <c r="Q249" s="146"/>
      <c r="R249" s="146"/>
      <c r="S249" s="146"/>
      <c r="T249" s="146"/>
      <c r="U249" s="146"/>
      <c r="V249" s="146"/>
      <c r="W249" s="146"/>
      <c r="X249" s="146"/>
      <c r="Y249" s="146"/>
      <c r="Z249" s="146"/>
      <c r="AA249" s="146"/>
      <c r="AB249" s="146"/>
      <c r="AC249" s="146"/>
      <c r="AD249" s="146"/>
      <c r="AE249" s="146"/>
      <c r="AF249" s="146"/>
    </row>
    <row r="250" spans="1:87">
      <c r="A250" s="215"/>
      <c r="B250" s="193"/>
      <c r="C250" s="85" t="s">
        <v>284</v>
      </c>
      <c r="D250" s="90"/>
      <c r="E250" s="90"/>
      <c r="F250" s="78"/>
      <c r="G250" s="78"/>
      <c r="H250" s="86"/>
      <c r="I250" s="86"/>
      <c r="J250" s="86"/>
      <c r="K250" s="86"/>
      <c r="L250" s="86"/>
      <c r="M250" s="86"/>
      <c r="N250" s="86"/>
      <c r="O250" s="86"/>
      <c r="P250" s="86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</row>
    <row r="251" spans="1:87">
      <c r="A251" s="218"/>
      <c r="B251" s="218"/>
      <c r="C251" s="235" t="s">
        <v>285</v>
      </c>
      <c r="D251" s="208"/>
      <c r="E251" s="208"/>
      <c r="F251" s="208"/>
      <c r="G251" s="208"/>
      <c r="H251" s="177"/>
      <c r="I251" s="177"/>
      <c r="J251" s="177"/>
      <c r="K251" s="180"/>
      <c r="L251" s="181"/>
      <c r="M251" s="181"/>
      <c r="N251" s="181"/>
      <c r="O251" s="182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  <c r="AA251" s="177"/>
      <c r="AB251" s="177"/>
      <c r="AC251" s="177"/>
      <c r="AD251" s="177"/>
      <c r="AE251" s="177"/>
      <c r="AF251" s="177"/>
      <c r="AG251" s="177"/>
      <c r="AH251" s="177"/>
      <c r="AI251" s="177"/>
      <c r="AJ251" s="177"/>
      <c r="AK251" s="177"/>
      <c r="AL251" s="177"/>
      <c r="AM251" s="177"/>
      <c r="AN251" s="177"/>
      <c r="AO251" s="177"/>
      <c r="AP251" s="177"/>
      <c r="AQ251" s="177"/>
      <c r="AR251" s="177"/>
      <c r="AS251" s="177"/>
      <c r="AT251" s="177"/>
      <c r="AU251" s="177"/>
      <c r="AV251" s="177"/>
      <c r="AW251" s="177"/>
      <c r="AX251" s="177"/>
      <c r="AY251" s="177"/>
      <c r="AZ251" s="177"/>
      <c r="BA251" s="177"/>
      <c r="BB251" s="177"/>
      <c r="BC251" s="177"/>
      <c r="BD251" s="177"/>
      <c r="BE251" s="177"/>
      <c r="BF251" s="177"/>
      <c r="BG251" s="177"/>
      <c r="BH251" s="177"/>
      <c r="BI251" s="177"/>
      <c r="BJ251" s="177"/>
      <c r="BK251" s="177"/>
      <c r="BL251" s="177"/>
      <c r="BM251" s="177"/>
      <c r="BN251" s="177"/>
      <c r="BO251" s="177"/>
      <c r="BP251" s="177"/>
      <c r="BQ251" s="177"/>
      <c r="BR251" s="177"/>
      <c r="BS251" s="177"/>
      <c r="BT251" s="177"/>
      <c r="BU251" s="177"/>
      <c r="BV251" s="177"/>
      <c r="BW251" s="177"/>
      <c r="BX251" s="177"/>
      <c r="BY251" s="177"/>
      <c r="BZ251" s="177"/>
      <c r="CA251" s="177"/>
      <c r="CB251" s="177"/>
      <c r="CC251" s="177"/>
      <c r="CD251" s="177"/>
      <c r="CE251" s="177"/>
      <c r="CF251" s="177"/>
      <c r="CG251" s="177"/>
      <c r="CH251" s="177"/>
      <c r="CI251" s="177"/>
    </row>
    <row r="252" spans="1:87">
      <c r="A252" s="8"/>
      <c r="B252" s="8"/>
      <c r="C252" t="s">
        <v>632</v>
      </c>
      <c r="D252" s="2" t="s">
        <v>898</v>
      </c>
      <c r="E252" s="2" t="s">
        <v>58</v>
      </c>
      <c r="F252" s="12"/>
      <c r="G252" s="736"/>
      <c r="H252" s="461">
        <v>0.1</v>
      </c>
      <c r="I252" s="461">
        <v>-2.5</v>
      </c>
      <c r="J252" s="461">
        <v>0</v>
      </c>
      <c r="K252" s="461">
        <v>0</v>
      </c>
      <c r="L252" s="461">
        <v>0</v>
      </c>
      <c r="M252" s="461">
        <v>0</v>
      </c>
      <c r="N252" s="461">
        <v>0</v>
      </c>
      <c r="O252" s="461">
        <v>0</v>
      </c>
      <c r="P252" s="461">
        <v>0</v>
      </c>
      <c r="Q252" s="461">
        <v>0</v>
      </c>
      <c r="R252" s="461">
        <v>0</v>
      </c>
      <c r="S252" s="461">
        <v>0</v>
      </c>
      <c r="T252" s="461">
        <v>0</v>
      </c>
      <c r="U252" s="461">
        <v>0</v>
      </c>
      <c r="V252" s="461">
        <v>0</v>
      </c>
      <c r="W252" s="461">
        <v>0</v>
      </c>
      <c r="X252" s="461">
        <v>0</v>
      </c>
      <c r="Y252" s="461">
        <v>0</v>
      </c>
      <c r="Z252" s="461">
        <v>0</v>
      </c>
      <c r="AA252" s="461">
        <v>0</v>
      </c>
      <c r="AB252" s="461">
        <v>0</v>
      </c>
      <c r="AC252" s="461">
        <v>0</v>
      </c>
      <c r="AD252" s="461">
        <v>0</v>
      </c>
      <c r="AE252" s="461">
        <v>0</v>
      </c>
      <c r="AF252" s="461">
        <v>0</v>
      </c>
      <c r="AG252" s="461">
        <v>0</v>
      </c>
      <c r="AH252" s="461">
        <v>0</v>
      </c>
      <c r="AI252" s="461">
        <v>0</v>
      </c>
      <c r="AJ252" s="461">
        <v>0</v>
      </c>
      <c r="AK252" s="461">
        <v>0</v>
      </c>
      <c r="AL252" s="461">
        <v>0</v>
      </c>
      <c r="AM252" s="461">
        <v>0</v>
      </c>
      <c r="AN252" s="461">
        <v>0</v>
      </c>
      <c r="AO252" s="461">
        <v>0</v>
      </c>
      <c r="AP252" s="461">
        <v>0</v>
      </c>
      <c r="AQ252" s="461">
        <v>0</v>
      </c>
      <c r="AR252" s="461">
        <v>0</v>
      </c>
      <c r="AS252" s="461">
        <v>0</v>
      </c>
      <c r="AT252" s="461">
        <v>0</v>
      </c>
      <c r="AU252" s="461">
        <v>0</v>
      </c>
      <c r="AV252" s="461">
        <v>0</v>
      </c>
      <c r="AW252" s="461">
        <v>0</v>
      </c>
      <c r="AX252" s="461">
        <v>0</v>
      </c>
      <c r="AY252" s="461">
        <v>0</v>
      </c>
      <c r="AZ252" s="461">
        <v>0</v>
      </c>
      <c r="BA252" s="461">
        <v>0</v>
      </c>
      <c r="BB252" s="461">
        <v>0</v>
      </c>
      <c r="BC252" s="461">
        <v>0</v>
      </c>
      <c r="BD252" s="461">
        <v>0</v>
      </c>
      <c r="BE252" s="461">
        <v>0</v>
      </c>
      <c r="BF252" s="461">
        <v>0</v>
      </c>
      <c r="BG252" s="461">
        <v>0</v>
      </c>
      <c r="BH252" s="461">
        <v>0</v>
      </c>
      <c r="BI252" s="461">
        <v>0</v>
      </c>
      <c r="BJ252" s="461">
        <v>0</v>
      </c>
      <c r="BK252" s="461">
        <v>0</v>
      </c>
      <c r="BL252" s="461">
        <v>0</v>
      </c>
      <c r="BM252" s="461">
        <v>0</v>
      </c>
      <c r="BN252" s="461">
        <v>0</v>
      </c>
      <c r="BO252" s="461">
        <v>0</v>
      </c>
      <c r="BP252" s="461">
        <v>0</v>
      </c>
      <c r="BQ252" s="461">
        <v>0</v>
      </c>
      <c r="BR252" s="461">
        <v>0</v>
      </c>
      <c r="BS252" s="461">
        <v>0</v>
      </c>
      <c r="BT252" s="461">
        <v>0</v>
      </c>
      <c r="BU252" s="461">
        <v>0</v>
      </c>
      <c r="BV252" s="461">
        <v>0</v>
      </c>
      <c r="BW252" s="461">
        <v>0</v>
      </c>
      <c r="BX252" s="461">
        <v>0</v>
      </c>
      <c r="BY252" s="461">
        <v>0</v>
      </c>
      <c r="BZ252" s="461">
        <v>0</v>
      </c>
      <c r="CA252" s="461">
        <v>0</v>
      </c>
      <c r="CB252" s="461">
        <v>0</v>
      </c>
      <c r="CC252" s="461">
        <v>0</v>
      </c>
      <c r="CD252" s="461">
        <v>0</v>
      </c>
      <c r="CE252" s="461">
        <v>0</v>
      </c>
      <c r="CF252" s="461">
        <v>0</v>
      </c>
      <c r="CG252" s="461">
        <v>0</v>
      </c>
      <c r="CH252" s="461">
        <v>0</v>
      </c>
      <c r="CI252" s="461">
        <v>0</v>
      </c>
    </row>
    <row r="253" spans="1:87">
      <c r="A253" s="8"/>
      <c r="B253" s="8"/>
      <c r="D253" s="2"/>
      <c r="E253" s="2"/>
      <c r="F253" s="12"/>
      <c r="G253" s="12"/>
      <c r="H253" s="462"/>
      <c r="I253" s="462"/>
      <c r="J253" s="462"/>
      <c r="K253" s="462"/>
      <c r="L253" s="462"/>
      <c r="M253" s="462"/>
      <c r="N253" s="462"/>
      <c r="O253" s="462"/>
      <c r="P253" s="462"/>
      <c r="Q253" s="462"/>
      <c r="R253" s="462"/>
      <c r="S253" s="462"/>
      <c r="T253" s="462"/>
      <c r="U253" s="462"/>
      <c r="V253" s="462"/>
      <c r="W253" s="462"/>
      <c r="X253" s="462"/>
      <c r="Y253" s="462"/>
      <c r="Z253" s="462"/>
      <c r="AA253" s="462"/>
      <c r="AB253" s="462"/>
      <c r="AC253" s="462"/>
      <c r="AD253" s="462"/>
      <c r="AE253" s="462"/>
      <c r="AF253" s="462"/>
      <c r="AG253" s="462"/>
      <c r="AH253" s="462"/>
      <c r="AI253" s="462"/>
      <c r="AJ253" s="462"/>
      <c r="AK253" s="462"/>
      <c r="AL253" s="462"/>
      <c r="AM253" s="462"/>
      <c r="AN253" s="462"/>
      <c r="AO253" s="462"/>
      <c r="AP253" s="462"/>
      <c r="AQ253" s="462"/>
      <c r="AR253" s="462"/>
      <c r="AS253" s="462"/>
      <c r="AT253" s="462"/>
      <c r="AU253" s="462"/>
      <c r="AV253" s="462"/>
      <c r="AW253" s="462"/>
      <c r="AX253" s="462"/>
      <c r="AY253" s="462"/>
      <c r="AZ253" s="462"/>
      <c r="BA253" s="462"/>
      <c r="BB253" s="462"/>
      <c r="BC253" s="462"/>
      <c r="BD253" s="462"/>
      <c r="BE253" s="462"/>
      <c r="BF253" s="462"/>
      <c r="BG253" s="462"/>
      <c r="BH253" s="462"/>
      <c r="BI253" s="462"/>
      <c r="BJ253" s="462"/>
      <c r="BK253" s="462"/>
      <c r="BL253" s="462"/>
      <c r="BM253" s="462"/>
      <c r="BN253" s="462"/>
      <c r="BO253" s="462"/>
      <c r="BP253" s="462"/>
      <c r="BQ253" s="462"/>
      <c r="BR253" s="462"/>
      <c r="BS253" s="462"/>
      <c r="BT253" s="462"/>
      <c r="BU253" s="462"/>
      <c r="BV253" s="462"/>
      <c r="BW253" s="462"/>
      <c r="BX253" s="462"/>
      <c r="BY253" s="462"/>
      <c r="BZ253" s="462"/>
      <c r="CA253" s="462"/>
      <c r="CB253" s="462"/>
      <c r="CC253" s="462"/>
      <c r="CD253" s="462"/>
      <c r="CE253" s="462"/>
      <c r="CF253" s="462"/>
      <c r="CG253" s="462"/>
      <c r="CH253" s="462"/>
      <c r="CI253" s="462"/>
    </row>
    <row r="254" spans="1:87">
      <c r="A254" s="8"/>
      <c r="B254" s="8"/>
      <c r="C254" s="11" t="s">
        <v>833</v>
      </c>
      <c r="D254" s="2" t="s">
        <v>898</v>
      </c>
      <c r="E254" s="2" t="s">
        <v>58</v>
      </c>
      <c r="F254" s="12"/>
      <c r="G254" s="736"/>
      <c r="H254" s="461">
        <v>8.1</v>
      </c>
      <c r="I254" s="461">
        <v>10.199999999999999</v>
      </c>
      <c r="J254" s="461">
        <v>3.4</v>
      </c>
      <c r="K254" s="461">
        <v>3</v>
      </c>
      <c r="L254" s="461">
        <v>5.609</v>
      </c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</row>
    <row r="255" spans="1:87">
      <c r="A255" s="203"/>
      <c r="B255" s="1"/>
      <c r="C255" s="11" t="s">
        <v>834</v>
      </c>
      <c r="D255" s="2" t="s">
        <v>736</v>
      </c>
      <c r="E255" s="2" t="s">
        <v>58</v>
      </c>
      <c r="F255" s="34"/>
      <c r="G255" s="616"/>
      <c r="H255" s="616"/>
      <c r="I255" s="616"/>
      <c r="J255" s="616"/>
      <c r="K255" s="616"/>
      <c r="L255" s="616"/>
      <c r="M255" s="461">
        <v>3.381642512077295</v>
      </c>
      <c r="N255" s="461">
        <v>4.708496953602471</v>
      </c>
      <c r="O255" s="461">
        <v>4.6161734839239914</v>
      </c>
      <c r="P255" s="461">
        <v>4.5256602783568542</v>
      </c>
      <c r="Q255" s="461">
        <v>4.4369218415263276</v>
      </c>
      <c r="R255" s="461">
        <v>4.34992337404542</v>
      </c>
      <c r="S255" s="461">
        <v>4.2646307588680576</v>
      </c>
      <c r="T255" s="461">
        <v>4.1810105479098612</v>
      </c>
      <c r="U255" s="461">
        <v>4.0990299489312356</v>
      </c>
      <c r="V255" s="461">
        <v>4.0186568126776816</v>
      </c>
      <c r="W255" s="461">
        <v>3.9398596202722369</v>
      </c>
      <c r="X255" s="461">
        <v>3.8626074708551346</v>
      </c>
      <c r="Y255" s="461">
        <v>3.7868700694658184</v>
      </c>
      <c r="Z255" s="461">
        <v>3.7126177151625672</v>
      </c>
      <c r="AA255" s="461">
        <v>3.6398212893750657</v>
      </c>
      <c r="AB255" s="461">
        <v>3.5684522444853588</v>
      </c>
      <c r="AC255" s="461">
        <v>3.4984825926327043</v>
      </c>
      <c r="AD255" s="461">
        <v>3.429884894737945</v>
      </c>
      <c r="AE255" s="461">
        <v>3.3626322497430832</v>
      </c>
      <c r="AF255" s="461">
        <v>3.2966982840618462</v>
      </c>
      <c r="AG255" s="461">
        <v>3.232057141237104</v>
      </c>
      <c r="AH255" s="461">
        <v>3.1686834718010823</v>
      </c>
      <c r="AI255" s="461">
        <v>3.1065524233343944</v>
      </c>
      <c r="AJ255" s="461">
        <v>3.0456396307199944</v>
      </c>
      <c r="AK255" s="461">
        <v>2.9859212065882299</v>
      </c>
      <c r="AL255" s="461">
        <v>2.927373731949245</v>
      </c>
      <c r="AM255" s="461">
        <v>2.8699742470090635</v>
      </c>
      <c r="AN255" s="461">
        <v>2.8137002421657482</v>
      </c>
      <c r="AO255" s="461">
        <v>2.7585296491821061</v>
      </c>
      <c r="AP255" s="461">
        <v>2.7044408325314766</v>
      </c>
      <c r="AQ255" s="461">
        <v>2.6514125809132123</v>
      </c>
      <c r="AR255" s="461">
        <v>2.5994240989345219</v>
      </c>
      <c r="AS255" s="461">
        <v>2.5484549989554135</v>
      </c>
      <c r="AT255" s="461">
        <v>2.4984852930935428</v>
      </c>
      <c r="AU255" s="461">
        <v>2.4494953853858261</v>
      </c>
      <c r="AV255" s="461">
        <v>2.4014660641037509</v>
      </c>
      <c r="AW255" s="461">
        <v>2.3543784942193637</v>
      </c>
      <c r="AX255" s="461">
        <v>2.308214210018984</v>
      </c>
      <c r="AY255" s="461">
        <v>2.2629551078617487</v>
      </c>
      <c r="AZ255" s="461">
        <v>2.2185834390801458</v>
      </c>
      <c r="BA255" s="461">
        <v>2.1750818030197507</v>
      </c>
      <c r="BB255" s="461">
        <v>2.1324331402154417</v>
      </c>
      <c r="BC255" s="461">
        <v>2.0906207257014136</v>
      </c>
      <c r="BD255" s="461">
        <v>2.0496281624523665</v>
      </c>
      <c r="BE255" s="461">
        <v>2.0094393749533004</v>
      </c>
      <c r="BF255" s="461">
        <v>1.9700386028953922</v>
      </c>
      <c r="BG255" s="461">
        <v>1.9314103949954826</v>
      </c>
      <c r="BH255" s="461">
        <v>1.8935396029367475</v>
      </c>
      <c r="BI255" s="461">
        <v>1.8564113754281841</v>
      </c>
      <c r="BJ255" s="461">
        <v>1.8200111523805724</v>
      </c>
      <c r="BK255" s="461">
        <v>1.7843246591966397</v>
      </c>
      <c r="BL255" s="461">
        <v>1.749337901173176</v>
      </c>
      <c r="BM255" s="461">
        <v>1.7150371580129176</v>
      </c>
      <c r="BN255" s="461">
        <v>1.6814089784440367</v>
      </c>
      <c r="BO255" s="461">
        <v>1.6484401749451341</v>
      </c>
      <c r="BP255" s="461">
        <v>1.6161178185736609</v>
      </c>
      <c r="BQ255" s="461">
        <v>1.584429233895746</v>
      </c>
      <c r="BR255" s="461">
        <v>1.5533619940154373</v>
      </c>
      <c r="BS255" s="461">
        <v>1.522903915701409</v>
      </c>
      <c r="BT255" s="461">
        <v>1.4930430546092244</v>
      </c>
      <c r="BU255" s="461">
        <v>1.4637677005972789</v>
      </c>
      <c r="BV255" s="461">
        <v>1.4350663731345872</v>
      </c>
      <c r="BW255" s="461">
        <v>1.4069278167986148</v>
      </c>
      <c r="BX255" s="461">
        <v>1.379340996861387</v>
      </c>
      <c r="BY255" s="461">
        <v>1.3522950949621442</v>
      </c>
      <c r="BZ255" s="461">
        <v>1.3257795048648473</v>
      </c>
      <c r="CA255" s="461">
        <v>1.2997838282988698</v>
      </c>
      <c r="CB255" s="461">
        <v>1.2742978708812449</v>
      </c>
      <c r="CC255" s="461">
        <v>1.2493116381188674</v>
      </c>
      <c r="CD255" s="461">
        <v>1.2248153314890857</v>
      </c>
      <c r="CE255" s="461">
        <v>1.200799344597143</v>
      </c>
      <c r="CF255" s="461">
        <v>1.1772542594089637</v>
      </c>
      <c r="CG255" s="461">
        <v>1.1541708425578074</v>
      </c>
      <c r="CH255" s="461">
        <v>1.1315400417233408</v>
      </c>
      <c r="CI255" s="461">
        <v>1.1093529820817065</v>
      </c>
    </row>
    <row r="256" spans="1:87">
      <c r="A256" s="151"/>
      <c r="B256" s="151"/>
      <c r="C256" s="11" t="s">
        <v>835</v>
      </c>
      <c r="D256" s="2" t="s">
        <v>898</v>
      </c>
      <c r="E256" s="2" t="s">
        <v>58</v>
      </c>
      <c r="F256" s="6"/>
      <c r="G256" s="617"/>
      <c r="H256" s="617">
        <f>IF(ISNUMBER(H254),H254,H255*Inflation!J17)</f>
        <v>8.1</v>
      </c>
      <c r="I256" s="617">
        <f>IF(ISNUMBER(I254),I254,I255*Inflation!K17)</f>
        <v>10.199999999999999</v>
      </c>
      <c r="J256" s="617">
        <f>IF(ISNUMBER(J254),J254,J255*Inflation!L17)</f>
        <v>3.4</v>
      </c>
      <c r="K256" s="617">
        <f>IF(ISNUMBER(K254),K254,K255*Inflation!M17)</f>
        <v>3</v>
      </c>
      <c r="L256" s="617">
        <f>IF(ISNUMBER(L254),L254,L255*Inflation!N17)</f>
        <v>5.609</v>
      </c>
      <c r="M256" s="617">
        <f>IF(ISNUMBER(M254),M254,M255*Inflation!O17)</f>
        <v>3.4979710144927538</v>
      </c>
      <c r="N256" s="617">
        <f>IF(ISNUMBER(N254),N254,N255*Inflation!P17)</f>
        <v>4.967878633782524</v>
      </c>
      <c r="O256" s="617">
        <f>IF(ISNUMBER(O254),O254,O255*Inflation!Q17)</f>
        <v>4.9630081645337176</v>
      </c>
      <c r="P256" s="617">
        <f>IF(ISNUMBER(P254),P254,P255*Inflation!R17)</f>
        <v>4.9630081645337176</v>
      </c>
      <c r="Q256" s="617">
        <f>IF(ISNUMBER(Q254),Q254,Q255*Inflation!S17)</f>
        <v>4.9630081645337176</v>
      </c>
      <c r="R256" s="617">
        <f>IF(ISNUMBER(R254),R254,R255*Inflation!T17)</f>
        <v>4.9630081645337176</v>
      </c>
      <c r="S256" s="617">
        <f>IF(ISNUMBER(S254),S254,S255*Inflation!U17)</f>
        <v>4.9630081645337167</v>
      </c>
      <c r="T256" s="617">
        <f>IF(ISNUMBER(T254),T254,T255*Inflation!V17)</f>
        <v>4.9630081645337176</v>
      </c>
      <c r="U256" s="617">
        <f>IF(ISNUMBER(U254),U254,U255*Inflation!W17)</f>
        <v>4.9630081645337167</v>
      </c>
      <c r="V256" s="617">
        <f>IF(ISNUMBER(V254),V254,V255*Inflation!X17)</f>
        <v>4.9630081645337167</v>
      </c>
      <c r="W256" s="617">
        <f>IF(ISNUMBER(W254),W254,W255*Inflation!Y17)</f>
        <v>4.9630081645337167</v>
      </c>
      <c r="X256" s="617">
        <f>IF(ISNUMBER(X254),X254,X255*Inflation!Z17)</f>
        <v>4.9630081645337176</v>
      </c>
      <c r="Y256" s="617">
        <f>IF(ISNUMBER(Y254),Y254,Y255*Inflation!AA17)</f>
        <v>4.9630081645337176</v>
      </c>
      <c r="Z256" s="617">
        <f>IF(ISNUMBER(Z254),Z254,Z255*Inflation!AB17)</f>
        <v>4.9630081645337176</v>
      </c>
      <c r="AA256" s="617">
        <f>IF(ISNUMBER(AA254),AA254,AA255*Inflation!AC17)</f>
        <v>4.9630081645337176</v>
      </c>
      <c r="AB256" s="617">
        <f>IF(ISNUMBER(AB254),AB254,AB255*Inflation!AD17)</f>
        <v>4.9630081645337185</v>
      </c>
      <c r="AC256" s="617">
        <f>IF(ISNUMBER(AC254),AC254,AC255*Inflation!AE17)</f>
        <v>4.9630081645337185</v>
      </c>
      <c r="AD256" s="617">
        <f>IF(ISNUMBER(AD254),AD254,AD255*Inflation!AF17)</f>
        <v>4.9630081645337176</v>
      </c>
      <c r="AE256" s="617">
        <f>IF(ISNUMBER(AE254),AE254,AE255*Inflation!AG17)</f>
        <v>4.9630081645337176</v>
      </c>
      <c r="AF256" s="617">
        <f>IF(ISNUMBER(AF254),AF254,AF255*Inflation!AH17)</f>
        <v>4.9630081645337167</v>
      </c>
      <c r="AG256" s="617">
        <f>IF(ISNUMBER(AG254),AG254,AG255*Inflation!AI17)</f>
        <v>4.9630081645337167</v>
      </c>
      <c r="AH256" s="617">
        <f>IF(ISNUMBER(AH254),AH254,AH255*Inflation!AJ17)</f>
        <v>4.9630081645337176</v>
      </c>
      <c r="AI256" s="617">
        <f>IF(ISNUMBER(AI254),AI254,AI255*Inflation!AK17)</f>
        <v>4.9630081645337167</v>
      </c>
      <c r="AJ256" s="617">
        <f>IF(ISNUMBER(AJ254),AJ254,AJ255*Inflation!AL17)</f>
        <v>4.9630081645337167</v>
      </c>
      <c r="AK256" s="617">
        <f>IF(ISNUMBER(AK254),AK254,AK255*Inflation!AM17)</f>
        <v>4.9630081645337167</v>
      </c>
      <c r="AL256" s="617">
        <f>IF(ISNUMBER(AL254),AL254,AL255*Inflation!AN17)</f>
        <v>4.9630081645337167</v>
      </c>
      <c r="AM256" s="617">
        <f>IF(ISNUMBER(AM254),AM254,AM255*Inflation!AO17)</f>
        <v>4.9630081645337158</v>
      </c>
      <c r="AN256" s="617">
        <f>IF(ISNUMBER(AN254),AN254,AN255*Inflation!AP17)</f>
        <v>4.9630081645337158</v>
      </c>
      <c r="AO256" s="617">
        <f>IF(ISNUMBER(AO254),AO254,AO255*Inflation!AQ17)</f>
        <v>4.9630081645337158</v>
      </c>
      <c r="AP256" s="617">
        <f>IF(ISNUMBER(AP254),AP254,AP255*Inflation!AR17)</f>
        <v>4.9630081645337158</v>
      </c>
      <c r="AQ256" s="617">
        <f>IF(ISNUMBER(AQ254),AQ254,AQ255*Inflation!AS17)</f>
        <v>4.9630081645337158</v>
      </c>
      <c r="AR256" s="617">
        <f>IF(ISNUMBER(AR254),AR254,AR255*Inflation!AT17)</f>
        <v>4.9630081645337158</v>
      </c>
      <c r="AS256" s="617">
        <f>IF(ISNUMBER(AS254),AS254,AS255*Inflation!AU17)</f>
        <v>4.9630081645337158</v>
      </c>
      <c r="AT256" s="617">
        <f>IF(ISNUMBER(AT254),AT254,AT255*Inflation!AV17)</f>
        <v>4.9630081645337158</v>
      </c>
      <c r="AU256" s="617">
        <f>IF(ISNUMBER(AU254),AU254,AU255*Inflation!AW17)</f>
        <v>4.9630081645337158</v>
      </c>
      <c r="AV256" s="617">
        <f>IF(ISNUMBER(AV254),AV254,AV255*Inflation!AX17)</f>
        <v>4.9630081645337158</v>
      </c>
      <c r="AW256" s="617">
        <f>IF(ISNUMBER(AW254),AW254,AW255*Inflation!AY17)</f>
        <v>4.9630081645337167</v>
      </c>
      <c r="AX256" s="617">
        <f>IF(ISNUMBER(AX254),AX254,AX255*Inflation!AZ17)</f>
        <v>4.9630081645337167</v>
      </c>
      <c r="AY256" s="617">
        <f>IF(ISNUMBER(AY254),AY254,AY255*Inflation!BA17)</f>
        <v>4.9630081645337158</v>
      </c>
      <c r="AZ256" s="617">
        <f>IF(ISNUMBER(AZ254),AZ254,AZ255*Inflation!BB17)</f>
        <v>4.9630081645337158</v>
      </c>
      <c r="BA256" s="617">
        <f>IF(ISNUMBER(BA254),BA254,BA255*Inflation!BC17)</f>
        <v>4.9630081645337158</v>
      </c>
      <c r="BB256" s="617">
        <f>IF(ISNUMBER(BB254),BB254,BB255*Inflation!BD17)</f>
        <v>4.9630081645337158</v>
      </c>
      <c r="BC256" s="617">
        <f>IF(ISNUMBER(BC254),BC254,BC255*Inflation!BE17)</f>
        <v>4.9630081645337158</v>
      </c>
      <c r="BD256" s="617">
        <f>IF(ISNUMBER(BD254),BD254,BD255*Inflation!BF17)</f>
        <v>4.9630081645337167</v>
      </c>
      <c r="BE256" s="617">
        <f>IF(ISNUMBER(BE254),BE254,BE255*Inflation!BG17)</f>
        <v>4.9630081645337167</v>
      </c>
      <c r="BF256" s="617">
        <f>IF(ISNUMBER(BF254),BF254,BF255*Inflation!BH17)</f>
        <v>4.9630081645337158</v>
      </c>
      <c r="BG256" s="617">
        <f>IF(ISNUMBER(BG254),BG254,BG255*Inflation!BI17)</f>
        <v>4.9630081645337158</v>
      </c>
      <c r="BH256" s="617">
        <f>IF(ISNUMBER(BH254),BH254,BH255*Inflation!BJ17)</f>
        <v>4.9630081645337158</v>
      </c>
      <c r="BI256" s="617">
        <f>IF(ISNUMBER(BI254),BI254,BI255*Inflation!BK17)</f>
        <v>4.9630081645337176</v>
      </c>
      <c r="BJ256" s="617">
        <f>IF(ISNUMBER(BJ254),BJ254,BJ255*Inflation!BL17)</f>
        <v>4.9630081645337167</v>
      </c>
      <c r="BK256" s="617">
        <f>IF(ISNUMBER(BK254),BK254,BK255*Inflation!BM17)</f>
        <v>4.9630081645337176</v>
      </c>
      <c r="BL256" s="617">
        <f>IF(ISNUMBER(BL254),BL254,BL255*Inflation!BN17)</f>
        <v>4.9630081645337167</v>
      </c>
      <c r="BM256" s="617">
        <f>IF(ISNUMBER(BM254),BM254,BM255*Inflation!BO17)</f>
        <v>4.9630081645337167</v>
      </c>
      <c r="BN256" s="617">
        <f>IF(ISNUMBER(BN254),BN254,BN255*Inflation!BP17)</f>
        <v>4.9630081645337167</v>
      </c>
      <c r="BO256" s="617">
        <f>IF(ISNUMBER(BO254),BO254,BO255*Inflation!BQ17)</f>
        <v>4.9630081645337158</v>
      </c>
      <c r="BP256" s="617">
        <f>IF(ISNUMBER(BP254),BP254,BP255*Inflation!BR17)</f>
        <v>4.9630081645337167</v>
      </c>
      <c r="BQ256" s="617">
        <f>IF(ISNUMBER(BQ254),BQ254,BQ255*Inflation!BS17)</f>
        <v>4.9630081645337167</v>
      </c>
      <c r="BR256" s="617">
        <f>IF(ISNUMBER(BR254),BR254,BR255*Inflation!BT17)</f>
        <v>4.9630081645337167</v>
      </c>
      <c r="BS256" s="617">
        <f>IF(ISNUMBER(BS254),BS254,BS255*Inflation!BU17)</f>
        <v>4.9630081645337167</v>
      </c>
      <c r="BT256" s="617">
        <f>IF(ISNUMBER(BT254),BT254,BT255*Inflation!BV17)</f>
        <v>4.9630081645337167</v>
      </c>
      <c r="BU256" s="617">
        <f>IF(ISNUMBER(BU254),BU254,BU255*Inflation!BW17)</f>
        <v>4.9630081645337176</v>
      </c>
      <c r="BV256" s="617">
        <f>IF(ISNUMBER(BV254),BV254,BV255*Inflation!BX17)</f>
        <v>4.9630081645337176</v>
      </c>
      <c r="BW256" s="617">
        <f>IF(ISNUMBER(BW254),BW254,BW255*Inflation!BY17)</f>
        <v>4.9630081645337167</v>
      </c>
      <c r="BX256" s="617">
        <f>IF(ISNUMBER(BX254),BX254,BX255*Inflation!BZ17)</f>
        <v>4.9630081645337167</v>
      </c>
      <c r="BY256" s="617">
        <f>IF(ISNUMBER(BY254),BY254,BY255*Inflation!CA17)</f>
        <v>4.9630081645337176</v>
      </c>
      <c r="BZ256" s="617">
        <f>IF(ISNUMBER(BZ254),BZ254,BZ255*Inflation!CB17)</f>
        <v>4.9630081645337185</v>
      </c>
      <c r="CA256" s="617">
        <f>IF(ISNUMBER(CA254),CA254,CA255*Inflation!CC17)</f>
        <v>4.9630081645337176</v>
      </c>
      <c r="CB256" s="617">
        <f>IF(ISNUMBER(CB254),CB254,CB255*Inflation!CD17)</f>
        <v>4.9630081645337176</v>
      </c>
      <c r="CC256" s="617">
        <f>IF(ISNUMBER(CC254),CC254,CC255*Inflation!CE17)</f>
        <v>4.9630081645337167</v>
      </c>
      <c r="CD256" s="617">
        <f>IF(ISNUMBER(CD254),CD254,CD255*Inflation!CF17)</f>
        <v>4.9630081645337176</v>
      </c>
      <c r="CE256" s="617">
        <f>IF(ISNUMBER(CE254),CE254,CE255*Inflation!CG17)</f>
        <v>4.9630081645337185</v>
      </c>
      <c r="CF256" s="617">
        <f>IF(ISNUMBER(CF254),CF254,CF255*Inflation!CH17)</f>
        <v>4.9630081645337185</v>
      </c>
      <c r="CG256" s="617">
        <f>IF(ISNUMBER(CG254),CG254,CG255*Inflation!CI17)</f>
        <v>4.9630081645337176</v>
      </c>
      <c r="CH256" s="617">
        <f>IF(ISNUMBER(CH254),CH254,CH255*Inflation!CJ17)</f>
        <v>4.9630081645337185</v>
      </c>
      <c r="CI256" s="617">
        <f>IF(ISNUMBER(CI254),CI254,CI255*Inflation!CK17)</f>
        <v>4.9630081645337176</v>
      </c>
    </row>
    <row r="257" spans="1:87">
      <c r="A257" s="151"/>
      <c r="B257" s="151"/>
      <c r="C257" s="129"/>
      <c r="D257" s="2"/>
      <c r="E257" s="2"/>
      <c r="F257" s="6"/>
      <c r="G257" s="462"/>
      <c r="H257" s="462"/>
      <c r="I257" s="462"/>
      <c r="J257" s="462"/>
      <c r="K257" s="462"/>
      <c r="L257" s="462"/>
      <c r="M257" s="462"/>
      <c r="N257" s="462"/>
      <c r="O257" s="462"/>
      <c r="P257" s="462"/>
      <c r="Q257" s="462"/>
      <c r="R257" s="462"/>
      <c r="S257" s="462"/>
      <c r="T257" s="462"/>
      <c r="U257" s="158"/>
      <c r="V257" s="158"/>
      <c r="W257" s="158"/>
      <c r="X257" s="158"/>
      <c r="Y257" s="158"/>
      <c r="Z257" s="158"/>
      <c r="AA257" s="158"/>
      <c r="AB257" s="158"/>
      <c r="AC257" s="158"/>
      <c r="AD257" s="158"/>
      <c r="AE257" s="158"/>
      <c r="AF257" s="158"/>
      <c r="AG257" s="158"/>
      <c r="AH257" s="158"/>
      <c r="AI257" s="158"/>
      <c r="AJ257" s="158"/>
      <c r="AK257" s="158"/>
      <c r="AL257" s="158"/>
      <c r="AM257" s="158"/>
      <c r="AN257" s="158"/>
      <c r="AO257" s="158"/>
      <c r="AP257" s="158"/>
      <c r="AQ257" s="158"/>
      <c r="AR257" s="158"/>
      <c r="AS257" s="158"/>
      <c r="AT257" s="158"/>
      <c r="AU257" s="158"/>
      <c r="AV257" s="158"/>
      <c r="AW257" s="158"/>
      <c r="AX257" s="158"/>
      <c r="AY257" s="158"/>
      <c r="AZ257" s="158"/>
      <c r="BA257" s="158"/>
      <c r="BB257" s="158"/>
      <c r="BC257" s="158"/>
      <c r="BD257" s="158"/>
      <c r="BE257" s="158"/>
      <c r="BF257" s="158"/>
      <c r="BG257" s="158"/>
      <c r="BH257" s="158"/>
      <c r="BI257" s="158"/>
      <c r="BJ257" s="158"/>
      <c r="BK257" s="158"/>
      <c r="BL257" s="158"/>
      <c r="BM257" s="158"/>
      <c r="BN257" s="158"/>
      <c r="BO257" s="158"/>
      <c r="BP257" s="158"/>
      <c r="BQ257" s="158"/>
      <c r="BR257" s="158"/>
      <c r="BS257" s="158"/>
      <c r="BT257" s="158"/>
      <c r="BU257" s="158"/>
      <c r="BV257" s="158"/>
      <c r="BW257" s="158"/>
      <c r="BX257" s="158"/>
      <c r="BY257" s="158"/>
      <c r="BZ257" s="158"/>
      <c r="CA257" s="158"/>
      <c r="CB257" s="158"/>
      <c r="CC257" s="158"/>
      <c r="CD257" s="158"/>
      <c r="CE257" s="158"/>
      <c r="CF257" s="158"/>
      <c r="CG257" s="158"/>
      <c r="CH257" s="158"/>
      <c r="CI257" s="158"/>
    </row>
    <row r="258" spans="1:87">
      <c r="A258" s="151"/>
      <c r="B258" s="151"/>
      <c r="C258" s="11" t="s">
        <v>287</v>
      </c>
      <c r="D258" s="2" t="s">
        <v>898</v>
      </c>
      <c r="E258" s="2" t="s">
        <v>58</v>
      </c>
      <c r="F258" s="2"/>
      <c r="G258" s="736"/>
      <c r="H258" s="461">
        <v>0</v>
      </c>
      <c r="I258" s="461">
        <v>23.8</v>
      </c>
      <c r="J258" s="461">
        <v>16.899999999999999</v>
      </c>
      <c r="K258" s="461">
        <v>22.25</v>
      </c>
      <c r="L258" s="616">
        <v>0</v>
      </c>
      <c r="M258" s="616"/>
      <c r="N258" s="616"/>
      <c r="O258" s="616"/>
      <c r="P258" s="616"/>
      <c r="Q258" s="616"/>
      <c r="R258" s="616"/>
      <c r="S258" s="616"/>
      <c r="T258" s="616"/>
      <c r="U258" s="616"/>
      <c r="V258" s="616"/>
      <c r="W258" s="616"/>
      <c r="X258" s="616"/>
      <c r="Y258" s="616"/>
      <c r="Z258" s="616"/>
      <c r="AA258" s="616"/>
      <c r="AB258" s="616"/>
      <c r="AC258" s="616"/>
      <c r="AD258" s="616"/>
      <c r="AE258" s="616"/>
      <c r="AF258" s="616"/>
      <c r="AG258" s="616"/>
      <c r="AH258" s="616"/>
      <c r="AI258" s="616"/>
      <c r="AJ258" s="616"/>
      <c r="AK258" s="616"/>
      <c r="AL258" s="616"/>
      <c r="AM258" s="616"/>
      <c r="AN258" s="616"/>
      <c r="AO258" s="616"/>
      <c r="AP258" s="616"/>
      <c r="AQ258" s="616"/>
      <c r="AR258" s="616"/>
      <c r="AS258" s="616"/>
      <c r="AT258" s="616"/>
      <c r="AU258" s="616"/>
      <c r="AV258" s="616"/>
      <c r="AW258" s="616"/>
      <c r="AX258" s="616"/>
      <c r="AY258" s="616"/>
      <c r="AZ258" s="616"/>
      <c r="BA258" s="616"/>
      <c r="BB258" s="616"/>
      <c r="BC258" s="616"/>
      <c r="BD258" s="616"/>
      <c r="BE258" s="616"/>
      <c r="BF258" s="616"/>
      <c r="BG258" s="616"/>
      <c r="BH258" s="616"/>
      <c r="BI258" s="616"/>
      <c r="BJ258" s="616"/>
      <c r="BK258" s="616"/>
      <c r="BL258" s="616"/>
      <c r="BM258" s="616"/>
      <c r="BN258" s="616"/>
      <c r="BO258" s="616"/>
      <c r="BP258" s="616"/>
      <c r="BQ258" s="616"/>
      <c r="BR258" s="616"/>
      <c r="BS258" s="616"/>
      <c r="BT258" s="616"/>
      <c r="BU258" s="616"/>
      <c r="BV258" s="616"/>
      <c r="BW258" s="616"/>
      <c r="BX258" s="616"/>
      <c r="BY258" s="616"/>
      <c r="BZ258" s="616"/>
      <c r="CA258" s="616"/>
      <c r="CB258" s="616"/>
      <c r="CC258" s="616"/>
      <c r="CD258" s="616"/>
      <c r="CE258" s="616"/>
      <c r="CF258" s="616"/>
      <c r="CG258" s="616"/>
      <c r="CH258" s="616"/>
      <c r="CI258" s="616"/>
    </row>
    <row r="259" spans="1:87">
      <c r="A259" s="8"/>
      <c r="B259" s="8"/>
      <c r="D259" s="148"/>
      <c r="E259" s="147"/>
      <c r="F259" s="12"/>
      <c r="G259" s="12"/>
      <c r="H259" s="346"/>
      <c r="I259" s="346"/>
      <c r="J259" s="346"/>
      <c r="K259" s="185"/>
      <c r="L259" s="185"/>
      <c r="M259" s="185"/>
      <c r="N259" s="185"/>
      <c r="O259" s="185"/>
      <c r="P259" s="185"/>
      <c r="Q259" s="185"/>
      <c r="R259" s="185"/>
      <c r="S259" s="185"/>
      <c r="T259" s="185"/>
      <c r="U259" s="185"/>
      <c r="V259" s="185"/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</row>
    <row r="260" spans="1:87">
      <c r="A260" s="218"/>
      <c r="B260" s="218"/>
      <c r="C260" s="235" t="s">
        <v>226</v>
      </c>
      <c r="D260" s="208"/>
      <c r="E260" s="208"/>
      <c r="F260" s="208"/>
      <c r="G260" s="208"/>
      <c r="H260" s="177"/>
      <c r="I260" s="177"/>
      <c r="J260" s="177"/>
      <c r="K260" s="180"/>
      <c r="L260" s="181"/>
      <c r="M260" s="181"/>
      <c r="N260" s="181"/>
      <c r="O260" s="182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77"/>
      <c r="BL260" s="177"/>
      <c r="BM260" s="177"/>
      <c r="BN260" s="177"/>
      <c r="BO260" s="177"/>
      <c r="BP260" s="177"/>
      <c r="BQ260" s="177"/>
      <c r="BR260" s="177"/>
      <c r="BS260" s="177"/>
      <c r="BT260" s="177"/>
      <c r="BU260" s="177"/>
      <c r="BV260" s="177"/>
      <c r="BW260" s="177"/>
      <c r="BX260" s="177"/>
      <c r="BY260" s="177"/>
      <c r="BZ260" s="177"/>
      <c r="CA260" s="177"/>
      <c r="CB260" s="177"/>
      <c r="CC260" s="177"/>
      <c r="CD260" s="177"/>
      <c r="CE260" s="177"/>
      <c r="CF260" s="177"/>
      <c r="CG260" s="177"/>
      <c r="CH260" s="177"/>
      <c r="CI260" s="177"/>
    </row>
    <row r="261" spans="1:87">
      <c r="A261" s="8"/>
      <c r="B261" s="8"/>
      <c r="C261" s="56" t="s">
        <v>288</v>
      </c>
      <c r="D261" s="2"/>
      <c r="E261" s="2"/>
      <c r="F261" s="12"/>
      <c r="G261" s="12"/>
      <c r="H261" s="158"/>
      <c r="I261" s="158"/>
      <c r="J261" s="158"/>
      <c r="K261" s="158"/>
      <c r="L261" s="158"/>
      <c r="M261" s="185"/>
      <c r="N261" s="185"/>
      <c r="O261" s="185"/>
      <c r="P261" s="185"/>
      <c r="Q261" s="185"/>
      <c r="R261" s="185"/>
      <c r="S261" s="185"/>
      <c r="T261" s="185"/>
      <c r="U261" s="185"/>
      <c r="V261" s="185"/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</row>
    <row r="262" spans="1:87">
      <c r="A262" s="8"/>
      <c r="B262" s="8"/>
      <c r="C262" s="59" t="s">
        <v>289</v>
      </c>
      <c r="D262" s="2" t="s">
        <v>898</v>
      </c>
      <c r="E262" s="2" t="s">
        <v>58</v>
      </c>
      <c r="F262" s="12"/>
      <c r="G262" s="783"/>
      <c r="H262" s="531">
        <v>23.309268264100005</v>
      </c>
      <c r="I262" s="531">
        <v>24.564174887500002</v>
      </c>
      <c r="J262" s="531">
        <v>32.675435012099996</v>
      </c>
      <c r="K262" s="531">
        <v>33.106000000000002</v>
      </c>
      <c r="L262" s="531">
        <v>46.823999999999998</v>
      </c>
      <c r="M262" s="531">
        <f>37.6811594202899*Inflation!O17</f>
        <v>38.977391304347876</v>
      </c>
      <c r="N262" s="531">
        <f>30.1343805030558*Inflation!P17</f>
        <v>31.794423256208141</v>
      </c>
      <c r="O262" s="185"/>
      <c r="P262" s="185"/>
      <c r="Q262" s="185"/>
      <c r="R262" s="185"/>
      <c r="S262" s="185"/>
      <c r="T262" s="185"/>
      <c r="U262" s="185"/>
      <c r="V262" s="185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</row>
    <row r="263" spans="1:87">
      <c r="A263" s="8"/>
      <c r="B263" s="8"/>
      <c r="C263" s="59" t="s">
        <v>51</v>
      </c>
      <c r="D263" s="2" t="s">
        <v>898</v>
      </c>
      <c r="E263" s="2" t="s">
        <v>58</v>
      </c>
      <c r="F263" s="12"/>
      <c r="G263" s="783"/>
      <c r="H263" s="531">
        <v>138.64907343268521</v>
      </c>
      <c r="I263" s="531">
        <v>168.70500000000001</v>
      </c>
      <c r="J263" s="531">
        <f>244.908987354405-28.2</f>
        <v>216.70898735440502</v>
      </c>
      <c r="K263" s="531">
        <v>304.78970260899951</v>
      </c>
      <c r="L263" s="531">
        <v>334.74</v>
      </c>
      <c r="M263" s="502"/>
      <c r="N263" s="502"/>
      <c r="O263" s="185"/>
      <c r="P263" s="185"/>
      <c r="Q263" s="185"/>
      <c r="R263" s="185"/>
      <c r="S263" s="185"/>
      <c r="T263" s="185"/>
      <c r="U263" s="185"/>
      <c r="V263" s="185"/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</row>
    <row r="264" spans="1:87">
      <c r="A264" s="8"/>
      <c r="B264" s="8"/>
      <c r="C264" s="59" t="s">
        <v>52</v>
      </c>
      <c r="D264" s="2" t="s">
        <v>898</v>
      </c>
      <c r="E264" s="2" t="s">
        <v>58</v>
      </c>
      <c r="F264" s="12"/>
      <c r="G264" s="783"/>
      <c r="H264" s="531">
        <v>47.23397082480291</v>
      </c>
      <c r="I264" s="531">
        <v>46.523572129409942</v>
      </c>
      <c r="J264" s="531">
        <v>71.108361216723281</v>
      </c>
      <c r="K264" s="531">
        <v>111.2767312204777</v>
      </c>
      <c r="L264" s="531">
        <f>105.811+41.328</f>
        <v>147.13900000000001</v>
      </c>
      <c r="M264" s="185"/>
      <c r="N264" s="185"/>
      <c r="O264" s="185"/>
      <c r="P264" s="185"/>
      <c r="Q264" s="185"/>
      <c r="R264" s="185"/>
      <c r="S264" s="185"/>
      <c r="T264" s="185"/>
      <c r="U264" s="185"/>
      <c r="V264" s="185"/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</row>
    <row r="265" spans="1:87">
      <c r="A265" s="8"/>
      <c r="B265" s="8"/>
      <c r="C265" s="59" t="s">
        <v>290</v>
      </c>
      <c r="D265" s="2" t="s">
        <v>898</v>
      </c>
      <c r="E265" s="2" t="s">
        <v>58</v>
      </c>
      <c r="F265" s="12"/>
      <c r="G265" s="618"/>
      <c r="H265" s="618">
        <v>0</v>
      </c>
      <c r="I265" s="531">
        <v>1.37</v>
      </c>
      <c r="J265" s="531">
        <v>10.42</v>
      </c>
      <c r="K265" s="618"/>
      <c r="L265" s="618"/>
      <c r="M265" s="618"/>
      <c r="N265" s="618"/>
      <c r="O265" s="618"/>
      <c r="P265" s="618"/>
      <c r="Q265" s="618"/>
      <c r="R265" s="618"/>
      <c r="S265" s="618"/>
      <c r="T265" s="618"/>
      <c r="U265" s="618"/>
      <c r="V265" s="618"/>
      <c r="W265" s="618"/>
      <c r="X265" s="618"/>
      <c r="Y265" s="618"/>
      <c r="Z265" s="618"/>
      <c r="AA265" s="618"/>
      <c r="AB265" s="618"/>
      <c r="AC265" s="618"/>
      <c r="AD265" s="618"/>
      <c r="AE265" s="618"/>
      <c r="AF265" s="618"/>
      <c r="AG265" s="618"/>
      <c r="AH265" s="618"/>
      <c r="AI265" s="618"/>
      <c r="AJ265" s="618"/>
      <c r="AK265" s="618"/>
      <c r="AL265" s="618"/>
      <c r="AM265" s="618"/>
      <c r="AN265" s="618"/>
      <c r="AO265" s="618"/>
      <c r="AP265" s="618"/>
      <c r="AQ265" s="618"/>
      <c r="AR265" s="618"/>
      <c r="AS265" s="618"/>
      <c r="AT265" s="618"/>
      <c r="AU265" s="618"/>
      <c r="AV265" s="618"/>
      <c r="AW265" s="618"/>
      <c r="AX265" s="618"/>
      <c r="AY265" s="618"/>
      <c r="AZ265" s="618"/>
      <c r="BA265" s="618"/>
      <c r="BB265" s="618"/>
      <c r="BC265" s="618"/>
      <c r="BD265" s="618"/>
      <c r="BE265" s="618"/>
      <c r="BF265" s="618"/>
      <c r="BG265" s="618"/>
      <c r="BH265" s="618"/>
      <c r="BI265" s="618"/>
      <c r="BJ265" s="618"/>
      <c r="BK265" s="618"/>
      <c r="BL265" s="618"/>
      <c r="BM265" s="618"/>
      <c r="BN265" s="618"/>
      <c r="BO265" s="618"/>
      <c r="BP265" s="618"/>
      <c r="BQ265" s="618"/>
      <c r="BR265" s="618"/>
      <c r="BS265" s="618"/>
      <c r="BT265" s="618"/>
      <c r="BU265" s="618"/>
      <c r="BV265" s="618"/>
      <c r="BW265" s="618"/>
      <c r="BX265" s="618"/>
      <c r="BY265" s="618"/>
      <c r="BZ265" s="618"/>
      <c r="CA265" s="618"/>
      <c r="CB265" s="618"/>
      <c r="CC265" s="618"/>
      <c r="CD265" s="618"/>
      <c r="CE265" s="618"/>
      <c r="CF265" s="618"/>
      <c r="CG265" s="618"/>
      <c r="CH265" s="618"/>
      <c r="CI265" s="618"/>
    </row>
    <row r="266" spans="1:87">
      <c r="A266" s="8"/>
      <c r="B266" s="8"/>
      <c r="C266" s="59" t="s">
        <v>291</v>
      </c>
      <c r="D266" s="2" t="s">
        <v>898</v>
      </c>
      <c r="E266" s="2" t="s">
        <v>58</v>
      </c>
      <c r="F266" s="12"/>
      <c r="G266" s="618"/>
      <c r="H266" s="618">
        <v>0</v>
      </c>
      <c r="I266" s="531">
        <v>22.75</v>
      </c>
      <c r="J266" s="531">
        <v>14.13</v>
      </c>
      <c r="K266" s="618"/>
      <c r="L266" s="618"/>
      <c r="M266" s="618"/>
      <c r="N266" s="618"/>
      <c r="O266" s="618"/>
      <c r="P266" s="618"/>
      <c r="Q266" s="618"/>
      <c r="R266" s="618"/>
      <c r="S266" s="618"/>
      <c r="T266" s="618"/>
      <c r="U266" s="618"/>
      <c r="V266" s="618"/>
      <c r="W266" s="618"/>
      <c r="X266" s="618"/>
      <c r="Y266" s="618"/>
      <c r="Z266" s="618"/>
      <c r="AA266" s="618"/>
      <c r="AB266" s="618"/>
      <c r="AC266" s="618"/>
      <c r="AD266" s="618"/>
      <c r="AE266" s="618"/>
      <c r="AF266" s="618"/>
      <c r="AG266" s="618"/>
      <c r="AH266" s="618"/>
      <c r="AI266" s="618"/>
      <c r="AJ266" s="618"/>
      <c r="AK266" s="618"/>
      <c r="AL266" s="618"/>
      <c r="AM266" s="618"/>
      <c r="AN266" s="618"/>
      <c r="AO266" s="618"/>
      <c r="AP266" s="618"/>
      <c r="AQ266" s="618"/>
      <c r="AR266" s="618"/>
      <c r="AS266" s="618"/>
      <c r="AT266" s="618"/>
      <c r="AU266" s="618"/>
      <c r="AV266" s="618"/>
      <c r="AW266" s="618"/>
      <c r="AX266" s="618"/>
      <c r="AY266" s="618"/>
      <c r="AZ266" s="618"/>
      <c r="BA266" s="618"/>
      <c r="BB266" s="618"/>
      <c r="BC266" s="618"/>
      <c r="BD266" s="618"/>
      <c r="BE266" s="618"/>
      <c r="BF266" s="618"/>
      <c r="BG266" s="618"/>
      <c r="BH266" s="618"/>
      <c r="BI266" s="618"/>
      <c r="BJ266" s="618"/>
      <c r="BK266" s="618"/>
      <c r="BL266" s="618"/>
      <c r="BM266" s="618"/>
      <c r="BN266" s="618"/>
      <c r="BO266" s="618"/>
      <c r="BP266" s="618"/>
      <c r="BQ266" s="618"/>
      <c r="BR266" s="618"/>
      <c r="BS266" s="618"/>
      <c r="BT266" s="618"/>
      <c r="BU266" s="618"/>
      <c r="BV266" s="618"/>
      <c r="BW266" s="618"/>
      <c r="BX266" s="618"/>
      <c r="BY266" s="618"/>
      <c r="BZ266" s="618"/>
      <c r="CA266" s="618"/>
      <c r="CB266" s="618"/>
      <c r="CC266" s="618"/>
      <c r="CD266" s="618"/>
      <c r="CE266" s="618"/>
      <c r="CF266" s="618"/>
      <c r="CG266" s="618"/>
      <c r="CH266" s="618"/>
      <c r="CI266" s="618"/>
    </row>
    <row r="267" spans="1:87">
      <c r="A267" s="8"/>
      <c r="B267" s="8"/>
      <c r="C267" s="59" t="s">
        <v>53</v>
      </c>
      <c r="D267" s="2" t="s">
        <v>898</v>
      </c>
      <c r="E267" s="2" t="s">
        <v>58</v>
      </c>
      <c r="F267" s="12"/>
      <c r="G267" s="783"/>
      <c r="H267" s="531">
        <v>196.44545139418406</v>
      </c>
      <c r="I267" s="531">
        <v>223.70039482883749</v>
      </c>
      <c r="J267" s="531">
        <v>281.60832114737752</v>
      </c>
      <c r="K267" s="531">
        <v>299.36498988592899</v>
      </c>
      <c r="L267" s="538">
        <v>351.762</v>
      </c>
      <c r="M267" s="185"/>
      <c r="N267" s="185"/>
      <c r="O267" s="185"/>
      <c r="P267" s="185"/>
      <c r="Q267" s="185"/>
      <c r="R267" s="185"/>
      <c r="S267" s="185"/>
      <c r="T267" s="185"/>
      <c r="U267" s="185"/>
      <c r="V267" s="185"/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</row>
    <row r="268" spans="1:87">
      <c r="A268" s="8"/>
      <c r="B268" s="8"/>
      <c r="C268" s="59" t="s">
        <v>54</v>
      </c>
      <c r="D268" s="2" t="s">
        <v>898</v>
      </c>
      <c r="E268" s="2" t="s">
        <v>58</v>
      </c>
      <c r="F268" s="12"/>
      <c r="G268" s="783"/>
      <c r="H268" s="531">
        <f>83.3551562013586-H262</f>
        <v>60.045887937258591</v>
      </c>
      <c r="I268" s="531">
        <f>57.0145773526899+24.3</f>
        <v>81.314577352689895</v>
      </c>
      <c r="J268" s="531">
        <f>75.220153934652+28.2</f>
        <v>103.42015393465201</v>
      </c>
      <c r="K268" s="531">
        <v>72.044985515741146</v>
      </c>
      <c r="L268" s="538">
        <v>62.719000000000001</v>
      </c>
      <c r="M268" s="185"/>
      <c r="N268" s="185"/>
      <c r="O268" s="185"/>
      <c r="P268" s="185"/>
      <c r="Q268" s="185"/>
      <c r="R268" s="185"/>
      <c r="S268" s="185"/>
      <c r="T268" s="185"/>
      <c r="U268" s="185"/>
      <c r="V268" s="185"/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</row>
    <row r="269" spans="1:87">
      <c r="A269" s="8"/>
      <c r="B269" s="8"/>
      <c r="C269" s="59" t="s">
        <v>55</v>
      </c>
      <c r="D269" s="2" t="s">
        <v>898</v>
      </c>
      <c r="E269" s="2" t="s">
        <v>58</v>
      </c>
      <c r="F269" s="12"/>
      <c r="G269" s="783"/>
      <c r="H269" s="531">
        <f>147.537372856982-15.2</f>
        <v>132.337372856982</v>
      </c>
      <c r="I269" s="531">
        <v>112.07414767909918</v>
      </c>
      <c r="J269" s="531">
        <v>121.26779737586038</v>
      </c>
      <c r="K269" s="531">
        <v>187.2559576076433</v>
      </c>
      <c r="L269" s="538">
        <f>182.415-0.851</f>
        <v>181.56399999999999</v>
      </c>
      <c r="M269" s="185"/>
      <c r="N269" s="185"/>
      <c r="O269" s="185"/>
      <c r="P269" s="185"/>
      <c r="Q269" s="185"/>
      <c r="R269" s="185"/>
      <c r="S269" s="185"/>
      <c r="T269" s="185"/>
      <c r="U269" s="185"/>
      <c r="V269" s="185"/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</row>
    <row r="270" spans="1:87">
      <c r="A270" s="8"/>
      <c r="B270" s="8"/>
      <c r="C270" s="59" t="s">
        <v>292</v>
      </c>
      <c r="D270" s="2" t="s">
        <v>898</v>
      </c>
      <c r="E270" s="2" t="s">
        <v>58</v>
      </c>
      <c r="F270" s="12"/>
      <c r="G270" s="783"/>
      <c r="H270" s="531">
        <v>13.589057444127315</v>
      </c>
      <c r="I270" s="531">
        <f>118.251343770971</f>
        <v>118.251343770971</v>
      </c>
      <c r="J270" s="531">
        <f>60.876110722438+6.7</f>
        <v>67.576110722438003</v>
      </c>
      <c r="K270" s="531">
        <v>50.014031538113201</v>
      </c>
      <c r="L270" s="531">
        <v>14.878</v>
      </c>
      <c r="M270" s="185"/>
      <c r="N270" s="185"/>
      <c r="O270" s="185"/>
      <c r="P270" s="185"/>
      <c r="Q270" s="185"/>
      <c r="R270" s="185"/>
      <c r="S270" s="185"/>
      <c r="T270" s="185"/>
      <c r="U270" s="185"/>
      <c r="V270" s="185"/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</row>
    <row r="271" spans="1:87">
      <c r="A271" s="8"/>
      <c r="B271" s="8"/>
      <c r="C271" s="1"/>
      <c r="D271" s="2"/>
      <c r="E271" s="2"/>
      <c r="F271" s="12"/>
      <c r="G271" s="158"/>
      <c r="H271" s="158"/>
      <c r="I271" s="158"/>
      <c r="J271" s="158"/>
      <c r="K271" s="158"/>
      <c r="L271" s="158"/>
      <c r="M271" s="185"/>
      <c r="N271" s="185"/>
      <c r="O271" s="185"/>
      <c r="P271" s="185"/>
      <c r="Q271" s="185"/>
      <c r="R271" s="185"/>
      <c r="S271" s="185"/>
      <c r="T271" s="185"/>
      <c r="U271" s="185"/>
      <c r="V271" s="185"/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</row>
    <row r="272" spans="1:87">
      <c r="A272" s="8"/>
      <c r="B272" s="8"/>
      <c r="C272" s="56" t="s">
        <v>293</v>
      </c>
      <c r="D272" s="2"/>
      <c r="E272" s="2"/>
      <c r="F272" s="12"/>
      <c r="G272" s="158"/>
      <c r="H272" s="158"/>
      <c r="I272" s="158"/>
      <c r="J272" s="158"/>
      <c r="K272" s="158"/>
      <c r="L272" s="158"/>
      <c r="M272" s="185"/>
      <c r="N272" s="185"/>
      <c r="O272" s="185"/>
      <c r="P272" s="185"/>
      <c r="Q272" s="185"/>
      <c r="R272" s="185"/>
      <c r="S272" s="185"/>
      <c r="T272" s="185"/>
      <c r="U272" s="185"/>
      <c r="V272" s="185"/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</row>
    <row r="273" spans="1:87">
      <c r="A273" s="8"/>
      <c r="B273" s="8"/>
      <c r="C273" s="59" t="s">
        <v>107</v>
      </c>
      <c r="D273" s="2" t="s">
        <v>898</v>
      </c>
      <c r="E273" s="2" t="s">
        <v>58</v>
      </c>
      <c r="F273" s="12"/>
      <c r="G273" s="783"/>
      <c r="H273" s="531">
        <v>0.5</v>
      </c>
      <c r="I273" s="531">
        <v>0.4</v>
      </c>
      <c r="J273" s="531">
        <v>6.7</v>
      </c>
      <c r="K273" s="531">
        <v>0</v>
      </c>
      <c r="L273" s="531">
        <v>0</v>
      </c>
      <c r="M273" s="185"/>
      <c r="N273" s="185"/>
      <c r="O273" s="185"/>
      <c r="P273" s="185"/>
      <c r="Q273" s="185"/>
      <c r="R273" s="185"/>
      <c r="S273" s="185"/>
      <c r="T273" s="185"/>
      <c r="U273" s="185"/>
      <c r="V273" s="185"/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</row>
    <row r="274" spans="1:87">
      <c r="A274" s="8"/>
      <c r="B274" s="8"/>
      <c r="D274" s="148"/>
      <c r="E274" s="147"/>
      <c r="F274" s="12"/>
      <c r="G274" s="12"/>
      <c r="H274" s="346"/>
      <c r="I274" s="346"/>
      <c r="J274" s="346"/>
      <c r="K274" s="185"/>
      <c r="L274" s="185"/>
      <c r="M274" s="185"/>
      <c r="N274" s="185"/>
      <c r="O274" s="185"/>
      <c r="P274" s="185"/>
      <c r="Q274" s="185"/>
      <c r="R274" s="185"/>
      <c r="S274" s="185"/>
      <c r="T274" s="185"/>
      <c r="U274" s="185"/>
      <c r="V274" s="185"/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</row>
    <row r="275" spans="1:87">
      <c r="A275" s="218"/>
      <c r="B275" s="218"/>
      <c r="C275" s="235" t="s">
        <v>294</v>
      </c>
      <c r="D275" s="208"/>
      <c r="E275" s="208"/>
      <c r="F275" s="208"/>
      <c r="G275" s="208"/>
      <c r="H275" s="177"/>
      <c r="I275" s="177"/>
      <c r="J275" s="177"/>
      <c r="K275" s="180"/>
      <c r="L275" s="181"/>
      <c r="M275" s="181"/>
      <c r="N275" s="181"/>
      <c r="O275" s="182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  <c r="AA275" s="177"/>
      <c r="AB275" s="177"/>
      <c r="AC275" s="177"/>
      <c r="AD275" s="177"/>
      <c r="AE275" s="177"/>
      <c r="AF275" s="177"/>
      <c r="AG275" s="177"/>
      <c r="AH275" s="177"/>
      <c r="AI275" s="177"/>
      <c r="AJ275" s="177"/>
      <c r="AK275" s="177"/>
      <c r="AL275" s="177"/>
      <c r="AM275" s="177"/>
      <c r="AN275" s="177"/>
      <c r="AO275" s="177"/>
      <c r="AP275" s="177"/>
      <c r="AQ275" s="177"/>
      <c r="AR275" s="177"/>
      <c r="AS275" s="177"/>
      <c r="AT275" s="177"/>
      <c r="AU275" s="177"/>
      <c r="AV275" s="177"/>
      <c r="AW275" s="177"/>
      <c r="AX275" s="177"/>
      <c r="AY275" s="177"/>
      <c r="AZ275" s="177"/>
      <c r="BA275" s="177"/>
      <c r="BB275" s="177"/>
      <c r="BC275" s="177"/>
      <c r="BD275" s="177"/>
      <c r="BE275" s="177"/>
      <c r="BF275" s="177"/>
      <c r="BG275" s="177"/>
      <c r="BH275" s="177"/>
      <c r="BI275" s="177"/>
      <c r="BJ275" s="177"/>
      <c r="BK275" s="177"/>
      <c r="BL275" s="177"/>
      <c r="BM275" s="177"/>
      <c r="BN275" s="177"/>
      <c r="BO275" s="177"/>
      <c r="BP275" s="177"/>
      <c r="BQ275" s="177"/>
      <c r="BR275" s="177"/>
      <c r="BS275" s="177"/>
      <c r="BT275" s="177"/>
      <c r="BU275" s="177"/>
      <c r="BV275" s="177"/>
      <c r="BW275" s="177"/>
      <c r="BX275" s="177"/>
      <c r="BY275" s="177"/>
      <c r="BZ275" s="177"/>
      <c r="CA275" s="177"/>
      <c r="CB275" s="177"/>
      <c r="CC275" s="177"/>
      <c r="CD275" s="177"/>
      <c r="CE275" s="177"/>
      <c r="CF275" s="177"/>
      <c r="CG275" s="177"/>
      <c r="CH275" s="177"/>
      <c r="CI275" s="177"/>
    </row>
    <row r="276" spans="1:87">
      <c r="A276" s="8"/>
      <c r="B276" s="8"/>
      <c r="C276" t="s">
        <v>51</v>
      </c>
      <c r="D276" s="2" t="s">
        <v>898</v>
      </c>
      <c r="E276" s="2" t="s">
        <v>58</v>
      </c>
      <c r="F276" s="12"/>
      <c r="G276" s="783"/>
      <c r="H276" s="531"/>
      <c r="I276" s="531">
        <v>-0.4</v>
      </c>
      <c r="J276" s="531">
        <f>-0.4-0.2-0.5+7.8+5.2-11.3+0.5+0.9</f>
        <v>1.9999999999999978</v>
      </c>
      <c r="K276" s="531">
        <f>0.326+8.973-1.063+5.15</f>
        <v>13.386000000000001</v>
      </c>
      <c r="L276" s="531">
        <f>1.272+4.3-0.401+0.119+2.585+0.011</f>
        <v>7.8860000000000001</v>
      </c>
      <c r="M276" s="462"/>
      <c r="N276" s="512"/>
      <c r="O276" s="185"/>
      <c r="P276" s="185"/>
      <c r="Q276" s="185"/>
      <c r="R276" s="185"/>
      <c r="S276" s="185"/>
      <c r="T276" s="185"/>
      <c r="U276" s="185"/>
      <c r="V276" s="185"/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</row>
    <row r="277" spans="1:87">
      <c r="A277" s="8"/>
      <c r="B277" s="8"/>
      <c r="C277" t="s">
        <v>52</v>
      </c>
      <c r="D277" s="2" t="s">
        <v>898</v>
      </c>
      <c r="E277" s="2" t="s">
        <v>58</v>
      </c>
      <c r="F277" s="12"/>
      <c r="G277" s="783"/>
      <c r="H277" s="531"/>
      <c r="I277" s="531"/>
      <c r="J277" s="531">
        <f>0.5-7.8</f>
        <v>-7.3</v>
      </c>
      <c r="K277" s="531">
        <f>-1.72</f>
        <v>-1.72</v>
      </c>
      <c r="L277" s="531">
        <f>+-3.557-0.011</f>
        <v>-3.5680000000000001</v>
      </c>
      <c r="M277" s="462"/>
      <c r="N277" s="512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</row>
    <row r="278" spans="1:87">
      <c r="A278" s="8"/>
      <c r="B278" s="8"/>
      <c r="C278" t="s">
        <v>290</v>
      </c>
      <c r="D278" s="2" t="s">
        <v>898</v>
      </c>
      <c r="E278" s="2" t="s">
        <v>58</v>
      </c>
      <c r="F278" s="12"/>
      <c r="G278" s="618"/>
      <c r="H278" s="618"/>
      <c r="I278" s="531"/>
      <c r="J278" s="531">
        <f>0.9+0.5</f>
        <v>1.4</v>
      </c>
      <c r="K278" s="619"/>
      <c r="L278" s="619"/>
      <c r="M278" s="618"/>
      <c r="N278" s="618"/>
      <c r="O278" s="618"/>
      <c r="P278" s="618"/>
      <c r="Q278" s="618"/>
      <c r="R278" s="618"/>
      <c r="S278" s="618"/>
      <c r="T278" s="618"/>
      <c r="U278" s="618"/>
      <c r="V278" s="618"/>
      <c r="W278" s="618"/>
      <c r="X278" s="618"/>
      <c r="Y278" s="618"/>
      <c r="Z278" s="618"/>
      <c r="AA278" s="618"/>
      <c r="AB278" s="618"/>
      <c r="AC278" s="618"/>
      <c r="AD278" s="618"/>
      <c r="AE278" s="618"/>
      <c r="AF278" s="618"/>
      <c r="AG278" s="618"/>
      <c r="AH278" s="618"/>
      <c r="AI278" s="618"/>
      <c r="AJ278" s="618"/>
      <c r="AK278" s="618"/>
      <c r="AL278" s="618"/>
      <c r="AM278" s="618"/>
      <c r="AN278" s="618"/>
      <c r="AO278" s="618"/>
      <c r="AP278" s="618"/>
      <c r="AQ278" s="618"/>
      <c r="AR278" s="618"/>
      <c r="AS278" s="618"/>
      <c r="AT278" s="618"/>
      <c r="AU278" s="618"/>
      <c r="AV278" s="618"/>
      <c r="AW278" s="618"/>
      <c r="AX278" s="618"/>
      <c r="AY278" s="618"/>
      <c r="AZ278" s="618"/>
      <c r="BA278" s="618"/>
      <c r="BB278" s="618"/>
      <c r="BC278" s="618"/>
      <c r="BD278" s="618"/>
      <c r="BE278" s="618"/>
      <c r="BF278" s="618"/>
      <c r="BG278" s="618"/>
      <c r="BH278" s="618"/>
      <c r="BI278" s="618"/>
      <c r="BJ278" s="618"/>
      <c r="BK278" s="618"/>
      <c r="BL278" s="618"/>
      <c r="BM278" s="618"/>
      <c r="BN278" s="618"/>
      <c r="BO278" s="618"/>
      <c r="BP278" s="618"/>
      <c r="BQ278" s="618"/>
      <c r="BR278" s="618"/>
      <c r="BS278" s="618"/>
      <c r="BT278" s="618"/>
      <c r="BU278" s="618"/>
      <c r="BV278" s="618"/>
      <c r="BW278" s="618"/>
      <c r="BX278" s="618"/>
      <c r="BY278" s="618"/>
      <c r="BZ278" s="618"/>
      <c r="CA278" s="618"/>
      <c r="CB278" s="618"/>
      <c r="CC278" s="618"/>
      <c r="CD278" s="618"/>
      <c r="CE278" s="618"/>
      <c r="CF278" s="618"/>
      <c r="CG278" s="618"/>
      <c r="CH278" s="618"/>
      <c r="CI278" s="618"/>
    </row>
    <row r="279" spans="1:87">
      <c r="A279" s="8"/>
      <c r="B279" s="8"/>
      <c r="C279" t="s">
        <v>291</v>
      </c>
      <c r="D279" s="2" t="s">
        <v>898</v>
      </c>
      <c r="E279" s="2" t="s">
        <v>58</v>
      </c>
      <c r="F279" s="12"/>
      <c r="G279" s="618"/>
      <c r="H279" s="618"/>
      <c r="I279" s="531"/>
      <c r="J279" s="531">
        <f>0.4-0.9</f>
        <v>-0.5</v>
      </c>
      <c r="K279" s="619"/>
      <c r="L279" s="619"/>
      <c r="M279" s="618"/>
      <c r="N279" s="618"/>
      <c r="O279" s="618"/>
      <c r="P279" s="618"/>
      <c r="Q279" s="618"/>
      <c r="R279" s="618"/>
      <c r="S279" s="618"/>
      <c r="T279" s="618"/>
      <c r="U279" s="618"/>
      <c r="V279" s="618"/>
      <c r="W279" s="618"/>
      <c r="X279" s="618"/>
      <c r="Y279" s="618"/>
      <c r="Z279" s="618"/>
      <c r="AA279" s="618"/>
      <c r="AB279" s="618"/>
      <c r="AC279" s="618"/>
      <c r="AD279" s="618"/>
      <c r="AE279" s="618"/>
      <c r="AF279" s="618"/>
      <c r="AG279" s="618"/>
      <c r="AH279" s="618"/>
      <c r="AI279" s="618"/>
      <c r="AJ279" s="618"/>
      <c r="AK279" s="618"/>
      <c r="AL279" s="618"/>
      <c r="AM279" s="618"/>
      <c r="AN279" s="618"/>
      <c r="AO279" s="618"/>
      <c r="AP279" s="618"/>
      <c r="AQ279" s="618"/>
      <c r="AR279" s="618"/>
      <c r="AS279" s="618"/>
      <c r="AT279" s="618"/>
      <c r="AU279" s="618"/>
      <c r="AV279" s="618"/>
      <c r="AW279" s="618"/>
      <c r="AX279" s="618"/>
      <c r="AY279" s="618"/>
      <c r="AZ279" s="618"/>
      <c r="BA279" s="618"/>
      <c r="BB279" s="618"/>
      <c r="BC279" s="618"/>
      <c r="BD279" s="618"/>
      <c r="BE279" s="618"/>
      <c r="BF279" s="618"/>
      <c r="BG279" s="618"/>
      <c r="BH279" s="618"/>
      <c r="BI279" s="618"/>
      <c r="BJ279" s="618"/>
      <c r="BK279" s="618"/>
      <c r="BL279" s="618"/>
      <c r="BM279" s="618"/>
      <c r="BN279" s="618"/>
      <c r="BO279" s="618"/>
      <c r="BP279" s="618"/>
      <c r="BQ279" s="618"/>
      <c r="BR279" s="618"/>
      <c r="BS279" s="618"/>
      <c r="BT279" s="618"/>
      <c r="BU279" s="618"/>
      <c r="BV279" s="618"/>
      <c r="BW279" s="618"/>
      <c r="BX279" s="618"/>
      <c r="BY279" s="618"/>
      <c r="BZ279" s="618"/>
      <c r="CA279" s="618"/>
      <c r="CB279" s="618"/>
      <c r="CC279" s="618"/>
      <c r="CD279" s="618"/>
      <c r="CE279" s="618"/>
      <c r="CF279" s="618"/>
      <c r="CG279" s="618"/>
      <c r="CH279" s="618"/>
      <c r="CI279" s="618"/>
    </row>
    <row r="280" spans="1:87">
      <c r="A280" s="8"/>
      <c r="B280" s="8"/>
      <c r="C280" s="1" t="s">
        <v>53</v>
      </c>
      <c r="D280" s="2" t="s">
        <v>898</v>
      </c>
      <c r="E280" s="2" t="s">
        <v>58</v>
      </c>
      <c r="F280" s="12"/>
      <c r="G280" s="783"/>
      <c r="H280" s="531"/>
      <c r="I280" s="531">
        <v>0.4</v>
      </c>
      <c r="J280" s="531">
        <f>-0.5-5.2+11.3-0.5-0.9</f>
        <v>4.2</v>
      </c>
      <c r="K280" s="531">
        <f>-0.326+1.647+9.57</f>
        <v>10.891</v>
      </c>
      <c r="L280" s="531">
        <f>-1.272-0.119+3.058</f>
        <v>1.6669999999999998</v>
      </c>
      <c r="M280" s="185"/>
      <c r="N280" s="185"/>
      <c r="O280" s="185"/>
      <c r="P280" s="185"/>
      <c r="Q280" s="185"/>
      <c r="R280" s="185"/>
      <c r="S280" s="185"/>
      <c r="T280" s="185"/>
      <c r="U280" s="185"/>
      <c r="V280" s="185"/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</row>
    <row r="281" spans="1:87">
      <c r="A281" s="8"/>
      <c r="B281" s="8"/>
      <c r="C281" s="1" t="s">
        <v>54</v>
      </c>
      <c r="D281" s="2" t="s">
        <v>898</v>
      </c>
      <c r="E281" s="2" t="s">
        <v>58</v>
      </c>
      <c r="F281" s="12"/>
      <c r="G281" s="783"/>
      <c r="H281" s="531"/>
      <c r="I281" s="531"/>
      <c r="J281" s="531"/>
      <c r="K281" s="531">
        <f>-0.63</f>
        <v>-0.63</v>
      </c>
      <c r="L281" s="531">
        <v>-0.81200000000000006</v>
      </c>
      <c r="M281" s="185"/>
      <c r="N281" s="185"/>
      <c r="O281" s="185"/>
      <c r="P281" s="185"/>
      <c r="Q281" s="185"/>
      <c r="R281" s="185"/>
      <c r="S281" s="185"/>
      <c r="T281" s="185"/>
      <c r="U281" s="185"/>
      <c r="V281" s="185"/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</row>
    <row r="282" spans="1:87">
      <c r="A282" s="8"/>
      <c r="B282" s="8"/>
      <c r="C282" s="1" t="s">
        <v>55</v>
      </c>
      <c r="D282" s="2" t="s">
        <v>898</v>
      </c>
      <c r="E282" s="2" t="s">
        <v>58</v>
      </c>
      <c r="F282" s="12"/>
      <c r="G282" s="783"/>
      <c r="H282" s="531"/>
      <c r="I282" s="531"/>
      <c r="J282" s="531">
        <f>0.2</f>
        <v>0.2</v>
      </c>
      <c r="K282" s="531">
        <f>-8.973-0.584-12.37</f>
        <v>-21.927</v>
      </c>
      <c r="L282" s="531">
        <f>+-4.3+0.401-1.274</f>
        <v>-5.173</v>
      </c>
      <c r="M282" s="185"/>
      <c r="N282" s="185"/>
      <c r="O282" s="185"/>
      <c r="P282" s="185"/>
      <c r="Q282" s="185"/>
      <c r="R282" s="185"/>
      <c r="S282" s="185"/>
      <c r="T282" s="185"/>
      <c r="U282" s="185"/>
      <c r="V282" s="185"/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</row>
    <row r="283" spans="1:87">
      <c r="A283" s="8"/>
      <c r="B283" s="8"/>
      <c r="D283" s="148"/>
      <c r="E283" s="147"/>
      <c r="F283" s="12"/>
      <c r="G283" s="12"/>
      <c r="H283" s="346"/>
      <c r="I283" s="346"/>
      <c r="J283" s="346"/>
      <c r="K283" s="185"/>
      <c r="L283" s="185"/>
      <c r="M283" s="185"/>
      <c r="N283" s="185"/>
      <c r="O283" s="185"/>
      <c r="P283" s="185"/>
      <c r="Q283" s="185"/>
      <c r="R283" s="185"/>
      <c r="S283" s="185"/>
      <c r="T283" s="185"/>
      <c r="U283" s="185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</row>
    <row r="284" spans="1:87">
      <c r="A284" s="218"/>
      <c r="B284" s="218"/>
      <c r="C284" s="235" t="s">
        <v>863</v>
      </c>
      <c r="D284" s="208"/>
      <c r="E284" s="208"/>
      <c r="F284" s="208"/>
      <c r="G284" s="208"/>
      <c r="H284" s="177"/>
      <c r="I284" s="177"/>
      <c r="J284" s="177"/>
      <c r="K284" s="180"/>
      <c r="L284" s="181"/>
      <c r="M284" s="181"/>
      <c r="N284" s="181"/>
      <c r="O284" s="182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  <c r="AA284" s="177"/>
      <c r="AB284" s="177"/>
      <c r="AC284" s="177"/>
      <c r="AD284" s="177"/>
      <c r="AE284" s="177"/>
      <c r="AF284" s="177"/>
      <c r="AG284" s="177"/>
      <c r="AH284" s="177"/>
      <c r="AI284" s="177"/>
      <c r="AJ284" s="177"/>
      <c r="AK284" s="177"/>
      <c r="AL284" s="177"/>
      <c r="AM284" s="177"/>
      <c r="AN284" s="177"/>
      <c r="AO284" s="177"/>
      <c r="AP284" s="177"/>
      <c r="AQ284" s="177"/>
      <c r="AR284" s="177"/>
      <c r="AS284" s="177"/>
      <c r="AT284" s="177"/>
      <c r="AU284" s="177"/>
      <c r="AV284" s="177"/>
      <c r="AW284" s="177"/>
      <c r="AX284" s="177"/>
      <c r="AY284" s="177"/>
      <c r="AZ284" s="177"/>
      <c r="BA284" s="177"/>
      <c r="BB284" s="177"/>
      <c r="BC284" s="177"/>
      <c r="BD284" s="177"/>
      <c r="BE284" s="177"/>
      <c r="BF284" s="177"/>
      <c r="BG284" s="177"/>
      <c r="BH284" s="177"/>
      <c r="BI284" s="177"/>
      <c r="BJ284" s="177"/>
      <c r="BK284" s="177"/>
      <c r="BL284" s="177"/>
      <c r="BM284" s="177"/>
      <c r="BN284" s="177"/>
      <c r="BO284" s="177"/>
      <c r="BP284" s="177"/>
      <c r="BQ284" s="177"/>
      <c r="BR284" s="177"/>
      <c r="BS284" s="177"/>
      <c r="BT284" s="177"/>
      <c r="BU284" s="177"/>
      <c r="BV284" s="177"/>
      <c r="BW284" s="177"/>
      <c r="BX284" s="177"/>
      <c r="BY284" s="177"/>
      <c r="BZ284" s="177"/>
      <c r="CA284" s="177"/>
      <c r="CB284" s="177"/>
      <c r="CC284" s="177"/>
      <c r="CD284" s="177"/>
      <c r="CE284" s="177"/>
      <c r="CF284" s="177"/>
      <c r="CG284" s="177"/>
      <c r="CH284" s="177"/>
      <c r="CI284" s="177"/>
    </row>
    <row r="285" spans="1:87">
      <c r="A285" s="8"/>
      <c r="B285" s="8"/>
      <c r="C285" t="s">
        <v>51</v>
      </c>
      <c r="D285" s="2" t="s">
        <v>736</v>
      </c>
      <c r="E285" s="2" t="s">
        <v>58</v>
      </c>
      <c r="F285" s="12"/>
      <c r="G285" s="622"/>
      <c r="H285" s="622"/>
      <c r="I285" s="622"/>
      <c r="J285" s="622"/>
      <c r="K285" s="622"/>
      <c r="L285" s="622"/>
      <c r="M285" s="183">
        <v>340.09468599033801</v>
      </c>
      <c r="N285" s="183">
        <v>375.73805689747724</v>
      </c>
      <c r="O285" s="183">
        <v>221.68239858457079</v>
      </c>
      <c r="P285" s="183">
        <v>224.62682099921932</v>
      </c>
      <c r="Q285" s="183">
        <v>224.7553397625949</v>
      </c>
      <c r="R285" s="183">
        <v>251.0067358249228</v>
      </c>
      <c r="S285" s="183">
        <v>294.67721980088191</v>
      </c>
      <c r="T285" s="183">
        <v>311.81912918753153</v>
      </c>
      <c r="U285" s="183">
        <v>325.11799999999994</v>
      </c>
      <c r="V285" s="183">
        <v>325.11799999999994</v>
      </c>
      <c r="W285" s="183">
        <v>325.11799999999994</v>
      </c>
      <c r="X285" s="183">
        <v>325.11799999999994</v>
      </c>
      <c r="Y285" s="183">
        <v>325.11799999999994</v>
      </c>
      <c r="Z285" s="183">
        <v>325.11799999999994</v>
      </c>
      <c r="AA285" s="183">
        <v>325.11799999999994</v>
      </c>
      <c r="AB285" s="183">
        <v>325.11799999999994</v>
      </c>
      <c r="AC285" s="183">
        <v>325.11799999999994</v>
      </c>
      <c r="AD285" s="183">
        <v>325.11799999999994</v>
      </c>
      <c r="AE285" s="183">
        <v>325.11799999999994</v>
      </c>
      <c r="AF285" s="183">
        <v>325.11799999999994</v>
      </c>
      <c r="AG285" s="183">
        <v>325.11799999999994</v>
      </c>
      <c r="AH285" s="183">
        <v>325.11799999999994</v>
      </c>
      <c r="AI285" s="183">
        <v>325.11799999999994</v>
      </c>
      <c r="AJ285" s="183">
        <v>325.11799999999988</v>
      </c>
      <c r="AK285" s="183">
        <v>325.11799999999994</v>
      </c>
      <c r="AL285" s="183">
        <v>325.11799999999994</v>
      </c>
      <c r="AM285" s="183">
        <v>325.11799999999994</v>
      </c>
      <c r="AN285" s="183">
        <v>325.11799999999994</v>
      </c>
      <c r="AO285" s="183">
        <v>325.11799999999994</v>
      </c>
      <c r="AP285" s="183">
        <v>325.11799999999994</v>
      </c>
      <c r="AQ285" s="183">
        <v>325.11799999999994</v>
      </c>
      <c r="AR285" s="183">
        <v>325.11799999999994</v>
      </c>
      <c r="AS285" s="183">
        <v>325.11799999999994</v>
      </c>
      <c r="AT285" s="183">
        <v>325.11799999999994</v>
      </c>
      <c r="AU285" s="183">
        <v>325.11799999999994</v>
      </c>
      <c r="AV285" s="183">
        <v>325.11799999999994</v>
      </c>
      <c r="AW285" s="183">
        <v>325.11799999999994</v>
      </c>
      <c r="AX285" s="183">
        <v>325.11799999999994</v>
      </c>
      <c r="AY285" s="183">
        <v>325.11799999999994</v>
      </c>
      <c r="AZ285" s="183">
        <v>325.11799999999994</v>
      </c>
      <c r="BA285" s="183">
        <v>325.11799999999994</v>
      </c>
      <c r="BB285" s="183">
        <v>325.11799999999994</v>
      </c>
      <c r="BC285" s="183">
        <v>325.11799999999994</v>
      </c>
      <c r="BD285" s="183">
        <v>325.11799999999994</v>
      </c>
      <c r="BE285" s="183">
        <v>325.11799999999994</v>
      </c>
      <c r="BF285" s="183">
        <v>325.11799999999994</v>
      </c>
      <c r="BG285" s="183">
        <v>325.11799999999994</v>
      </c>
      <c r="BH285" s="183">
        <v>325.11799999999994</v>
      </c>
      <c r="BI285" s="183">
        <v>325.11799999999994</v>
      </c>
      <c r="BJ285" s="183">
        <v>325.11799999999994</v>
      </c>
      <c r="BK285" s="183">
        <v>325.11799999999994</v>
      </c>
      <c r="BL285" s="183">
        <v>325.11799999999994</v>
      </c>
      <c r="BM285" s="183">
        <v>325.11799999999994</v>
      </c>
      <c r="BN285" s="183">
        <v>325.11799999999994</v>
      </c>
      <c r="BO285" s="183">
        <v>325.11799999999994</v>
      </c>
      <c r="BP285" s="183">
        <v>325.11799999999994</v>
      </c>
      <c r="BQ285" s="183">
        <v>325.11799999999994</v>
      </c>
      <c r="BR285" s="183">
        <v>325.11799999999999</v>
      </c>
      <c r="BS285" s="183">
        <v>325.11799999999999</v>
      </c>
      <c r="BT285" s="183">
        <v>325.11799999999994</v>
      </c>
      <c r="BU285" s="183">
        <v>325.11799999999994</v>
      </c>
      <c r="BV285" s="183">
        <v>325.11799999999994</v>
      </c>
      <c r="BW285" s="183">
        <v>325.11799999999994</v>
      </c>
      <c r="BX285" s="183">
        <v>325.11799999999994</v>
      </c>
      <c r="BY285" s="183">
        <v>325.11799999999994</v>
      </c>
      <c r="BZ285" s="183">
        <v>325.11799999999994</v>
      </c>
      <c r="CA285" s="183">
        <v>325.11799999999994</v>
      </c>
      <c r="CB285" s="183">
        <v>325.11799999999994</v>
      </c>
      <c r="CC285" s="183">
        <v>325.11799999999994</v>
      </c>
      <c r="CD285" s="183">
        <v>325.11799999999994</v>
      </c>
      <c r="CE285" s="183">
        <v>325.11799999999994</v>
      </c>
      <c r="CF285" s="183">
        <v>325.11799999999994</v>
      </c>
      <c r="CG285" s="183">
        <v>325.11799999999994</v>
      </c>
      <c r="CH285" s="183">
        <v>325.11799999999994</v>
      </c>
      <c r="CI285" s="183">
        <v>325.11799999999994</v>
      </c>
    </row>
    <row r="286" spans="1:87">
      <c r="A286" s="8"/>
      <c r="B286" s="8"/>
      <c r="C286" t="s">
        <v>52</v>
      </c>
      <c r="D286" s="2" t="s">
        <v>736</v>
      </c>
      <c r="E286" s="2" t="s">
        <v>58</v>
      </c>
      <c r="F286" s="12"/>
      <c r="G286" s="622"/>
      <c r="H286" s="622"/>
      <c r="I286" s="622"/>
      <c r="J286" s="622"/>
      <c r="K286" s="622"/>
      <c r="L286" s="622"/>
      <c r="M286" s="183">
        <v>132.96425120772946</v>
      </c>
      <c r="N286" s="183">
        <v>132.96418717217091</v>
      </c>
      <c r="O286" s="183">
        <v>158.21906595352922</v>
      </c>
      <c r="P286" s="183">
        <v>178.2727885163591</v>
      </c>
      <c r="Q286" s="183">
        <v>200.06247348000778</v>
      </c>
      <c r="R286" s="183">
        <v>193.14260125795903</v>
      </c>
      <c r="S286" s="183">
        <v>192.913377493431</v>
      </c>
      <c r="T286" s="183">
        <v>220.79811276492723</v>
      </c>
      <c r="U286" s="183">
        <v>230.21500000000009</v>
      </c>
      <c r="V286" s="183">
        <v>230.21500000000006</v>
      </c>
      <c r="W286" s="183">
        <v>230.21500000000009</v>
      </c>
      <c r="X286" s="183">
        <v>230.21500000000006</v>
      </c>
      <c r="Y286" s="183">
        <v>230.21500000000006</v>
      </c>
      <c r="Z286" s="183">
        <v>230.21500000000006</v>
      </c>
      <c r="AA286" s="183">
        <v>230.21500000000009</v>
      </c>
      <c r="AB286" s="183">
        <v>230.21500000000006</v>
      </c>
      <c r="AC286" s="183">
        <v>230.21500000000006</v>
      </c>
      <c r="AD286" s="183">
        <v>230.21500000000006</v>
      </c>
      <c r="AE286" s="183">
        <v>230.21500000000009</v>
      </c>
      <c r="AF286" s="183">
        <v>230.21500000000003</v>
      </c>
      <c r="AG286" s="183">
        <v>230.21500000000006</v>
      </c>
      <c r="AH286" s="183">
        <v>230.21500000000006</v>
      </c>
      <c r="AI286" s="183">
        <v>230.21500000000009</v>
      </c>
      <c r="AJ286" s="183">
        <v>230.21500000000006</v>
      </c>
      <c r="AK286" s="183">
        <v>230.21500000000006</v>
      </c>
      <c r="AL286" s="183">
        <v>230.21500000000006</v>
      </c>
      <c r="AM286" s="183">
        <v>230.21500000000003</v>
      </c>
      <c r="AN286" s="183">
        <v>230.21500000000006</v>
      </c>
      <c r="AO286" s="183">
        <v>230.21500000000006</v>
      </c>
      <c r="AP286" s="183">
        <v>230.21500000000006</v>
      </c>
      <c r="AQ286" s="183">
        <v>230.21500000000006</v>
      </c>
      <c r="AR286" s="183">
        <v>230.21500000000006</v>
      </c>
      <c r="AS286" s="183">
        <v>230.21500000000006</v>
      </c>
      <c r="AT286" s="183">
        <v>230.21500000000006</v>
      </c>
      <c r="AU286" s="183">
        <v>230.21500000000006</v>
      </c>
      <c r="AV286" s="183">
        <v>230.21500000000006</v>
      </c>
      <c r="AW286" s="183">
        <v>230.21500000000006</v>
      </c>
      <c r="AX286" s="183">
        <v>230.21500000000006</v>
      </c>
      <c r="AY286" s="183">
        <v>230.21500000000006</v>
      </c>
      <c r="AZ286" s="183">
        <v>230.21500000000006</v>
      </c>
      <c r="BA286" s="183">
        <v>230.21500000000006</v>
      </c>
      <c r="BB286" s="183">
        <v>230.21500000000009</v>
      </c>
      <c r="BC286" s="183">
        <v>230.21500000000006</v>
      </c>
      <c r="BD286" s="183">
        <v>230.21500000000006</v>
      </c>
      <c r="BE286" s="183">
        <v>230.21500000000006</v>
      </c>
      <c r="BF286" s="183">
        <v>230.21500000000006</v>
      </c>
      <c r="BG286" s="183">
        <v>230.21500000000006</v>
      </c>
      <c r="BH286" s="183">
        <v>230.21500000000006</v>
      </c>
      <c r="BI286" s="183">
        <v>230.21500000000009</v>
      </c>
      <c r="BJ286" s="183">
        <v>230.21500000000009</v>
      </c>
      <c r="BK286" s="183">
        <v>230.21500000000009</v>
      </c>
      <c r="BL286" s="183">
        <v>230.21500000000006</v>
      </c>
      <c r="BM286" s="183">
        <v>230.21500000000003</v>
      </c>
      <c r="BN286" s="183">
        <v>230.21500000000006</v>
      </c>
      <c r="BO286" s="183">
        <v>230.21500000000006</v>
      </c>
      <c r="BP286" s="183">
        <v>230.21500000000006</v>
      </c>
      <c r="BQ286" s="183">
        <v>230.21500000000006</v>
      </c>
      <c r="BR286" s="183">
        <v>230.21500000000006</v>
      </c>
      <c r="BS286" s="183">
        <v>230.21500000000006</v>
      </c>
      <c r="BT286" s="183">
        <v>230.21500000000006</v>
      </c>
      <c r="BU286" s="183">
        <v>230.21500000000006</v>
      </c>
      <c r="BV286" s="183">
        <v>230.21500000000006</v>
      </c>
      <c r="BW286" s="183">
        <v>230.21500000000006</v>
      </c>
      <c r="BX286" s="183">
        <v>230.21500000000006</v>
      </c>
      <c r="BY286" s="183">
        <v>230.21500000000006</v>
      </c>
      <c r="BZ286" s="183">
        <v>230.21500000000006</v>
      </c>
      <c r="CA286" s="183">
        <v>230.21500000000006</v>
      </c>
      <c r="CB286" s="183">
        <v>230.21500000000006</v>
      </c>
      <c r="CC286" s="183">
        <v>230.21500000000006</v>
      </c>
      <c r="CD286" s="183">
        <v>230.21500000000006</v>
      </c>
      <c r="CE286" s="183">
        <v>230.21500000000006</v>
      </c>
      <c r="CF286" s="183">
        <v>230.21500000000006</v>
      </c>
      <c r="CG286" s="183">
        <v>230.21500000000006</v>
      </c>
      <c r="CH286" s="183">
        <v>230.21500000000006</v>
      </c>
      <c r="CI286" s="183">
        <v>230.21500000000006</v>
      </c>
    </row>
    <row r="287" spans="1:87">
      <c r="A287" s="8"/>
      <c r="B287" s="8"/>
      <c r="C287" s="1" t="s">
        <v>53</v>
      </c>
      <c r="D287" s="2" t="s">
        <v>736</v>
      </c>
      <c r="E287" s="2" t="s">
        <v>58</v>
      </c>
      <c r="F287" s="12"/>
      <c r="G287" s="622"/>
      <c r="H287" s="622"/>
      <c r="I287" s="622"/>
      <c r="J287" s="622"/>
      <c r="K287" s="622"/>
      <c r="L287" s="622"/>
      <c r="M287" s="183">
        <v>398.89178743961355</v>
      </c>
      <c r="N287" s="183">
        <v>425.48521061106902</v>
      </c>
      <c r="O287" s="183">
        <v>295.07332613874837</v>
      </c>
      <c r="P287" s="183">
        <v>366.27272104879825</v>
      </c>
      <c r="Q287" s="183">
        <v>380.63421330839037</v>
      </c>
      <c r="R287" s="183">
        <v>384.78709573686876</v>
      </c>
      <c r="S287" s="183">
        <v>409.66506740252663</v>
      </c>
      <c r="T287" s="183">
        <v>417.10285105907388</v>
      </c>
      <c r="U287" s="183">
        <f>T287+75</f>
        <v>492.10285105907388</v>
      </c>
      <c r="V287" s="183">
        <f t="shared" ref="V287:AF287" si="121">U287+75</f>
        <v>567.10285105907383</v>
      </c>
      <c r="W287" s="183">
        <f t="shared" si="121"/>
        <v>642.10285105907383</v>
      </c>
      <c r="X287" s="183">
        <f t="shared" si="121"/>
        <v>717.10285105907383</v>
      </c>
      <c r="Y287" s="183">
        <f t="shared" si="121"/>
        <v>792.10285105907383</v>
      </c>
      <c r="Z287" s="183">
        <f t="shared" si="121"/>
        <v>867.10285105907383</v>
      </c>
      <c r="AA287" s="183">
        <f t="shared" si="121"/>
        <v>942.10285105907383</v>
      </c>
      <c r="AB287" s="183">
        <f t="shared" si="121"/>
        <v>1017.1028510590738</v>
      </c>
      <c r="AC287" s="183">
        <f t="shared" si="121"/>
        <v>1092.1028510590738</v>
      </c>
      <c r="AD287" s="183">
        <f t="shared" si="121"/>
        <v>1167.1028510590738</v>
      </c>
      <c r="AE287" s="183">
        <f t="shared" si="121"/>
        <v>1242.1028510590738</v>
      </c>
      <c r="AF287" s="183">
        <f t="shared" si="121"/>
        <v>1317.1028510590738</v>
      </c>
      <c r="AG287" s="183">
        <f>AF287+20</f>
        <v>1337.1028510590738</v>
      </c>
      <c r="AH287" s="183">
        <f t="shared" ref="AH287:CI287" si="122">AG287+20</f>
        <v>1357.1028510590738</v>
      </c>
      <c r="AI287" s="183">
        <f t="shared" si="122"/>
        <v>1377.1028510590738</v>
      </c>
      <c r="AJ287" s="183">
        <f t="shared" si="122"/>
        <v>1397.1028510590738</v>
      </c>
      <c r="AK287" s="183">
        <f t="shared" si="122"/>
        <v>1417.1028510590738</v>
      </c>
      <c r="AL287" s="183">
        <f t="shared" si="122"/>
        <v>1437.1028510590738</v>
      </c>
      <c r="AM287" s="183">
        <f t="shared" si="122"/>
        <v>1457.1028510590738</v>
      </c>
      <c r="AN287" s="183">
        <f t="shared" si="122"/>
        <v>1477.1028510590738</v>
      </c>
      <c r="AO287" s="183">
        <f t="shared" si="122"/>
        <v>1497.1028510590738</v>
      </c>
      <c r="AP287" s="183">
        <f t="shared" si="122"/>
        <v>1517.1028510590738</v>
      </c>
      <c r="AQ287" s="183">
        <f t="shared" si="122"/>
        <v>1537.1028510590738</v>
      </c>
      <c r="AR287" s="183">
        <f t="shared" si="122"/>
        <v>1557.1028510590738</v>
      </c>
      <c r="AS287" s="183">
        <f t="shared" si="122"/>
        <v>1577.1028510590738</v>
      </c>
      <c r="AT287" s="183">
        <f t="shared" si="122"/>
        <v>1597.1028510590738</v>
      </c>
      <c r="AU287" s="183">
        <f t="shared" si="122"/>
        <v>1617.1028510590738</v>
      </c>
      <c r="AV287" s="183">
        <f t="shared" si="122"/>
        <v>1637.1028510590738</v>
      </c>
      <c r="AW287" s="183">
        <f t="shared" si="122"/>
        <v>1657.1028510590738</v>
      </c>
      <c r="AX287" s="183">
        <f t="shared" si="122"/>
        <v>1677.1028510590738</v>
      </c>
      <c r="AY287" s="183">
        <f t="shared" si="122"/>
        <v>1697.1028510590738</v>
      </c>
      <c r="AZ287" s="183">
        <f t="shared" si="122"/>
        <v>1717.1028510590738</v>
      </c>
      <c r="BA287" s="183">
        <f t="shared" si="122"/>
        <v>1737.1028510590738</v>
      </c>
      <c r="BB287" s="183">
        <f t="shared" si="122"/>
        <v>1757.1028510590738</v>
      </c>
      <c r="BC287" s="183">
        <f t="shared" si="122"/>
        <v>1777.1028510590738</v>
      </c>
      <c r="BD287" s="183">
        <f t="shared" si="122"/>
        <v>1797.1028510590738</v>
      </c>
      <c r="BE287" s="183">
        <f t="shared" si="122"/>
        <v>1817.1028510590738</v>
      </c>
      <c r="BF287" s="183">
        <f t="shared" si="122"/>
        <v>1837.1028510590738</v>
      </c>
      <c r="BG287" s="183">
        <f t="shared" si="122"/>
        <v>1857.1028510590738</v>
      </c>
      <c r="BH287" s="183">
        <f t="shared" si="122"/>
        <v>1877.1028510590738</v>
      </c>
      <c r="BI287" s="183">
        <f t="shared" si="122"/>
        <v>1897.1028510590738</v>
      </c>
      <c r="BJ287" s="183">
        <f t="shared" si="122"/>
        <v>1917.1028510590738</v>
      </c>
      <c r="BK287" s="183">
        <f t="shared" si="122"/>
        <v>1937.1028510590738</v>
      </c>
      <c r="BL287" s="183">
        <f t="shared" si="122"/>
        <v>1957.1028510590738</v>
      </c>
      <c r="BM287" s="183">
        <f t="shared" si="122"/>
        <v>1977.1028510590738</v>
      </c>
      <c r="BN287" s="183">
        <f t="shared" si="122"/>
        <v>1997.1028510590738</v>
      </c>
      <c r="BO287" s="183">
        <f t="shared" si="122"/>
        <v>2017.1028510590738</v>
      </c>
      <c r="BP287" s="183">
        <f t="shared" si="122"/>
        <v>2037.1028510590738</v>
      </c>
      <c r="BQ287" s="183">
        <f t="shared" si="122"/>
        <v>2057.1028510590741</v>
      </c>
      <c r="BR287" s="183">
        <f t="shared" si="122"/>
        <v>2077.1028510590741</v>
      </c>
      <c r="BS287" s="183">
        <f t="shared" si="122"/>
        <v>2097.1028510590741</v>
      </c>
      <c r="BT287" s="183">
        <f t="shared" si="122"/>
        <v>2117.1028510590741</v>
      </c>
      <c r="BU287" s="183">
        <f t="shared" si="122"/>
        <v>2137.1028510590741</v>
      </c>
      <c r="BV287" s="183">
        <f t="shared" si="122"/>
        <v>2157.1028510590741</v>
      </c>
      <c r="BW287" s="183">
        <f t="shared" si="122"/>
        <v>2177.1028510590741</v>
      </c>
      <c r="BX287" s="183">
        <f t="shared" si="122"/>
        <v>2197.1028510590741</v>
      </c>
      <c r="BY287" s="183">
        <f t="shared" si="122"/>
        <v>2217.1028510590741</v>
      </c>
      <c r="BZ287" s="183">
        <f t="shared" si="122"/>
        <v>2237.1028510590741</v>
      </c>
      <c r="CA287" s="183">
        <f t="shared" si="122"/>
        <v>2257.1028510590741</v>
      </c>
      <c r="CB287" s="183">
        <f t="shared" si="122"/>
        <v>2277.1028510590741</v>
      </c>
      <c r="CC287" s="183">
        <f t="shared" si="122"/>
        <v>2297.1028510590741</v>
      </c>
      <c r="CD287" s="183">
        <f t="shared" si="122"/>
        <v>2317.1028510590741</v>
      </c>
      <c r="CE287" s="183">
        <f t="shared" si="122"/>
        <v>2337.1028510590741</v>
      </c>
      <c r="CF287" s="183">
        <f t="shared" si="122"/>
        <v>2357.1028510590741</v>
      </c>
      <c r="CG287" s="183">
        <f t="shared" si="122"/>
        <v>2377.1028510590741</v>
      </c>
      <c r="CH287" s="183">
        <f t="shared" si="122"/>
        <v>2397.1028510590741</v>
      </c>
      <c r="CI287" s="183">
        <f t="shared" si="122"/>
        <v>2417.1028510590741</v>
      </c>
    </row>
    <row r="288" spans="1:87">
      <c r="A288" s="8"/>
      <c r="B288" s="8"/>
      <c r="C288" s="1" t="s">
        <v>54</v>
      </c>
      <c r="D288" s="2" t="s">
        <v>736</v>
      </c>
      <c r="E288" s="2" t="s">
        <v>58</v>
      </c>
      <c r="F288" s="12"/>
      <c r="G288" s="622"/>
      <c r="H288" s="622"/>
      <c r="I288" s="622"/>
      <c r="J288" s="622"/>
      <c r="K288" s="622"/>
      <c r="L288" s="622"/>
      <c r="M288" s="183"/>
      <c r="N288" s="183"/>
      <c r="O288" s="183"/>
      <c r="P288" s="183"/>
      <c r="Q288" s="183"/>
      <c r="R288" s="183"/>
      <c r="S288" s="183"/>
      <c r="T288" s="183"/>
      <c r="U288" s="183"/>
      <c r="V288" s="183"/>
      <c r="W288" s="183"/>
      <c r="X288" s="183"/>
      <c r="Y288" s="183"/>
      <c r="Z288" s="183"/>
      <c r="AA288" s="183"/>
      <c r="AB288" s="183"/>
      <c r="AC288" s="183"/>
      <c r="AD288" s="183"/>
      <c r="AE288" s="183"/>
      <c r="AF288" s="183"/>
      <c r="AG288" s="183"/>
      <c r="AH288" s="183"/>
      <c r="AI288" s="183"/>
      <c r="AJ288" s="183"/>
      <c r="AK288" s="183"/>
      <c r="AL288" s="183"/>
      <c r="AM288" s="183"/>
      <c r="AN288" s="183"/>
      <c r="AO288" s="183"/>
      <c r="AP288" s="183"/>
      <c r="AQ288" s="183"/>
      <c r="AR288" s="183"/>
      <c r="AS288" s="183"/>
      <c r="AT288" s="183"/>
      <c r="AU288" s="183"/>
      <c r="AV288" s="183"/>
      <c r="AW288" s="183"/>
      <c r="AX288" s="183"/>
      <c r="AY288" s="183"/>
      <c r="AZ288" s="183"/>
      <c r="BA288" s="183"/>
      <c r="BB288" s="183"/>
      <c r="BC288" s="183"/>
      <c r="BD288" s="183"/>
      <c r="BE288" s="183"/>
      <c r="BF288" s="183"/>
      <c r="BG288" s="183"/>
      <c r="BH288" s="183"/>
      <c r="BI288" s="183"/>
      <c r="BJ288" s="183"/>
      <c r="BK288" s="183"/>
      <c r="BL288" s="183"/>
      <c r="BM288" s="183"/>
      <c r="BN288" s="183"/>
      <c r="BO288" s="183"/>
      <c r="BP288" s="183"/>
      <c r="BQ288" s="183"/>
      <c r="BR288" s="183"/>
      <c r="BS288" s="183"/>
      <c r="BT288" s="183"/>
      <c r="BU288" s="183"/>
      <c r="BV288" s="183"/>
      <c r="BW288" s="183"/>
      <c r="BX288" s="183"/>
      <c r="BY288" s="183"/>
      <c r="BZ288" s="183"/>
      <c r="CA288" s="183"/>
      <c r="CB288" s="183"/>
      <c r="CC288" s="183"/>
      <c r="CD288" s="183"/>
      <c r="CE288" s="183"/>
      <c r="CF288" s="183"/>
      <c r="CG288" s="183"/>
      <c r="CH288" s="183"/>
      <c r="CI288" s="183"/>
    </row>
    <row r="289" spans="1:87">
      <c r="A289" s="8"/>
      <c r="B289" s="8"/>
      <c r="C289" s="1" t="s">
        <v>55</v>
      </c>
      <c r="D289" s="2" t="s">
        <v>736</v>
      </c>
      <c r="E289" s="2" t="s">
        <v>58</v>
      </c>
      <c r="F289" s="12"/>
      <c r="G289" s="622"/>
      <c r="H289" s="622"/>
      <c r="I289" s="622"/>
      <c r="J289" s="622"/>
      <c r="K289" s="622"/>
      <c r="L289" s="622"/>
      <c r="M289" s="183"/>
      <c r="N289" s="183"/>
      <c r="O289" s="183"/>
      <c r="P289" s="183"/>
      <c r="Q289" s="183"/>
      <c r="R289" s="183"/>
      <c r="S289" s="183"/>
      <c r="T289" s="183"/>
      <c r="U289" s="183"/>
      <c r="V289" s="183"/>
      <c r="W289" s="183"/>
      <c r="X289" s="183"/>
      <c r="Y289" s="183"/>
      <c r="Z289" s="183"/>
      <c r="AA289" s="183"/>
      <c r="AB289" s="183"/>
      <c r="AC289" s="183"/>
      <c r="AD289" s="183"/>
      <c r="AE289" s="183"/>
      <c r="AF289" s="183"/>
      <c r="AG289" s="183"/>
      <c r="AH289" s="183"/>
      <c r="AI289" s="183"/>
      <c r="AJ289" s="183"/>
      <c r="AK289" s="183"/>
      <c r="AL289" s="183"/>
      <c r="AM289" s="183"/>
      <c r="AN289" s="183"/>
      <c r="AO289" s="183"/>
      <c r="AP289" s="183"/>
      <c r="AQ289" s="183"/>
      <c r="AR289" s="183"/>
      <c r="AS289" s="183"/>
      <c r="AT289" s="183"/>
      <c r="AU289" s="183"/>
      <c r="AV289" s="183"/>
      <c r="AW289" s="183"/>
      <c r="AX289" s="183"/>
      <c r="AY289" s="183"/>
      <c r="AZ289" s="183"/>
      <c r="BA289" s="183"/>
      <c r="BB289" s="183"/>
      <c r="BC289" s="183"/>
      <c r="BD289" s="183"/>
      <c r="BE289" s="183"/>
      <c r="BF289" s="183"/>
      <c r="BG289" s="183"/>
      <c r="BH289" s="183"/>
      <c r="BI289" s="183"/>
      <c r="BJ289" s="183"/>
      <c r="BK289" s="183"/>
      <c r="BL289" s="183"/>
      <c r="BM289" s="183"/>
      <c r="BN289" s="183"/>
      <c r="BO289" s="183"/>
      <c r="BP289" s="183"/>
      <c r="BQ289" s="183"/>
      <c r="BR289" s="183"/>
      <c r="BS289" s="183"/>
      <c r="BT289" s="183"/>
      <c r="BU289" s="183"/>
      <c r="BV289" s="183"/>
      <c r="BW289" s="183"/>
      <c r="BX289" s="183"/>
      <c r="BY289" s="183"/>
      <c r="BZ289" s="183"/>
      <c r="CA289" s="183"/>
      <c r="CB289" s="183"/>
      <c r="CC289" s="183"/>
      <c r="CD289" s="183"/>
      <c r="CE289" s="183"/>
      <c r="CF289" s="183"/>
      <c r="CG289" s="183"/>
      <c r="CH289" s="183"/>
      <c r="CI289" s="183"/>
    </row>
    <row r="290" spans="1:87">
      <c r="A290" s="8"/>
      <c r="B290" s="8"/>
      <c r="C290" s="1"/>
      <c r="D290" s="2"/>
      <c r="E290" s="2"/>
      <c r="F290" s="12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  <c r="Q290" s="185"/>
      <c r="R290" s="185"/>
      <c r="S290" s="185"/>
      <c r="T290" s="185"/>
      <c r="U290" s="185"/>
      <c r="V290" s="185"/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185"/>
      <c r="AK290" s="185"/>
      <c r="AL290" s="185"/>
      <c r="AM290" s="185"/>
      <c r="AN290" s="185"/>
      <c r="AO290" s="185"/>
      <c r="AP290" s="185"/>
      <c r="AQ290" s="185"/>
      <c r="AR290" s="185"/>
      <c r="AS290" s="185"/>
      <c r="AT290" s="185"/>
      <c r="AU290" s="185"/>
      <c r="AV290" s="185"/>
      <c r="AW290" s="185"/>
      <c r="AX290" s="185"/>
      <c r="AY290" s="185"/>
      <c r="AZ290" s="185"/>
      <c r="BA290" s="185"/>
      <c r="BB290" s="185"/>
      <c r="BC290" s="185"/>
      <c r="BD290" s="185"/>
      <c r="BE290" s="185"/>
      <c r="BF290" s="185"/>
      <c r="BG290" s="185"/>
      <c r="BH290" s="185"/>
      <c r="BI290" s="185"/>
      <c r="BJ290" s="185"/>
      <c r="BK290" s="185"/>
      <c r="BL290" s="185"/>
      <c r="BM290" s="185"/>
      <c r="BN290" s="185"/>
      <c r="BO290" s="185"/>
      <c r="BP290" s="185"/>
      <c r="BQ290" s="185"/>
      <c r="BR290" s="185"/>
      <c r="BS290" s="185"/>
      <c r="BT290" s="185"/>
      <c r="BU290" s="185"/>
      <c r="BV290" s="185"/>
      <c r="BW290" s="185"/>
      <c r="BX290" s="185"/>
      <c r="BY290" s="185"/>
      <c r="BZ290" s="185"/>
      <c r="CA290" s="185"/>
      <c r="CB290" s="185"/>
      <c r="CC290" s="185"/>
      <c r="CD290" s="185"/>
      <c r="CE290" s="185"/>
      <c r="CF290" s="185"/>
      <c r="CG290" s="185"/>
      <c r="CH290" s="185"/>
      <c r="CI290" s="185"/>
    </row>
    <row r="291" spans="1:87">
      <c r="A291" s="8"/>
      <c r="B291" s="8"/>
      <c r="C291" s="1" t="s">
        <v>292</v>
      </c>
      <c r="D291" s="2" t="s">
        <v>898</v>
      </c>
      <c r="E291" s="2" t="s">
        <v>58</v>
      </c>
      <c r="F291" s="12"/>
      <c r="G291" s="622"/>
      <c r="H291" s="622"/>
      <c r="I291" s="622"/>
      <c r="J291" s="622"/>
      <c r="K291" s="622"/>
      <c r="L291" s="622"/>
      <c r="M291" s="183">
        <v>15.173</v>
      </c>
      <c r="N291" s="183">
        <v>12.337</v>
      </c>
      <c r="O291" s="183">
        <v>16.827000000000002</v>
      </c>
      <c r="P291" s="183">
        <v>2.375</v>
      </c>
      <c r="Q291" s="183">
        <v>0.32100000000000001</v>
      </c>
      <c r="R291" s="183">
        <v>0.17299999999999999</v>
      </c>
      <c r="S291" s="183">
        <v>6.6000000000000003E-2</v>
      </c>
      <c r="T291" s="183">
        <v>3.0000000000000001E-3</v>
      </c>
      <c r="U291" s="183">
        <v>0</v>
      </c>
      <c r="V291" s="183">
        <v>0</v>
      </c>
      <c r="W291" s="183">
        <v>0</v>
      </c>
      <c r="X291" s="183">
        <v>0</v>
      </c>
      <c r="Y291" s="183">
        <v>0</v>
      </c>
      <c r="Z291" s="183">
        <v>0</v>
      </c>
      <c r="AA291" s="183">
        <v>0</v>
      </c>
      <c r="AB291" s="183">
        <v>0</v>
      </c>
      <c r="AC291" s="183">
        <v>0</v>
      </c>
      <c r="AD291" s="183">
        <v>0</v>
      </c>
      <c r="AE291" s="183">
        <v>0</v>
      </c>
      <c r="AF291" s="183">
        <v>0</v>
      </c>
      <c r="AG291" s="183">
        <v>0</v>
      </c>
      <c r="AH291" s="183">
        <v>0</v>
      </c>
      <c r="AI291" s="183">
        <v>0</v>
      </c>
      <c r="AJ291" s="183">
        <v>0</v>
      </c>
      <c r="AK291" s="183">
        <v>0</v>
      </c>
      <c r="AL291" s="183">
        <v>0</v>
      </c>
      <c r="AM291" s="183">
        <v>0</v>
      </c>
      <c r="AN291" s="183">
        <v>0</v>
      </c>
      <c r="AO291" s="183">
        <v>0</v>
      </c>
      <c r="AP291" s="183">
        <v>0</v>
      </c>
      <c r="AQ291" s="183">
        <v>0</v>
      </c>
      <c r="AR291" s="183">
        <v>0</v>
      </c>
      <c r="AS291" s="183">
        <v>0</v>
      </c>
      <c r="AT291" s="183">
        <v>0</v>
      </c>
      <c r="AU291" s="183">
        <v>0</v>
      </c>
      <c r="AV291" s="183">
        <v>0</v>
      </c>
      <c r="AW291" s="183">
        <v>0</v>
      </c>
      <c r="AX291" s="183">
        <v>0</v>
      </c>
      <c r="AY291" s="183">
        <v>0</v>
      </c>
      <c r="AZ291" s="183">
        <v>0</v>
      </c>
      <c r="BA291" s="183">
        <v>0</v>
      </c>
      <c r="BB291" s="183">
        <v>0</v>
      </c>
      <c r="BC291" s="183">
        <v>0</v>
      </c>
      <c r="BD291" s="183">
        <v>0</v>
      </c>
      <c r="BE291" s="183">
        <v>0</v>
      </c>
      <c r="BF291" s="183">
        <v>0</v>
      </c>
      <c r="BG291" s="183">
        <v>0</v>
      </c>
      <c r="BH291" s="183">
        <v>0</v>
      </c>
      <c r="BI291" s="183">
        <v>0</v>
      </c>
      <c r="BJ291" s="183">
        <v>0</v>
      </c>
      <c r="BK291" s="183">
        <v>0</v>
      </c>
      <c r="BL291" s="183">
        <v>0</v>
      </c>
      <c r="BM291" s="183">
        <v>0</v>
      </c>
      <c r="BN291" s="183">
        <v>0</v>
      </c>
      <c r="BO291" s="183">
        <v>0</v>
      </c>
      <c r="BP291" s="183">
        <v>0</v>
      </c>
      <c r="BQ291" s="183">
        <v>0</v>
      </c>
      <c r="BR291" s="183">
        <v>0</v>
      </c>
      <c r="BS291" s="183">
        <v>0</v>
      </c>
      <c r="BT291" s="183">
        <v>0</v>
      </c>
      <c r="BU291" s="183">
        <v>0</v>
      </c>
      <c r="BV291" s="183">
        <v>0</v>
      </c>
      <c r="BW291" s="183">
        <v>0</v>
      </c>
      <c r="BX291" s="183">
        <v>0</v>
      </c>
      <c r="BY291" s="183">
        <v>0</v>
      </c>
      <c r="BZ291" s="183">
        <v>0</v>
      </c>
      <c r="CA291" s="183">
        <v>0</v>
      </c>
      <c r="CB291" s="183">
        <v>0</v>
      </c>
      <c r="CC291" s="183">
        <v>0</v>
      </c>
      <c r="CD291" s="183">
        <v>0</v>
      </c>
      <c r="CE291" s="183">
        <v>0</v>
      </c>
      <c r="CF291" s="183">
        <v>0</v>
      </c>
      <c r="CG291" s="183">
        <v>0</v>
      </c>
      <c r="CH291" s="183">
        <v>0</v>
      </c>
      <c r="CI291" s="183">
        <v>0</v>
      </c>
    </row>
    <row r="292" spans="1:87">
      <c r="A292" s="203"/>
      <c r="B292" s="1"/>
      <c r="D292" s="2"/>
      <c r="E292" s="2"/>
      <c r="F292" s="41"/>
      <c r="G292" s="41"/>
      <c r="H292" s="14"/>
      <c r="J292" s="4"/>
    </row>
    <row r="293" spans="1:87">
      <c r="A293" s="215"/>
      <c r="B293" s="193"/>
      <c r="C293" s="85" t="s">
        <v>295</v>
      </c>
      <c r="D293" s="90"/>
      <c r="E293" s="90"/>
      <c r="F293" s="78"/>
      <c r="G293" s="78"/>
      <c r="H293" s="86"/>
      <c r="I293" s="86"/>
      <c r="J293" s="86"/>
      <c r="K293" s="86"/>
      <c r="L293" s="86"/>
      <c r="M293" s="86"/>
      <c r="N293" s="86"/>
      <c r="O293" s="86"/>
      <c r="P293" s="86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</row>
    <row r="294" spans="1:87">
      <c r="A294" s="218"/>
      <c r="B294" s="218"/>
      <c r="C294" s="235" t="s">
        <v>296</v>
      </c>
      <c r="D294" s="208"/>
      <c r="E294" s="208"/>
      <c r="F294" s="208"/>
      <c r="G294" s="208"/>
      <c r="H294" s="177"/>
      <c r="I294" s="177"/>
      <c r="J294" s="177"/>
      <c r="K294" s="180"/>
      <c r="L294" s="181"/>
      <c r="M294" s="181"/>
      <c r="N294" s="181"/>
      <c r="O294" s="182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  <c r="AB294" s="177"/>
      <c r="AC294" s="177"/>
      <c r="AD294" s="177"/>
      <c r="AE294" s="177"/>
      <c r="AF294" s="177"/>
      <c r="AG294" s="177"/>
      <c r="AH294" s="177"/>
      <c r="AI294" s="177"/>
      <c r="AJ294" s="177"/>
      <c r="AK294" s="177"/>
      <c r="AL294" s="177"/>
      <c r="AM294" s="177"/>
      <c r="AN294" s="177"/>
      <c r="AO294" s="177"/>
      <c r="AP294" s="177"/>
      <c r="AQ294" s="177"/>
      <c r="AR294" s="177"/>
      <c r="AS294" s="177"/>
      <c r="AT294" s="177"/>
      <c r="AU294" s="177"/>
      <c r="AV294" s="177"/>
      <c r="AW294" s="177"/>
      <c r="AX294" s="177"/>
      <c r="AY294" s="177"/>
      <c r="AZ294" s="177"/>
      <c r="BA294" s="177"/>
      <c r="BB294" s="177"/>
      <c r="BC294" s="177"/>
      <c r="BD294" s="177"/>
      <c r="BE294" s="177"/>
      <c r="BF294" s="177"/>
      <c r="BG294" s="177"/>
      <c r="BH294" s="177"/>
      <c r="BI294" s="177"/>
      <c r="BJ294" s="177"/>
      <c r="BK294" s="177"/>
      <c r="BL294" s="177"/>
      <c r="BM294" s="177"/>
      <c r="BN294" s="177"/>
      <c r="BO294" s="177"/>
      <c r="BP294" s="177"/>
      <c r="BQ294" s="177"/>
      <c r="BR294" s="177"/>
      <c r="BS294" s="177"/>
      <c r="BT294" s="177"/>
      <c r="BU294" s="177"/>
      <c r="BV294" s="177"/>
      <c r="BW294" s="177"/>
      <c r="BX294" s="177"/>
      <c r="BY294" s="177"/>
      <c r="BZ294" s="177"/>
      <c r="CA294" s="177"/>
      <c r="CB294" s="177"/>
      <c r="CC294" s="177"/>
      <c r="CD294" s="177"/>
      <c r="CE294" s="177"/>
      <c r="CF294" s="177"/>
      <c r="CG294" s="177"/>
      <c r="CH294" s="177"/>
      <c r="CI294" s="177"/>
    </row>
    <row r="295" spans="1:87">
      <c r="A295" s="151"/>
      <c r="B295" s="151"/>
      <c r="C295" t="s">
        <v>297</v>
      </c>
      <c r="D295" s="2" t="s">
        <v>898</v>
      </c>
      <c r="E295" s="2" t="s">
        <v>58</v>
      </c>
      <c r="F295" s="2"/>
      <c r="G295" s="622"/>
      <c r="H295" s="183">
        <f>-13+33.6-1.9-2.4+3.1</f>
        <v>19.400000000000006</v>
      </c>
      <c r="I295" s="183">
        <f>70.4+5.1-2.2+3.8</f>
        <v>77.099999999999994</v>
      </c>
      <c r="J295" s="183">
        <f>77.6+2.6+4.9+0.4</f>
        <v>85.5</v>
      </c>
      <c r="K295" s="183">
        <f>-0.8+113-1+2.1-0.018</f>
        <v>113.282</v>
      </c>
      <c r="L295" s="183">
        <f>+-9.9+121.2-1.3+0.7-0.4+10.1-0.1-0.3-0.7-0.1-0.55-0.317+0.059</f>
        <v>118.39200000000001</v>
      </c>
      <c r="M295" s="183">
        <f>-21.7-2.6+169.1-0.1+0.1-0.5-0.106</f>
        <v>144.19399999999999</v>
      </c>
      <c r="N295" s="183">
        <f>-34.3-1.8+191+0.9</f>
        <v>155.80000000000001</v>
      </c>
      <c r="O295" s="183">
        <v>150</v>
      </c>
      <c r="P295" s="183">
        <v>150</v>
      </c>
      <c r="Q295" s="183">
        <v>150</v>
      </c>
      <c r="R295" s="183">
        <v>150</v>
      </c>
      <c r="S295" s="183">
        <v>150</v>
      </c>
      <c r="T295" s="183">
        <v>150</v>
      </c>
      <c r="U295" s="183">
        <v>150</v>
      </c>
      <c r="V295" s="183">
        <v>150</v>
      </c>
      <c r="W295" s="183">
        <v>150</v>
      </c>
      <c r="X295" s="183">
        <v>150</v>
      </c>
      <c r="Y295" s="183">
        <v>150</v>
      </c>
      <c r="Z295" s="183">
        <v>150</v>
      </c>
      <c r="AA295" s="183">
        <v>150</v>
      </c>
      <c r="AB295" s="183">
        <v>150</v>
      </c>
      <c r="AC295" s="183">
        <v>150</v>
      </c>
      <c r="AD295" s="183">
        <v>150</v>
      </c>
      <c r="AE295" s="183">
        <v>150</v>
      </c>
      <c r="AF295" s="183">
        <v>150</v>
      </c>
      <c r="AG295" s="183">
        <v>150</v>
      </c>
      <c r="AH295" s="183">
        <v>150</v>
      </c>
      <c r="AI295" s="183">
        <v>150</v>
      </c>
      <c r="AJ295" s="183">
        <v>150</v>
      </c>
      <c r="AK295" s="183">
        <v>150</v>
      </c>
      <c r="AL295" s="183">
        <v>150</v>
      </c>
      <c r="AM295" s="183">
        <v>150</v>
      </c>
      <c r="AN295" s="183">
        <v>150</v>
      </c>
      <c r="AO295" s="183">
        <v>150</v>
      </c>
      <c r="AP295" s="183">
        <v>150</v>
      </c>
      <c r="AQ295" s="183">
        <v>150</v>
      </c>
      <c r="AR295" s="183">
        <v>150</v>
      </c>
      <c r="AS295" s="183">
        <v>150</v>
      </c>
      <c r="AT295" s="183">
        <v>150</v>
      </c>
      <c r="AU295" s="183">
        <v>150</v>
      </c>
      <c r="AV295" s="183">
        <v>150</v>
      </c>
      <c r="AW295" s="183">
        <v>150</v>
      </c>
      <c r="AX295" s="183">
        <v>150</v>
      </c>
      <c r="AY295" s="183">
        <v>150</v>
      </c>
      <c r="AZ295" s="183">
        <v>150</v>
      </c>
      <c r="BA295" s="183">
        <v>150</v>
      </c>
      <c r="BB295" s="183">
        <v>150</v>
      </c>
      <c r="BC295" s="183">
        <v>150</v>
      </c>
      <c r="BD295" s="183">
        <v>150</v>
      </c>
      <c r="BE295" s="183">
        <v>150</v>
      </c>
      <c r="BF295" s="183">
        <v>150</v>
      </c>
      <c r="BG295" s="183">
        <v>150</v>
      </c>
      <c r="BH295" s="183">
        <v>150</v>
      </c>
      <c r="BI295" s="183">
        <v>150</v>
      </c>
      <c r="BJ295" s="183">
        <v>150</v>
      </c>
      <c r="BK295" s="183">
        <v>150</v>
      </c>
      <c r="BL295" s="183">
        <v>150</v>
      </c>
      <c r="BM295" s="183">
        <v>150</v>
      </c>
      <c r="BN295" s="183">
        <v>150</v>
      </c>
      <c r="BO295" s="183">
        <v>150</v>
      </c>
      <c r="BP295" s="183">
        <v>150</v>
      </c>
      <c r="BQ295" s="183">
        <v>150</v>
      </c>
      <c r="BR295" s="183">
        <v>150</v>
      </c>
      <c r="BS295" s="183">
        <v>150</v>
      </c>
      <c r="BT295" s="183">
        <v>150</v>
      </c>
      <c r="BU295" s="183">
        <v>150</v>
      </c>
      <c r="BV295" s="183">
        <v>150</v>
      </c>
      <c r="BW295" s="183">
        <v>150</v>
      </c>
      <c r="BX295" s="183">
        <v>150</v>
      </c>
      <c r="BY295" s="183">
        <v>150</v>
      </c>
      <c r="BZ295" s="183">
        <v>150</v>
      </c>
      <c r="CA295" s="183">
        <v>150</v>
      </c>
      <c r="CB295" s="183">
        <v>150</v>
      </c>
      <c r="CC295" s="183">
        <v>150</v>
      </c>
      <c r="CD295" s="183">
        <v>150</v>
      </c>
      <c r="CE295" s="183">
        <v>150</v>
      </c>
      <c r="CF295" s="183">
        <v>150</v>
      </c>
      <c r="CG295" s="183">
        <v>150</v>
      </c>
      <c r="CH295" s="183">
        <v>150</v>
      </c>
      <c r="CI295" s="183">
        <v>150</v>
      </c>
    </row>
    <row r="296" spans="1:87">
      <c r="A296" s="151"/>
      <c r="B296" s="151"/>
      <c r="C296" t="s">
        <v>298</v>
      </c>
      <c r="D296" s="2" t="s">
        <v>898</v>
      </c>
      <c r="E296" s="2" t="s">
        <v>58</v>
      </c>
      <c r="F296" s="2"/>
      <c r="G296" s="622"/>
      <c r="H296" s="183">
        <v>99.379615816274494</v>
      </c>
      <c r="I296" s="183">
        <v>57.016315781501248</v>
      </c>
      <c r="J296" s="183">
        <v>56.175879194361485</v>
      </c>
      <c r="K296" s="183">
        <v>55.347830879724484</v>
      </c>
      <c r="L296" s="183">
        <v>54.531988230956976</v>
      </c>
      <c r="M296" s="183">
        <v>53.728171333099141</v>
      </c>
      <c r="N296" s="183">
        <v>52.936202923188304</v>
      </c>
      <c r="O296" s="183">
        <v>51.936202923188304</v>
      </c>
      <c r="P296" s="183">
        <v>50.936202923188304</v>
      </c>
      <c r="Q296" s="183">
        <v>49.936202923188304</v>
      </c>
      <c r="R296" s="183">
        <v>48.936202923188304</v>
      </c>
      <c r="S296" s="183">
        <v>47.936202923188304</v>
      </c>
      <c r="T296" s="183">
        <v>46.936202923188304</v>
      </c>
      <c r="U296" s="183">
        <v>45.936202923188304</v>
      </c>
      <c r="V296" s="183">
        <v>44.936202923188304</v>
      </c>
      <c r="W296" s="183">
        <v>43.936202923188304</v>
      </c>
      <c r="X296" s="183">
        <v>42.936202923188304</v>
      </c>
      <c r="Y296" s="183">
        <v>41.936202923188304</v>
      </c>
      <c r="Z296" s="183">
        <v>40.936202923188304</v>
      </c>
      <c r="AA296" s="183">
        <v>39.936202923188304</v>
      </c>
      <c r="AB296" s="183">
        <v>38.936202923188304</v>
      </c>
      <c r="AC296" s="183">
        <v>37.936202923188304</v>
      </c>
      <c r="AD296" s="183">
        <v>36.936202923188304</v>
      </c>
      <c r="AE296" s="183">
        <v>35.936202923188304</v>
      </c>
      <c r="AF296" s="183">
        <v>34.936202923188304</v>
      </c>
      <c r="AG296" s="183">
        <v>33.936202923188304</v>
      </c>
      <c r="AH296" s="183">
        <v>32.936202923188304</v>
      </c>
      <c r="AI296" s="183">
        <v>31.936202923188304</v>
      </c>
      <c r="AJ296" s="183">
        <v>30.936202923188304</v>
      </c>
      <c r="AK296" s="183">
        <v>29.936202923188304</v>
      </c>
      <c r="AL296" s="183">
        <v>28.936202923188304</v>
      </c>
      <c r="AM296" s="183">
        <v>27.936202923188304</v>
      </c>
      <c r="AN296" s="183">
        <v>26.936202923188304</v>
      </c>
      <c r="AO296" s="183">
        <v>25.936202923188304</v>
      </c>
      <c r="AP296" s="183">
        <v>24.936202923188304</v>
      </c>
      <c r="AQ296" s="183">
        <v>23.936202923188304</v>
      </c>
      <c r="AR296" s="183">
        <v>22.936202923188304</v>
      </c>
      <c r="AS296" s="183">
        <v>21.936202923188304</v>
      </c>
      <c r="AT296" s="183">
        <v>20.936202923188304</v>
      </c>
      <c r="AU296" s="183">
        <v>19.936202923188304</v>
      </c>
      <c r="AV296" s="183">
        <v>18.936202923188304</v>
      </c>
      <c r="AW296" s="183">
        <v>17.936202923188304</v>
      </c>
      <c r="AX296" s="183">
        <v>16.936202923188304</v>
      </c>
      <c r="AY296" s="183">
        <v>15.936202923188304</v>
      </c>
      <c r="AZ296" s="183">
        <v>14.936202923188304</v>
      </c>
      <c r="BA296" s="183">
        <v>13.936202923188304</v>
      </c>
      <c r="BB296" s="183">
        <v>12.936202923188304</v>
      </c>
      <c r="BC296" s="183">
        <v>11.936202923188304</v>
      </c>
      <c r="BD296" s="183">
        <v>10.936202923188304</v>
      </c>
      <c r="BE296" s="183">
        <v>9.9362029231883042</v>
      </c>
      <c r="BF296" s="183">
        <v>8.9362029231883042</v>
      </c>
      <c r="BG296" s="183">
        <v>7.9362029231883042</v>
      </c>
      <c r="BH296" s="183">
        <v>6.9362029231883042</v>
      </c>
      <c r="BI296" s="183">
        <v>5.9362029231883042</v>
      </c>
      <c r="BJ296" s="183">
        <v>4.9362029231883042</v>
      </c>
      <c r="BK296" s="183">
        <v>3.9362029231883042</v>
      </c>
      <c r="BL296" s="183">
        <v>2.9362029231883042</v>
      </c>
      <c r="BM296" s="183">
        <v>1.9362029231883042</v>
      </c>
      <c r="BN296" s="183">
        <v>0.93620292318830001</v>
      </c>
      <c r="BO296" s="183">
        <v>0</v>
      </c>
      <c r="BP296" s="183">
        <v>0</v>
      </c>
      <c r="BQ296" s="183">
        <v>0</v>
      </c>
      <c r="BR296" s="183">
        <v>0</v>
      </c>
      <c r="BS296" s="183">
        <v>0</v>
      </c>
      <c r="BT296" s="183">
        <v>0</v>
      </c>
      <c r="BU296" s="183">
        <v>0</v>
      </c>
      <c r="BV296" s="183">
        <v>0</v>
      </c>
      <c r="BW296" s="183">
        <v>0</v>
      </c>
      <c r="BX296" s="183">
        <v>0</v>
      </c>
      <c r="BY296" s="183">
        <v>0</v>
      </c>
      <c r="BZ296" s="183">
        <v>0</v>
      </c>
      <c r="CA296" s="183">
        <v>0</v>
      </c>
      <c r="CB296" s="183">
        <v>0</v>
      </c>
      <c r="CC296" s="183">
        <v>0</v>
      </c>
      <c r="CD296" s="183">
        <v>0</v>
      </c>
      <c r="CE296" s="183">
        <v>0</v>
      </c>
      <c r="CF296" s="183">
        <v>0</v>
      </c>
      <c r="CG296" s="183">
        <v>0</v>
      </c>
      <c r="CH296" s="183">
        <v>0</v>
      </c>
      <c r="CI296" s="183">
        <v>0</v>
      </c>
    </row>
    <row r="297" spans="1:87">
      <c r="A297" s="151"/>
      <c r="B297" s="151"/>
      <c r="C297" t="s">
        <v>299</v>
      </c>
      <c r="D297" s="2" t="s">
        <v>898</v>
      </c>
      <c r="E297" s="2" t="s">
        <v>58</v>
      </c>
      <c r="F297" s="2"/>
      <c r="G297" s="622"/>
      <c r="H297" s="183">
        <v>130.11318299845931</v>
      </c>
      <c r="I297" s="183">
        <v>114.14989791261604</v>
      </c>
      <c r="J297" s="183">
        <v>97.89753532911044</v>
      </c>
      <c r="K297" s="183">
        <v>81.708929285242561</v>
      </c>
      <c r="L297" s="183">
        <v>73.382070740178705</v>
      </c>
      <c r="M297" s="183">
        <v>56.752914112253094</v>
      </c>
      <c r="N297" s="183">
        <v>56.752914112253094</v>
      </c>
      <c r="O297" s="183">
        <v>56.752914112253094</v>
      </c>
      <c r="P297" s="183">
        <v>56.31031199765583</v>
      </c>
      <c r="Q297" s="183">
        <v>55.380201336121075</v>
      </c>
      <c r="R297" s="183">
        <v>54.517720682890257</v>
      </c>
      <c r="S297" s="183">
        <v>53.727274693417939</v>
      </c>
      <c r="T297" s="183">
        <v>52.922514598331063</v>
      </c>
      <c r="U297" s="183">
        <v>52.120911503873344</v>
      </c>
      <c r="V297" s="183">
        <v>51.296885812824328</v>
      </c>
      <c r="W297" s="183">
        <v>50.885177004325129</v>
      </c>
      <c r="X297" s="183">
        <v>50.885177004325129</v>
      </c>
      <c r="Y297" s="183">
        <v>50.885177004325129</v>
      </c>
      <c r="Z297" s="183">
        <v>48.341509054316489</v>
      </c>
      <c r="AA297" s="183">
        <v>43.866558644985616</v>
      </c>
      <c r="AB297" s="183">
        <v>40.584728263209158</v>
      </c>
      <c r="AC297" s="183">
        <v>37.737755992533167</v>
      </c>
      <c r="AD297" s="183">
        <v>34.83922819205894</v>
      </c>
      <c r="AE297" s="183">
        <v>31.952071052413395</v>
      </c>
      <c r="AF297" s="183">
        <v>28.984153795590721</v>
      </c>
      <c r="AG297" s="183">
        <v>27.50129022616111</v>
      </c>
      <c r="AH297" s="183">
        <v>27.50129022616111</v>
      </c>
      <c r="AI297" s="183">
        <v>27.50129022616111</v>
      </c>
      <c r="AJ297" s="183">
        <v>27.50129022616111</v>
      </c>
      <c r="AK297" s="183">
        <v>27.50129022616111</v>
      </c>
      <c r="AL297" s="183">
        <v>27.50129022616111</v>
      </c>
      <c r="AM297" s="183">
        <v>27.50129022616111</v>
      </c>
      <c r="AN297" s="183">
        <v>27.50129022616111</v>
      </c>
      <c r="AO297" s="183">
        <v>27.50129022616111</v>
      </c>
      <c r="AP297" s="183">
        <v>27.50129022616111</v>
      </c>
      <c r="AQ297" s="183">
        <v>27.50129022616111</v>
      </c>
      <c r="AR297" s="183">
        <v>27.50129022616111</v>
      </c>
      <c r="AS297" s="183">
        <v>27.50129022616111</v>
      </c>
      <c r="AT297" s="183">
        <v>27.50129022616111</v>
      </c>
      <c r="AU297" s="183">
        <v>27.50129022616111</v>
      </c>
      <c r="AV297" s="183">
        <v>27.50129022616111</v>
      </c>
      <c r="AW297" s="183">
        <v>27.50129022616111</v>
      </c>
      <c r="AX297" s="183">
        <v>27.50129022616111</v>
      </c>
      <c r="AY297" s="183">
        <v>27.50129022616111</v>
      </c>
      <c r="AZ297" s="183">
        <v>27.50129022616111</v>
      </c>
      <c r="BA297" s="183">
        <v>27.50129022616111</v>
      </c>
      <c r="BB297" s="183">
        <v>27.50129022616111</v>
      </c>
      <c r="BC297" s="183">
        <v>27.50129022616111</v>
      </c>
      <c r="BD297" s="183">
        <v>27.50129022616111</v>
      </c>
      <c r="BE297" s="183">
        <v>27.50129022616111</v>
      </c>
      <c r="BF297" s="183">
        <v>27.50129022616111</v>
      </c>
      <c r="BG297" s="183">
        <v>27.50129022616111</v>
      </c>
      <c r="BH297" s="183">
        <v>27.50129022616111</v>
      </c>
      <c r="BI297" s="183">
        <v>27.50129022616111</v>
      </c>
      <c r="BJ297" s="183">
        <v>27.50129022616111</v>
      </c>
      <c r="BK297" s="183">
        <v>27.50129022616111</v>
      </c>
      <c r="BL297" s="183">
        <v>27.50129022616111</v>
      </c>
      <c r="BM297" s="183">
        <v>27.50129022616111</v>
      </c>
      <c r="BN297" s="183">
        <v>27.50129022616111</v>
      </c>
      <c r="BO297" s="183">
        <v>27.50129022616111</v>
      </c>
      <c r="BP297" s="183">
        <v>27.50129022616111</v>
      </c>
      <c r="BQ297" s="183">
        <v>27.50129022616111</v>
      </c>
      <c r="BR297" s="183">
        <v>27.50129022616111</v>
      </c>
      <c r="BS297" s="183">
        <v>27.50129022616111</v>
      </c>
      <c r="BT297" s="183">
        <v>27.50129022616111</v>
      </c>
      <c r="BU297" s="183">
        <v>27.50129022616111</v>
      </c>
      <c r="BV297" s="183">
        <v>27.50129022616111</v>
      </c>
      <c r="BW297" s="183">
        <v>27.50129022616111</v>
      </c>
      <c r="BX297" s="183">
        <v>27.50129022616111</v>
      </c>
      <c r="BY297" s="183">
        <v>27.50129022616111</v>
      </c>
      <c r="BZ297" s="183">
        <v>27.50129022616111</v>
      </c>
      <c r="CA297" s="183">
        <v>27.50129022616111</v>
      </c>
      <c r="CB297" s="183">
        <v>27.50129022616111</v>
      </c>
      <c r="CC297" s="183">
        <v>27.50129022616111</v>
      </c>
      <c r="CD297" s="183">
        <v>27.50129022616111</v>
      </c>
      <c r="CE297" s="183">
        <v>27.50129022616111</v>
      </c>
      <c r="CF297" s="183">
        <v>27.50129022616111</v>
      </c>
      <c r="CG297" s="183">
        <v>27.50129022616111</v>
      </c>
      <c r="CH297" s="183">
        <v>27.50129022616111</v>
      </c>
      <c r="CI297" s="183">
        <v>27.50129022616111</v>
      </c>
    </row>
    <row r="298" spans="1:87">
      <c r="A298" s="151"/>
      <c r="B298" s="151"/>
      <c r="D298" s="2"/>
      <c r="E298" s="2"/>
      <c r="F298" s="2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/>
      <c r="AC298" s="130"/>
      <c r="AD298" s="130"/>
      <c r="AE298" s="130"/>
      <c r="AF298" s="130"/>
    </row>
    <row r="299" spans="1:87">
      <c r="A299" s="151"/>
      <c r="B299" s="151"/>
      <c r="C299" s="11" t="s">
        <v>107</v>
      </c>
      <c r="D299" s="2" t="s">
        <v>898</v>
      </c>
      <c r="E299" s="2" t="s">
        <v>58</v>
      </c>
      <c r="F299" s="6"/>
      <c r="G299" s="736"/>
      <c r="H299" s="461">
        <f>H273</f>
        <v>0.5</v>
      </c>
      <c r="I299" s="461">
        <f>I273</f>
        <v>0.4</v>
      </c>
      <c r="J299" s="461">
        <f>J273</f>
        <v>6.7</v>
      </c>
      <c r="K299" s="461">
        <f t="shared" ref="K299:L299" si="123">K273</f>
        <v>0</v>
      </c>
      <c r="L299" s="461">
        <f t="shared" si="123"/>
        <v>0</v>
      </c>
      <c r="M299" s="4"/>
      <c r="N299" s="4"/>
      <c r="O299" s="4"/>
      <c r="P299" s="4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</row>
    <row r="300" spans="1:87">
      <c r="A300" s="151"/>
      <c r="B300" s="151"/>
      <c r="C300" s="11"/>
      <c r="D300" s="2"/>
      <c r="E300" s="2"/>
      <c r="F300" s="6"/>
      <c r="G300" s="462"/>
      <c r="H300" s="462"/>
      <c r="I300" s="462"/>
      <c r="J300" s="462"/>
      <c r="K300" s="462"/>
      <c r="L300" s="462"/>
      <c r="M300" s="4"/>
      <c r="N300" s="4"/>
      <c r="O300" s="4"/>
      <c r="P300" s="4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</row>
    <row r="301" spans="1:87">
      <c r="A301" s="218"/>
      <c r="B301" s="218"/>
      <c r="C301" s="235" t="s">
        <v>829</v>
      </c>
      <c r="D301" s="208"/>
      <c r="E301" s="208"/>
      <c r="F301" s="208"/>
      <c r="G301" s="177"/>
      <c r="H301" s="177"/>
      <c r="I301" s="177"/>
      <c r="J301" s="177"/>
      <c r="K301" s="180"/>
      <c r="L301" s="181"/>
      <c r="M301" s="181"/>
      <c r="N301" s="181"/>
      <c r="O301" s="182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  <c r="AB301" s="177"/>
      <c r="AC301" s="177"/>
      <c r="AD301" s="177"/>
      <c r="AE301" s="177"/>
      <c r="AF301" s="177"/>
      <c r="AG301" s="177"/>
      <c r="AH301" s="177"/>
      <c r="AI301" s="177"/>
      <c r="AJ301" s="177"/>
      <c r="AK301" s="177"/>
      <c r="AL301" s="177"/>
      <c r="AM301" s="177"/>
      <c r="AN301" s="177"/>
      <c r="AO301" s="177"/>
      <c r="AP301" s="177"/>
      <c r="AQ301" s="177"/>
      <c r="AR301" s="177"/>
      <c r="AS301" s="177"/>
      <c r="AT301" s="177"/>
      <c r="AU301" s="177"/>
      <c r="AV301" s="177"/>
      <c r="AW301" s="177"/>
      <c r="AX301" s="177"/>
      <c r="AY301" s="177"/>
      <c r="AZ301" s="177"/>
      <c r="BA301" s="177"/>
      <c r="BB301" s="177"/>
      <c r="BC301" s="177"/>
      <c r="BD301" s="177"/>
      <c r="BE301" s="177"/>
      <c r="BF301" s="177"/>
      <c r="BG301" s="177"/>
      <c r="BH301" s="177"/>
      <c r="BI301" s="177"/>
      <c r="BJ301" s="177"/>
      <c r="BK301" s="177"/>
      <c r="BL301" s="177"/>
      <c r="BM301" s="177"/>
      <c r="BN301" s="177"/>
      <c r="BO301" s="177"/>
      <c r="BP301" s="177"/>
      <c r="BQ301" s="177"/>
      <c r="BR301" s="177"/>
      <c r="BS301" s="177"/>
      <c r="BT301" s="177"/>
      <c r="BU301" s="177"/>
      <c r="BV301" s="177"/>
      <c r="BW301" s="177"/>
      <c r="BX301" s="177"/>
      <c r="BY301" s="177"/>
      <c r="BZ301" s="177"/>
      <c r="CA301" s="177"/>
      <c r="CB301" s="177"/>
      <c r="CC301" s="177"/>
      <c r="CD301" s="177"/>
      <c r="CE301" s="177"/>
      <c r="CF301" s="177"/>
      <c r="CG301" s="177"/>
      <c r="CH301" s="177"/>
      <c r="CI301" s="177"/>
    </row>
    <row r="302" spans="1:87">
      <c r="A302" s="151"/>
      <c r="B302" s="151"/>
      <c r="C302" s="11" t="s">
        <v>827</v>
      </c>
      <c r="D302" s="2" t="s">
        <v>898</v>
      </c>
      <c r="E302" s="2" t="s">
        <v>58</v>
      </c>
      <c r="F302" s="6"/>
      <c r="G302" s="622"/>
      <c r="H302" s="622"/>
      <c r="I302" s="461">
        <v>302.32767089550043</v>
      </c>
      <c r="J302" s="461">
        <v>331.12584087589988</v>
      </c>
      <c r="K302" s="622"/>
      <c r="L302" s="622"/>
      <c r="M302" s="622"/>
      <c r="N302" s="622"/>
      <c r="O302" s="622"/>
      <c r="P302" s="622"/>
      <c r="Q302" s="622"/>
      <c r="R302" s="622"/>
      <c r="S302" s="622"/>
      <c r="T302" s="622"/>
      <c r="U302" s="622"/>
      <c r="V302" s="622"/>
      <c r="W302" s="622"/>
      <c r="X302" s="622"/>
      <c r="Y302" s="622"/>
      <c r="Z302" s="622"/>
      <c r="AA302" s="622"/>
      <c r="AB302" s="622"/>
      <c r="AC302" s="622"/>
      <c r="AD302" s="622"/>
      <c r="AE302" s="622"/>
      <c r="AF302" s="622"/>
      <c r="AG302" s="622"/>
      <c r="AH302" s="622"/>
      <c r="AI302" s="622"/>
      <c r="AJ302" s="622"/>
      <c r="AK302" s="622"/>
      <c r="AL302" s="622"/>
      <c r="AM302" s="622"/>
      <c r="AN302" s="622"/>
      <c r="AO302" s="622"/>
      <c r="AP302" s="622"/>
      <c r="AQ302" s="622"/>
      <c r="AR302" s="622"/>
      <c r="AS302" s="622"/>
      <c r="AT302" s="622"/>
      <c r="AU302" s="622"/>
      <c r="AV302" s="622"/>
      <c r="AW302" s="622"/>
      <c r="AX302" s="622"/>
      <c r="AY302" s="622"/>
      <c r="AZ302" s="622"/>
      <c r="BA302" s="622"/>
      <c r="BB302" s="622"/>
      <c r="BC302" s="622"/>
      <c r="BD302" s="622"/>
      <c r="BE302" s="622"/>
      <c r="BF302" s="622"/>
      <c r="BG302" s="622"/>
      <c r="BH302" s="622"/>
      <c r="BI302" s="622"/>
      <c r="BJ302" s="622"/>
      <c r="BK302" s="622"/>
      <c r="BL302" s="622"/>
      <c r="BM302" s="622"/>
      <c r="BN302" s="622"/>
      <c r="BO302" s="622"/>
      <c r="BP302" s="622"/>
      <c r="BQ302" s="622"/>
      <c r="BR302" s="622"/>
      <c r="BS302" s="622"/>
      <c r="BT302" s="622"/>
      <c r="BU302" s="622"/>
      <c r="BV302" s="622"/>
      <c r="BW302" s="622"/>
      <c r="BX302" s="622"/>
      <c r="BY302" s="622"/>
      <c r="BZ302" s="622"/>
      <c r="CA302" s="622"/>
      <c r="CB302" s="622"/>
      <c r="CC302" s="622"/>
      <c r="CD302" s="622"/>
      <c r="CE302" s="622"/>
      <c r="CF302" s="622"/>
      <c r="CG302" s="622"/>
      <c r="CH302" s="622"/>
      <c r="CI302" s="622"/>
    </row>
    <row r="303" spans="1:87">
      <c r="A303" s="454"/>
      <c r="B303" s="454"/>
      <c r="D303" s="12"/>
      <c r="E303" s="12"/>
      <c r="F303" s="6"/>
      <c r="G303" s="132"/>
      <c r="H303" s="132"/>
      <c r="I303" s="132"/>
      <c r="J303" s="132"/>
      <c r="K303" s="132"/>
      <c r="L303" s="132"/>
      <c r="M303" s="132"/>
      <c r="N303" s="132"/>
      <c r="O303" s="132"/>
      <c r="P303" s="132"/>
      <c r="Q303" s="132"/>
      <c r="R303" s="132"/>
      <c r="S303" s="132"/>
      <c r="T303" s="132"/>
      <c r="U303" s="132"/>
      <c r="V303" s="132"/>
      <c r="W303" s="132"/>
      <c r="X303" s="132"/>
      <c r="Y303" s="132"/>
      <c r="Z303" s="132"/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32"/>
      <c r="AL303" s="132"/>
      <c r="AM303" s="132"/>
      <c r="AN303" s="132"/>
      <c r="AO303" s="132"/>
      <c r="AP303" s="132"/>
      <c r="AQ303" s="132"/>
      <c r="AR303" s="132"/>
      <c r="AS303" s="132"/>
      <c r="AT303" s="132"/>
      <c r="AU303" s="132"/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  <c r="BM303" s="132"/>
      <c r="BN303" s="132"/>
      <c r="BO303" s="132"/>
      <c r="BP303" s="132"/>
      <c r="BQ303" s="132"/>
      <c r="BR303" s="132"/>
      <c r="BS303" s="132"/>
      <c r="BT303" s="132"/>
      <c r="BU303" s="132"/>
      <c r="BV303" s="132"/>
      <c r="BW303" s="132"/>
      <c r="BX303" s="132"/>
      <c r="BY303" s="132"/>
      <c r="BZ303" s="132"/>
      <c r="CA303" s="132"/>
      <c r="CB303" s="132"/>
      <c r="CC303" s="132"/>
      <c r="CD303" s="132"/>
      <c r="CE303" s="132"/>
      <c r="CF303" s="132"/>
      <c r="CG303" s="132"/>
      <c r="CH303" s="132"/>
      <c r="CI303" s="132"/>
    </row>
    <row r="304" spans="1:87">
      <c r="A304" s="218"/>
      <c r="B304" s="218"/>
      <c r="C304" s="235" t="s">
        <v>300</v>
      </c>
      <c r="D304" s="208"/>
      <c r="E304" s="208"/>
      <c r="F304" s="208"/>
      <c r="G304" s="177"/>
      <c r="H304" s="177"/>
      <c r="I304" s="177"/>
      <c r="J304" s="177"/>
      <c r="K304" s="180"/>
      <c r="L304" s="181"/>
      <c r="M304" s="181"/>
      <c r="N304" s="181"/>
      <c r="O304" s="182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  <c r="AA304" s="177"/>
      <c r="AB304" s="177"/>
      <c r="AC304" s="177"/>
      <c r="AD304" s="177"/>
      <c r="AE304" s="177"/>
      <c r="AF304" s="177"/>
      <c r="AG304" s="177"/>
      <c r="AH304" s="177"/>
      <c r="AI304" s="177"/>
      <c r="AJ304" s="177"/>
      <c r="AK304" s="177"/>
      <c r="AL304" s="177"/>
      <c r="AM304" s="177"/>
      <c r="AN304" s="177"/>
      <c r="AO304" s="177"/>
      <c r="AP304" s="177"/>
      <c r="AQ304" s="177"/>
      <c r="AR304" s="177"/>
      <c r="AS304" s="177"/>
      <c r="AT304" s="177"/>
      <c r="AU304" s="177"/>
      <c r="AV304" s="177"/>
      <c r="AW304" s="177"/>
      <c r="AX304" s="177"/>
      <c r="AY304" s="177"/>
      <c r="AZ304" s="177"/>
      <c r="BA304" s="177"/>
      <c r="BB304" s="177"/>
      <c r="BC304" s="177"/>
      <c r="BD304" s="177"/>
      <c r="BE304" s="177"/>
      <c r="BF304" s="177"/>
      <c r="BG304" s="177"/>
      <c r="BH304" s="177"/>
      <c r="BI304" s="177"/>
      <c r="BJ304" s="177"/>
      <c r="BK304" s="177"/>
      <c r="BL304" s="177"/>
      <c r="BM304" s="177"/>
      <c r="BN304" s="177"/>
      <c r="BO304" s="177"/>
      <c r="BP304" s="177"/>
      <c r="BQ304" s="177"/>
      <c r="BR304" s="177"/>
      <c r="BS304" s="177"/>
      <c r="BT304" s="177"/>
      <c r="BU304" s="177"/>
      <c r="BV304" s="177"/>
      <c r="BW304" s="177"/>
      <c r="BX304" s="177"/>
      <c r="BY304" s="177"/>
      <c r="BZ304" s="177"/>
      <c r="CA304" s="177"/>
      <c r="CB304" s="177"/>
      <c r="CC304" s="177"/>
      <c r="CD304" s="177"/>
      <c r="CE304" s="177"/>
      <c r="CF304" s="177"/>
      <c r="CG304" s="177"/>
      <c r="CH304" s="177"/>
      <c r="CI304" s="177"/>
    </row>
    <row r="305" spans="1:87">
      <c r="A305" s="454"/>
      <c r="B305" s="454"/>
      <c r="C305" t="s">
        <v>301</v>
      </c>
      <c r="D305" s="2" t="s">
        <v>898</v>
      </c>
      <c r="E305" s="429" t="s">
        <v>58</v>
      </c>
      <c r="F305" s="6"/>
      <c r="G305" s="736"/>
      <c r="H305" s="461">
        <v>0.1</v>
      </c>
      <c r="I305" s="461">
        <v>0.4</v>
      </c>
      <c r="J305" s="461">
        <v>0.3</v>
      </c>
      <c r="K305" s="461">
        <v>3.2170000000000001</v>
      </c>
      <c r="L305" s="461">
        <v>0.68500000000000005</v>
      </c>
      <c r="M305" s="461">
        <v>0.5</v>
      </c>
      <c r="N305" s="461">
        <v>2.7440948745999991</v>
      </c>
      <c r="O305" s="461">
        <v>1.2874518516000002</v>
      </c>
      <c r="P305" s="461">
        <v>0</v>
      </c>
      <c r="Q305" s="461">
        <v>0</v>
      </c>
      <c r="R305" s="461">
        <v>0</v>
      </c>
      <c r="S305" s="461">
        <v>0</v>
      </c>
      <c r="T305" s="461">
        <v>0</v>
      </c>
      <c r="U305" s="461">
        <v>0</v>
      </c>
      <c r="V305" s="461">
        <v>0</v>
      </c>
      <c r="W305" s="461">
        <v>0</v>
      </c>
      <c r="X305" s="461">
        <v>0</v>
      </c>
      <c r="Y305" s="461">
        <v>0</v>
      </c>
      <c r="Z305" s="461">
        <v>0</v>
      </c>
      <c r="AA305" s="461">
        <v>0</v>
      </c>
      <c r="AB305" s="461">
        <v>0</v>
      </c>
      <c r="AC305" s="461">
        <v>0</v>
      </c>
      <c r="AD305" s="461">
        <v>0</v>
      </c>
      <c r="AE305" s="461">
        <v>0</v>
      </c>
      <c r="AF305" s="461">
        <v>0</v>
      </c>
      <c r="AG305" s="461">
        <v>0</v>
      </c>
      <c r="AH305" s="461">
        <v>0</v>
      </c>
      <c r="AI305" s="461">
        <v>0</v>
      </c>
      <c r="AJ305" s="461">
        <v>0</v>
      </c>
      <c r="AK305" s="461">
        <v>0</v>
      </c>
      <c r="AL305" s="461">
        <v>0</v>
      </c>
      <c r="AM305" s="461">
        <v>0</v>
      </c>
      <c r="AN305" s="461">
        <v>0</v>
      </c>
      <c r="AO305" s="461">
        <v>0</v>
      </c>
      <c r="AP305" s="461">
        <v>0</v>
      </c>
      <c r="AQ305" s="461">
        <v>0</v>
      </c>
      <c r="AR305" s="461">
        <v>0</v>
      </c>
      <c r="AS305" s="461">
        <v>0</v>
      </c>
      <c r="AT305" s="461">
        <v>0</v>
      </c>
      <c r="AU305" s="461">
        <v>0</v>
      </c>
      <c r="AV305" s="461">
        <v>0</v>
      </c>
      <c r="AW305" s="461">
        <v>0</v>
      </c>
      <c r="AX305" s="461">
        <v>0</v>
      </c>
      <c r="AY305" s="461">
        <v>0</v>
      </c>
      <c r="AZ305" s="461">
        <v>0</v>
      </c>
      <c r="BA305" s="461">
        <v>0</v>
      </c>
      <c r="BB305" s="461">
        <v>0</v>
      </c>
      <c r="BC305" s="461">
        <v>0</v>
      </c>
      <c r="BD305" s="461">
        <v>0</v>
      </c>
      <c r="BE305" s="461">
        <v>0</v>
      </c>
      <c r="BF305" s="461">
        <v>0</v>
      </c>
      <c r="BG305" s="461">
        <v>0</v>
      </c>
      <c r="BH305" s="461">
        <v>0</v>
      </c>
      <c r="BI305" s="461">
        <v>0</v>
      </c>
      <c r="BJ305" s="461">
        <v>0</v>
      </c>
      <c r="BK305" s="461">
        <v>0</v>
      </c>
      <c r="BL305" s="461">
        <v>0</v>
      </c>
      <c r="BM305" s="461">
        <v>0</v>
      </c>
      <c r="BN305" s="461">
        <v>0</v>
      </c>
      <c r="BO305" s="461">
        <v>0</v>
      </c>
      <c r="BP305" s="461">
        <v>0</v>
      </c>
      <c r="BQ305" s="461">
        <v>0</v>
      </c>
      <c r="BR305" s="461">
        <v>0</v>
      </c>
      <c r="BS305" s="461">
        <v>0</v>
      </c>
      <c r="BT305" s="461">
        <v>0</v>
      </c>
      <c r="BU305" s="461">
        <v>0</v>
      </c>
      <c r="BV305" s="461">
        <v>0</v>
      </c>
      <c r="BW305" s="461">
        <v>0</v>
      </c>
      <c r="BX305" s="461">
        <v>0</v>
      </c>
      <c r="BY305" s="461">
        <v>0</v>
      </c>
      <c r="BZ305" s="461">
        <v>0</v>
      </c>
      <c r="CA305" s="461">
        <v>0</v>
      </c>
      <c r="CB305" s="461">
        <v>0</v>
      </c>
      <c r="CC305" s="461">
        <v>0</v>
      </c>
      <c r="CD305" s="461">
        <v>0</v>
      </c>
      <c r="CE305" s="461">
        <v>0</v>
      </c>
      <c r="CF305" s="461">
        <v>0</v>
      </c>
      <c r="CG305" s="461">
        <v>0</v>
      </c>
      <c r="CH305" s="461">
        <v>0</v>
      </c>
      <c r="CI305" s="461">
        <v>0</v>
      </c>
    </row>
    <row r="306" spans="1:87">
      <c r="A306" s="454"/>
      <c r="B306" s="454"/>
      <c r="D306" s="12"/>
      <c r="E306" s="12"/>
      <c r="F306" s="6"/>
      <c r="G306" s="503"/>
      <c r="H306" s="503"/>
      <c r="I306" s="503"/>
      <c r="J306" s="503"/>
      <c r="K306" s="503"/>
      <c r="L306" s="503"/>
      <c r="M306" s="503"/>
      <c r="N306" s="132"/>
      <c r="O306" s="132"/>
      <c r="P306" s="132"/>
      <c r="Q306" s="132"/>
      <c r="R306" s="132"/>
      <c r="S306" s="132"/>
      <c r="T306" s="132"/>
      <c r="U306" s="132"/>
      <c r="V306" s="132"/>
      <c r="W306" s="132"/>
      <c r="X306" s="132"/>
      <c r="Y306" s="132"/>
      <c r="Z306" s="132"/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32"/>
      <c r="AL306" s="132"/>
      <c r="AM306" s="132"/>
      <c r="AN306" s="132"/>
      <c r="AO306" s="132"/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32"/>
      <c r="BP306" s="132"/>
      <c r="BQ306" s="132"/>
      <c r="BR306" s="132"/>
      <c r="BS306" s="132"/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32"/>
      <c r="CE306" s="132"/>
      <c r="CF306" s="132"/>
      <c r="CG306" s="132"/>
      <c r="CH306" s="132"/>
      <c r="CI306" s="132"/>
    </row>
    <row r="307" spans="1:87">
      <c r="A307" s="454"/>
      <c r="B307" s="454"/>
      <c r="C307" s="11" t="s">
        <v>830</v>
      </c>
      <c r="D307" s="2" t="s">
        <v>898</v>
      </c>
      <c r="E307" s="2" t="s">
        <v>58</v>
      </c>
      <c r="F307" s="12"/>
      <c r="G307" s="736"/>
      <c r="H307" s="461">
        <v>2.4</v>
      </c>
      <c r="I307" s="461">
        <v>3.8</v>
      </c>
      <c r="J307" s="461">
        <v>0.7</v>
      </c>
      <c r="K307" s="461">
        <v>2.5579999999999998</v>
      </c>
      <c r="L307" s="461">
        <v>2.3199999999999998</v>
      </c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</row>
    <row r="308" spans="1:87">
      <c r="A308" s="454"/>
      <c r="B308" s="454"/>
      <c r="C308" s="11" t="s">
        <v>831</v>
      </c>
      <c r="D308" s="2" t="s">
        <v>736</v>
      </c>
      <c r="E308" s="2" t="s">
        <v>58</v>
      </c>
      <c r="F308" s="34"/>
      <c r="G308" s="616"/>
      <c r="H308" s="616"/>
      <c r="I308" s="616"/>
      <c r="J308" s="616"/>
      <c r="K308" s="616"/>
      <c r="L308" s="616"/>
      <c r="M308" s="461">
        <v>2.1256038647343001</v>
      </c>
      <c r="N308" s="461">
        <v>4.8324245934212886</v>
      </c>
      <c r="O308" s="461">
        <v>1.626831859204493</v>
      </c>
      <c r="P308" s="461">
        <v>1.226091882612439</v>
      </c>
      <c r="Q308" s="461">
        <v>1.2260989816873853</v>
      </c>
      <c r="R308" s="461">
        <v>1.2261564006759229</v>
      </c>
      <c r="S308" s="461">
        <v>1.2261666357897441</v>
      </c>
      <c r="T308" s="461">
        <v>1.2261231532800458</v>
      </c>
      <c r="U308" s="461">
        <v>1.2261231532800458</v>
      </c>
      <c r="V308" s="461">
        <v>1.2261231532800458</v>
      </c>
      <c r="W308" s="461">
        <v>1.2261231532800458</v>
      </c>
      <c r="X308" s="461">
        <v>1.2261231532800458</v>
      </c>
      <c r="Y308" s="461">
        <v>1.2261231532800458</v>
      </c>
      <c r="Z308" s="461">
        <v>1.2261231532800458</v>
      </c>
      <c r="AA308" s="461">
        <v>1.2261231532800458</v>
      </c>
      <c r="AB308" s="461">
        <v>1.2261231532800458</v>
      </c>
      <c r="AC308" s="461">
        <v>1.2261231532800458</v>
      </c>
      <c r="AD308" s="461">
        <v>1.2261231532800458</v>
      </c>
      <c r="AE308" s="461">
        <v>1.2261231532800458</v>
      </c>
      <c r="AF308" s="461">
        <v>1.2261231532800458</v>
      </c>
      <c r="AG308" s="461">
        <v>1.2261231532800458</v>
      </c>
      <c r="AH308" s="461">
        <v>1.2261231532800458</v>
      </c>
      <c r="AI308" s="461">
        <v>1.2261231532800458</v>
      </c>
      <c r="AJ308" s="461">
        <v>1.2261231532800458</v>
      </c>
      <c r="AK308" s="461">
        <v>1.2261231532800458</v>
      </c>
      <c r="AL308" s="461">
        <v>1.2261231532800458</v>
      </c>
      <c r="AM308" s="461">
        <v>1.2261231532800458</v>
      </c>
      <c r="AN308" s="461">
        <v>1.2261231532800458</v>
      </c>
      <c r="AO308" s="461">
        <v>1.2261231532800458</v>
      </c>
      <c r="AP308" s="461">
        <v>1.2261231532800458</v>
      </c>
      <c r="AQ308" s="461">
        <v>1.2261231532800458</v>
      </c>
      <c r="AR308" s="461">
        <v>1.2261231532800458</v>
      </c>
      <c r="AS308" s="461">
        <v>1.2261231532800458</v>
      </c>
      <c r="AT308" s="461">
        <v>1.2261231532800458</v>
      </c>
      <c r="AU308" s="461">
        <v>1.2261231532800458</v>
      </c>
      <c r="AV308" s="461">
        <v>1.2261231532800458</v>
      </c>
      <c r="AW308" s="461">
        <v>1.2261231532800458</v>
      </c>
      <c r="AX308" s="461">
        <v>1.2261231532800458</v>
      </c>
      <c r="AY308" s="461">
        <v>1.2261231532800458</v>
      </c>
      <c r="AZ308" s="461">
        <v>1.2261231532800458</v>
      </c>
      <c r="BA308" s="461">
        <v>1.2261231532800458</v>
      </c>
      <c r="BB308" s="461">
        <v>1.2261231532800458</v>
      </c>
      <c r="BC308" s="461">
        <v>1.2261231532800458</v>
      </c>
      <c r="BD308" s="461">
        <v>1.2261231532800458</v>
      </c>
      <c r="BE308" s="461">
        <v>1.2261231532800458</v>
      </c>
      <c r="BF308" s="461">
        <v>1.2261231532800458</v>
      </c>
      <c r="BG308" s="461">
        <v>1.2261231532800458</v>
      </c>
      <c r="BH308" s="461">
        <v>1.2261231532800458</v>
      </c>
      <c r="BI308" s="461">
        <v>1.2261231532800458</v>
      </c>
      <c r="BJ308" s="461">
        <v>1.2261231532800458</v>
      </c>
      <c r="BK308" s="461">
        <v>1.2261231532800458</v>
      </c>
      <c r="BL308" s="461">
        <v>1.2261231532800458</v>
      </c>
      <c r="BM308" s="461">
        <v>1.2261231532800458</v>
      </c>
      <c r="BN308" s="461">
        <v>1.2261231532800458</v>
      </c>
      <c r="BO308" s="461">
        <v>1.2261231532800458</v>
      </c>
      <c r="BP308" s="461">
        <v>1.2261231532800458</v>
      </c>
      <c r="BQ308" s="461">
        <v>1.2261231532800458</v>
      </c>
      <c r="BR308" s="461">
        <v>1.2261231532800458</v>
      </c>
      <c r="BS308" s="461">
        <v>1.2261231532800458</v>
      </c>
      <c r="BT308" s="461">
        <v>1.2261231532800458</v>
      </c>
      <c r="BU308" s="461">
        <v>1.2261231532800458</v>
      </c>
      <c r="BV308" s="461">
        <v>1.2261231532800458</v>
      </c>
      <c r="BW308" s="461">
        <v>1.2261231532800458</v>
      </c>
      <c r="BX308" s="461">
        <v>1.2261231532800458</v>
      </c>
      <c r="BY308" s="461">
        <v>1.2261231532800458</v>
      </c>
      <c r="BZ308" s="461">
        <v>1.2261231532800458</v>
      </c>
      <c r="CA308" s="461">
        <v>1.2261231532800458</v>
      </c>
      <c r="CB308" s="461">
        <v>1.2261231532800458</v>
      </c>
      <c r="CC308" s="461">
        <v>1.2261231532800458</v>
      </c>
      <c r="CD308" s="461">
        <v>1.2261231532800458</v>
      </c>
      <c r="CE308" s="461">
        <v>1.2261231532800458</v>
      </c>
      <c r="CF308" s="461">
        <v>1.2261231532800458</v>
      </c>
      <c r="CG308" s="461">
        <v>1.2261231532800458</v>
      </c>
      <c r="CH308" s="461">
        <v>1.2261231532800458</v>
      </c>
      <c r="CI308" s="461">
        <v>1.2261231532800458</v>
      </c>
    </row>
    <row r="309" spans="1:87">
      <c r="A309" s="56"/>
      <c r="B309" s="454"/>
      <c r="C309" s="11" t="s">
        <v>832</v>
      </c>
      <c r="D309" s="2" t="s">
        <v>898</v>
      </c>
      <c r="E309" s="2" t="s">
        <v>58</v>
      </c>
      <c r="F309" s="6"/>
      <c r="G309" s="617"/>
      <c r="H309" s="617">
        <f>IF(ISNUMBER(H307),H307,H308*Inflation!J17)</f>
        <v>2.4</v>
      </c>
      <c r="I309" s="617">
        <f>IF(ISNUMBER(I307),I307,I308*Inflation!K17)</f>
        <v>3.8</v>
      </c>
      <c r="J309" s="617">
        <f>IF(ISNUMBER(J307),J307,J308*Inflation!L17)</f>
        <v>0.7</v>
      </c>
      <c r="K309" s="617">
        <f>IF(ISNUMBER(K307),K307,K308*Inflation!M17)</f>
        <v>2.5579999999999998</v>
      </c>
      <c r="L309" s="617">
        <f>IF(ISNUMBER(L307),L307,L308*Inflation!N17)</f>
        <v>2.3199999999999998</v>
      </c>
      <c r="M309" s="617">
        <f>IF(ISNUMBER(M307),M307,M308*Inflation!O17)</f>
        <v>2.1987246376811598</v>
      </c>
      <c r="N309" s="617">
        <f>IF(ISNUMBER(N307),N307,N308*Inflation!P17)</f>
        <v>5.0986331994236807</v>
      </c>
      <c r="O309" s="617">
        <f>IF(ISNUMBER(O307),O307,O308*Inflation!Q17)</f>
        <v>1.7490633373449727</v>
      </c>
      <c r="P309" s="617">
        <f>IF(ISNUMBER(P307),P307,P308*Inflation!R17)</f>
        <v>1.3445781719354746</v>
      </c>
      <c r="Q309" s="617">
        <f>IF(ISNUMBER(Q307),Q307,Q308*Inflation!S17)</f>
        <v>1.3714776761872474</v>
      </c>
      <c r="R309" s="617">
        <f>IF(ISNUMBER(R307),R307,R308*Inflation!T17)</f>
        <v>1.3989727414187643</v>
      </c>
      <c r="S309" s="617">
        <f>IF(ISNUMBER(S307),S307,S308*Inflation!U17)</f>
        <v>1.4269641074667343</v>
      </c>
      <c r="T309" s="617">
        <f>IF(ISNUMBER(T307),T307,T308*Inflation!V17)</f>
        <v>1.4554517743311581</v>
      </c>
      <c r="U309" s="617">
        <f>IF(ISNUMBER(U307),U307,U308*Inflation!W17)</f>
        <v>1.4845608098177812</v>
      </c>
      <c r="V309" s="617">
        <f>IF(ISNUMBER(V307),V307,V308*Inflation!X17)</f>
        <v>1.5142520260141368</v>
      </c>
      <c r="W309" s="617">
        <f>IF(ISNUMBER(W307),W307,W308*Inflation!Y17)</f>
        <v>1.5445370665344196</v>
      </c>
      <c r="X309" s="617">
        <f>IF(ISNUMBER(X307),X307,X308*Inflation!Z17)</f>
        <v>1.5754278078651081</v>
      </c>
      <c r="Y309" s="617">
        <f>IF(ISNUMBER(Y307),Y307,Y308*Inflation!AA17)</f>
        <v>1.6069363640224104</v>
      </c>
      <c r="Z309" s="617">
        <f>IF(ISNUMBER(Z307),Z307,Z308*Inflation!AB17)</f>
        <v>1.6390750913028584</v>
      </c>
      <c r="AA309" s="617">
        <f>IF(ISNUMBER(AA307),AA307,AA308*Inflation!AC17)</f>
        <v>1.6718565931289158</v>
      </c>
      <c r="AB309" s="617">
        <f>IF(ISNUMBER(AB307),AB307,AB308*Inflation!AD17)</f>
        <v>1.7052937249914941</v>
      </c>
      <c r="AC309" s="617">
        <f>IF(ISNUMBER(AC307),AC307,AC308*Inflation!AE17)</f>
        <v>1.7393995994913243</v>
      </c>
      <c r="AD309" s="617">
        <f>IF(ISNUMBER(AD307),AD307,AD308*Inflation!AF17)</f>
        <v>1.7741875914811507</v>
      </c>
      <c r="AE309" s="617">
        <f>IF(ISNUMBER(AE307),AE307,AE308*Inflation!AG17)</f>
        <v>1.8096713433107736</v>
      </c>
      <c r="AF309" s="617">
        <f>IF(ISNUMBER(AF307),AF307,AF308*Inflation!AH17)</f>
        <v>1.845864770176989</v>
      </c>
      <c r="AG309" s="617">
        <f>IF(ISNUMBER(AG307),AG307,AG308*Inflation!AI17)</f>
        <v>1.8827820655805287</v>
      </c>
      <c r="AH309" s="617">
        <f>IF(ISNUMBER(AH307),AH307,AH308*Inflation!AJ17)</f>
        <v>1.9204377068921394</v>
      </c>
      <c r="AI309" s="617">
        <f>IF(ISNUMBER(AI307),AI307,AI308*Inflation!AK17)</f>
        <v>1.9588464610299823</v>
      </c>
      <c r="AJ309" s="617">
        <f>IF(ISNUMBER(AJ307),AJ307,AJ308*Inflation!AL17)</f>
        <v>1.9980233902505817</v>
      </c>
      <c r="AK309" s="617">
        <f>IF(ISNUMBER(AK307),AK307,AK308*Inflation!AM17)</f>
        <v>2.0379838580555933</v>
      </c>
      <c r="AL309" s="617">
        <f>IF(ISNUMBER(AL307),AL307,AL308*Inflation!AN17)</f>
        <v>2.0787435352167054</v>
      </c>
      <c r="AM309" s="617">
        <f>IF(ISNUMBER(AM307),AM307,AM308*Inflation!AO17)</f>
        <v>2.1203184059210392</v>
      </c>
      <c r="AN309" s="617">
        <f>IF(ISNUMBER(AN307),AN307,AN308*Inflation!AP17)</f>
        <v>2.16272477403946</v>
      </c>
      <c r="AO309" s="617">
        <f>IF(ISNUMBER(AO307),AO307,AO308*Inflation!AQ17)</f>
        <v>2.2059792695202494</v>
      </c>
      <c r="AP309" s="617">
        <f>IF(ISNUMBER(AP307),AP307,AP308*Inflation!AR17)</f>
        <v>2.2500988549106542</v>
      </c>
      <c r="AQ309" s="617">
        <f>IF(ISNUMBER(AQ307),AQ307,AQ308*Inflation!AS17)</f>
        <v>2.2951008320088673</v>
      </c>
      <c r="AR309" s="617">
        <f>IF(ISNUMBER(AR307),AR307,AR308*Inflation!AT17)</f>
        <v>2.3410028486490448</v>
      </c>
      <c r="AS309" s="617">
        <f>IF(ISNUMBER(AS307),AS307,AS308*Inflation!AU17)</f>
        <v>2.3878229056220257</v>
      </c>
      <c r="AT309" s="617">
        <f>IF(ISNUMBER(AT307),AT307,AT308*Inflation!AV17)</f>
        <v>2.4355793637344663</v>
      </c>
      <c r="AU309" s="617">
        <f>IF(ISNUMBER(AU307),AU307,AU308*Inflation!AW17)</f>
        <v>2.484290951009156</v>
      </c>
      <c r="AV309" s="617">
        <f>IF(ISNUMBER(AV307),AV307,AV308*Inflation!AX17)</f>
        <v>2.5339767700293394</v>
      </c>
      <c r="AW309" s="617">
        <f>IF(ISNUMBER(AW307),AW307,AW308*Inflation!AY17)</f>
        <v>2.5846563054299261</v>
      </c>
      <c r="AX309" s="617">
        <f>IF(ISNUMBER(AX307),AX307,AX308*Inflation!AZ17)</f>
        <v>2.6363494315385245</v>
      </c>
      <c r="AY309" s="617">
        <f>IF(ISNUMBER(AY307),AY307,AY308*Inflation!BA17)</f>
        <v>2.6890764201692954</v>
      </c>
      <c r="AZ309" s="617">
        <f>IF(ISNUMBER(AZ307),AZ307,AZ308*Inflation!BB17)</f>
        <v>2.7428579485726812</v>
      </c>
      <c r="BA309" s="617">
        <f>IF(ISNUMBER(BA307),BA307,BA308*Inflation!BC17)</f>
        <v>2.7977151075441347</v>
      </c>
      <c r="BB309" s="617">
        <f>IF(ISNUMBER(BB307),BB307,BB308*Inflation!BD17)</f>
        <v>2.8536694096950175</v>
      </c>
      <c r="BC309" s="617">
        <f>IF(ISNUMBER(BC307),BC307,BC308*Inflation!BE17)</f>
        <v>2.910742797888918</v>
      </c>
      <c r="BD309" s="617">
        <f>IF(ISNUMBER(BD307),BD307,BD308*Inflation!BF17)</f>
        <v>2.9689576538466964</v>
      </c>
      <c r="BE309" s="617">
        <f>IF(ISNUMBER(BE307),BE307,BE308*Inflation!BG17)</f>
        <v>3.0283368069236305</v>
      </c>
      <c r="BF309" s="617">
        <f>IF(ISNUMBER(BF307),BF307,BF308*Inflation!BH17)</f>
        <v>3.088903543062103</v>
      </c>
      <c r="BG309" s="617">
        <f>IF(ISNUMBER(BG307),BG307,BG308*Inflation!BI17)</f>
        <v>3.1506816139233451</v>
      </c>
      <c r="BH309" s="617">
        <f>IF(ISNUMBER(BH307),BH307,BH308*Inflation!BJ17)</f>
        <v>3.2136952462018122</v>
      </c>
      <c r="BI309" s="617">
        <f>IF(ISNUMBER(BI307),BI307,BI308*Inflation!BK17)</f>
        <v>3.2779691511258489</v>
      </c>
      <c r="BJ309" s="617">
        <f>IF(ISNUMBER(BJ307),BJ307,BJ308*Inflation!BL17)</f>
        <v>3.343528534148366</v>
      </c>
      <c r="BK309" s="617">
        <f>IF(ISNUMBER(BK307),BK307,BK308*Inflation!BM17)</f>
        <v>3.4103991048313334</v>
      </c>
      <c r="BL309" s="617">
        <f>IF(ISNUMBER(BL307),BL307,BL308*Inflation!BN17)</f>
        <v>3.4786070869279602</v>
      </c>
      <c r="BM309" s="617">
        <f>IF(ISNUMBER(BM307),BM307,BM308*Inflation!BO17)</f>
        <v>3.5481792286665192</v>
      </c>
      <c r="BN309" s="617">
        <f>IF(ISNUMBER(BN307),BN307,BN308*Inflation!BP17)</f>
        <v>3.6191428132398498</v>
      </c>
      <c r="BO309" s="617">
        <f>IF(ISNUMBER(BO307),BO307,BO308*Inflation!BQ17)</f>
        <v>3.6915256695046468</v>
      </c>
      <c r="BP309" s="617">
        <f>IF(ISNUMBER(BP307),BP307,BP308*Inflation!BR17)</f>
        <v>3.7653561828947395</v>
      </c>
      <c r="BQ309" s="617">
        <f>IF(ISNUMBER(BQ307),BQ307,BQ308*Inflation!BS17)</f>
        <v>3.8406633065526345</v>
      </c>
      <c r="BR309" s="617">
        <f>IF(ISNUMBER(BR307),BR307,BR308*Inflation!BT17)</f>
        <v>3.9174765726836873</v>
      </c>
      <c r="BS309" s="617">
        <f>IF(ISNUMBER(BS307),BS307,BS308*Inflation!BU17)</f>
        <v>3.9958261041373615</v>
      </c>
      <c r="BT309" s="617">
        <f>IF(ISNUMBER(BT307),BT307,BT308*Inflation!BV17)</f>
        <v>4.0757426262201086</v>
      </c>
      <c r="BU309" s="617">
        <f>IF(ISNUMBER(BU307),BU307,BU308*Inflation!BW17)</f>
        <v>4.1572574787445111</v>
      </c>
      <c r="BV309" s="617">
        <f>IF(ISNUMBER(BV307),BV307,BV308*Inflation!BX17)</f>
        <v>4.2404026283194014</v>
      </c>
      <c r="BW309" s="617">
        <f>IF(ISNUMBER(BW307),BW307,BW308*Inflation!BY17)</f>
        <v>4.3252106808857897</v>
      </c>
      <c r="BX309" s="617">
        <f>IF(ISNUMBER(BX307),BX307,BX308*Inflation!BZ17)</f>
        <v>4.411714894503505</v>
      </c>
      <c r="BY309" s="617">
        <f>IF(ISNUMBER(BY307),BY307,BY308*Inflation!CA17)</f>
        <v>4.4999491923935757</v>
      </c>
      <c r="BZ309" s="617">
        <f>IF(ISNUMBER(BZ307),BZ307,BZ308*Inflation!CB17)</f>
        <v>4.5899481762414478</v>
      </c>
      <c r="CA309" s="617">
        <f>IF(ISNUMBER(CA307),CA307,CA308*Inflation!CC17)</f>
        <v>4.6817471397662764</v>
      </c>
      <c r="CB309" s="617">
        <f>IF(ISNUMBER(CB307),CB307,CB308*Inflation!CD17)</f>
        <v>4.7753820825616016</v>
      </c>
      <c r="CC309" s="617">
        <f>IF(ISNUMBER(CC307),CC307,CC308*Inflation!CE17)</f>
        <v>4.8708897242128337</v>
      </c>
      <c r="CD309" s="617">
        <f>IF(ISNUMBER(CD307),CD307,CD308*Inflation!CF17)</f>
        <v>4.9683075186970909</v>
      </c>
      <c r="CE309" s="617">
        <f>IF(ISNUMBER(CE307),CE307,CE308*Inflation!CG17)</f>
        <v>5.0676736690710333</v>
      </c>
      <c r="CF309" s="617">
        <f>IF(ISNUMBER(CF307),CF307,CF308*Inflation!CH17)</f>
        <v>5.1690271424524541</v>
      </c>
      <c r="CG309" s="617">
        <f>IF(ISNUMBER(CG307),CG307,CG308*Inflation!CI17)</f>
        <v>5.2724076853015021</v>
      </c>
      <c r="CH309" s="617">
        <f>IF(ISNUMBER(CH307),CH307,CH308*Inflation!CJ17)</f>
        <v>5.3778558390075322</v>
      </c>
      <c r="CI309" s="617">
        <f>IF(ISNUMBER(CI307),CI307,CI308*Inflation!CK17)</f>
        <v>5.4854129557876838</v>
      </c>
    </row>
    <row r="310" spans="1:87">
      <c r="A310" s="1"/>
      <c r="B310" s="1"/>
      <c r="D310" s="2"/>
      <c r="E310" s="2"/>
      <c r="F310" s="2"/>
    </row>
    <row r="311" spans="1:87">
      <c r="A311" s="218"/>
      <c r="B311" s="218"/>
      <c r="C311" s="235" t="s">
        <v>302</v>
      </c>
      <c r="D311" s="208"/>
      <c r="E311" s="208"/>
      <c r="F311" s="208"/>
      <c r="G311" s="177"/>
      <c r="H311" s="177"/>
      <c r="I311" s="177"/>
      <c r="J311" s="177"/>
      <c r="K311" s="180"/>
      <c r="L311" s="181"/>
      <c r="M311" s="181"/>
      <c r="N311" s="181"/>
      <c r="O311" s="182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  <c r="AA311" s="177"/>
      <c r="AB311" s="177"/>
      <c r="AC311" s="177"/>
      <c r="AD311" s="177"/>
      <c r="AE311" s="177"/>
      <c r="AF311" s="177"/>
      <c r="AG311" s="177"/>
      <c r="AH311" s="177"/>
      <c r="AI311" s="177"/>
      <c r="AJ311" s="177"/>
      <c r="AK311" s="177"/>
      <c r="AL311" s="177"/>
      <c r="AM311" s="177"/>
      <c r="AN311" s="177"/>
      <c r="AO311" s="177"/>
      <c r="AP311" s="177"/>
      <c r="AQ311" s="177"/>
      <c r="AR311" s="177"/>
      <c r="AS311" s="177"/>
      <c r="AT311" s="177"/>
      <c r="AU311" s="177"/>
      <c r="AV311" s="177"/>
      <c r="AW311" s="177"/>
      <c r="AX311" s="177"/>
      <c r="AY311" s="177"/>
      <c r="AZ311" s="177"/>
      <c r="BA311" s="177"/>
      <c r="BB311" s="177"/>
      <c r="BC311" s="177"/>
      <c r="BD311" s="177"/>
      <c r="BE311" s="177"/>
      <c r="BF311" s="177"/>
      <c r="BG311" s="177"/>
      <c r="BH311" s="177"/>
      <c r="BI311" s="177"/>
      <c r="BJ311" s="177"/>
      <c r="BK311" s="177"/>
      <c r="BL311" s="177"/>
      <c r="BM311" s="177"/>
      <c r="BN311" s="177"/>
      <c r="BO311" s="177"/>
      <c r="BP311" s="177"/>
      <c r="BQ311" s="177"/>
      <c r="BR311" s="177"/>
      <c r="BS311" s="177"/>
      <c r="BT311" s="177"/>
      <c r="BU311" s="177"/>
      <c r="BV311" s="177"/>
      <c r="BW311" s="177"/>
      <c r="BX311" s="177"/>
      <c r="BY311" s="177"/>
      <c r="BZ311" s="177"/>
      <c r="CA311" s="177"/>
      <c r="CB311" s="177"/>
      <c r="CC311" s="177"/>
      <c r="CD311" s="177"/>
      <c r="CE311" s="177"/>
      <c r="CF311" s="177"/>
      <c r="CG311" s="177"/>
      <c r="CH311" s="177"/>
      <c r="CI311" s="177"/>
    </row>
    <row r="312" spans="1:87">
      <c r="A312" s="151"/>
      <c r="B312" s="151"/>
      <c r="C312" s="213" t="s">
        <v>769</v>
      </c>
      <c r="D312" s="2" t="s">
        <v>898</v>
      </c>
      <c r="E312" s="2" t="s">
        <v>58</v>
      </c>
      <c r="F312" s="6"/>
      <c r="G312" s="736"/>
      <c r="H312" s="461">
        <v>18.7</v>
      </c>
      <c r="I312" s="461">
        <v>11.42883857</v>
      </c>
      <c r="J312" s="461">
        <v>17.020886629347999</v>
      </c>
      <c r="K312" s="461">
        <v>18.5</v>
      </c>
      <c r="L312" s="461">
        <v>16.623999999999999</v>
      </c>
      <c r="M312" s="4"/>
      <c r="N312" s="4"/>
      <c r="O312" s="4"/>
      <c r="P312" s="4"/>
      <c r="Q312" s="4"/>
      <c r="R312" s="4"/>
      <c r="S312" s="4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</row>
    <row r="313" spans="1:87" ht="15" customHeight="1">
      <c r="A313" s="151"/>
      <c r="B313" s="151"/>
      <c r="C313" s="213" t="s">
        <v>770</v>
      </c>
      <c r="D313" s="2" t="s">
        <v>898</v>
      </c>
      <c r="E313" s="2" t="s">
        <v>58</v>
      </c>
      <c r="F313" s="6"/>
      <c r="G313" s="623"/>
      <c r="H313" s="623">
        <f>Revenue!H97</f>
        <v>16.809999999999999</v>
      </c>
      <c r="I313" s="623">
        <f>Revenue!I97</f>
        <v>19.030999999999999</v>
      </c>
      <c r="J313" s="623">
        <f>Revenue!J97</f>
        <v>19.670999999999999</v>
      </c>
      <c r="K313" s="623">
        <f>Revenue!K97</f>
        <v>13.273999999999999</v>
      </c>
      <c r="L313" s="623">
        <f>Revenue!L97</f>
        <v>12.872</v>
      </c>
      <c r="M313" s="623">
        <f>Revenue!M97</f>
        <v>16.5504</v>
      </c>
      <c r="N313" s="623">
        <f>Revenue!N97</f>
        <v>16.881408</v>
      </c>
      <c r="O313" s="623">
        <f>Revenue!O97</f>
        <v>17.202154751999998</v>
      </c>
      <c r="P313" s="623">
        <f>Revenue!P97</f>
        <v>17.546197847039998</v>
      </c>
      <c r="Q313" s="623">
        <f>Revenue!Q97</f>
        <v>17.897121803980799</v>
      </c>
      <c r="R313" s="623">
        <f>Revenue!R97</f>
        <v>18.255064240060413</v>
      </c>
      <c r="S313" s="623">
        <f>Revenue!S97</f>
        <v>18.620165524861623</v>
      </c>
      <c r="T313" s="623">
        <f>Revenue!T97</f>
        <v>18.992568835358856</v>
      </c>
      <c r="U313" s="623">
        <f>Revenue!U97</f>
        <v>19.372420212066032</v>
      </c>
      <c r="V313" s="623">
        <f>Revenue!V97</f>
        <v>19.759868616307354</v>
      </c>
      <c r="W313" s="623">
        <f>Revenue!W97</f>
        <v>20.155065988633503</v>
      </c>
      <c r="X313" s="623">
        <f>Revenue!X97</f>
        <v>20.558167308406173</v>
      </c>
      <c r="Y313" s="623">
        <f>Revenue!Y97</f>
        <v>20.969330654574296</v>
      </c>
      <c r="Z313" s="623">
        <f>Revenue!Z97</f>
        <v>21.388717267665783</v>
      </c>
      <c r="AA313" s="623">
        <f>Revenue!AA97</f>
        <v>21.8164916130191</v>
      </c>
      <c r="AB313" s="623">
        <f>Revenue!AB97</f>
        <v>22.252821445279483</v>
      </c>
      <c r="AC313" s="623">
        <f>Revenue!AC97</f>
        <v>22.697877874185075</v>
      </c>
      <c r="AD313" s="623">
        <f>Revenue!AD97</f>
        <v>23.151835431668776</v>
      </c>
      <c r="AE313" s="623">
        <f>Revenue!AE97</f>
        <v>23.61487214030215</v>
      </c>
      <c r="AF313" s="623">
        <f>Revenue!AF97</f>
        <v>24.087169583108192</v>
      </c>
      <c r="AG313" s="623">
        <f>Revenue!AG97</f>
        <v>24.568912974770356</v>
      </c>
      <c r="AH313" s="623">
        <f>Revenue!AH97</f>
        <v>25.060291234265765</v>
      </c>
      <c r="AI313" s="623">
        <f>Revenue!AI97</f>
        <v>25.56149705895108</v>
      </c>
      <c r="AJ313" s="623">
        <f>Revenue!AJ97</f>
        <v>26.072727000130101</v>
      </c>
      <c r="AK313" s="623">
        <f>Revenue!AK97</f>
        <v>26.594181540132702</v>
      </c>
      <c r="AL313" s="623">
        <f>Revenue!AL97</f>
        <v>27.126065170935355</v>
      </c>
      <c r="AM313" s="623">
        <f>Revenue!AM97</f>
        <v>27.668586474354061</v>
      </c>
      <c r="AN313" s="623">
        <f>Revenue!AN97</f>
        <v>28.221958203841144</v>
      </c>
      <c r="AO313" s="623">
        <f>Revenue!AO97</f>
        <v>28.786397367917967</v>
      </c>
      <c r="AP313" s="623">
        <f>Revenue!AP97</f>
        <v>29.362125315276327</v>
      </c>
      <c r="AQ313" s="623">
        <f>Revenue!AQ97</f>
        <v>29.949367821581852</v>
      </c>
      <c r="AR313" s="623">
        <f>Revenue!AR97</f>
        <v>30.548355178013491</v>
      </c>
      <c r="AS313" s="623">
        <f>Revenue!AS97</f>
        <v>31.159322281573761</v>
      </c>
      <c r="AT313" s="623">
        <f>Revenue!AT97</f>
        <v>31.782508727205236</v>
      </c>
      <c r="AU313" s="623">
        <f>Revenue!AU97</f>
        <v>32.418158901749344</v>
      </c>
      <c r="AV313" s="623">
        <f>Revenue!AV97</f>
        <v>33.066522079784335</v>
      </c>
      <c r="AW313" s="623">
        <f>Revenue!AW97</f>
        <v>33.727852521380022</v>
      </c>
      <c r="AX313" s="623">
        <f>Revenue!AX97</f>
        <v>34.402409571807624</v>
      </c>
      <c r="AY313" s="623">
        <f>Revenue!AY97</f>
        <v>35.090457763243776</v>
      </c>
      <c r="AZ313" s="623">
        <f>Revenue!AZ97</f>
        <v>35.792266918508652</v>
      </c>
      <c r="BA313" s="623">
        <f>Revenue!BA97</f>
        <v>36.508112256878825</v>
      </c>
      <c r="BB313" s="623">
        <f>Revenue!BB97</f>
        <v>37.238274502016402</v>
      </c>
      <c r="BC313" s="623">
        <f>Revenue!BC97</f>
        <v>37.983039992056732</v>
      </c>
      <c r="BD313" s="623">
        <f>Revenue!BD97</f>
        <v>38.742700791897867</v>
      </c>
      <c r="BE313" s="623">
        <f>Revenue!BE97</f>
        <v>39.517554807735827</v>
      </c>
      <c r="BF313" s="623">
        <f>Revenue!BF97</f>
        <v>40.307905903890543</v>
      </c>
      <c r="BG313" s="623">
        <f>Revenue!BG97</f>
        <v>41.114064021968353</v>
      </c>
      <c r="BH313" s="623">
        <f>Revenue!BH97</f>
        <v>41.936345302407723</v>
      </c>
      <c r="BI313" s="623">
        <f>Revenue!BI97</f>
        <v>42.775072208455882</v>
      </c>
      <c r="BJ313" s="623">
        <f>Revenue!BJ97</f>
        <v>43.630573652625003</v>
      </c>
      <c r="BK313" s="623">
        <f>Revenue!BK97</f>
        <v>44.503185125677504</v>
      </c>
      <c r="BL313" s="623">
        <f>Revenue!BL97</f>
        <v>45.393248828191055</v>
      </c>
      <c r="BM313" s="623">
        <f>Revenue!BM97</f>
        <v>46.301113804754877</v>
      </c>
      <c r="BN313" s="623">
        <f>Revenue!BN97</f>
        <v>47.227136080849974</v>
      </c>
      <c r="BO313" s="623">
        <f>Revenue!BO97</f>
        <v>48.171678802466971</v>
      </c>
      <c r="BP313" s="623">
        <f>Revenue!BP97</f>
        <v>49.135112378516311</v>
      </c>
      <c r="BQ313" s="623">
        <f>Revenue!BQ97</f>
        <v>50.117814626086641</v>
      </c>
      <c r="BR313" s="623">
        <f>Revenue!BR97</f>
        <v>51.120170918608373</v>
      </c>
      <c r="BS313" s="623">
        <f>Revenue!BS97</f>
        <v>52.142574336980545</v>
      </c>
      <c r="BT313" s="623">
        <f>Revenue!BT97</f>
        <v>53.185425823720159</v>
      </c>
      <c r="BU313" s="623">
        <f>Revenue!BU97</f>
        <v>54.249134340194566</v>
      </c>
      <c r="BV313" s="623">
        <f>Revenue!BV97</f>
        <v>55.334117026998456</v>
      </c>
      <c r="BW313" s="623">
        <f>Revenue!BW97</f>
        <v>56.440799367538425</v>
      </c>
      <c r="BX313" s="623">
        <f>Revenue!BX97</f>
        <v>57.569615354889194</v>
      </c>
      <c r="BY313" s="623">
        <f>Revenue!BY97</f>
        <v>58.721007661986981</v>
      </c>
      <c r="BZ313" s="623">
        <f>Revenue!BZ97</f>
        <v>59.895427815226725</v>
      </c>
      <c r="CA313" s="623">
        <f>Revenue!CA97</f>
        <v>61.093336371531258</v>
      </c>
      <c r="CB313" s="623">
        <f>Revenue!CB97</f>
        <v>62.315203098961881</v>
      </c>
      <c r="CC313" s="623">
        <f>Revenue!CC97</f>
        <v>63.561507160941119</v>
      </c>
      <c r="CD313" s="623">
        <f>Revenue!CD97</f>
        <v>64.832737304159949</v>
      </c>
      <c r="CE313" s="623">
        <f>Revenue!CE97</f>
        <v>66.129392050243155</v>
      </c>
      <c r="CF313" s="623">
        <f>Revenue!CF97</f>
        <v>67.451979891248016</v>
      </c>
      <c r="CG313" s="623">
        <f>Revenue!CG97</f>
        <v>68.801019489072971</v>
      </c>
      <c r="CH313" s="623">
        <f>Revenue!CH97</f>
        <v>70.17703987885443</v>
      </c>
      <c r="CI313" s="623">
        <f>Revenue!CI97</f>
        <v>71.580580676431524</v>
      </c>
    </row>
    <row r="314" spans="1:87" ht="15" customHeight="1">
      <c r="A314" s="151"/>
      <c r="B314" s="151"/>
      <c r="C314" s="11" t="s">
        <v>768</v>
      </c>
      <c r="D314" s="2" t="s">
        <v>898</v>
      </c>
      <c r="E314" s="2" t="s">
        <v>58</v>
      </c>
      <c r="F314" s="6"/>
      <c r="G314" s="623"/>
      <c r="H314" s="623">
        <f>IF(ISNUMBER(H312),H312,H313)</f>
        <v>18.7</v>
      </c>
      <c r="I314" s="623">
        <f t="shared" ref="I314" si="124">IF(ISNUMBER(I312),I312,I313)</f>
        <v>11.42883857</v>
      </c>
      <c r="J314" s="623">
        <f>IF(ISNUMBER(J312),J312,J313)</f>
        <v>17.020886629347999</v>
      </c>
      <c r="K314" s="623">
        <f>IF(ISNUMBER(K312),K312,K313)</f>
        <v>18.5</v>
      </c>
      <c r="L314" s="623">
        <f>IF(ISNUMBER(L312),L312,L313)</f>
        <v>16.623999999999999</v>
      </c>
      <c r="M314" s="623">
        <f>IF(ISNUMBER(M312),M312,M313)</f>
        <v>16.5504</v>
      </c>
      <c r="N314" s="623">
        <f t="shared" ref="N314" si="125">IF(ISNUMBER(N312),N312,N313)</f>
        <v>16.881408</v>
      </c>
      <c r="O314" s="623">
        <f>IF(ISNUMBER(O312),O312,O313)</f>
        <v>17.202154751999998</v>
      </c>
      <c r="P314" s="623">
        <f>IF(ISNUMBER(P312),P312,P313)</f>
        <v>17.546197847039998</v>
      </c>
      <c r="Q314" s="623">
        <f t="shared" ref="Q314" si="126">IF(ISNUMBER(Q312),Q312,Q313)</f>
        <v>17.897121803980799</v>
      </c>
      <c r="R314" s="623">
        <f t="shared" ref="R314" si="127">IF(ISNUMBER(R312),R312,R313)</f>
        <v>18.255064240060413</v>
      </c>
      <c r="S314" s="623">
        <f t="shared" ref="S314" si="128">IF(ISNUMBER(S312),S312,S313)</f>
        <v>18.620165524861623</v>
      </c>
      <c r="T314" s="623">
        <f t="shared" ref="T314" si="129">IF(ISNUMBER(T312),T312,T313)</f>
        <v>18.992568835358856</v>
      </c>
      <c r="U314" s="623">
        <f t="shared" ref="U314" si="130">IF(ISNUMBER(U312),U312,U313)</f>
        <v>19.372420212066032</v>
      </c>
      <c r="V314" s="623">
        <f t="shared" ref="V314" si="131">IF(ISNUMBER(V312),V312,V313)</f>
        <v>19.759868616307354</v>
      </c>
      <c r="W314" s="623">
        <f t="shared" ref="W314" si="132">IF(ISNUMBER(W312),W312,W313)</f>
        <v>20.155065988633503</v>
      </c>
      <c r="X314" s="623">
        <f t="shared" ref="X314" si="133">IF(ISNUMBER(X312),X312,X313)</f>
        <v>20.558167308406173</v>
      </c>
      <c r="Y314" s="623">
        <f t="shared" ref="Y314" si="134">IF(ISNUMBER(Y312),Y312,Y313)</f>
        <v>20.969330654574296</v>
      </c>
      <c r="Z314" s="623">
        <f t="shared" ref="Z314" si="135">IF(ISNUMBER(Z312),Z312,Z313)</f>
        <v>21.388717267665783</v>
      </c>
      <c r="AA314" s="623">
        <f t="shared" ref="AA314" si="136">IF(ISNUMBER(AA312),AA312,AA313)</f>
        <v>21.8164916130191</v>
      </c>
      <c r="AB314" s="623">
        <f t="shared" ref="AB314" si="137">IF(ISNUMBER(AB312),AB312,AB313)</f>
        <v>22.252821445279483</v>
      </c>
      <c r="AC314" s="623">
        <f t="shared" ref="AC314" si="138">IF(ISNUMBER(AC312),AC312,AC313)</f>
        <v>22.697877874185075</v>
      </c>
      <c r="AD314" s="623">
        <f t="shared" ref="AD314" si="139">IF(ISNUMBER(AD312),AD312,AD313)</f>
        <v>23.151835431668776</v>
      </c>
      <c r="AE314" s="623">
        <f t="shared" ref="AE314" si="140">IF(ISNUMBER(AE312),AE312,AE313)</f>
        <v>23.61487214030215</v>
      </c>
      <c r="AF314" s="623">
        <f t="shared" ref="AF314" si="141">IF(ISNUMBER(AF312),AF312,AF313)</f>
        <v>24.087169583108192</v>
      </c>
      <c r="AG314" s="623">
        <f t="shared" ref="AG314" si="142">IF(ISNUMBER(AG312),AG312,AG313)</f>
        <v>24.568912974770356</v>
      </c>
      <c r="AH314" s="623">
        <f t="shared" ref="AH314" si="143">IF(ISNUMBER(AH312),AH312,AH313)</f>
        <v>25.060291234265765</v>
      </c>
      <c r="AI314" s="623">
        <f t="shared" ref="AI314" si="144">IF(ISNUMBER(AI312),AI312,AI313)</f>
        <v>25.56149705895108</v>
      </c>
      <c r="AJ314" s="623">
        <f t="shared" ref="AJ314" si="145">IF(ISNUMBER(AJ312),AJ312,AJ313)</f>
        <v>26.072727000130101</v>
      </c>
      <c r="AK314" s="623">
        <f t="shared" ref="AK314" si="146">IF(ISNUMBER(AK312),AK312,AK313)</f>
        <v>26.594181540132702</v>
      </c>
      <c r="AL314" s="623">
        <f t="shared" ref="AL314:CI314" si="147">IF(ISNUMBER(AL312),AL312,AL313)</f>
        <v>27.126065170935355</v>
      </c>
      <c r="AM314" s="623">
        <f t="shared" si="147"/>
        <v>27.668586474354061</v>
      </c>
      <c r="AN314" s="623">
        <f t="shared" si="147"/>
        <v>28.221958203841144</v>
      </c>
      <c r="AO314" s="623">
        <f t="shared" si="147"/>
        <v>28.786397367917967</v>
      </c>
      <c r="AP314" s="623">
        <f t="shared" si="147"/>
        <v>29.362125315276327</v>
      </c>
      <c r="AQ314" s="623">
        <f t="shared" si="147"/>
        <v>29.949367821581852</v>
      </c>
      <c r="AR314" s="623">
        <f t="shared" si="147"/>
        <v>30.548355178013491</v>
      </c>
      <c r="AS314" s="623">
        <f t="shared" si="147"/>
        <v>31.159322281573761</v>
      </c>
      <c r="AT314" s="623">
        <f t="shared" si="147"/>
        <v>31.782508727205236</v>
      </c>
      <c r="AU314" s="623">
        <f t="shared" si="147"/>
        <v>32.418158901749344</v>
      </c>
      <c r="AV314" s="623">
        <f t="shared" si="147"/>
        <v>33.066522079784335</v>
      </c>
      <c r="AW314" s="623">
        <f t="shared" si="147"/>
        <v>33.727852521380022</v>
      </c>
      <c r="AX314" s="623">
        <f t="shared" si="147"/>
        <v>34.402409571807624</v>
      </c>
      <c r="AY314" s="623">
        <f t="shared" si="147"/>
        <v>35.090457763243776</v>
      </c>
      <c r="AZ314" s="623">
        <f t="shared" si="147"/>
        <v>35.792266918508652</v>
      </c>
      <c r="BA314" s="623">
        <f t="shared" si="147"/>
        <v>36.508112256878825</v>
      </c>
      <c r="BB314" s="623">
        <f t="shared" si="147"/>
        <v>37.238274502016402</v>
      </c>
      <c r="BC314" s="623">
        <f t="shared" si="147"/>
        <v>37.983039992056732</v>
      </c>
      <c r="BD314" s="623">
        <f t="shared" si="147"/>
        <v>38.742700791897867</v>
      </c>
      <c r="BE314" s="623">
        <f t="shared" si="147"/>
        <v>39.517554807735827</v>
      </c>
      <c r="BF314" s="623">
        <f t="shared" si="147"/>
        <v>40.307905903890543</v>
      </c>
      <c r="BG314" s="623">
        <f t="shared" si="147"/>
        <v>41.114064021968353</v>
      </c>
      <c r="BH314" s="623">
        <f t="shared" si="147"/>
        <v>41.936345302407723</v>
      </c>
      <c r="BI314" s="623">
        <f t="shared" si="147"/>
        <v>42.775072208455882</v>
      </c>
      <c r="BJ314" s="623">
        <f t="shared" si="147"/>
        <v>43.630573652625003</v>
      </c>
      <c r="BK314" s="623">
        <f t="shared" si="147"/>
        <v>44.503185125677504</v>
      </c>
      <c r="BL314" s="623">
        <f t="shared" si="147"/>
        <v>45.393248828191055</v>
      </c>
      <c r="BM314" s="623">
        <f t="shared" si="147"/>
        <v>46.301113804754877</v>
      </c>
      <c r="BN314" s="623">
        <f t="shared" si="147"/>
        <v>47.227136080849974</v>
      </c>
      <c r="BO314" s="623">
        <f t="shared" si="147"/>
        <v>48.171678802466971</v>
      </c>
      <c r="BP314" s="623">
        <f t="shared" si="147"/>
        <v>49.135112378516311</v>
      </c>
      <c r="BQ314" s="623">
        <f t="shared" si="147"/>
        <v>50.117814626086641</v>
      </c>
      <c r="BR314" s="623">
        <f t="shared" si="147"/>
        <v>51.120170918608373</v>
      </c>
      <c r="BS314" s="623">
        <f t="shared" si="147"/>
        <v>52.142574336980545</v>
      </c>
      <c r="BT314" s="623">
        <f t="shared" si="147"/>
        <v>53.185425823720159</v>
      </c>
      <c r="BU314" s="623">
        <f t="shared" si="147"/>
        <v>54.249134340194566</v>
      </c>
      <c r="BV314" s="623">
        <f t="shared" si="147"/>
        <v>55.334117026998456</v>
      </c>
      <c r="BW314" s="623">
        <f t="shared" si="147"/>
        <v>56.440799367538425</v>
      </c>
      <c r="BX314" s="623">
        <f t="shared" si="147"/>
        <v>57.569615354889194</v>
      </c>
      <c r="BY314" s="623">
        <f t="shared" si="147"/>
        <v>58.721007661986981</v>
      </c>
      <c r="BZ314" s="623">
        <f t="shared" si="147"/>
        <v>59.895427815226725</v>
      </c>
      <c r="CA314" s="623">
        <f t="shared" si="147"/>
        <v>61.093336371531258</v>
      </c>
      <c r="CB314" s="623">
        <f t="shared" si="147"/>
        <v>62.315203098961881</v>
      </c>
      <c r="CC314" s="623">
        <f t="shared" si="147"/>
        <v>63.561507160941119</v>
      </c>
      <c r="CD314" s="623">
        <f t="shared" si="147"/>
        <v>64.832737304159949</v>
      </c>
      <c r="CE314" s="623">
        <f t="shared" si="147"/>
        <v>66.129392050243155</v>
      </c>
      <c r="CF314" s="623">
        <f t="shared" si="147"/>
        <v>67.451979891248016</v>
      </c>
      <c r="CG314" s="623">
        <f t="shared" si="147"/>
        <v>68.801019489072971</v>
      </c>
      <c r="CH314" s="623">
        <f t="shared" si="147"/>
        <v>70.17703987885443</v>
      </c>
      <c r="CI314" s="623">
        <f t="shared" si="147"/>
        <v>71.580580676431524</v>
      </c>
    </row>
    <row r="315" spans="1:87">
      <c r="A315" s="151"/>
      <c r="B315" s="151"/>
      <c r="D315" s="2"/>
      <c r="E315" s="2"/>
      <c r="F315" s="2"/>
      <c r="G315" s="130"/>
      <c r="H315" s="130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</row>
    <row r="316" spans="1:87">
      <c r="A316" s="218"/>
      <c r="B316" s="218"/>
      <c r="C316" s="235" t="s">
        <v>765</v>
      </c>
      <c r="D316" s="208"/>
      <c r="E316" s="208"/>
      <c r="F316" s="208"/>
      <c r="G316" s="208"/>
      <c r="H316" s="177"/>
      <c r="I316" s="177"/>
      <c r="J316" s="177"/>
      <c r="K316" s="180"/>
      <c r="L316" s="181"/>
      <c r="M316" s="181"/>
      <c r="N316" s="181"/>
      <c r="O316" s="182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  <c r="AB316" s="177"/>
      <c r="AC316" s="177"/>
      <c r="AD316" s="177"/>
      <c r="AE316" s="177"/>
      <c r="AF316" s="177"/>
      <c r="AG316" s="177"/>
      <c r="AH316" s="177"/>
      <c r="AI316" s="177"/>
      <c r="AJ316" s="177"/>
      <c r="AK316" s="177"/>
      <c r="AL316" s="177"/>
      <c r="AM316" s="177"/>
      <c r="AN316" s="177"/>
      <c r="AO316" s="177"/>
      <c r="AP316" s="177"/>
      <c r="AQ316" s="177"/>
      <c r="AR316" s="177"/>
      <c r="AS316" s="177"/>
      <c r="AT316" s="177"/>
      <c r="AU316" s="177"/>
      <c r="AV316" s="177"/>
      <c r="AW316" s="177"/>
      <c r="AX316" s="177"/>
      <c r="AY316" s="177"/>
      <c r="AZ316" s="177"/>
      <c r="BA316" s="177"/>
      <c r="BB316" s="177"/>
      <c r="BC316" s="177"/>
      <c r="BD316" s="177"/>
      <c r="BE316" s="177"/>
      <c r="BF316" s="177"/>
      <c r="BG316" s="177"/>
      <c r="BH316" s="177"/>
      <c r="BI316" s="177"/>
      <c r="BJ316" s="177"/>
      <c r="BK316" s="177"/>
      <c r="BL316" s="177"/>
      <c r="BM316" s="177"/>
      <c r="BN316" s="177"/>
      <c r="BO316" s="177"/>
      <c r="BP316" s="177"/>
      <c r="BQ316" s="177"/>
      <c r="BR316" s="177"/>
      <c r="BS316" s="177"/>
      <c r="BT316" s="177"/>
      <c r="BU316" s="177"/>
      <c r="BV316" s="177"/>
      <c r="BW316" s="177"/>
      <c r="BX316" s="177"/>
      <c r="BY316" s="177"/>
      <c r="BZ316" s="177"/>
      <c r="CA316" s="177"/>
      <c r="CB316" s="177"/>
      <c r="CC316" s="177"/>
      <c r="CD316" s="177"/>
      <c r="CE316" s="177"/>
      <c r="CF316" s="177"/>
      <c r="CG316" s="177"/>
      <c r="CH316" s="177"/>
      <c r="CI316" s="177"/>
    </row>
    <row r="317" spans="1:87">
      <c r="A317" s="203"/>
      <c r="B317" s="151"/>
      <c r="C317" s="8" t="s">
        <v>303</v>
      </c>
      <c r="D317" s="2" t="s">
        <v>898</v>
      </c>
      <c r="E317" s="2" t="s">
        <v>58</v>
      </c>
      <c r="F317" s="41"/>
      <c r="G317" s="736"/>
      <c r="H317" s="461">
        <v>4.0999999999999996</v>
      </c>
      <c r="I317" s="461">
        <v>3.95</v>
      </c>
      <c r="J317" s="461">
        <v>4</v>
      </c>
      <c r="K317" s="461">
        <v>3.5289999999999999</v>
      </c>
      <c r="L317" s="461">
        <v>3.53</v>
      </c>
      <c r="M317" s="461">
        <v>3.5</v>
      </c>
      <c r="N317" s="461">
        <v>3.5</v>
      </c>
      <c r="O317" s="461">
        <v>3.6</v>
      </c>
      <c r="P317" s="461">
        <v>3.6</v>
      </c>
      <c r="Q317" s="461">
        <v>1.58</v>
      </c>
      <c r="R317" s="461">
        <v>0</v>
      </c>
      <c r="S317" s="461">
        <v>0</v>
      </c>
      <c r="T317" s="461">
        <v>0</v>
      </c>
      <c r="U317" s="461">
        <v>0</v>
      </c>
      <c r="V317" s="461">
        <v>0</v>
      </c>
      <c r="W317" s="461">
        <v>0</v>
      </c>
      <c r="X317" s="461">
        <v>0</v>
      </c>
      <c r="Y317" s="461">
        <v>0</v>
      </c>
      <c r="Z317" s="461">
        <v>0</v>
      </c>
      <c r="AA317" s="461">
        <v>0</v>
      </c>
      <c r="AB317" s="461">
        <v>0</v>
      </c>
      <c r="AC317" s="461">
        <v>0</v>
      </c>
      <c r="AD317" s="461">
        <v>0</v>
      </c>
      <c r="AE317" s="461">
        <v>0</v>
      </c>
      <c r="AF317" s="461">
        <v>0</v>
      </c>
      <c r="AG317" s="461">
        <v>0</v>
      </c>
      <c r="AH317" s="461">
        <v>0</v>
      </c>
      <c r="AI317" s="461">
        <v>0</v>
      </c>
      <c r="AJ317" s="461">
        <v>0</v>
      </c>
      <c r="AK317" s="461">
        <v>0</v>
      </c>
      <c r="AL317" s="461">
        <v>0</v>
      </c>
      <c r="AM317" s="461">
        <v>0</v>
      </c>
      <c r="AN317" s="461">
        <v>0</v>
      </c>
      <c r="AO317" s="461">
        <v>0</v>
      </c>
      <c r="AP317" s="461">
        <v>0</v>
      </c>
      <c r="AQ317" s="461">
        <v>0</v>
      </c>
      <c r="AR317" s="461">
        <v>0</v>
      </c>
      <c r="AS317" s="461">
        <v>0</v>
      </c>
      <c r="AT317" s="461">
        <v>0</v>
      </c>
      <c r="AU317" s="461">
        <v>0</v>
      </c>
      <c r="AV317" s="461">
        <v>0</v>
      </c>
      <c r="AW317" s="461">
        <v>0</v>
      </c>
      <c r="AX317" s="461">
        <v>0</v>
      </c>
      <c r="AY317" s="461">
        <v>0</v>
      </c>
      <c r="AZ317" s="461">
        <v>0</v>
      </c>
      <c r="BA317" s="461">
        <v>0</v>
      </c>
      <c r="BB317" s="461">
        <v>0</v>
      </c>
      <c r="BC317" s="461">
        <v>0</v>
      </c>
      <c r="BD317" s="461">
        <v>0</v>
      </c>
      <c r="BE317" s="461">
        <v>0</v>
      </c>
      <c r="BF317" s="461">
        <v>0</v>
      </c>
      <c r="BG317" s="461">
        <v>0</v>
      </c>
      <c r="BH317" s="461">
        <v>0</v>
      </c>
      <c r="BI317" s="461">
        <v>0</v>
      </c>
      <c r="BJ317" s="461">
        <v>0</v>
      </c>
      <c r="BK317" s="461">
        <v>0</v>
      </c>
      <c r="BL317" s="461">
        <v>0</v>
      </c>
      <c r="BM317" s="461">
        <v>0</v>
      </c>
      <c r="BN317" s="461">
        <v>0</v>
      </c>
      <c r="BO317" s="461">
        <v>0</v>
      </c>
      <c r="BP317" s="461">
        <v>0</v>
      </c>
      <c r="BQ317" s="461">
        <v>0</v>
      </c>
      <c r="BR317" s="461">
        <v>0</v>
      </c>
      <c r="BS317" s="461">
        <v>0</v>
      </c>
      <c r="BT317" s="461">
        <v>0</v>
      </c>
      <c r="BU317" s="461">
        <v>0</v>
      </c>
      <c r="BV317" s="461">
        <v>0</v>
      </c>
      <c r="BW317" s="461">
        <v>0</v>
      </c>
      <c r="BX317" s="461">
        <v>0</v>
      </c>
      <c r="BY317" s="461">
        <v>0</v>
      </c>
      <c r="BZ317" s="461">
        <v>0</v>
      </c>
      <c r="CA317" s="461">
        <v>0</v>
      </c>
      <c r="CB317" s="461">
        <v>0</v>
      </c>
      <c r="CC317" s="461">
        <v>0</v>
      </c>
      <c r="CD317" s="461">
        <v>0</v>
      </c>
      <c r="CE317" s="461">
        <v>0</v>
      </c>
      <c r="CF317" s="461">
        <v>0</v>
      </c>
      <c r="CG317" s="461">
        <v>0</v>
      </c>
      <c r="CH317" s="461">
        <v>0</v>
      </c>
      <c r="CI317" s="461">
        <v>0</v>
      </c>
    </row>
    <row r="318" spans="1:87">
      <c r="A318" s="151"/>
      <c r="B318" s="151"/>
      <c r="C318" t="s">
        <v>304</v>
      </c>
      <c r="D318" s="2" t="s">
        <v>898</v>
      </c>
      <c r="E318" s="2" t="s">
        <v>58</v>
      </c>
      <c r="G318" s="93">
        <v>37.289000000000001</v>
      </c>
      <c r="H318" s="785"/>
      <c r="I318" s="785"/>
      <c r="J318" s="785"/>
      <c r="K318" s="785"/>
      <c r="L318" s="785"/>
      <c r="M318" s="785"/>
      <c r="N318" s="785"/>
      <c r="O318" s="785"/>
      <c r="P318" s="785"/>
      <c r="Q318" s="785"/>
      <c r="R318" s="785"/>
      <c r="S318" s="785"/>
      <c r="T318" s="785"/>
      <c r="U318" s="785"/>
      <c r="V318" s="785"/>
      <c r="W318" s="785"/>
      <c r="X318" s="785"/>
      <c r="Y318" s="785"/>
      <c r="Z318" s="785"/>
      <c r="AA318" s="785"/>
      <c r="AB318" s="785"/>
      <c r="AC318" s="785"/>
      <c r="AD318" s="785"/>
      <c r="AE318" s="785"/>
      <c r="AF318" s="785"/>
      <c r="AG318" s="420"/>
      <c r="AH318" s="420"/>
      <c r="AI318" s="420"/>
      <c r="AJ318" s="420"/>
      <c r="AK318" s="420"/>
      <c r="AL318" s="420"/>
      <c r="AM318" s="420"/>
      <c r="AN318" s="420"/>
      <c r="AO318" s="420"/>
      <c r="AP318" s="420"/>
      <c r="AQ318" s="420"/>
      <c r="AR318" s="420"/>
      <c r="AS318" s="420"/>
      <c r="AT318" s="420"/>
      <c r="AU318" s="420"/>
      <c r="AV318" s="420"/>
      <c r="AW318" s="420"/>
      <c r="AX318" s="420"/>
      <c r="AY318" s="420"/>
      <c r="AZ318" s="420"/>
      <c r="BA318" s="420"/>
      <c r="BB318" s="420"/>
      <c r="BC318" s="420"/>
      <c r="BD318" s="420"/>
      <c r="BE318" s="420"/>
      <c r="BF318" s="420"/>
      <c r="BG318" s="420"/>
      <c r="BH318" s="420"/>
      <c r="BI318" s="420"/>
      <c r="BJ318" s="420"/>
      <c r="BK318" s="420"/>
      <c r="BL318" s="420"/>
      <c r="BM318" s="420"/>
      <c r="BN318" s="420"/>
      <c r="BO318" s="420"/>
      <c r="BP318" s="420"/>
      <c r="BQ318" s="420"/>
      <c r="BR318" s="420"/>
      <c r="BS318" s="420"/>
      <c r="BT318" s="420"/>
      <c r="BU318" s="420"/>
      <c r="BV318" s="420"/>
      <c r="BW318" s="420"/>
      <c r="BX318" s="420"/>
      <c r="BY318" s="420"/>
      <c r="BZ318" s="420"/>
      <c r="CA318" s="420"/>
      <c r="CB318" s="420"/>
      <c r="CC318" s="420"/>
      <c r="CD318" s="420"/>
      <c r="CE318" s="420"/>
      <c r="CF318" s="420"/>
      <c r="CG318" s="420"/>
      <c r="CH318" s="420"/>
      <c r="CI318" s="420"/>
    </row>
    <row r="319" spans="1:87">
      <c r="A319" s="151"/>
      <c r="B319" s="151"/>
      <c r="D319" s="2"/>
      <c r="E319" s="2"/>
      <c r="F319" s="158"/>
      <c r="G319" s="158"/>
      <c r="H319" s="130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</row>
    <row r="320" spans="1:87">
      <c r="A320" s="218"/>
      <c r="B320" s="218"/>
      <c r="C320" s="235" t="s">
        <v>496</v>
      </c>
      <c r="D320" s="208"/>
      <c r="E320" s="208"/>
      <c r="F320" s="208"/>
      <c r="G320" s="208"/>
      <c r="H320" s="177"/>
      <c r="I320" s="177"/>
      <c r="J320" s="177"/>
      <c r="K320" s="180"/>
      <c r="L320" s="181"/>
      <c r="M320" s="181"/>
      <c r="N320" s="181"/>
      <c r="O320" s="182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77"/>
      <c r="BL320" s="177"/>
      <c r="BM320" s="177"/>
      <c r="BN320" s="177"/>
      <c r="BO320" s="177"/>
      <c r="BP320" s="177"/>
      <c r="BQ320" s="177"/>
      <c r="BR320" s="177"/>
      <c r="BS320" s="177"/>
      <c r="BT320" s="177"/>
      <c r="BU320" s="177"/>
      <c r="BV320" s="177"/>
      <c r="BW320" s="177"/>
      <c r="BX320" s="177"/>
      <c r="BY320" s="177"/>
      <c r="BZ320" s="177"/>
      <c r="CA320" s="177"/>
      <c r="CB320" s="177"/>
      <c r="CC320" s="177"/>
      <c r="CD320" s="177"/>
      <c r="CE320" s="177"/>
      <c r="CF320" s="177"/>
      <c r="CG320" s="177"/>
      <c r="CH320" s="177"/>
      <c r="CI320" s="177"/>
    </row>
    <row r="321" spans="1:32">
      <c r="A321" s="151"/>
      <c r="B321" s="151"/>
      <c r="C321" s="4" t="s">
        <v>843</v>
      </c>
      <c r="H321" s="130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/>
    </row>
    <row r="322" spans="1:32">
      <c r="A322" s="151"/>
      <c r="B322" s="151"/>
      <c r="C322" t="s">
        <v>573</v>
      </c>
      <c r="D322" s="2" t="s">
        <v>113</v>
      </c>
      <c r="E322" s="2" t="s">
        <v>42</v>
      </c>
      <c r="F322" s="174">
        <v>0.27450847728074762</v>
      </c>
      <c r="G322" s="175"/>
      <c r="H322" s="130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</row>
    <row r="323" spans="1:32">
      <c r="A323" s="151"/>
      <c r="B323" s="151"/>
      <c r="C323" t="s">
        <v>574</v>
      </c>
      <c r="D323" s="2" t="s">
        <v>113</v>
      </c>
      <c r="E323" s="2" t="s">
        <v>42</v>
      </c>
      <c r="F323" s="174">
        <v>4.0778096195591217E-2</v>
      </c>
      <c r="G323" s="175"/>
      <c r="H323" s="130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</row>
    <row r="324" spans="1:32">
      <c r="A324" s="151"/>
      <c r="B324" s="151"/>
      <c r="C324" t="s">
        <v>575</v>
      </c>
      <c r="D324" s="2" t="s">
        <v>113</v>
      </c>
      <c r="E324" s="2" t="s">
        <v>42</v>
      </c>
      <c r="F324" s="174">
        <v>0.2447860884151134</v>
      </c>
      <c r="G324" s="175"/>
      <c r="H324" s="130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/>
      <c r="AC324" s="130"/>
      <c r="AD324" s="130"/>
      <c r="AE324" s="130"/>
      <c r="AF324" s="130"/>
    </row>
    <row r="325" spans="1:32">
      <c r="A325" s="151"/>
      <c r="B325" s="151"/>
      <c r="C325" t="s">
        <v>576</v>
      </c>
      <c r="D325" s="2" t="s">
        <v>113</v>
      </c>
      <c r="E325" s="2" t="s">
        <v>42</v>
      </c>
      <c r="F325" s="174">
        <v>1.5263085078080555E-2</v>
      </c>
      <c r="G325" s="175"/>
      <c r="H325" s="130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</row>
    <row r="326" spans="1:32">
      <c r="A326" s="151"/>
      <c r="B326" s="151"/>
      <c r="C326" t="s">
        <v>577</v>
      </c>
      <c r="D326" s="2" t="s">
        <v>113</v>
      </c>
      <c r="E326" s="2" t="s">
        <v>42</v>
      </c>
      <c r="F326" s="174">
        <v>0.42129382834765478</v>
      </c>
      <c r="G326" s="175"/>
      <c r="H326" s="130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0"/>
      <c r="AF326" s="130"/>
    </row>
    <row r="327" spans="1:32">
      <c r="A327" s="151"/>
      <c r="B327" s="151"/>
      <c r="C327" t="s">
        <v>578</v>
      </c>
      <c r="D327" s="2" t="s">
        <v>113</v>
      </c>
      <c r="E327" s="2" t="s">
        <v>42</v>
      </c>
      <c r="F327" s="174">
        <v>3.3704246828125907E-3</v>
      </c>
      <c r="G327" s="175"/>
      <c r="H327" s="130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/>
    </row>
    <row r="328" spans="1:32">
      <c r="A328" s="151"/>
      <c r="B328" s="151"/>
      <c r="C328" s="4" t="s">
        <v>850</v>
      </c>
      <c r="D328" s="2" t="s">
        <v>113</v>
      </c>
      <c r="E328" s="2" t="s">
        <v>42</v>
      </c>
      <c r="F328" s="735">
        <f>SUM(F322:F327)</f>
        <v>1.0000000000000002</v>
      </c>
      <c r="G328" s="698"/>
      <c r="H328" s="130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0"/>
      <c r="AF328" s="130"/>
    </row>
    <row r="329" spans="1:32">
      <c r="A329" s="151"/>
      <c r="B329" s="151"/>
      <c r="D329" s="2"/>
      <c r="E329" s="2"/>
      <c r="F329" s="677" t="b">
        <f>F328=1</f>
        <v>1</v>
      </c>
      <c r="G329" s="677"/>
      <c r="H329" s="130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0"/>
      <c r="AF329" s="130"/>
    </row>
    <row r="330" spans="1:32">
      <c r="A330" s="151"/>
      <c r="B330" s="151"/>
      <c r="D330" s="2"/>
      <c r="E330" s="2"/>
      <c r="F330" s="158"/>
      <c r="G330" s="158"/>
      <c r="H330" s="130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</row>
    <row r="331" spans="1:32">
      <c r="A331" s="151"/>
      <c r="B331" s="151"/>
      <c r="C331" t="s">
        <v>573</v>
      </c>
      <c r="D331" s="2" t="s">
        <v>41</v>
      </c>
      <c r="E331" s="2" t="s">
        <v>584</v>
      </c>
      <c r="F331" s="458">
        <v>5</v>
      </c>
      <c r="G331" s="458"/>
      <c r="H331" s="130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0"/>
      <c r="AF331" s="130"/>
    </row>
    <row r="332" spans="1:32">
      <c r="A332" s="151"/>
      <c r="B332" s="151"/>
      <c r="C332" t="s">
        <v>574</v>
      </c>
      <c r="D332" s="2" t="s">
        <v>41</v>
      </c>
      <c r="E332" s="2" t="s">
        <v>584</v>
      </c>
      <c r="F332" s="458">
        <v>15</v>
      </c>
      <c r="G332" s="458"/>
      <c r="H332" s="130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</row>
    <row r="333" spans="1:32">
      <c r="A333" s="151"/>
      <c r="B333" s="151"/>
      <c r="C333" t="s">
        <v>575</v>
      </c>
      <c r="D333" s="2" t="s">
        <v>41</v>
      </c>
      <c r="E333" s="2" t="s">
        <v>584</v>
      </c>
      <c r="F333" s="458">
        <v>25</v>
      </c>
      <c r="G333" s="458"/>
      <c r="H333" s="130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0"/>
      <c r="AF333" s="130"/>
    </row>
    <row r="334" spans="1:32">
      <c r="A334" s="151"/>
      <c r="B334" s="151"/>
      <c r="C334" t="s">
        <v>576</v>
      </c>
      <c r="D334" s="2" t="s">
        <v>41</v>
      </c>
      <c r="E334" s="2" t="s">
        <v>584</v>
      </c>
      <c r="F334" s="458">
        <v>40</v>
      </c>
      <c r="G334" s="458"/>
      <c r="H334" s="130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/>
      <c r="AF334" s="130"/>
    </row>
    <row r="335" spans="1:32">
      <c r="A335" s="151"/>
      <c r="B335" s="151"/>
      <c r="C335" t="s">
        <v>577</v>
      </c>
      <c r="D335" s="2" t="s">
        <v>41</v>
      </c>
      <c r="E335" s="2" t="s">
        <v>584</v>
      </c>
      <c r="F335" s="458">
        <v>60</v>
      </c>
      <c r="G335" s="458"/>
      <c r="H335" s="130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/>
      <c r="AF335" s="130"/>
    </row>
    <row r="336" spans="1:32">
      <c r="A336" s="151"/>
      <c r="B336" s="151"/>
      <c r="C336" t="s">
        <v>585</v>
      </c>
      <c r="D336" s="2" t="s">
        <v>41</v>
      </c>
      <c r="E336" s="2" t="s">
        <v>584</v>
      </c>
      <c r="F336" s="458">
        <v>140</v>
      </c>
      <c r="G336" s="458"/>
      <c r="H336" s="130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/>
      <c r="AF336" s="130"/>
    </row>
    <row r="337" spans="1:87">
      <c r="A337" s="151"/>
      <c r="B337" s="151"/>
      <c r="D337" s="2"/>
      <c r="E337" s="2"/>
      <c r="F337" s="6"/>
      <c r="G337" s="6"/>
      <c r="H337" s="107"/>
      <c r="I337" s="107"/>
      <c r="J337" s="107"/>
      <c r="K337" s="107"/>
      <c r="L337" s="107"/>
      <c r="M337" s="107"/>
      <c r="N337" s="107"/>
      <c r="O337" s="4"/>
      <c r="P337" s="4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</row>
    <row r="338" spans="1:87">
      <c r="A338" s="215"/>
      <c r="B338" s="193"/>
      <c r="C338" s="51" t="s">
        <v>305</v>
      </c>
      <c r="D338" s="90"/>
      <c r="E338" s="90"/>
      <c r="F338" s="92"/>
      <c r="G338" s="92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0"/>
      <c r="BI338" s="50"/>
      <c r="BJ338" s="50"/>
      <c r="BK338" s="50"/>
      <c r="BL338" s="50"/>
      <c r="BM338" s="50"/>
      <c r="BN338" s="50"/>
      <c r="BO338" s="50"/>
      <c r="BP338" s="50"/>
      <c r="BQ338" s="50"/>
      <c r="BR338" s="50"/>
      <c r="BS338" s="50"/>
      <c r="BT338" s="50"/>
      <c r="BU338" s="50"/>
      <c r="BV338" s="50"/>
      <c r="BW338" s="50"/>
      <c r="BX338" s="50"/>
      <c r="BY338" s="50"/>
      <c r="BZ338" s="50"/>
      <c r="CA338" s="50"/>
      <c r="CB338" s="50"/>
      <c r="CC338" s="50"/>
      <c r="CD338" s="50"/>
      <c r="CE338" s="50"/>
      <c r="CF338" s="50"/>
      <c r="CG338" s="50"/>
      <c r="CH338" s="50"/>
      <c r="CI338" s="50"/>
    </row>
    <row r="339" spans="1:87">
      <c r="A339" s="233"/>
      <c r="B339" s="302"/>
      <c r="C339" s="239" t="s">
        <v>306</v>
      </c>
      <c r="D339" s="208"/>
      <c r="E339" s="208"/>
      <c r="F339" s="240"/>
      <c r="G339" s="240"/>
      <c r="H339" s="237"/>
      <c r="I339" s="208"/>
      <c r="J339" s="241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  <c r="AB339" s="177"/>
      <c r="AC339" s="177"/>
      <c r="AD339" s="177"/>
      <c r="AE339" s="177"/>
      <c r="AF339" s="177"/>
      <c r="AG339" s="177"/>
      <c r="AH339" s="177"/>
      <c r="AI339" s="177"/>
      <c r="AJ339" s="177"/>
      <c r="AK339" s="177"/>
      <c r="AL339" s="177"/>
      <c r="AM339" s="177"/>
      <c r="AN339" s="177"/>
      <c r="AO339" s="177"/>
      <c r="AP339" s="177"/>
      <c r="AQ339" s="177"/>
      <c r="AR339" s="177"/>
      <c r="AS339" s="177"/>
      <c r="AT339" s="177"/>
      <c r="AU339" s="177"/>
      <c r="AV339" s="177"/>
      <c r="AW339" s="177"/>
      <c r="AX339" s="177"/>
      <c r="AY339" s="177"/>
      <c r="AZ339" s="177"/>
      <c r="BA339" s="177"/>
      <c r="BB339" s="177"/>
      <c r="BC339" s="177"/>
      <c r="BD339" s="177"/>
      <c r="BE339" s="177"/>
      <c r="BF339" s="177"/>
      <c r="BG339" s="177"/>
      <c r="BH339" s="177"/>
      <c r="BI339" s="177"/>
      <c r="BJ339" s="177"/>
      <c r="BK339" s="177"/>
      <c r="BL339" s="177"/>
      <c r="BM339" s="177"/>
      <c r="BN339" s="177"/>
      <c r="BO339" s="177"/>
      <c r="BP339" s="177"/>
      <c r="BQ339" s="177"/>
      <c r="BR339" s="177"/>
      <c r="BS339" s="177"/>
      <c r="BT339" s="177"/>
      <c r="BU339" s="177"/>
      <c r="BV339" s="177"/>
      <c r="BW339" s="177"/>
      <c r="BX339" s="177"/>
      <c r="BY339" s="177"/>
      <c r="BZ339" s="177"/>
      <c r="CA339" s="177"/>
      <c r="CB339" s="177"/>
      <c r="CC339" s="177"/>
      <c r="CD339" s="177"/>
      <c r="CE339" s="177"/>
      <c r="CF339" s="177"/>
      <c r="CG339" s="177"/>
      <c r="CH339" s="177"/>
      <c r="CI339" s="177"/>
    </row>
    <row r="340" spans="1:87">
      <c r="A340" s="203"/>
      <c r="B340" s="1"/>
      <c r="C340" s="4" t="s">
        <v>854</v>
      </c>
      <c r="D340" s="2"/>
      <c r="E340" s="2"/>
      <c r="F340" s="34"/>
      <c r="G340" s="34"/>
    </row>
    <row r="341" spans="1:87">
      <c r="A341" s="203"/>
      <c r="B341" s="1"/>
      <c r="C341" t="s">
        <v>307</v>
      </c>
      <c r="D341" s="2" t="s">
        <v>898</v>
      </c>
      <c r="E341" s="2" t="s">
        <v>58</v>
      </c>
      <c r="F341" s="34"/>
      <c r="G341" s="624"/>
      <c r="H341" s="624">
        <f>H344-H342+H343</f>
        <v>142.24100000000001</v>
      </c>
      <c r="I341" s="624">
        <f>I344-I342+I343</f>
        <v>140.61600000000001</v>
      </c>
      <c r="J341" s="624">
        <f>J344-J342+J343</f>
        <v>137.56</v>
      </c>
      <c r="K341" s="624">
        <f>K344-K342+K343</f>
        <v>141.67600000000002</v>
      </c>
      <c r="L341" s="624">
        <f>L344-L342+L343</f>
        <v>148.96599999999998</v>
      </c>
    </row>
    <row r="342" spans="1:87">
      <c r="A342" s="203"/>
      <c r="B342" s="1"/>
      <c r="C342" s="11" t="s">
        <v>308</v>
      </c>
      <c r="D342" s="2" t="s">
        <v>898</v>
      </c>
      <c r="E342" s="2" t="s">
        <v>58</v>
      </c>
      <c r="F342" s="34"/>
      <c r="G342" s="786"/>
      <c r="H342" s="443">
        <v>0.8</v>
      </c>
      <c r="I342" s="443">
        <v>1</v>
      </c>
      <c r="J342" s="443">
        <v>2.5</v>
      </c>
      <c r="K342" s="443">
        <v>4.149</v>
      </c>
      <c r="L342" s="443">
        <v>4.4589999999999996</v>
      </c>
    </row>
    <row r="343" spans="1:87">
      <c r="A343" s="203"/>
      <c r="B343" s="1"/>
      <c r="C343" s="11" t="s">
        <v>309</v>
      </c>
      <c r="D343" s="2" t="s">
        <v>898</v>
      </c>
      <c r="E343" s="2" t="s">
        <v>58</v>
      </c>
      <c r="F343" s="34"/>
      <c r="G343" s="786"/>
      <c r="H343" s="443">
        <v>0.21099999999999999</v>
      </c>
      <c r="I343" s="443">
        <v>8.0000000000000002E-3</v>
      </c>
      <c r="J343" s="443">
        <v>4.3129999999999997</v>
      </c>
      <c r="K343" s="443">
        <v>12.692</v>
      </c>
      <c r="L343" s="443">
        <v>11.099</v>
      </c>
    </row>
    <row r="344" spans="1:87">
      <c r="A344" s="203"/>
      <c r="B344" s="1"/>
      <c r="C344" s="11" t="s">
        <v>310</v>
      </c>
      <c r="D344" s="2" t="s">
        <v>898</v>
      </c>
      <c r="E344" s="2" t="s">
        <v>58</v>
      </c>
      <c r="F344" s="34"/>
      <c r="G344" s="786"/>
      <c r="H344" s="443">
        <v>142.83000000000001</v>
      </c>
      <c r="I344" s="443">
        <v>141.608</v>
      </c>
      <c r="J344" s="443">
        <v>135.74700000000001</v>
      </c>
      <c r="K344" s="443">
        <v>133.13300000000001</v>
      </c>
      <c r="L344" s="443">
        <v>142.32599999999999</v>
      </c>
    </row>
    <row r="345" spans="1:87">
      <c r="A345" s="203"/>
      <c r="B345" s="1"/>
      <c r="C345" s="11"/>
      <c r="D345" s="2"/>
      <c r="E345" s="2"/>
      <c r="F345" s="34"/>
      <c r="G345" s="34"/>
    </row>
    <row r="346" spans="1:87">
      <c r="A346" s="203"/>
      <c r="B346" s="1"/>
      <c r="C346" s="4" t="s">
        <v>460</v>
      </c>
      <c r="D346" s="2"/>
      <c r="E346" s="2"/>
      <c r="F346" s="34"/>
      <c r="G346" s="34"/>
    </row>
    <row r="347" spans="1:87">
      <c r="A347" s="203"/>
      <c r="B347" s="151"/>
      <c r="C347" s="11" t="s">
        <v>311</v>
      </c>
      <c r="D347" s="2" t="s">
        <v>898</v>
      </c>
      <c r="E347" s="2" t="s">
        <v>58</v>
      </c>
      <c r="F347" s="69"/>
      <c r="G347" s="623"/>
      <c r="H347" s="623"/>
      <c r="I347" s="623"/>
      <c r="J347" s="623">
        <f>'M30 (AR25)'!AA23/1000000</f>
        <v>126.72443020302309</v>
      </c>
      <c r="K347" s="623">
        <f>'M30 (AR25)'!AB23/1000000</f>
        <v>136.85725816967928</v>
      </c>
      <c r="L347" s="623">
        <f>'M30 (AR25)'!AC23/1000000</f>
        <v>149.29771185567722</v>
      </c>
      <c r="M347" s="623">
        <f>'M30 (AR25)'!AD23/1000000</f>
        <v>150.54238124470405</v>
      </c>
      <c r="N347" s="623">
        <f>'M30 (AR25)'!AE23/1000000</f>
        <v>144.31109648232729</v>
      </c>
      <c r="O347" s="623">
        <f>'M30 (AR25)'!AF23/1000000</f>
        <v>136.32252155978105</v>
      </c>
      <c r="P347" s="623">
        <f>'M30 (AR25)'!AG23/1000000</f>
        <v>129.76393410018304</v>
      </c>
      <c r="Q347" s="623">
        <f>'M30 (AR25)'!AH23/1000000</f>
        <v>122.29509872945047</v>
      </c>
      <c r="R347" s="623">
        <f>'M30 (AR25)'!AI23/1000000</f>
        <v>114.65799351097516</v>
      </c>
      <c r="S347" s="623">
        <f>'M30 (AR25)'!AJ23/1000000</f>
        <v>109.88354875391809</v>
      </c>
      <c r="T347" s="623">
        <f>'M30 (AR25)'!AK23/1000000</f>
        <v>103.24629666700872</v>
      </c>
      <c r="U347" s="623">
        <f>'M30 (AR25)'!AL23/1000000</f>
        <v>98.396593894405981</v>
      </c>
      <c r="V347" s="623">
        <f>'M30 (AR25)'!AM23/1000000</f>
        <v>93.949682069748448</v>
      </c>
      <c r="W347" s="623">
        <f>'M30 (AR25)'!AN23/1000000</f>
        <v>89.440391372163191</v>
      </c>
      <c r="X347" s="623">
        <f>'M30 (AR25)'!AO23/1000000</f>
        <v>86.262853122689563</v>
      </c>
      <c r="Y347" s="623">
        <f>'M30 (AR25)'!AP23/1000000</f>
        <v>84.903194141152156</v>
      </c>
      <c r="Z347" s="623">
        <f>'M30 (AR25)'!AQ23/1000000</f>
        <v>83.376798310476275</v>
      </c>
      <c r="AA347" s="623">
        <f>'M30 (AR25)'!AR23/1000000</f>
        <v>82.857290863222474</v>
      </c>
      <c r="AB347" s="623">
        <f>'M30 (AR25)'!AS23/1000000</f>
        <v>82.558624338782025</v>
      </c>
      <c r="AC347" s="623">
        <f>'M30 (AR25)'!AT23/1000000</f>
        <v>82.069939416115588</v>
      </c>
      <c r="AD347" s="623">
        <f>'M30 (AR25)'!AU23/1000000</f>
        <v>81.714006776268974</v>
      </c>
      <c r="AE347" s="623">
        <f>'M30 (AR25)'!AV23/1000000</f>
        <v>81.378095229945359</v>
      </c>
      <c r="AF347" s="623">
        <f>'M30 (AR25)'!AW23/1000000</f>
        <v>80.911484705205481</v>
      </c>
      <c r="AG347" s="623">
        <f>'M30 (AR25)'!AX23/1000000</f>
        <v>80.821265527123288</v>
      </c>
      <c r="AH347" s="623">
        <f>'M30 (AR25)'!AY23/1000000</f>
        <v>79.750827718904105</v>
      </c>
      <c r="AI347" s="623">
        <f>'M30 (AR25)'!AZ23/1000000</f>
        <v>78.491766268196727</v>
      </c>
      <c r="AJ347" s="623">
        <f>'M30 (AR25)'!BA23/1000000</f>
        <v>77.822975116164386</v>
      </c>
      <c r="AK347" s="623">
        <f>'M30 (AR25)'!BB23/1000000</f>
        <v>77.727876486027398</v>
      </c>
      <c r="AL347" s="623">
        <f>'M30 (AR25)'!BC23/1000000</f>
        <v>77.334493713424649</v>
      </c>
      <c r="AM347" s="623">
        <f>'M30 (AR25)'!BD23/1000000</f>
        <v>75.846006314098361</v>
      </c>
      <c r="AN347" s="623">
        <f>'M30 (AR25)'!BE23/1000000</f>
        <v>74.276636080547945</v>
      </c>
      <c r="AO347" s="623">
        <f>'M30 (AR25)'!BF23/1000000</f>
        <v>73.991978546301368</v>
      </c>
      <c r="AP347" s="623">
        <f>'M30 (AR25)'!BG23/1000000</f>
        <v>73.677966217534248</v>
      </c>
      <c r="AQ347" s="623">
        <f>'M30 (AR25)'!BH23/1000000</f>
        <v>72.380084729398902</v>
      </c>
      <c r="AR347" s="623">
        <f>'M30 (AR25)'!BI23/1000000</f>
        <v>70.636420875068495</v>
      </c>
      <c r="AS347" s="623">
        <f>'M30 (AR25)'!BJ23/1000000</f>
        <v>66.223689505205485</v>
      </c>
      <c r="AT347" s="623">
        <f>'M30 (AR25)'!BK23/1000000</f>
        <v>59.335696354520543</v>
      </c>
      <c r="AU347" s="623">
        <f>'M30 (AR25)'!BL23/1000000</f>
        <v>56.416107662459005</v>
      </c>
      <c r="AV347" s="623">
        <f>'M30 (AR25)'!BM23/1000000</f>
        <v>50.673143813424659</v>
      </c>
      <c r="AW347" s="623">
        <f>'M30 (AR25)'!BN23/1000000</f>
        <v>46.060161621643843</v>
      </c>
      <c r="AX347" s="623">
        <f>'M30 (AR25)'!BO23/1000000</f>
        <v>42.06125614219178</v>
      </c>
      <c r="AY347" s="623">
        <f>'M30 (AR25)'!BP23/1000000</f>
        <v>38.143155928852458</v>
      </c>
      <c r="AZ347" s="623">
        <f>'M30 (AR25)'!BQ23/1000000</f>
        <v>35.993570461369863</v>
      </c>
      <c r="BA347" s="623">
        <f>'M30 (AR25)'!BR23/1000000</f>
        <v>33.173783769863014</v>
      </c>
      <c r="BB347" s="623">
        <f>'M30 (AR25)'!BS23/1000000</f>
        <v>29.542783980547945</v>
      </c>
      <c r="BC347" s="623">
        <f>'M30 (AR25)'!BT23/1000000</f>
        <v>26.716984815191253</v>
      </c>
      <c r="BD347" s="623">
        <f>'M30 (AR25)'!BU23/1000000</f>
        <v>24.087126760821917</v>
      </c>
      <c r="BE347" s="623">
        <f>'M30 (AR25)'!BV23/1000000</f>
        <v>20.905861246301367</v>
      </c>
      <c r="BF347" s="623">
        <f>'M30 (AR25)'!BW23/1000000</f>
        <v>18.879982890136983</v>
      </c>
      <c r="BG347" s="623">
        <f>'M30 (AR25)'!BX23/1000000</f>
        <v>15.839328223661203</v>
      </c>
      <c r="BH347" s="623">
        <f>'M30 (AR25)'!BY23/1000000</f>
        <v>13.644862590684932</v>
      </c>
      <c r="BI347" s="623">
        <f>'M30 (AR25)'!BZ23/1000000</f>
        <v>9.5744767123287673</v>
      </c>
      <c r="BJ347" s="623">
        <f>'M30 (AR25)'!CA23/1000000</f>
        <v>2.0307780821917807</v>
      </c>
      <c r="BK347" s="623">
        <f>'M30 (AR25)'!CB23/1000000</f>
        <v>0</v>
      </c>
      <c r="BL347" s="623">
        <f>'M30 (AR25)'!CC23/1000000</f>
        <v>0</v>
      </c>
      <c r="BM347" s="623">
        <f>'M30 (AR25)'!CD23/1000000</f>
        <v>0</v>
      </c>
      <c r="BN347" s="623">
        <f>'M30 (AR25)'!CE23/1000000</f>
        <v>0</v>
      </c>
      <c r="BO347" s="623">
        <f>'M30 (AR25)'!CF23/1000000</f>
        <v>0</v>
      </c>
      <c r="BP347" s="623">
        <f>'M30 (AR25)'!CG23/1000000</f>
        <v>0</v>
      </c>
      <c r="BQ347" s="623">
        <f>'M30 (AR25)'!CH23/1000000</f>
        <v>0</v>
      </c>
      <c r="BR347" s="623">
        <f>'M30 (AR25)'!CI23/1000000</f>
        <v>0</v>
      </c>
      <c r="BS347" s="623">
        <f>'M30 (AR25)'!CJ23/1000000</f>
        <v>0</v>
      </c>
      <c r="BT347" s="623">
        <f>'M30 (AR25)'!CK23/1000000</f>
        <v>0</v>
      </c>
      <c r="BU347" s="623">
        <f>'M30 (AR25)'!CL23/1000000</f>
        <v>0</v>
      </c>
      <c r="BV347" s="623">
        <f>'M30 (AR25)'!CM23/1000000</f>
        <v>0</v>
      </c>
      <c r="BW347" s="623">
        <f>'M30 (AR25)'!CN23/1000000</f>
        <v>0</v>
      </c>
      <c r="BX347" s="623">
        <f>'M30 (AR25)'!CO23/1000000</f>
        <v>0</v>
      </c>
      <c r="BY347" s="623">
        <f>'M30 (AR25)'!CP23/1000000</f>
        <v>0</v>
      </c>
      <c r="BZ347" s="623">
        <f>'M30 (AR25)'!CQ23/1000000</f>
        <v>0</v>
      </c>
      <c r="CA347" s="623">
        <f>'M30 (AR25)'!CR23/1000000</f>
        <v>0</v>
      </c>
      <c r="CB347" s="623">
        <f>'M30 (AR25)'!CS23/1000000</f>
        <v>0</v>
      </c>
      <c r="CC347" s="623">
        <f>'M30 (AR25)'!CT23/1000000</f>
        <v>0</v>
      </c>
      <c r="CD347" s="623">
        <f>'M30 (AR25)'!CU23/1000000</f>
        <v>0</v>
      </c>
      <c r="CE347" s="623">
        <f>'M30 (AR25)'!CV23/1000000</f>
        <v>0</v>
      </c>
      <c r="CF347" s="623">
        <f>'M30 (AR25)'!CW23/1000000</f>
        <v>0</v>
      </c>
      <c r="CG347" s="623">
        <f>'M30 (AR25)'!CX23/1000000</f>
        <v>0</v>
      </c>
      <c r="CH347" s="623">
        <f>'M30 (AR25)'!CY23/1000000</f>
        <v>0</v>
      </c>
      <c r="CI347" s="623">
        <f>'M30 (AR25)'!CZ23/1000000</f>
        <v>0</v>
      </c>
    </row>
    <row r="348" spans="1:87">
      <c r="A348" s="203"/>
      <c r="B348" s="1"/>
      <c r="D348" s="2"/>
      <c r="E348" s="2"/>
      <c r="F348" s="41"/>
      <c r="G348" s="41"/>
      <c r="H348" s="14"/>
      <c r="J348" s="510"/>
      <c r="K348" s="160"/>
      <c r="L348" s="160"/>
    </row>
    <row r="349" spans="1:87">
      <c r="A349" s="203"/>
      <c r="B349" s="1"/>
      <c r="C349" s="4" t="s">
        <v>853</v>
      </c>
      <c r="D349" s="2"/>
      <c r="E349" s="2"/>
      <c r="F349" s="34"/>
      <c r="G349" s="34"/>
      <c r="J349" s="4"/>
    </row>
    <row r="350" spans="1:87">
      <c r="A350" s="203"/>
      <c r="B350" s="151"/>
      <c r="C350" t="s">
        <v>312</v>
      </c>
      <c r="D350" s="2" t="s">
        <v>41</v>
      </c>
      <c r="E350" s="2" t="s">
        <v>42</v>
      </c>
      <c r="F350" s="34"/>
      <c r="G350" s="787"/>
      <c r="H350" s="787"/>
      <c r="I350" s="169"/>
      <c r="J350" s="169"/>
      <c r="K350" s="169"/>
      <c r="L350" s="169"/>
      <c r="M350" s="169">
        <v>4.4999999999999998E-2</v>
      </c>
      <c r="N350" s="169">
        <v>4.4999999999999998E-2</v>
      </c>
      <c r="O350" s="169">
        <v>4.4999999999999998E-2</v>
      </c>
      <c r="P350" s="169">
        <v>4.4999999999999998E-2</v>
      </c>
      <c r="Q350" s="169">
        <v>4.4999999999999998E-2</v>
      </c>
      <c r="R350" s="169">
        <v>4.4999999999999998E-2</v>
      </c>
      <c r="S350" s="169">
        <v>4.4999999999999998E-2</v>
      </c>
      <c r="T350" s="169">
        <v>4.4999999999999998E-2</v>
      </c>
      <c r="U350" s="169">
        <v>4.4999999999999998E-2</v>
      </c>
      <c r="V350" s="169">
        <v>4.4999999999999998E-2</v>
      </c>
      <c r="W350" s="169">
        <v>4.4999999999999998E-2</v>
      </c>
      <c r="X350" s="169">
        <v>4.4999999999999998E-2</v>
      </c>
      <c r="Y350" s="169">
        <v>4.4999999999999998E-2</v>
      </c>
      <c r="Z350" s="169">
        <v>4.4999999999999998E-2</v>
      </c>
      <c r="AA350" s="169">
        <v>4.4999999999999998E-2</v>
      </c>
      <c r="AB350" s="169">
        <v>4.4999999999999998E-2</v>
      </c>
      <c r="AC350" s="169">
        <v>4.4999999999999998E-2</v>
      </c>
      <c r="AD350" s="169">
        <v>4.4999999999999998E-2</v>
      </c>
      <c r="AE350" s="169">
        <v>4.4999999999999998E-2</v>
      </c>
      <c r="AF350" s="169">
        <v>4.4999999999999998E-2</v>
      </c>
      <c r="AG350" s="169">
        <v>4.4999999999999998E-2</v>
      </c>
      <c r="AH350" s="169">
        <v>4.4999999999999998E-2</v>
      </c>
      <c r="AI350" s="169">
        <v>4.4999999999999998E-2</v>
      </c>
      <c r="AJ350" s="169">
        <v>4.4999999999999998E-2</v>
      </c>
      <c r="AK350" s="169">
        <v>4.4999999999999998E-2</v>
      </c>
      <c r="AL350" s="169">
        <v>4.4999999999999998E-2</v>
      </c>
      <c r="AM350" s="169">
        <v>4.4999999999999998E-2</v>
      </c>
      <c r="AN350" s="169">
        <v>4.4999999999999998E-2</v>
      </c>
      <c r="AO350" s="169">
        <v>4.4999999999999998E-2</v>
      </c>
      <c r="AP350" s="169">
        <v>4.4999999999999998E-2</v>
      </c>
      <c r="AQ350" s="169">
        <v>4.4999999999999998E-2</v>
      </c>
      <c r="AR350" s="169">
        <v>4.4999999999999998E-2</v>
      </c>
      <c r="AS350" s="169">
        <v>4.4999999999999998E-2</v>
      </c>
      <c r="AT350" s="169">
        <v>4.4999999999999998E-2</v>
      </c>
      <c r="AU350" s="169">
        <v>4.4999999999999998E-2</v>
      </c>
      <c r="AV350" s="169">
        <v>4.4999999999999998E-2</v>
      </c>
      <c r="AW350" s="169">
        <v>4.4999999999999998E-2</v>
      </c>
      <c r="AX350" s="169">
        <v>4.4999999999999998E-2</v>
      </c>
      <c r="AY350" s="169">
        <v>4.4999999999999998E-2</v>
      </c>
      <c r="AZ350" s="169">
        <v>4.4999999999999998E-2</v>
      </c>
      <c r="BA350" s="169">
        <v>4.4999999999999998E-2</v>
      </c>
      <c r="BB350" s="169">
        <v>4.4999999999999998E-2</v>
      </c>
      <c r="BC350" s="169">
        <v>4.4999999999999998E-2</v>
      </c>
      <c r="BD350" s="169">
        <v>4.4999999999999998E-2</v>
      </c>
      <c r="BE350" s="169">
        <v>4.4999999999999998E-2</v>
      </c>
      <c r="BF350" s="169">
        <v>4.4999999999999998E-2</v>
      </c>
      <c r="BG350" s="169">
        <v>4.4999999999999998E-2</v>
      </c>
      <c r="BH350" s="169">
        <v>4.4999999999999998E-2</v>
      </c>
      <c r="BI350" s="169">
        <v>4.4999999999999998E-2</v>
      </c>
      <c r="BJ350" s="169">
        <v>4.4999999999999998E-2</v>
      </c>
      <c r="BK350" s="169">
        <v>4.4999999999999998E-2</v>
      </c>
      <c r="BL350" s="169">
        <v>4.4999999999999998E-2</v>
      </c>
      <c r="BM350" s="169">
        <v>4.4999999999999998E-2</v>
      </c>
      <c r="BN350" s="169">
        <v>4.4999999999999998E-2</v>
      </c>
      <c r="BO350" s="169">
        <v>4.4999999999999998E-2</v>
      </c>
      <c r="BP350" s="169">
        <v>4.4999999999999998E-2</v>
      </c>
      <c r="BQ350" s="169">
        <v>4.4999999999999998E-2</v>
      </c>
      <c r="BR350" s="169">
        <v>4.4999999999999998E-2</v>
      </c>
      <c r="BS350" s="169">
        <v>4.4999999999999998E-2</v>
      </c>
      <c r="BT350" s="169">
        <v>4.4999999999999998E-2</v>
      </c>
      <c r="BU350" s="169">
        <v>4.4999999999999998E-2</v>
      </c>
      <c r="BV350" s="169">
        <v>4.4999999999999998E-2</v>
      </c>
      <c r="BW350" s="169">
        <v>4.4999999999999998E-2</v>
      </c>
      <c r="BX350" s="169">
        <v>4.4999999999999998E-2</v>
      </c>
      <c r="BY350" s="169">
        <v>4.4999999999999998E-2</v>
      </c>
      <c r="BZ350" s="169">
        <v>4.4999999999999998E-2</v>
      </c>
      <c r="CA350" s="169">
        <v>4.4999999999999998E-2</v>
      </c>
      <c r="CB350" s="169">
        <v>4.4999999999999998E-2</v>
      </c>
      <c r="CC350" s="169">
        <v>4.4999999999999998E-2</v>
      </c>
      <c r="CD350" s="169">
        <v>4.4999999999999998E-2</v>
      </c>
      <c r="CE350" s="169">
        <v>4.4999999999999998E-2</v>
      </c>
      <c r="CF350" s="169">
        <v>4.4999999999999998E-2</v>
      </c>
      <c r="CG350" s="169">
        <v>4.4999999999999998E-2</v>
      </c>
      <c r="CH350" s="169">
        <v>4.4999999999999998E-2</v>
      </c>
      <c r="CI350" s="169">
        <v>4.4999999999999998E-2</v>
      </c>
    </row>
    <row r="351" spans="1:87">
      <c r="A351" s="203"/>
      <c r="B351" s="151"/>
      <c r="D351" s="2"/>
      <c r="E351" s="2"/>
      <c r="F351" s="34"/>
      <c r="G351" s="34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71"/>
      <c r="Z351" s="171"/>
      <c r="AA351" s="171"/>
      <c r="AB351" s="171"/>
      <c r="AC351" s="171"/>
      <c r="AD351" s="171"/>
      <c r="AE351" s="171"/>
      <c r="AF351" s="171"/>
    </row>
    <row r="352" spans="1:87">
      <c r="A352" s="216"/>
      <c r="B352" s="8"/>
      <c r="C352" s="11" t="s">
        <v>313</v>
      </c>
      <c r="D352" s="2" t="s">
        <v>898</v>
      </c>
      <c r="E352" s="2" t="s">
        <v>58</v>
      </c>
      <c r="F352" s="34"/>
      <c r="G352" s="623"/>
      <c r="H352" s="623"/>
      <c r="I352" s="623">
        <f>-I387</f>
        <v>60.728999999999999</v>
      </c>
      <c r="J352" s="623">
        <f t="shared" ref="J352:BU352" si="148">-J387</f>
        <v>64.694000000000003</v>
      </c>
      <c r="K352" s="623">
        <f t="shared" si="148"/>
        <v>92.484999999999999</v>
      </c>
      <c r="L352" s="623">
        <f t="shared" si="148"/>
        <v>97.028999999999996</v>
      </c>
      <c r="M352" s="623">
        <f t="shared" si="148"/>
        <v>97.028999999999996</v>
      </c>
      <c r="N352" s="623">
        <f t="shared" si="148"/>
        <v>97.028999999999996</v>
      </c>
      <c r="O352" s="623">
        <f t="shared" si="148"/>
        <v>97.028999999999996</v>
      </c>
      <c r="P352" s="623">
        <f t="shared" si="148"/>
        <v>97.028999999999996</v>
      </c>
      <c r="Q352" s="623">
        <f t="shared" si="148"/>
        <v>97.028999999999996</v>
      </c>
      <c r="R352" s="623">
        <f t="shared" si="148"/>
        <v>97.028999999999996</v>
      </c>
      <c r="S352" s="623">
        <f t="shared" si="148"/>
        <v>97.028999999999996</v>
      </c>
      <c r="T352" s="623">
        <f t="shared" si="148"/>
        <v>97.028999999999996</v>
      </c>
      <c r="U352" s="623">
        <f t="shared" si="148"/>
        <v>97.028999999999996</v>
      </c>
      <c r="V352" s="623">
        <f t="shared" si="148"/>
        <v>97.028999999999996</v>
      </c>
      <c r="W352" s="623">
        <f t="shared" si="148"/>
        <v>97.028999999999996</v>
      </c>
      <c r="X352" s="623">
        <f t="shared" si="148"/>
        <v>97.028999999999996</v>
      </c>
      <c r="Y352" s="623">
        <f t="shared" si="148"/>
        <v>97.028999999999996</v>
      </c>
      <c r="Z352" s="623">
        <f t="shared" si="148"/>
        <v>97.028999999999996</v>
      </c>
      <c r="AA352" s="623">
        <f t="shared" si="148"/>
        <v>97.028999999999996</v>
      </c>
      <c r="AB352" s="623">
        <f t="shared" si="148"/>
        <v>97.028999999999996</v>
      </c>
      <c r="AC352" s="623">
        <f t="shared" si="148"/>
        <v>97.028999999999996</v>
      </c>
      <c r="AD352" s="623">
        <f t="shared" si="148"/>
        <v>97.028999999999996</v>
      </c>
      <c r="AE352" s="623">
        <f t="shared" si="148"/>
        <v>97.028999999999996</v>
      </c>
      <c r="AF352" s="623">
        <f t="shared" si="148"/>
        <v>97.028999999999996</v>
      </c>
      <c r="AG352" s="623">
        <f t="shared" si="148"/>
        <v>97.028999999999996</v>
      </c>
      <c r="AH352" s="623">
        <f t="shared" si="148"/>
        <v>97.028999999999996</v>
      </c>
      <c r="AI352" s="623">
        <f t="shared" si="148"/>
        <v>97.028999999999996</v>
      </c>
      <c r="AJ352" s="623">
        <f t="shared" si="148"/>
        <v>97.028999999999996</v>
      </c>
      <c r="AK352" s="623">
        <f t="shared" si="148"/>
        <v>97.028999999999996</v>
      </c>
      <c r="AL352" s="623">
        <f t="shared" si="148"/>
        <v>97.028999999999996</v>
      </c>
      <c r="AM352" s="623">
        <f t="shared" si="148"/>
        <v>97.028999999999996</v>
      </c>
      <c r="AN352" s="623">
        <f t="shared" si="148"/>
        <v>97.028999999999996</v>
      </c>
      <c r="AO352" s="623">
        <f t="shared" si="148"/>
        <v>97.028999999999996</v>
      </c>
      <c r="AP352" s="623">
        <f t="shared" si="148"/>
        <v>97.028999999999996</v>
      </c>
      <c r="AQ352" s="623">
        <f t="shared" si="148"/>
        <v>97.028999999999996</v>
      </c>
      <c r="AR352" s="623">
        <f t="shared" si="148"/>
        <v>97.028999999999996</v>
      </c>
      <c r="AS352" s="623">
        <f t="shared" si="148"/>
        <v>97.028999999999996</v>
      </c>
      <c r="AT352" s="623">
        <f t="shared" si="148"/>
        <v>97.028999999999996</v>
      </c>
      <c r="AU352" s="623">
        <f t="shared" si="148"/>
        <v>97.028999999999996</v>
      </c>
      <c r="AV352" s="623">
        <f t="shared" si="148"/>
        <v>97.028999999999996</v>
      </c>
      <c r="AW352" s="623">
        <f t="shared" si="148"/>
        <v>97.028999999999996</v>
      </c>
      <c r="AX352" s="623">
        <f t="shared" si="148"/>
        <v>97.028999999999996</v>
      </c>
      <c r="AY352" s="623">
        <f t="shared" si="148"/>
        <v>97.028999999999996</v>
      </c>
      <c r="AZ352" s="623">
        <f t="shared" si="148"/>
        <v>97.028999999999996</v>
      </c>
      <c r="BA352" s="623">
        <f t="shared" si="148"/>
        <v>97.028999999999996</v>
      </c>
      <c r="BB352" s="623">
        <f t="shared" si="148"/>
        <v>97.028999999999996</v>
      </c>
      <c r="BC352" s="623">
        <f t="shared" si="148"/>
        <v>97.028999999999996</v>
      </c>
      <c r="BD352" s="623">
        <f t="shared" si="148"/>
        <v>97.028999999999996</v>
      </c>
      <c r="BE352" s="623">
        <f t="shared" si="148"/>
        <v>97.028999999999996</v>
      </c>
      <c r="BF352" s="623">
        <f t="shared" si="148"/>
        <v>97.028999999999996</v>
      </c>
      <c r="BG352" s="623">
        <f t="shared" si="148"/>
        <v>97.028999999999996</v>
      </c>
      <c r="BH352" s="623">
        <f t="shared" si="148"/>
        <v>97.028999999999996</v>
      </c>
      <c r="BI352" s="623">
        <f t="shared" si="148"/>
        <v>97.028999999999996</v>
      </c>
      <c r="BJ352" s="623">
        <f t="shared" si="148"/>
        <v>97.028999999999996</v>
      </c>
      <c r="BK352" s="623">
        <f t="shared" si="148"/>
        <v>97.028999999999996</v>
      </c>
      <c r="BL352" s="623">
        <f t="shared" si="148"/>
        <v>97.028999999999996</v>
      </c>
      <c r="BM352" s="623">
        <f t="shared" si="148"/>
        <v>97.028999999999996</v>
      </c>
      <c r="BN352" s="623">
        <f t="shared" si="148"/>
        <v>97.028999999999996</v>
      </c>
      <c r="BO352" s="623">
        <f t="shared" si="148"/>
        <v>97.028999999999996</v>
      </c>
      <c r="BP352" s="623">
        <f t="shared" si="148"/>
        <v>97.028999999999996</v>
      </c>
      <c r="BQ352" s="623">
        <f t="shared" si="148"/>
        <v>97.028999999999996</v>
      </c>
      <c r="BR352" s="623">
        <f t="shared" si="148"/>
        <v>97.028999999999996</v>
      </c>
      <c r="BS352" s="623">
        <f t="shared" si="148"/>
        <v>97.028999999999996</v>
      </c>
      <c r="BT352" s="623">
        <f t="shared" si="148"/>
        <v>97.028999999999996</v>
      </c>
      <c r="BU352" s="623">
        <f t="shared" si="148"/>
        <v>97.028999999999996</v>
      </c>
      <c r="BV352" s="623">
        <f t="shared" ref="BV352:CI352" si="149">-BV387</f>
        <v>97.028999999999996</v>
      </c>
      <c r="BW352" s="623">
        <f t="shared" si="149"/>
        <v>97.028999999999996</v>
      </c>
      <c r="BX352" s="623">
        <f t="shared" si="149"/>
        <v>97.028999999999996</v>
      </c>
      <c r="BY352" s="623">
        <f t="shared" si="149"/>
        <v>97.028999999999996</v>
      </c>
      <c r="BZ352" s="623">
        <f t="shared" si="149"/>
        <v>97.028999999999996</v>
      </c>
      <c r="CA352" s="623">
        <f t="shared" si="149"/>
        <v>97.028999999999996</v>
      </c>
      <c r="CB352" s="623">
        <f t="shared" si="149"/>
        <v>97.028999999999996</v>
      </c>
      <c r="CC352" s="623">
        <f t="shared" si="149"/>
        <v>97.028999999999996</v>
      </c>
      <c r="CD352" s="623">
        <f t="shared" si="149"/>
        <v>97.028999999999996</v>
      </c>
      <c r="CE352" s="623">
        <f t="shared" si="149"/>
        <v>97.028999999999996</v>
      </c>
      <c r="CF352" s="623">
        <f t="shared" si="149"/>
        <v>97.028999999999996</v>
      </c>
      <c r="CG352" s="623">
        <f t="shared" si="149"/>
        <v>97.028999999999996</v>
      </c>
      <c r="CH352" s="623">
        <f t="shared" si="149"/>
        <v>97.028999999999996</v>
      </c>
      <c r="CI352" s="623">
        <f t="shared" si="149"/>
        <v>97.028999999999996</v>
      </c>
    </row>
    <row r="353" spans="1:87">
      <c r="A353" s="203"/>
      <c r="B353" s="151"/>
      <c r="D353" s="2"/>
      <c r="E353" s="2"/>
      <c r="F353" s="34"/>
      <c r="G353" s="34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71"/>
      <c r="Z353" s="171"/>
      <c r="AA353" s="171"/>
      <c r="AB353" s="171"/>
      <c r="AC353" s="171"/>
      <c r="AD353" s="171"/>
      <c r="AE353" s="171"/>
      <c r="AF353" s="171"/>
    </row>
    <row r="354" spans="1:87">
      <c r="A354" s="203"/>
      <c r="B354" s="151"/>
      <c r="C354" s="11" t="s">
        <v>314</v>
      </c>
      <c r="D354" s="2" t="s">
        <v>41</v>
      </c>
      <c r="E354" s="2" t="s">
        <v>42</v>
      </c>
      <c r="F354" s="34"/>
      <c r="G354" s="787"/>
      <c r="H354" s="787"/>
      <c r="I354" s="169"/>
      <c r="J354" s="169"/>
      <c r="K354" s="169"/>
      <c r="L354" s="169"/>
      <c r="M354" s="169">
        <v>5.0500000000000003E-2</v>
      </c>
      <c r="N354" s="169">
        <v>5.0500000000000003E-2</v>
      </c>
      <c r="O354" s="169">
        <v>5.0500000000000003E-2</v>
      </c>
      <c r="P354" s="169">
        <v>5.0500000000000003E-2</v>
      </c>
      <c r="Q354" s="169">
        <v>5.0500000000000003E-2</v>
      </c>
      <c r="R354" s="169">
        <v>5.0500000000000003E-2</v>
      </c>
      <c r="S354" s="169">
        <v>5.0500000000000003E-2</v>
      </c>
      <c r="T354" s="169">
        <v>5.0500000000000003E-2</v>
      </c>
      <c r="U354" s="169">
        <v>5.0500000000000003E-2</v>
      </c>
      <c r="V354" s="169">
        <v>5.0500000000000003E-2</v>
      </c>
      <c r="W354" s="169">
        <v>5.0500000000000003E-2</v>
      </c>
      <c r="X354" s="169">
        <v>5.0500000000000003E-2</v>
      </c>
      <c r="Y354" s="169">
        <v>5.0500000000000003E-2</v>
      </c>
      <c r="Z354" s="169">
        <v>5.0500000000000003E-2</v>
      </c>
      <c r="AA354" s="169">
        <v>5.0500000000000003E-2</v>
      </c>
      <c r="AB354" s="169">
        <v>5.0500000000000003E-2</v>
      </c>
      <c r="AC354" s="169">
        <v>5.0500000000000003E-2</v>
      </c>
      <c r="AD354" s="169">
        <v>5.0500000000000003E-2</v>
      </c>
      <c r="AE354" s="169">
        <v>5.0500000000000003E-2</v>
      </c>
      <c r="AF354" s="169">
        <v>5.0500000000000003E-2</v>
      </c>
      <c r="AG354" s="169">
        <v>5.0500000000000003E-2</v>
      </c>
      <c r="AH354" s="169">
        <v>5.0500000000000003E-2</v>
      </c>
      <c r="AI354" s="169">
        <v>5.0500000000000003E-2</v>
      </c>
      <c r="AJ354" s="169">
        <v>5.0500000000000003E-2</v>
      </c>
      <c r="AK354" s="169">
        <v>5.0500000000000003E-2</v>
      </c>
      <c r="AL354" s="169">
        <v>5.0500000000000003E-2</v>
      </c>
      <c r="AM354" s="169">
        <v>5.0500000000000003E-2</v>
      </c>
      <c r="AN354" s="169">
        <v>5.0500000000000003E-2</v>
      </c>
      <c r="AO354" s="169">
        <v>5.0500000000000003E-2</v>
      </c>
      <c r="AP354" s="169">
        <v>5.0500000000000003E-2</v>
      </c>
      <c r="AQ354" s="169">
        <v>5.0500000000000003E-2</v>
      </c>
      <c r="AR354" s="169">
        <v>5.0500000000000003E-2</v>
      </c>
      <c r="AS354" s="169">
        <v>5.0500000000000003E-2</v>
      </c>
      <c r="AT354" s="169">
        <v>5.0500000000000003E-2</v>
      </c>
      <c r="AU354" s="169">
        <v>5.0500000000000003E-2</v>
      </c>
      <c r="AV354" s="169">
        <v>5.0500000000000003E-2</v>
      </c>
      <c r="AW354" s="169">
        <v>5.0500000000000003E-2</v>
      </c>
      <c r="AX354" s="169">
        <v>5.0500000000000003E-2</v>
      </c>
      <c r="AY354" s="169">
        <v>5.0500000000000003E-2</v>
      </c>
      <c r="AZ354" s="169">
        <v>5.0500000000000003E-2</v>
      </c>
      <c r="BA354" s="169">
        <v>5.0500000000000003E-2</v>
      </c>
      <c r="BB354" s="169">
        <v>5.0500000000000003E-2</v>
      </c>
      <c r="BC354" s="169">
        <v>5.0500000000000003E-2</v>
      </c>
      <c r="BD354" s="169">
        <v>5.0500000000000003E-2</v>
      </c>
      <c r="BE354" s="169">
        <v>5.0500000000000003E-2</v>
      </c>
      <c r="BF354" s="169">
        <v>5.0500000000000003E-2</v>
      </c>
      <c r="BG354" s="169">
        <v>5.0500000000000003E-2</v>
      </c>
      <c r="BH354" s="169">
        <v>5.0500000000000003E-2</v>
      </c>
      <c r="BI354" s="169">
        <v>5.0500000000000003E-2</v>
      </c>
      <c r="BJ354" s="169">
        <v>5.0500000000000003E-2</v>
      </c>
      <c r="BK354" s="169">
        <v>5.0500000000000003E-2</v>
      </c>
      <c r="BL354" s="169">
        <v>5.0500000000000003E-2</v>
      </c>
      <c r="BM354" s="169">
        <v>5.0500000000000003E-2</v>
      </c>
      <c r="BN354" s="169">
        <v>5.0500000000000003E-2</v>
      </c>
      <c r="BO354" s="169">
        <v>5.0500000000000003E-2</v>
      </c>
      <c r="BP354" s="169">
        <v>5.0500000000000003E-2</v>
      </c>
      <c r="BQ354" s="169">
        <v>5.0500000000000003E-2</v>
      </c>
      <c r="BR354" s="169">
        <v>5.0500000000000003E-2</v>
      </c>
      <c r="BS354" s="169">
        <v>5.0500000000000003E-2</v>
      </c>
      <c r="BT354" s="169">
        <v>5.0500000000000003E-2</v>
      </c>
      <c r="BU354" s="169">
        <v>5.0500000000000003E-2</v>
      </c>
      <c r="BV354" s="169">
        <v>5.0500000000000003E-2</v>
      </c>
      <c r="BW354" s="169">
        <v>5.0500000000000003E-2</v>
      </c>
      <c r="BX354" s="169">
        <v>5.0500000000000003E-2</v>
      </c>
      <c r="BY354" s="169">
        <v>5.0500000000000003E-2</v>
      </c>
      <c r="BZ354" s="169">
        <v>5.0500000000000003E-2</v>
      </c>
      <c r="CA354" s="169">
        <v>5.0500000000000003E-2</v>
      </c>
      <c r="CB354" s="169">
        <v>5.0500000000000003E-2</v>
      </c>
      <c r="CC354" s="169">
        <v>5.0500000000000003E-2</v>
      </c>
      <c r="CD354" s="169">
        <v>5.0500000000000003E-2</v>
      </c>
      <c r="CE354" s="169">
        <v>5.0500000000000003E-2</v>
      </c>
      <c r="CF354" s="169">
        <v>5.0500000000000003E-2</v>
      </c>
      <c r="CG354" s="169">
        <v>5.0500000000000003E-2</v>
      </c>
      <c r="CH354" s="169">
        <v>5.0500000000000003E-2</v>
      </c>
      <c r="CI354" s="169">
        <v>5.0500000000000003E-2</v>
      </c>
    </row>
    <row r="355" spans="1:87">
      <c r="A355" s="203"/>
      <c r="B355" s="151"/>
      <c r="C355" s="11"/>
      <c r="D355" s="2"/>
      <c r="E355" s="2"/>
      <c r="F355" s="34"/>
      <c r="G355" s="34"/>
      <c r="I355" s="171"/>
      <c r="J355" s="170"/>
      <c r="K355" s="170"/>
      <c r="L355" s="171"/>
      <c r="M355" s="171"/>
      <c r="N355" s="171"/>
      <c r="O355" s="171"/>
      <c r="P355" s="171"/>
      <c r="Q355" s="171"/>
      <c r="R355" s="171"/>
      <c r="S355" s="171"/>
      <c r="T355" s="171"/>
      <c r="U355" s="171"/>
      <c r="V355" s="171"/>
      <c r="W355" s="171"/>
      <c r="X355" s="171"/>
      <c r="Y355" s="171"/>
      <c r="Z355" s="171"/>
      <c r="AA355" s="171"/>
      <c r="AB355" s="171"/>
      <c r="AC355" s="171"/>
      <c r="AD355" s="171"/>
      <c r="AE355" s="171"/>
      <c r="AF355" s="171"/>
    </row>
    <row r="356" spans="1:87">
      <c r="A356" s="203"/>
      <c r="B356" s="1"/>
      <c r="C356" s="4" t="s">
        <v>852</v>
      </c>
      <c r="D356" s="2"/>
      <c r="E356" s="2"/>
      <c r="F356" s="34"/>
      <c r="G356" s="34"/>
      <c r="J356" s="4"/>
      <c r="K356" s="4"/>
    </row>
    <row r="357" spans="1:87">
      <c r="A357" s="203"/>
      <c r="B357" s="151"/>
      <c r="C357" s="11" t="s">
        <v>315</v>
      </c>
      <c r="D357" s="2" t="s">
        <v>898</v>
      </c>
      <c r="E357" s="2" t="s">
        <v>58</v>
      </c>
      <c r="G357" s="426">
        <v>391.44299999999998</v>
      </c>
      <c r="H357" s="426">
        <v>428.70600000000002</v>
      </c>
      <c r="I357" s="426">
        <v>515.89599999999996</v>
      </c>
      <c r="J357" s="426">
        <v>390.25900000000001</v>
      </c>
      <c r="K357" s="426">
        <v>280.16500000000002</v>
      </c>
      <c r="L357" s="426">
        <v>136.44200000000001</v>
      </c>
      <c r="M357" s="171"/>
      <c r="N357" s="171"/>
      <c r="O357" s="171"/>
      <c r="P357" s="171"/>
      <c r="Q357" s="171"/>
      <c r="R357" s="171"/>
      <c r="S357" s="171"/>
      <c r="T357" s="171"/>
      <c r="U357" s="171"/>
      <c r="V357" s="171"/>
      <c r="W357" s="171"/>
      <c r="X357" s="171"/>
      <c r="Y357" s="171"/>
      <c r="Z357" s="171"/>
      <c r="AA357" s="171"/>
      <c r="AB357" s="171"/>
      <c r="AC357" s="171"/>
      <c r="AD357" s="171"/>
      <c r="AE357" s="171"/>
      <c r="AF357" s="171"/>
    </row>
    <row r="358" spans="1:87">
      <c r="A358" s="203"/>
      <c r="B358" s="151"/>
      <c r="C358" s="11" t="s">
        <v>316</v>
      </c>
      <c r="D358" s="2" t="s">
        <v>898</v>
      </c>
      <c r="E358" s="2" t="s">
        <v>58</v>
      </c>
      <c r="F358" s="437">
        <v>0</v>
      </c>
      <c r="G358" s="699"/>
      <c r="I358" s="185"/>
      <c r="J358" s="185"/>
      <c r="K358" s="171"/>
      <c r="L358" s="171"/>
      <c r="M358" s="171"/>
      <c r="N358" s="171"/>
      <c r="O358" s="171"/>
      <c r="P358" s="171"/>
      <c r="Q358" s="171"/>
      <c r="R358" s="171"/>
      <c r="S358" s="171"/>
      <c r="T358" s="171"/>
      <c r="U358" s="171"/>
      <c r="V358" s="171"/>
      <c r="W358" s="171"/>
      <c r="X358" s="171"/>
      <c r="Y358" s="171"/>
      <c r="Z358" s="171"/>
      <c r="AA358" s="171"/>
      <c r="AB358" s="171"/>
      <c r="AC358" s="171"/>
      <c r="AD358" s="171"/>
      <c r="AE358" s="171"/>
      <c r="AF358" s="171"/>
    </row>
    <row r="359" spans="1:87">
      <c r="A359" s="203"/>
      <c r="B359" s="151"/>
      <c r="C359" t="s">
        <v>317</v>
      </c>
      <c r="D359" s="2" t="s">
        <v>898</v>
      </c>
      <c r="E359" s="2" t="s">
        <v>58</v>
      </c>
      <c r="F359" s="437">
        <v>500</v>
      </c>
      <c r="G359" s="699"/>
      <c r="I359" s="171"/>
      <c r="J359" s="170"/>
      <c r="K359" s="171"/>
      <c r="L359" s="171"/>
      <c r="M359" s="171"/>
      <c r="N359" s="171"/>
      <c r="O359" s="171"/>
      <c r="P359" s="171"/>
      <c r="Q359" s="171"/>
      <c r="R359" s="171"/>
      <c r="S359" s="171"/>
      <c r="T359" s="171"/>
      <c r="U359" s="171"/>
      <c r="V359" s="171"/>
      <c r="W359" s="171"/>
      <c r="X359" s="171"/>
      <c r="Y359" s="171"/>
      <c r="Z359" s="171"/>
      <c r="AA359" s="171"/>
      <c r="AB359" s="171"/>
      <c r="AC359" s="171"/>
      <c r="AD359" s="171"/>
      <c r="AE359" s="171"/>
      <c r="AF359" s="171"/>
    </row>
    <row r="360" spans="1:87">
      <c r="A360" s="203"/>
      <c r="B360" s="151"/>
      <c r="C360" t="s">
        <v>771</v>
      </c>
      <c r="D360" s="2" t="s">
        <v>41</v>
      </c>
      <c r="E360" s="2" t="s">
        <v>42</v>
      </c>
      <c r="F360" s="34"/>
      <c r="G360" s="627"/>
      <c r="H360" s="627"/>
      <c r="I360" s="174"/>
      <c r="J360" s="174"/>
      <c r="K360" s="174"/>
      <c r="L360" s="174"/>
      <c r="M360" s="174">
        <v>9.4999999999999998E-3</v>
      </c>
      <c r="N360" s="174">
        <v>9.4999999999999998E-3</v>
      </c>
      <c r="O360" s="174">
        <v>9.4999999999999998E-3</v>
      </c>
      <c r="P360" s="174">
        <v>9.4999999999999998E-3</v>
      </c>
      <c r="Q360" s="174">
        <v>9.4999999999999998E-3</v>
      </c>
      <c r="R360" s="174">
        <v>9.4999999999999998E-3</v>
      </c>
      <c r="S360" s="174">
        <v>9.4999999999999998E-3</v>
      </c>
      <c r="T360" s="174">
        <v>9.4999999999999998E-3</v>
      </c>
      <c r="U360" s="174">
        <v>9.4999999999999998E-3</v>
      </c>
      <c r="V360" s="174">
        <v>9.4999999999999998E-3</v>
      </c>
      <c r="W360" s="174">
        <v>9.4999999999999998E-3</v>
      </c>
      <c r="X360" s="174">
        <v>9.4999999999999998E-3</v>
      </c>
      <c r="Y360" s="174">
        <v>9.4999999999999998E-3</v>
      </c>
      <c r="Z360" s="174">
        <v>9.4999999999999998E-3</v>
      </c>
      <c r="AA360" s="174">
        <v>9.4999999999999998E-3</v>
      </c>
      <c r="AB360" s="174">
        <v>9.4999999999999998E-3</v>
      </c>
      <c r="AC360" s="174">
        <v>9.4999999999999998E-3</v>
      </c>
      <c r="AD360" s="174">
        <v>9.4999999999999998E-3</v>
      </c>
      <c r="AE360" s="174">
        <v>9.4999999999999998E-3</v>
      </c>
      <c r="AF360" s="174">
        <v>9.4999999999999998E-3</v>
      </c>
      <c r="AG360" s="174">
        <v>9.4999999999999998E-3</v>
      </c>
      <c r="AH360" s="174">
        <v>9.4999999999999998E-3</v>
      </c>
      <c r="AI360" s="174">
        <v>9.4999999999999998E-3</v>
      </c>
      <c r="AJ360" s="174">
        <v>9.4999999999999998E-3</v>
      </c>
      <c r="AK360" s="174">
        <v>9.4999999999999998E-3</v>
      </c>
      <c r="AL360" s="174">
        <v>9.4999999999999998E-3</v>
      </c>
      <c r="AM360" s="174">
        <v>9.4999999999999998E-3</v>
      </c>
      <c r="AN360" s="174">
        <v>9.4999999999999998E-3</v>
      </c>
      <c r="AO360" s="174">
        <v>9.4999999999999998E-3</v>
      </c>
      <c r="AP360" s="174">
        <v>9.4999999999999998E-3</v>
      </c>
      <c r="AQ360" s="174">
        <v>9.4999999999999998E-3</v>
      </c>
      <c r="AR360" s="174">
        <v>9.4999999999999998E-3</v>
      </c>
      <c r="AS360" s="174">
        <v>9.4999999999999998E-3</v>
      </c>
      <c r="AT360" s="174">
        <v>9.4999999999999998E-3</v>
      </c>
      <c r="AU360" s="174">
        <v>9.4999999999999998E-3</v>
      </c>
      <c r="AV360" s="174">
        <v>9.4999999999999998E-3</v>
      </c>
      <c r="AW360" s="174">
        <v>9.4999999999999998E-3</v>
      </c>
      <c r="AX360" s="174">
        <v>9.4999999999999998E-3</v>
      </c>
      <c r="AY360" s="174">
        <v>9.4999999999999998E-3</v>
      </c>
      <c r="AZ360" s="174">
        <v>9.4999999999999998E-3</v>
      </c>
      <c r="BA360" s="174">
        <v>9.4999999999999998E-3</v>
      </c>
      <c r="BB360" s="174">
        <v>9.4999999999999998E-3</v>
      </c>
      <c r="BC360" s="174">
        <v>9.4999999999999998E-3</v>
      </c>
      <c r="BD360" s="174">
        <v>9.4999999999999998E-3</v>
      </c>
      <c r="BE360" s="174">
        <v>9.4999999999999998E-3</v>
      </c>
      <c r="BF360" s="174">
        <v>9.4999999999999998E-3</v>
      </c>
      <c r="BG360" s="174">
        <v>9.4999999999999998E-3</v>
      </c>
      <c r="BH360" s="174">
        <v>9.4999999999999998E-3</v>
      </c>
      <c r="BI360" s="174">
        <v>9.4999999999999998E-3</v>
      </c>
      <c r="BJ360" s="174">
        <v>9.4999999999999998E-3</v>
      </c>
      <c r="BK360" s="174">
        <v>9.4999999999999998E-3</v>
      </c>
      <c r="BL360" s="174">
        <v>9.4999999999999998E-3</v>
      </c>
      <c r="BM360" s="174">
        <v>9.4999999999999998E-3</v>
      </c>
      <c r="BN360" s="174">
        <v>9.4999999999999998E-3</v>
      </c>
      <c r="BO360" s="174">
        <v>9.4999999999999998E-3</v>
      </c>
      <c r="BP360" s="174">
        <v>9.4999999999999998E-3</v>
      </c>
      <c r="BQ360" s="174">
        <v>9.4999999999999998E-3</v>
      </c>
      <c r="BR360" s="174">
        <v>9.4999999999999998E-3</v>
      </c>
      <c r="BS360" s="174">
        <v>9.4999999999999998E-3</v>
      </c>
      <c r="BT360" s="174">
        <v>9.4999999999999998E-3</v>
      </c>
      <c r="BU360" s="174">
        <v>9.4999999999999998E-3</v>
      </c>
      <c r="BV360" s="174">
        <v>9.4999999999999998E-3</v>
      </c>
      <c r="BW360" s="174">
        <v>9.4999999999999998E-3</v>
      </c>
      <c r="BX360" s="174">
        <v>9.4999999999999998E-3</v>
      </c>
      <c r="BY360" s="174">
        <v>9.4999999999999998E-3</v>
      </c>
      <c r="BZ360" s="174">
        <v>9.4999999999999998E-3</v>
      </c>
      <c r="CA360" s="174">
        <v>9.4999999999999998E-3</v>
      </c>
      <c r="CB360" s="174">
        <v>9.4999999999999998E-3</v>
      </c>
      <c r="CC360" s="174">
        <v>9.4999999999999998E-3</v>
      </c>
      <c r="CD360" s="174">
        <v>9.4999999999999998E-3</v>
      </c>
      <c r="CE360" s="174">
        <v>9.4999999999999998E-3</v>
      </c>
      <c r="CF360" s="174">
        <v>9.4999999999999998E-3</v>
      </c>
      <c r="CG360" s="174">
        <v>9.4999999999999998E-3</v>
      </c>
      <c r="CH360" s="174">
        <v>9.4999999999999998E-3</v>
      </c>
      <c r="CI360" s="174">
        <v>9.4999999999999998E-3</v>
      </c>
    </row>
    <row r="361" spans="1:87">
      <c r="A361" s="217"/>
      <c r="B361" s="151"/>
      <c r="C361" t="s">
        <v>772</v>
      </c>
      <c r="D361" s="2" t="s">
        <v>41</v>
      </c>
      <c r="E361" s="2" t="s">
        <v>42</v>
      </c>
      <c r="F361" s="175"/>
      <c r="G361" s="625"/>
      <c r="H361" s="625"/>
      <c r="I361" s="625">
        <f>MAX(0,I350-I360)</f>
        <v>0</v>
      </c>
      <c r="J361" s="625">
        <f t="shared" ref="J361:BU361" si="150">MAX(0,J350-J360)</f>
        <v>0</v>
      </c>
      <c r="K361" s="625">
        <f t="shared" si="150"/>
        <v>0</v>
      </c>
      <c r="L361" s="625">
        <f t="shared" si="150"/>
        <v>0</v>
      </c>
      <c r="M361" s="625">
        <f t="shared" si="150"/>
        <v>3.5499999999999997E-2</v>
      </c>
      <c r="N361" s="625">
        <f t="shared" si="150"/>
        <v>3.5499999999999997E-2</v>
      </c>
      <c r="O361" s="625">
        <f t="shared" si="150"/>
        <v>3.5499999999999997E-2</v>
      </c>
      <c r="P361" s="625">
        <f t="shared" si="150"/>
        <v>3.5499999999999997E-2</v>
      </c>
      <c r="Q361" s="625">
        <f t="shared" si="150"/>
        <v>3.5499999999999997E-2</v>
      </c>
      <c r="R361" s="625">
        <f t="shared" si="150"/>
        <v>3.5499999999999997E-2</v>
      </c>
      <c r="S361" s="625">
        <f t="shared" si="150"/>
        <v>3.5499999999999997E-2</v>
      </c>
      <c r="T361" s="625">
        <f t="shared" si="150"/>
        <v>3.5499999999999997E-2</v>
      </c>
      <c r="U361" s="625">
        <f t="shared" si="150"/>
        <v>3.5499999999999997E-2</v>
      </c>
      <c r="V361" s="625">
        <f t="shared" si="150"/>
        <v>3.5499999999999997E-2</v>
      </c>
      <c r="W361" s="625">
        <f t="shared" si="150"/>
        <v>3.5499999999999997E-2</v>
      </c>
      <c r="X361" s="625">
        <f t="shared" si="150"/>
        <v>3.5499999999999997E-2</v>
      </c>
      <c r="Y361" s="625">
        <f t="shared" si="150"/>
        <v>3.5499999999999997E-2</v>
      </c>
      <c r="Z361" s="625">
        <f t="shared" si="150"/>
        <v>3.5499999999999997E-2</v>
      </c>
      <c r="AA361" s="625">
        <f t="shared" si="150"/>
        <v>3.5499999999999997E-2</v>
      </c>
      <c r="AB361" s="625">
        <f t="shared" si="150"/>
        <v>3.5499999999999997E-2</v>
      </c>
      <c r="AC361" s="625">
        <f t="shared" si="150"/>
        <v>3.5499999999999997E-2</v>
      </c>
      <c r="AD361" s="625">
        <f t="shared" si="150"/>
        <v>3.5499999999999997E-2</v>
      </c>
      <c r="AE361" s="625">
        <f t="shared" si="150"/>
        <v>3.5499999999999997E-2</v>
      </c>
      <c r="AF361" s="625">
        <f t="shared" si="150"/>
        <v>3.5499999999999997E-2</v>
      </c>
      <c r="AG361" s="625">
        <f t="shared" si="150"/>
        <v>3.5499999999999997E-2</v>
      </c>
      <c r="AH361" s="625">
        <f t="shared" si="150"/>
        <v>3.5499999999999997E-2</v>
      </c>
      <c r="AI361" s="625">
        <f t="shared" si="150"/>
        <v>3.5499999999999997E-2</v>
      </c>
      <c r="AJ361" s="625">
        <f t="shared" si="150"/>
        <v>3.5499999999999997E-2</v>
      </c>
      <c r="AK361" s="625">
        <f t="shared" si="150"/>
        <v>3.5499999999999997E-2</v>
      </c>
      <c r="AL361" s="625">
        <f t="shared" si="150"/>
        <v>3.5499999999999997E-2</v>
      </c>
      <c r="AM361" s="625">
        <f t="shared" si="150"/>
        <v>3.5499999999999997E-2</v>
      </c>
      <c r="AN361" s="625">
        <f t="shared" si="150"/>
        <v>3.5499999999999997E-2</v>
      </c>
      <c r="AO361" s="625">
        <f t="shared" si="150"/>
        <v>3.5499999999999997E-2</v>
      </c>
      <c r="AP361" s="625">
        <f t="shared" si="150"/>
        <v>3.5499999999999997E-2</v>
      </c>
      <c r="AQ361" s="625">
        <f t="shared" si="150"/>
        <v>3.5499999999999997E-2</v>
      </c>
      <c r="AR361" s="625">
        <f t="shared" si="150"/>
        <v>3.5499999999999997E-2</v>
      </c>
      <c r="AS361" s="625">
        <f t="shared" si="150"/>
        <v>3.5499999999999997E-2</v>
      </c>
      <c r="AT361" s="625">
        <f t="shared" si="150"/>
        <v>3.5499999999999997E-2</v>
      </c>
      <c r="AU361" s="625">
        <f t="shared" si="150"/>
        <v>3.5499999999999997E-2</v>
      </c>
      <c r="AV361" s="625">
        <f t="shared" si="150"/>
        <v>3.5499999999999997E-2</v>
      </c>
      <c r="AW361" s="625">
        <f t="shared" si="150"/>
        <v>3.5499999999999997E-2</v>
      </c>
      <c r="AX361" s="625">
        <f t="shared" si="150"/>
        <v>3.5499999999999997E-2</v>
      </c>
      <c r="AY361" s="625">
        <f t="shared" si="150"/>
        <v>3.5499999999999997E-2</v>
      </c>
      <c r="AZ361" s="625">
        <f t="shared" si="150"/>
        <v>3.5499999999999997E-2</v>
      </c>
      <c r="BA361" s="625">
        <f t="shared" si="150"/>
        <v>3.5499999999999997E-2</v>
      </c>
      <c r="BB361" s="625">
        <f t="shared" si="150"/>
        <v>3.5499999999999997E-2</v>
      </c>
      <c r="BC361" s="625">
        <f t="shared" si="150"/>
        <v>3.5499999999999997E-2</v>
      </c>
      <c r="BD361" s="625">
        <f t="shared" si="150"/>
        <v>3.5499999999999997E-2</v>
      </c>
      <c r="BE361" s="625">
        <f t="shared" si="150"/>
        <v>3.5499999999999997E-2</v>
      </c>
      <c r="BF361" s="625">
        <f t="shared" si="150"/>
        <v>3.5499999999999997E-2</v>
      </c>
      <c r="BG361" s="625">
        <f t="shared" si="150"/>
        <v>3.5499999999999997E-2</v>
      </c>
      <c r="BH361" s="625">
        <f t="shared" si="150"/>
        <v>3.5499999999999997E-2</v>
      </c>
      <c r="BI361" s="625">
        <f t="shared" si="150"/>
        <v>3.5499999999999997E-2</v>
      </c>
      <c r="BJ361" s="625">
        <f t="shared" si="150"/>
        <v>3.5499999999999997E-2</v>
      </c>
      <c r="BK361" s="625">
        <f t="shared" si="150"/>
        <v>3.5499999999999997E-2</v>
      </c>
      <c r="BL361" s="625">
        <f t="shared" si="150"/>
        <v>3.5499999999999997E-2</v>
      </c>
      <c r="BM361" s="625">
        <f t="shared" si="150"/>
        <v>3.5499999999999997E-2</v>
      </c>
      <c r="BN361" s="625">
        <f t="shared" si="150"/>
        <v>3.5499999999999997E-2</v>
      </c>
      <c r="BO361" s="625">
        <f t="shared" si="150"/>
        <v>3.5499999999999997E-2</v>
      </c>
      <c r="BP361" s="625">
        <f t="shared" si="150"/>
        <v>3.5499999999999997E-2</v>
      </c>
      <c r="BQ361" s="625">
        <f t="shared" si="150"/>
        <v>3.5499999999999997E-2</v>
      </c>
      <c r="BR361" s="625">
        <f t="shared" si="150"/>
        <v>3.5499999999999997E-2</v>
      </c>
      <c r="BS361" s="625">
        <f t="shared" si="150"/>
        <v>3.5499999999999997E-2</v>
      </c>
      <c r="BT361" s="625">
        <f t="shared" si="150"/>
        <v>3.5499999999999997E-2</v>
      </c>
      <c r="BU361" s="625">
        <f t="shared" si="150"/>
        <v>3.5499999999999997E-2</v>
      </c>
      <c r="BV361" s="625">
        <f t="shared" ref="BV361:CI361" si="151">MAX(0,BV350-BV360)</f>
        <v>3.5499999999999997E-2</v>
      </c>
      <c r="BW361" s="625">
        <f t="shared" si="151"/>
        <v>3.5499999999999997E-2</v>
      </c>
      <c r="BX361" s="625">
        <f t="shared" si="151"/>
        <v>3.5499999999999997E-2</v>
      </c>
      <c r="BY361" s="625">
        <f t="shared" si="151"/>
        <v>3.5499999999999997E-2</v>
      </c>
      <c r="BZ361" s="625">
        <f t="shared" si="151"/>
        <v>3.5499999999999997E-2</v>
      </c>
      <c r="CA361" s="625">
        <f t="shared" si="151"/>
        <v>3.5499999999999997E-2</v>
      </c>
      <c r="CB361" s="625">
        <f t="shared" si="151"/>
        <v>3.5499999999999997E-2</v>
      </c>
      <c r="CC361" s="625">
        <f t="shared" si="151"/>
        <v>3.5499999999999997E-2</v>
      </c>
      <c r="CD361" s="625">
        <f t="shared" si="151"/>
        <v>3.5499999999999997E-2</v>
      </c>
      <c r="CE361" s="625">
        <f t="shared" si="151"/>
        <v>3.5499999999999997E-2</v>
      </c>
      <c r="CF361" s="625">
        <f t="shared" si="151"/>
        <v>3.5499999999999997E-2</v>
      </c>
      <c r="CG361" s="625">
        <f t="shared" si="151"/>
        <v>3.5499999999999997E-2</v>
      </c>
      <c r="CH361" s="625">
        <f t="shared" si="151"/>
        <v>3.5499999999999997E-2</v>
      </c>
      <c r="CI361" s="625">
        <f t="shared" si="151"/>
        <v>3.5499999999999997E-2</v>
      </c>
    </row>
    <row r="362" spans="1:87">
      <c r="A362" s="217"/>
      <c r="B362" s="151"/>
      <c r="D362" s="148"/>
      <c r="E362" s="148"/>
      <c r="F362" s="175"/>
      <c r="G362" s="175"/>
      <c r="I362" s="303"/>
      <c r="J362" s="303"/>
      <c r="K362" s="303"/>
      <c r="L362" s="303"/>
      <c r="M362" s="303"/>
      <c r="N362" s="303"/>
      <c r="O362" s="303"/>
      <c r="P362" s="303"/>
      <c r="Q362" s="303"/>
      <c r="R362" s="303"/>
      <c r="S362" s="303"/>
      <c r="T362" s="303"/>
      <c r="U362" s="303"/>
      <c r="V362" s="303"/>
      <c r="W362" s="303"/>
      <c r="X362" s="303"/>
      <c r="Y362" s="303"/>
      <c r="Z362" s="303"/>
      <c r="AA362" s="303"/>
      <c r="AB362" s="303"/>
      <c r="AC362" s="303"/>
      <c r="AD362" s="303"/>
      <c r="AE362" s="303"/>
      <c r="AF362" s="303"/>
      <c r="AG362" s="303"/>
      <c r="AH362" s="303"/>
      <c r="AI362" s="303"/>
      <c r="AJ362" s="303"/>
      <c r="AK362" s="303"/>
      <c r="AL362" s="303"/>
      <c r="AM362" s="303"/>
      <c r="AN362" s="303"/>
      <c r="AO362" s="303"/>
      <c r="AP362" s="303"/>
      <c r="AQ362" s="303"/>
      <c r="AR362" s="303"/>
      <c r="AS362" s="303"/>
      <c r="AT362" s="303"/>
      <c r="AU362" s="303"/>
      <c r="AV362" s="303"/>
      <c r="AW362" s="303"/>
      <c r="AX362" s="303"/>
      <c r="AY362" s="303"/>
      <c r="AZ362" s="303"/>
      <c r="BA362" s="303"/>
      <c r="BB362" s="303"/>
      <c r="BC362" s="303"/>
      <c r="BD362" s="303"/>
      <c r="BE362" s="303"/>
      <c r="BF362" s="303"/>
      <c r="BG362" s="303"/>
      <c r="BH362" s="303"/>
      <c r="BI362" s="303"/>
      <c r="BJ362" s="303"/>
      <c r="BK362" s="303"/>
      <c r="BL362" s="303"/>
      <c r="BM362" s="303"/>
      <c r="BN362" s="303"/>
      <c r="BO362" s="303"/>
      <c r="BP362" s="303"/>
      <c r="BQ362" s="303"/>
      <c r="BR362" s="303"/>
      <c r="BS362" s="303"/>
      <c r="BT362" s="303"/>
      <c r="BU362" s="303"/>
      <c r="BV362" s="303"/>
      <c r="BW362" s="303"/>
      <c r="BX362" s="303"/>
      <c r="BY362" s="303"/>
      <c r="BZ362" s="303"/>
      <c r="CA362" s="303"/>
      <c r="CB362" s="303"/>
      <c r="CC362" s="303"/>
      <c r="CD362" s="303"/>
      <c r="CE362" s="303"/>
      <c r="CF362" s="303"/>
      <c r="CG362" s="303"/>
      <c r="CH362" s="303"/>
      <c r="CI362" s="303"/>
    </row>
    <row r="363" spans="1:87">
      <c r="A363" s="217"/>
      <c r="B363" s="151"/>
      <c r="C363" t="s">
        <v>68</v>
      </c>
      <c r="D363" s="2" t="s">
        <v>898</v>
      </c>
      <c r="E363" s="2" t="s">
        <v>58</v>
      </c>
      <c r="F363" s="175"/>
      <c r="G363" s="626"/>
      <c r="H363" s="626"/>
      <c r="I363" s="626"/>
      <c r="J363" s="626"/>
      <c r="K363" s="426">
        <v>280.18380118198581</v>
      </c>
      <c r="L363" s="426">
        <v>136.44580118198579</v>
      </c>
      <c r="M363" s="426">
        <v>82.101999999999975</v>
      </c>
      <c r="N363" s="426">
        <v>69.764999999999986</v>
      </c>
      <c r="O363" s="426">
        <v>52.937999999999988</v>
      </c>
      <c r="P363" s="426">
        <v>50.562999999999988</v>
      </c>
      <c r="Q363" s="426">
        <v>50.241999999999962</v>
      </c>
      <c r="R363" s="426">
        <v>50.06899999999996</v>
      </c>
      <c r="S363" s="426">
        <v>50.002999999999986</v>
      </c>
      <c r="T363" s="426">
        <v>50</v>
      </c>
      <c r="U363" s="426">
        <v>50</v>
      </c>
      <c r="V363" s="426">
        <v>50</v>
      </c>
      <c r="W363" s="426">
        <v>50</v>
      </c>
      <c r="X363" s="426">
        <v>50</v>
      </c>
      <c r="Y363" s="426">
        <v>50</v>
      </c>
      <c r="Z363" s="426">
        <v>50</v>
      </c>
      <c r="AA363" s="426">
        <v>50</v>
      </c>
      <c r="AB363" s="426">
        <v>50</v>
      </c>
      <c r="AC363" s="426">
        <v>50</v>
      </c>
      <c r="AD363" s="426">
        <v>50</v>
      </c>
      <c r="AE363" s="426">
        <v>50</v>
      </c>
      <c r="AF363" s="426">
        <v>50</v>
      </c>
      <c r="AG363" s="426">
        <v>50</v>
      </c>
      <c r="AH363" s="426">
        <v>50</v>
      </c>
      <c r="AI363" s="426">
        <v>50</v>
      </c>
      <c r="AJ363" s="426">
        <v>50</v>
      </c>
      <c r="AK363" s="426">
        <v>50</v>
      </c>
      <c r="AL363" s="426">
        <v>50</v>
      </c>
      <c r="AM363" s="426">
        <v>50</v>
      </c>
      <c r="AN363" s="426">
        <v>50</v>
      </c>
      <c r="AO363" s="426">
        <v>50</v>
      </c>
      <c r="AP363" s="426">
        <v>50</v>
      </c>
      <c r="AQ363" s="426">
        <v>50</v>
      </c>
      <c r="AR363" s="426">
        <v>50</v>
      </c>
      <c r="AS363" s="426">
        <v>50</v>
      </c>
      <c r="AT363" s="426">
        <v>50</v>
      </c>
      <c r="AU363" s="426">
        <v>50</v>
      </c>
      <c r="AV363" s="426">
        <v>50</v>
      </c>
      <c r="AW363" s="426">
        <v>50</v>
      </c>
      <c r="AX363" s="426">
        <v>50</v>
      </c>
      <c r="AY363" s="426">
        <v>50</v>
      </c>
      <c r="AZ363" s="426">
        <v>50</v>
      </c>
      <c r="BA363" s="426">
        <v>50</v>
      </c>
      <c r="BB363" s="426">
        <v>50</v>
      </c>
      <c r="BC363" s="426">
        <v>50</v>
      </c>
      <c r="BD363" s="426">
        <v>50</v>
      </c>
      <c r="BE363" s="426">
        <v>50</v>
      </c>
      <c r="BF363" s="426">
        <v>50</v>
      </c>
      <c r="BG363" s="426">
        <v>50</v>
      </c>
      <c r="BH363" s="426">
        <v>50</v>
      </c>
      <c r="BI363" s="426">
        <v>50</v>
      </c>
      <c r="BJ363" s="426">
        <v>50</v>
      </c>
      <c r="BK363" s="426">
        <v>50</v>
      </c>
      <c r="BL363" s="426">
        <v>50</v>
      </c>
      <c r="BM363" s="426">
        <v>50</v>
      </c>
      <c r="BN363" s="426">
        <v>50</v>
      </c>
      <c r="BO363" s="426">
        <v>50</v>
      </c>
      <c r="BP363" s="426">
        <v>50</v>
      </c>
      <c r="BQ363" s="426">
        <v>50</v>
      </c>
      <c r="BR363" s="426">
        <v>50</v>
      </c>
      <c r="BS363" s="426">
        <v>50</v>
      </c>
      <c r="BT363" s="426">
        <v>50</v>
      </c>
      <c r="BU363" s="426">
        <v>50</v>
      </c>
      <c r="BV363" s="426">
        <v>50</v>
      </c>
      <c r="BW363" s="426">
        <v>50</v>
      </c>
      <c r="BX363" s="426">
        <v>50</v>
      </c>
      <c r="BY363" s="426">
        <v>50</v>
      </c>
      <c r="BZ363" s="426">
        <v>50</v>
      </c>
      <c r="CA363" s="426">
        <v>50</v>
      </c>
      <c r="CB363" s="426">
        <v>50</v>
      </c>
      <c r="CC363" s="426">
        <v>50</v>
      </c>
      <c r="CD363" s="426">
        <v>50</v>
      </c>
      <c r="CE363" s="426">
        <v>50</v>
      </c>
      <c r="CF363" s="426">
        <v>50</v>
      </c>
      <c r="CG363" s="426">
        <v>50</v>
      </c>
      <c r="CH363" s="426">
        <v>50</v>
      </c>
      <c r="CI363" s="426">
        <v>50</v>
      </c>
    </row>
    <row r="364" spans="1:87">
      <c r="A364" s="217"/>
      <c r="B364" s="151"/>
      <c r="D364" s="148"/>
      <c r="E364" s="148"/>
      <c r="F364" s="175"/>
      <c r="G364" s="175"/>
      <c r="I364" s="303"/>
      <c r="J364" s="303"/>
      <c r="K364" s="303"/>
      <c r="L364" s="303"/>
      <c r="M364" s="303"/>
      <c r="N364" s="303"/>
      <c r="O364" s="303"/>
      <c r="P364" s="303"/>
      <c r="Q364" s="303"/>
      <c r="R364" s="303"/>
      <c r="S364" s="303"/>
      <c r="T364" s="303"/>
      <c r="U364" s="303"/>
      <c r="V364" s="303"/>
      <c r="W364" s="303"/>
      <c r="X364" s="303"/>
      <c r="Y364" s="303"/>
      <c r="Z364" s="303"/>
      <c r="AA364" s="303"/>
      <c r="AB364" s="303"/>
      <c r="AC364" s="303"/>
      <c r="AD364" s="303"/>
      <c r="AE364" s="303"/>
      <c r="AF364" s="303"/>
      <c r="AG364" s="303"/>
      <c r="AH364" s="303"/>
      <c r="AI364" s="303"/>
      <c r="AJ364" s="303"/>
      <c r="AK364" s="303"/>
      <c r="AL364" s="303"/>
      <c r="AM364" s="303"/>
      <c r="AN364" s="303"/>
      <c r="AO364" s="303"/>
      <c r="AP364" s="303"/>
      <c r="AQ364" s="303"/>
      <c r="AR364" s="303"/>
      <c r="AS364" s="303"/>
      <c r="AT364" s="303"/>
      <c r="AU364" s="303"/>
      <c r="AV364" s="303"/>
      <c r="AW364" s="303"/>
      <c r="AX364" s="303"/>
      <c r="AY364" s="303"/>
      <c r="AZ364" s="303"/>
      <c r="BA364" s="303"/>
      <c r="BB364" s="303"/>
      <c r="BC364" s="303"/>
      <c r="BD364" s="303"/>
      <c r="BE364" s="303"/>
      <c r="BF364" s="303"/>
      <c r="BG364" s="303"/>
      <c r="BH364" s="303"/>
      <c r="BI364" s="303"/>
      <c r="BJ364" s="303"/>
      <c r="BK364" s="303"/>
      <c r="BL364" s="303"/>
      <c r="BM364" s="303"/>
      <c r="BN364" s="303"/>
      <c r="BO364" s="303"/>
      <c r="BP364" s="303"/>
      <c r="BQ364" s="303"/>
      <c r="BR364" s="303"/>
      <c r="BS364" s="303"/>
      <c r="BT364" s="303"/>
      <c r="BU364" s="303"/>
      <c r="BV364" s="303"/>
      <c r="BW364" s="303"/>
      <c r="BX364" s="303"/>
      <c r="BY364" s="303"/>
      <c r="BZ364" s="303"/>
      <c r="CA364" s="303"/>
      <c r="CB364" s="303"/>
      <c r="CC364" s="303"/>
      <c r="CD364" s="303"/>
      <c r="CE364" s="303"/>
      <c r="CF364" s="303"/>
      <c r="CG364" s="303"/>
      <c r="CH364" s="303"/>
      <c r="CI364" s="303"/>
    </row>
    <row r="365" spans="1:87">
      <c r="A365" s="233"/>
      <c r="B365" s="302"/>
      <c r="C365" s="239" t="s">
        <v>61</v>
      </c>
      <c r="D365" s="208"/>
      <c r="E365" s="208"/>
      <c r="F365" s="240"/>
      <c r="G365" s="240"/>
      <c r="H365" s="237"/>
      <c r="I365" s="208"/>
      <c r="J365" s="241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  <c r="AA365" s="177"/>
      <c r="AB365" s="177"/>
      <c r="AC365" s="177"/>
      <c r="AD365" s="177"/>
      <c r="AE365" s="177"/>
      <c r="AF365" s="177"/>
      <c r="AG365" s="177"/>
      <c r="AH365" s="177"/>
      <c r="AI365" s="177"/>
      <c r="AJ365" s="177"/>
      <c r="AK365" s="177"/>
      <c r="AL365" s="177"/>
      <c r="AM365" s="177"/>
      <c r="AN365" s="177"/>
      <c r="AO365" s="177"/>
      <c r="AP365" s="177"/>
      <c r="AQ365" s="177"/>
      <c r="AR365" s="177"/>
      <c r="AS365" s="177"/>
      <c r="AT365" s="177"/>
      <c r="AU365" s="177"/>
      <c r="AV365" s="177"/>
      <c r="AW365" s="177"/>
      <c r="AX365" s="177"/>
      <c r="AY365" s="177"/>
      <c r="AZ365" s="177"/>
      <c r="BA365" s="177"/>
      <c r="BB365" s="177"/>
      <c r="BC365" s="177"/>
      <c r="BD365" s="177"/>
      <c r="BE365" s="177"/>
      <c r="BF365" s="177"/>
      <c r="BG365" s="177"/>
      <c r="BH365" s="177"/>
      <c r="BI365" s="177"/>
      <c r="BJ365" s="177"/>
      <c r="BK365" s="177"/>
      <c r="BL365" s="177"/>
      <c r="BM365" s="177"/>
      <c r="BN365" s="177"/>
      <c r="BO365" s="177"/>
      <c r="BP365" s="177"/>
      <c r="BQ365" s="177"/>
      <c r="BR365" s="177"/>
      <c r="BS365" s="177"/>
      <c r="BT365" s="177"/>
      <c r="BU365" s="177"/>
      <c r="BV365" s="177"/>
      <c r="BW365" s="177"/>
      <c r="BX365" s="177"/>
      <c r="BY365" s="177"/>
      <c r="BZ365" s="177"/>
      <c r="CA365" s="177"/>
      <c r="CB365" s="177"/>
      <c r="CC365" s="177"/>
      <c r="CD365" s="177"/>
      <c r="CE365" s="177"/>
      <c r="CF365" s="177"/>
      <c r="CG365" s="177"/>
      <c r="CH365" s="177"/>
      <c r="CI365" s="177"/>
    </row>
    <row r="366" spans="1:87">
      <c r="A366" s="203"/>
      <c r="B366" s="1"/>
      <c r="C366" s="11" t="s">
        <v>318</v>
      </c>
      <c r="D366" s="2" t="s">
        <v>41</v>
      </c>
      <c r="E366" s="2" t="s">
        <v>453</v>
      </c>
      <c r="F366" s="34"/>
      <c r="G366" s="739"/>
      <c r="H366" s="739"/>
      <c r="I366" s="739"/>
      <c r="J366" s="739"/>
      <c r="K366" s="739"/>
      <c r="L366" s="739"/>
      <c r="M366" s="738">
        <v>46023</v>
      </c>
      <c r="N366" s="738">
        <v>46388</v>
      </c>
      <c r="O366" s="738">
        <v>46753</v>
      </c>
      <c r="P366" s="738">
        <v>47119</v>
      </c>
      <c r="Q366" s="738">
        <v>47484</v>
      </c>
      <c r="R366" s="738">
        <v>47849</v>
      </c>
      <c r="S366" s="738">
        <v>48214</v>
      </c>
      <c r="T366" s="738">
        <v>48580</v>
      </c>
      <c r="U366" s="738">
        <v>48945</v>
      </c>
      <c r="V366" s="738">
        <v>49310</v>
      </c>
      <c r="W366" s="738">
        <v>49675</v>
      </c>
      <c r="X366" s="738">
        <v>50041</v>
      </c>
      <c r="Y366" s="738">
        <v>50406</v>
      </c>
      <c r="Z366" s="738">
        <v>50771</v>
      </c>
      <c r="AA366" s="738">
        <v>51136</v>
      </c>
      <c r="AB366" s="738">
        <v>51502</v>
      </c>
      <c r="AC366" s="738">
        <v>51867</v>
      </c>
      <c r="AD366" s="738">
        <v>52232</v>
      </c>
      <c r="AE366" s="738">
        <v>52597</v>
      </c>
      <c r="AF366" s="738">
        <v>52963</v>
      </c>
      <c r="AG366" s="738">
        <v>53328</v>
      </c>
      <c r="AH366" s="738">
        <v>53693</v>
      </c>
      <c r="AI366" s="738">
        <v>54058</v>
      </c>
      <c r="AJ366" s="738">
        <v>54424</v>
      </c>
      <c r="AK366" s="738">
        <v>54789</v>
      </c>
      <c r="AL366" s="738">
        <v>55154</v>
      </c>
      <c r="AM366" s="738">
        <v>55519</v>
      </c>
      <c r="AN366" s="738">
        <v>55885</v>
      </c>
      <c r="AO366" s="738">
        <v>56250</v>
      </c>
      <c r="AP366" s="738">
        <v>56615</v>
      </c>
      <c r="AQ366" s="738">
        <v>56980</v>
      </c>
      <c r="AR366" s="738">
        <v>57346</v>
      </c>
      <c r="AS366" s="738">
        <v>57711</v>
      </c>
      <c r="AT366" s="738">
        <v>58076</v>
      </c>
      <c r="AU366" s="738">
        <v>58441</v>
      </c>
      <c r="AV366" s="738">
        <v>58807</v>
      </c>
      <c r="AW366" s="738">
        <v>59172</v>
      </c>
      <c r="AX366" s="738">
        <v>59537</v>
      </c>
      <c r="AY366" s="738">
        <v>59902</v>
      </c>
      <c r="AZ366" s="738">
        <v>60268</v>
      </c>
      <c r="BA366" s="738">
        <v>60633</v>
      </c>
      <c r="BB366" s="738">
        <v>60998</v>
      </c>
      <c r="BC366" s="738">
        <v>61363</v>
      </c>
      <c r="BD366" s="738">
        <v>61729</v>
      </c>
      <c r="BE366" s="738">
        <v>62094</v>
      </c>
      <c r="BF366" s="738">
        <v>62459</v>
      </c>
      <c r="BG366" s="738">
        <v>62824</v>
      </c>
      <c r="BH366" s="738">
        <v>63190</v>
      </c>
      <c r="BI366" s="738">
        <v>63555</v>
      </c>
      <c r="BJ366" s="738">
        <v>63920</v>
      </c>
      <c r="BK366" s="738">
        <v>64285</v>
      </c>
      <c r="BL366" s="738">
        <v>64651</v>
      </c>
      <c r="BM366" s="738">
        <v>65016</v>
      </c>
      <c r="BN366" s="738">
        <v>65381</v>
      </c>
      <c r="BO366" s="738">
        <v>65746</v>
      </c>
      <c r="BP366" s="738">
        <v>66112</v>
      </c>
      <c r="BQ366" s="738">
        <v>66477</v>
      </c>
      <c r="BR366" s="738">
        <v>66842</v>
      </c>
      <c r="BS366" s="738">
        <v>67207</v>
      </c>
      <c r="BT366" s="738">
        <v>67573</v>
      </c>
      <c r="BU366" s="738">
        <v>67938</v>
      </c>
      <c r="BV366" s="738">
        <v>68303</v>
      </c>
      <c r="BW366" s="738">
        <v>68668</v>
      </c>
      <c r="BX366" s="738">
        <v>69034</v>
      </c>
      <c r="BY366" s="738">
        <v>69399</v>
      </c>
      <c r="BZ366" s="738">
        <v>69764</v>
      </c>
      <c r="CA366" s="738">
        <v>70129</v>
      </c>
      <c r="CB366" s="738">
        <v>70495</v>
      </c>
      <c r="CC366" s="738">
        <v>70860</v>
      </c>
      <c r="CD366" s="738">
        <v>71225</v>
      </c>
      <c r="CE366" s="738">
        <v>71590</v>
      </c>
      <c r="CF366" s="738">
        <v>71956</v>
      </c>
      <c r="CG366" s="738">
        <v>72321</v>
      </c>
      <c r="CH366" s="738">
        <v>72686</v>
      </c>
      <c r="CI366" s="738">
        <v>73051</v>
      </c>
    </row>
    <row r="367" spans="1:87">
      <c r="A367" s="203"/>
      <c r="B367" s="1"/>
      <c r="D367" s="2"/>
      <c r="E367" s="2"/>
      <c r="F367" s="34"/>
      <c r="G367" s="34"/>
      <c r="J367" s="4"/>
    </row>
    <row r="368" spans="1:87">
      <c r="A368" s="203"/>
      <c r="B368" s="151"/>
      <c r="C368" t="s">
        <v>319</v>
      </c>
      <c r="D368" s="2" t="s">
        <v>898</v>
      </c>
      <c r="E368" s="2" t="s">
        <v>58</v>
      </c>
      <c r="F368" s="34"/>
      <c r="G368" s="626"/>
      <c r="H368" s="426">
        <v>4148.4269999999997</v>
      </c>
      <c r="I368" s="426">
        <v>4383.5870000000004</v>
      </c>
      <c r="J368" s="426">
        <v>4508.7359999999999</v>
      </c>
      <c r="K368" s="426">
        <v>4704.4319999999998</v>
      </c>
      <c r="L368" s="426">
        <v>4874.4319999999998</v>
      </c>
    </row>
    <row r="369" spans="1:87">
      <c r="A369" s="203"/>
      <c r="B369" s="151"/>
      <c r="C369" s="11"/>
      <c r="D369" s="2"/>
      <c r="E369" s="2"/>
      <c r="F369" s="206"/>
      <c r="G369" s="60"/>
      <c r="H369" s="60"/>
      <c r="I369" s="60"/>
      <c r="J369" s="95"/>
      <c r="K369" s="95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  <c r="AC369" s="60"/>
      <c r="AD369" s="60"/>
      <c r="AE369" s="60"/>
      <c r="AF369" s="60"/>
    </row>
    <row r="370" spans="1:87">
      <c r="A370" s="203"/>
      <c r="B370" s="151"/>
      <c r="C370" s="176" t="s">
        <v>320</v>
      </c>
      <c r="D370" s="2"/>
      <c r="E370" s="2"/>
      <c r="F370" s="206"/>
      <c r="G370" s="60"/>
      <c r="H370" s="60"/>
      <c r="I370" s="60"/>
      <c r="J370" s="95"/>
      <c r="K370" s="95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  <c r="AC370" s="60"/>
      <c r="AD370" s="60"/>
      <c r="AE370" s="60"/>
      <c r="AF370" s="60"/>
    </row>
    <row r="371" spans="1:87">
      <c r="A371" s="203"/>
      <c r="B371" s="151"/>
      <c r="C371" t="s">
        <v>321</v>
      </c>
      <c r="D371" s="2" t="s">
        <v>898</v>
      </c>
      <c r="E371" s="2" t="s">
        <v>58</v>
      </c>
      <c r="F371" s="206"/>
      <c r="G371" s="626"/>
      <c r="H371" s="426">
        <v>354.31900000000002</v>
      </c>
      <c r="I371" s="426">
        <v>374.84899999999999</v>
      </c>
      <c r="J371" s="426">
        <v>247.73400000000001</v>
      </c>
      <c r="K371" s="426">
        <v>332.75700000000001</v>
      </c>
      <c r="L371" s="426">
        <v>338.58</v>
      </c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  <c r="AC371" s="60"/>
      <c r="AD371" s="60"/>
      <c r="AE371" s="60"/>
      <c r="AF371" s="60"/>
    </row>
    <row r="372" spans="1:87">
      <c r="A372" s="203"/>
      <c r="B372" s="151"/>
      <c r="C372" t="s">
        <v>322</v>
      </c>
      <c r="D372" s="2" t="s">
        <v>898</v>
      </c>
      <c r="E372" s="2" t="s">
        <v>58</v>
      </c>
      <c r="F372" s="206"/>
      <c r="G372" s="626"/>
      <c r="H372" s="426">
        <f>134.263+0.5</f>
        <v>134.76300000000001</v>
      </c>
      <c r="I372" s="426">
        <v>139.68899999999999</v>
      </c>
      <c r="J372" s="426">
        <v>122.5848094</v>
      </c>
      <c r="K372" s="426">
        <v>137.06100000000001</v>
      </c>
      <c r="L372" s="426">
        <v>168.58</v>
      </c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  <c r="AC372" s="60"/>
      <c r="AD372" s="60"/>
      <c r="AE372" s="60"/>
      <c r="AF372" s="60"/>
    </row>
    <row r="373" spans="1:87">
      <c r="A373" s="203"/>
      <c r="B373" s="151"/>
      <c r="D373" s="2"/>
      <c r="E373" s="2"/>
      <c r="F373" s="206"/>
      <c r="G373" s="206"/>
      <c r="H373" s="442"/>
      <c r="I373" s="442"/>
      <c r="J373" s="442"/>
      <c r="K373" s="442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  <c r="AC373" s="60"/>
      <c r="AD373" s="60"/>
      <c r="AE373" s="60"/>
      <c r="AF373" s="60"/>
    </row>
    <row r="374" spans="1:87">
      <c r="A374" s="203"/>
      <c r="B374" s="151"/>
      <c r="C374" t="s">
        <v>323</v>
      </c>
      <c r="D374" s="2" t="s">
        <v>898</v>
      </c>
      <c r="E374" s="2" t="s">
        <v>58</v>
      </c>
      <c r="F374" s="34"/>
      <c r="G374" s="736"/>
      <c r="H374" s="736"/>
      <c r="I374" s="736"/>
      <c r="J374" s="736"/>
      <c r="K374" s="461">
        <v>195.7</v>
      </c>
      <c r="L374" s="461">
        <v>170</v>
      </c>
      <c r="M374" s="461">
        <v>170</v>
      </c>
      <c r="N374" s="461">
        <v>170</v>
      </c>
      <c r="O374" s="461">
        <v>171.666666666667</v>
      </c>
      <c r="P374" s="461">
        <v>171.666666666667</v>
      </c>
      <c r="Q374" s="461">
        <v>171.666666666667</v>
      </c>
      <c r="R374" s="461">
        <v>171.666666666667</v>
      </c>
      <c r="S374" s="461">
        <v>171.666666666667</v>
      </c>
      <c r="T374" s="461">
        <v>171.666666666667</v>
      </c>
      <c r="U374" s="461">
        <v>171.666666666667</v>
      </c>
      <c r="V374" s="461">
        <v>171.666666666667</v>
      </c>
      <c r="W374" s="461">
        <v>171.666666666667</v>
      </c>
      <c r="X374" s="461">
        <v>171.666666666667</v>
      </c>
      <c r="Y374" s="461">
        <v>171.666666666667</v>
      </c>
      <c r="Z374" s="461">
        <v>171.666666666667</v>
      </c>
      <c r="AA374" s="461">
        <v>171.666666666667</v>
      </c>
      <c r="AB374" s="461">
        <v>171.666666666667</v>
      </c>
      <c r="AC374" s="461">
        <v>171.666666666667</v>
      </c>
      <c r="AD374" s="461">
        <v>171.666666666667</v>
      </c>
      <c r="AE374" s="461">
        <v>171.666666666667</v>
      </c>
      <c r="AF374" s="461">
        <v>171.666666666667</v>
      </c>
      <c r="AG374" s="461">
        <v>171.666666666667</v>
      </c>
      <c r="AH374" s="461">
        <v>171.666666666667</v>
      </c>
      <c r="AI374" s="461">
        <v>171.666666666667</v>
      </c>
      <c r="AJ374" s="461">
        <v>171.666666666667</v>
      </c>
      <c r="AK374" s="461">
        <v>171.666666666667</v>
      </c>
      <c r="AL374" s="461">
        <v>171.666666666667</v>
      </c>
      <c r="AM374" s="461">
        <v>171.666666666667</v>
      </c>
      <c r="AN374" s="461">
        <v>171.666666666667</v>
      </c>
      <c r="AO374" s="461">
        <v>171.666666666667</v>
      </c>
      <c r="AP374" s="461">
        <v>171.666666666667</v>
      </c>
      <c r="AQ374" s="461">
        <v>171.666666666667</v>
      </c>
      <c r="AR374" s="461">
        <v>171.666666666667</v>
      </c>
      <c r="AS374" s="461">
        <v>171.666666666667</v>
      </c>
      <c r="AT374" s="461">
        <v>171.666666666667</v>
      </c>
      <c r="AU374" s="461">
        <v>171.666666666667</v>
      </c>
      <c r="AV374" s="461">
        <v>171.666666666667</v>
      </c>
      <c r="AW374" s="461">
        <v>171.666666666667</v>
      </c>
      <c r="AX374" s="461">
        <v>171.666666666667</v>
      </c>
      <c r="AY374" s="461">
        <v>171.666666666667</v>
      </c>
      <c r="AZ374" s="461">
        <v>171.666666666667</v>
      </c>
      <c r="BA374" s="461">
        <v>171.666666666667</v>
      </c>
      <c r="BB374" s="461">
        <v>171.666666666667</v>
      </c>
      <c r="BC374" s="461">
        <v>171.666666666667</v>
      </c>
      <c r="BD374" s="461">
        <v>171.666666666667</v>
      </c>
      <c r="BE374" s="461">
        <v>171.666666666667</v>
      </c>
      <c r="BF374" s="461">
        <v>171.666666666667</v>
      </c>
      <c r="BG374" s="461">
        <v>171.666666666667</v>
      </c>
      <c r="BH374" s="461">
        <v>171.666666666667</v>
      </c>
      <c r="BI374" s="461">
        <v>171.666666666667</v>
      </c>
      <c r="BJ374" s="461">
        <v>171.666666666667</v>
      </c>
      <c r="BK374" s="461">
        <v>171.666666666667</v>
      </c>
      <c r="BL374" s="461">
        <v>171.666666666667</v>
      </c>
      <c r="BM374" s="461">
        <v>171.666666666667</v>
      </c>
      <c r="BN374" s="461">
        <v>171.666666666667</v>
      </c>
      <c r="BO374" s="461">
        <v>171.666666666667</v>
      </c>
      <c r="BP374" s="461">
        <v>171.666666666667</v>
      </c>
      <c r="BQ374" s="461">
        <v>171.666666666667</v>
      </c>
      <c r="BR374" s="461">
        <v>171.666666666667</v>
      </c>
      <c r="BS374" s="461">
        <v>171.666666666667</v>
      </c>
      <c r="BT374" s="461">
        <v>171.666666666667</v>
      </c>
      <c r="BU374" s="461">
        <v>171.666666666667</v>
      </c>
      <c r="BV374" s="461">
        <v>171.666666666667</v>
      </c>
      <c r="BW374" s="461">
        <v>171.666666666667</v>
      </c>
      <c r="BX374" s="461">
        <v>171.666666666667</v>
      </c>
      <c r="BY374" s="461">
        <v>171.666666666667</v>
      </c>
      <c r="BZ374" s="461">
        <v>171.666666666667</v>
      </c>
      <c r="CA374" s="461">
        <v>171.666666666667</v>
      </c>
      <c r="CB374" s="461">
        <v>171.666666666667</v>
      </c>
      <c r="CC374" s="461">
        <v>171.666666666667</v>
      </c>
      <c r="CD374" s="461">
        <v>171.666666666667</v>
      </c>
      <c r="CE374" s="461">
        <v>171.666666666667</v>
      </c>
      <c r="CF374" s="461">
        <v>171.666666666667</v>
      </c>
      <c r="CG374" s="461">
        <v>171.666666666667</v>
      </c>
      <c r="CH374" s="461">
        <v>171.666666666667</v>
      </c>
      <c r="CI374" s="461">
        <v>171.666666666667</v>
      </c>
    </row>
    <row r="375" spans="1:87">
      <c r="A375" s="203"/>
      <c r="B375" s="1"/>
      <c r="C375" t="s">
        <v>324</v>
      </c>
      <c r="D375" s="2" t="s">
        <v>898</v>
      </c>
      <c r="E375" s="2" t="s">
        <v>58</v>
      </c>
      <c r="F375" s="34"/>
      <c r="G375" s="623"/>
      <c r="H375" s="623"/>
      <c r="I375" s="623"/>
      <c r="J375" s="623"/>
      <c r="K375" s="623"/>
      <c r="L375" s="623">
        <f>'M30 (AR25)'!AC26</f>
        <v>168.57750289000035</v>
      </c>
      <c r="M375" s="623">
        <f>'M30 (AR25)'!AD26</f>
        <v>127.43781618000031</v>
      </c>
      <c r="N375" s="623">
        <f>'M30 (AR25)'!AE26</f>
        <v>140.5876361199999</v>
      </c>
      <c r="O375" s="623">
        <f>'M30 (AR25)'!AF26</f>
        <v>156.51467891999911</v>
      </c>
      <c r="P375" s="623">
        <f>'M30 (AR25)'!AG26</f>
        <v>150.14627289000035</v>
      </c>
      <c r="Q375" s="623">
        <f>'M30 (AR25)'!AH26</f>
        <v>148.31909157999993</v>
      </c>
      <c r="R375" s="623">
        <f>'M30 (AR25)'!AI26</f>
        <v>135.64627289000035</v>
      </c>
      <c r="S375" s="623">
        <f>'M30 (AR25)'!AJ26</f>
        <v>125.42168384000016</v>
      </c>
      <c r="T375" s="623">
        <f>'M30 (AR25)'!AK26</f>
        <v>125.5</v>
      </c>
      <c r="U375" s="623">
        <f>'M30 (AR25)'!AL26</f>
        <v>103.3185</v>
      </c>
      <c r="V375" s="623">
        <f>'M30 (AR25)'!AM26</f>
        <v>104.4</v>
      </c>
      <c r="W375" s="623">
        <f>'M30 (AR25)'!AN26</f>
        <v>90.537930119999885</v>
      </c>
      <c r="X375" s="623">
        <f>'M30 (AR25)'!AO26</f>
        <v>90</v>
      </c>
      <c r="Y375" s="623">
        <f>'M30 (AR25)'!AP26</f>
        <v>40.093090519999507</v>
      </c>
      <c r="Z375" s="623">
        <f>'M30 (AR25)'!AQ26</f>
        <v>45.075860240000246</v>
      </c>
      <c r="AA375" s="623">
        <f>'M30 (AR25)'!AR26</f>
        <v>40</v>
      </c>
      <c r="AB375" s="623">
        <f>'M30 (AR25)'!AS26</f>
        <v>27</v>
      </c>
      <c r="AC375" s="623">
        <f>'M30 (AR25)'!AT26</f>
        <v>20.110597329999923</v>
      </c>
      <c r="AD375" s="623">
        <f>'M30 (AR25)'!AU26</f>
        <v>30.147463110000132</v>
      </c>
      <c r="AE375" s="623">
        <f>'M30 (AR25)'!AV26</f>
        <v>20</v>
      </c>
      <c r="AF375" s="623">
        <f>'M30 (AR25)'!AW26</f>
        <v>20</v>
      </c>
      <c r="AG375" s="623">
        <f>'M30 (AR25)'!AX26</f>
        <v>30</v>
      </c>
      <c r="AH375" s="623">
        <f>'M30 (AR25)'!AY26</f>
        <v>29.4</v>
      </c>
      <c r="AI375" s="623">
        <f>'M30 (AR25)'!AZ26</f>
        <v>15</v>
      </c>
      <c r="AJ375" s="623">
        <f>'M30 (AR25)'!BA26</f>
        <v>30</v>
      </c>
      <c r="AK375" s="623">
        <f>'M30 (AR25)'!BB26</f>
        <v>20</v>
      </c>
      <c r="AL375" s="623">
        <f>'M30 (AR25)'!BC26</f>
        <v>36.311999999999998</v>
      </c>
      <c r="AM375" s="623">
        <f>'M30 (AR25)'!BD26</f>
        <v>35</v>
      </c>
      <c r="AN375" s="623">
        <f>'M30 (AR25)'!BE26</f>
        <v>26.6</v>
      </c>
      <c r="AO375" s="623">
        <f>'M30 (AR25)'!BF26</f>
        <v>20</v>
      </c>
      <c r="AP375" s="623">
        <f>'M30 (AR25)'!BG26</f>
        <v>50</v>
      </c>
      <c r="AQ375" s="623">
        <f>'M30 (AR25)'!BH26</f>
        <v>50</v>
      </c>
      <c r="AR375" s="623">
        <f>'M30 (AR25)'!BI26</f>
        <v>89</v>
      </c>
      <c r="AS375" s="623">
        <f>'M30 (AR25)'!BJ26</f>
        <v>120</v>
      </c>
      <c r="AT375" s="623">
        <f>'M30 (AR25)'!BK26</f>
        <v>110</v>
      </c>
      <c r="AU375" s="623">
        <f>'M30 (AR25)'!BL26</f>
        <v>110.44499999999999</v>
      </c>
      <c r="AV375" s="623">
        <f>'M30 (AR25)'!BM26</f>
        <v>135</v>
      </c>
      <c r="AW375" s="623">
        <f>'M30 (AR25)'!BN26</f>
        <v>145</v>
      </c>
      <c r="AX375" s="623">
        <f>'M30 (AR25)'!BO26</f>
        <v>150</v>
      </c>
      <c r="AY375" s="623">
        <f>'M30 (AR25)'!BP26</f>
        <v>160</v>
      </c>
      <c r="AZ375" s="623">
        <f>'M30 (AR25)'!BQ26</f>
        <v>167.84549999999999</v>
      </c>
      <c r="BA375" s="623">
        <f>'M30 (AR25)'!BR26</f>
        <v>150.14940000000001</v>
      </c>
      <c r="BB375" s="623">
        <f>'M30 (AR25)'!BS26</f>
        <v>155</v>
      </c>
      <c r="BC375" s="623">
        <f>'M30 (AR25)'!BT26</f>
        <v>160</v>
      </c>
      <c r="BD375" s="623">
        <f>'M30 (AR25)'!BU26</f>
        <v>155.791</v>
      </c>
      <c r="BE375" s="623">
        <f>'M30 (AR25)'!BV26</f>
        <v>141</v>
      </c>
      <c r="BF375" s="623">
        <f>'M30 (AR25)'!BW26</f>
        <v>250</v>
      </c>
      <c r="BG375" s="623">
        <f>'M30 (AR25)'!BX26</f>
        <v>259.84890000000001</v>
      </c>
      <c r="BH375" s="623">
        <f>'M30 (AR25)'!BY26</f>
        <v>72.756799999999998</v>
      </c>
      <c r="BI375" s="623">
        <f>'M30 (AR25)'!BZ26</f>
        <v>140</v>
      </c>
      <c r="BJ375" s="623">
        <f>'M30 (AR25)'!CA26</f>
        <v>120</v>
      </c>
      <c r="BK375" s="623">
        <f>'M30 (AR25)'!CB26</f>
        <v>0</v>
      </c>
      <c r="BL375" s="623">
        <f>'M30 (AR25)'!CC26</f>
        <v>0</v>
      </c>
      <c r="BM375" s="623">
        <f>'M30 (AR25)'!CD26</f>
        <v>0</v>
      </c>
      <c r="BN375" s="623">
        <f>'M30 (AR25)'!CE26</f>
        <v>0</v>
      </c>
      <c r="BO375" s="623">
        <f>'M30 (AR25)'!CF26</f>
        <v>0</v>
      </c>
      <c r="BP375" s="623">
        <f>'M30 (AR25)'!CG26</f>
        <v>0</v>
      </c>
      <c r="BQ375" s="623">
        <f>'M30 (AR25)'!CH26</f>
        <v>0</v>
      </c>
      <c r="BR375" s="623">
        <f>'M30 (AR25)'!CI26</f>
        <v>0</v>
      </c>
      <c r="BS375" s="623">
        <f>'M30 (AR25)'!CJ26</f>
        <v>0</v>
      </c>
      <c r="BT375" s="623">
        <f>'M30 (AR25)'!CK26</f>
        <v>0</v>
      </c>
      <c r="BU375" s="623">
        <f>'M30 (AR25)'!CL26</f>
        <v>0</v>
      </c>
      <c r="BV375" s="623">
        <f>'M30 (AR25)'!CM26</f>
        <v>0</v>
      </c>
      <c r="BW375" s="623">
        <f>'M30 (AR25)'!CN26</f>
        <v>0</v>
      </c>
      <c r="BX375" s="623">
        <f>'M30 (AR25)'!CO26</f>
        <v>0</v>
      </c>
      <c r="BY375" s="623">
        <f>'M30 (AR25)'!CP26</f>
        <v>0</v>
      </c>
      <c r="BZ375" s="623">
        <f>'M30 (AR25)'!CQ26</f>
        <v>0</v>
      </c>
      <c r="CA375" s="623">
        <f>'M30 (AR25)'!CR26</f>
        <v>0</v>
      </c>
      <c r="CB375" s="623">
        <f>'M30 (AR25)'!CS26</f>
        <v>0</v>
      </c>
      <c r="CC375" s="623">
        <f>'M30 (AR25)'!CT26</f>
        <v>0</v>
      </c>
      <c r="CD375" s="623">
        <f>'M30 (AR25)'!CU26</f>
        <v>0</v>
      </c>
      <c r="CE375" s="623">
        <f>'M30 (AR25)'!CV26</f>
        <v>0</v>
      </c>
      <c r="CF375" s="623">
        <f>'M30 (AR25)'!CW26</f>
        <v>0</v>
      </c>
      <c r="CG375" s="623">
        <f>'M30 (AR25)'!CX26</f>
        <v>0</v>
      </c>
      <c r="CH375" s="623">
        <f>'M30 (AR25)'!CY26</f>
        <v>0</v>
      </c>
      <c r="CI375" s="623">
        <f>'M30 (AR25)'!CZ26</f>
        <v>0</v>
      </c>
    </row>
    <row r="376" spans="1:87">
      <c r="A376" s="203"/>
      <c r="B376" s="151"/>
      <c r="D376" s="148"/>
      <c r="E376" s="147"/>
      <c r="F376" s="34"/>
      <c r="G376" s="34"/>
      <c r="I376" s="171"/>
      <c r="J376" s="515"/>
      <c r="K376" s="516"/>
      <c r="L376" s="516"/>
      <c r="M376" s="171"/>
      <c r="N376" s="171"/>
      <c r="O376" s="171"/>
      <c r="P376" s="171"/>
      <c r="Q376" s="171"/>
      <c r="R376" s="171"/>
      <c r="S376" s="171"/>
      <c r="T376" s="171"/>
      <c r="U376" s="171"/>
      <c r="V376" s="171"/>
      <c r="W376" s="171"/>
      <c r="X376" s="171"/>
      <c r="Y376" s="171"/>
      <c r="Z376" s="171"/>
      <c r="AA376" s="171"/>
      <c r="AB376" s="171"/>
      <c r="AC376" s="171"/>
      <c r="AD376" s="171"/>
      <c r="AE376" s="171"/>
      <c r="AF376" s="171"/>
    </row>
    <row r="377" spans="1:87">
      <c r="A377" s="215"/>
      <c r="B377" s="193"/>
      <c r="C377" s="51" t="s">
        <v>325</v>
      </c>
      <c r="D377" s="90"/>
      <c r="E377" s="90"/>
      <c r="F377" s="92"/>
      <c r="G377" s="92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0"/>
      <c r="BI377" s="50"/>
      <c r="BJ377" s="50"/>
      <c r="BK377" s="50"/>
      <c r="BL377" s="50"/>
      <c r="BM377" s="50"/>
      <c r="BN377" s="50"/>
      <c r="BO377" s="50"/>
      <c r="BP377" s="50"/>
      <c r="BQ377" s="50"/>
      <c r="BR377" s="50"/>
      <c r="BS377" s="50"/>
      <c r="BT377" s="50"/>
      <c r="BU377" s="50"/>
      <c r="BV377" s="50"/>
      <c r="BW377" s="50"/>
      <c r="BX377" s="50"/>
      <c r="BY377" s="50"/>
      <c r="BZ377" s="50"/>
      <c r="CA377" s="50"/>
      <c r="CB377" s="50"/>
      <c r="CC377" s="50"/>
      <c r="CD377" s="50"/>
      <c r="CE377" s="50"/>
      <c r="CF377" s="50"/>
      <c r="CG377" s="50"/>
      <c r="CH377" s="50"/>
      <c r="CI377" s="50"/>
    </row>
    <row r="378" spans="1:87">
      <c r="A378" s="203"/>
      <c r="B378" s="1"/>
      <c r="C378" s="11" t="s">
        <v>326</v>
      </c>
      <c r="D378" s="2" t="s">
        <v>898</v>
      </c>
      <c r="E378" s="2" t="s">
        <v>58</v>
      </c>
      <c r="G378" s="461">
        <v>3.2629999999999999</v>
      </c>
      <c r="H378" s="461">
        <v>3.4550000000000001</v>
      </c>
      <c r="I378" s="461">
        <v>3.7730000000000001</v>
      </c>
      <c r="J378" s="461">
        <v>4.1120000000000001</v>
      </c>
      <c r="K378" s="461">
        <v>4.4290000000000003</v>
      </c>
      <c r="L378" s="461">
        <v>4.5949999999999998</v>
      </c>
      <c r="M378" s="461">
        <v>4.5949999999999998</v>
      </c>
      <c r="N378" s="461">
        <v>4.5949999999999998</v>
      </c>
      <c r="O378" s="461">
        <v>4.5949999999999998</v>
      </c>
      <c r="P378" s="461">
        <v>4.5949999999999998</v>
      </c>
      <c r="Q378" s="461">
        <v>4.5949999999999998</v>
      </c>
      <c r="R378" s="461">
        <v>4.5949999999999998</v>
      </c>
      <c r="S378" s="461">
        <v>4.5949999999999998</v>
      </c>
      <c r="T378" s="461">
        <v>4.5949999999999998</v>
      </c>
      <c r="U378" s="461">
        <v>4.5949999999999998</v>
      </c>
      <c r="V378" s="461">
        <v>4.5949999999999998</v>
      </c>
      <c r="W378" s="461">
        <v>4.5949999999999998</v>
      </c>
      <c r="X378" s="461">
        <v>4.5949999999999998</v>
      </c>
      <c r="Y378" s="461">
        <v>4.5949999999999998</v>
      </c>
      <c r="Z378" s="461">
        <v>4.5949999999999998</v>
      </c>
      <c r="AA378" s="461">
        <v>4.5949999999999998</v>
      </c>
      <c r="AB378" s="461">
        <v>4.5949999999999998</v>
      </c>
      <c r="AC378" s="461">
        <v>4.5949999999999998</v>
      </c>
      <c r="AD378" s="461">
        <v>4.5949999999999998</v>
      </c>
      <c r="AE378" s="461">
        <v>4.5949999999999998</v>
      </c>
      <c r="AF378" s="461">
        <v>4.5949999999999998</v>
      </c>
      <c r="AG378" s="461">
        <v>4.5949999999999998</v>
      </c>
      <c r="AH378" s="461">
        <v>4.5949999999999998</v>
      </c>
      <c r="AI378" s="461">
        <v>4.5949999999999998</v>
      </c>
      <c r="AJ378" s="461">
        <v>4.5949999999999998</v>
      </c>
      <c r="AK378" s="461">
        <v>4.5949999999999998</v>
      </c>
      <c r="AL378" s="461">
        <v>4.5949999999999998</v>
      </c>
      <c r="AM378" s="461">
        <v>4.5949999999999998</v>
      </c>
      <c r="AN378" s="461">
        <v>4.5949999999999998</v>
      </c>
      <c r="AO378" s="461">
        <v>4.5949999999999998</v>
      </c>
      <c r="AP378" s="461">
        <v>4.5949999999999998</v>
      </c>
      <c r="AQ378" s="461">
        <v>4.5949999999999998</v>
      </c>
      <c r="AR378" s="461">
        <v>4.5949999999999998</v>
      </c>
      <c r="AS378" s="461">
        <v>4.5949999999999998</v>
      </c>
      <c r="AT378" s="461">
        <v>4.5949999999999998</v>
      </c>
      <c r="AU378" s="461">
        <v>4.5949999999999998</v>
      </c>
      <c r="AV378" s="461">
        <v>4.5949999999999998</v>
      </c>
      <c r="AW378" s="461">
        <v>4.5949999999999998</v>
      </c>
      <c r="AX378" s="461">
        <v>4.5949999999999998</v>
      </c>
      <c r="AY378" s="461">
        <v>4.5949999999999998</v>
      </c>
      <c r="AZ378" s="461">
        <v>4.5949999999999998</v>
      </c>
      <c r="BA378" s="461">
        <v>4.5949999999999998</v>
      </c>
      <c r="BB378" s="461">
        <v>4.5949999999999998</v>
      </c>
      <c r="BC378" s="461">
        <v>4.5949999999999998</v>
      </c>
      <c r="BD378" s="461">
        <v>4.5949999999999998</v>
      </c>
      <c r="BE378" s="461">
        <v>4.5949999999999998</v>
      </c>
      <c r="BF378" s="461">
        <v>4.5949999999999998</v>
      </c>
      <c r="BG378" s="461">
        <v>4.5949999999999998</v>
      </c>
      <c r="BH378" s="461">
        <v>4.5949999999999998</v>
      </c>
      <c r="BI378" s="461">
        <v>4.5949999999999998</v>
      </c>
      <c r="BJ378" s="461">
        <v>4.5949999999999998</v>
      </c>
      <c r="BK378" s="461">
        <v>4.5949999999999998</v>
      </c>
      <c r="BL378" s="461">
        <v>4.5949999999999998</v>
      </c>
      <c r="BM378" s="461">
        <v>4.5949999999999998</v>
      </c>
      <c r="BN378" s="461">
        <v>4.5949999999999998</v>
      </c>
      <c r="BO378" s="461">
        <v>4.5949999999999998</v>
      </c>
      <c r="BP378" s="461">
        <v>4.5949999999999998</v>
      </c>
      <c r="BQ378" s="461">
        <v>4.5949999999999998</v>
      </c>
      <c r="BR378" s="461">
        <v>4.5949999999999998</v>
      </c>
      <c r="BS378" s="461">
        <v>4.5949999999999998</v>
      </c>
      <c r="BT378" s="461">
        <v>4.5949999999999998</v>
      </c>
      <c r="BU378" s="461">
        <v>4.5949999999999998</v>
      </c>
      <c r="BV378" s="461">
        <v>4.5949999999999998</v>
      </c>
      <c r="BW378" s="461">
        <v>4.5949999999999998</v>
      </c>
      <c r="BX378" s="461">
        <v>4.5949999999999998</v>
      </c>
      <c r="BY378" s="461">
        <v>4.5949999999999998</v>
      </c>
      <c r="BZ378" s="461">
        <v>4.5949999999999998</v>
      </c>
      <c r="CA378" s="461">
        <v>4.5949999999999998</v>
      </c>
      <c r="CB378" s="461">
        <v>4.5949999999999998</v>
      </c>
      <c r="CC378" s="461">
        <v>4.5949999999999998</v>
      </c>
      <c r="CD378" s="461">
        <v>4.5949999999999998</v>
      </c>
      <c r="CE378" s="461">
        <v>4.5949999999999998</v>
      </c>
      <c r="CF378" s="461">
        <v>4.5949999999999998</v>
      </c>
      <c r="CG378" s="461">
        <v>4.5949999999999998</v>
      </c>
      <c r="CH378" s="461">
        <v>4.5949999999999998</v>
      </c>
      <c r="CI378" s="461">
        <v>4.5949999999999998</v>
      </c>
    </row>
    <row r="379" spans="1:87">
      <c r="A379" s="203"/>
      <c r="B379" s="1"/>
      <c r="C379" s="11" t="s">
        <v>869</v>
      </c>
      <c r="D379" s="2" t="s">
        <v>898</v>
      </c>
      <c r="E379" s="2" t="s">
        <v>58</v>
      </c>
      <c r="G379" s="461">
        <v>41.637999999999998</v>
      </c>
      <c r="H379" s="461">
        <v>55.542000000000002</v>
      </c>
      <c r="I379" s="461">
        <v>44.762</v>
      </c>
      <c r="J379" s="461">
        <v>43.881999999999998</v>
      </c>
      <c r="K379" s="461">
        <v>55.692</v>
      </c>
      <c r="L379" s="461">
        <v>74.52</v>
      </c>
      <c r="M379" s="461">
        <v>74.52</v>
      </c>
      <c r="N379" s="461">
        <v>74.52</v>
      </c>
      <c r="O379" s="461">
        <v>74.52</v>
      </c>
      <c r="P379" s="461">
        <v>74.52</v>
      </c>
      <c r="Q379" s="461">
        <v>74.52</v>
      </c>
      <c r="R379" s="461">
        <v>74.52</v>
      </c>
      <c r="S379" s="461">
        <v>74.52</v>
      </c>
      <c r="T379" s="461">
        <v>74.52</v>
      </c>
      <c r="U379" s="461">
        <v>74.52</v>
      </c>
      <c r="V379" s="461">
        <v>74.52</v>
      </c>
      <c r="W379" s="461">
        <v>74.52</v>
      </c>
      <c r="X379" s="461">
        <v>74.52</v>
      </c>
      <c r="Y379" s="461">
        <v>74.52</v>
      </c>
      <c r="Z379" s="461">
        <v>74.52</v>
      </c>
      <c r="AA379" s="461">
        <v>74.52</v>
      </c>
      <c r="AB379" s="461">
        <v>74.52</v>
      </c>
      <c r="AC379" s="461">
        <v>74.52</v>
      </c>
      <c r="AD379" s="461">
        <v>74.52</v>
      </c>
      <c r="AE379" s="461">
        <v>74.52</v>
      </c>
      <c r="AF379" s="461">
        <v>74.52</v>
      </c>
      <c r="AG379" s="461">
        <v>74.52</v>
      </c>
      <c r="AH379" s="461">
        <v>74.52</v>
      </c>
      <c r="AI379" s="461">
        <v>74.52</v>
      </c>
      <c r="AJ379" s="461">
        <v>74.52</v>
      </c>
      <c r="AK379" s="461">
        <v>74.52</v>
      </c>
      <c r="AL379" s="461">
        <v>74.52</v>
      </c>
      <c r="AM379" s="461">
        <v>74.52</v>
      </c>
      <c r="AN379" s="461">
        <v>74.52</v>
      </c>
      <c r="AO379" s="461">
        <v>74.52</v>
      </c>
      <c r="AP379" s="461">
        <v>74.52</v>
      </c>
      <c r="AQ379" s="461">
        <v>74.52</v>
      </c>
      <c r="AR379" s="461">
        <v>74.52</v>
      </c>
      <c r="AS379" s="461">
        <v>74.52</v>
      </c>
      <c r="AT379" s="461">
        <v>74.52</v>
      </c>
      <c r="AU379" s="461">
        <v>74.52</v>
      </c>
      <c r="AV379" s="461">
        <v>74.52</v>
      </c>
      <c r="AW379" s="461">
        <v>74.52</v>
      </c>
      <c r="AX379" s="461">
        <v>74.52</v>
      </c>
      <c r="AY379" s="461">
        <v>74.52</v>
      </c>
      <c r="AZ379" s="461">
        <v>74.52</v>
      </c>
      <c r="BA379" s="461">
        <v>74.52</v>
      </c>
      <c r="BB379" s="461">
        <v>74.52</v>
      </c>
      <c r="BC379" s="461">
        <v>74.52</v>
      </c>
      <c r="BD379" s="461">
        <v>74.52</v>
      </c>
      <c r="BE379" s="461">
        <v>74.52</v>
      </c>
      <c r="BF379" s="461">
        <v>74.52</v>
      </c>
      <c r="BG379" s="461">
        <v>74.52</v>
      </c>
      <c r="BH379" s="461">
        <v>74.52</v>
      </c>
      <c r="BI379" s="461">
        <v>74.52</v>
      </c>
      <c r="BJ379" s="461">
        <v>74.52</v>
      </c>
      <c r="BK379" s="461">
        <v>74.52</v>
      </c>
      <c r="BL379" s="461">
        <v>74.52</v>
      </c>
      <c r="BM379" s="461">
        <v>74.52</v>
      </c>
      <c r="BN379" s="461">
        <v>74.52</v>
      </c>
      <c r="BO379" s="461">
        <v>74.52</v>
      </c>
      <c r="BP379" s="461">
        <v>74.52</v>
      </c>
      <c r="BQ379" s="461">
        <v>74.52</v>
      </c>
      <c r="BR379" s="461">
        <v>74.52</v>
      </c>
      <c r="BS379" s="461">
        <v>74.52</v>
      </c>
      <c r="BT379" s="461">
        <v>74.52</v>
      </c>
      <c r="BU379" s="461">
        <v>74.52</v>
      </c>
      <c r="BV379" s="461">
        <v>74.52</v>
      </c>
      <c r="BW379" s="461">
        <v>74.52</v>
      </c>
      <c r="BX379" s="461">
        <v>74.52</v>
      </c>
      <c r="BY379" s="461">
        <v>74.52</v>
      </c>
      <c r="BZ379" s="461">
        <v>74.52</v>
      </c>
      <c r="CA379" s="461">
        <v>74.52</v>
      </c>
      <c r="CB379" s="461">
        <v>74.52</v>
      </c>
      <c r="CC379" s="461">
        <v>74.52</v>
      </c>
      <c r="CD379" s="461">
        <v>74.52</v>
      </c>
      <c r="CE379" s="461">
        <v>74.52</v>
      </c>
      <c r="CF379" s="461">
        <v>74.52</v>
      </c>
      <c r="CG379" s="461">
        <v>74.52</v>
      </c>
      <c r="CH379" s="461">
        <v>74.52</v>
      </c>
      <c r="CI379" s="461">
        <v>74.52</v>
      </c>
    </row>
    <row r="380" spans="1:87">
      <c r="A380" s="203"/>
      <c r="B380" s="1"/>
      <c r="C380" s="11" t="s">
        <v>870</v>
      </c>
      <c r="D380" s="2" t="s">
        <v>898</v>
      </c>
      <c r="E380" s="2" t="s">
        <v>58</v>
      </c>
      <c r="G380" s="461">
        <v>0</v>
      </c>
      <c r="H380" s="461">
        <v>0</v>
      </c>
      <c r="I380" s="461">
        <v>0</v>
      </c>
      <c r="J380" s="461">
        <v>0</v>
      </c>
      <c r="K380" s="461">
        <v>0</v>
      </c>
      <c r="L380" s="461">
        <v>0</v>
      </c>
      <c r="M380" s="461">
        <v>0</v>
      </c>
      <c r="N380" s="461">
        <v>0</v>
      </c>
      <c r="O380" s="461">
        <v>0</v>
      </c>
      <c r="P380" s="461">
        <v>0</v>
      </c>
      <c r="Q380" s="461">
        <v>0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0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  <c r="AJ380" s="461">
        <v>0</v>
      </c>
      <c r="AK380" s="461">
        <v>0</v>
      </c>
      <c r="AL380" s="461">
        <v>0</v>
      </c>
      <c r="AM380" s="461">
        <v>0</v>
      </c>
      <c r="AN380" s="461">
        <v>0</v>
      </c>
      <c r="AO380" s="461">
        <v>0</v>
      </c>
      <c r="AP380" s="461">
        <v>0</v>
      </c>
      <c r="AQ380" s="461">
        <v>0</v>
      </c>
      <c r="AR380" s="461">
        <v>0</v>
      </c>
      <c r="AS380" s="461">
        <v>0</v>
      </c>
      <c r="AT380" s="461">
        <v>0</v>
      </c>
      <c r="AU380" s="461">
        <v>0</v>
      </c>
      <c r="AV380" s="461">
        <v>0</v>
      </c>
      <c r="AW380" s="461">
        <v>0</v>
      </c>
      <c r="AX380" s="461">
        <v>0</v>
      </c>
      <c r="AY380" s="461">
        <v>0</v>
      </c>
      <c r="AZ380" s="461">
        <v>0</v>
      </c>
      <c r="BA380" s="461">
        <v>0</v>
      </c>
      <c r="BB380" s="461">
        <v>0</v>
      </c>
      <c r="BC380" s="461">
        <v>0</v>
      </c>
      <c r="BD380" s="461">
        <v>0</v>
      </c>
      <c r="BE380" s="461">
        <v>0</v>
      </c>
      <c r="BF380" s="461">
        <v>0</v>
      </c>
      <c r="BG380" s="461">
        <v>0</v>
      </c>
      <c r="BH380" s="461">
        <v>0</v>
      </c>
      <c r="BI380" s="461">
        <v>0</v>
      </c>
      <c r="BJ380" s="461">
        <v>0</v>
      </c>
      <c r="BK380" s="461">
        <v>0</v>
      </c>
      <c r="BL380" s="461">
        <v>0</v>
      </c>
      <c r="BM380" s="461">
        <v>0</v>
      </c>
      <c r="BN380" s="461">
        <v>0</v>
      </c>
      <c r="BO380" s="461">
        <v>0</v>
      </c>
      <c r="BP380" s="461">
        <v>0</v>
      </c>
      <c r="BQ380" s="461">
        <v>0</v>
      </c>
      <c r="BR380" s="461">
        <v>0</v>
      </c>
      <c r="BS380" s="461">
        <v>0</v>
      </c>
      <c r="BT380" s="461">
        <v>0</v>
      </c>
      <c r="BU380" s="461">
        <v>0</v>
      </c>
      <c r="BV380" s="461">
        <v>0</v>
      </c>
      <c r="BW380" s="461">
        <v>0</v>
      </c>
      <c r="BX380" s="461">
        <v>0</v>
      </c>
      <c r="BY380" s="461">
        <v>0</v>
      </c>
      <c r="BZ380" s="461">
        <v>0</v>
      </c>
      <c r="CA380" s="461">
        <v>0</v>
      </c>
      <c r="CB380" s="461">
        <v>0</v>
      </c>
      <c r="CC380" s="461">
        <v>0</v>
      </c>
      <c r="CD380" s="461">
        <v>0</v>
      </c>
      <c r="CE380" s="461">
        <v>0</v>
      </c>
      <c r="CF380" s="461">
        <v>0</v>
      </c>
      <c r="CG380" s="461">
        <v>0</v>
      </c>
      <c r="CH380" s="461">
        <v>0</v>
      </c>
      <c r="CI380" s="461">
        <v>0</v>
      </c>
    </row>
    <row r="381" spans="1:87">
      <c r="A381" s="203"/>
      <c r="B381" s="1"/>
      <c r="C381" s="11" t="s">
        <v>871</v>
      </c>
      <c r="D381" s="2" t="s">
        <v>898</v>
      </c>
      <c r="E381" s="2" t="s">
        <v>58</v>
      </c>
      <c r="G381" s="461">
        <v>7.1559999999999997</v>
      </c>
      <c r="H381" s="461">
        <v>8.64</v>
      </c>
      <c r="I381" s="461">
        <v>12.647</v>
      </c>
      <c r="J381" s="461">
        <v>18.794</v>
      </c>
      <c r="K381" s="461">
        <v>21.28</v>
      </c>
      <c r="L381" s="461">
        <v>19.532999999999998</v>
      </c>
      <c r="M381" s="461">
        <v>19.532999999999998</v>
      </c>
      <c r="N381" s="461">
        <v>19.532999999999998</v>
      </c>
      <c r="O381" s="461">
        <v>19.532999999999998</v>
      </c>
      <c r="P381" s="461">
        <v>19.532999999999998</v>
      </c>
      <c r="Q381" s="461">
        <v>19.532999999999998</v>
      </c>
      <c r="R381" s="461">
        <v>19.532999999999998</v>
      </c>
      <c r="S381" s="461">
        <v>19.532999999999998</v>
      </c>
      <c r="T381" s="461">
        <v>19.532999999999998</v>
      </c>
      <c r="U381" s="461">
        <v>19.532999999999998</v>
      </c>
      <c r="V381" s="461">
        <v>19.532999999999998</v>
      </c>
      <c r="W381" s="461">
        <v>19.532999999999998</v>
      </c>
      <c r="X381" s="461">
        <v>19.532999999999998</v>
      </c>
      <c r="Y381" s="461">
        <v>19.532999999999998</v>
      </c>
      <c r="Z381" s="461">
        <v>19.532999999999998</v>
      </c>
      <c r="AA381" s="461">
        <v>19.532999999999998</v>
      </c>
      <c r="AB381" s="461">
        <v>19.532999999999998</v>
      </c>
      <c r="AC381" s="461">
        <v>19.532999999999998</v>
      </c>
      <c r="AD381" s="461">
        <v>19.532999999999998</v>
      </c>
      <c r="AE381" s="461">
        <v>19.532999999999998</v>
      </c>
      <c r="AF381" s="461">
        <v>19.532999999999998</v>
      </c>
      <c r="AG381" s="461">
        <v>19.532999999999998</v>
      </c>
      <c r="AH381" s="461">
        <v>19.532999999999998</v>
      </c>
      <c r="AI381" s="461">
        <v>19.532999999999998</v>
      </c>
      <c r="AJ381" s="461">
        <v>19.532999999999998</v>
      </c>
      <c r="AK381" s="461">
        <v>19.532999999999998</v>
      </c>
      <c r="AL381" s="461">
        <v>19.532999999999998</v>
      </c>
      <c r="AM381" s="461">
        <v>19.532999999999998</v>
      </c>
      <c r="AN381" s="461">
        <v>19.532999999999998</v>
      </c>
      <c r="AO381" s="461">
        <v>19.532999999999998</v>
      </c>
      <c r="AP381" s="461">
        <v>19.532999999999998</v>
      </c>
      <c r="AQ381" s="461">
        <v>19.532999999999998</v>
      </c>
      <c r="AR381" s="461">
        <v>19.532999999999998</v>
      </c>
      <c r="AS381" s="461">
        <v>19.532999999999998</v>
      </c>
      <c r="AT381" s="461">
        <v>19.532999999999998</v>
      </c>
      <c r="AU381" s="461">
        <v>19.532999999999998</v>
      </c>
      <c r="AV381" s="461">
        <v>19.532999999999998</v>
      </c>
      <c r="AW381" s="461">
        <v>19.532999999999998</v>
      </c>
      <c r="AX381" s="461">
        <v>19.532999999999998</v>
      </c>
      <c r="AY381" s="461">
        <v>19.532999999999998</v>
      </c>
      <c r="AZ381" s="461">
        <v>19.532999999999998</v>
      </c>
      <c r="BA381" s="461">
        <v>19.532999999999998</v>
      </c>
      <c r="BB381" s="461">
        <v>19.532999999999998</v>
      </c>
      <c r="BC381" s="461">
        <v>19.532999999999998</v>
      </c>
      <c r="BD381" s="461">
        <v>19.532999999999998</v>
      </c>
      <c r="BE381" s="461">
        <v>19.532999999999998</v>
      </c>
      <c r="BF381" s="461">
        <v>19.532999999999998</v>
      </c>
      <c r="BG381" s="461">
        <v>19.532999999999998</v>
      </c>
      <c r="BH381" s="461">
        <v>19.532999999999998</v>
      </c>
      <c r="BI381" s="461">
        <v>19.532999999999998</v>
      </c>
      <c r="BJ381" s="461">
        <v>19.532999999999998</v>
      </c>
      <c r="BK381" s="461">
        <v>19.532999999999998</v>
      </c>
      <c r="BL381" s="461">
        <v>19.532999999999998</v>
      </c>
      <c r="BM381" s="461">
        <v>19.532999999999998</v>
      </c>
      <c r="BN381" s="461">
        <v>19.532999999999998</v>
      </c>
      <c r="BO381" s="461">
        <v>19.532999999999998</v>
      </c>
      <c r="BP381" s="461">
        <v>19.532999999999998</v>
      </c>
      <c r="BQ381" s="461">
        <v>19.532999999999998</v>
      </c>
      <c r="BR381" s="461">
        <v>19.532999999999998</v>
      </c>
      <c r="BS381" s="461">
        <v>19.532999999999998</v>
      </c>
      <c r="BT381" s="461">
        <v>19.532999999999998</v>
      </c>
      <c r="BU381" s="461">
        <v>19.532999999999998</v>
      </c>
      <c r="BV381" s="461">
        <v>19.532999999999998</v>
      </c>
      <c r="BW381" s="461">
        <v>19.532999999999998</v>
      </c>
      <c r="BX381" s="461">
        <v>19.532999999999998</v>
      </c>
      <c r="BY381" s="461">
        <v>19.532999999999998</v>
      </c>
      <c r="BZ381" s="461">
        <v>19.532999999999998</v>
      </c>
      <c r="CA381" s="461">
        <v>19.532999999999998</v>
      </c>
      <c r="CB381" s="461">
        <v>19.532999999999998</v>
      </c>
      <c r="CC381" s="461">
        <v>19.532999999999998</v>
      </c>
      <c r="CD381" s="461">
        <v>19.532999999999998</v>
      </c>
      <c r="CE381" s="461">
        <v>19.532999999999998</v>
      </c>
      <c r="CF381" s="461">
        <v>19.532999999999998</v>
      </c>
      <c r="CG381" s="461">
        <v>19.532999999999998</v>
      </c>
      <c r="CH381" s="461">
        <v>19.532999999999998</v>
      </c>
      <c r="CI381" s="461">
        <v>19.532999999999998</v>
      </c>
    </row>
    <row r="382" spans="1:87">
      <c r="A382" s="203"/>
      <c r="B382" s="1"/>
      <c r="C382" s="11" t="s">
        <v>872</v>
      </c>
      <c r="D382" s="2" t="s">
        <v>898</v>
      </c>
      <c r="E382" s="2" t="s">
        <v>58</v>
      </c>
      <c r="G382" s="461">
        <v>0.16900000000000001</v>
      </c>
      <c r="H382" s="461">
        <v>0.33800000000000002</v>
      </c>
      <c r="I382" s="461">
        <v>0.71299999999999997</v>
      </c>
      <c r="J382" s="461">
        <v>1.042</v>
      </c>
      <c r="K382" s="461">
        <v>0.71499999999999997</v>
      </c>
      <c r="L382" s="461">
        <v>0.59099999999999997</v>
      </c>
      <c r="M382" s="461">
        <v>0.59099999999999997</v>
      </c>
      <c r="N382" s="461">
        <v>0.59099999999999997</v>
      </c>
      <c r="O382" s="461">
        <v>0.59099999999999997</v>
      </c>
      <c r="P382" s="461">
        <v>0.59099999999999997</v>
      </c>
      <c r="Q382" s="461">
        <v>0.59099999999999997</v>
      </c>
      <c r="R382" s="461">
        <v>0.59099999999999997</v>
      </c>
      <c r="S382" s="461">
        <v>0.59099999999999997</v>
      </c>
      <c r="T382" s="461">
        <v>0.59099999999999997</v>
      </c>
      <c r="U382" s="461">
        <v>0.59099999999999997</v>
      </c>
      <c r="V382" s="461">
        <v>0.59099999999999997</v>
      </c>
      <c r="W382" s="461">
        <v>0.59099999999999997</v>
      </c>
      <c r="X382" s="461">
        <v>0.59099999999999997</v>
      </c>
      <c r="Y382" s="461">
        <v>0.59099999999999997</v>
      </c>
      <c r="Z382" s="461">
        <v>0.59099999999999997</v>
      </c>
      <c r="AA382" s="461">
        <v>0.59099999999999997</v>
      </c>
      <c r="AB382" s="461">
        <v>0.59099999999999997</v>
      </c>
      <c r="AC382" s="461">
        <v>0.59099999999999997</v>
      </c>
      <c r="AD382" s="461">
        <v>0.59099999999999997</v>
      </c>
      <c r="AE382" s="461">
        <v>0.59099999999999997</v>
      </c>
      <c r="AF382" s="461">
        <v>0.59099999999999997</v>
      </c>
      <c r="AG382" s="461">
        <v>0.59099999999999997</v>
      </c>
      <c r="AH382" s="461">
        <v>0.59099999999999997</v>
      </c>
      <c r="AI382" s="461">
        <v>0.59099999999999997</v>
      </c>
      <c r="AJ382" s="461">
        <v>0.59099999999999997</v>
      </c>
      <c r="AK382" s="461">
        <v>0.59099999999999997</v>
      </c>
      <c r="AL382" s="461">
        <v>0.59099999999999997</v>
      </c>
      <c r="AM382" s="461">
        <v>0.59099999999999997</v>
      </c>
      <c r="AN382" s="461">
        <v>0.59099999999999997</v>
      </c>
      <c r="AO382" s="461">
        <v>0.59099999999999997</v>
      </c>
      <c r="AP382" s="461">
        <v>0.59099999999999997</v>
      </c>
      <c r="AQ382" s="461">
        <v>0.59099999999999997</v>
      </c>
      <c r="AR382" s="461">
        <v>0.59099999999999997</v>
      </c>
      <c r="AS382" s="461">
        <v>0.59099999999999997</v>
      </c>
      <c r="AT382" s="461">
        <v>0.59099999999999997</v>
      </c>
      <c r="AU382" s="461">
        <v>0.59099999999999997</v>
      </c>
      <c r="AV382" s="461">
        <v>0.59099999999999997</v>
      </c>
      <c r="AW382" s="461">
        <v>0.59099999999999997</v>
      </c>
      <c r="AX382" s="461">
        <v>0.59099999999999997</v>
      </c>
      <c r="AY382" s="461">
        <v>0.59099999999999997</v>
      </c>
      <c r="AZ382" s="461">
        <v>0.59099999999999997</v>
      </c>
      <c r="BA382" s="461">
        <v>0.59099999999999997</v>
      </c>
      <c r="BB382" s="461">
        <v>0.59099999999999997</v>
      </c>
      <c r="BC382" s="461">
        <v>0.59099999999999997</v>
      </c>
      <c r="BD382" s="461">
        <v>0.59099999999999997</v>
      </c>
      <c r="BE382" s="461">
        <v>0.59099999999999997</v>
      </c>
      <c r="BF382" s="461">
        <v>0.59099999999999997</v>
      </c>
      <c r="BG382" s="461">
        <v>0.59099999999999997</v>
      </c>
      <c r="BH382" s="461">
        <v>0.59099999999999997</v>
      </c>
      <c r="BI382" s="461">
        <v>0.59099999999999997</v>
      </c>
      <c r="BJ382" s="461">
        <v>0.59099999999999997</v>
      </c>
      <c r="BK382" s="461">
        <v>0.59099999999999997</v>
      </c>
      <c r="BL382" s="461">
        <v>0.59099999999999997</v>
      </c>
      <c r="BM382" s="461">
        <v>0.59099999999999997</v>
      </c>
      <c r="BN382" s="461">
        <v>0.59099999999999997</v>
      </c>
      <c r="BO382" s="461">
        <v>0.59099999999999997</v>
      </c>
      <c r="BP382" s="461">
        <v>0.59099999999999997</v>
      </c>
      <c r="BQ382" s="461">
        <v>0.59099999999999997</v>
      </c>
      <c r="BR382" s="461">
        <v>0.59099999999999997</v>
      </c>
      <c r="BS382" s="461">
        <v>0.59099999999999997</v>
      </c>
      <c r="BT382" s="461">
        <v>0.59099999999999997</v>
      </c>
      <c r="BU382" s="461">
        <v>0.59099999999999997</v>
      </c>
      <c r="BV382" s="461">
        <v>0.59099999999999997</v>
      </c>
      <c r="BW382" s="461">
        <v>0.59099999999999997</v>
      </c>
      <c r="BX382" s="461">
        <v>0.59099999999999997</v>
      </c>
      <c r="BY382" s="461">
        <v>0.59099999999999997</v>
      </c>
      <c r="BZ382" s="461">
        <v>0.59099999999999997</v>
      </c>
      <c r="CA382" s="461">
        <v>0.59099999999999997</v>
      </c>
      <c r="CB382" s="461">
        <v>0.59099999999999997</v>
      </c>
      <c r="CC382" s="461">
        <v>0.59099999999999997</v>
      </c>
      <c r="CD382" s="461">
        <v>0.59099999999999997</v>
      </c>
      <c r="CE382" s="461">
        <v>0.59099999999999997</v>
      </c>
      <c r="CF382" s="461">
        <v>0.59099999999999997</v>
      </c>
      <c r="CG382" s="461">
        <v>0.59099999999999997</v>
      </c>
      <c r="CH382" s="461">
        <v>0.59099999999999997</v>
      </c>
      <c r="CI382" s="461">
        <v>0.59099999999999997</v>
      </c>
    </row>
    <row r="383" spans="1:87">
      <c r="A383" s="203"/>
      <c r="B383" s="1"/>
      <c r="C383" s="11" t="s">
        <v>873</v>
      </c>
      <c r="D383" s="2" t="s">
        <v>898</v>
      </c>
      <c r="E383" s="2" t="s">
        <v>58</v>
      </c>
      <c r="G383" s="461">
        <v>0</v>
      </c>
      <c r="H383" s="461">
        <v>0</v>
      </c>
      <c r="I383" s="461">
        <v>0</v>
      </c>
      <c r="J383" s="461">
        <v>0</v>
      </c>
      <c r="K383" s="461">
        <v>0</v>
      </c>
      <c r="L383" s="461">
        <v>0</v>
      </c>
      <c r="M383" s="461">
        <v>0</v>
      </c>
      <c r="N383" s="461">
        <v>0</v>
      </c>
      <c r="O383" s="461">
        <v>0</v>
      </c>
      <c r="P383" s="461">
        <v>0</v>
      </c>
      <c r="Q383" s="461">
        <v>0</v>
      </c>
      <c r="R383" s="461">
        <v>0</v>
      </c>
      <c r="S383" s="461">
        <v>0</v>
      </c>
      <c r="T383" s="461">
        <v>0</v>
      </c>
      <c r="U383" s="461">
        <v>0</v>
      </c>
      <c r="V383" s="461">
        <v>0</v>
      </c>
      <c r="W383" s="461">
        <v>0</v>
      </c>
      <c r="X383" s="461">
        <v>0</v>
      </c>
      <c r="Y383" s="461">
        <v>0</v>
      </c>
      <c r="Z383" s="461">
        <v>0</v>
      </c>
      <c r="AA383" s="461">
        <v>0</v>
      </c>
      <c r="AB383" s="461">
        <v>0</v>
      </c>
      <c r="AC383" s="461">
        <v>0</v>
      </c>
      <c r="AD383" s="461">
        <v>0</v>
      </c>
      <c r="AE383" s="461">
        <v>0</v>
      </c>
      <c r="AF383" s="461">
        <v>0</v>
      </c>
      <c r="AG383" s="461">
        <v>0</v>
      </c>
      <c r="AH383" s="461">
        <v>0</v>
      </c>
      <c r="AI383" s="461">
        <v>0</v>
      </c>
      <c r="AJ383" s="461">
        <v>0</v>
      </c>
      <c r="AK383" s="461">
        <v>0</v>
      </c>
      <c r="AL383" s="461">
        <v>0</v>
      </c>
      <c r="AM383" s="461">
        <v>0</v>
      </c>
      <c r="AN383" s="461">
        <v>0</v>
      </c>
      <c r="AO383" s="461">
        <v>0</v>
      </c>
      <c r="AP383" s="461">
        <v>0</v>
      </c>
      <c r="AQ383" s="461">
        <v>0</v>
      </c>
      <c r="AR383" s="461">
        <v>0</v>
      </c>
      <c r="AS383" s="461">
        <v>0</v>
      </c>
      <c r="AT383" s="461">
        <v>0</v>
      </c>
      <c r="AU383" s="461">
        <v>0</v>
      </c>
      <c r="AV383" s="461">
        <v>0</v>
      </c>
      <c r="AW383" s="461">
        <v>0</v>
      </c>
      <c r="AX383" s="461">
        <v>0</v>
      </c>
      <c r="AY383" s="461">
        <v>0</v>
      </c>
      <c r="AZ383" s="461">
        <v>0</v>
      </c>
      <c r="BA383" s="461">
        <v>0</v>
      </c>
      <c r="BB383" s="461">
        <v>0</v>
      </c>
      <c r="BC383" s="461">
        <v>0</v>
      </c>
      <c r="BD383" s="461">
        <v>0</v>
      </c>
      <c r="BE383" s="461">
        <v>0</v>
      </c>
      <c r="BF383" s="461">
        <v>0</v>
      </c>
      <c r="BG383" s="461">
        <v>0</v>
      </c>
      <c r="BH383" s="461">
        <v>0</v>
      </c>
      <c r="BI383" s="461">
        <v>0</v>
      </c>
      <c r="BJ383" s="461">
        <v>0</v>
      </c>
      <c r="BK383" s="461">
        <v>0</v>
      </c>
      <c r="BL383" s="461">
        <v>0</v>
      </c>
      <c r="BM383" s="461">
        <v>0</v>
      </c>
      <c r="BN383" s="461">
        <v>0</v>
      </c>
      <c r="BO383" s="461">
        <v>0</v>
      </c>
      <c r="BP383" s="461">
        <v>0</v>
      </c>
      <c r="BQ383" s="461">
        <v>0</v>
      </c>
      <c r="BR383" s="461">
        <v>0</v>
      </c>
      <c r="BS383" s="461">
        <v>0</v>
      </c>
      <c r="BT383" s="461">
        <v>0</v>
      </c>
      <c r="BU383" s="461">
        <v>0</v>
      </c>
      <c r="BV383" s="461">
        <v>0</v>
      </c>
      <c r="BW383" s="461">
        <v>0</v>
      </c>
      <c r="BX383" s="461">
        <v>0</v>
      </c>
      <c r="BY383" s="461">
        <v>0</v>
      </c>
      <c r="BZ383" s="461">
        <v>0</v>
      </c>
      <c r="CA383" s="461">
        <v>0</v>
      </c>
      <c r="CB383" s="461">
        <v>0</v>
      </c>
      <c r="CC383" s="461">
        <v>0</v>
      </c>
      <c r="CD383" s="461">
        <v>0</v>
      </c>
      <c r="CE383" s="461">
        <v>0</v>
      </c>
      <c r="CF383" s="461">
        <v>0</v>
      </c>
      <c r="CG383" s="461">
        <v>0</v>
      </c>
      <c r="CH383" s="461">
        <v>0</v>
      </c>
      <c r="CI383" s="461">
        <v>0</v>
      </c>
    </row>
    <row r="384" spans="1:87">
      <c r="A384" s="203"/>
      <c r="B384" s="1"/>
      <c r="C384" s="11" t="s">
        <v>327</v>
      </c>
      <c r="D384" s="2" t="s">
        <v>898</v>
      </c>
      <c r="E384" s="2" t="s">
        <v>58</v>
      </c>
      <c r="G384" s="461">
        <v>44.872</v>
      </c>
      <c r="H384" s="461">
        <v>45.034999999999997</v>
      </c>
      <c r="I384" s="461">
        <v>42.69</v>
      </c>
      <c r="J384" s="461">
        <v>48.655999999999999</v>
      </c>
      <c r="K384" s="461">
        <v>44.929000000000002</v>
      </c>
      <c r="L384" s="461">
        <v>47.195999999999998</v>
      </c>
      <c r="M384" s="461">
        <v>47.195999999999998</v>
      </c>
      <c r="N384" s="461">
        <v>47.195999999999998</v>
      </c>
      <c r="O384" s="461">
        <v>47.195999999999998</v>
      </c>
      <c r="P384" s="461">
        <v>47.195999999999998</v>
      </c>
      <c r="Q384" s="461">
        <v>47.195999999999998</v>
      </c>
      <c r="R384" s="461">
        <v>47.195999999999998</v>
      </c>
      <c r="S384" s="461">
        <v>47.195999999999998</v>
      </c>
      <c r="T384" s="461">
        <v>47.195999999999998</v>
      </c>
      <c r="U384" s="461">
        <v>47.195999999999998</v>
      </c>
      <c r="V384" s="461">
        <v>47.195999999999998</v>
      </c>
      <c r="W384" s="461">
        <v>47.195999999999998</v>
      </c>
      <c r="X384" s="461">
        <v>47.195999999999998</v>
      </c>
      <c r="Y384" s="461">
        <v>47.195999999999998</v>
      </c>
      <c r="Z384" s="461">
        <v>47.195999999999998</v>
      </c>
      <c r="AA384" s="461">
        <v>47.195999999999998</v>
      </c>
      <c r="AB384" s="461">
        <v>47.195999999999998</v>
      </c>
      <c r="AC384" s="461">
        <v>47.195999999999998</v>
      </c>
      <c r="AD384" s="461">
        <v>47.195999999999998</v>
      </c>
      <c r="AE384" s="461">
        <v>47.195999999999998</v>
      </c>
      <c r="AF384" s="461">
        <v>47.195999999999998</v>
      </c>
      <c r="AG384" s="461">
        <v>47.195999999999998</v>
      </c>
      <c r="AH384" s="461">
        <v>47.195999999999998</v>
      </c>
      <c r="AI384" s="461">
        <v>47.195999999999998</v>
      </c>
      <c r="AJ384" s="461">
        <v>47.195999999999998</v>
      </c>
      <c r="AK384" s="461">
        <v>47.195999999999998</v>
      </c>
      <c r="AL384" s="461">
        <v>47.195999999999998</v>
      </c>
      <c r="AM384" s="461">
        <v>47.195999999999998</v>
      </c>
      <c r="AN384" s="461">
        <v>47.195999999999998</v>
      </c>
      <c r="AO384" s="461">
        <v>47.195999999999998</v>
      </c>
      <c r="AP384" s="461">
        <v>47.195999999999998</v>
      </c>
      <c r="AQ384" s="461">
        <v>47.195999999999998</v>
      </c>
      <c r="AR384" s="461">
        <v>47.195999999999998</v>
      </c>
      <c r="AS384" s="461">
        <v>47.195999999999998</v>
      </c>
      <c r="AT384" s="461">
        <v>47.195999999999998</v>
      </c>
      <c r="AU384" s="461">
        <v>47.195999999999998</v>
      </c>
      <c r="AV384" s="461">
        <v>47.195999999999998</v>
      </c>
      <c r="AW384" s="461">
        <v>47.195999999999998</v>
      </c>
      <c r="AX384" s="461">
        <v>47.195999999999998</v>
      </c>
      <c r="AY384" s="461">
        <v>47.195999999999998</v>
      </c>
      <c r="AZ384" s="461">
        <v>47.195999999999998</v>
      </c>
      <c r="BA384" s="461">
        <v>47.195999999999998</v>
      </c>
      <c r="BB384" s="461">
        <v>47.195999999999998</v>
      </c>
      <c r="BC384" s="461">
        <v>47.195999999999998</v>
      </c>
      <c r="BD384" s="461">
        <v>47.195999999999998</v>
      </c>
      <c r="BE384" s="461">
        <v>47.195999999999998</v>
      </c>
      <c r="BF384" s="461">
        <v>47.195999999999998</v>
      </c>
      <c r="BG384" s="461">
        <v>47.195999999999998</v>
      </c>
      <c r="BH384" s="461">
        <v>47.195999999999998</v>
      </c>
      <c r="BI384" s="461">
        <v>47.195999999999998</v>
      </c>
      <c r="BJ384" s="461">
        <v>47.195999999999998</v>
      </c>
      <c r="BK384" s="461">
        <v>47.195999999999998</v>
      </c>
      <c r="BL384" s="461">
        <v>47.195999999999998</v>
      </c>
      <c r="BM384" s="461">
        <v>47.195999999999998</v>
      </c>
      <c r="BN384" s="461">
        <v>47.195999999999998</v>
      </c>
      <c r="BO384" s="461">
        <v>47.195999999999998</v>
      </c>
      <c r="BP384" s="461">
        <v>47.195999999999998</v>
      </c>
      <c r="BQ384" s="461">
        <v>47.195999999999998</v>
      </c>
      <c r="BR384" s="461">
        <v>47.195999999999998</v>
      </c>
      <c r="BS384" s="461">
        <v>47.195999999999998</v>
      </c>
      <c r="BT384" s="461">
        <v>47.195999999999998</v>
      </c>
      <c r="BU384" s="461">
        <v>47.195999999999998</v>
      </c>
      <c r="BV384" s="461">
        <v>47.195999999999998</v>
      </c>
      <c r="BW384" s="461">
        <v>47.195999999999998</v>
      </c>
      <c r="BX384" s="461">
        <v>47.195999999999998</v>
      </c>
      <c r="BY384" s="461">
        <v>47.195999999999998</v>
      </c>
      <c r="BZ384" s="461">
        <v>47.195999999999998</v>
      </c>
      <c r="CA384" s="461">
        <v>47.195999999999998</v>
      </c>
      <c r="CB384" s="461">
        <v>47.195999999999998</v>
      </c>
      <c r="CC384" s="461">
        <v>47.195999999999998</v>
      </c>
      <c r="CD384" s="461">
        <v>47.195999999999998</v>
      </c>
      <c r="CE384" s="461">
        <v>47.195999999999998</v>
      </c>
      <c r="CF384" s="461">
        <v>47.195999999999998</v>
      </c>
      <c r="CG384" s="461">
        <v>47.195999999999998</v>
      </c>
      <c r="CH384" s="461">
        <v>47.195999999999998</v>
      </c>
      <c r="CI384" s="461">
        <v>47.195999999999998</v>
      </c>
    </row>
    <row r="385" spans="1:87">
      <c r="A385" s="203"/>
      <c r="B385" s="1"/>
      <c r="C385" s="11" t="s">
        <v>874</v>
      </c>
      <c r="D385" s="2" t="s">
        <v>898</v>
      </c>
      <c r="E385" s="2" t="s">
        <v>58</v>
      </c>
      <c r="G385" s="461">
        <v>25.879000000000001</v>
      </c>
      <c r="H385" s="461">
        <v>27.827999999999999</v>
      </c>
      <c r="I385" s="461">
        <v>27.295999999999999</v>
      </c>
      <c r="J385" s="461">
        <v>35</v>
      </c>
      <c r="K385" s="461">
        <v>36.808</v>
      </c>
      <c r="L385" s="461">
        <v>19.404</v>
      </c>
      <c r="M385" s="461">
        <v>19.404</v>
      </c>
      <c r="N385" s="461">
        <v>19.404</v>
      </c>
      <c r="O385" s="461">
        <v>19.404</v>
      </c>
      <c r="P385" s="461">
        <v>19.404</v>
      </c>
      <c r="Q385" s="461">
        <v>19.404</v>
      </c>
      <c r="R385" s="461">
        <v>19.404</v>
      </c>
      <c r="S385" s="461">
        <v>19.404</v>
      </c>
      <c r="T385" s="461">
        <v>19.404</v>
      </c>
      <c r="U385" s="461">
        <v>19.404</v>
      </c>
      <c r="V385" s="461">
        <v>19.404</v>
      </c>
      <c r="W385" s="461">
        <v>19.404</v>
      </c>
      <c r="X385" s="461">
        <v>19.404</v>
      </c>
      <c r="Y385" s="461">
        <v>19.404</v>
      </c>
      <c r="Z385" s="461">
        <v>19.404</v>
      </c>
      <c r="AA385" s="461">
        <v>19.404</v>
      </c>
      <c r="AB385" s="461">
        <v>19.404</v>
      </c>
      <c r="AC385" s="461">
        <v>19.404</v>
      </c>
      <c r="AD385" s="461">
        <v>19.404</v>
      </c>
      <c r="AE385" s="461">
        <v>19.404</v>
      </c>
      <c r="AF385" s="461">
        <v>19.404</v>
      </c>
      <c r="AG385" s="461">
        <v>19.404</v>
      </c>
      <c r="AH385" s="461">
        <v>19.404</v>
      </c>
      <c r="AI385" s="461">
        <v>19.404</v>
      </c>
      <c r="AJ385" s="461">
        <v>19.404</v>
      </c>
      <c r="AK385" s="461">
        <v>19.404</v>
      </c>
      <c r="AL385" s="461">
        <v>19.404</v>
      </c>
      <c r="AM385" s="461">
        <v>19.404</v>
      </c>
      <c r="AN385" s="461">
        <v>19.404</v>
      </c>
      <c r="AO385" s="461">
        <v>19.404</v>
      </c>
      <c r="AP385" s="461">
        <v>19.404</v>
      </c>
      <c r="AQ385" s="461">
        <v>19.404</v>
      </c>
      <c r="AR385" s="461">
        <v>19.404</v>
      </c>
      <c r="AS385" s="461">
        <v>19.404</v>
      </c>
      <c r="AT385" s="461">
        <v>19.404</v>
      </c>
      <c r="AU385" s="461">
        <v>19.404</v>
      </c>
      <c r="AV385" s="461">
        <v>19.404</v>
      </c>
      <c r="AW385" s="461">
        <v>19.404</v>
      </c>
      <c r="AX385" s="461">
        <v>19.404</v>
      </c>
      <c r="AY385" s="461">
        <v>19.404</v>
      </c>
      <c r="AZ385" s="461">
        <v>19.404</v>
      </c>
      <c r="BA385" s="461">
        <v>19.404</v>
      </c>
      <c r="BB385" s="461">
        <v>19.404</v>
      </c>
      <c r="BC385" s="461">
        <v>19.404</v>
      </c>
      <c r="BD385" s="461">
        <v>19.404</v>
      </c>
      <c r="BE385" s="461">
        <v>19.404</v>
      </c>
      <c r="BF385" s="461">
        <v>19.404</v>
      </c>
      <c r="BG385" s="461">
        <v>19.404</v>
      </c>
      <c r="BH385" s="461">
        <v>19.404</v>
      </c>
      <c r="BI385" s="461">
        <v>19.404</v>
      </c>
      <c r="BJ385" s="461">
        <v>19.404</v>
      </c>
      <c r="BK385" s="461">
        <v>19.404</v>
      </c>
      <c r="BL385" s="461">
        <v>19.404</v>
      </c>
      <c r="BM385" s="461">
        <v>19.404</v>
      </c>
      <c r="BN385" s="461">
        <v>19.404</v>
      </c>
      <c r="BO385" s="461">
        <v>19.404</v>
      </c>
      <c r="BP385" s="461">
        <v>19.404</v>
      </c>
      <c r="BQ385" s="461">
        <v>19.404</v>
      </c>
      <c r="BR385" s="461">
        <v>19.404</v>
      </c>
      <c r="BS385" s="461">
        <v>19.404</v>
      </c>
      <c r="BT385" s="461">
        <v>19.404</v>
      </c>
      <c r="BU385" s="461">
        <v>19.404</v>
      </c>
      <c r="BV385" s="461">
        <v>19.404</v>
      </c>
      <c r="BW385" s="461">
        <v>19.404</v>
      </c>
      <c r="BX385" s="461">
        <v>19.404</v>
      </c>
      <c r="BY385" s="461">
        <v>19.404</v>
      </c>
      <c r="BZ385" s="461">
        <v>19.404</v>
      </c>
      <c r="CA385" s="461">
        <v>19.404</v>
      </c>
      <c r="CB385" s="461">
        <v>19.404</v>
      </c>
      <c r="CC385" s="461">
        <v>19.404</v>
      </c>
      <c r="CD385" s="461">
        <v>19.404</v>
      </c>
      <c r="CE385" s="461">
        <v>19.404</v>
      </c>
      <c r="CF385" s="461">
        <v>19.404</v>
      </c>
      <c r="CG385" s="461">
        <v>19.404</v>
      </c>
      <c r="CH385" s="461">
        <v>19.404</v>
      </c>
      <c r="CI385" s="461">
        <v>19.404</v>
      </c>
    </row>
    <row r="386" spans="1:87">
      <c r="A386" s="203"/>
      <c r="B386" s="1"/>
      <c r="C386" s="11" t="s">
        <v>328</v>
      </c>
      <c r="D386" s="2" t="s">
        <v>898</v>
      </c>
      <c r="E386" s="2" t="s">
        <v>58</v>
      </c>
      <c r="G386" s="461">
        <v>-24.099</v>
      </c>
      <c r="H386" s="461">
        <v>-19.077000000000002</v>
      </c>
      <c r="I386" s="461">
        <v>-6.4729999999999999</v>
      </c>
      <c r="J386" s="461">
        <v>-10.488</v>
      </c>
      <c r="K386" s="461">
        <v>-11.798</v>
      </c>
      <c r="L386" s="461">
        <v>-35.127000000000002</v>
      </c>
      <c r="M386" s="461">
        <v>-35.127000000000002</v>
      </c>
      <c r="N386" s="461">
        <v>-35.127000000000002</v>
      </c>
      <c r="O386" s="461">
        <v>-35.127000000000002</v>
      </c>
      <c r="P386" s="461">
        <v>-35.127000000000002</v>
      </c>
      <c r="Q386" s="461">
        <v>-35.127000000000002</v>
      </c>
      <c r="R386" s="461">
        <v>-35.127000000000002</v>
      </c>
      <c r="S386" s="461">
        <v>-35.127000000000002</v>
      </c>
      <c r="T386" s="461">
        <v>-35.127000000000002</v>
      </c>
      <c r="U386" s="461">
        <v>-35.127000000000002</v>
      </c>
      <c r="V386" s="461">
        <v>-35.127000000000002</v>
      </c>
      <c r="W386" s="461">
        <v>-35.127000000000002</v>
      </c>
      <c r="X386" s="461">
        <v>-35.127000000000002</v>
      </c>
      <c r="Y386" s="461">
        <v>-35.127000000000002</v>
      </c>
      <c r="Z386" s="461">
        <v>-35.127000000000002</v>
      </c>
      <c r="AA386" s="461">
        <v>-35.127000000000002</v>
      </c>
      <c r="AB386" s="461">
        <v>-35.127000000000002</v>
      </c>
      <c r="AC386" s="461">
        <v>-35.127000000000002</v>
      </c>
      <c r="AD386" s="461">
        <v>-35.127000000000002</v>
      </c>
      <c r="AE386" s="461">
        <v>-35.127000000000002</v>
      </c>
      <c r="AF386" s="461">
        <v>-35.127000000000002</v>
      </c>
      <c r="AG386" s="461">
        <v>-35.127000000000002</v>
      </c>
      <c r="AH386" s="461">
        <v>-35.127000000000002</v>
      </c>
      <c r="AI386" s="461">
        <v>-35.127000000000002</v>
      </c>
      <c r="AJ386" s="461">
        <v>-35.127000000000002</v>
      </c>
      <c r="AK386" s="461">
        <v>-35.127000000000002</v>
      </c>
      <c r="AL386" s="461">
        <v>-35.127000000000002</v>
      </c>
      <c r="AM386" s="461">
        <v>-35.127000000000002</v>
      </c>
      <c r="AN386" s="461">
        <v>-35.127000000000002</v>
      </c>
      <c r="AO386" s="461">
        <v>-35.127000000000002</v>
      </c>
      <c r="AP386" s="461">
        <v>-35.127000000000002</v>
      </c>
      <c r="AQ386" s="461">
        <v>-35.127000000000002</v>
      </c>
      <c r="AR386" s="461">
        <v>-35.127000000000002</v>
      </c>
      <c r="AS386" s="461">
        <v>-35.127000000000002</v>
      </c>
      <c r="AT386" s="461">
        <v>-35.127000000000002</v>
      </c>
      <c r="AU386" s="461">
        <v>-35.127000000000002</v>
      </c>
      <c r="AV386" s="461">
        <v>-35.127000000000002</v>
      </c>
      <c r="AW386" s="461">
        <v>-35.127000000000002</v>
      </c>
      <c r="AX386" s="461">
        <v>-35.127000000000002</v>
      </c>
      <c r="AY386" s="461">
        <v>-35.127000000000002</v>
      </c>
      <c r="AZ386" s="461">
        <v>-35.127000000000002</v>
      </c>
      <c r="BA386" s="461">
        <v>-35.127000000000002</v>
      </c>
      <c r="BB386" s="461">
        <v>-35.127000000000002</v>
      </c>
      <c r="BC386" s="461">
        <v>-35.127000000000002</v>
      </c>
      <c r="BD386" s="461">
        <v>-35.127000000000002</v>
      </c>
      <c r="BE386" s="461">
        <v>-35.127000000000002</v>
      </c>
      <c r="BF386" s="461">
        <v>-35.127000000000002</v>
      </c>
      <c r="BG386" s="461">
        <v>-35.127000000000002</v>
      </c>
      <c r="BH386" s="461">
        <v>-35.127000000000002</v>
      </c>
      <c r="BI386" s="461">
        <v>-35.127000000000002</v>
      </c>
      <c r="BJ386" s="461">
        <v>-35.127000000000002</v>
      </c>
      <c r="BK386" s="461">
        <v>-35.127000000000002</v>
      </c>
      <c r="BL386" s="461">
        <v>-35.127000000000002</v>
      </c>
      <c r="BM386" s="461">
        <v>-35.127000000000002</v>
      </c>
      <c r="BN386" s="461">
        <v>-35.127000000000002</v>
      </c>
      <c r="BO386" s="461">
        <v>-35.127000000000002</v>
      </c>
      <c r="BP386" s="461">
        <v>-35.127000000000002</v>
      </c>
      <c r="BQ386" s="461">
        <v>-35.127000000000002</v>
      </c>
      <c r="BR386" s="461">
        <v>-35.127000000000002</v>
      </c>
      <c r="BS386" s="461">
        <v>-35.127000000000002</v>
      </c>
      <c r="BT386" s="461">
        <v>-35.127000000000002</v>
      </c>
      <c r="BU386" s="461">
        <v>-35.127000000000002</v>
      </c>
      <c r="BV386" s="461">
        <v>-35.127000000000002</v>
      </c>
      <c r="BW386" s="461">
        <v>-35.127000000000002</v>
      </c>
      <c r="BX386" s="461">
        <v>-35.127000000000002</v>
      </c>
      <c r="BY386" s="461">
        <v>-35.127000000000002</v>
      </c>
      <c r="BZ386" s="461">
        <v>-35.127000000000002</v>
      </c>
      <c r="CA386" s="461">
        <v>-35.127000000000002</v>
      </c>
      <c r="CB386" s="461">
        <v>-35.127000000000002</v>
      </c>
      <c r="CC386" s="461">
        <v>-35.127000000000002</v>
      </c>
      <c r="CD386" s="461">
        <v>-35.127000000000002</v>
      </c>
      <c r="CE386" s="461">
        <v>-35.127000000000002</v>
      </c>
      <c r="CF386" s="461">
        <v>-35.127000000000002</v>
      </c>
      <c r="CG386" s="461">
        <v>-35.127000000000002</v>
      </c>
      <c r="CH386" s="461">
        <v>-35.127000000000002</v>
      </c>
      <c r="CI386" s="461">
        <v>-35.127000000000002</v>
      </c>
    </row>
    <row r="387" spans="1:87">
      <c r="A387" s="203"/>
      <c r="B387" s="1"/>
      <c r="C387" s="11" t="s">
        <v>875</v>
      </c>
      <c r="D387" s="2" t="s">
        <v>898</v>
      </c>
      <c r="E387" s="2" t="s">
        <v>58</v>
      </c>
      <c r="G387" s="461">
        <v>-59.378999999999998</v>
      </c>
      <c r="H387" s="461">
        <v>-0.47099999999999997</v>
      </c>
      <c r="I387" s="461">
        <v>-60.728999999999999</v>
      </c>
      <c r="J387" s="461">
        <v>-64.694000000000003</v>
      </c>
      <c r="K387" s="461">
        <v>-92.484999999999999</v>
      </c>
      <c r="L387" s="461">
        <v>-97.028999999999996</v>
      </c>
      <c r="M387" s="461">
        <v>-97.028999999999996</v>
      </c>
      <c r="N387" s="461">
        <v>-97.028999999999996</v>
      </c>
      <c r="O387" s="461">
        <v>-97.028999999999996</v>
      </c>
      <c r="P387" s="461">
        <v>-97.028999999999996</v>
      </c>
      <c r="Q387" s="461">
        <v>-97.028999999999996</v>
      </c>
      <c r="R387" s="461">
        <v>-97.028999999999996</v>
      </c>
      <c r="S387" s="461">
        <v>-97.028999999999996</v>
      </c>
      <c r="T387" s="461">
        <v>-97.028999999999996</v>
      </c>
      <c r="U387" s="461">
        <v>-97.028999999999996</v>
      </c>
      <c r="V387" s="461">
        <v>-97.028999999999996</v>
      </c>
      <c r="W387" s="461">
        <v>-97.028999999999996</v>
      </c>
      <c r="X387" s="461">
        <v>-97.028999999999996</v>
      </c>
      <c r="Y387" s="461">
        <v>-97.028999999999996</v>
      </c>
      <c r="Z387" s="461">
        <v>-97.028999999999996</v>
      </c>
      <c r="AA387" s="461">
        <v>-97.028999999999996</v>
      </c>
      <c r="AB387" s="461">
        <v>-97.028999999999996</v>
      </c>
      <c r="AC387" s="461">
        <v>-97.028999999999996</v>
      </c>
      <c r="AD387" s="461">
        <v>-97.028999999999996</v>
      </c>
      <c r="AE387" s="461">
        <v>-97.028999999999996</v>
      </c>
      <c r="AF387" s="461">
        <v>-97.028999999999996</v>
      </c>
      <c r="AG387" s="461">
        <v>-97.028999999999996</v>
      </c>
      <c r="AH387" s="461">
        <v>-97.028999999999996</v>
      </c>
      <c r="AI387" s="461">
        <v>-97.028999999999996</v>
      </c>
      <c r="AJ387" s="461">
        <v>-97.028999999999996</v>
      </c>
      <c r="AK387" s="461">
        <v>-97.028999999999996</v>
      </c>
      <c r="AL387" s="461">
        <v>-97.028999999999996</v>
      </c>
      <c r="AM387" s="461">
        <v>-97.028999999999996</v>
      </c>
      <c r="AN387" s="461">
        <v>-97.028999999999996</v>
      </c>
      <c r="AO387" s="461">
        <v>-97.028999999999996</v>
      </c>
      <c r="AP387" s="461">
        <v>-97.028999999999996</v>
      </c>
      <c r="AQ387" s="461">
        <v>-97.028999999999996</v>
      </c>
      <c r="AR387" s="461">
        <v>-97.028999999999996</v>
      </c>
      <c r="AS387" s="461">
        <v>-97.028999999999996</v>
      </c>
      <c r="AT387" s="461">
        <v>-97.028999999999996</v>
      </c>
      <c r="AU387" s="461">
        <v>-97.028999999999996</v>
      </c>
      <c r="AV387" s="461">
        <v>-97.028999999999996</v>
      </c>
      <c r="AW387" s="461">
        <v>-97.028999999999996</v>
      </c>
      <c r="AX387" s="461">
        <v>-97.028999999999996</v>
      </c>
      <c r="AY387" s="461">
        <v>-97.028999999999996</v>
      </c>
      <c r="AZ387" s="461">
        <v>-97.028999999999996</v>
      </c>
      <c r="BA387" s="461">
        <v>-97.028999999999996</v>
      </c>
      <c r="BB387" s="461">
        <v>-97.028999999999996</v>
      </c>
      <c r="BC387" s="461">
        <v>-97.028999999999996</v>
      </c>
      <c r="BD387" s="461">
        <v>-97.028999999999996</v>
      </c>
      <c r="BE387" s="461">
        <v>-97.028999999999996</v>
      </c>
      <c r="BF387" s="461">
        <v>-97.028999999999996</v>
      </c>
      <c r="BG387" s="461">
        <v>-97.028999999999996</v>
      </c>
      <c r="BH387" s="461">
        <v>-97.028999999999996</v>
      </c>
      <c r="BI387" s="461">
        <v>-97.028999999999996</v>
      </c>
      <c r="BJ387" s="461">
        <v>-97.028999999999996</v>
      </c>
      <c r="BK387" s="461">
        <v>-97.028999999999996</v>
      </c>
      <c r="BL387" s="461">
        <v>-97.028999999999996</v>
      </c>
      <c r="BM387" s="461">
        <v>-97.028999999999996</v>
      </c>
      <c r="BN387" s="461">
        <v>-97.028999999999996</v>
      </c>
      <c r="BO387" s="461">
        <v>-97.028999999999996</v>
      </c>
      <c r="BP387" s="461">
        <v>-97.028999999999996</v>
      </c>
      <c r="BQ387" s="461">
        <v>-97.028999999999996</v>
      </c>
      <c r="BR387" s="461">
        <v>-97.028999999999996</v>
      </c>
      <c r="BS387" s="461">
        <v>-97.028999999999996</v>
      </c>
      <c r="BT387" s="461">
        <v>-97.028999999999996</v>
      </c>
      <c r="BU387" s="461">
        <v>-97.028999999999996</v>
      </c>
      <c r="BV387" s="461">
        <v>-97.028999999999996</v>
      </c>
      <c r="BW387" s="461">
        <v>-97.028999999999996</v>
      </c>
      <c r="BX387" s="461">
        <v>-97.028999999999996</v>
      </c>
      <c r="BY387" s="461">
        <v>-97.028999999999996</v>
      </c>
      <c r="BZ387" s="461">
        <v>-97.028999999999996</v>
      </c>
      <c r="CA387" s="461">
        <v>-97.028999999999996</v>
      </c>
      <c r="CB387" s="461">
        <v>-97.028999999999996</v>
      </c>
      <c r="CC387" s="461">
        <v>-97.028999999999996</v>
      </c>
      <c r="CD387" s="461">
        <v>-97.028999999999996</v>
      </c>
      <c r="CE387" s="461">
        <v>-97.028999999999996</v>
      </c>
      <c r="CF387" s="461">
        <v>-97.028999999999996</v>
      </c>
      <c r="CG387" s="461">
        <v>-97.028999999999996</v>
      </c>
      <c r="CH387" s="461">
        <v>-97.028999999999996</v>
      </c>
      <c r="CI387" s="461">
        <v>-97.028999999999996</v>
      </c>
    </row>
    <row r="388" spans="1:87">
      <c r="A388" s="203"/>
      <c r="B388" s="1"/>
      <c r="C388" s="11" t="s">
        <v>876</v>
      </c>
      <c r="D388" s="2" t="s">
        <v>898</v>
      </c>
      <c r="E388" s="2" t="s">
        <v>58</v>
      </c>
      <c r="G388" s="461">
        <v>0</v>
      </c>
      <c r="H388" s="461">
        <v>0</v>
      </c>
      <c r="I388" s="461">
        <v>0</v>
      </c>
      <c r="J388" s="461">
        <v>0</v>
      </c>
      <c r="K388" s="461">
        <v>0</v>
      </c>
      <c r="L388" s="461">
        <v>0</v>
      </c>
      <c r="M388" s="461">
        <v>0</v>
      </c>
      <c r="N388" s="461">
        <v>0</v>
      </c>
      <c r="O388" s="461">
        <v>0</v>
      </c>
      <c r="P388" s="461">
        <v>0</v>
      </c>
      <c r="Q388" s="461">
        <v>0</v>
      </c>
      <c r="R388" s="461">
        <v>0</v>
      </c>
      <c r="S388" s="461">
        <v>0</v>
      </c>
      <c r="T388" s="461">
        <v>0</v>
      </c>
      <c r="U388" s="461">
        <v>0</v>
      </c>
      <c r="V388" s="461">
        <v>0</v>
      </c>
      <c r="W388" s="461">
        <v>0</v>
      </c>
      <c r="X388" s="461">
        <v>0</v>
      </c>
      <c r="Y388" s="461">
        <v>0</v>
      </c>
      <c r="Z388" s="461">
        <v>0</v>
      </c>
      <c r="AA388" s="461">
        <v>0</v>
      </c>
      <c r="AB388" s="461">
        <v>0</v>
      </c>
      <c r="AC388" s="461">
        <v>0</v>
      </c>
      <c r="AD388" s="461">
        <v>0</v>
      </c>
      <c r="AE388" s="461">
        <v>0</v>
      </c>
      <c r="AF388" s="461">
        <v>0</v>
      </c>
      <c r="AG388" s="461">
        <v>0</v>
      </c>
      <c r="AH388" s="461">
        <v>0</v>
      </c>
      <c r="AI388" s="461">
        <v>0</v>
      </c>
      <c r="AJ388" s="461">
        <v>0</v>
      </c>
      <c r="AK388" s="461">
        <v>0</v>
      </c>
      <c r="AL388" s="461">
        <v>0</v>
      </c>
      <c r="AM388" s="461">
        <v>0</v>
      </c>
      <c r="AN388" s="461">
        <v>0</v>
      </c>
      <c r="AO388" s="461">
        <v>0</v>
      </c>
      <c r="AP388" s="461">
        <v>0</v>
      </c>
      <c r="AQ388" s="461">
        <v>0</v>
      </c>
      <c r="AR388" s="461">
        <v>0</v>
      </c>
      <c r="AS388" s="461">
        <v>0</v>
      </c>
      <c r="AT388" s="461">
        <v>0</v>
      </c>
      <c r="AU388" s="461">
        <v>0</v>
      </c>
      <c r="AV388" s="461">
        <v>0</v>
      </c>
      <c r="AW388" s="461">
        <v>0</v>
      </c>
      <c r="AX388" s="461">
        <v>0</v>
      </c>
      <c r="AY388" s="461">
        <v>0</v>
      </c>
      <c r="AZ388" s="461">
        <v>0</v>
      </c>
      <c r="BA388" s="461">
        <v>0</v>
      </c>
      <c r="BB388" s="461">
        <v>0</v>
      </c>
      <c r="BC388" s="461">
        <v>0</v>
      </c>
      <c r="BD388" s="461">
        <v>0</v>
      </c>
      <c r="BE388" s="461">
        <v>0</v>
      </c>
      <c r="BF388" s="461">
        <v>0</v>
      </c>
      <c r="BG388" s="461">
        <v>0</v>
      </c>
      <c r="BH388" s="461">
        <v>0</v>
      </c>
      <c r="BI388" s="461">
        <v>0</v>
      </c>
      <c r="BJ388" s="461">
        <v>0</v>
      </c>
      <c r="BK388" s="461">
        <v>0</v>
      </c>
      <c r="BL388" s="461">
        <v>0</v>
      </c>
      <c r="BM388" s="461">
        <v>0</v>
      </c>
      <c r="BN388" s="461">
        <v>0</v>
      </c>
      <c r="BO388" s="461">
        <v>0</v>
      </c>
      <c r="BP388" s="461">
        <v>0</v>
      </c>
      <c r="BQ388" s="461">
        <v>0</v>
      </c>
      <c r="BR388" s="461">
        <v>0</v>
      </c>
      <c r="BS388" s="461">
        <v>0</v>
      </c>
      <c r="BT388" s="461">
        <v>0</v>
      </c>
      <c r="BU388" s="461">
        <v>0</v>
      </c>
      <c r="BV388" s="461">
        <v>0</v>
      </c>
      <c r="BW388" s="461">
        <v>0</v>
      </c>
      <c r="BX388" s="461">
        <v>0</v>
      </c>
      <c r="BY388" s="461">
        <v>0</v>
      </c>
      <c r="BZ388" s="461">
        <v>0</v>
      </c>
      <c r="CA388" s="461">
        <v>0</v>
      </c>
      <c r="CB388" s="461">
        <v>0</v>
      </c>
      <c r="CC388" s="461">
        <v>0</v>
      </c>
      <c r="CD388" s="461">
        <v>0</v>
      </c>
      <c r="CE388" s="461">
        <v>0</v>
      </c>
      <c r="CF388" s="461">
        <v>0</v>
      </c>
      <c r="CG388" s="461">
        <v>0</v>
      </c>
      <c r="CH388" s="461">
        <v>0</v>
      </c>
      <c r="CI388" s="461">
        <v>0</v>
      </c>
    </row>
    <row r="389" spans="1:87">
      <c r="A389" s="203"/>
      <c r="B389" s="1"/>
      <c r="C389" s="11" t="s">
        <v>329</v>
      </c>
      <c r="D389" s="2" t="s">
        <v>898</v>
      </c>
      <c r="E389" s="2" t="s">
        <v>58</v>
      </c>
      <c r="G389" s="461">
        <v>-124.08199999999999</v>
      </c>
      <c r="H389" s="461">
        <v>-105.312</v>
      </c>
      <c r="I389" s="461">
        <v>-105.247</v>
      </c>
      <c r="J389" s="461">
        <v>-131.697</v>
      </c>
      <c r="K389" s="461">
        <v>-138.43</v>
      </c>
      <c r="L389" s="461">
        <v>-127.68</v>
      </c>
      <c r="M389" s="461">
        <v>-127.68</v>
      </c>
      <c r="N389" s="461">
        <v>-127.68</v>
      </c>
      <c r="O389" s="461">
        <v>-127.68</v>
      </c>
      <c r="P389" s="461">
        <v>-127.68</v>
      </c>
      <c r="Q389" s="461">
        <v>-127.68</v>
      </c>
      <c r="R389" s="461">
        <v>-127.68</v>
      </c>
      <c r="S389" s="461">
        <v>-127.68</v>
      </c>
      <c r="T389" s="461">
        <v>-127.68</v>
      </c>
      <c r="U389" s="461">
        <v>-127.68</v>
      </c>
      <c r="V389" s="461">
        <v>-127.68</v>
      </c>
      <c r="W389" s="461">
        <v>-127.68</v>
      </c>
      <c r="X389" s="461">
        <v>-127.68</v>
      </c>
      <c r="Y389" s="461">
        <v>-127.68</v>
      </c>
      <c r="Z389" s="461">
        <v>-127.68</v>
      </c>
      <c r="AA389" s="461">
        <v>-127.68</v>
      </c>
      <c r="AB389" s="461">
        <v>-127.68</v>
      </c>
      <c r="AC389" s="461">
        <v>-127.68</v>
      </c>
      <c r="AD389" s="461">
        <v>-127.68</v>
      </c>
      <c r="AE389" s="461">
        <v>-127.68</v>
      </c>
      <c r="AF389" s="461">
        <v>-127.68</v>
      </c>
      <c r="AG389" s="461">
        <v>-127.68</v>
      </c>
      <c r="AH389" s="461">
        <v>-127.68</v>
      </c>
      <c r="AI389" s="461">
        <v>-127.68</v>
      </c>
      <c r="AJ389" s="461">
        <v>-127.68</v>
      </c>
      <c r="AK389" s="461">
        <v>-127.68</v>
      </c>
      <c r="AL389" s="461">
        <v>-127.68</v>
      </c>
      <c r="AM389" s="461">
        <v>-127.68</v>
      </c>
      <c r="AN389" s="461">
        <v>-127.68</v>
      </c>
      <c r="AO389" s="461">
        <v>-127.68</v>
      </c>
      <c r="AP389" s="461">
        <v>-127.68</v>
      </c>
      <c r="AQ389" s="461">
        <v>-127.68</v>
      </c>
      <c r="AR389" s="461">
        <v>-127.68</v>
      </c>
      <c r="AS389" s="461">
        <v>-127.68</v>
      </c>
      <c r="AT389" s="461">
        <v>-127.68</v>
      </c>
      <c r="AU389" s="461">
        <v>-127.68</v>
      </c>
      <c r="AV389" s="461">
        <v>-127.68</v>
      </c>
      <c r="AW389" s="461">
        <v>-127.68</v>
      </c>
      <c r="AX389" s="461">
        <v>-127.68</v>
      </c>
      <c r="AY389" s="461">
        <v>-127.68</v>
      </c>
      <c r="AZ389" s="461">
        <v>-127.68</v>
      </c>
      <c r="BA389" s="461">
        <v>-127.68</v>
      </c>
      <c r="BB389" s="461">
        <v>-127.68</v>
      </c>
      <c r="BC389" s="461">
        <v>-127.68</v>
      </c>
      <c r="BD389" s="461">
        <v>-127.68</v>
      </c>
      <c r="BE389" s="461">
        <v>-127.68</v>
      </c>
      <c r="BF389" s="461">
        <v>-127.68</v>
      </c>
      <c r="BG389" s="461">
        <v>-127.68</v>
      </c>
      <c r="BH389" s="461">
        <v>-127.68</v>
      </c>
      <c r="BI389" s="461">
        <v>-127.68</v>
      </c>
      <c r="BJ389" s="461">
        <v>-127.68</v>
      </c>
      <c r="BK389" s="461">
        <v>-127.68</v>
      </c>
      <c r="BL389" s="461">
        <v>-127.68</v>
      </c>
      <c r="BM389" s="461">
        <v>-127.68</v>
      </c>
      <c r="BN389" s="461">
        <v>-127.68</v>
      </c>
      <c r="BO389" s="461">
        <v>-127.68</v>
      </c>
      <c r="BP389" s="461">
        <v>-127.68</v>
      </c>
      <c r="BQ389" s="461">
        <v>-127.68</v>
      </c>
      <c r="BR389" s="461">
        <v>-127.68</v>
      </c>
      <c r="BS389" s="461">
        <v>-127.68</v>
      </c>
      <c r="BT389" s="461">
        <v>-127.68</v>
      </c>
      <c r="BU389" s="461">
        <v>-127.68</v>
      </c>
      <c r="BV389" s="461">
        <v>-127.68</v>
      </c>
      <c r="BW389" s="461">
        <v>-127.68</v>
      </c>
      <c r="BX389" s="461">
        <v>-127.68</v>
      </c>
      <c r="BY389" s="461">
        <v>-127.68</v>
      </c>
      <c r="BZ389" s="461">
        <v>-127.68</v>
      </c>
      <c r="CA389" s="461">
        <v>-127.68</v>
      </c>
      <c r="CB389" s="461">
        <v>-127.68</v>
      </c>
      <c r="CC389" s="461">
        <v>-127.68</v>
      </c>
      <c r="CD389" s="461">
        <v>-127.68</v>
      </c>
      <c r="CE389" s="461">
        <v>-127.68</v>
      </c>
      <c r="CF389" s="461">
        <v>-127.68</v>
      </c>
      <c r="CG389" s="461">
        <v>-127.68</v>
      </c>
      <c r="CH389" s="461">
        <v>-127.68</v>
      </c>
      <c r="CI389" s="461">
        <v>-127.68</v>
      </c>
    </row>
    <row r="390" spans="1:87">
      <c r="A390" s="203"/>
      <c r="B390" s="1"/>
      <c r="C390" s="11" t="s">
        <v>877</v>
      </c>
      <c r="D390" s="2" t="s">
        <v>898</v>
      </c>
      <c r="E390" s="2" t="s">
        <v>58</v>
      </c>
      <c r="G390" s="461">
        <v>-34.960999999999999</v>
      </c>
      <c r="H390" s="461">
        <v>-34.308</v>
      </c>
      <c r="I390" s="461">
        <v>-32.801000000000002</v>
      </c>
      <c r="J390" s="461">
        <v>-28.718</v>
      </c>
      <c r="K390" s="461">
        <v>-25.138000000000002</v>
      </c>
      <c r="L390" s="461">
        <v>-21.931000000000001</v>
      </c>
      <c r="M390" s="461">
        <v>-21.931000000000001</v>
      </c>
      <c r="N390" s="461">
        <v>-21.931000000000001</v>
      </c>
      <c r="O390" s="461">
        <v>-21.931000000000001</v>
      </c>
      <c r="P390" s="461">
        <v>-21.931000000000001</v>
      </c>
      <c r="Q390" s="461">
        <v>-21.931000000000001</v>
      </c>
      <c r="R390" s="461">
        <v>-21.931000000000001</v>
      </c>
      <c r="S390" s="461">
        <v>-21.931000000000001</v>
      </c>
      <c r="T390" s="461">
        <v>-21.931000000000001</v>
      </c>
      <c r="U390" s="461">
        <v>-21.931000000000001</v>
      </c>
      <c r="V390" s="461">
        <v>-21.931000000000001</v>
      </c>
      <c r="W390" s="461">
        <v>-21.931000000000001</v>
      </c>
      <c r="X390" s="461">
        <v>-21.931000000000001</v>
      </c>
      <c r="Y390" s="461">
        <v>-21.931000000000001</v>
      </c>
      <c r="Z390" s="461">
        <v>-21.931000000000001</v>
      </c>
      <c r="AA390" s="461">
        <v>-21.931000000000001</v>
      </c>
      <c r="AB390" s="461">
        <v>-21.931000000000001</v>
      </c>
      <c r="AC390" s="461">
        <v>-21.931000000000001</v>
      </c>
      <c r="AD390" s="461">
        <v>-21.931000000000001</v>
      </c>
      <c r="AE390" s="461">
        <v>-21.931000000000001</v>
      </c>
      <c r="AF390" s="461">
        <v>-21.931000000000001</v>
      </c>
      <c r="AG390" s="461">
        <v>-21.931000000000001</v>
      </c>
      <c r="AH390" s="461">
        <v>-21.931000000000001</v>
      </c>
      <c r="AI390" s="461">
        <v>-21.931000000000001</v>
      </c>
      <c r="AJ390" s="461">
        <v>-21.931000000000001</v>
      </c>
      <c r="AK390" s="461">
        <v>-21.931000000000001</v>
      </c>
      <c r="AL390" s="461">
        <v>-21.931000000000001</v>
      </c>
      <c r="AM390" s="461">
        <v>-21.931000000000001</v>
      </c>
      <c r="AN390" s="461">
        <v>-21.931000000000001</v>
      </c>
      <c r="AO390" s="461">
        <v>-21.931000000000001</v>
      </c>
      <c r="AP390" s="461">
        <v>-21.931000000000001</v>
      </c>
      <c r="AQ390" s="461">
        <v>-21.931000000000001</v>
      </c>
      <c r="AR390" s="461">
        <v>-21.931000000000001</v>
      </c>
      <c r="AS390" s="461">
        <v>-21.931000000000001</v>
      </c>
      <c r="AT390" s="461">
        <v>-21.931000000000001</v>
      </c>
      <c r="AU390" s="461">
        <v>-21.931000000000001</v>
      </c>
      <c r="AV390" s="461">
        <v>-21.931000000000001</v>
      </c>
      <c r="AW390" s="461">
        <v>-21.931000000000001</v>
      </c>
      <c r="AX390" s="461">
        <v>-21.931000000000001</v>
      </c>
      <c r="AY390" s="461">
        <v>-21.931000000000001</v>
      </c>
      <c r="AZ390" s="461">
        <v>-21.931000000000001</v>
      </c>
      <c r="BA390" s="461">
        <v>-21.931000000000001</v>
      </c>
      <c r="BB390" s="461">
        <v>-21.931000000000001</v>
      </c>
      <c r="BC390" s="461">
        <v>-21.931000000000001</v>
      </c>
      <c r="BD390" s="461">
        <v>-21.931000000000001</v>
      </c>
      <c r="BE390" s="461">
        <v>-21.931000000000001</v>
      </c>
      <c r="BF390" s="461">
        <v>-21.931000000000001</v>
      </c>
      <c r="BG390" s="461">
        <v>-21.931000000000001</v>
      </c>
      <c r="BH390" s="461">
        <v>-21.931000000000001</v>
      </c>
      <c r="BI390" s="461">
        <v>-21.931000000000001</v>
      </c>
      <c r="BJ390" s="461">
        <v>-21.931000000000001</v>
      </c>
      <c r="BK390" s="461">
        <v>-21.931000000000001</v>
      </c>
      <c r="BL390" s="461">
        <v>-21.931000000000001</v>
      </c>
      <c r="BM390" s="461">
        <v>-21.931000000000001</v>
      </c>
      <c r="BN390" s="461">
        <v>-21.931000000000001</v>
      </c>
      <c r="BO390" s="461">
        <v>-21.931000000000001</v>
      </c>
      <c r="BP390" s="461">
        <v>-21.931000000000001</v>
      </c>
      <c r="BQ390" s="461">
        <v>-21.931000000000001</v>
      </c>
      <c r="BR390" s="461">
        <v>-21.931000000000001</v>
      </c>
      <c r="BS390" s="461">
        <v>-21.931000000000001</v>
      </c>
      <c r="BT390" s="461">
        <v>-21.931000000000001</v>
      </c>
      <c r="BU390" s="461">
        <v>-21.931000000000001</v>
      </c>
      <c r="BV390" s="461">
        <v>-21.931000000000001</v>
      </c>
      <c r="BW390" s="461">
        <v>-21.931000000000001</v>
      </c>
      <c r="BX390" s="461">
        <v>-21.931000000000001</v>
      </c>
      <c r="BY390" s="461">
        <v>-21.931000000000001</v>
      </c>
      <c r="BZ390" s="461">
        <v>-21.931000000000001</v>
      </c>
      <c r="CA390" s="461">
        <v>-21.931000000000001</v>
      </c>
      <c r="CB390" s="461">
        <v>-21.931000000000001</v>
      </c>
      <c r="CC390" s="461">
        <v>-21.931000000000001</v>
      </c>
      <c r="CD390" s="461">
        <v>-21.931000000000001</v>
      </c>
      <c r="CE390" s="461">
        <v>-21.931000000000001</v>
      </c>
      <c r="CF390" s="461">
        <v>-21.931000000000001</v>
      </c>
      <c r="CG390" s="461">
        <v>-21.931000000000001</v>
      </c>
      <c r="CH390" s="461">
        <v>-21.931000000000001</v>
      </c>
      <c r="CI390" s="461">
        <v>-21.931000000000001</v>
      </c>
    </row>
    <row r="391" spans="1:87">
      <c r="A391" s="203"/>
      <c r="B391" s="1"/>
      <c r="C391" s="11" t="s">
        <v>878</v>
      </c>
      <c r="D391" s="2" t="s">
        <v>898</v>
      </c>
      <c r="E391" s="2" t="s">
        <v>58</v>
      </c>
      <c r="G391" s="461">
        <v>-115.59399999999999</v>
      </c>
      <c r="H391" s="461">
        <v>-118.738</v>
      </c>
      <c r="I391" s="461">
        <v>-106.979</v>
      </c>
      <c r="J391" s="461">
        <v>-119.345</v>
      </c>
      <c r="K391" s="461">
        <v>-115.777</v>
      </c>
      <c r="L391" s="461">
        <v>-128.07900000000001</v>
      </c>
      <c r="M391" s="461">
        <v>-128.07900000000001</v>
      </c>
      <c r="N391" s="461">
        <v>-128.07900000000001</v>
      </c>
      <c r="O391" s="461">
        <v>-128.07900000000001</v>
      </c>
      <c r="P391" s="461">
        <v>-128.07900000000001</v>
      </c>
      <c r="Q391" s="461">
        <v>-128.07900000000001</v>
      </c>
      <c r="R391" s="461">
        <v>-128.07900000000001</v>
      </c>
      <c r="S391" s="461">
        <v>-128.07900000000001</v>
      </c>
      <c r="T391" s="461">
        <v>-128.07900000000001</v>
      </c>
      <c r="U391" s="461">
        <v>-128.07900000000001</v>
      </c>
      <c r="V391" s="461">
        <v>-128.07900000000001</v>
      </c>
      <c r="W391" s="461">
        <v>-128.07900000000001</v>
      </c>
      <c r="X391" s="461">
        <v>-128.07900000000001</v>
      </c>
      <c r="Y391" s="461">
        <v>-128.07900000000001</v>
      </c>
      <c r="Z391" s="461">
        <v>-128.07900000000001</v>
      </c>
      <c r="AA391" s="461">
        <v>-128.07900000000001</v>
      </c>
      <c r="AB391" s="461">
        <v>-128.07900000000001</v>
      </c>
      <c r="AC391" s="461">
        <v>-128.07900000000001</v>
      </c>
      <c r="AD391" s="461">
        <v>-128.07900000000001</v>
      </c>
      <c r="AE391" s="461">
        <v>-128.07900000000001</v>
      </c>
      <c r="AF391" s="461">
        <v>-128.07900000000001</v>
      </c>
      <c r="AG391" s="461">
        <v>-128.07900000000001</v>
      </c>
      <c r="AH391" s="461">
        <v>-128.07900000000001</v>
      </c>
      <c r="AI391" s="461">
        <v>-128.07900000000001</v>
      </c>
      <c r="AJ391" s="461">
        <v>-128.07900000000001</v>
      </c>
      <c r="AK391" s="461">
        <v>-128.07900000000001</v>
      </c>
      <c r="AL391" s="461">
        <v>-128.07900000000001</v>
      </c>
      <c r="AM391" s="461">
        <v>-128.07900000000001</v>
      </c>
      <c r="AN391" s="461">
        <v>-128.07900000000001</v>
      </c>
      <c r="AO391" s="461">
        <v>-128.07900000000001</v>
      </c>
      <c r="AP391" s="461">
        <v>-128.07900000000001</v>
      </c>
      <c r="AQ391" s="461">
        <v>-128.07900000000001</v>
      </c>
      <c r="AR391" s="461">
        <v>-128.07900000000001</v>
      </c>
      <c r="AS391" s="461">
        <v>-128.07900000000001</v>
      </c>
      <c r="AT391" s="461">
        <v>-128.07900000000001</v>
      </c>
      <c r="AU391" s="461">
        <v>-128.07900000000001</v>
      </c>
      <c r="AV391" s="461">
        <v>-128.07900000000001</v>
      </c>
      <c r="AW391" s="461">
        <v>-128.07900000000001</v>
      </c>
      <c r="AX391" s="461">
        <v>-128.07900000000001</v>
      </c>
      <c r="AY391" s="461">
        <v>-128.07900000000001</v>
      </c>
      <c r="AZ391" s="461">
        <v>-128.07900000000001</v>
      </c>
      <c r="BA391" s="461">
        <v>-128.07900000000001</v>
      </c>
      <c r="BB391" s="461">
        <v>-128.07900000000001</v>
      </c>
      <c r="BC391" s="461">
        <v>-128.07900000000001</v>
      </c>
      <c r="BD391" s="461">
        <v>-128.07900000000001</v>
      </c>
      <c r="BE391" s="461">
        <v>-128.07900000000001</v>
      </c>
      <c r="BF391" s="461">
        <v>-128.07900000000001</v>
      </c>
      <c r="BG391" s="461">
        <v>-128.07900000000001</v>
      </c>
      <c r="BH391" s="461">
        <v>-128.07900000000001</v>
      </c>
      <c r="BI391" s="461">
        <v>-128.07900000000001</v>
      </c>
      <c r="BJ391" s="461">
        <v>-128.07900000000001</v>
      </c>
      <c r="BK391" s="461">
        <v>-128.07900000000001</v>
      </c>
      <c r="BL391" s="461">
        <v>-128.07900000000001</v>
      </c>
      <c r="BM391" s="461">
        <v>-128.07900000000001</v>
      </c>
      <c r="BN391" s="461">
        <v>-128.07900000000001</v>
      </c>
      <c r="BO391" s="461">
        <v>-128.07900000000001</v>
      </c>
      <c r="BP391" s="461">
        <v>-128.07900000000001</v>
      </c>
      <c r="BQ391" s="461">
        <v>-128.07900000000001</v>
      </c>
      <c r="BR391" s="461">
        <v>-128.07900000000001</v>
      </c>
      <c r="BS391" s="461">
        <v>-128.07900000000001</v>
      </c>
      <c r="BT391" s="461">
        <v>-128.07900000000001</v>
      </c>
      <c r="BU391" s="461">
        <v>-128.07900000000001</v>
      </c>
      <c r="BV391" s="461">
        <v>-128.07900000000001</v>
      </c>
      <c r="BW391" s="461">
        <v>-128.07900000000001</v>
      </c>
      <c r="BX391" s="461">
        <v>-128.07900000000001</v>
      </c>
      <c r="BY391" s="461">
        <v>-128.07900000000001</v>
      </c>
      <c r="BZ391" s="461">
        <v>-128.07900000000001</v>
      </c>
      <c r="CA391" s="461">
        <v>-128.07900000000001</v>
      </c>
      <c r="CB391" s="461">
        <v>-128.07900000000001</v>
      </c>
      <c r="CC391" s="461">
        <v>-128.07900000000001</v>
      </c>
      <c r="CD391" s="461">
        <v>-128.07900000000001</v>
      </c>
      <c r="CE391" s="461">
        <v>-128.07900000000001</v>
      </c>
      <c r="CF391" s="461">
        <v>-128.07900000000001</v>
      </c>
      <c r="CG391" s="461">
        <v>-128.07900000000001</v>
      </c>
      <c r="CH391" s="461">
        <v>-128.07900000000001</v>
      </c>
      <c r="CI391" s="461">
        <v>-128.07900000000001</v>
      </c>
    </row>
    <row r="392" spans="1:87">
      <c r="A392" s="203"/>
      <c r="B392" s="1"/>
      <c r="C392" s="11" t="s">
        <v>891</v>
      </c>
      <c r="D392" s="2" t="s">
        <v>898</v>
      </c>
      <c r="E392" s="2" t="s">
        <v>58</v>
      </c>
      <c r="G392" s="736"/>
      <c r="H392" s="461">
        <v>-21.484999999999999</v>
      </c>
      <c r="I392" s="461">
        <v>-29.087</v>
      </c>
      <c r="J392" s="461">
        <v>-31.738</v>
      </c>
      <c r="K392" s="461">
        <v>-26.512</v>
      </c>
      <c r="L392" s="461">
        <v>-22.76</v>
      </c>
      <c r="M392" s="736"/>
      <c r="N392" s="736"/>
      <c r="O392" s="736"/>
      <c r="P392" s="736"/>
      <c r="Q392" s="736"/>
      <c r="R392" s="736"/>
      <c r="S392" s="736"/>
      <c r="T392" s="736"/>
      <c r="U392" s="736"/>
      <c r="V392" s="736"/>
      <c r="W392" s="736"/>
      <c r="X392" s="736"/>
      <c r="Y392" s="736"/>
      <c r="Z392" s="736"/>
      <c r="AA392" s="736"/>
      <c r="AB392" s="736"/>
      <c r="AC392" s="736"/>
      <c r="AD392" s="736"/>
      <c r="AE392" s="736"/>
      <c r="AF392" s="736"/>
      <c r="AG392" s="736"/>
      <c r="AH392" s="736"/>
      <c r="AI392" s="736"/>
      <c r="AJ392" s="736"/>
      <c r="AK392" s="736"/>
      <c r="AL392" s="736"/>
      <c r="AM392" s="736"/>
      <c r="AN392" s="736"/>
      <c r="AO392" s="736"/>
      <c r="AP392" s="736"/>
      <c r="AQ392" s="736"/>
      <c r="AR392" s="736"/>
      <c r="AS392" s="736"/>
      <c r="AT392" s="736"/>
      <c r="AU392" s="736"/>
      <c r="AV392" s="736"/>
      <c r="AW392" s="736"/>
      <c r="AX392" s="736"/>
      <c r="AY392" s="736"/>
      <c r="AZ392" s="736"/>
      <c r="BA392" s="736"/>
      <c r="BB392" s="736"/>
      <c r="BC392" s="736"/>
      <c r="BD392" s="736"/>
      <c r="BE392" s="736"/>
      <c r="BF392" s="736"/>
      <c r="BG392" s="736"/>
      <c r="BH392" s="736"/>
      <c r="BI392" s="736"/>
      <c r="BJ392" s="736"/>
      <c r="BK392" s="736"/>
      <c r="BL392" s="736"/>
      <c r="BM392" s="736"/>
      <c r="BN392" s="736"/>
      <c r="BO392" s="736"/>
      <c r="BP392" s="736"/>
      <c r="BQ392" s="736"/>
      <c r="BR392" s="736"/>
      <c r="BS392" s="736"/>
      <c r="BT392" s="736"/>
      <c r="BU392" s="736"/>
      <c r="BV392" s="736"/>
      <c r="BW392" s="736"/>
      <c r="BX392" s="736"/>
      <c r="BY392" s="736"/>
      <c r="BZ392" s="736"/>
      <c r="CA392" s="736"/>
      <c r="CB392" s="736"/>
      <c r="CC392" s="736"/>
      <c r="CD392" s="736"/>
      <c r="CE392" s="736"/>
      <c r="CF392" s="736"/>
      <c r="CG392" s="736"/>
      <c r="CH392" s="736"/>
      <c r="CI392" s="736"/>
    </row>
    <row r="393" spans="1:87">
      <c r="A393" s="203"/>
      <c r="B393" s="1"/>
      <c r="C393" s="11" t="s">
        <v>879</v>
      </c>
      <c r="D393" s="2" t="s">
        <v>898</v>
      </c>
      <c r="E393" s="2" t="s">
        <v>58</v>
      </c>
      <c r="G393" s="461">
        <v>-55.158999999999999</v>
      </c>
      <c r="H393" s="461">
        <v>-65.245999999999995</v>
      </c>
      <c r="I393" s="461">
        <v>-66.337999999999994</v>
      </c>
      <c r="J393" s="461">
        <v>-82.465000000000003</v>
      </c>
      <c r="K393" s="461">
        <v>-90.876000000000005</v>
      </c>
      <c r="L393" s="461">
        <v>-105.32899999999999</v>
      </c>
      <c r="M393" s="461">
        <v>-105.32899999999999</v>
      </c>
      <c r="N393" s="461">
        <v>-105.32899999999999</v>
      </c>
      <c r="O393" s="461">
        <v>-105.32899999999999</v>
      </c>
      <c r="P393" s="461">
        <v>-105.32899999999999</v>
      </c>
      <c r="Q393" s="461">
        <v>-105.32899999999999</v>
      </c>
      <c r="R393" s="461">
        <v>-105.32899999999999</v>
      </c>
      <c r="S393" s="461">
        <v>-105.32899999999999</v>
      </c>
      <c r="T393" s="461">
        <v>-105.32899999999999</v>
      </c>
      <c r="U393" s="461">
        <v>-105.32899999999999</v>
      </c>
      <c r="V393" s="461">
        <v>-105.32899999999999</v>
      </c>
      <c r="W393" s="461">
        <v>-105.32899999999999</v>
      </c>
      <c r="X393" s="461">
        <v>-105.32899999999999</v>
      </c>
      <c r="Y393" s="461">
        <v>-105.32899999999999</v>
      </c>
      <c r="Z393" s="461">
        <v>-105.32899999999999</v>
      </c>
      <c r="AA393" s="461">
        <v>-105.32899999999999</v>
      </c>
      <c r="AB393" s="461">
        <v>-105.32899999999999</v>
      </c>
      <c r="AC393" s="461">
        <v>-105.32899999999999</v>
      </c>
      <c r="AD393" s="461">
        <v>-105.32899999999999</v>
      </c>
      <c r="AE393" s="461">
        <v>-105.32899999999999</v>
      </c>
      <c r="AF393" s="461">
        <v>-105.32899999999999</v>
      </c>
      <c r="AG393" s="461">
        <v>-105.32899999999999</v>
      </c>
      <c r="AH393" s="461">
        <v>-105.32899999999999</v>
      </c>
      <c r="AI393" s="461">
        <v>-105.32899999999999</v>
      </c>
      <c r="AJ393" s="461">
        <v>-105.32899999999999</v>
      </c>
      <c r="AK393" s="461">
        <v>-105.32899999999999</v>
      </c>
      <c r="AL393" s="461">
        <v>-105.32899999999999</v>
      </c>
      <c r="AM393" s="461">
        <v>-105.32899999999999</v>
      </c>
      <c r="AN393" s="461">
        <v>-105.32899999999999</v>
      </c>
      <c r="AO393" s="461">
        <v>-105.32899999999999</v>
      </c>
      <c r="AP393" s="461">
        <v>-105.32899999999999</v>
      </c>
      <c r="AQ393" s="461">
        <v>-105.32899999999999</v>
      </c>
      <c r="AR393" s="461">
        <v>-105.32899999999999</v>
      </c>
      <c r="AS393" s="461">
        <v>-105.32899999999999</v>
      </c>
      <c r="AT393" s="461">
        <v>-105.32899999999999</v>
      </c>
      <c r="AU393" s="461">
        <v>-105.32899999999999</v>
      </c>
      <c r="AV393" s="461">
        <v>-105.32899999999999</v>
      </c>
      <c r="AW393" s="461">
        <v>-105.32899999999999</v>
      </c>
      <c r="AX393" s="461">
        <v>-105.32899999999999</v>
      </c>
      <c r="AY393" s="461">
        <v>-105.32899999999999</v>
      </c>
      <c r="AZ393" s="461">
        <v>-105.32899999999999</v>
      </c>
      <c r="BA393" s="461">
        <v>-105.32899999999999</v>
      </c>
      <c r="BB393" s="461">
        <v>-105.32899999999999</v>
      </c>
      <c r="BC393" s="461">
        <v>-105.32899999999999</v>
      </c>
      <c r="BD393" s="461">
        <v>-105.32899999999999</v>
      </c>
      <c r="BE393" s="461">
        <v>-105.32899999999999</v>
      </c>
      <c r="BF393" s="461">
        <v>-105.32899999999999</v>
      </c>
      <c r="BG393" s="461">
        <v>-105.32899999999999</v>
      </c>
      <c r="BH393" s="461">
        <v>-105.32899999999999</v>
      </c>
      <c r="BI393" s="461">
        <v>-105.32899999999999</v>
      </c>
      <c r="BJ393" s="461">
        <v>-105.32899999999999</v>
      </c>
      <c r="BK393" s="461">
        <v>-105.32899999999999</v>
      </c>
      <c r="BL393" s="461">
        <v>-105.32899999999999</v>
      </c>
      <c r="BM393" s="461">
        <v>-105.32899999999999</v>
      </c>
      <c r="BN393" s="461">
        <v>-105.32899999999999</v>
      </c>
      <c r="BO393" s="461">
        <v>-105.32899999999999</v>
      </c>
      <c r="BP393" s="461">
        <v>-105.32899999999999</v>
      </c>
      <c r="BQ393" s="461">
        <v>-105.32899999999999</v>
      </c>
      <c r="BR393" s="461">
        <v>-105.32899999999999</v>
      </c>
      <c r="BS393" s="461">
        <v>-105.32899999999999</v>
      </c>
      <c r="BT393" s="461">
        <v>-105.32899999999999</v>
      </c>
      <c r="BU393" s="461">
        <v>-105.32899999999999</v>
      </c>
      <c r="BV393" s="461">
        <v>-105.32899999999999</v>
      </c>
      <c r="BW393" s="461">
        <v>-105.32899999999999</v>
      </c>
      <c r="BX393" s="461">
        <v>-105.32899999999999</v>
      </c>
      <c r="BY393" s="461">
        <v>-105.32899999999999</v>
      </c>
      <c r="BZ393" s="461">
        <v>-105.32899999999999</v>
      </c>
      <c r="CA393" s="461">
        <v>-105.32899999999999</v>
      </c>
      <c r="CB393" s="461">
        <v>-105.32899999999999</v>
      </c>
      <c r="CC393" s="461">
        <v>-105.32899999999999</v>
      </c>
      <c r="CD393" s="461">
        <v>-105.32899999999999</v>
      </c>
      <c r="CE393" s="461">
        <v>-105.32899999999999</v>
      </c>
      <c r="CF393" s="461">
        <v>-105.32899999999999</v>
      </c>
      <c r="CG393" s="461">
        <v>-105.32899999999999</v>
      </c>
      <c r="CH393" s="461">
        <v>-105.32899999999999</v>
      </c>
      <c r="CI393" s="461">
        <v>-105.32899999999999</v>
      </c>
    </row>
    <row r="394" spans="1:87">
      <c r="A394" s="203"/>
      <c r="B394" s="1"/>
      <c r="C394" s="11" t="s">
        <v>880</v>
      </c>
      <c r="D394" s="2" t="s">
        <v>898</v>
      </c>
      <c r="E394" s="2" t="s">
        <v>58</v>
      </c>
      <c r="G394" s="461">
        <v>-10.975</v>
      </c>
      <c r="H394" s="461">
        <v>-12.266999999999999</v>
      </c>
      <c r="I394" s="461">
        <v>-11.141</v>
      </c>
      <c r="J394" s="461">
        <v>-9.3919999999999995</v>
      </c>
      <c r="K394" s="461">
        <v>-14.987</v>
      </c>
      <c r="L394" s="461">
        <v>-9.1180000000000003</v>
      </c>
      <c r="M394" s="461">
        <v>-9.1180000000000003</v>
      </c>
      <c r="N394" s="461">
        <v>-9.1180000000000003</v>
      </c>
      <c r="O394" s="461">
        <v>-9.1180000000000003</v>
      </c>
      <c r="P394" s="461">
        <v>-9.1180000000000003</v>
      </c>
      <c r="Q394" s="461">
        <v>-9.1180000000000003</v>
      </c>
      <c r="R394" s="461">
        <v>-9.1180000000000003</v>
      </c>
      <c r="S394" s="461">
        <v>-9.1180000000000003</v>
      </c>
      <c r="T394" s="461">
        <v>-9.1180000000000003</v>
      </c>
      <c r="U394" s="461">
        <v>-9.1180000000000003</v>
      </c>
      <c r="V394" s="461">
        <v>-9.1180000000000003</v>
      </c>
      <c r="W394" s="461">
        <v>-9.1180000000000003</v>
      </c>
      <c r="X394" s="461">
        <v>-9.1180000000000003</v>
      </c>
      <c r="Y394" s="461">
        <v>-9.1180000000000003</v>
      </c>
      <c r="Z394" s="461">
        <v>-9.1180000000000003</v>
      </c>
      <c r="AA394" s="461">
        <v>-9.1180000000000003</v>
      </c>
      <c r="AB394" s="461">
        <v>-9.1180000000000003</v>
      </c>
      <c r="AC394" s="461">
        <v>-9.1180000000000003</v>
      </c>
      <c r="AD394" s="461">
        <v>-9.1180000000000003</v>
      </c>
      <c r="AE394" s="461">
        <v>-9.1180000000000003</v>
      </c>
      <c r="AF394" s="461">
        <v>-9.1180000000000003</v>
      </c>
      <c r="AG394" s="461">
        <v>-9.1180000000000003</v>
      </c>
      <c r="AH394" s="461">
        <v>-9.1180000000000003</v>
      </c>
      <c r="AI394" s="461">
        <v>-9.1180000000000003</v>
      </c>
      <c r="AJ394" s="461">
        <v>-9.1180000000000003</v>
      </c>
      <c r="AK394" s="461">
        <v>-9.1180000000000003</v>
      </c>
      <c r="AL394" s="461">
        <v>-9.1180000000000003</v>
      </c>
      <c r="AM394" s="461">
        <v>-9.1180000000000003</v>
      </c>
      <c r="AN394" s="461">
        <v>-9.1180000000000003</v>
      </c>
      <c r="AO394" s="461">
        <v>-9.1180000000000003</v>
      </c>
      <c r="AP394" s="461">
        <v>-9.1180000000000003</v>
      </c>
      <c r="AQ394" s="461">
        <v>-9.1180000000000003</v>
      </c>
      <c r="AR394" s="461">
        <v>-9.1180000000000003</v>
      </c>
      <c r="AS394" s="461">
        <v>-9.1180000000000003</v>
      </c>
      <c r="AT394" s="461">
        <v>-9.1180000000000003</v>
      </c>
      <c r="AU394" s="461">
        <v>-9.1180000000000003</v>
      </c>
      <c r="AV394" s="461">
        <v>-9.1180000000000003</v>
      </c>
      <c r="AW394" s="461">
        <v>-9.1180000000000003</v>
      </c>
      <c r="AX394" s="461">
        <v>-9.1180000000000003</v>
      </c>
      <c r="AY394" s="461">
        <v>-9.1180000000000003</v>
      </c>
      <c r="AZ394" s="461">
        <v>-9.1180000000000003</v>
      </c>
      <c r="BA394" s="461">
        <v>-9.1180000000000003</v>
      </c>
      <c r="BB394" s="461">
        <v>-9.1180000000000003</v>
      </c>
      <c r="BC394" s="461">
        <v>-9.1180000000000003</v>
      </c>
      <c r="BD394" s="461">
        <v>-9.1180000000000003</v>
      </c>
      <c r="BE394" s="461">
        <v>-9.1180000000000003</v>
      </c>
      <c r="BF394" s="461">
        <v>-9.1180000000000003</v>
      </c>
      <c r="BG394" s="461">
        <v>-9.1180000000000003</v>
      </c>
      <c r="BH394" s="461">
        <v>-9.1180000000000003</v>
      </c>
      <c r="BI394" s="461">
        <v>-9.1180000000000003</v>
      </c>
      <c r="BJ394" s="461">
        <v>-9.1180000000000003</v>
      </c>
      <c r="BK394" s="461">
        <v>-9.1180000000000003</v>
      </c>
      <c r="BL394" s="461">
        <v>-9.1180000000000003</v>
      </c>
      <c r="BM394" s="461">
        <v>-9.1180000000000003</v>
      </c>
      <c r="BN394" s="461">
        <v>-9.1180000000000003</v>
      </c>
      <c r="BO394" s="461">
        <v>-9.1180000000000003</v>
      </c>
      <c r="BP394" s="461">
        <v>-9.1180000000000003</v>
      </c>
      <c r="BQ394" s="461">
        <v>-9.1180000000000003</v>
      </c>
      <c r="BR394" s="461">
        <v>-9.1180000000000003</v>
      </c>
      <c r="BS394" s="461">
        <v>-9.1180000000000003</v>
      </c>
      <c r="BT394" s="461">
        <v>-9.1180000000000003</v>
      </c>
      <c r="BU394" s="461">
        <v>-9.1180000000000003</v>
      </c>
      <c r="BV394" s="461">
        <v>-9.1180000000000003</v>
      </c>
      <c r="BW394" s="461">
        <v>-9.1180000000000003</v>
      </c>
      <c r="BX394" s="461">
        <v>-9.1180000000000003</v>
      </c>
      <c r="BY394" s="461">
        <v>-9.1180000000000003</v>
      </c>
      <c r="BZ394" s="461">
        <v>-9.1180000000000003</v>
      </c>
      <c r="CA394" s="461">
        <v>-9.1180000000000003</v>
      </c>
      <c r="CB394" s="461">
        <v>-9.1180000000000003</v>
      </c>
      <c r="CC394" s="461">
        <v>-9.1180000000000003</v>
      </c>
      <c r="CD394" s="461">
        <v>-9.1180000000000003</v>
      </c>
      <c r="CE394" s="461">
        <v>-9.1180000000000003</v>
      </c>
      <c r="CF394" s="461">
        <v>-9.1180000000000003</v>
      </c>
      <c r="CG394" s="461">
        <v>-9.1180000000000003</v>
      </c>
      <c r="CH394" s="461">
        <v>-9.1180000000000003</v>
      </c>
      <c r="CI394" s="461">
        <v>-9.1180000000000003</v>
      </c>
    </row>
    <row r="395" spans="1:87">
      <c r="A395" s="203"/>
      <c r="B395" s="1"/>
      <c r="C395" s="11" t="s">
        <v>881</v>
      </c>
      <c r="D395" s="2" t="s">
        <v>898</v>
      </c>
      <c r="E395" s="2" t="s">
        <v>58</v>
      </c>
      <c r="G395" s="461">
        <v>-46.146000000000001</v>
      </c>
      <c r="H395" s="461">
        <v>-34.677</v>
      </c>
      <c r="I395" s="461">
        <v>-36.055</v>
      </c>
      <c r="J395" s="461">
        <v>-32.89</v>
      </c>
      <c r="K395" s="461">
        <v>-39.402000000000001</v>
      </c>
      <c r="L395" s="461">
        <v>-35.642000000000003</v>
      </c>
      <c r="M395" s="461">
        <v>-35.642000000000003</v>
      </c>
      <c r="N395" s="461">
        <v>-35.642000000000003</v>
      </c>
      <c r="O395" s="461">
        <v>-35.642000000000003</v>
      </c>
      <c r="P395" s="461">
        <v>-35.642000000000003</v>
      </c>
      <c r="Q395" s="461">
        <v>-35.642000000000003</v>
      </c>
      <c r="R395" s="461">
        <v>-35.642000000000003</v>
      </c>
      <c r="S395" s="461">
        <v>-35.642000000000003</v>
      </c>
      <c r="T395" s="461">
        <v>-35.642000000000003</v>
      </c>
      <c r="U395" s="461">
        <v>-35.642000000000003</v>
      </c>
      <c r="V395" s="461">
        <v>-35.642000000000003</v>
      </c>
      <c r="W395" s="461">
        <v>-35.642000000000003</v>
      </c>
      <c r="X395" s="461">
        <v>-35.642000000000003</v>
      </c>
      <c r="Y395" s="461">
        <v>-35.642000000000003</v>
      </c>
      <c r="Z395" s="461">
        <v>-35.642000000000003</v>
      </c>
      <c r="AA395" s="461">
        <v>-35.642000000000003</v>
      </c>
      <c r="AB395" s="461">
        <v>-35.642000000000003</v>
      </c>
      <c r="AC395" s="461">
        <v>-35.642000000000003</v>
      </c>
      <c r="AD395" s="461">
        <v>-35.642000000000003</v>
      </c>
      <c r="AE395" s="461">
        <v>-35.642000000000003</v>
      </c>
      <c r="AF395" s="461">
        <v>-35.642000000000003</v>
      </c>
      <c r="AG395" s="461">
        <v>-35.642000000000003</v>
      </c>
      <c r="AH395" s="461">
        <v>-35.642000000000003</v>
      </c>
      <c r="AI395" s="461">
        <v>-35.642000000000003</v>
      </c>
      <c r="AJ395" s="461">
        <v>-35.642000000000003</v>
      </c>
      <c r="AK395" s="461">
        <v>-35.642000000000003</v>
      </c>
      <c r="AL395" s="461">
        <v>-35.642000000000003</v>
      </c>
      <c r="AM395" s="461">
        <v>-35.642000000000003</v>
      </c>
      <c r="AN395" s="461">
        <v>-35.642000000000003</v>
      </c>
      <c r="AO395" s="461">
        <v>-35.642000000000003</v>
      </c>
      <c r="AP395" s="461">
        <v>-35.642000000000003</v>
      </c>
      <c r="AQ395" s="461">
        <v>-35.642000000000003</v>
      </c>
      <c r="AR395" s="461">
        <v>-35.642000000000003</v>
      </c>
      <c r="AS395" s="461">
        <v>-35.642000000000003</v>
      </c>
      <c r="AT395" s="461">
        <v>-35.642000000000003</v>
      </c>
      <c r="AU395" s="461">
        <v>-35.642000000000003</v>
      </c>
      <c r="AV395" s="461">
        <v>-35.642000000000003</v>
      </c>
      <c r="AW395" s="461">
        <v>-35.642000000000003</v>
      </c>
      <c r="AX395" s="461">
        <v>-35.642000000000003</v>
      </c>
      <c r="AY395" s="461">
        <v>-35.642000000000003</v>
      </c>
      <c r="AZ395" s="461">
        <v>-35.642000000000003</v>
      </c>
      <c r="BA395" s="461">
        <v>-35.642000000000003</v>
      </c>
      <c r="BB395" s="461">
        <v>-35.642000000000003</v>
      </c>
      <c r="BC395" s="461">
        <v>-35.642000000000003</v>
      </c>
      <c r="BD395" s="461">
        <v>-35.642000000000003</v>
      </c>
      <c r="BE395" s="461">
        <v>-35.642000000000003</v>
      </c>
      <c r="BF395" s="461">
        <v>-35.642000000000003</v>
      </c>
      <c r="BG395" s="461">
        <v>-35.642000000000003</v>
      </c>
      <c r="BH395" s="461">
        <v>-35.642000000000003</v>
      </c>
      <c r="BI395" s="461">
        <v>-35.642000000000003</v>
      </c>
      <c r="BJ395" s="461">
        <v>-35.642000000000003</v>
      </c>
      <c r="BK395" s="461">
        <v>-35.642000000000003</v>
      </c>
      <c r="BL395" s="461">
        <v>-35.642000000000003</v>
      </c>
      <c r="BM395" s="461">
        <v>-35.642000000000003</v>
      </c>
      <c r="BN395" s="461">
        <v>-35.642000000000003</v>
      </c>
      <c r="BO395" s="461">
        <v>-35.642000000000003</v>
      </c>
      <c r="BP395" s="461">
        <v>-35.642000000000003</v>
      </c>
      <c r="BQ395" s="461">
        <v>-35.642000000000003</v>
      </c>
      <c r="BR395" s="461">
        <v>-35.642000000000003</v>
      </c>
      <c r="BS395" s="461">
        <v>-35.642000000000003</v>
      </c>
      <c r="BT395" s="461">
        <v>-35.642000000000003</v>
      </c>
      <c r="BU395" s="461">
        <v>-35.642000000000003</v>
      </c>
      <c r="BV395" s="461">
        <v>-35.642000000000003</v>
      </c>
      <c r="BW395" s="461">
        <v>-35.642000000000003</v>
      </c>
      <c r="BX395" s="461">
        <v>-35.642000000000003</v>
      </c>
      <c r="BY395" s="461">
        <v>-35.642000000000003</v>
      </c>
      <c r="BZ395" s="461">
        <v>-35.642000000000003</v>
      </c>
      <c r="CA395" s="461">
        <v>-35.642000000000003</v>
      </c>
      <c r="CB395" s="461">
        <v>-35.642000000000003</v>
      </c>
      <c r="CC395" s="461">
        <v>-35.642000000000003</v>
      </c>
      <c r="CD395" s="461">
        <v>-35.642000000000003</v>
      </c>
      <c r="CE395" s="461">
        <v>-35.642000000000003</v>
      </c>
      <c r="CF395" s="461">
        <v>-35.642000000000003</v>
      </c>
      <c r="CG395" s="461">
        <v>-35.642000000000003</v>
      </c>
      <c r="CH395" s="461">
        <v>-35.642000000000003</v>
      </c>
      <c r="CI395" s="461">
        <v>-35.642000000000003</v>
      </c>
    </row>
    <row r="396" spans="1:87">
      <c r="A396" s="203"/>
      <c r="B396" s="1"/>
      <c r="D396" s="2"/>
      <c r="E396" s="2"/>
      <c r="F396" s="34"/>
      <c r="G396" s="34"/>
      <c r="J396" s="4"/>
      <c r="K396" s="4"/>
    </row>
    <row r="397" spans="1:87">
      <c r="A397" s="203"/>
      <c r="B397" s="1"/>
      <c r="C397" s="11" t="s">
        <v>887</v>
      </c>
      <c r="D397" s="2" t="s">
        <v>898</v>
      </c>
      <c r="E397" s="2" t="s">
        <v>58</v>
      </c>
      <c r="G397" s="461">
        <v>-4.8</v>
      </c>
      <c r="H397" s="461">
        <v>-4.8</v>
      </c>
      <c r="I397" s="461">
        <v>-4.8</v>
      </c>
      <c r="J397" s="461">
        <v>-4.8</v>
      </c>
      <c r="K397" s="461">
        <v>-4.8</v>
      </c>
      <c r="L397" s="461">
        <v>0</v>
      </c>
      <c r="M397" s="461">
        <v>0</v>
      </c>
      <c r="N397" s="461">
        <v>0</v>
      </c>
      <c r="O397" s="461">
        <v>0</v>
      </c>
      <c r="P397" s="461">
        <v>0</v>
      </c>
      <c r="Q397" s="461">
        <v>0</v>
      </c>
      <c r="R397" s="461">
        <v>0</v>
      </c>
      <c r="S397" s="461">
        <v>0</v>
      </c>
      <c r="T397" s="461">
        <v>0</v>
      </c>
      <c r="U397" s="461">
        <v>0</v>
      </c>
      <c r="V397" s="461">
        <v>0</v>
      </c>
      <c r="W397" s="461">
        <v>0</v>
      </c>
      <c r="X397" s="461">
        <v>0</v>
      </c>
      <c r="Y397" s="461">
        <v>0</v>
      </c>
      <c r="Z397" s="461">
        <v>0</v>
      </c>
      <c r="AA397" s="461">
        <v>0</v>
      </c>
      <c r="AB397" s="461">
        <v>0</v>
      </c>
      <c r="AC397" s="461">
        <v>0</v>
      </c>
      <c r="AD397" s="461">
        <v>0</v>
      </c>
      <c r="AE397" s="461">
        <v>0</v>
      </c>
      <c r="AF397" s="461">
        <v>0</v>
      </c>
      <c r="AG397" s="461">
        <v>0</v>
      </c>
      <c r="AH397" s="461">
        <v>0</v>
      </c>
      <c r="AI397" s="461">
        <v>0</v>
      </c>
      <c r="AJ397" s="461">
        <v>0</v>
      </c>
      <c r="AK397" s="461">
        <v>0</v>
      </c>
      <c r="AL397" s="461">
        <v>0</v>
      </c>
      <c r="AM397" s="461">
        <v>0</v>
      </c>
      <c r="AN397" s="461">
        <v>0</v>
      </c>
      <c r="AO397" s="461">
        <v>0</v>
      </c>
      <c r="AP397" s="461">
        <v>0</v>
      </c>
      <c r="AQ397" s="461">
        <v>0</v>
      </c>
      <c r="AR397" s="461">
        <v>0</v>
      </c>
      <c r="AS397" s="461">
        <v>0</v>
      </c>
      <c r="AT397" s="461">
        <v>0</v>
      </c>
      <c r="AU397" s="461">
        <v>0</v>
      </c>
      <c r="AV397" s="461">
        <v>0</v>
      </c>
      <c r="AW397" s="461">
        <v>0</v>
      </c>
      <c r="AX397" s="461">
        <v>0</v>
      </c>
      <c r="AY397" s="461">
        <v>0</v>
      </c>
      <c r="AZ397" s="461">
        <v>0</v>
      </c>
      <c r="BA397" s="461">
        <v>0</v>
      </c>
      <c r="BB397" s="461">
        <v>0</v>
      </c>
      <c r="BC397" s="461">
        <v>0</v>
      </c>
      <c r="BD397" s="461">
        <v>0</v>
      </c>
      <c r="BE397" s="461">
        <v>0</v>
      </c>
      <c r="BF397" s="461">
        <v>0</v>
      </c>
      <c r="BG397" s="461">
        <v>0</v>
      </c>
      <c r="BH397" s="461">
        <v>0</v>
      </c>
      <c r="BI397" s="461">
        <v>0</v>
      </c>
      <c r="BJ397" s="461">
        <v>0</v>
      </c>
      <c r="BK397" s="461">
        <v>0</v>
      </c>
      <c r="BL397" s="461">
        <v>0</v>
      </c>
      <c r="BM397" s="461">
        <v>0</v>
      </c>
      <c r="BN397" s="461">
        <v>0</v>
      </c>
      <c r="BO397" s="461">
        <v>0</v>
      </c>
      <c r="BP397" s="461">
        <v>0</v>
      </c>
      <c r="BQ397" s="461">
        <v>0</v>
      </c>
      <c r="BR397" s="461">
        <v>0</v>
      </c>
      <c r="BS397" s="461">
        <v>0</v>
      </c>
      <c r="BT397" s="461">
        <v>0</v>
      </c>
      <c r="BU397" s="461">
        <v>0</v>
      </c>
      <c r="BV397" s="461">
        <v>0</v>
      </c>
      <c r="BW397" s="461">
        <v>0</v>
      </c>
      <c r="BX397" s="461">
        <v>0</v>
      </c>
      <c r="BY397" s="461">
        <v>0</v>
      </c>
      <c r="BZ397" s="461">
        <v>0</v>
      </c>
      <c r="CA397" s="461">
        <v>0</v>
      </c>
      <c r="CB397" s="461">
        <v>0</v>
      </c>
      <c r="CC397" s="461">
        <v>0</v>
      </c>
      <c r="CD397" s="461">
        <v>0</v>
      </c>
      <c r="CE397" s="461">
        <v>0</v>
      </c>
      <c r="CF397" s="461">
        <v>0</v>
      </c>
      <c r="CG397" s="461">
        <v>0</v>
      </c>
      <c r="CH397" s="461">
        <v>0</v>
      </c>
      <c r="CI397" s="461">
        <v>0</v>
      </c>
    </row>
    <row r="398" spans="1:87">
      <c r="A398" s="203"/>
      <c r="B398" s="1"/>
      <c r="D398" s="2"/>
      <c r="E398" s="2"/>
      <c r="F398" s="34"/>
      <c r="G398" s="34"/>
      <c r="J398" s="4"/>
      <c r="K398" s="4"/>
    </row>
    <row r="399" spans="1:87">
      <c r="A399" s="203"/>
      <c r="B399" s="151"/>
      <c r="C399" s="8" t="s">
        <v>331</v>
      </c>
      <c r="D399" s="2" t="s">
        <v>898</v>
      </c>
      <c r="E399" s="2" t="s">
        <v>58</v>
      </c>
      <c r="F399" s="41"/>
      <c r="G399" s="736"/>
      <c r="H399" s="461">
        <v>1.2</v>
      </c>
      <c r="I399" s="461">
        <v>1.5</v>
      </c>
      <c r="J399" s="461">
        <v>1.5</v>
      </c>
      <c r="K399" s="461">
        <v>1.954</v>
      </c>
      <c r="L399" s="461">
        <v>1.915</v>
      </c>
      <c r="M399" s="461">
        <v>1.9</v>
      </c>
      <c r="N399" s="461">
        <v>0</v>
      </c>
      <c r="O399" s="461">
        <v>0</v>
      </c>
      <c r="P399" s="461">
        <v>0</v>
      </c>
      <c r="Q399" s="461">
        <v>0</v>
      </c>
      <c r="R399" s="461">
        <v>0</v>
      </c>
      <c r="S399" s="461">
        <v>0</v>
      </c>
      <c r="T399" s="461">
        <v>0</v>
      </c>
      <c r="U399" s="461">
        <v>0</v>
      </c>
      <c r="V399" s="461">
        <v>0</v>
      </c>
      <c r="W399" s="461">
        <v>0</v>
      </c>
      <c r="X399" s="461">
        <v>0</v>
      </c>
      <c r="Y399" s="461">
        <v>0</v>
      </c>
      <c r="Z399" s="461">
        <v>0</v>
      </c>
      <c r="AA399" s="461">
        <v>0</v>
      </c>
      <c r="AB399" s="461">
        <v>0</v>
      </c>
      <c r="AC399" s="461">
        <v>0</v>
      </c>
      <c r="AD399" s="461">
        <v>0</v>
      </c>
      <c r="AE399" s="461">
        <v>0</v>
      </c>
      <c r="AF399" s="461">
        <v>0</v>
      </c>
      <c r="AG399" s="461">
        <v>0</v>
      </c>
      <c r="AH399" s="461">
        <v>0</v>
      </c>
      <c r="AI399" s="461">
        <v>0</v>
      </c>
      <c r="AJ399" s="461">
        <v>0</v>
      </c>
      <c r="AK399" s="461">
        <v>0</v>
      </c>
      <c r="AL399" s="461">
        <v>0</v>
      </c>
      <c r="AM399" s="461">
        <v>0</v>
      </c>
      <c r="AN399" s="461">
        <v>0</v>
      </c>
      <c r="AO399" s="461">
        <v>0</v>
      </c>
      <c r="AP399" s="461">
        <v>0</v>
      </c>
      <c r="AQ399" s="461">
        <v>0</v>
      </c>
      <c r="AR399" s="461">
        <v>0</v>
      </c>
      <c r="AS399" s="461">
        <v>0</v>
      </c>
      <c r="AT399" s="461">
        <v>0</v>
      </c>
      <c r="AU399" s="461">
        <v>0</v>
      </c>
      <c r="AV399" s="461">
        <v>0</v>
      </c>
      <c r="AW399" s="461">
        <v>0</v>
      </c>
      <c r="AX399" s="461">
        <v>0</v>
      </c>
      <c r="AY399" s="461">
        <v>0</v>
      </c>
      <c r="AZ399" s="461">
        <v>0</v>
      </c>
      <c r="BA399" s="461">
        <v>0</v>
      </c>
      <c r="BB399" s="461">
        <v>0</v>
      </c>
      <c r="BC399" s="461">
        <v>0</v>
      </c>
      <c r="BD399" s="461">
        <v>0</v>
      </c>
      <c r="BE399" s="461">
        <v>0</v>
      </c>
      <c r="BF399" s="461">
        <v>0</v>
      </c>
      <c r="BG399" s="461">
        <v>0</v>
      </c>
      <c r="BH399" s="461">
        <v>0</v>
      </c>
      <c r="BI399" s="461">
        <v>0</v>
      </c>
      <c r="BJ399" s="461">
        <v>0</v>
      </c>
      <c r="BK399" s="461">
        <v>0</v>
      </c>
      <c r="BL399" s="461">
        <v>0</v>
      </c>
      <c r="BM399" s="461">
        <v>0</v>
      </c>
      <c r="BN399" s="461">
        <v>0</v>
      </c>
      <c r="BO399" s="461">
        <v>0</v>
      </c>
      <c r="BP399" s="461">
        <v>0</v>
      </c>
      <c r="BQ399" s="461">
        <v>0</v>
      </c>
      <c r="BR399" s="461">
        <v>0</v>
      </c>
      <c r="BS399" s="461">
        <v>0</v>
      </c>
      <c r="BT399" s="461">
        <v>0</v>
      </c>
      <c r="BU399" s="461">
        <v>0</v>
      </c>
      <c r="BV399" s="461">
        <v>0</v>
      </c>
      <c r="BW399" s="461">
        <v>0</v>
      </c>
      <c r="BX399" s="461">
        <v>0</v>
      </c>
      <c r="BY399" s="461">
        <v>0</v>
      </c>
      <c r="BZ399" s="461">
        <v>0</v>
      </c>
      <c r="CA399" s="461">
        <v>0</v>
      </c>
      <c r="CB399" s="461">
        <v>0</v>
      </c>
      <c r="CC399" s="461">
        <v>0</v>
      </c>
      <c r="CD399" s="461">
        <v>0</v>
      </c>
      <c r="CE399" s="461">
        <v>0</v>
      </c>
      <c r="CF399" s="461">
        <v>0</v>
      </c>
      <c r="CG399" s="461">
        <v>0</v>
      </c>
      <c r="CH399" s="461">
        <v>0</v>
      </c>
      <c r="CI399" s="461">
        <v>0</v>
      </c>
    </row>
    <row r="400" spans="1:87">
      <c r="A400" s="203"/>
      <c r="B400" s="1"/>
      <c r="C400" t="s">
        <v>330</v>
      </c>
      <c r="D400" s="2" t="s">
        <v>898</v>
      </c>
      <c r="E400" s="2" t="s">
        <v>58</v>
      </c>
      <c r="F400" s="2"/>
      <c r="G400" s="736"/>
      <c r="H400" s="183">
        <v>-3</v>
      </c>
      <c r="I400" s="183">
        <v>0</v>
      </c>
      <c r="J400" s="183">
        <v>0</v>
      </c>
      <c r="K400" s="183">
        <v>0</v>
      </c>
      <c r="L400" s="183">
        <v>0</v>
      </c>
      <c r="M400" s="183">
        <v>0</v>
      </c>
      <c r="N400" s="183">
        <v>0</v>
      </c>
      <c r="O400" s="183">
        <v>0</v>
      </c>
      <c r="P400" s="183">
        <v>0</v>
      </c>
      <c r="Q400" s="183">
        <v>0</v>
      </c>
      <c r="R400" s="183">
        <v>0</v>
      </c>
      <c r="S400" s="183">
        <v>0</v>
      </c>
      <c r="T400" s="183">
        <v>0</v>
      </c>
      <c r="U400" s="183">
        <v>0</v>
      </c>
      <c r="V400" s="183">
        <v>0</v>
      </c>
      <c r="W400" s="183">
        <v>0</v>
      </c>
      <c r="X400" s="183">
        <v>0</v>
      </c>
      <c r="Y400" s="183">
        <v>0</v>
      </c>
      <c r="Z400" s="183">
        <v>0</v>
      </c>
      <c r="AA400" s="183">
        <v>0</v>
      </c>
      <c r="AB400" s="183">
        <v>0</v>
      </c>
      <c r="AC400" s="183">
        <v>0</v>
      </c>
      <c r="AD400" s="183">
        <v>0</v>
      </c>
      <c r="AE400" s="183">
        <v>0</v>
      </c>
      <c r="AF400" s="183">
        <v>0</v>
      </c>
      <c r="AG400" s="183">
        <v>0</v>
      </c>
      <c r="AH400" s="183">
        <v>0</v>
      </c>
      <c r="AI400" s="183">
        <v>0</v>
      </c>
      <c r="AJ400" s="183">
        <v>0</v>
      </c>
      <c r="AK400" s="183">
        <v>0</v>
      </c>
      <c r="AL400" s="183">
        <v>0</v>
      </c>
      <c r="AM400" s="183">
        <v>0</v>
      </c>
      <c r="AN400" s="183">
        <v>0</v>
      </c>
      <c r="AO400" s="183">
        <v>0</v>
      </c>
      <c r="AP400" s="183">
        <v>0</v>
      </c>
      <c r="AQ400" s="183">
        <v>0</v>
      </c>
      <c r="AR400" s="183">
        <v>0</v>
      </c>
      <c r="AS400" s="183">
        <v>0</v>
      </c>
      <c r="AT400" s="183">
        <v>0</v>
      </c>
      <c r="AU400" s="183">
        <v>0</v>
      </c>
      <c r="AV400" s="183">
        <v>0</v>
      </c>
      <c r="AW400" s="183">
        <v>0</v>
      </c>
      <c r="AX400" s="183">
        <v>0</v>
      </c>
      <c r="AY400" s="183">
        <v>0</v>
      </c>
      <c r="AZ400" s="183">
        <v>0</v>
      </c>
      <c r="BA400" s="183">
        <v>0</v>
      </c>
      <c r="BB400" s="183">
        <v>0</v>
      </c>
      <c r="BC400" s="183">
        <v>0</v>
      </c>
      <c r="BD400" s="183">
        <v>0</v>
      </c>
      <c r="BE400" s="183">
        <v>0</v>
      </c>
      <c r="BF400" s="183">
        <v>0</v>
      </c>
      <c r="BG400" s="183">
        <v>0</v>
      </c>
      <c r="BH400" s="183">
        <v>0</v>
      </c>
      <c r="BI400" s="183">
        <v>0</v>
      </c>
      <c r="BJ400" s="183">
        <v>0</v>
      </c>
      <c r="BK400" s="183">
        <v>0</v>
      </c>
      <c r="BL400" s="183">
        <v>0</v>
      </c>
      <c r="BM400" s="183">
        <v>0</v>
      </c>
      <c r="BN400" s="183">
        <v>0</v>
      </c>
      <c r="BO400" s="183">
        <v>0</v>
      </c>
      <c r="BP400" s="183">
        <v>0</v>
      </c>
      <c r="BQ400" s="183">
        <v>0</v>
      </c>
      <c r="BR400" s="183">
        <v>0</v>
      </c>
      <c r="BS400" s="183">
        <v>0</v>
      </c>
      <c r="BT400" s="183">
        <v>0</v>
      </c>
      <c r="BU400" s="183">
        <v>0</v>
      </c>
      <c r="BV400" s="183">
        <v>0</v>
      </c>
      <c r="BW400" s="183">
        <v>0</v>
      </c>
      <c r="BX400" s="183">
        <v>0</v>
      </c>
      <c r="BY400" s="183">
        <v>0</v>
      </c>
      <c r="BZ400" s="183">
        <v>0</v>
      </c>
      <c r="CA400" s="183">
        <v>0</v>
      </c>
      <c r="CB400" s="183">
        <v>0</v>
      </c>
      <c r="CC400" s="183">
        <v>0</v>
      </c>
      <c r="CD400" s="183">
        <v>0</v>
      </c>
      <c r="CE400" s="183">
        <v>0</v>
      </c>
      <c r="CF400" s="183">
        <v>0</v>
      </c>
      <c r="CG400" s="183">
        <v>0</v>
      </c>
      <c r="CH400" s="183">
        <v>0</v>
      </c>
      <c r="CI400" s="183">
        <v>0</v>
      </c>
    </row>
    <row r="401" spans="1:87">
      <c r="A401" s="203"/>
      <c r="B401" s="1"/>
      <c r="C401" s="3"/>
      <c r="D401" s="2"/>
      <c r="E401" s="2"/>
      <c r="F401" s="66"/>
      <c r="G401" s="66"/>
      <c r="H401" s="16"/>
      <c r="I401" s="16"/>
      <c r="J401" s="16"/>
      <c r="K401" s="16"/>
      <c r="L401" s="16"/>
      <c r="M401" s="16"/>
      <c r="N401" s="16"/>
      <c r="O401" s="16"/>
      <c r="P401" s="16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</row>
    <row r="402" spans="1:87">
      <c r="A402" s="215"/>
      <c r="B402" s="193"/>
      <c r="C402" s="51" t="s">
        <v>332</v>
      </c>
      <c r="D402" s="90"/>
      <c r="E402" s="90"/>
      <c r="F402" s="92"/>
      <c r="G402" s="92"/>
      <c r="H402" s="50"/>
      <c r="I402" s="50"/>
      <c r="J402" s="51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0"/>
      <c r="BI402" s="50"/>
      <c r="BJ402" s="50"/>
      <c r="BK402" s="50"/>
      <c r="BL402" s="50"/>
      <c r="BM402" s="50"/>
      <c r="BN402" s="50"/>
      <c r="BO402" s="50"/>
      <c r="BP402" s="50"/>
      <c r="BQ402" s="50"/>
      <c r="BR402" s="50"/>
      <c r="BS402" s="50"/>
      <c r="BT402" s="50"/>
      <c r="BU402" s="50"/>
      <c r="BV402" s="50"/>
      <c r="BW402" s="50"/>
      <c r="BX402" s="50"/>
      <c r="BY402" s="50"/>
      <c r="BZ402" s="50"/>
      <c r="CA402" s="50"/>
      <c r="CB402" s="50"/>
      <c r="CC402" s="50"/>
      <c r="CD402" s="50"/>
      <c r="CE402" s="50"/>
      <c r="CF402" s="50"/>
      <c r="CG402" s="50"/>
      <c r="CH402" s="50"/>
      <c r="CI402" s="50"/>
    </row>
    <row r="403" spans="1:87">
      <c r="A403" s="233"/>
      <c r="B403" s="234"/>
      <c r="C403" s="239" t="s">
        <v>333</v>
      </c>
      <c r="D403" s="208"/>
      <c r="E403" s="208"/>
      <c r="F403" s="240"/>
      <c r="G403" s="240"/>
      <c r="H403" s="237"/>
      <c r="I403" s="208"/>
      <c r="J403" s="241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  <c r="AA403" s="177"/>
      <c r="AB403" s="177"/>
      <c r="AC403" s="177"/>
      <c r="AD403" s="177"/>
      <c r="AE403" s="177"/>
      <c r="AF403" s="177"/>
      <c r="AG403" s="177"/>
      <c r="AH403" s="177"/>
      <c r="AI403" s="177"/>
      <c r="AJ403" s="177"/>
      <c r="AK403" s="177"/>
      <c r="AL403" s="177"/>
      <c r="AM403" s="177"/>
      <c r="AN403" s="177"/>
      <c r="AO403" s="177"/>
      <c r="AP403" s="177"/>
      <c r="AQ403" s="177"/>
      <c r="AR403" s="177"/>
      <c r="AS403" s="177"/>
      <c r="AT403" s="177"/>
      <c r="AU403" s="177"/>
      <c r="AV403" s="177"/>
      <c r="AW403" s="177"/>
      <c r="AX403" s="177"/>
      <c r="AY403" s="177"/>
      <c r="AZ403" s="177"/>
      <c r="BA403" s="177"/>
      <c r="BB403" s="177"/>
      <c r="BC403" s="177"/>
      <c r="BD403" s="177"/>
      <c r="BE403" s="177"/>
      <c r="BF403" s="177"/>
      <c r="BG403" s="177"/>
      <c r="BH403" s="177"/>
      <c r="BI403" s="177"/>
      <c r="BJ403" s="177"/>
      <c r="BK403" s="177"/>
      <c r="BL403" s="177"/>
      <c r="BM403" s="177"/>
      <c r="BN403" s="177"/>
      <c r="BO403" s="177"/>
      <c r="BP403" s="177"/>
      <c r="BQ403" s="177"/>
      <c r="BR403" s="177"/>
      <c r="BS403" s="177"/>
      <c r="BT403" s="177"/>
      <c r="BU403" s="177"/>
      <c r="BV403" s="177"/>
      <c r="BW403" s="177"/>
      <c r="BX403" s="177"/>
      <c r="BY403" s="177"/>
      <c r="BZ403" s="177"/>
      <c r="CA403" s="177"/>
      <c r="CB403" s="177"/>
      <c r="CC403" s="177"/>
      <c r="CD403" s="177"/>
      <c r="CE403" s="177"/>
      <c r="CF403" s="177"/>
      <c r="CG403" s="177"/>
      <c r="CH403" s="177"/>
      <c r="CI403" s="177"/>
    </row>
    <row r="404" spans="1:87">
      <c r="A404" s="203"/>
      <c r="B404" s="1"/>
      <c r="C404" t="s">
        <v>334</v>
      </c>
      <c r="D404" s="2"/>
      <c r="E404" s="2" t="s">
        <v>202</v>
      </c>
      <c r="F404" s="212" t="s">
        <v>112</v>
      </c>
      <c r="G404" s="700"/>
      <c r="J404" s="4"/>
    </row>
    <row r="405" spans="1:87">
      <c r="A405" s="203"/>
      <c r="B405" s="1"/>
      <c r="C405" t="s">
        <v>335</v>
      </c>
      <c r="D405" s="2" t="s">
        <v>849</v>
      </c>
      <c r="E405" s="2" t="s">
        <v>58</v>
      </c>
      <c r="F405" s="437">
        <v>470</v>
      </c>
      <c r="G405" s="699"/>
      <c r="J405" s="4"/>
    </row>
    <row r="406" spans="1:87">
      <c r="A406" s="203"/>
      <c r="B406" s="1"/>
      <c r="C406" t="s">
        <v>337</v>
      </c>
      <c r="D406" s="2" t="s">
        <v>849</v>
      </c>
      <c r="E406" s="2" t="s">
        <v>58</v>
      </c>
      <c r="F406" s="437">
        <v>770</v>
      </c>
      <c r="G406" s="699"/>
      <c r="J406" s="4"/>
    </row>
    <row r="407" spans="1:87">
      <c r="A407" s="203"/>
      <c r="B407" s="1"/>
      <c r="D407" s="2"/>
      <c r="E407" s="2"/>
      <c r="F407" s="34"/>
      <c r="G407" s="34"/>
      <c r="J407" s="4"/>
    </row>
    <row r="408" spans="1:87">
      <c r="A408" s="233"/>
      <c r="B408" s="234"/>
      <c r="C408" s="239" t="s">
        <v>338</v>
      </c>
      <c r="D408" s="208"/>
      <c r="E408" s="208"/>
      <c r="F408" s="240"/>
      <c r="G408" s="240"/>
      <c r="H408" s="237"/>
      <c r="I408" s="208"/>
      <c r="J408" s="241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  <c r="AA408" s="177"/>
      <c r="AB408" s="177"/>
      <c r="AC408" s="177"/>
      <c r="AD408" s="177"/>
      <c r="AE408" s="177"/>
      <c r="AF408" s="177"/>
      <c r="AG408" s="177"/>
      <c r="AH408" s="177"/>
      <c r="AI408" s="177"/>
      <c r="AJ408" s="177"/>
      <c r="AK408" s="177"/>
      <c r="AL408" s="177"/>
      <c r="AM408" s="177"/>
      <c r="AN408" s="177"/>
      <c r="AO408" s="177"/>
      <c r="AP408" s="177"/>
      <c r="AQ408" s="177"/>
      <c r="AR408" s="177"/>
      <c r="AS408" s="177"/>
      <c r="AT408" s="177"/>
      <c r="AU408" s="177"/>
      <c r="AV408" s="177"/>
      <c r="AW408" s="177"/>
      <c r="AX408" s="177"/>
      <c r="AY408" s="177"/>
      <c r="AZ408" s="177"/>
      <c r="BA408" s="177"/>
      <c r="BB408" s="177"/>
      <c r="BC408" s="177"/>
      <c r="BD408" s="177"/>
      <c r="BE408" s="177"/>
      <c r="BF408" s="177"/>
      <c r="BG408" s="177"/>
      <c r="BH408" s="177"/>
      <c r="BI408" s="177"/>
      <c r="BJ408" s="177"/>
      <c r="BK408" s="177"/>
      <c r="BL408" s="177"/>
      <c r="BM408" s="177"/>
      <c r="BN408" s="177"/>
      <c r="BO408" s="177"/>
      <c r="BP408" s="177"/>
      <c r="BQ408" s="177"/>
      <c r="BR408" s="177"/>
      <c r="BS408" s="177"/>
      <c r="BT408" s="177"/>
      <c r="BU408" s="177"/>
      <c r="BV408" s="177"/>
      <c r="BW408" s="177"/>
      <c r="BX408" s="177"/>
      <c r="BY408" s="177"/>
      <c r="BZ408" s="177"/>
      <c r="CA408" s="177"/>
      <c r="CB408" s="177"/>
      <c r="CC408" s="177"/>
      <c r="CD408" s="177"/>
      <c r="CE408" s="177"/>
      <c r="CF408" s="177"/>
      <c r="CG408" s="177"/>
      <c r="CH408" s="177"/>
      <c r="CI408" s="177"/>
    </row>
    <row r="409" spans="1:87">
      <c r="A409" s="203"/>
      <c r="B409" s="1"/>
      <c r="C409" t="s">
        <v>339</v>
      </c>
      <c r="D409" s="2" t="s">
        <v>41</v>
      </c>
      <c r="E409" s="2" t="s">
        <v>42</v>
      </c>
      <c r="F409" s="207">
        <v>0.5</v>
      </c>
      <c r="G409" s="205"/>
      <c r="H409" s="164"/>
      <c r="J409" s="4"/>
    </row>
    <row r="410" spans="1:87">
      <c r="A410" s="203"/>
      <c r="B410" s="1"/>
      <c r="C410" t="s">
        <v>340</v>
      </c>
      <c r="D410" s="2" t="s">
        <v>41</v>
      </c>
      <c r="E410" s="2" t="s">
        <v>42</v>
      </c>
      <c r="F410" s="207">
        <v>0.5</v>
      </c>
      <c r="G410" s="205"/>
      <c r="H410" s="164"/>
      <c r="J410" s="4"/>
    </row>
    <row r="411" spans="1:87">
      <c r="A411" s="203"/>
      <c r="B411" s="1"/>
      <c r="D411" s="2"/>
      <c r="E411" s="2"/>
      <c r="F411" s="163"/>
      <c r="G411" s="163"/>
      <c r="H411" s="164"/>
      <c r="J411" s="4"/>
    </row>
    <row r="412" spans="1:87">
      <c r="A412" s="233"/>
      <c r="B412" s="234"/>
      <c r="C412" s="239" t="s">
        <v>341</v>
      </c>
      <c r="D412" s="208"/>
      <c r="E412" s="208"/>
      <c r="F412" s="240"/>
      <c r="G412" s="240"/>
      <c r="H412" s="237"/>
      <c r="I412" s="208"/>
      <c r="J412" s="241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  <c r="AA412" s="177"/>
      <c r="AB412" s="177"/>
      <c r="AC412" s="177"/>
      <c r="AD412" s="177"/>
      <c r="AE412" s="177"/>
      <c r="AF412" s="177"/>
      <c r="AG412" s="177"/>
      <c r="AH412" s="177"/>
      <c r="AI412" s="177"/>
      <c r="AJ412" s="177"/>
      <c r="AK412" s="177"/>
      <c r="AL412" s="177"/>
      <c r="AM412" s="177"/>
      <c r="AN412" s="177"/>
      <c r="AO412" s="177"/>
      <c r="AP412" s="177"/>
      <c r="AQ412" s="177"/>
      <c r="AR412" s="177"/>
      <c r="AS412" s="177"/>
      <c r="AT412" s="177"/>
      <c r="AU412" s="177"/>
      <c r="AV412" s="177"/>
      <c r="AW412" s="177"/>
      <c r="AX412" s="177"/>
      <c r="AY412" s="177"/>
      <c r="AZ412" s="177"/>
      <c r="BA412" s="177"/>
      <c r="BB412" s="177"/>
      <c r="BC412" s="177"/>
      <c r="BD412" s="177"/>
      <c r="BE412" s="177"/>
      <c r="BF412" s="177"/>
      <c r="BG412" s="177"/>
      <c r="BH412" s="177"/>
      <c r="BI412" s="177"/>
      <c r="BJ412" s="177"/>
      <c r="BK412" s="177"/>
      <c r="BL412" s="177"/>
      <c r="BM412" s="177"/>
      <c r="BN412" s="177"/>
      <c r="BO412" s="177"/>
      <c r="BP412" s="177"/>
      <c r="BQ412" s="177"/>
      <c r="BR412" s="177"/>
      <c r="BS412" s="177"/>
      <c r="BT412" s="177"/>
      <c r="BU412" s="177"/>
      <c r="BV412" s="177"/>
      <c r="BW412" s="177"/>
      <c r="BX412" s="177"/>
      <c r="BY412" s="177"/>
      <c r="BZ412" s="177"/>
      <c r="CA412" s="177"/>
      <c r="CB412" s="177"/>
      <c r="CC412" s="177"/>
      <c r="CD412" s="177"/>
      <c r="CE412" s="177"/>
      <c r="CF412" s="177"/>
      <c r="CG412" s="177"/>
      <c r="CH412" s="177"/>
      <c r="CI412" s="177"/>
    </row>
    <row r="413" spans="1:87">
      <c r="A413" s="203"/>
      <c r="B413" s="1"/>
      <c r="C413" t="s">
        <v>339</v>
      </c>
      <c r="D413" s="2" t="s">
        <v>41</v>
      </c>
      <c r="E413" s="2" t="s">
        <v>43</v>
      </c>
      <c r="F413" s="212">
        <v>20</v>
      </c>
      <c r="G413" s="700"/>
      <c r="H413" s="14"/>
      <c r="J413" s="4"/>
    </row>
    <row r="414" spans="1:87">
      <c r="A414" s="203"/>
      <c r="B414" s="1"/>
      <c r="C414" t="s">
        <v>340</v>
      </c>
      <c r="D414" s="2" t="s">
        <v>41</v>
      </c>
      <c r="E414" s="2" t="s">
        <v>43</v>
      </c>
      <c r="F414" s="212">
        <v>80</v>
      </c>
      <c r="G414" s="700"/>
      <c r="H414" s="14"/>
      <c r="J414" s="4"/>
    </row>
    <row r="415" spans="1:87">
      <c r="A415" s="203"/>
      <c r="B415" s="1"/>
      <c r="D415" s="2"/>
      <c r="E415" s="2"/>
      <c r="F415" s="34"/>
      <c r="G415" s="34"/>
      <c r="J415" s="4"/>
    </row>
    <row r="416" spans="1:87">
      <c r="A416" s="215"/>
      <c r="B416" s="193"/>
      <c r="C416" s="51" t="s">
        <v>342</v>
      </c>
      <c r="D416" s="90"/>
      <c r="E416" s="90"/>
      <c r="F416" s="92"/>
      <c r="G416" s="92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0"/>
      <c r="BI416" s="50"/>
      <c r="BJ416" s="50"/>
      <c r="BK416" s="50"/>
      <c r="BL416" s="50"/>
      <c r="BM416" s="50"/>
      <c r="BN416" s="50"/>
      <c r="BO416" s="50"/>
      <c r="BP416" s="50"/>
      <c r="BQ416" s="50"/>
      <c r="BR416" s="50"/>
      <c r="BS416" s="50"/>
      <c r="BT416" s="50"/>
      <c r="BU416" s="50"/>
      <c r="BV416" s="50"/>
      <c r="BW416" s="50"/>
      <c r="BX416" s="50"/>
      <c r="BY416" s="50"/>
      <c r="BZ416" s="50"/>
      <c r="CA416" s="50"/>
      <c r="CB416" s="50"/>
      <c r="CC416" s="50"/>
      <c r="CD416" s="50"/>
      <c r="CE416" s="50"/>
      <c r="CF416" s="50"/>
      <c r="CG416" s="50"/>
      <c r="CH416" s="50"/>
      <c r="CI416" s="50"/>
    </row>
    <row r="417" spans="1:87">
      <c r="A417" s="203"/>
      <c r="B417" s="151"/>
      <c r="C417" s="1" t="s">
        <v>343</v>
      </c>
      <c r="D417" s="2" t="s">
        <v>41</v>
      </c>
      <c r="E417" s="2" t="s">
        <v>42</v>
      </c>
      <c r="F417" s="41"/>
      <c r="G417" s="627"/>
      <c r="H417" s="627"/>
      <c r="I417" s="627"/>
      <c r="J417" s="627"/>
      <c r="K417" s="627"/>
      <c r="L417" s="627"/>
      <c r="M417" s="174">
        <v>0</v>
      </c>
      <c r="N417" s="174">
        <v>0</v>
      </c>
      <c r="O417" s="174">
        <v>8.0000000000000002E-3</v>
      </c>
      <c r="P417" s="174">
        <v>8.0000000000000002E-3</v>
      </c>
      <c r="Q417" s="174">
        <v>8.0000000000000002E-3</v>
      </c>
      <c r="R417" s="174">
        <v>8.0000000000000002E-3</v>
      </c>
      <c r="S417" s="174">
        <v>8.0000000000000002E-3</v>
      </c>
      <c r="T417" s="174">
        <v>8.0000000000000002E-3</v>
      </c>
      <c r="U417" s="174">
        <v>8.0000000000000002E-3</v>
      </c>
      <c r="V417" s="174">
        <v>8.0000000000000002E-3</v>
      </c>
      <c r="W417" s="174">
        <v>8.0000000000000002E-3</v>
      </c>
      <c r="X417" s="174">
        <v>8.0000000000000002E-3</v>
      </c>
      <c r="Y417" s="174">
        <v>8.0000000000000002E-3</v>
      </c>
      <c r="Z417" s="174">
        <v>8.0000000000000002E-3</v>
      </c>
      <c r="AA417" s="174">
        <v>8.0000000000000002E-3</v>
      </c>
      <c r="AB417" s="174">
        <v>8.0000000000000002E-3</v>
      </c>
      <c r="AC417" s="174">
        <v>8.0000000000000002E-3</v>
      </c>
      <c r="AD417" s="174">
        <v>8.0000000000000002E-3</v>
      </c>
      <c r="AE417" s="174">
        <v>8.0000000000000002E-3</v>
      </c>
      <c r="AF417" s="174">
        <v>8.0000000000000002E-3</v>
      </c>
      <c r="AG417" s="174">
        <v>8.0000000000000002E-3</v>
      </c>
      <c r="AH417" s="174">
        <v>8.0000000000000002E-3</v>
      </c>
      <c r="AI417" s="174">
        <v>8.0000000000000002E-3</v>
      </c>
      <c r="AJ417" s="174">
        <v>8.0000000000000002E-3</v>
      </c>
      <c r="AK417" s="174">
        <v>8.0000000000000002E-3</v>
      </c>
      <c r="AL417" s="174">
        <v>8.0000000000000002E-3</v>
      </c>
      <c r="AM417" s="174">
        <v>8.0000000000000002E-3</v>
      </c>
      <c r="AN417" s="174">
        <v>8.0000000000000002E-3</v>
      </c>
      <c r="AO417" s="174">
        <v>8.0000000000000002E-3</v>
      </c>
      <c r="AP417" s="174">
        <v>8.0000000000000002E-3</v>
      </c>
      <c r="AQ417" s="174">
        <v>8.0000000000000002E-3</v>
      </c>
      <c r="AR417" s="174">
        <v>8.0000000000000002E-3</v>
      </c>
      <c r="AS417" s="174">
        <v>8.0000000000000002E-3</v>
      </c>
      <c r="AT417" s="174">
        <v>8.0000000000000002E-3</v>
      </c>
      <c r="AU417" s="174">
        <v>8.0000000000000002E-3</v>
      </c>
      <c r="AV417" s="174">
        <v>8.0000000000000002E-3</v>
      </c>
      <c r="AW417" s="174">
        <v>8.0000000000000002E-3</v>
      </c>
      <c r="AX417" s="174">
        <v>8.0000000000000002E-3</v>
      </c>
      <c r="AY417" s="174">
        <v>8.0000000000000002E-3</v>
      </c>
      <c r="AZ417" s="174">
        <v>8.0000000000000002E-3</v>
      </c>
      <c r="BA417" s="174">
        <v>8.0000000000000002E-3</v>
      </c>
      <c r="BB417" s="174">
        <v>8.0000000000000002E-3</v>
      </c>
      <c r="BC417" s="174">
        <v>8.0000000000000002E-3</v>
      </c>
      <c r="BD417" s="174">
        <v>8.0000000000000002E-3</v>
      </c>
      <c r="BE417" s="174">
        <v>8.0000000000000002E-3</v>
      </c>
      <c r="BF417" s="174">
        <v>8.0000000000000002E-3</v>
      </c>
      <c r="BG417" s="174">
        <v>8.0000000000000002E-3</v>
      </c>
      <c r="BH417" s="174">
        <v>8.0000000000000002E-3</v>
      </c>
      <c r="BI417" s="174">
        <v>8.0000000000000002E-3</v>
      </c>
      <c r="BJ417" s="174">
        <v>8.0000000000000002E-3</v>
      </c>
      <c r="BK417" s="174">
        <v>8.0000000000000002E-3</v>
      </c>
      <c r="BL417" s="174">
        <v>8.0000000000000002E-3</v>
      </c>
      <c r="BM417" s="174">
        <v>8.0000000000000002E-3</v>
      </c>
      <c r="BN417" s="174">
        <v>8.0000000000000002E-3</v>
      </c>
      <c r="BO417" s="174">
        <v>8.0000000000000002E-3</v>
      </c>
      <c r="BP417" s="174">
        <v>8.0000000000000002E-3</v>
      </c>
      <c r="BQ417" s="174">
        <v>8.0000000000000002E-3</v>
      </c>
      <c r="BR417" s="174">
        <v>8.0000000000000002E-3</v>
      </c>
      <c r="BS417" s="174">
        <v>8.0000000000000002E-3</v>
      </c>
      <c r="BT417" s="174">
        <v>8.0000000000000002E-3</v>
      </c>
      <c r="BU417" s="174">
        <v>8.0000000000000002E-3</v>
      </c>
      <c r="BV417" s="174">
        <v>8.0000000000000002E-3</v>
      </c>
      <c r="BW417" s="174">
        <v>8.0000000000000002E-3</v>
      </c>
      <c r="BX417" s="174">
        <v>8.0000000000000002E-3</v>
      </c>
      <c r="BY417" s="174">
        <v>8.0000000000000002E-3</v>
      </c>
      <c r="BZ417" s="174">
        <v>8.0000000000000002E-3</v>
      </c>
      <c r="CA417" s="174">
        <v>8.0000000000000002E-3</v>
      </c>
      <c r="CB417" s="174">
        <v>8.0000000000000002E-3</v>
      </c>
      <c r="CC417" s="174">
        <v>8.0000000000000002E-3</v>
      </c>
      <c r="CD417" s="174">
        <v>8.0000000000000002E-3</v>
      </c>
      <c r="CE417" s="174">
        <v>8.0000000000000002E-3</v>
      </c>
      <c r="CF417" s="174">
        <v>8.0000000000000002E-3</v>
      </c>
      <c r="CG417" s="174">
        <v>8.0000000000000002E-3</v>
      </c>
      <c r="CH417" s="174">
        <v>8.0000000000000002E-3</v>
      </c>
      <c r="CI417" s="174">
        <v>8.0000000000000002E-3</v>
      </c>
    </row>
    <row r="418" spans="1:87">
      <c r="A418" s="203"/>
      <c r="B418" s="151"/>
      <c r="C418" s="1"/>
      <c r="D418" s="2"/>
      <c r="E418" s="2"/>
      <c r="F418" s="41"/>
      <c r="G418" s="41"/>
      <c r="H418" s="167"/>
      <c r="I418" s="168"/>
      <c r="J418" s="168"/>
      <c r="K418" s="168"/>
      <c r="L418" s="168"/>
      <c r="M418" s="168"/>
      <c r="N418" s="168"/>
      <c r="O418" s="168"/>
      <c r="P418" s="168"/>
      <c r="Q418" s="168"/>
      <c r="R418" s="168"/>
      <c r="S418" s="168"/>
      <c r="T418" s="168"/>
      <c r="U418" s="168"/>
      <c r="V418" s="168"/>
      <c r="W418" s="168"/>
      <c r="X418" s="168"/>
      <c r="Y418" s="168"/>
      <c r="Z418" s="168"/>
      <c r="AA418" s="168"/>
      <c r="AB418" s="168"/>
      <c r="AC418" s="168"/>
      <c r="AD418" s="168"/>
      <c r="AE418" s="168"/>
      <c r="AF418" s="168"/>
    </row>
    <row r="419" spans="1:87">
      <c r="A419" s="203"/>
      <c r="B419" s="151"/>
      <c r="C419" s="1" t="s">
        <v>344</v>
      </c>
      <c r="D419" s="2" t="s">
        <v>41</v>
      </c>
      <c r="E419" s="2" t="s">
        <v>42</v>
      </c>
      <c r="F419" s="41"/>
      <c r="G419" s="627"/>
      <c r="H419" s="627"/>
      <c r="I419" s="174">
        <v>0</v>
      </c>
      <c r="J419" s="174">
        <v>0</v>
      </c>
      <c r="K419" s="174">
        <v>0</v>
      </c>
      <c r="L419" s="174">
        <v>0</v>
      </c>
      <c r="M419" s="174">
        <v>0</v>
      </c>
      <c r="N419" s="174">
        <v>0</v>
      </c>
      <c r="O419" s="174">
        <v>0</v>
      </c>
      <c r="P419" s="174">
        <v>0</v>
      </c>
      <c r="Q419" s="174">
        <v>0</v>
      </c>
      <c r="R419" s="174">
        <v>0</v>
      </c>
      <c r="S419" s="174">
        <v>0</v>
      </c>
      <c r="T419" s="174">
        <v>0</v>
      </c>
      <c r="U419" s="174">
        <v>0</v>
      </c>
      <c r="V419" s="174">
        <v>0</v>
      </c>
      <c r="W419" s="174">
        <v>0</v>
      </c>
      <c r="X419" s="174">
        <v>0</v>
      </c>
      <c r="Y419" s="174">
        <v>0</v>
      </c>
      <c r="Z419" s="174">
        <v>0</v>
      </c>
      <c r="AA419" s="174">
        <v>0</v>
      </c>
      <c r="AB419" s="174">
        <v>0</v>
      </c>
      <c r="AC419" s="174">
        <v>0</v>
      </c>
      <c r="AD419" s="174">
        <v>0</v>
      </c>
      <c r="AE419" s="174">
        <v>0</v>
      </c>
      <c r="AF419" s="174">
        <v>0</v>
      </c>
      <c r="AG419" s="174">
        <v>0</v>
      </c>
      <c r="AH419" s="174">
        <v>0</v>
      </c>
      <c r="AI419" s="174">
        <v>0</v>
      </c>
      <c r="AJ419" s="174">
        <v>0</v>
      </c>
      <c r="AK419" s="174">
        <v>0</v>
      </c>
      <c r="AL419" s="174">
        <v>0</v>
      </c>
      <c r="AM419" s="174">
        <v>0</v>
      </c>
      <c r="AN419" s="174">
        <v>0</v>
      </c>
      <c r="AO419" s="174">
        <v>0</v>
      </c>
      <c r="AP419" s="174">
        <v>0</v>
      </c>
      <c r="AQ419" s="174">
        <v>0</v>
      </c>
      <c r="AR419" s="174">
        <v>0</v>
      </c>
      <c r="AS419" s="174">
        <v>0</v>
      </c>
      <c r="AT419" s="174">
        <v>0</v>
      </c>
      <c r="AU419" s="174">
        <v>0</v>
      </c>
      <c r="AV419" s="174">
        <v>0</v>
      </c>
      <c r="AW419" s="174">
        <v>0</v>
      </c>
      <c r="AX419" s="174">
        <v>0</v>
      </c>
      <c r="AY419" s="174">
        <v>0</v>
      </c>
      <c r="AZ419" s="174">
        <v>0</v>
      </c>
      <c r="BA419" s="174">
        <v>0</v>
      </c>
      <c r="BB419" s="174">
        <v>0</v>
      </c>
      <c r="BC419" s="174">
        <v>0</v>
      </c>
      <c r="BD419" s="174">
        <v>0</v>
      </c>
      <c r="BE419" s="174">
        <v>0</v>
      </c>
      <c r="BF419" s="174">
        <v>0</v>
      </c>
      <c r="BG419" s="174">
        <v>0</v>
      </c>
      <c r="BH419" s="174">
        <v>0</v>
      </c>
      <c r="BI419" s="174">
        <v>0</v>
      </c>
      <c r="BJ419" s="174">
        <v>0</v>
      </c>
      <c r="BK419" s="174">
        <v>0</v>
      </c>
      <c r="BL419" s="174">
        <v>0</v>
      </c>
      <c r="BM419" s="174">
        <v>0</v>
      </c>
      <c r="BN419" s="174">
        <v>0</v>
      </c>
      <c r="BO419" s="174">
        <v>0</v>
      </c>
      <c r="BP419" s="174">
        <v>0</v>
      </c>
      <c r="BQ419" s="174">
        <v>0</v>
      </c>
      <c r="BR419" s="174">
        <v>0</v>
      </c>
      <c r="BS419" s="174">
        <v>0</v>
      </c>
      <c r="BT419" s="174">
        <v>0</v>
      </c>
      <c r="BU419" s="174">
        <v>0</v>
      </c>
      <c r="BV419" s="174">
        <v>0</v>
      </c>
      <c r="BW419" s="174">
        <v>0</v>
      </c>
      <c r="BX419" s="174">
        <v>0</v>
      </c>
      <c r="BY419" s="174">
        <v>0</v>
      </c>
      <c r="BZ419" s="174">
        <v>0</v>
      </c>
      <c r="CA419" s="174">
        <v>0</v>
      </c>
      <c r="CB419" s="174">
        <v>0</v>
      </c>
      <c r="CC419" s="174">
        <v>0</v>
      </c>
      <c r="CD419" s="174">
        <v>0</v>
      </c>
      <c r="CE419" s="174">
        <v>0</v>
      </c>
      <c r="CF419" s="174">
        <v>0</v>
      </c>
      <c r="CG419" s="174">
        <v>0</v>
      </c>
      <c r="CH419" s="174">
        <v>0</v>
      </c>
      <c r="CI419" s="174">
        <v>0</v>
      </c>
    </row>
    <row r="420" spans="1:87">
      <c r="A420" s="203"/>
      <c r="B420" s="151"/>
      <c r="C420" s="1"/>
      <c r="D420" s="2"/>
      <c r="E420" s="2"/>
      <c r="F420" s="41"/>
      <c r="G420" s="168"/>
      <c r="H420" s="168"/>
      <c r="I420" s="168"/>
      <c r="J420" s="168"/>
      <c r="K420" s="168"/>
      <c r="L420" s="168"/>
      <c r="M420" s="168"/>
      <c r="N420" s="168"/>
      <c r="O420" s="168"/>
      <c r="P420" s="168"/>
      <c r="Q420" s="168"/>
      <c r="R420" s="168"/>
      <c r="S420" s="168"/>
      <c r="T420" s="168"/>
      <c r="U420" s="168"/>
      <c r="V420" s="168"/>
      <c r="W420" s="168"/>
      <c r="X420" s="168"/>
      <c r="Y420" s="168"/>
      <c r="Z420" s="168"/>
      <c r="AA420" s="168"/>
      <c r="AB420" s="168"/>
      <c r="AC420" s="168"/>
      <c r="AD420" s="168"/>
      <c r="AE420" s="168"/>
      <c r="AF420" s="168"/>
    </row>
    <row r="421" spans="1:87">
      <c r="A421" s="203"/>
      <c r="B421" s="151"/>
      <c r="C421" s="1" t="s">
        <v>345</v>
      </c>
      <c r="D421" s="2" t="s">
        <v>41</v>
      </c>
      <c r="E421" s="2" t="s">
        <v>42</v>
      </c>
      <c r="F421" s="83"/>
      <c r="G421" s="627"/>
      <c r="H421" s="627"/>
      <c r="I421" s="174">
        <v>0</v>
      </c>
      <c r="J421" s="174">
        <v>0</v>
      </c>
      <c r="K421" s="174">
        <v>0</v>
      </c>
      <c r="L421" s="174">
        <v>0</v>
      </c>
      <c r="M421" s="174">
        <v>0</v>
      </c>
      <c r="N421" s="174">
        <v>0</v>
      </c>
      <c r="O421" s="174">
        <v>0</v>
      </c>
      <c r="P421" s="174">
        <v>0</v>
      </c>
      <c r="Q421" s="174">
        <v>0</v>
      </c>
      <c r="R421" s="174">
        <v>0</v>
      </c>
      <c r="S421" s="174">
        <v>0</v>
      </c>
      <c r="T421" s="174">
        <v>0</v>
      </c>
      <c r="U421" s="174">
        <v>0</v>
      </c>
      <c r="V421" s="174">
        <v>0</v>
      </c>
      <c r="W421" s="174">
        <v>0</v>
      </c>
      <c r="X421" s="174">
        <v>0</v>
      </c>
      <c r="Y421" s="174">
        <v>0</v>
      </c>
      <c r="Z421" s="174">
        <v>0</v>
      </c>
      <c r="AA421" s="174">
        <v>0</v>
      </c>
      <c r="AB421" s="174">
        <v>0</v>
      </c>
      <c r="AC421" s="174">
        <v>0</v>
      </c>
      <c r="AD421" s="174">
        <v>0</v>
      </c>
      <c r="AE421" s="174">
        <v>0</v>
      </c>
      <c r="AF421" s="174">
        <v>0</v>
      </c>
      <c r="AG421" s="174">
        <v>0</v>
      </c>
      <c r="AH421" s="174">
        <v>0</v>
      </c>
      <c r="AI421" s="174">
        <v>0</v>
      </c>
      <c r="AJ421" s="174">
        <v>0</v>
      </c>
      <c r="AK421" s="174">
        <v>0</v>
      </c>
      <c r="AL421" s="174">
        <v>0</v>
      </c>
      <c r="AM421" s="174">
        <v>0</v>
      </c>
      <c r="AN421" s="174">
        <v>0</v>
      </c>
      <c r="AO421" s="174">
        <v>0</v>
      </c>
      <c r="AP421" s="174">
        <v>0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74">
        <v>0</v>
      </c>
      <c r="BP421" s="174">
        <v>0</v>
      </c>
      <c r="BQ421" s="174">
        <v>0</v>
      </c>
      <c r="BR421" s="174">
        <v>0</v>
      </c>
      <c r="BS421" s="174">
        <v>0</v>
      </c>
      <c r="BT421" s="174">
        <v>0</v>
      </c>
      <c r="BU421" s="174">
        <v>0</v>
      </c>
      <c r="BV421" s="174">
        <v>0</v>
      </c>
      <c r="BW421" s="174">
        <v>0</v>
      </c>
      <c r="BX421" s="174">
        <v>0</v>
      </c>
      <c r="BY421" s="174">
        <v>0</v>
      </c>
      <c r="BZ421" s="174">
        <v>0</v>
      </c>
      <c r="CA421" s="174">
        <v>0</v>
      </c>
      <c r="CB421" s="174">
        <v>0</v>
      </c>
      <c r="CC421" s="174">
        <v>0</v>
      </c>
      <c r="CD421" s="174">
        <v>0</v>
      </c>
      <c r="CE421" s="174">
        <v>0</v>
      </c>
      <c r="CF421" s="174">
        <v>0</v>
      </c>
      <c r="CG421" s="174">
        <v>0</v>
      </c>
      <c r="CH421" s="174">
        <v>0</v>
      </c>
      <c r="CI421" s="174">
        <v>0</v>
      </c>
    </row>
    <row r="422" spans="1:87">
      <c r="A422" s="203"/>
      <c r="B422" s="1"/>
      <c r="D422" s="2"/>
      <c r="E422" s="2"/>
      <c r="F422" s="34"/>
      <c r="J422" s="4"/>
    </row>
    <row r="423" spans="1:87">
      <c r="A423" s="215"/>
      <c r="B423" s="193"/>
      <c r="C423" s="51" t="s">
        <v>347</v>
      </c>
      <c r="D423" s="90"/>
      <c r="E423" s="90"/>
      <c r="F423" s="92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0"/>
      <c r="BI423" s="50"/>
      <c r="BJ423" s="50"/>
      <c r="BK423" s="50"/>
      <c r="BL423" s="50"/>
      <c r="BM423" s="50"/>
      <c r="BN423" s="50"/>
      <c r="BO423" s="50"/>
      <c r="BP423" s="50"/>
      <c r="BQ423" s="50"/>
      <c r="BR423" s="50"/>
      <c r="BS423" s="50"/>
      <c r="BT423" s="50"/>
      <c r="BU423" s="50"/>
      <c r="BV423" s="50"/>
      <c r="BW423" s="50"/>
      <c r="BX423" s="50"/>
      <c r="BY423" s="50"/>
      <c r="BZ423" s="50"/>
      <c r="CA423" s="50"/>
      <c r="CB423" s="50"/>
      <c r="CC423" s="50"/>
      <c r="CD423" s="50"/>
      <c r="CE423" s="50"/>
      <c r="CF423" s="50"/>
      <c r="CG423" s="50"/>
      <c r="CH423" s="50"/>
      <c r="CI423" s="50"/>
    </row>
    <row r="424" spans="1:87">
      <c r="A424" s="203"/>
      <c r="B424" s="151"/>
      <c r="C424" s="1" t="s">
        <v>348</v>
      </c>
      <c r="D424" s="2" t="s">
        <v>898</v>
      </c>
      <c r="E424" s="2" t="s">
        <v>58</v>
      </c>
      <c r="F424" s="41"/>
      <c r="G424" s="788"/>
      <c r="H424" s="437">
        <v>0</v>
      </c>
      <c r="I424" s="437">
        <v>0</v>
      </c>
      <c r="J424" s="437">
        <v>0</v>
      </c>
      <c r="K424" s="437">
        <v>0</v>
      </c>
      <c r="L424" s="437">
        <v>0</v>
      </c>
      <c r="M424" s="437">
        <v>0</v>
      </c>
      <c r="N424" s="437">
        <v>0</v>
      </c>
      <c r="O424" s="437">
        <v>0</v>
      </c>
      <c r="P424" s="437">
        <v>0</v>
      </c>
      <c r="Q424" s="437">
        <v>0</v>
      </c>
      <c r="R424" s="437">
        <v>0</v>
      </c>
      <c r="S424" s="437">
        <v>0</v>
      </c>
      <c r="T424" s="437">
        <v>0</v>
      </c>
      <c r="U424" s="437">
        <v>0</v>
      </c>
      <c r="V424" s="437">
        <v>0</v>
      </c>
      <c r="W424" s="437">
        <v>0</v>
      </c>
      <c r="X424" s="437">
        <v>0</v>
      </c>
      <c r="Y424" s="437">
        <v>0</v>
      </c>
      <c r="Z424" s="437">
        <v>0</v>
      </c>
      <c r="AA424" s="437">
        <v>0</v>
      </c>
      <c r="AB424" s="437">
        <v>0</v>
      </c>
      <c r="AC424" s="437">
        <v>0</v>
      </c>
      <c r="AD424" s="437">
        <v>0</v>
      </c>
      <c r="AE424" s="437">
        <v>0</v>
      </c>
      <c r="AF424" s="437">
        <v>0</v>
      </c>
      <c r="AG424" s="437">
        <v>0</v>
      </c>
      <c r="AH424" s="437">
        <v>0</v>
      </c>
      <c r="AI424" s="437">
        <v>0</v>
      </c>
      <c r="AJ424" s="437">
        <v>0</v>
      </c>
      <c r="AK424" s="437">
        <v>0</v>
      </c>
      <c r="AL424" s="437">
        <v>0</v>
      </c>
      <c r="AM424" s="437">
        <v>0</v>
      </c>
      <c r="AN424" s="437">
        <v>0</v>
      </c>
      <c r="AO424" s="437">
        <v>0</v>
      </c>
      <c r="AP424" s="437">
        <v>0</v>
      </c>
      <c r="AQ424" s="437">
        <v>0</v>
      </c>
      <c r="AR424" s="437">
        <v>0</v>
      </c>
      <c r="AS424" s="437">
        <v>0</v>
      </c>
      <c r="AT424" s="437">
        <v>0</v>
      </c>
      <c r="AU424" s="437">
        <v>0</v>
      </c>
      <c r="AV424" s="437">
        <v>0</v>
      </c>
      <c r="AW424" s="437">
        <v>0</v>
      </c>
      <c r="AX424" s="437">
        <v>0</v>
      </c>
      <c r="AY424" s="437">
        <v>0</v>
      </c>
      <c r="AZ424" s="437">
        <v>0</v>
      </c>
      <c r="BA424" s="437">
        <v>0</v>
      </c>
      <c r="BB424" s="437">
        <v>0</v>
      </c>
      <c r="BC424" s="437">
        <v>0</v>
      </c>
      <c r="BD424" s="437">
        <v>0</v>
      </c>
      <c r="BE424" s="437">
        <v>0</v>
      </c>
      <c r="BF424" s="437">
        <v>0</v>
      </c>
      <c r="BG424" s="437">
        <v>0</v>
      </c>
      <c r="BH424" s="437">
        <v>0</v>
      </c>
      <c r="BI424" s="437">
        <v>0</v>
      </c>
      <c r="BJ424" s="437">
        <v>0</v>
      </c>
      <c r="BK424" s="437">
        <v>0</v>
      </c>
      <c r="BL424" s="437">
        <v>0</v>
      </c>
      <c r="BM424" s="437">
        <v>0</v>
      </c>
      <c r="BN424" s="437">
        <v>0</v>
      </c>
      <c r="BO424" s="437">
        <v>0</v>
      </c>
      <c r="BP424" s="437">
        <v>0</v>
      </c>
      <c r="BQ424" s="437">
        <v>0</v>
      </c>
      <c r="BR424" s="437">
        <v>0</v>
      </c>
      <c r="BS424" s="437">
        <v>0</v>
      </c>
      <c r="BT424" s="437">
        <v>0</v>
      </c>
      <c r="BU424" s="437">
        <v>0</v>
      </c>
      <c r="BV424" s="437">
        <v>0</v>
      </c>
      <c r="BW424" s="437">
        <v>0</v>
      </c>
      <c r="BX424" s="437">
        <v>0</v>
      </c>
      <c r="BY424" s="437">
        <v>0</v>
      </c>
      <c r="BZ424" s="437">
        <v>0</v>
      </c>
      <c r="CA424" s="437">
        <v>0</v>
      </c>
      <c r="CB424" s="437">
        <v>0</v>
      </c>
      <c r="CC424" s="437">
        <v>0</v>
      </c>
      <c r="CD424" s="437">
        <v>0</v>
      </c>
      <c r="CE424" s="437">
        <v>0</v>
      </c>
      <c r="CF424" s="437">
        <v>0</v>
      </c>
      <c r="CG424" s="437">
        <v>0</v>
      </c>
      <c r="CH424" s="437">
        <v>0</v>
      </c>
      <c r="CI424" s="437">
        <v>0</v>
      </c>
    </row>
    <row r="425" spans="1:87">
      <c r="A425" s="203"/>
      <c r="B425" s="151"/>
      <c r="C425" s="1"/>
      <c r="D425" s="2"/>
      <c r="E425" s="2"/>
      <c r="F425" s="41"/>
      <c r="G425" s="41"/>
      <c r="H425" s="14"/>
      <c r="I425" s="158"/>
      <c r="J425" s="158"/>
      <c r="K425" s="158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  <c r="AD425" s="158"/>
      <c r="AE425" s="158"/>
      <c r="AF425" s="158"/>
      <c r="AG425" s="158"/>
      <c r="AH425" s="158"/>
      <c r="AI425" s="158"/>
      <c r="AJ425" s="158"/>
      <c r="AK425" s="158"/>
      <c r="AL425" s="158"/>
      <c r="AM425" s="158"/>
      <c r="AN425" s="158"/>
      <c r="AO425" s="158"/>
      <c r="AP425" s="158"/>
      <c r="AQ425" s="158"/>
      <c r="AR425" s="158"/>
      <c r="AS425" s="158"/>
      <c r="AT425" s="158"/>
      <c r="AU425" s="158"/>
      <c r="AV425" s="158"/>
      <c r="AW425" s="158"/>
      <c r="AX425" s="158"/>
      <c r="AY425" s="158"/>
      <c r="AZ425" s="158"/>
      <c r="BA425" s="158"/>
      <c r="BB425" s="158"/>
      <c r="BC425" s="158"/>
      <c r="BD425" s="158"/>
      <c r="BE425" s="158"/>
      <c r="BF425" s="158"/>
      <c r="BG425" s="158"/>
      <c r="BH425" s="158"/>
      <c r="BI425" s="158"/>
      <c r="BJ425" s="158"/>
      <c r="BK425" s="158"/>
      <c r="BL425" s="158"/>
      <c r="BM425" s="158"/>
      <c r="BN425" s="158"/>
      <c r="BO425" s="158"/>
      <c r="BP425" s="158"/>
      <c r="BQ425" s="158"/>
      <c r="BR425" s="158"/>
      <c r="BS425" s="158"/>
      <c r="BT425" s="158"/>
      <c r="BU425" s="158"/>
      <c r="BV425" s="158"/>
      <c r="BW425" s="158"/>
      <c r="BX425" s="158"/>
      <c r="BY425" s="158"/>
      <c r="BZ425" s="158"/>
      <c r="CA425" s="158"/>
      <c r="CB425" s="158"/>
      <c r="CC425" s="158"/>
      <c r="CD425" s="158"/>
      <c r="CE425" s="158"/>
      <c r="CF425" s="158"/>
      <c r="CG425" s="158"/>
      <c r="CH425" s="158"/>
      <c r="CI425" s="158"/>
    </row>
    <row r="426" spans="1:87">
      <c r="A426" s="215"/>
      <c r="B426" s="193"/>
      <c r="C426" s="51" t="s">
        <v>349</v>
      </c>
      <c r="D426" s="90"/>
      <c r="E426" s="90"/>
      <c r="F426" s="92"/>
      <c r="G426" s="92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0"/>
      <c r="BI426" s="50"/>
      <c r="BJ426" s="50"/>
      <c r="BK426" s="50"/>
      <c r="BL426" s="50"/>
      <c r="BM426" s="50"/>
      <c r="BN426" s="50"/>
      <c r="BO426" s="50"/>
      <c r="BP426" s="50"/>
      <c r="BQ426" s="50"/>
      <c r="BR426" s="50"/>
      <c r="BS426" s="50"/>
      <c r="BT426" s="50"/>
      <c r="BU426" s="50"/>
      <c r="BV426" s="50"/>
      <c r="BW426" s="50"/>
      <c r="BX426" s="50"/>
      <c r="BY426" s="50"/>
      <c r="BZ426" s="50"/>
      <c r="CA426" s="50"/>
      <c r="CB426" s="50"/>
      <c r="CC426" s="50"/>
      <c r="CD426" s="50"/>
      <c r="CE426" s="50"/>
      <c r="CF426" s="50"/>
      <c r="CG426" s="50"/>
      <c r="CH426" s="50"/>
      <c r="CI426" s="50"/>
    </row>
    <row r="427" spans="1:87">
      <c r="A427" s="203"/>
      <c r="B427" s="151"/>
      <c r="C427" s="1" t="s">
        <v>350</v>
      </c>
      <c r="D427" s="2" t="s">
        <v>898</v>
      </c>
      <c r="E427" s="2" t="s">
        <v>58</v>
      </c>
      <c r="F427" s="41"/>
      <c r="G427" s="784"/>
      <c r="H427" s="183">
        <v>37.642000000000003</v>
      </c>
      <c r="I427" s="183">
        <v>37.642000000000003</v>
      </c>
      <c r="J427" s="183">
        <v>37.642000000000003</v>
      </c>
      <c r="K427" s="183">
        <v>37.642000000000003</v>
      </c>
      <c r="L427" s="183">
        <v>37.642000000000003</v>
      </c>
      <c r="M427" s="183">
        <v>37.642000000000003</v>
      </c>
      <c r="N427" s="183">
        <v>37.642000000000003</v>
      </c>
      <c r="O427" s="183">
        <v>37.642000000000003</v>
      </c>
      <c r="P427" s="183">
        <v>37.642000000000003</v>
      </c>
      <c r="Q427" s="183">
        <v>37.642000000000003</v>
      </c>
      <c r="R427" s="183">
        <v>37.642000000000003</v>
      </c>
      <c r="S427" s="183">
        <v>37.642000000000003</v>
      </c>
      <c r="T427" s="183">
        <v>37.642000000000003</v>
      </c>
      <c r="U427" s="183">
        <v>37.642000000000003</v>
      </c>
      <c r="V427" s="183">
        <v>37.642000000000003</v>
      </c>
      <c r="W427" s="183">
        <v>37.642000000000003</v>
      </c>
      <c r="X427" s="183">
        <v>37.642000000000003</v>
      </c>
      <c r="Y427" s="183">
        <v>37.642000000000003</v>
      </c>
      <c r="Z427" s="183">
        <v>37.642000000000003</v>
      </c>
      <c r="AA427" s="183">
        <v>37.642000000000003</v>
      </c>
      <c r="AB427" s="183">
        <v>37.642000000000003</v>
      </c>
      <c r="AC427" s="183">
        <v>37.642000000000003</v>
      </c>
      <c r="AD427" s="183">
        <v>37.642000000000003</v>
      </c>
      <c r="AE427" s="183">
        <v>37.642000000000003</v>
      </c>
      <c r="AF427" s="183">
        <v>37.642000000000003</v>
      </c>
      <c r="AG427" s="183">
        <v>37.642000000000003</v>
      </c>
      <c r="AH427" s="183">
        <v>37.642000000000003</v>
      </c>
      <c r="AI427" s="183">
        <v>37.642000000000003</v>
      </c>
      <c r="AJ427" s="183">
        <v>37.642000000000003</v>
      </c>
      <c r="AK427" s="183">
        <v>37.642000000000003</v>
      </c>
      <c r="AL427" s="183">
        <v>37.642000000000003</v>
      </c>
      <c r="AM427" s="183">
        <v>37.642000000000003</v>
      </c>
      <c r="AN427" s="183">
        <v>37.642000000000003</v>
      </c>
      <c r="AO427" s="183">
        <v>37.642000000000003</v>
      </c>
      <c r="AP427" s="183">
        <v>37.642000000000003</v>
      </c>
      <c r="AQ427" s="183">
        <v>37.642000000000003</v>
      </c>
      <c r="AR427" s="183">
        <v>37.642000000000003</v>
      </c>
      <c r="AS427" s="183">
        <v>37.642000000000003</v>
      </c>
      <c r="AT427" s="183">
        <v>37.642000000000003</v>
      </c>
      <c r="AU427" s="183">
        <v>37.642000000000003</v>
      </c>
      <c r="AV427" s="183">
        <v>37.642000000000003</v>
      </c>
      <c r="AW427" s="183">
        <v>37.642000000000003</v>
      </c>
      <c r="AX427" s="183">
        <v>37.642000000000003</v>
      </c>
      <c r="AY427" s="183">
        <v>37.642000000000003</v>
      </c>
      <c r="AZ427" s="183">
        <v>37.642000000000003</v>
      </c>
      <c r="BA427" s="183">
        <v>37.642000000000003</v>
      </c>
      <c r="BB427" s="183">
        <v>37.642000000000003</v>
      </c>
      <c r="BC427" s="183">
        <v>37.642000000000003</v>
      </c>
      <c r="BD427" s="183">
        <v>37.642000000000003</v>
      </c>
      <c r="BE427" s="183">
        <v>37.642000000000003</v>
      </c>
      <c r="BF427" s="183">
        <v>37.642000000000003</v>
      </c>
      <c r="BG427" s="183">
        <v>37.642000000000003</v>
      </c>
      <c r="BH427" s="183">
        <v>37.642000000000003</v>
      </c>
      <c r="BI427" s="183">
        <v>37.642000000000003</v>
      </c>
      <c r="BJ427" s="183">
        <v>37.642000000000003</v>
      </c>
      <c r="BK427" s="183">
        <v>37.642000000000003</v>
      </c>
      <c r="BL427" s="183">
        <v>37.642000000000003</v>
      </c>
      <c r="BM427" s="183">
        <v>37.642000000000003</v>
      </c>
      <c r="BN427" s="183">
        <v>37.642000000000003</v>
      </c>
      <c r="BO427" s="183">
        <v>37.642000000000003</v>
      </c>
      <c r="BP427" s="183">
        <v>37.642000000000003</v>
      </c>
      <c r="BQ427" s="183">
        <v>37.642000000000003</v>
      </c>
      <c r="BR427" s="183">
        <v>37.642000000000003</v>
      </c>
      <c r="BS427" s="183">
        <v>37.642000000000003</v>
      </c>
      <c r="BT427" s="183">
        <v>37.642000000000003</v>
      </c>
      <c r="BU427" s="183">
        <v>37.642000000000003</v>
      </c>
      <c r="BV427" s="183">
        <v>37.642000000000003</v>
      </c>
      <c r="BW427" s="183">
        <v>37.642000000000003</v>
      </c>
      <c r="BX427" s="183">
        <v>37.642000000000003</v>
      </c>
      <c r="BY427" s="183">
        <v>37.642000000000003</v>
      </c>
      <c r="BZ427" s="183">
        <v>37.642000000000003</v>
      </c>
      <c r="CA427" s="183">
        <v>37.642000000000003</v>
      </c>
      <c r="CB427" s="183">
        <v>37.642000000000003</v>
      </c>
      <c r="CC427" s="183">
        <v>37.642000000000003</v>
      </c>
      <c r="CD427" s="183">
        <v>37.642000000000003</v>
      </c>
      <c r="CE427" s="183">
        <v>37.642000000000003</v>
      </c>
      <c r="CF427" s="183">
        <v>37.642000000000003</v>
      </c>
      <c r="CG427" s="183">
        <v>37.642000000000003</v>
      </c>
      <c r="CH427" s="183">
        <v>37.642000000000003</v>
      </c>
      <c r="CI427" s="183">
        <v>37.642000000000003</v>
      </c>
    </row>
    <row r="428" spans="1:87">
      <c r="A428" s="203"/>
      <c r="B428" s="151"/>
      <c r="C428" s="1" t="s">
        <v>351</v>
      </c>
      <c r="D428" s="2" t="s">
        <v>898</v>
      </c>
      <c r="E428" s="2" t="s">
        <v>58</v>
      </c>
      <c r="F428" s="41"/>
      <c r="G428" s="784"/>
      <c r="H428" s="183">
        <v>6279.2</v>
      </c>
      <c r="I428" s="621"/>
      <c r="J428" s="621"/>
      <c r="K428" s="621"/>
      <c r="L428" s="621"/>
      <c r="M428" s="621"/>
      <c r="N428" s="621"/>
      <c r="O428" s="621"/>
      <c r="P428" s="621"/>
      <c r="Q428" s="621"/>
      <c r="R428" s="621"/>
      <c r="S428" s="621"/>
      <c r="T428" s="621"/>
      <c r="U428" s="621"/>
      <c r="V428" s="621"/>
      <c r="W428" s="621"/>
      <c r="X428" s="621"/>
      <c r="Y428" s="621"/>
      <c r="Z428" s="621"/>
      <c r="AA428" s="621"/>
      <c r="AB428" s="621"/>
      <c r="AC428" s="621"/>
      <c r="AD428" s="621"/>
      <c r="AE428" s="621"/>
      <c r="AF428" s="621"/>
      <c r="AG428" s="621"/>
      <c r="AH428" s="621"/>
      <c r="AI428" s="621"/>
      <c r="AJ428" s="621"/>
      <c r="AK428" s="621"/>
      <c r="AL428" s="621"/>
      <c r="AM428" s="420"/>
      <c r="AN428" s="420"/>
      <c r="AO428" s="420"/>
      <c r="AP428" s="420"/>
      <c r="AQ428" s="420"/>
      <c r="AR428" s="420"/>
      <c r="AS428" s="420"/>
      <c r="AT428" s="420"/>
      <c r="AU428" s="420"/>
      <c r="AV428" s="420"/>
      <c r="AW428" s="420"/>
      <c r="AX428" s="420"/>
      <c r="AY428" s="420"/>
      <c r="AZ428" s="420"/>
      <c r="BA428" s="420"/>
      <c r="BB428" s="420"/>
      <c r="BC428" s="420"/>
      <c r="BD428" s="420"/>
      <c r="BE428" s="420"/>
      <c r="BF428" s="420"/>
      <c r="BG428" s="420"/>
      <c r="BH428" s="420"/>
      <c r="BI428" s="420"/>
      <c r="BJ428" s="420"/>
      <c r="BK428" s="420"/>
      <c r="BL428" s="420"/>
      <c r="BM428" s="420"/>
      <c r="BN428" s="420"/>
      <c r="BO428" s="420"/>
      <c r="BP428" s="420"/>
      <c r="BQ428" s="420"/>
      <c r="BR428" s="420"/>
      <c r="BS428" s="420"/>
      <c r="BT428" s="420"/>
      <c r="BU428" s="420"/>
      <c r="BV428" s="420"/>
      <c r="BW428" s="420"/>
      <c r="BX428" s="420"/>
      <c r="BY428" s="420"/>
      <c r="BZ428" s="420"/>
      <c r="CA428" s="420"/>
      <c r="CB428" s="420"/>
      <c r="CC428" s="420"/>
      <c r="CD428" s="420"/>
      <c r="CE428" s="420"/>
      <c r="CF428" s="420"/>
      <c r="CG428" s="420"/>
      <c r="CH428" s="420"/>
      <c r="CI428" s="420"/>
    </row>
    <row r="429" spans="1:87">
      <c r="A429" s="203"/>
      <c r="B429" s="151"/>
      <c r="C429" s="1" t="s">
        <v>352</v>
      </c>
      <c r="D429" s="2" t="s">
        <v>898</v>
      </c>
      <c r="E429" s="2" t="s">
        <v>58</v>
      </c>
      <c r="G429" s="784"/>
      <c r="H429" s="183">
        <v>133.43</v>
      </c>
      <c r="I429" s="621"/>
      <c r="J429" s="621"/>
      <c r="K429" s="621"/>
      <c r="L429" s="621"/>
      <c r="M429" s="621"/>
      <c r="N429" s="621"/>
      <c r="O429" s="621"/>
      <c r="P429" s="621"/>
      <c r="Q429" s="621"/>
      <c r="R429" s="621"/>
      <c r="S429" s="621"/>
      <c r="T429" s="621"/>
      <c r="U429" s="621"/>
      <c r="V429" s="621"/>
      <c r="W429" s="621"/>
      <c r="X429" s="621"/>
      <c r="Y429" s="621"/>
      <c r="Z429" s="621"/>
      <c r="AA429" s="621"/>
      <c r="AB429" s="621"/>
      <c r="AC429" s="621"/>
      <c r="AD429" s="621"/>
      <c r="AE429" s="621"/>
      <c r="AF429" s="621"/>
      <c r="AG429" s="621"/>
      <c r="AH429" s="621"/>
      <c r="AI429" s="621"/>
      <c r="AJ429" s="621"/>
      <c r="AK429" s="621"/>
      <c r="AL429" s="621"/>
      <c r="AM429" s="420"/>
      <c r="AN429" s="420"/>
      <c r="AO429" s="420"/>
      <c r="AP429" s="420"/>
      <c r="AQ429" s="420"/>
      <c r="AR429" s="420"/>
      <c r="AS429" s="420"/>
      <c r="AT429" s="420"/>
      <c r="AU429" s="420"/>
      <c r="AV429" s="420"/>
      <c r="AW429" s="420"/>
      <c r="AX429" s="420"/>
      <c r="AY429" s="420"/>
      <c r="AZ429" s="420"/>
      <c r="BA429" s="420"/>
      <c r="BB429" s="420"/>
      <c r="BC429" s="420"/>
      <c r="BD429" s="420"/>
      <c r="BE429" s="420"/>
      <c r="BF429" s="420"/>
      <c r="BG429" s="420"/>
      <c r="BH429" s="420"/>
      <c r="BI429" s="420"/>
      <c r="BJ429" s="420"/>
      <c r="BK429" s="420"/>
      <c r="BL429" s="420"/>
      <c r="BM429" s="420"/>
      <c r="BN429" s="420"/>
      <c r="BO429" s="420"/>
      <c r="BP429" s="420"/>
      <c r="BQ429" s="420"/>
      <c r="BR429" s="420"/>
      <c r="BS429" s="420"/>
      <c r="BT429" s="420"/>
      <c r="BU429" s="420"/>
      <c r="BV429" s="420"/>
      <c r="BW429" s="420"/>
      <c r="BX429" s="420"/>
      <c r="BY429" s="420"/>
      <c r="BZ429" s="420"/>
      <c r="CA429" s="420"/>
      <c r="CB429" s="420"/>
      <c r="CC429" s="420"/>
      <c r="CD429" s="420"/>
      <c r="CE429" s="420"/>
      <c r="CF429" s="420"/>
      <c r="CG429" s="420"/>
      <c r="CH429" s="420"/>
      <c r="CI429" s="420"/>
    </row>
    <row r="430" spans="1:87">
      <c r="A430" s="203"/>
      <c r="B430" s="151"/>
      <c r="C430" s="1" t="s">
        <v>353</v>
      </c>
      <c r="D430" s="2" t="s">
        <v>898</v>
      </c>
      <c r="E430" s="2" t="s">
        <v>58</v>
      </c>
      <c r="F430" s="41"/>
      <c r="G430" s="784"/>
      <c r="H430" s="183">
        <v>466.69649970645344</v>
      </c>
      <c r="I430" s="621"/>
      <c r="J430" s="621"/>
      <c r="K430" s="621"/>
      <c r="L430" s="621"/>
      <c r="M430" s="621"/>
      <c r="N430" s="621"/>
      <c r="O430" s="621"/>
      <c r="P430" s="621"/>
      <c r="Q430" s="621"/>
      <c r="R430" s="621"/>
      <c r="S430" s="621"/>
      <c r="T430" s="621"/>
      <c r="U430" s="621"/>
      <c r="V430" s="621"/>
      <c r="W430" s="621"/>
      <c r="X430" s="621"/>
      <c r="Y430" s="621"/>
      <c r="Z430" s="621"/>
      <c r="AA430" s="621"/>
      <c r="AB430" s="621"/>
      <c r="AC430" s="621"/>
      <c r="AD430" s="621"/>
      <c r="AE430" s="621"/>
      <c r="AF430" s="621"/>
      <c r="AG430" s="621"/>
      <c r="AH430" s="621"/>
      <c r="AI430" s="621"/>
      <c r="AJ430" s="621"/>
      <c r="AK430" s="621"/>
      <c r="AL430" s="621"/>
      <c r="AM430" s="420"/>
      <c r="AN430" s="420"/>
      <c r="AO430" s="420"/>
      <c r="AP430" s="420"/>
      <c r="AQ430" s="420"/>
      <c r="AR430" s="420"/>
      <c r="AS430" s="420"/>
      <c r="AT430" s="420"/>
      <c r="AU430" s="420"/>
      <c r="AV430" s="420"/>
      <c r="AW430" s="420"/>
      <c r="AX430" s="420"/>
      <c r="AY430" s="420"/>
      <c r="AZ430" s="420"/>
      <c r="BA430" s="420"/>
      <c r="BB430" s="420"/>
      <c r="BC430" s="420"/>
      <c r="BD430" s="420"/>
      <c r="BE430" s="420"/>
      <c r="BF430" s="420"/>
      <c r="BG430" s="420"/>
      <c r="BH430" s="420"/>
      <c r="BI430" s="420"/>
      <c r="BJ430" s="420"/>
      <c r="BK430" s="420"/>
      <c r="BL430" s="420"/>
      <c r="BM430" s="420"/>
      <c r="BN430" s="420"/>
      <c r="BO430" s="420"/>
      <c r="BP430" s="420"/>
      <c r="BQ430" s="420"/>
      <c r="BR430" s="420"/>
      <c r="BS430" s="420"/>
      <c r="BT430" s="420"/>
      <c r="BU430" s="420"/>
      <c r="BV430" s="420"/>
      <c r="BW430" s="420"/>
      <c r="BX430" s="420"/>
      <c r="BY430" s="420"/>
      <c r="BZ430" s="420"/>
      <c r="CA430" s="420"/>
      <c r="CB430" s="420"/>
      <c r="CC430" s="420"/>
      <c r="CD430" s="420"/>
      <c r="CE430" s="420"/>
      <c r="CF430" s="420"/>
      <c r="CG430" s="420"/>
      <c r="CH430" s="420"/>
      <c r="CI430" s="420"/>
    </row>
    <row r="431" spans="1:87">
      <c r="A431" s="11"/>
      <c r="B431" s="11"/>
      <c r="C431" s="11" t="s">
        <v>354</v>
      </c>
      <c r="D431" s="2" t="s">
        <v>898</v>
      </c>
      <c r="E431" s="2" t="s">
        <v>58</v>
      </c>
      <c r="F431" s="11"/>
      <c r="G431" s="621"/>
      <c r="H431" s="621"/>
      <c r="I431" s="183">
        <v>-212.6</v>
      </c>
      <c r="J431" s="621"/>
      <c r="K431" s="621"/>
      <c r="L431" s="621"/>
      <c r="M431" s="621"/>
      <c r="N431" s="621"/>
      <c r="O431" s="621"/>
      <c r="P431" s="621"/>
      <c r="Q431" s="621"/>
      <c r="R431" s="621"/>
      <c r="S431" s="621"/>
      <c r="T431" s="621"/>
      <c r="U431" s="621"/>
      <c r="V431" s="621"/>
      <c r="W431" s="621"/>
      <c r="X431" s="621"/>
      <c r="Y431" s="621"/>
      <c r="Z431" s="621"/>
      <c r="AA431" s="621"/>
      <c r="AB431" s="621"/>
      <c r="AC431" s="621"/>
      <c r="AD431" s="621"/>
      <c r="AE431" s="621"/>
      <c r="AF431" s="621"/>
      <c r="AG431" s="621"/>
      <c r="AH431" s="621"/>
      <c r="AI431" s="621"/>
      <c r="AJ431" s="621"/>
      <c r="AK431" s="621"/>
      <c r="AL431" s="621"/>
      <c r="AM431" s="621"/>
      <c r="AN431" s="621"/>
      <c r="AO431" s="621"/>
      <c r="AP431" s="621"/>
      <c r="AQ431" s="621"/>
      <c r="AR431" s="621"/>
      <c r="AS431" s="621"/>
      <c r="AT431" s="621"/>
      <c r="AU431" s="621"/>
      <c r="AV431" s="621"/>
      <c r="AW431" s="621"/>
      <c r="AX431" s="621"/>
      <c r="AY431" s="621"/>
      <c r="AZ431" s="621"/>
      <c r="BA431" s="621"/>
      <c r="BB431" s="621"/>
      <c r="BC431" s="621"/>
      <c r="BD431" s="621"/>
      <c r="BE431" s="621"/>
      <c r="BF431" s="621"/>
      <c r="BG431" s="621"/>
      <c r="BH431" s="621"/>
      <c r="BI431" s="621"/>
      <c r="BJ431" s="621"/>
      <c r="BK431" s="621"/>
      <c r="BL431" s="621"/>
      <c r="BM431" s="621"/>
      <c r="BN431" s="621"/>
      <c r="BO431" s="621"/>
      <c r="BP431" s="621"/>
      <c r="BQ431" s="621"/>
      <c r="BR431" s="621"/>
      <c r="BS431" s="621"/>
      <c r="BT431" s="621"/>
      <c r="BU431" s="621"/>
      <c r="BV431" s="621"/>
      <c r="BW431" s="621"/>
      <c r="BX431" s="621"/>
      <c r="BY431" s="621"/>
      <c r="BZ431" s="621"/>
      <c r="CA431" s="621"/>
      <c r="CB431" s="621"/>
      <c r="CC431" s="621"/>
      <c r="CD431" s="621"/>
      <c r="CE431" s="621"/>
      <c r="CF431" s="621"/>
      <c r="CG431" s="621"/>
      <c r="CH431" s="621"/>
      <c r="CI431" s="621"/>
    </row>
    <row r="432" spans="1:87">
      <c r="A432" s="11"/>
      <c r="B432" s="11"/>
      <c r="C432" s="11" t="s">
        <v>355</v>
      </c>
      <c r="D432" s="2" t="s">
        <v>898</v>
      </c>
      <c r="E432" s="2" t="s">
        <v>58</v>
      </c>
      <c r="F432" s="11"/>
      <c r="G432" s="621"/>
      <c r="H432" s="621"/>
      <c r="I432" s="183">
        <v>-20.2</v>
      </c>
      <c r="J432" s="621"/>
      <c r="K432" s="621"/>
      <c r="L432" s="621"/>
      <c r="M432" s="621"/>
      <c r="N432" s="621"/>
      <c r="O432" s="621"/>
      <c r="P432" s="621"/>
      <c r="Q432" s="621"/>
      <c r="R432" s="621"/>
      <c r="S432" s="621"/>
      <c r="T432" s="621"/>
      <c r="U432" s="621"/>
      <c r="V432" s="621"/>
      <c r="W432" s="621"/>
      <c r="X432" s="621"/>
      <c r="Y432" s="621"/>
      <c r="Z432" s="621"/>
      <c r="AA432" s="621"/>
      <c r="AB432" s="621"/>
      <c r="AC432" s="621"/>
      <c r="AD432" s="621"/>
      <c r="AE432" s="621"/>
      <c r="AF432" s="621"/>
      <c r="AG432" s="621"/>
      <c r="AH432" s="621"/>
      <c r="AI432" s="621"/>
      <c r="AJ432" s="621"/>
      <c r="AK432" s="621"/>
      <c r="AL432" s="621"/>
      <c r="AM432" s="621"/>
      <c r="AN432" s="621"/>
      <c r="AO432" s="621"/>
      <c r="AP432" s="621"/>
      <c r="AQ432" s="621"/>
      <c r="AR432" s="621"/>
      <c r="AS432" s="621"/>
      <c r="AT432" s="621"/>
      <c r="AU432" s="621"/>
      <c r="AV432" s="621"/>
      <c r="AW432" s="621"/>
      <c r="AX432" s="621"/>
      <c r="AY432" s="621"/>
      <c r="AZ432" s="621"/>
      <c r="BA432" s="621"/>
      <c r="BB432" s="621"/>
      <c r="BC432" s="621"/>
      <c r="BD432" s="621"/>
      <c r="BE432" s="621"/>
      <c r="BF432" s="621"/>
      <c r="BG432" s="621"/>
      <c r="BH432" s="621"/>
      <c r="BI432" s="621"/>
      <c r="BJ432" s="621"/>
      <c r="BK432" s="621"/>
      <c r="BL432" s="621"/>
      <c r="BM432" s="621"/>
      <c r="BN432" s="621"/>
      <c r="BO432" s="621"/>
      <c r="BP432" s="621"/>
      <c r="BQ432" s="621"/>
      <c r="BR432" s="621"/>
      <c r="BS432" s="621"/>
      <c r="BT432" s="621"/>
      <c r="BU432" s="621"/>
      <c r="BV432" s="621"/>
      <c r="BW432" s="621"/>
      <c r="BX432" s="621"/>
      <c r="BY432" s="621"/>
      <c r="BZ432" s="621"/>
      <c r="CA432" s="621"/>
      <c r="CB432" s="621"/>
      <c r="CC432" s="621"/>
      <c r="CD432" s="621"/>
      <c r="CE432" s="621"/>
      <c r="CF432" s="621"/>
      <c r="CG432" s="621"/>
      <c r="CH432" s="621"/>
      <c r="CI432" s="621"/>
    </row>
    <row r="433" spans="1:87">
      <c r="A433" s="11"/>
      <c r="B433" s="11"/>
      <c r="C433" s="11" t="s">
        <v>356</v>
      </c>
      <c r="D433" s="2" t="s">
        <v>898</v>
      </c>
      <c r="E433" s="2" t="s">
        <v>58</v>
      </c>
      <c r="F433" s="11"/>
      <c r="G433" s="621"/>
      <c r="H433" s="621"/>
      <c r="I433" s="621"/>
      <c r="J433" s="183">
        <v>33.799999999999997</v>
      </c>
      <c r="K433" s="621"/>
      <c r="L433" s="621"/>
      <c r="M433" s="621"/>
      <c r="N433" s="621"/>
      <c r="O433" s="621"/>
      <c r="P433" s="621"/>
      <c r="Q433" s="621"/>
      <c r="R433" s="621"/>
      <c r="S433" s="621"/>
      <c r="T433" s="621"/>
      <c r="U433" s="621"/>
      <c r="V433" s="621"/>
      <c r="W433" s="621"/>
      <c r="X433" s="621"/>
      <c r="Y433" s="621"/>
      <c r="Z433" s="621"/>
      <c r="AA433" s="621"/>
      <c r="AB433" s="621"/>
      <c r="AC433" s="621"/>
      <c r="AD433" s="621"/>
      <c r="AE433" s="621"/>
      <c r="AF433" s="621"/>
      <c r="AG433" s="621"/>
      <c r="AH433" s="621"/>
      <c r="AI433" s="621"/>
      <c r="AJ433" s="621"/>
      <c r="AK433" s="621"/>
      <c r="AL433" s="621"/>
      <c r="AM433" s="621"/>
      <c r="AN433" s="621"/>
      <c r="AO433" s="621"/>
      <c r="AP433" s="621"/>
      <c r="AQ433" s="621"/>
      <c r="AR433" s="621"/>
      <c r="AS433" s="621"/>
      <c r="AT433" s="621"/>
      <c r="AU433" s="621"/>
      <c r="AV433" s="621"/>
      <c r="AW433" s="621"/>
      <c r="AX433" s="621"/>
      <c r="AY433" s="621"/>
      <c r="AZ433" s="621"/>
      <c r="BA433" s="621"/>
      <c r="BB433" s="621"/>
      <c r="BC433" s="621"/>
      <c r="BD433" s="621"/>
      <c r="BE433" s="621"/>
      <c r="BF433" s="621"/>
      <c r="BG433" s="621"/>
      <c r="BH433" s="621"/>
      <c r="BI433" s="621"/>
      <c r="BJ433" s="621"/>
      <c r="BK433" s="621"/>
      <c r="BL433" s="621"/>
      <c r="BM433" s="621"/>
      <c r="BN433" s="621"/>
      <c r="BO433" s="621"/>
      <c r="BP433" s="621"/>
      <c r="BQ433" s="621"/>
      <c r="BR433" s="621"/>
      <c r="BS433" s="621"/>
      <c r="BT433" s="621"/>
      <c r="BU433" s="621"/>
      <c r="BV433" s="621"/>
      <c r="BW433" s="621"/>
      <c r="BX433" s="621"/>
      <c r="BY433" s="621"/>
      <c r="BZ433" s="621"/>
      <c r="CA433" s="621"/>
      <c r="CB433" s="621"/>
      <c r="CC433" s="621"/>
      <c r="CD433" s="621"/>
      <c r="CE433" s="621"/>
      <c r="CF433" s="621"/>
      <c r="CG433" s="621"/>
      <c r="CH433" s="621"/>
      <c r="CI433" s="621"/>
    </row>
    <row r="434" spans="1:87">
      <c r="A434" s="11"/>
      <c r="B434" s="11"/>
      <c r="C434" s="11" t="s">
        <v>357</v>
      </c>
      <c r="D434" s="2" t="s">
        <v>898</v>
      </c>
      <c r="E434" s="2" t="s">
        <v>58</v>
      </c>
      <c r="G434" s="183">
        <f>1841.117+3</f>
        <v>1844.117</v>
      </c>
      <c r="H434" s="789"/>
      <c r="I434" s="789"/>
      <c r="J434" s="789"/>
      <c r="K434" s="621"/>
      <c r="L434" s="621"/>
      <c r="M434" s="621"/>
      <c r="N434" s="621"/>
      <c r="O434" s="621"/>
      <c r="P434" s="621"/>
      <c r="Q434" s="621"/>
      <c r="R434" s="621"/>
      <c r="S434" s="621"/>
      <c r="T434" s="621"/>
      <c r="U434" s="621"/>
      <c r="V434" s="621"/>
      <c r="W434" s="621"/>
      <c r="X434" s="621"/>
      <c r="Y434" s="621"/>
      <c r="Z434" s="621"/>
      <c r="AA434" s="621"/>
      <c r="AB434" s="621"/>
      <c r="AC434" s="621"/>
      <c r="AD434" s="621"/>
      <c r="AE434" s="621"/>
      <c r="AF434" s="621"/>
      <c r="AG434" s="621"/>
      <c r="AH434" s="621"/>
      <c r="AI434" s="621"/>
      <c r="AJ434" s="621"/>
      <c r="AK434" s="621"/>
      <c r="AL434" s="621"/>
      <c r="AM434" s="621"/>
      <c r="AN434" s="621"/>
      <c r="AO434" s="621"/>
      <c r="AP434" s="621"/>
      <c r="AQ434" s="621"/>
      <c r="AR434" s="621"/>
      <c r="AS434" s="621"/>
      <c r="AT434" s="621"/>
      <c r="AU434" s="621"/>
      <c r="AV434" s="621"/>
      <c r="AW434" s="621"/>
      <c r="AX434" s="621"/>
      <c r="AY434" s="621"/>
      <c r="AZ434" s="621"/>
      <c r="BA434" s="621"/>
      <c r="BB434" s="621"/>
      <c r="BC434" s="621"/>
      <c r="BD434" s="621"/>
      <c r="BE434" s="621"/>
      <c r="BF434" s="621"/>
      <c r="BG434" s="621"/>
      <c r="BH434" s="621"/>
      <c r="BI434" s="621"/>
      <c r="BJ434" s="621"/>
      <c r="BK434" s="621"/>
      <c r="BL434" s="621"/>
      <c r="BM434" s="621"/>
      <c r="BN434" s="621"/>
      <c r="BO434" s="621"/>
      <c r="BP434" s="621"/>
      <c r="BQ434" s="621"/>
      <c r="BR434" s="621"/>
      <c r="BS434" s="621"/>
      <c r="BT434" s="621"/>
      <c r="BU434" s="621"/>
      <c r="BV434" s="621"/>
      <c r="BW434" s="621"/>
      <c r="BX434" s="621"/>
      <c r="BY434" s="621"/>
      <c r="BZ434" s="621"/>
      <c r="CA434" s="621"/>
      <c r="CB434" s="621"/>
      <c r="CC434" s="621"/>
      <c r="CD434" s="621"/>
      <c r="CE434" s="621"/>
      <c r="CF434" s="621"/>
      <c r="CG434" s="621"/>
      <c r="CH434" s="621"/>
      <c r="CI434" s="621"/>
    </row>
    <row r="435" spans="1:87">
      <c r="A435" s="203"/>
      <c r="B435" s="151"/>
      <c r="C435" s="1"/>
      <c r="D435" s="2"/>
      <c r="E435" s="2"/>
      <c r="F435" s="41"/>
      <c r="G435" s="41"/>
      <c r="H435" s="14"/>
      <c r="I435" s="158"/>
      <c r="J435" s="158"/>
      <c r="K435" s="158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  <c r="AD435" s="158"/>
      <c r="AE435" s="158"/>
      <c r="AF435" s="158"/>
      <c r="AG435" s="158"/>
      <c r="AH435" s="158"/>
      <c r="AI435" s="158"/>
      <c r="AJ435" s="158"/>
      <c r="AK435" s="158"/>
      <c r="AL435" s="158"/>
    </row>
    <row r="436" spans="1:87">
      <c r="A436" s="215"/>
      <c r="B436" s="193"/>
      <c r="C436" s="85" t="s">
        <v>358</v>
      </c>
      <c r="D436" s="90"/>
      <c r="E436" s="90"/>
      <c r="F436" s="78"/>
      <c r="G436" s="78"/>
      <c r="H436" s="86"/>
      <c r="I436" s="86"/>
      <c r="J436" s="86"/>
      <c r="K436" s="86"/>
      <c r="L436" s="86"/>
      <c r="M436" s="86"/>
      <c r="N436" s="86"/>
      <c r="O436" s="86"/>
      <c r="P436" s="86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</row>
    <row r="437" spans="1:87">
      <c r="A437" s="203"/>
      <c r="B437" s="1"/>
      <c r="D437" s="2"/>
      <c r="E437" s="2"/>
      <c r="F437" s="69"/>
      <c r="G437" s="69"/>
      <c r="J437" s="4"/>
    </row>
    <row r="438" spans="1:87">
      <c r="A438" s="1"/>
      <c r="B438" s="1"/>
      <c r="C438" t="s">
        <v>359</v>
      </c>
      <c r="D438" s="2"/>
      <c r="E438" s="2"/>
      <c r="F438" s="628" t="s">
        <v>243</v>
      </c>
    </row>
    <row r="439" spans="1:87">
      <c r="A439" s="1"/>
      <c r="B439" s="1"/>
      <c r="D439" s="2"/>
      <c r="E439" s="2"/>
      <c r="F439" s="629" t="s">
        <v>360</v>
      </c>
    </row>
    <row r="440" spans="1:87">
      <c r="A440" s="1"/>
      <c r="B440" s="1"/>
      <c r="D440" s="2"/>
      <c r="E440" s="2"/>
      <c r="F440" s="34"/>
      <c r="G440" s="34"/>
    </row>
    <row r="441" spans="1:87">
      <c r="A441" s="422" t="s">
        <v>83</v>
      </c>
      <c r="B441" s="420"/>
      <c r="C441" s="420"/>
      <c r="D441" s="421"/>
      <c r="E441" s="421"/>
      <c r="F441" s="421"/>
      <c r="G441" s="421"/>
      <c r="H441" s="420"/>
      <c r="I441" s="420"/>
      <c r="J441" s="420"/>
      <c r="K441" s="420"/>
      <c r="L441" s="420"/>
      <c r="M441" s="420"/>
      <c r="N441" s="420"/>
      <c r="O441" s="420"/>
      <c r="P441" s="420"/>
      <c r="Q441" s="420"/>
      <c r="R441" s="420"/>
      <c r="S441" s="420"/>
      <c r="T441" s="420"/>
      <c r="U441" s="420"/>
      <c r="V441" s="420"/>
      <c r="W441" s="420"/>
      <c r="X441" s="420"/>
      <c r="Y441" s="420"/>
      <c r="Z441" s="420"/>
      <c r="AA441" s="420"/>
      <c r="AB441" s="420"/>
      <c r="AC441" s="420"/>
      <c r="AD441" s="420"/>
      <c r="AE441" s="420"/>
      <c r="AF441" s="420"/>
      <c r="AG441" s="420"/>
      <c r="AH441" s="420"/>
      <c r="AI441" s="420"/>
      <c r="AJ441" s="420"/>
      <c r="AK441" s="420"/>
      <c r="AL441" s="420"/>
      <c r="AM441" s="420"/>
      <c r="AN441" s="420"/>
      <c r="AO441" s="420"/>
      <c r="AP441" s="420"/>
      <c r="AQ441" s="420"/>
      <c r="AR441" s="420"/>
      <c r="AS441" s="420"/>
      <c r="AT441" s="420"/>
      <c r="AU441" s="420"/>
      <c r="AV441" s="420"/>
      <c r="AW441" s="420"/>
      <c r="AX441" s="420"/>
      <c r="AY441" s="420"/>
      <c r="AZ441" s="420"/>
      <c r="BA441" s="420"/>
      <c r="BB441" s="420"/>
      <c r="BC441" s="420"/>
      <c r="BD441" s="420"/>
      <c r="BE441" s="420"/>
      <c r="BF441" s="420"/>
      <c r="BG441" s="420"/>
      <c r="BH441" s="420"/>
      <c r="BI441" s="420"/>
      <c r="BJ441" s="420"/>
      <c r="BK441" s="420"/>
      <c r="BL441" s="420"/>
      <c r="BM441" s="420"/>
      <c r="BN441" s="420"/>
      <c r="BO441" s="420"/>
      <c r="BP441" s="420"/>
      <c r="BQ441" s="420"/>
      <c r="BR441" s="420"/>
      <c r="BS441" s="420"/>
      <c r="BT441" s="420"/>
      <c r="BU441" s="420"/>
      <c r="BV441" s="420"/>
      <c r="BW441" s="420"/>
      <c r="BX441" s="420"/>
      <c r="BY441" s="420"/>
      <c r="BZ441" s="420"/>
      <c r="CA441" s="420"/>
      <c r="CB441" s="420"/>
      <c r="CC441" s="420"/>
      <c r="CD441" s="420"/>
      <c r="CE441" s="420"/>
      <c r="CF441" s="420"/>
      <c r="CG441" s="420"/>
      <c r="CH441" s="420"/>
      <c r="CI441" s="420"/>
    </row>
  </sheetData>
  <sheetProtection algorithmName="SHA-512" hashValue="Ff3qbF8K5HJH9AUehrSahGy/6P5Yl7s29MQ9EbZka1h5oSGggtibaExChmHlViHnPdT+lMaWg9ujwyYEvJyeQA==" saltValue="ksqLgu3eXimXOjGmrAa1eg==" spinCount="100000" sheet="1" objects="1" scenarios="1"/>
  <phoneticPr fontId="6" type="noConversion"/>
  <conditionalFormatting sqref="G271:K272 G269:L269">
    <cfRule type="expression" dxfId="78" priority="87">
      <formula>cellusesliteralvalue(G269)</formula>
    </cfRule>
  </conditionalFormatting>
  <conditionalFormatting sqref="H298:N298 H295:I297 I295:CI295 G295:G298">
    <cfRule type="expression" dxfId="77" priority="62">
      <formula>cellusesliteralvalue(G295)</formula>
    </cfRule>
  </conditionalFormatting>
  <conditionalFormatting sqref="O298:AF298">
    <cfRule type="expression" dxfId="76" priority="61">
      <formula>cellusesliteralvalue(O298)</formula>
    </cfRule>
  </conditionalFormatting>
  <conditionalFormatting sqref="J296:CI297">
    <cfRule type="expression" dxfId="75" priority="59">
      <formula>cellusesliteralvalue(J296)</formula>
    </cfRule>
  </conditionalFormatting>
  <conditionalFormatting sqref="O295:CI295">
    <cfRule type="expression" dxfId="74" priority="58">
      <formula>cellusesliteralvalue(O295)</formula>
    </cfRule>
  </conditionalFormatting>
  <conditionalFormatting sqref="K197:AF197 L188:AF188 M196:AF196 L195:AF195 M191:AF194 M187:AF187 L190:AF190 M189:AF189">
    <cfRule type="expression" dxfId="73" priority="431">
      <formula>#REF!=#REF!</formula>
    </cfRule>
  </conditionalFormatting>
  <conditionalFormatting sqref="M290:AL291 G290:L290">
    <cfRule type="expression" dxfId="72" priority="55">
      <formula>cellusesliteralvalue(G290)</formula>
    </cfRule>
  </conditionalFormatting>
  <conditionalFormatting sqref="O285:CI285">
    <cfRule type="expression" dxfId="71" priority="52">
      <formula>cellusesliteralvalue(O285)</formula>
    </cfRule>
  </conditionalFormatting>
  <conditionalFormatting sqref="H261:L261">
    <cfRule type="expression" dxfId="70" priority="51">
      <formula>cellusesliteralvalue(H261)</formula>
    </cfRule>
  </conditionalFormatting>
  <conditionalFormatting sqref="A309">
    <cfRule type="expression" dxfId="69" priority="50">
      <formula>cellusesliteralvalue(A309)</formula>
    </cfRule>
  </conditionalFormatting>
  <conditionalFormatting sqref="H299:L300">
    <cfRule type="expression" dxfId="68" priority="49">
      <formula>cellusesliteralvalue(H299)</formula>
    </cfRule>
  </conditionalFormatting>
  <conditionalFormatting sqref="AK305:CI305 G305:N305">
    <cfRule type="expression" dxfId="67" priority="48">
      <formula>cellusesliteralvalue(G305)</formula>
    </cfRule>
  </conditionalFormatting>
  <conditionalFormatting sqref="G315:N315">
    <cfRule type="expression" dxfId="66" priority="46">
      <formula>cellusesliteralvalue(G315)</formula>
    </cfRule>
  </conditionalFormatting>
  <conditionalFormatting sqref="O315:AF315">
    <cfRule type="expression" dxfId="65" priority="45">
      <formula>cellusesliteralvalue(O315)</formula>
    </cfRule>
  </conditionalFormatting>
  <conditionalFormatting sqref="H318:N319 H321:N336">
    <cfRule type="expression" dxfId="64" priority="40">
      <formula>cellusesliteralvalue(H318)</formula>
    </cfRule>
  </conditionalFormatting>
  <conditionalFormatting sqref="O318:AF319 O321:AF336">
    <cfRule type="expression" dxfId="63" priority="39">
      <formula>cellusesliteralvalue(O318)</formula>
    </cfRule>
  </conditionalFormatting>
  <conditionalFormatting sqref="AM290:CI291">
    <cfRule type="expression" dxfId="62" priority="36">
      <formula>cellusesliteralvalue(AM290)</formula>
    </cfRule>
  </conditionalFormatting>
  <conditionalFormatting sqref="K261:K264 K267:K268">
    <cfRule type="expression" dxfId="61" priority="33">
      <formula>cellusesliteralvalue(K261)</formula>
    </cfRule>
  </conditionalFormatting>
  <conditionalFormatting sqref="G285:N285">
    <cfRule type="expression" dxfId="60" priority="32">
      <formula>cellusesliteralvalue(G285)</formula>
    </cfRule>
  </conditionalFormatting>
  <conditionalFormatting sqref="L261">
    <cfRule type="expression" dxfId="59" priority="30">
      <formula>cellusesliteralvalue(L261)</formula>
    </cfRule>
  </conditionalFormatting>
  <conditionalFormatting sqref="L271:L272">
    <cfRule type="expression" dxfId="58" priority="28">
      <formula>cellusesliteralvalue(L271)</formula>
    </cfRule>
  </conditionalFormatting>
  <conditionalFormatting sqref="L262:L264 L267:L268">
    <cfRule type="expression" dxfId="57" priority="27">
      <formula>cellusesliteralvalue(L262)</formula>
    </cfRule>
  </conditionalFormatting>
  <conditionalFormatting sqref="O305:AJ305">
    <cfRule type="expression" dxfId="56" priority="24">
      <formula>cellusesliteralvalue(O305)</formula>
    </cfRule>
  </conditionalFormatting>
  <conditionalFormatting sqref="J262:J268">
    <cfRule type="expression" dxfId="55" priority="22">
      <formula>cellusesliteralvalue(J262)</formula>
    </cfRule>
  </conditionalFormatting>
  <conditionalFormatting sqref="I262:I268">
    <cfRule type="expression" dxfId="54" priority="21">
      <formula>cellusesliteralvalue(I262)</formula>
    </cfRule>
  </conditionalFormatting>
  <conditionalFormatting sqref="H262:H264 H267:H268">
    <cfRule type="expression" dxfId="53" priority="20">
      <formula>cellusesliteralvalue(H262)</formula>
    </cfRule>
  </conditionalFormatting>
  <conditionalFormatting sqref="G273:L273">
    <cfRule type="expression" dxfId="52" priority="19">
      <formula>cellusesliteralvalue(G273)</formula>
    </cfRule>
  </conditionalFormatting>
  <conditionalFormatting sqref="H276:L277">
    <cfRule type="expression" dxfId="51" priority="18">
      <formula>cellusesliteralvalue(H276)</formula>
    </cfRule>
  </conditionalFormatting>
  <conditionalFormatting sqref="I278:J279">
    <cfRule type="expression" dxfId="50" priority="17">
      <formula>cellusesliteralvalue(I278)</formula>
    </cfRule>
  </conditionalFormatting>
  <conditionalFormatting sqref="H280:L282">
    <cfRule type="expression" dxfId="49" priority="16">
      <formula>cellusesliteralvalue(H280)</formula>
    </cfRule>
  </conditionalFormatting>
  <conditionalFormatting sqref="M262:N262">
    <cfRule type="expression" dxfId="48" priority="15">
      <formula>cellusesliteralvalue(M262)</formula>
    </cfRule>
  </conditionalFormatting>
  <conditionalFormatting sqref="O286:CI286">
    <cfRule type="expression" dxfId="47" priority="14">
      <formula>cellusesliteralvalue(O286)</formula>
    </cfRule>
  </conditionalFormatting>
  <conditionalFormatting sqref="G286:N286">
    <cfRule type="expression" dxfId="46" priority="13">
      <formula>cellusesliteralvalue(G286)</formula>
    </cfRule>
  </conditionalFormatting>
  <conditionalFormatting sqref="O287:CI287">
    <cfRule type="expression" dxfId="45" priority="12">
      <formula>cellusesliteralvalue(O287)</formula>
    </cfRule>
  </conditionalFormatting>
  <conditionalFormatting sqref="G287:N287">
    <cfRule type="expression" dxfId="44" priority="11">
      <formula>cellusesliteralvalue(G287)</formula>
    </cfRule>
  </conditionalFormatting>
  <conditionalFormatting sqref="O288:CI288">
    <cfRule type="expression" dxfId="43" priority="10">
      <formula>cellusesliteralvalue(O288)</formula>
    </cfRule>
  </conditionalFormatting>
  <conditionalFormatting sqref="G288:N288">
    <cfRule type="expression" dxfId="42" priority="9">
      <formula>cellusesliteralvalue(G288)</formula>
    </cfRule>
  </conditionalFormatting>
  <conditionalFormatting sqref="O289:CI289">
    <cfRule type="expression" dxfId="41" priority="8">
      <formula>cellusesliteralvalue(O289)</formula>
    </cfRule>
  </conditionalFormatting>
  <conditionalFormatting sqref="G289:N289">
    <cfRule type="expression" dxfId="40" priority="7">
      <formula>cellusesliteralvalue(G289)</formula>
    </cfRule>
  </conditionalFormatting>
  <conditionalFormatting sqref="G302:CI302">
    <cfRule type="expression" dxfId="39" priority="6">
      <formula>cellusesliteralvalue(G302)</formula>
    </cfRule>
  </conditionalFormatting>
  <conditionalFormatting sqref="G262:G264 G267:G268">
    <cfRule type="expression" dxfId="38" priority="5">
      <formula>cellusesliteralvalue(G262)</formula>
    </cfRule>
  </conditionalFormatting>
  <conditionalFormatting sqref="G276:G277">
    <cfRule type="expression" dxfId="37" priority="4">
      <formula>cellusesliteralvalue(G276)</formula>
    </cfRule>
  </conditionalFormatting>
  <conditionalFormatting sqref="G280:G282">
    <cfRule type="expression" dxfId="36" priority="3">
      <formula>cellusesliteralvalue(G280)</formula>
    </cfRule>
  </conditionalFormatting>
  <conditionalFormatting sqref="G299:G300">
    <cfRule type="expression" dxfId="35" priority="2">
      <formula>cellusesliteralvalue(G299)</formula>
    </cfRule>
  </conditionalFormatting>
  <conditionalFormatting sqref="G291:L291">
    <cfRule type="expression" dxfId="34" priority="1">
      <formula>cellusesliteralvalue(G291)</formula>
    </cfRule>
  </conditionalFormatting>
  <dataValidations count="1">
    <dataValidation type="list" allowBlank="1" showInputMessage="1" showErrorMessage="1" sqref="F183" xr:uid="{01978AD5-C5B7-4AE8-9C6F-AE8B91E347D6}">
      <formula1>$F$438:$F$439</formula1>
    </dataValidation>
  </dataValidations>
  <pageMargins left="0.7" right="0.7" top="0.75" bottom="0.75" header="0.3" footer="0.3"/>
  <pageSetup paperSize="9" scale="10" fitToHeight="0" orientation="portrait" r:id="rId1"/>
  <headerFooter>
    <oddFooter>&amp;L&amp;1#&amp;"Arial"&amp;11&amp;K000000SW Internal Commercial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F5F5-A846-45B3-BDEE-A02EB3496E8D}">
  <sheetPr codeName="Sheet3">
    <tabColor theme="9" tint="0.59999389629810485"/>
  </sheetPr>
  <dimension ref="A1:CK36"/>
  <sheetViews>
    <sheetView zoomScaleNormal="100"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ColWidth="8.54296875" defaultRowHeight="14.5"/>
  <cols>
    <col min="1" max="2" width="2.54296875" customWidth="1"/>
    <col min="3" max="3" width="42" bestFit="1" customWidth="1"/>
    <col min="4" max="4" width="15.36328125" bestFit="1" customWidth="1"/>
    <col min="5" max="5" width="4.6328125" bestFit="1" customWidth="1"/>
    <col min="6" max="6" width="5.81640625" customWidth="1"/>
    <col min="7" max="22" width="9.26953125" bestFit="1" customWidth="1"/>
    <col min="23" max="89" width="9.26953125" hidden="1" customWidth="1"/>
  </cols>
  <sheetData>
    <row r="1" spans="1:89" ht="18.5">
      <c r="A1" s="131"/>
      <c r="B1" s="129"/>
      <c r="C1" s="133" t="str">
        <f ca="1">MID(CELL("filename",A1),FIND("]",CELL("filename",A1))+1,256)</f>
        <v>Inflation</v>
      </c>
      <c r="D1" s="211"/>
      <c r="E1" s="211"/>
      <c r="F1" s="211"/>
      <c r="G1" s="106" t="s">
        <v>336</v>
      </c>
      <c r="H1" s="106" t="s">
        <v>361</v>
      </c>
      <c r="I1" s="106" t="s">
        <v>362</v>
      </c>
      <c r="J1" s="106" t="str">
        <f>Inputs!H1</f>
        <v>2020/21</v>
      </c>
      <c r="K1" s="106" t="str">
        <f>Inputs!I1</f>
        <v>2021/22</v>
      </c>
      <c r="L1" s="106" t="str">
        <f>Inputs!J1</f>
        <v>2022/23</v>
      </c>
      <c r="M1" s="106" t="str">
        <f>Inputs!K1</f>
        <v>2023/24</v>
      </c>
      <c r="N1" s="106" t="str">
        <f>Inputs!L1</f>
        <v>2024/25</v>
      </c>
      <c r="O1" s="106" t="str">
        <f>Inputs!M1</f>
        <v>2025/26</v>
      </c>
      <c r="P1" s="106" t="str">
        <f>Inputs!N1</f>
        <v>2026/27</v>
      </c>
      <c r="Q1" s="106" t="str">
        <f>Inputs!O1</f>
        <v>2027/28</v>
      </c>
      <c r="R1" s="106" t="str">
        <f>Inputs!P1</f>
        <v>2028/29</v>
      </c>
      <c r="S1" s="106" t="str">
        <f>Inputs!Q1</f>
        <v>2029/30</v>
      </c>
      <c r="T1" s="106" t="str">
        <f>Inputs!R1</f>
        <v>2030/31</v>
      </c>
      <c r="U1" s="106" t="str">
        <f>Inputs!S1</f>
        <v>2031/32</v>
      </c>
      <c r="V1" s="106" t="str">
        <f>Inputs!T1</f>
        <v>2032/33</v>
      </c>
      <c r="W1" s="106" t="str">
        <f>Inputs!U1</f>
        <v>2033/34</v>
      </c>
      <c r="X1" s="106" t="str">
        <f>Inputs!V1</f>
        <v>2034/35</v>
      </c>
      <c r="Y1" s="106" t="str">
        <f>Inputs!W1</f>
        <v>2035/36</v>
      </c>
      <c r="Z1" s="106" t="str">
        <f>Inputs!X1</f>
        <v>2036/37</v>
      </c>
      <c r="AA1" s="106" t="str">
        <f>Inputs!Y1</f>
        <v>2037/38</v>
      </c>
      <c r="AB1" s="106" t="str">
        <f>Inputs!Z1</f>
        <v>2038/39</v>
      </c>
      <c r="AC1" s="106" t="str">
        <f>Inputs!AA1</f>
        <v>2039/40</v>
      </c>
      <c r="AD1" s="106" t="str">
        <f>Inputs!AB1</f>
        <v>2040/41</v>
      </c>
      <c r="AE1" s="106" t="str">
        <f>Inputs!AC1</f>
        <v>2041/42</v>
      </c>
      <c r="AF1" s="106" t="str">
        <f>Inputs!AD1</f>
        <v>2042/43</v>
      </c>
      <c r="AG1" s="106" t="str">
        <f>Inputs!AE1</f>
        <v>2043/44</v>
      </c>
      <c r="AH1" s="106" t="str">
        <f>Inputs!AF1</f>
        <v>2044/45</v>
      </c>
      <c r="AI1" s="106" t="str">
        <f>Inputs!AG1</f>
        <v>2045/46</v>
      </c>
      <c r="AJ1" s="106" t="str">
        <f>Inputs!AH1</f>
        <v>2046/47</v>
      </c>
      <c r="AK1" s="106" t="str">
        <f>Inputs!AI1</f>
        <v>2047/48</v>
      </c>
      <c r="AL1" s="106" t="str">
        <f>Inputs!AJ1</f>
        <v>2048/49</v>
      </c>
      <c r="AM1" s="106" t="str">
        <f>Inputs!AK1</f>
        <v>2049/50</v>
      </c>
      <c r="AN1" s="106" t="str">
        <f>Inputs!AL1</f>
        <v>2050/51</v>
      </c>
      <c r="AO1" s="106" t="str">
        <f>Inputs!AM1</f>
        <v>2051/52</v>
      </c>
      <c r="AP1" s="106" t="str">
        <f>Inputs!AN1</f>
        <v>2052/53</v>
      </c>
      <c r="AQ1" s="106" t="str">
        <f>Inputs!AO1</f>
        <v>2053/54</v>
      </c>
      <c r="AR1" s="106" t="str">
        <f>Inputs!AP1</f>
        <v>2054/55</v>
      </c>
      <c r="AS1" s="106" t="str">
        <f>Inputs!AQ1</f>
        <v>2055/56</v>
      </c>
      <c r="AT1" s="106" t="str">
        <f>Inputs!AR1</f>
        <v>2056/57</v>
      </c>
      <c r="AU1" s="106" t="str">
        <f>Inputs!AS1</f>
        <v>2057/58</v>
      </c>
      <c r="AV1" s="106" t="str">
        <f>Inputs!AT1</f>
        <v>2058/59</v>
      </c>
      <c r="AW1" s="106" t="str">
        <f>Inputs!AU1</f>
        <v>2059/60</v>
      </c>
      <c r="AX1" s="106" t="str">
        <f>Inputs!AV1</f>
        <v>2060/61</v>
      </c>
      <c r="AY1" s="106" t="str">
        <f>Inputs!AW1</f>
        <v>2061/62</v>
      </c>
      <c r="AZ1" s="106" t="str">
        <f>Inputs!AX1</f>
        <v>2062/63</v>
      </c>
      <c r="BA1" s="106" t="str">
        <f>Inputs!AY1</f>
        <v>2063/64</v>
      </c>
      <c r="BB1" s="106" t="str">
        <f>Inputs!AZ1</f>
        <v>2064/65</v>
      </c>
      <c r="BC1" s="106" t="str">
        <f>Inputs!BA1</f>
        <v>2065/66</v>
      </c>
      <c r="BD1" s="106" t="str">
        <f>Inputs!BB1</f>
        <v>2066/67</v>
      </c>
      <c r="BE1" s="106" t="str">
        <f>Inputs!BC1</f>
        <v>2067/68</v>
      </c>
      <c r="BF1" s="106" t="str">
        <f>Inputs!BD1</f>
        <v>2068/69</v>
      </c>
      <c r="BG1" s="106" t="str">
        <f>Inputs!BE1</f>
        <v>2069/70</v>
      </c>
      <c r="BH1" s="106" t="str">
        <f>Inputs!BF1</f>
        <v>2070/71</v>
      </c>
      <c r="BI1" s="106" t="str">
        <f>Inputs!BG1</f>
        <v>2071/72</v>
      </c>
      <c r="BJ1" s="106" t="str">
        <f>Inputs!BH1</f>
        <v>2072/73</v>
      </c>
      <c r="BK1" s="106" t="str">
        <f>Inputs!BI1</f>
        <v>2073/74</v>
      </c>
      <c r="BL1" s="106" t="str">
        <f>Inputs!BJ1</f>
        <v>2074/75</v>
      </c>
      <c r="BM1" s="106" t="str">
        <f>Inputs!BK1</f>
        <v>2075/76</v>
      </c>
      <c r="BN1" s="106" t="str">
        <f>Inputs!BL1</f>
        <v>2076/77</v>
      </c>
      <c r="BO1" s="106" t="str">
        <f>Inputs!BM1</f>
        <v>2077/78</v>
      </c>
      <c r="BP1" s="106" t="str">
        <f>Inputs!BN1</f>
        <v>2078/79</v>
      </c>
      <c r="BQ1" s="106" t="str">
        <f>Inputs!BO1</f>
        <v>2079/80</v>
      </c>
      <c r="BR1" s="106" t="str">
        <f>Inputs!BP1</f>
        <v>2080/81</v>
      </c>
      <c r="BS1" s="106" t="str">
        <f>Inputs!BQ1</f>
        <v>2081/82</v>
      </c>
      <c r="BT1" s="106" t="str">
        <f>Inputs!BR1</f>
        <v>2082/83</v>
      </c>
      <c r="BU1" s="106" t="str">
        <f>Inputs!BS1</f>
        <v>2083/84</v>
      </c>
      <c r="BV1" s="106" t="str">
        <f>Inputs!BT1</f>
        <v>2084/85</v>
      </c>
      <c r="BW1" s="106" t="str">
        <f>Inputs!BU1</f>
        <v>2085/86</v>
      </c>
      <c r="BX1" s="106" t="str">
        <f>Inputs!BV1</f>
        <v>2086/87</v>
      </c>
      <c r="BY1" s="106" t="str">
        <f>Inputs!BW1</f>
        <v>2087/88</v>
      </c>
      <c r="BZ1" s="106" t="str">
        <f>Inputs!BX1</f>
        <v>2088/89</v>
      </c>
      <c r="CA1" s="106" t="str">
        <f>Inputs!BY1</f>
        <v>2089/90</v>
      </c>
      <c r="CB1" s="106" t="str">
        <f>Inputs!BZ1</f>
        <v>2090/91</v>
      </c>
      <c r="CC1" s="106" t="str">
        <f>Inputs!CA1</f>
        <v>2091/92</v>
      </c>
      <c r="CD1" s="106" t="str">
        <f>Inputs!CB1</f>
        <v>2092/93</v>
      </c>
      <c r="CE1" s="106" t="str">
        <f>Inputs!CC1</f>
        <v>2093/94</v>
      </c>
      <c r="CF1" s="106" t="str">
        <f>Inputs!CD1</f>
        <v>2094/95</v>
      </c>
      <c r="CG1" s="106" t="str">
        <f>Inputs!CE1</f>
        <v>2095/96</v>
      </c>
      <c r="CH1" s="106" t="str">
        <f>Inputs!CF1</f>
        <v>2096/97</v>
      </c>
      <c r="CI1" s="106" t="str">
        <f>Inputs!CG1</f>
        <v>2097/98</v>
      </c>
      <c r="CJ1" s="106" t="str">
        <f>Inputs!CH1</f>
        <v>2098/99</v>
      </c>
      <c r="CK1" s="106" t="str">
        <f>Inputs!CI1</f>
        <v>2099/2100</v>
      </c>
    </row>
    <row r="2" spans="1:89" ht="13.5" customHeight="1">
      <c r="A2" s="203"/>
      <c r="B2" s="1"/>
      <c r="D2" s="79"/>
      <c r="E2" s="79"/>
      <c r="F2" s="173"/>
      <c r="G2" s="89">
        <v>43190</v>
      </c>
      <c r="H2" s="89">
        <f t="shared" ref="H2:I2" si="0">EDATE(G2,12)</f>
        <v>43555</v>
      </c>
      <c r="I2" s="89">
        <f t="shared" si="0"/>
        <v>43921</v>
      </c>
      <c r="J2" s="89">
        <f>Inputs!H2</f>
        <v>44286</v>
      </c>
      <c r="K2" s="89">
        <f>Inputs!I2</f>
        <v>44651</v>
      </c>
      <c r="L2" s="89">
        <f>Inputs!J2</f>
        <v>45016</v>
      </c>
      <c r="M2" s="89">
        <f>Inputs!K2</f>
        <v>45382</v>
      </c>
      <c r="N2" s="89">
        <f>Inputs!L2</f>
        <v>45747</v>
      </c>
      <c r="O2" s="89">
        <f>Inputs!M2</f>
        <v>46112</v>
      </c>
      <c r="P2" s="89">
        <f>Inputs!N2</f>
        <v>46477</v>
      </c>
      <c r="Q2" s="89">
        <f>Inputs!O2</f>
        <v>46843</v>
      </c>
      <c r="R2" s="89">
        <f>Inputs!P2</f>
        <v>47208</v>
      </c>
      <c r="S2" s="89">
        <f>Inputs!Q2</f>
        <v>47573</v>
      </c>
      <c r="T2" s="89">
        <f>Inputs!R2</f>
        <v>47938</v>
      </c>
      <c r="U2" s="89">
        <f>Inputs!S2</f>
        <v>48304</v>
      </c>
      <c r="V2" s="89">
        <f>Inputs!T2</f>
        <v>48669</v>
      </c>
      <c r="W2" s="89">
        <f>Inputs!U2</f>
        <v>49034</v>
      </c>
      <c r="X2" s="89">
        <f>Inputs!V2</f>
        <v>49399</v>
      </c>
      <c r="Y2" s="89">
        <f>Inputs!W2</f>
        <v>49765</v>
      </c>
      <c r="Z2" s="89">
        <f>Inputs!X2</f>
        <v>50130</v>
      </c>
      <c r="AA2" s="89">
        <f>Inputs!Y2</f>
        <v>50495</v>
      </c>
      <c r="AB2" s="89">
        <f>Inputs!Z2</f>
        <v>50860</v>
      </c>
      <c r="AC2" s="89">
        <f>Inputs!AA2</f>
        <v>51226</v>
      </c>
      <c r="AD2" s="89">
        <f>Inputs!AB2</f>
        <v>51591</v>
      </c>
      <c r="AE2" s="89">
        <f>Inputs!AC2</f>
        <v>51956</v>
      </c>
      <c r="AF2" s="89">
        <f>Inputs!AD2</f>
        <v>52321</v>
      </c>
      <c r="AG2" s="89">
        <f>Inputs!AE2</f>
        <v>52687</v>
      </c>
      <c r="AH2" s="89">
        <f>Inputs!AF2</f>
        <v>53052</v>
      </c>
      <c r="AI2" s="89">
        <f>Inputs!AG2</f>
        <v>53417</v>
      </c>
      <c r="AJ2" s="89">
        <f>Inputs!AH2</f>
        <v>53782</v>
      </c>
      <c r="AK2" s="89">
        <f>Inputs!AI2</f>
        <v>54148</v>
      </c>
      <c r="AL2" s="89">
        <f>Inputs!AJ2</f>
        <v>54513</v>
      </c>
      <c r="AM2" s="89">
        <f>Inputs!AK2</f>
        <v>54878</v>
      </c>
      <c r="AN2" s="89">
        <f>Inputs!AL2</f>
        <v>55243</v>
      </c>
      <c r="AO2" s="89">
        <f>Inputs!AM2</f>
        <v>55609</v>
      </c>
      <c r="AP2" s="89">
        <f>Inputs!AN2</f>
        <v>55974</v>
      </c>
      <c r="AQ2" s="89">
        <f>Inputs!AO2</f>
        <v>56339</v>
      </c>
      <c r="AR2" s="89">
        <f>Inputs!AP2</f>
        <v>56704</v>
      </c>
      <c r="AS2" s="89">
        <f>Inputs!AQ2</f>
        <v>57070</v>
      </c>
      <c r="AT2" s="89">
        <f>Inputs!AR2</f>
        <v>57435</v>
      </c>
      <c r="AU2" s="89">
        <f>Inputs!AS2</f>
        <v>57800</v>
      </c>
      <c r="AV2" s="89">
        <f>Inputs!AT2</f>
        <v>58165</v>
      </c>
      <c r="AW2" s="89">
        <f>Inputs!AU2</f>
        <v>58531</v>
      </c>
      <c r="AX2" s="89">
        <f>Inputs!AV2</f>
        <v>58896</v>
      </c>
      <c r="AY2" s="89">
        <f>Inputs!AW2</f>
        <v>59261</v>
      </c>
      <c r="AZ2" s="89">
        <f>Inputs!AX2</f>
        <v>59626</v>
      </c>
      <c r="BA2" s="89">
        <f>Inputs!AY2</f>
        <v>59992</v>
      </c>
      <c r="BB2" s="89">
        <f>Inputs!AZ2</f>
        <v>60357</v>
      </c>
      <c r="BC2" s="89">
        <f>Inputs!BA2</f>
        <v>60722</v>
      </c>
      <c r="BD2" s="89">
        <f>Inputs!BB2</f>
        <v>61087</v>
      </c>
      <c r="BE2" s="89">
        <f>Inputs!BC2</f>
        <v>61453</v>
      </c>
      <c r="BF2" s="89">
        <f>Inputs!BD2</f>
        <v>61818</v>
      </c>
      <c r="BG2" s="89">
        <f>Inputs!BE2</f>
        <v>62183</v>
      </c>
      <c r="BH2" s="89">
        <f>Inputs!BF2</f>
        <v>62548</v>
      </c>
      <c r="BI2" s="89">
        <f>Inputs!BG2</f>
        <v>62914</v>
      </c>
      <c r="BJ2" s="89">
        <f>Inputs!BH2</f>
        <v>63279</v>
      </c>
      <c r="BK2" s="89">
        <f>Inputs!BI2</f>
        <v>63644</v>
      </c>
      <c r="BL2" s="89">
        <f>Inputs!BJ2</f>
        <v>64009</v>
      </c>
      <c r="BM2" s="89">
        <f>Inputs!BK2</f>
        <v>64375</v>
      </c>
      <c r="BN2" s="89">
        <f>Inputs!BL2</f>
        <v>64740</v>
      </c>
      <c r="BO2" s="89">
        <f>Inputs!BM2</f>
        <v>65105</v>
      </c>
      <c r="BP2" s="89">
        <f>Inputs!BN2</f>
        <v>65470</v>
      </c>
      <c r="BQ2" s="89">
        <f>Inputs!BO2</f>
        <v>65836</v>
      </c>
      <c r="BR2" s="89">
        <f>Inputs!BP2</f>
        <v>66201</v>
      </c>
      <c r="BS2" s="89">
        <f>Inputs!BQ2</f>
        <v>66566</v>
      </c>
      <c r="BT2" s="89">
        <f>Inputs!BR2</f>
        <v>66931</v>
      </c>
      <c r="BU2" s="89">
        <f>Inputs!BS2</f>
        <v>67297</v>
      </c>
      <c r="BV2" s="89">
        <f>Inputs!BT2</f>
        <v>67662</v>
      </c>
      <c r="BW2" s="89">
        <f>Inputs!BU2</f>
        <v>68027</v>
      </c>
      <c r="BX2" s="89">
        <f>Inputs!BV2</f>
        <v>68392</v>
      </c>
      <c r="BY2" s="89">
        <f>Inputs!BW2</f>
        <v>68758</v>
      </c>
      <c r="BZ2" s="89">
        <f>Inputs!BX2</f>
        <v>69123</v>
      </c>
      <c r="CA2" s="89">
        <f>Inputs!BY2</f>
        <v>69488</v>
      </c>
      <c r="CB2" s="89">
        <f>Inputs!BZ2</f>
        <v>69853</v>
      </c>
      <c r="CC2" s="89">
        <f>Inputs!CA2</f>
        <v>70219</v>
      </c>
      <c r="CD2" s="89">
        <f>Inputs!CB2</f>
        <v>70584</v>
      </c>
      <c r="CE2" s="89">
        <f>Inputs!CC2</f>
        <v>70949</v>
      </c>
      <c r="CF2" s="89">
        <f>Inputs!CD2</f>
        <v>71314</v>
      </c>
      <c r="CG2" s="89">
        <f>Inputs!CE2</f>
        <v>71680</v>
      </c>
      <c r="CH2" s="89">
        <f>Inputs!CF2</f>
        <v>72045</v>
      </c>
      <c r="CI2" s="89">
        <f>Inputs!CG2</f>
        <v>72410</v>
      </c>
      <c r="CJ2" s="89">
        <f>Inputs!CH2</f>
        <v>72775</v>
      </c>
      <c r="CK2" s="89">
        <f>Inputs!CI2</f>
        <v>73140</v>
      </c>
    </row>
    <row r="3" spans="1:89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 t="shared" ref="H3:I3" si="1">H2-G2</f>
        <v>365</v>
      </c>
      <c r="I3" s="53">
        <f t="shared" si="1"/>
        <v>366</v>
      </c>
      <c r="J3" s="53">
        <f>Inputs!H3</f>
        <v>365</v>
      </c>
      <c r="K3" s="53">
        <f>Inputs!I3</f>
        <v>365</v>
      </c>
      <c r="L3" s="53">
        <f>Inputs!J3</f>
        <v>365</v>
      </c>
      <c r="M3" s="53">
        <f>Inputs!K3</f>
        <v>366</v>
      </c>
      <c r="N3" s="53">
        <f>Inputs!L3</f>
        <v>365</v>
      </c>
      <c r="O3" s="53">
        <f>Inputs!M3</f>
        <v>365</v>
      </c>
      <c r="P3" s="53">
        <f>Inputs!N3</f>
        <v>365</v>
      </c>
      <c r="Q3" s="53">
        <f>Inputs!O3</f>
        <v>366</v>
      </c>
      <c r="R3" s="53">
        <f>Inputs!P3</f>
        <v>365</v>
      </c>
      <c r="S3" s="53">
        <f>Inputs!Q3</f>
        <v>365</v>
      </c>
      <c r="T3" s="53">
        <f>Inputs!R3</f>
        <v>365</v>
      </c>
      <c r="U3" s="53">
        <f>Inputs!S3</f>
        <v>366</v>
      </c>
      <c r="V3" s="53">
        <f>Inputs!T3</f>
        <v>365</v>
      </c>
      <c r="W3" s="53">
        <f>Inputs!U3</f>
        <v>365</v>
      </c>
      <c r="X3" s="53">
        <f>Inputs!V3</f>
        <v>365</v>
      </c>
      <c r="Y3" s="53">
        <f>Inputs!W3</f>
        <v>366</v>
      </c>
      <c r="Z3" s="53">
        <f>Inputs!X3</f>
        <v>365</v>
      </c>
      <c r="AA3" s="53">
        <f>Inputs!Y3</f>
        <v>365</v>
      </c>
      <c r="AB3" s="53">
        <f>Inputs!Z3</f>
        <v>365</v>
      </c>
      <c r="AC3" s="53">
        <f>Inputs!AA3</f>
        <v>366</v>
      </c>
      <c r="AD3" s="53">
        <f>Inputs!AB3</f>
        <v>365</v>
      </c>
      <c r="AE3" s="53">
        <f>Inputs!AC3</f>
        <v>365</v>
      </c>
      <c r="AF3" s="53">
        <f>Inputs!AD3</f>
        <v>365</v>
      </c>
      <c r="AG3" s="53">
        <f>Inputs!AE3</f>
        <v>366</v>
      </c>
      <c r="AH3" s="53">
        <f>Inputs!AF3</f>
        <v>365</v>
      </c>
      <c r="AI3" s="53">
        <f>Inputs!AG3</f>
        <v>365</v>
      </c>
      <c r="AJ3" s="53">
        <f>Inputs!AH3</f>
        <v>365</v>
      </c>
      <c r="AK3" s="53">
        <f>Inputs!AI3</f>
        <v>366</v>
      </c>
      <c r="AL3" s="53">
        <f>Inputs!AJ3</f>
        <v>365</v>
      </c>
      <c r="AM3" s="53">
        <f>Inputs!AK3</f>
        <v>365</v>
      </c>
      <c r="AN3" s="53">
        <f>Inputs!AL3</f>
        <v>365</v>
      </c>
      <c r="AO3" s="53">
        <f>Inputs!AM3</f>
        <v>366</v>
      </c>
      <c r="AP3" s="53">
        <f>Inputs!AN3</f>
        <v>365</v>
      </c>
      <c r="AQ3" s="53">
        <f>Inputs!AO3</f>
        <v>365</v>
      </c>
      <c r="AR3" s="53">
        <f>Inputs!AP3</f>
        <v>365</v>
      </c>
      <c r="AS3" s="53">
        <f>Inputs!AQ3</f>
        <v>366</v>
      </c>
      <c r="AT3" s="53">
        <f>Inputs!AR3</f>
        <v>365</v>
      </c>
      <c r="AU3" s="53">
        <f>Inputs!AS3</f>
        <v>365</v>
      </c>
      <c r="AV3" s="53">
        <f>Inputs!AT3</f>
        <v>365</v>
      </c>
      <c r="AW3" s="53">
        <f>Inputs!AU3</f>
        <v>366</v>
      </c>
      <c r="AX3" s="53">
        <f>Inputs!AV3</f>
        <v>365</v>
      </c>
      <c r="AY3" s="53">
        <f>Inputs!AW3</f>
        <v>365</v>
      </c>
      <c r="AZ3" s="53">
        <f>Inputs!AX3</f>
        <v>365</v>
      </c>
      <c r="BA3" s="53">
        <f>Inputs!AY3</f>
        <v>366</v>
      </c>
      <c r="BB3" s="53">
        <f>Inputs!AZ3</f>
        <v>365</v>
      </c>
      <c r="BC3" s="53">
        <f>Inputs!BA3</f>
        <v>365</v>
      </c>
      <c r="BD3" s="53">
        <f>Inputs!BB3</f>
        <v>365</v>
      </c>
      <c r="BE3" s="53">
        <f>Inputs!BC3</f>
        <v>366</v>
      </c>
      <c r="BF3" s="53">
        <f>Inputs!BD3</f>
        <v>365</v>
      </c>
      <c r="BG3" s="53">
        <f>Inputs!BE3</f>
        <v>365</v>
      </c>
      <c r="BH3" s="53">
        <f>Inputs!BF3</f>
        <v>365</v>
      </c>
      <c r="BI3" s="53">
        <f>Inputs!BG3</f>
        <v>366</v>
      </c>
      <c r="BJ3" s="53">
        <f>Inputs!BH3</f>
        <v>365</v>
      </c>
      <c r="BK3" s="53">
        <f>Inputs!BI3</f>
        <v>365</v>
      </c>
      <c r="BL3" s="53">
        <f>Inputs!BJ3</f>
        <v>365</v>
      </c>
      <c r="BM3" s="53">
        <f>Inputs!BK3</f>
        <v>366</v>
      </c>
      <c r="BN3" s="53">
        <f>Inputs!BL3</f>
        <v>365</v>
      </c>
      <c r="BO3" s="53">
        <f>Inputs!BM3</f>
        <v>365</v>
      </c>
      <c r="BP3" s="53">
        <f>Inputs!BN3</f>
        <v>365</v>
      </c>
      <c r="BQ3" s="53">
        <f>Inputs!BO3</f>
        <v>366</v>
      </c>
      <c r="BR3" s="53">
        <f>Inputs!BP3</f>
        <v>365</v>
      </c>
      <c r="BS3" s="53">
        <f>Inputs!BQ3</f>
        <v>365</v>
      </c>
      <c r="BT3" s="53">
        <f>Inputs!BR3</f>
        <v>365</v>
      </c>
      <c r="BU3" s="53">
        <f>Inputs!BS3</f>
        <v>366</v>
      </c>
      <c r="BV3" s="53">
        <f>Inputs!BT3</f>
        <v>365</v>
      </c>
      <c r="BW3" s="53">
        <f>Inputs!BU3</f>
        <v>365</v>
      </c>
      <c r="BX3" s="53">
        <f>Inputs!BV3</f>
        <v>365</v>
      </c>
      <c r="BY3" s="53">
        <f>Inputs!BW3</f>
        <v>366</v>
      </c>
      <c r="BZ3" s="53">
        <f>Inputs!BX3</f>
        <v>365</v>
      </c>
      <c r="CA3" s="53">
        <f>Inputs!BY3</f>
        <v>365</v>
      </c>
      <c r="CB3" s="53">
        <f>Inputs!BZ3</f>
        <v>365</v>
      </c>
      <c r="CC3" s="53">
        <f>Inputs!CA3</f>
        <v>366</v>
      </c>
      <c r="CD3" s="53">
        <f>Inputs!CB3</f>
        <v>365</v>
      </c>
      <c r="CE3" s="53">
        <f>Inputs!CC3</f>
        <v>365</v>
      </c>
      <c r="CF3" s="53">
        <f>Inputs!CD3</f>
        <v>365</v>
      </c>
      <c r="CG3" s="53">
        <f>Inputs!CE3</f>
        <v>366</v>
      </c>
      <c r="CH3" s="53">
        <f>Inputs!CF3</f>
        <v>365</v>
      </c>
      <c r="CI3" s="53">
        <f>Inputs!CG3</f>
        <v>365</v>
      </c>
      <c r="CJ3" s="53">
        <f>Inputs!CH3</f>
        <v>365</v>
      </c>
      <c r="CK3" s="53">
        <f>Inputs!CI3</f>
        <v>365</v>
      </c>
    </row>
    <row r="4" spans="1:89">
      <c r="A4" s="201"/>
      <c r="B4" s="202"/>
      <c r="C4" s="85" t="s">
        <v>363</v>
      </c>
      <c r="D4" s="90"/>
      <c r="E4" s="90"/>
      <c r="F4" s="78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</row>
    <row r="5" spans="1:89">
      <c r="A5" s="179"/>
      <c r="B5" s="302"/>
      <c r="C5" s="235" t="s">
        <v>364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</row>
    <row r="6" spans="1:89">
      <c r="A6" s="1"/>
      <c r="B6" s="1"/>
      <c r="D6" s="12"/>
      <c r="G6" s="197"/>
      <c r="H6" s="197"/>
      <c r="I6" s="197"/>
      <c r="J6" s="197" t="s">
        <v>365</v>
      </c>
      <c r="K6" s="197" t="s">
        <v>365</v>
      </c>
      <c r="L6" s="197" t="s">
        <v>365</v>
      </c>
      <c r="M6" s="197" t="s">
        <v>365</v>
      </c>
      <c r="N6" s="197" t="s">
        <v>365</v>
      </c>
      <c r="O6" s="197" t="s">
        <v>365</v>
      </c>
      <c r="P6" s="197" t="s">
        <v>365</v>
      </c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</row>
    <row r="7" spans="1:89">
      <c r="A7" s="1"/>
      <c r="B7" s="1"/>
      <c r="C7" s="1" t="s">
        <v>366</v>
      </c>
      <c r="D7" s="12" t="s">
        <v>367</v>
      </c>
      <c r="E7" s="33" t="s">
        <v>42</v>
      </c>
      <c r="G7" s="13"/>
      <c r="H7" s="13"/>
      <c r="I7" s="13"/>
      <c r="J7" s="196">
        <v>1.4999999999999999E-2</v>
      </c>
      <c r="K7" s="196">
        <v>7.0000000000000001E-3</v>
      </c>
      <c r="L7" s="196">
        <v>4.2000000000000003E-2</v>
      </c>
      <c r="M7" s="196">
        <v>0.111</v>
      </c>
      <c r="N7" s="196">
        <v>4.5999999999999999E-2</v>
      </c>
      <c r="O7" s="196">
        <v>2.3E-2</v>
      </c>
      <c r="P7" s="196">
        <v>3.5999999999999997E-2</v>
      </c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</row>
    <row r="8" spans="1:89">
      <c r="A8" s="1"/>
      <c r="B8" s="1"/>
      <c r="C8" s="8" t="s">
        <v>368</v>
      </c>
      <c r="D8" s="12" t="s">
        <v>41</v>
      </c>
      <c r="E8" s="33" t="s">
        <v>42</v>
      </c>
      <c r="G8" s="17"/>
      <c r="H8" s="17"/>
      <c r="I8" s="17"/>
      <c r="J8" s="17"/>
      <c r="K8" s="17"/>
      <c r="L8" s="17"/>
      <c r="M8" s="17"/>
      <c r="N8" s="17"/>
      <c r="O8" s="17"/>
      <c r="P8" s="17"/>
      <c r="Q8" s="196">
        <v>1.9E-2</v>
      </c>
      <c r="R8" s="196">
        <v>1.9E-2</v>
      </c>
      <c r="S8" s="196">
        <v>2.1000000000000001E-2</v>
      </c>
      <c r="T8" s="196">
        <v>0.02</v>
      </c>
      <c r="U8" s="196">
        <v>0.02</v>
      </c>
      <c r="V8" s="196">
        <v>0.02</v>
      </c>
      <c r="W8" s="196">
        <v>0.02</v>
      </c>
      <c r="X8" s="196">
        <v>0.02</v>
      </c>
      <c r="Y8" s="196">
        <v>0.02</v>
      </c>
      <c r="Z8" s="196">
        <v>0.02</v>
      </c>
      <c r="AA8" s="196">
        <v>0.02</v>
      </c>
      <c r="AB8" s="196">
        <v>0.02</v>
      </c>
      <c r="AC8" s="196">
        <v>0.02</v>
      </c>
      <c r="AD8" s="196">
        <v>0.02</v>
      </c>
      <c r="AE8" s="196">
        <v>0.02</v>
      </c>
      <c r="AF8" s="196">
        <v>0.02</v>
      </c>
      <c r="AG8" s="196">
        <v>0.02</v>
      </c>
      <c r="AH8" s="196">
        <v>0.02</v>
      </c>
      <c r="AI8" s="196">
        <v>0.02</v>
      </c>
      <c r="AJ8" s="196">
        <v>0.02</v>
      </c>
      <c r="AK8" s="196">
        <v>0.02</v>
      </c>
      <c r="AL8" s="196">
        <v>0.02</v>
      </c>
      <c r="AM8" s="196">
        <v>0.02</v>
      </c>
      <c r="AN8" s="196">
        <v>0.02</v>
      </c>
      <c r="AO8" s="196">
        <v>0.02</v>
      </c>
      <c r="AP8" s="196">
        <v>0.02</v>
      </c>
      <c r="AQ8" s="196">
        <v>0.02</v>
      </c>
      <c r="AR8" s="196">
        <v>0.02</v>
      </c>
      <c r="AS8" s="196">
        <v>0.02</v>
      </c>
      <c r="AT8" s="196">
        <v>0.02</v>
      </c>
      <c r="AU8" s="196">
        <v>0.02</v>
      </c>
      <c r="AV8" s="196">
        <v>0.02</v>
      </c>
      <c r="AW8" s="196">
        <v>0.02</v>
      </c>
      <c r="AX8" s="196">
        <v>0.02</v>
      </c>
      <c r="AY8" s="196">
        <v>0.02</v>
      </c>
      <c r="AZ8" s="196">
        <v>0.02</v>
      </c>
      <c r="BA8" s="196">
        <v>0.02</v>
      </c>
      <c r="BB8" s="196">
        <v>0.02</v>
      </c>
      <c r="BC8" s="196">
        <v>0.02</v>
      </c>
      <c r="BD8" s="196">
        <v>0.02</v>
      </c>
      <c r="BE8" s="196">
        <v>0.02</v>
      </c>
      <c r="BF8" s="196">
        <v>0.02</v>
      </c>
      <c r="BG8" s="196">
        <v>0.02</v>
      </c>
      <c r="BH8" s="196">
        <v>0.02</v>
      </c>
      <c r="BI8" s="196">
        <v>0.02</v>
      </c>
      <c r="BJ8" s="196">
        <v>0.02</v>
      </c>
      <c r="BK8" s="196">
        <v>0.02</v>
      </c>
      <c r="BL8" s="196">
        <v>0.02</v>
      </c>
      <c r="BM8" s="196">
        <v>0.02</v>
      </c>
      <c r="BN8" s="196">
        <v>0.02</v>
      </c>
      <c r="BO8" s="196">
        <v>0.02</v>
      </c>
      <c r="BP8" s="196">
        <v>0.02</v>
      </c>
      <c r="BQ8" s="196">
        <v>0.02</v>
      </c>
      <c r="BR8" s="196">
        <v>0.02</v>
      </c>
      <c r="BS8" s="196">
        <v>0.02</v>
      </c>
      <c r="BT8" s="196">
        <v>0.02</v>
      </c>
      <c r="BU8" s="196">
        <v>0.02</v>
      </c>
      <c r="BV8" s="196">
        <v>0.02</v>
      </c>
      <c r="BW8" s="196">
        <v>0.02</v>
      </c>
      <c r="BX8" s="196">
        <v>0.02</v>
      </c>
      <c r="BY8" s="196">
        <v>0.02</v>
      </c>
      <c r="BZ8" s="196">
        <v>0.02</v>
      </c>
      <c r="CA8" s="196">
        <v>0.02</v>
      </c>
      <c r="CB8" s="196">
        <v>0.02</v>
      </c>
      <c r="CC8" s="196">
        <v>0.02</v>
      </c>
      <c r="CD8" s="196">
        <v>0.02</v>
      </c>
      <c r="CE8" s="196">
        <v>0.02</v>
      </c>
      <c r="CF8" s="196">
        <v>0.02</v>
      </c>
      <c r="CG8" s="196">
        <v>0.02</v>
      </c>
      <c r="CH8" s="196">
        <v>0.02</v>
      </c>
      <c r="CI8" s="196">
        <v>0.02</v>
      </c>
      <c r="CJ8" s="196">
        <v>0.02</v>
      </c>
      <c r="CK8" s="196">
        <v>0.02</v>
      </c>
    </row>
    <row r="9" spans="1:89">
      <c r="A9" s="1"/>
      <c r="B9" s="1"/>
      <c r="C9" s="8" t="s">
        <v>369</v>
      </c>
      <c r="D9" s="12" t="s">
        <v>370</v>
      </c>
      <c r="E9" s="33" t="s">
        <v>42</v>
      </c>
      <c r="G9" s="13"/>
      <c r="H9" s="13"/>
      <c r="I9" s="13"/>
      <c r="J9" s="13">
        <f t="shared" ref="J9:AH9" si="2">IF(ISNUMBER(J7),J7,J8)</f>
        <v>1.4999999999999999E-2</v>
      </c>
      <c r="K9" s="13">
        <f t="shared" si="2"/>
        <v>7.0000000000000001E-3</v>
      </c>
      <c r="L9" s="13">
        <f t="shared" si="2"/>
        <v>4.2000000000000003E-2</v>
      </c>
      <c r="M9" s="13">
        <f t="shared" si="2"/>
        <v>0.111</v>
      </c>
      <c r="N9" s="13">
        <f t="shared" si="2"/>
        <v>4.5999999999999999E-2</v>
      </c>
      <c r="O9" s="13">
        <f>IF(ISNUMBER(O7),O7,O8)</f>
        <v>2.3E-2</v>
      </c>
      <c r="P9" s="13">
        <f t="shared" si="2"/>
        <v>3.5999999999999997E-2</v>
      </c>
      <c r="Q9" s="13">
        <f t="shared" si="2"/>
        <v>1.9E-2</v>
      </c>
      <c r="R9" s="13">
        <f t="shared" si="2"/>
        <v>1.9E-2</v>
      </c>
      <c r="S9" s="13">
        <f t="shared" si="2"/>
        <v>2.1000000000000001E-2</v>
      </c>
      <c r="T9" s="13">
        <f t="shared" si="2"/>
        <v>0.02</v>
      </c>
      <c r="U9" s="13">
        <f t="shared" si="2"/>
        <v>0.02</v>
      </c>
      <c r="V9" s="13">
        <f t="shared" si="2"/>
        <v>0.02</v>
      </c>
      <c r="W9" s="13">
        <f t="shared" si="2"/>
        <v>0.02</v>
      </c>
      <c r="X9" s="13">
        <f t="shared" si="2"/>
        <v>0.02</v>
      </c>
      <c r="Y9" s="13">
        <f t="shared" si="2"/>
        <v>0.02</v>
      </c>
      <c r="Z9" s="13">
        <f t="shared" si="2"/>
        <v>0.02</v>
      </c>
      <c r="AA9" s="13">
        <f t="shared" si="2"/>
        <v>0.02</v>
      </c>
      <c r="AB9" s="13">
        <f t="shared" si="2"/>
        <v>0.02</v>
      </c>
      <c r="AC9" s="13">
        <f t="shared" si="2"/>
        <v>0.02</v>
      </c>
      <c r="AD9" s="13">
        <f t="shared" si="2"/>
        <v>0.02</v>
      </c>
      <c r="AE9" s="13">
        <f t="shared" si="2"/>
        <v>0.02</v>
      </c>
      <c r="AF9" s="13">
        <f t="shared" si="2"/>
        <v>0.02</v>
      </c>
      <c r="AG9" s="13">
        <f t="shared" si="2"/>
        <v>0.02</v>
      </c>
      <c r="AH9" s="13">
        <f t="shared" si="2"/>
        <v>0.02</v>
      </c>
      <c r="AI9" s="13">
        <f t="shared" ref="AI9:AM9" si="3">IF(ISNUMBER(AI7),AI7,AI8)</f>
        <v>0.02</v>
      </c>
      <c r="AJ9" s="13">
        <f t="shared" si="3"/>
        <v>0.02</v>
      </c>
      <c r="AK9" s="13">
        <f t="shared" si="3"/>
        <v>0.02</v>
      </c>
      <c r="AL9" s="13">
        <f t="shared" si="3"/>
        <v>0.02</v>
      </c>
      <c r="AM9" s="13">
        <f t="shared" si="3"/>
        <v>0.02</v>
      </c>
      <c r="AN9" s="13">
        <f>IF(ISNUMBER(AN7),AN7,AN8)</f>
        <v>0.02</v>
      </c>
      <c r="AO9" s="13">
        <f t="shared" ref="AO9:CK9" si="4">IF(ISNUMBER(AO7),AO7,AO8)</f>
        <v>0.02</v>
      </c>
      <c r="AP9" s="13">
        <f t="shared" si="4"/>
        <v>0.02</v>
      </c>
      <c r="AQ9" s="13">
        <f t="shared" si="4"/>
        <v>0.02</v>
      </c>
      <c r="AR9" s="13">
        <f t="shared" si="4"/>
        <v>0.02</v>
      </c>
      <c r="AS9" s="13">
        <f t="shared" si="4"/>
        <v>0.02</v>
      </c>
      <c r="AT9" s="13">
        <f t="shared" si="4"/>
        <v>0.02</v>
      </c>
      <c r="AU9" s="13">
        <f t="shared" si="4"/>
        <v>0.02</v>
      </c>
      <c r="AV9" s="13">
        <f t="shared" si="4"/>
        <v>0.02</v>
      </c>
      <c r="AW9" s="13">
        <f t="shared" si="4"/>
        <v>0.02</v>
      </c>
      <c r="AX9" s="13">
        <f t="shared" si="4"/>
        <v>0.02</v>
      </c>
      <c r="AY9" s="13">
        <f t="shared" si="4"/>
        <v>0.02</v>
      </c>
      <c r="AZ9" s="13">
        <f t="shared" si="4"/>
        <v>0.02</v>
      </c>
      <c r="BA9" s="13">
        <f t="shared" si="4"/>
        <v>0.02</v>
      </c>
      <c r="BB9" s="13">
        <f t="shared" si="4"/>
        <v>0.02</v>
      </c>
      <c r="BC9" s="13">
        <f t="shared" si="4"/>
        <v>0.02</v>
      </c>
      <c r="BD9" s="13">
        <f t="shared" si="4"/>
        <v>0.02</v>
      </c>
      <c r="BE9" s="13">
        <f t="shared" si="4"/>
        <v>0.02</v>
      </c>
      <c r="BF9" s="13">
        <f t="shared" si="4"/>
        <v>0.02</v>
      </c>
      <c r="BG9" s="13">
        <f t="shared" si="4"/>
        <v>0.02</v>
      </c>
      <c r="BH9" s="13">
        <f t="shared" si="4"/>
        <v>0.02</v>
      </c>
      <c r="BI9" s="13">
        <f t="shared" si="4"/>
        <v>0.02</v>
      </c>
      <c r="BJ9" s="13">
        <f t="shared" si="4"/>
        <v>0.02</v>
      </c>
      <c r="BK9" s="13">
        <f t="shared" si="4"/>
        <v>0.02</v>
      </c>
      <c r="BL9" s="13">
        <f t="shared" si="4"/>
        <v>0.02</v>
      </c>
      <c r="BM9" s="13">
        <f t="shared" si="4"/>
        <v>0.02</v>
      </c>
      <c r="BN9" s="13">
        <f t="shared" si="4"/>
        <v>0.02</v>
      </c>
      <c r="BO9" s="13">
        <f t="shared" si="4"/>
        <v>0.02</v>
      </c>
      <c r="BP9" s="13">
        <f t="shared" si="4"/>
        <v>0.02</v>
      </c>
      <c r="BQ9" s="13">
        <f t="shared" si="4"/>
        <v>0.02</v>
      </c>
      <c r="BR9" s="13">
        <f t="shared" si="4"/>
        <v>0.02</v>
      </c>
      <c r="BS9" s="13">
        <f t="shared" si="4"/>
        <v>0.02</v>
      </c>
      <c r="BT9" s="13">
        <f t="shared" si="4"/>
        <v>0.02</v>
      </c>
      <c r="BU9" s="13">
        <f t="shared" si="4"/>
        <v>0.02</v>
      </c>
      <c r="BV9" s="13">
        <f t="shared" si="4"/>
        <v>0.02</v>
      </c>
      <c r="BW9" s="13">
        <f t="shared" si="4"/>
        <v>0.02</v>
      </c>
      <c r="BX9" s="13">
        <f t="shared" si="4"/>
        <v>0.02</v>
      </c>
      <c r="BY9" s="13">
        <f t="shared" si="4"/>
        <v>0.02</v>
      </c>
      <c r="BZ9" s="13">
        <f t="shared" si="4"/>
        <v>0.02</v>
      </c>
      <c r="CA9" s="13">
        <f t="shared" si="4"/>
        <v>0.02</v>
      </c>
      <c r="CB9" s="13">
        <f t="shared" si="4"/>
        <v>0.02</v>
      </c>
      <c r="CC9" s="13">
        <f t="shared" si="4"/>
        <v>0.02</v>
      </c>
      <c r="CD9" s="13">
        <f t="shared" si="4"/>
        <v>0.02</v>
      </c>
      <c r="CE9" s="13">
        <f t="shared" si="4"/>
        <v>0.02</v>
      </c>
      <c r="CF9" s="13">
        <f t="shared" si="4"/>
        <v>0.02</v>
      </c>
      <c r="CG9" s="13">
        <f t="shared" si="4"/>
        <v>0.02</v>
      </c>
      <c r="CH9" s="13">
        <f t="shared" si="4"/>
        <v>0.02</v>
      </c>
      <c r="CI9" s="13">
        <f t="shared" si="4"/>
        <v>0.02</v>
      </c>
      <c r="CJ9" s="13">
        <f t="shared" si="4"/>
        <v>0.02</v>
      </c>
      <c r="CK9" s="13">
        <f t="shared" si="4"/>
        <v>0.02</v>
      </c>
    </row>
    <row r="10" spans="1:89">
      <c r="A10" s="1"/>
      <c r="B10" s="1"/>
      <c r="D10" s="12"/>
      <c r="M10" s="199"/>
      <c r="N10" s="199"/>
      <c r="O10" s="199"/>
      <c r="P10" s="199"/>
      <c r="Q10" s="199"/>
      <c r="R10" s="199"/>
    </row>
    <row r="11" spans="1:89">
      <c r="A11" s="179"/>
      <c r="B11" s="302"/>
      <c r="C11" s="235" t="s">
        <v>371</v>
      </c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  <c r="AU11" s="177"/>
      <c r="AV11" s="177"/>
      <c r="AW11" s="177"/>
      <c r="AX11" s="177"/>
      <c r="AY11" s="177"/>
      <c r="AZ11" s="177"/>
      <c r="BA11" s="177"/>
      <c r="BB11" s="177"/>
      <c r="BC11" s="177"/>
      <c r="BD11" s="177"/>
      <c r="BE11" s="177"/>
      <c r="BF11" s="177"/>
      <c r="BG11" s="177"/>
      <c r="BH11" s="177"/>
      <c r="BI11" s="177"/>
      <c r="BJ11" s="177"/>
      <c r="BK11" s="177"/>
      <c r="BL11" s="177"/>
      <c r="BM11" s="177"/>
      <c r="BN11" s="177"/>
      <c r="BO11" s="177"/>
      <c r="BP11" s="177"/>
      <c r="BQ11" s="177"/>
      <c r="BR11" s="177"/>
      <c r="BS11" s="177"/>
      <c r="BT11" s="177"/>
      <c r="BU11" s="177"/>
      <c r="BV11" s="177"/>
      <c r="BW11" s="177"/>
      <c r="BX11" s="177"/>
      <c r="BY11" s="177"/>
      <c r="BZ11" s="177"/>
      <c r="CA11" s="177"/>
      <c r="CB11" s="177"/>
      <c r="CC11" s="177"/>
      <c r="CD11" s="177"/>
      <c r="CE11" s="177"/>
      <c r="CF11" s="177"/>
      <c r="CG11" s="177"/>
      <c r="CH11" s="177"/>
      <c r="CI11" s="177"/>
      <c r="CJ11" s="177"/>
      <c r="CK11" s="177"/>
    </row>
    <row r="12" spans="1:89">
      <c r="A12" s="1"/>
      <c r="B12" s="1"/>
      <c r="D12" s="12"/>
      <c r="G12" s="197"/>
      <c r="H12" s="197" t="s">
        <v>372</v>
      </c>
      <c r="I12" s="197" t="s">
        <v>372</v>
      </c>
      <c r="J12" s="197" t="s">
        <v>372</v>
      </c>
      <c r="K12" s="198" t="s">
        <v>365</v>
      </c>
      <c r="L12" s="198" t="s">
        <v>365</v>
      </c>
      <c r="M12" s="198" t="s">
        <v>365</v>
      </c>
      <c r="N12" s="198" t="s">
        <v>365</v>
      </c>
      <c r="O12" s="198" t="s">
        <v>365</v>
      </c>
      <c r="P12" s="198"/>
      <c r="Q12" s="198"/>
      <c r="R12" s="198"/>
      <c r="S12" s="198"/>
      <c r="T12" s="198"/>
      <c r="U12" s="198"/>
      <c r="V12" s="198"/>
      <c r="W12" s="198"/>
      <c r="X12" s="198"/>
      <c r="Y12" s="198"/>
      <c r="Z12" s="198"/>
      <c r="AA12" s="198"/>
      <c r="AB12" s="198"/>
      <c r="AC12" s="198"/>
      <c r="AD12" s="198"/>
      <c r="AE12" s="198"/>
      <c r="AF12" s="198"/>
      <c r="AG12" s="198"/>
      <c r="AH12" s="198"/>
    </row>
    <row r="13" spans="1:89">
      <c r="A13" s="1"/>
      <c r="B13" s="1"/>
      <c r="C13" s="1" t="s">
        <v>373</v>
      </c>
      <c r="D13" s="12" t="s">
        <v>367</v>
      </c>
      <c r="E13" s="33" t="s">
        <v>42</v>
      </c>
      <c r="G13" s="13"/>
      <c r="H13" s="196">
        <v>3.0599999999999999E-2</v>
      </c>
      <c r="I13" s="196">
        <v>2.5884636879724532E-2</v>
      </c>
      <c r="J13" s="196">
        <v>1.2128336726209277E-2</v>
      </c>
      <c r="K13" s="196">
        <v>3.9800000000000002E-2</v>
      </c>
      <c r="L13" s="196">
        <v>0.10059999999999999</v>
      </c>
      <c r="M13" s="196">
        <v>5.67E-2</v>
      </c>
      <c r="N13" s="196">
        <v>2.3599999999999999E-2</v>
      </c>
      <c r="O13" s="196">
        <v>3.44E-2</v>
      </c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</row>
    <row r="14" spans="1:89">
      <c r="A14" s="1"/>
      <c r="B14" s="1"/>
      <c r="C14" s="8" t="s">
        <v>374</v>
      </c>
      <c r="D14" s="12" t="s">
        <v>41</v>
      </c>
      <c r="E14" s="33" t="s">
        <v>42</v>
      </c>
      <c r="P14" s="196">
        <v>0.02</v>
      </c>
      <c r="Q14" s="196">
        <v>1.9E-2</v>
      </c>
      <c r="R14" s="196">
        <v>0.02</v>
      </c>
      <c r="S14" s="196">
        <v>0.02</v>
      </c>
      <c r="T14" s="196">
        <v>0.02</v>
      </c>
      <c r="U14" s="196">
        <v>0.02</v>
      </c>
      <c r="V14" s="196">
        <v>0.02</v>
      </c>
      <c r="W14" s="196">
        <v>0.02</v>
      </c>
      <c r="X14" s="196">
        <v>0.02</v>
      </c>
      <c r="Y14" s="196">
        <v>0.02</v>
      </c>
      <c r="Z14" s="196">
        <v>0.02</v>
      </c>
      <c r="AA14" s="196">
        <v>0.02</v>
      </c>
      <c r="AB14" s="196">
        <v>0.02</v>
      </c>
      <c r="AC14" s="196">
        <v>0.02</v>
      </c>
      <c r="AD14" s="196">
        <v>0.02</v>
      </c>
      <c r="AE14" s="196">
        <v>0.02</v>
      </c>
      <c r="AF14" s="196">
        <v>0.02</v>
      </c>
      <c r="AG14" s="196">
        <v>0.02</v>
      </c>
      <c r="AH14" s="196">
        <v>0.02</v>
      </c>
      <c r="AI14" s="196">
        <v>0.02</v>
      </c>
      <c r="AJ14" s="196">
        <v>0.02</v>
      </c>
      <c r="AK14" s="196">
        <v>0.02</v>
      </c>
      <c r="AL14" s="196">
        <v>0.02</v>
      </c>
      <c r="AM14" s="196">
        <v>0.02</v>
      </c>
      <c r="AN14" s="196">
        <v>0.02</v>
      </c>
      <c r="AO14" s="196">
        <v>0.02</v>
      </c>
      <c r="AP14" s="196">
        <v>0.02</v>
      </c>
      <c r="AQ14" s="196">
        <v>0.02</v>
      </c>
      <c r="AR14" s="196">
        <v>0.02</v>
      </c>
      <c r="AS14" s="196">
        <v>0.02</v>
      </c>
      <c r="AT14" s="196">
        <v>0.02</v>
      </c>
      <c r="AU14" s="196">
        <v>0.02</v>
      </c>
      <c r="AV14" s="196">
        <v>0.02</v>
      </c>
      <c r="AW14" s="196">
        <v>0.02</v>
      </c>
      <c r="AX14" s="196">
        <v>0.02</v>
      </c>
      <c r="AY14" s="196">
        <v>0.02</v>
      </c>
      <c r="AZ14" s="196">
        <v>0.02</v>
      </c>
      <c r="BA14" s="196">
        <v>0.02</v>
      </c>
      <c r="BB14" s="196">
        <v>0.02</v>
      </c>
      <c r="BC14" s="196">
        <v>0.02</v>
      </c>
      <c r="BD14" s="196">
        <v>0.02</v>
      </c>
      <c r="BE14" s="196">
        <v>0.02</v>
      </c>
      <c r="BF14" s="196">
        <v>0.02</v>
      </c>
      <c r="BG14" s="196">
        <v>0.02</v>
      </c>
      <c r="BH14" s="196">
        <v>0.02</v>
      </c>
      <c r="BI14" s="196">
        <v>0.02</v>
      </c>
      <c r="BJ14" s="196">
        <v>0.02</v>
      </c>
      <c r="BK14" s="196">
        <v>0.02</v>
      </c>
      <c r="BL14" s="196">
        <v>0.02</v>
      </c>
      <c r="BM14" s="196">
        <v>0.02</v>
      </c>
      <c r="BN14" s="196">
        <v>0.02</v>
      </c>
      <c r="BO14" s="196">
        <v>0.02</v>
      </c>
      <c r="BP14" s="196">
        <v>0.02</v>
      </c>
      <c r="BQ14" s="196">
        <v>0.02</v>
      </c>
      <c r="BR14" s="196">
        <v>0.02</v>
      </c>
      <c r="BS14" s="196">
        <v>0.02</v>
      </c>
      <c r="BT14" s="196">
        <v>0.02</v>
      </c>
      <c r="BU14" s="196">
        <v>0.02</v>
      </c>
      <c r="BV14" s="196">
        <v>0.02</v>
      </c>
      <c r="BW14" s="196">
        <v>0.02</v>
      </c>
      <c r="BX14" s="196">
        <v>0.02</v>
      </c>
      <c r="BY14" s="196">
        <v>0.02</v>
      </c>
      <c r="BZ14" s="196">
        <v>0.02</v>
      </c>
      <c r="CA14" s="196">
        <v>0.02</v>
      </c>
      <c r="CB14" s="196">
        <v>0.02</v>
      </c>
      <c r="CC14" s="196">
        <v>0.02</v>
      </c>
      <c r="CD14" s="196">
        <v>0.02</v>
      </c>
      <c r="CE14" s="196">
        <v>0.02</v>
      </c>
      <c r="CF14" s="196">
        <v>0.02</v>
      </c>
      <c r="CG14" s="196">
        <v>0.02</v>
      </c>
      <c r="CH14" s="196">
        <v>0.02</v>
      </c>
      <c r="CI14" s="196">
        <v>0.02</v>
      </c>
      <c r="CJ14" s="196">
        <v>0.02</v>
      </c>
      <c r="CK14" s="196">
        <v>0.02</v>
      </c>
    </row>
    <row r="15" spans="1:89">
      <c r="A15" s="1"/>
      <c r="B15" s="56"/>
      <c r="C15" s="8" t="s">
        <v>375</v>
      </c>
      <c r="D15" s="12" t="s">
        <v>370</v>
      </c>
      <c r="E15" s="33" t="s">
        <v>42</v>
      </c>
      <c r="F15" s="4"/>
      <c r="G15" s="13"/>
      <c r="H15" s="13">
        <f>IF(ISNUMBER(H13),H13,H14)</f>
        <v>3.0599999999999999E-2</v>
      </c>
      <c r="I15" s="13">
        <f t="shared" ref="I15:AH15" si="5">IF(ISNUMBER(I13),I13,I14)</f>
        <v>2.5884636879724532E-2</v>
      </c>
      <c r="J15" s="13">
        <f t="shared" si="5"/>
        <v>1.2128336726209277E-2</v>
      </c>
      <c r="K15" s="13">
        <f t="shared" si="5"/>
        <v>3.9800000000000002E-2</v>
      </c>
      <c r="L15" s="13">
        <f t="shared" si="5"/>
        <v>0.10059999999999999</v>
      </c>
      <c r="M15" s="13">
        <f>IF(ISNUMBER(M13),M13,M14)</f>
        <v>5.67E-2</v>
      </c>
      <c r="N15" s="13">
        <f t="shared" si="5"/>
        <v>2.3599999999999999E-2</v>
      </c>
      <c r="O15" s="13">
        <f t="shared" si="5"/>
        <v>3.44E-2</v>
      </c>
      <c r="P15" s="13">
        <f t="shared" si="5"/>
        <v>0.02</v>
      </c>
      <c r="Q15" s="13">
        <f t="shared" si="5"/>
        <v>1.9E-2</v>
      </c>
      <c r="R15" s="13">
        <f t="shared" si="5"/>
        <v>0.02</v>
      </c>
      <c r="S15" s="13">
        <f t="shared" si="5"/>
        <v>0.02</v>
      </c>
      <c r="T15" s="13">
        <f t="shared" si="5"/>
        <v>0.02</v>
      </c>
      <c r="U15" s="13">
        <f t="shared" si="5"/>
        <v>0.02</v>
      </c>
      <c r="V15" s="13">
        <f t="shared" si="5"/>
        <v>0.02</v>
      </c>
      <c r="W15" s="13">
        <f t="shared" si="5"/>
        <v>0.02</v>
      </c>
      <c r="X15" s="13">
        <f t="shared" si="5"/>
        <v>0.02</v>
      </c>
      <c r="Y15" s="13">
        <f t="shared" si="5"/>
        <v>0.02</v>
      </c>
      <c r="Z15" s="13">
        <f t="shared" si="5"/>
        <v>0.02</v>
      </c>
      <c r="AA15" s="13">
        <f t="shared" si="5"/>
        <v>0.02</v>
      </c>
      <c r="AB15" s="13">
        <f t="shared" si="5"/>
        <v>0.02</v>
      </c>
      <c r="AC15" s="13">
        <f t="shared" si="5"/>
        <v>0.02</v>
      </c>
      <c r="AD15" s="13">
        <f t="shared" si="5"/>
        <v>0.02</v>
      </c>
      <c r="AE15" s="13">
        <f t="shared" si="5"/>
        <v>0.02</v>
      </c>
      <c r="AF15" s="13">
        <f t="shared" si="5"/>
        <v>0.02</v>
      </c>
      <c r="AG15" s="13">
        <f t="shared" si="5"/>
        <v>0.02</v>
      </c>
      <c r="AH15" s="13">
        <f t="shared" si="5"/>
        <v>0.02</v>
      </c>
      <c r="AI15" s="13">
        <f t="shared" ref="AI15:CK15" si="6">IF(ISNUMBER(AI13),AI13,AI14)</f>
        <v>0.02</v>
      </c>
      <c r="AJ15" s="13">
        <f t="shared" si="6"/>
        <v>0.02</v>
      </c>
      <c r="AK15" s="13">
        <f t="shared" si="6"/>
        <v>0.02</v>
      </c>
      <c r="AL15" s="13">
        <f t="shared" si="6"/>
        <v>0.02</v>
      </c>
      <c r="AM15" s="13">
        <f t="shared" si="6"/>
        <v>0.02</v>
      </c>
      <c r="AN15" s="13">
        <f t="shared" si="6"/>
        <v>0.02</v>
      </c>
      <c r="AO15" s="13">
        <f t="shared" si="6"/>
        <v>0.02</v>
      </c>
      <c r="AP15" s="13">
        <f t="shared" si="6"/>
        <v>0.02</v>
      </c>
      <c r="AQ15" s="13">
        <f t="shared" si="6"/>
        <v>0.02</v>
      </c>
      <c r="AR15" s="13">
        <f t="shared" si="6"/>
        <v>0.02</v>
      </c>
      <c r="AS15" s="13">
        <f t="shared" si="6"/>
        <v>0.02</v>
      </c>
      <c r="AT15" s="13">
        <f t="shared" si="6"/>
        <v>0.02</v>
      </c>
      <c r="AU15" s="13">
        <f t="shared" si="6"/>
        <v>0.02</v>
      </c>
      <c r="AV15" s="13">
        <f t="shared" si="6"/>
        <v>0.02</v>
      </c>
      <c r="AW15" s="13">
        <f t="shared" si="6"/>
        <v>0.02</v>
      </c>
      <c r="AX15" s="13">
        <f t="shared" si="6"/>
        <v>0.02</v>
      </c>
      <c r="AY15" s="13">
        <f t="shared" si="6"/>
        <v>0.02</v>
      </c>
      <c r="AZ15" s="13">
        <f t="shared" si="6"/>
        <v>0.02</v>
      </c>
      <c r="BA15" s="13">
        <f t="shared" si="6"/>
        <v>0.02</v>
      </c>
      <c r="BB15" s="13">
        <f t="shared" si="6"/>
        <v>0.02</v>
      </c>
      <c r="BC15" s="13">
        <f t="shared" si="6"/>
        <v>0.02</v>
      </c>
      <c r="BD15" s="13">
        <f t="shared" si="6"/>
        <v>0.02</v>
      </c>
      <c r="BE15" s="13">
        <f t="shared" si="6"/>
        <v>0.02</v>
      </c>
      <c r="BF15" s="13">
        <f t="shared" si="6"/>
        <v>0.02</v>
      </c>
      <c r="BG15" s="13">
        <f t="shared" si="6"/>
        <v>0.02</v>
      </c>
      <c r="BH15" s="13">
        <f t="shared" si="6"/>
        <v>0.02</v>
      </c>
      <c r="BI15" s="13">
        <f t="shared" si="6"/>
        <v>0.02</v>
      </c>
      <c r="BJ15" s="13">
        <f t="shared" si="6"/>
        <v>0.02</v>
      </c>
      <c r="BK15" s="13">
        <f t="shared" si="6"/>
        <v>0.02</v>
      </c>
      <c r="BL15" s="13">
        <f t="shared" si="6"/>
        <v>0.02</v>
      </c>
      <c r="BM15" s="13">
        <f t="shared" si="6"/>
        <v>0.02</v>
      </c>
      <c r="BN15" s="13">
        <f t="shared" si="6"/>
        <v>0.02</v>
      </c>
      <c r="BO15" s="13">
        <f t="shared" si="6"/>
        <v>0.02</v>
      </c>
      <c r="BP15" s="13">
        <f t="shared" si="6"/>
        <v>0.02</v>
      </c>
      <c r="BQ15" s="13">
        <f t="shared" si="6"/>
        <v>0.02</v>
      </c>
      <c r="BR15" s="13">
        <f t="shared" si="6"/>
        <v>0.02</v>
      </c>
      <c r="BS15" s="13">
        <f t="shared" si="6"/>
        <v>0.02</v>
      </c>
      <c r="BT15" s="13">
        <f t="shared" si="6"/>
        <v>0.02</v>
      </c>
      <c r="BU15" s="13">
        <f t="shared" si="6"/>
        <v>0.02</v>
      </c>
      <c r="BV15" s="13">
        <f t="shared" si="6"/>
        <v>0.02</v>
      </c>
      <c r="BW15" s="13">
        <f t="shared" si="6"/>
        <v>0.02</v>
      </c>
      <c r="BX15" s="13">
        <f t="shared" si="6"/>
        <v>0.02</v>
      </c>
      <c r="BY15" s="13">
        <f t="shared" si="6"/>
        <v>0.02</v>
      </c>
      <c r="BZ15" s="13">
        <f t="shared" si="6"/>
        <v>0.02</v>
      </c>
      <c r="CA15" s="13">
        <f t="shared" si="6"/>
        <v>0.02</v>
      </c>
      <c r="CB15" s="13">
        <f t="shared" si="6"/>
        <v>0.02</v>
      </c>
      <c r="CC15" s="13">
        <f t="shared" si="6"/>
        <v>0.02</v>
      </c>
      <c r="CD15" s="13">
        <f t="shared" si="6"/>
        <v>0.02</v>
      </c>
      <c r="CE15" s="13">
        <f t="shared" si="6"/>
        <v>0.02</v>
      </c>
      <c r="CF15" s="13">
        <f t="shared" si="6"/>
        <v>0.02</v>
      </c>
      <c r="CG15" s="13">
        <f t="shared" si="6"/>
        <v>0.02</v>
      </c>
      <c r="CH15" s="13">
        <f t="shared" si="6"/>
        <v>0.02</v>
      </c>
      <c r="CI15" s="13">
        <f t="shared" si="6"/>
        <v>0.02</v>
      </c>
      <c r="CJ15" s="13">
        <f t="shared" si="6"/>
        <v>0.02</v>
      </c>
      <c r="CK15" s="13">
        <f t="shared" si="6"/>
        <v>0.02</v>
      </c>
    </row>
    <row r="16" spans="1:89">
      <c r="A16" s="1"/>
      <c r="B16" s="1"/>
      <c r="D16" s="12"/>
    </row>
    <row r="17" spans="1:89">
      <c r="A17" s="1"/>
      <c r="B17" s="1"/>
      <c r="C17" t="s">
        <v>774</v>
      </c>
      <c r="D17" s="12" t="s">
        <v>736</v>
      </c>
      <c r="E17" s="2" t="s">
        <v>43</v>
      </c>
      <c r="G17" s="62"/>
      <c r="H17" s="62"/>
      <c r="I17" s="62"/>
      <c r="J17" s="62"/>
      <c r="K17" s="199"/>
      <c r="L17" s="199"/>
      <c r="M17" s="199"/>
      <c r="N17" s="468">
        <v>1</v>
      </c>
      <c r="O17" s="199">
        <f t="shared" ref="O17:AT17" si="7">N17*(1+O15)</f>
        <v>1.0344</v>
      </c>
      <c r="P17" s="199">
        <f t="shared" si="7"/>
        <v>1.055088</v>
      </c>
      <c r="Q17" s="199">
        <f t="shared" si="7"/>
        <v>1.0751346719999999</v>
      </c>
      <c r="R17" s="199">
        <f t="shared" si="7"/>
        <v>1.0966373654399999</v>
      </c>
      <c r="S17" s="199">
        <f t="shared" si="7"/>
        <v>1.1185701127487999</v>
      </c>
      <c r="T17" s="199">
        <f t="shared" si="7"/>
        <v>1.1409415150037758</v>
      </c>
      <c r="U17" s="199">
        <f t="shared" si="7"/>
        <v>1.1637603453038514</v>
      </c>
      <c r="V17" s="199">
        <f t="shared" si="7"/>
        <v>1.1870355522099285</v>
      </c>
      <c r="W17" s="199">
        <f t="shared" si="7"/>
        <v>1.210776263254127</v>
      </c>
      <c r="X17" s="199">
        <f t="shared" si="7"/>
        <v>1.2349917885192097</v>
      </c>
      <c r="Y17" s="199">
        <f t="shared" si="7"/>
        <v>1.2596916242895939</v>
      </c>
      <c r="Z17" s="199">
        <f t="shared" si="7"/>
        <v>1.2848854567753858</v>
      </c>
      <c r="AA17" s="199">
        <f t="shared" si="7"/>
        <v>1.3105831659108935</v>
      </c>
      <c r="AB17" s="199">
        <f t="shared" si="7"/>
        <v>1.3367948292291114</v>
      </c>
      <c r="AC17" s="199">
        <f t="shared" si="7"/>
        <v>1.3635307258136937</v>
      </c>
      <c r="AD17" s="199">
        <f t="shared" si="7"/>
        <v>1.3908013403299677</v>
      </c>
      <c r="AE17" s="199">
        <f t="shared" si="7"/>
        <v>1.4186173671365672</v>
      </c>
      <c r="AF17" s="199">
        <f t="shared" si="7"/>
        <v>1.4469897144792985</v>
      </c>
      <c r="AG17" s="199">
        <f t="shared" si="7"/>
        <v>1.4759295087688844</v>
      </c>
      <c r="AH17" s="199">
        <f t="shared" si="7"/>
        <v>1.505448098944262</v>
      </c>
      <c r="AI17" s="199">
        <f t="shared" si="7"/>
        <v>1.5355570609231473</v>
      </c>
      <c r="AJ17" s="199">
        <f t="shared" si="7"/>
        <v>1.5662682021416103</v>
      </c>
      <c r="AK17" s="199">
        <f t="shared" si="7"/>
        <v>1.5975935661844425</v>
      </c>
      <c r="AL17" s="199">
        <f t="shared" si="7"/>
        <v>1.6295454375081313</v>
      </c>
      <c r="AM17" s="199">
        <f t="shared" si="7"/>
        <v>1.6621363462582939</v>
      </c>
      <c r="AN17" s="199">
        <f t="shared" si="7"/>
        <v>1.6953790731834597</v>
      </c>
      <c r="AO17" s="199">
        <f t="shared" si="7"/>
        <v>1.7292866546471288</v>
      </c>
      <c r="AP17" s="199">
        <f t="shared" si="7"/>
        <v>1.7638723877400715</v>
      </c>
      <c r="AQ17" s="199">
        <f t="shared" si="7"/>
        <v>1.799149835494873</v>
      </c>
      <c r="AR17" s="199">
        <f t="shared" si="7"/>
        <v>1.8351328322047704</v>
      </c>
      <c r="AS17" s="199">
        <f t="shared" si="7"/>
        <v>1.8718354888488657</v>
      </c>
      <c r="AT17" s="199">
        <f t="shared" si="7"/>
        <v>1.9092721986258432</v>
      </c>
      <c r="AU17" s="199">
        <f t="shared" ref="AU17:BZ17" si="8">AT17*(1+AU15)</f>
        <v>1.9474576425983601</v>
      </c>
      <c r="AV17" s="199">
        <f t="shared" si="8"/>
        <v>1.9864067954503273</v>
      </c>
      <c r="AW17" s="199">
        <f t="shared" si="8"/>
        <v>2.026134931359334</v>
      </c>
      <c r="AX17" s="199">
        <f t="shared" si="8"/>
        <v>2.0666576299865209</v>
      </c>
      <c r="AY17" s="199">
        <f t="shared" si="8"/>
        <v>2.1079907825862514</v>
      </c>
      <c r="AZ17" s="199">
        <f t="shared" si="8"/>
        <v>2.1501505982379765</v>
      </c>
      <c r="BA17" s="199">
        <f t="shared" si="8"/>
        <v>2.193153610202736</v>
      </c>
      <c r="BB17" s="199">
        <f t="shared" si="8"/>
        <v>2.2370166824067907</v>
      </c>
      <c r="BC17" s="199">
        <f t="shared" si="8"/>
        <v>2.2817570160549265</v>
      </c>
      <c r="BD17" s="199">
        <f t="shared" si="8"/>
        <v>2.3273921563760251</v>
      </c>
      <c r="BE17" s="199">
        <f t="shared" si="8"/>
        <v>2.3739399995035457</v>
      </c>
      <c r="BF17" s="199">
        <f t="shared" si="8"/>
        <v>2.4214187994936167</v>
      </c>
      <c r="BG17" s="199">
        <f t="shared" si="8"/>
        <v>2.4698471754834892</v>
      </c>
      <c r="BH17" s="199">
        <f t="shared" si="8"/>
        <v>2.5192441189931589</v>
      </c>
      <c r="BI17" s="199">
        <f t="shared" si="8"/>
        <v>2.5696290013730221</v>
      </c>
      <c r="BJ17" s="199">
        <f t="shared" si="8"/>
        <v>2.6210215814004827</v>
      </c>
      <c r="BK17" s="199">
        <f t="shared" si="8"/>
        <v>2.6734420130284926</v>
      </c>
      <c r="BL17" s="199">
        <f t="shared" si="8"/>
        <v>2.7269108532890627</v>
      </c>
      <c r="BM17" s="199">
        <f t="shared" si="8"/>
        <v>2.781449070354844</v>
      </c>
      <c r="BN17" s="199">
        <f t="shared" si="8"/>
        <v>2.8370780517619409</v>
      </c>
      <c r="BO17" s="199">
        <f t="shared" si="8"/>
        <v>2.8938196127971798</v>
      </c>
      <c r="BP17" s="199">
        <f t="shared" si="8"/>
        <v>2.9516960050531234</v>
      </c>
      <c r="BQ17" s="199">
        <f t="shared" si="8"/>
        <v>3.0107299251541857</v>
      </c>
      <c r="BR17" s="199">
        <f t="shared" si="8"/>
        <v>3.0709445236572694</v>
      </c>
      <c r="BS17" s="199">
        <f t="shared" si="8"/>
        <v>3.1323634141304151</v>
      </c>
      <c r="BT17" s="199">
        <f t="shared" si="8"/>
        <v>3.1950106824130233</v>
      </c>
      <c r="BU17" s="199">
        <f t="shared" si="8"/>
        <v>3.258910896061284</v>
      </c>
      <c r="BV17" s="199">
        <f t="shared" si="8"/>
        <v>3.3240891139825099</v>
      </c>
      <c r="BW17" s="199">
        <f t="shared" si="8"/>
        <v>3.3905708962621603</v>
      </c>
      <c r="BX17" s="199">
        <f t="shared" si="8"/>
        <v>3.4583823141874035</v>
      </c>
      <c r="BY17" s="199">
        <f t="shared" si="8"/>
        <v>3.5275499604711515</v>
      </c>
      <c r="BZ17" s="199">
        <f t="shared" si="8"/>
        <v>3.5981009596805746</v>
      </c>
      <c r="CA17" s="199">
        <f t="shared" ref="CA17:CK17" si="9">BZ17*(1+CA15)</f>
        <v>3.6700629788741863</v>
      </c>
      <c r="CB17" s="199">
        <f t="shared" si="9"/>
        <v>3.7434642384516703</v>
      </c>
      <c r="CC17" s="199">
        <f t="shared" si="9"/>
        <v>3.8183335232207036</v>
      </c>
      <c r="CD17" s="199">
        <f t="shared" si="9"/>
        <v>3.8947001936851176</v>
      </c>
      <c r="CE17" s="199">
        <f t="shared" si="9"/>
        <v>3.9725941975588199</v>
      </c>
      <c r="CF17" s="199">
        <f t="shared" si="9"/>
        <v>4.0520460815099968</v>
      </c>
      <c r="CG17" s="199">
        <f t="shared" si="9"/>
        <v>4.1330870031401972</v>
      </c>
      <c r="CH17" s="199">
        <f t="shared" si="9"/>
        <v>4.215748743203001</v>
      </c>
      <c r="CI17" s="199">
        <f t="shared" si="9"/>
        <v>4.3000637180670607</v>
      </c>
      <c r="CJ17" s="199">
        <f t="shared" si="9"/>
        <v>4.3860649924284019</v>
      </c>
      <c r="CK17" s="199">
        <f t="shared" si="9"/>
        <v>4.4737862922769702</v>
      </c>
    </row>
    <row r="18" spans="1:89">
      <c r="A18" s="1"/>
      <c r="B18" s="1"/>
      <c r="D18" s="12"/>
      <c r="E18" s="2"/>
      <c r="G18" s="62"/>
      <c r="H18" s="62"/>
      <c r="I18" s="62"/>
      <c r="J18" s="62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</row>
    <row r="19" spans="1:89">
      <c r="A19" s="179"/>
      <c r="B19" s="302"/>
      <c r="C19" s="235" t="s">
        <v>376</v>
      </c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  <c r="AO19" s="177"/>
      <c r="AP19" s="177"/>
      <c r="AQ19" s="177"/>
      <c r="AR19" s="177"/>
      <c r="AS19" s="177"/>
      <c r="AT19" s="177"/>
      <c r="AU19" s="177"/>
      <c r="AV19" s="177"/>
      <c r="AW19" s="177"/>
      <c r="AX19" s="177"/>
      <c r="AY19" s="177"/>
      <c r="AZ19" s="177"/>
      <c r="BA19" s="177"/>
      <c r="BB19" s="177"/>
      <c r="BC19" s="177"/>
      <c r="BD19" s="177"/>
      <c r="BE19" s="177"/>
      <c r="BF19" s="177"/>
      <c r="BG19" s="177"/>
      <c r="BH19" s="177"/>
      <c r="BI19" s="177"/>
      <c r="BJ19" s="177"/>
      <c r="BK19" s="177"/>
      <c r="BL19" s="177"/>
      <c r="BM19" s="177"/>
      <c r="BN19" s="177"/>
      <c r="BO19" s="177"/>
      <c r="BP19" s="177"/>
      <c r="BQ19" s="177"/>
      <c r="BR19" s="177"/>
      <c r="BS19" s="177"/>
      <c r="BT19" s="177"/>
      <c r="BU19" s="177"/>
      <c r="BV19" s="177"/>
      <c r="BW19" s="177"/>
      <c r="BX19" s="177"/>
      <c r="BY19" s="177"/>
      <c r="BZ19" s="177"/>
      <c r="CA19" s="177"/>
      <c r="CB19" s="177"/>
      <c r="CC19" s="177"/>
      <c r="CD19" s="177"/>
      <c r="CE19" s="177"/>
      <c r="CF19" s="177"/>
      <c r="CG19" s="177"/>
      <c r="CH19" s="177"/>
      <c r="CI19" s="177"/>
      <c r="CJ19" s="177"/>
      <c r="CK19" s="177"/>
    </row>
    <row r="20" spans="1:89">
      <c r="A20" s="1"/>
      <c r="B20" s="1"/>
      <c r="D20" s="12"/>
      <c r="G20" s="197"/>
      <c r="H20" s="197"/>
      <c r="I20" s="197"/>
      <c r="J20" s="197" t="s">
        <v>372</v>
      </c>
      <c r="K20" s="197" t="s">
        <v>372</v>
      </c>
      <c r="L20" s="197" t="s">
        <v>372</v>
      </c>
      <c r="M20" s="197" t="s">
        <v>372</v>
      </c>
      <c r="N20" s="197" t="s">
        <v>372</v>
      </c>
      <c r="O20" s="197" t="s">
        <v>372</v>
      </c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  <c r="AG20" s="198"/>
      <c r="AH20" s="198"/>
    </row>
    <row r="21" spans="1:89">
      <c r="A21" s="1"/>
      <c r="B21" s="1"/>
      <c r="C21" s="1" t="s">
        <v>377</v>
      </c>
      <c r="D21" s="12" t="s">
        <v>367</v>
      </c>
      <c r="E21" s="33" t="s">
        <v>42</v>
      </c>
      <c r="G21" s="13"/>
      <c r="H21" s="13"/>
      <c r="I21" s="13"/>
      <c r="J21" s="196">
        <v>1.2099999999999778E-2</v>
      </c>
      <c r="K21" s="196">
        <v>5.7799999999999997E-2</v>
      </c>
      <c r="L21" s="196">
        <v>0.12870000000000001</v>
      </c>
      <c r="M21" s="196">
        <v>7.4800000000000005E-2</v>
      </c>
      <c r="N21" s="196">
        <v>3.3000000000000002E-2</v>
      </c>
      <c r="O21" s="196">
        <v>4.2200000000000001E-2</v>
      </c>
      <c r="P21" s="7"/>
      <c r="Q21" s="43"/>
      <c r="R21" s="43"/>
      <c r="S21" s="43"/>
      <c r="T21" s="43"/>
      <c r="U21" s="43"/>
      <c r="V21" s="43"/>
      <c r="W21" s="43"/>
      <c r="X21" s="43"/>
      <c r="Y21" s="43"/>
      <c r="Z21" s="43"/>
      <c r="AA21" s="43"/>
      <c r="AB21" s="43"/>
      <c r="AC21" s="43"/>
      <c r="AD21" s="43"/>
      <c r="AE21" s="43"/>
      <c r="AF21" s="43"/>
      <c r="AG21" s="43"/>
      <c r="AH21" s="43"/>
    </row>
    <row r="22" spans="1:89">
      <c r="A22" s="1"/>
      <c r="B22" s="1"/>
      <c r="C22" s="8" t="s">
        <v>378</v>
      </c>
      <c r="D22" s="12" t="s">
        <v>41</v>
      </c>
      <c r="E22" s="33" t="s">
        <v>42</v>
      </c>
      <c r="G22" s="7"/>
      <c r="H22" s="7"/>
      <c r="I22" s="7"/>
      <c r="J22" s="7"/>
      <c r="K22" s="7"/>
      <c r="L22" s="7"/>
      <c r="M22" s="7"/>
      <c r="N22" s="13"/>
      <c r="O22" s="13"/>
      <c r="P22" s="196">
        <v>2.9000000000000001E-2</v>
      </c>
      <c r="Q22" s="196">
        <v>2.9000000000000001E-2</v>
      </c>
      <c r="R22" s="196">
        <v>2.8000000000000001E-2</v>
      </c>
      <c r="S22" s="196">
        <v>2.9000000000000001E-2</v>
      </c>
      <c r="T22" s="196">
        <v>2.1000000000000001E-2</v>
      </c>
      <c r="U22" s="196">
        <v>0.02</v>
      </c>
      <c r="V22" s="196">
        <v>0.02</v>
      </c>
      <c r="W22" s="196">
        <v>0.02</v>
      </c>
      <c r="X22" s="196">
        <v>0.02</v>
      </c>
      <c r="Y22" s="196">
        <v>0.02</v>
      </c>
      <c r="Z22" s="196">
        <v>0.02</v>
      </c>
      <c r="AA22" s="196">
        <v>0.02</v>
      </c>
      <c r="AB22" s="196">
        <v>0.02</v>
      </c>
      <c r="AC22" s="196">
        <v>0.02</v>
      </c>
      <c r="AD22" s="196">
        <v>0.02</v>
      </c>
      <c r="AE22" s="196">
        <v>0.02</v>
      </c>
      <c r="AF22" s="196">
        <v>0.02</v>
      </c>
      <c r="AG22" s="196">
        <v>0.02</v>
      </c>
      <c r="AH22" s="196">
        <v>0.02</v>
      </c>
      <c r="AI22" s="196">
        <v>0.02</v>
      </c>
      <c r="AJ22" s="196">
        <v>0.02</v>
      </c>
      <c r="AK22" s="196">
        <v>0.02</v>
      </c>
      <c r="AL22" s="196">
        <v>0.02</v>
      </c>
      <c r="AM22" s="196">
        <v>0.02</v>
      </c>
      <c r="AN22" s="196">
        <v>0.02</v>
      </c>
      <c r="AO22" s="196">
        <v>0.02</v>
      </c>
      <c r="AP22" s="196">
        <v>0.02</v>
      </c>
      <c r="AQ22" s="196">
        <v>0.02</v>
      </c>
      <c r="AR22" s="196">
        <v>0.02</v>
      </c>
      <c r="AS22" s="196">
        <v>0.02</v>
      </c>
      <c r="AT22" s="196">
        <v>0.02</v>
      </c>
      <c r="AU22" s="196">
        <v>0.02</v>
      </c>
      <c r="AV22" s="196">
        <v>0.02</v>
      </c>
      <c r="AW22" s="196">
        <v>0.02</v>
      </c>
      <c r="AX22" s="196">
        <v>0.02</v>
      </c>
      <c r="AY22" s="196">
        <v>0.02</v>
      </c>
      <c r="AZ22" s="196">
        <v>0.02</v>
      </c>
      <c r="BA22" s="196">
        <v>0.02</v>
      </c>
      <c r="BB22" s="196">
        <v>0.02</v>
      </c>
      <c r="BC22" s="196">
        <v>0.02</v>
      </c>
      <c r="BD22" s="196">
        <v>0.02</v>
      </c>
      <c r="BE22" s="196">
        <v>0.02</v>
      </c>
      <c r="BF22" s="196">
        <v>0.02</v>
      </c>
      <c r="BG22" s="196">
        <v>0.02</v>
      </c>
      <c r="BH22" s="196">
        <v>0.02</v>
      </c>
      <c r="BI22" s="196">
        <v>0.02</v>
      </c>
      <c r="BJ22" s="196">
        <v>0.02</v>
      </c>
      <c r="BK22" s="196">
        <v>0.02</v>
      </c>
      <c r="BL22" s="196">
        <v>0.02</v>
      </c>
      <c r="BM22" s="196">
        <v>0.02</v>
      </c>
      <c r="BN22" s="196">
        <v>0.02</v>
      </c>
      <c r="BO22" s="196">
        <v>0.02</v>
      </c>
      <c r="BP22" s="196">
        <v>0.02</v>
      </c>
      <c r="BQ22" s="196">
        <v>0.02</v>
      </c>
      <c r="BR22" s="196">
        <v>0.02</v>
      </c>
      <c r="BS22" s="196">
        <v>0.02</v>
      </c>
      <c r="BT22" s="196">
        <v>0.02</v>
      </c>
      <c r="BU22" s="196">
        <v>0.02</v>
      </c>
      <c r="BV22" s="196">
        <v>0.02</v>
      </c>
      <c r="BW22" s="196">
        <v>0.02</v>
      </c>
      <c r="BX22" s="196">
        <v>0.02</v>
      </c>
      <c r="BY22" s="196">
        <v>0.02</v>
      </c>
      <c r="BZ22" s="196">
        <v>0.02</v>
      </c>
      <c r="CA22" s="196">
        <v>0.02</v>
      </c>
      <c r="CB22" s="196">
        <v>0.02</v>
      </c>
      <c r="CC22" s="196">
        <v>0.02</v>
      </c>
      <c r="CD22" s="196">
        <v>0.02</v>
      </c>
      <c r="CE22" s="196">
        <v>0.02</v>
      </c>
      <c r="CF22" s="196">
        <v>0.02</v>
      </c>
      <c r="CG22" s="196">
        <v>0.02</v>
      </c>
      <c r="CH22" s="196">
        <v>0.02</v>
      </c>
      <c r="CI22" s="196">
        <v>0.02</v>
      </c>
      <c r="CJ22" s="196">
        <v>0.02</v>
      </c>
      <c r="CK22" s="196">
        <v>0.02</v>
      </c>
    </row>
    <row r="23" spans="1:89">
      <c r="A23" s="1"/>
      <c r="B23" s="1"/>
      <c r="C23" s="8" t="s">
        <v>379</v>
      </c>
      <c r="D23" s="12" t="s">
        <v>370</v>
      </c>
      <c r="E23" s="33" t="s">
        <v>42</v>
      </c>
      <c r="G23" s="13"/>
      <c r="H23" s="13"/>
      <c r="I23" s="13"/>
      <c r="J23" s="13">
        <f t="shared" ref="J23:AH23" si="10">IF(ISNUMBER(J21),J21,J22)</f>
        <v>1.2099999999999778E-2</v>
      </c>
      <c r="K23" s="13">
        <f t="shared" si="10"/>
        <v>5.7799999999999997E-2</v>
      </c>
      <c r="L23" s="13">
        <f t="shared" si="10"/>
        <v>0.12870000000000001</v>
      </c>
      <c r="M23" s="13">
        <f t="shared" si="10"/>
        <v>7.4800000000000005E-2</v>
      </c>
      <c r="N23" s="13">
        <f t="shared" si="10"/>
        <v>3.3000000000000002E-2</v>
      </c>
      <c r="O23" s="13">
        <f t="shared" si="10"/>
        <v>4.2200000000000001E-2</v>
      </c>
      <c r="P23" s="13">
        <f t="shared" si="10"/>
        <v>2.9000000000000001E-2</v>
      </c>
      <c r="Q23" s="13">
        <f t="shared" si="10"/>
        <v>2.9000000000000001E-2</v>
      </c>
      <c r="R23" s="13">
        <f t="shared" si="10"/>
        <v>2.8000000000000001E-2</v>
      </c>
      <c r="S23" s="13">
        <f t="shared" si="10"/>
        <v>2.9000000000000001E-2</v>
      </c>
      <c r="T23" s="13">
        <f t="shared" si="10"/>
        <v>2.1000000000000001E-2</v>
      </c>
      <c r="U23" s="13">
        <f t="shared" si="10"/>
        <v>0.02</v>
      </c>
      <c r="V23" s="13">
        <f t="shared" si="10"/>
        <v>0.02</v>
      </c>
      <c r="W23" s="13">
        <f t="shared" si="10"/>
        <v>0.02</v>
      </c>
      <c r="X23" s="13">
        <f t="shared" si="10"/>
        <v>0.02</v>
      </c>
      <c r="Y23" s="13">
        <f t="shared" si="10"/>
        <v>0.02</v>
      </c>
      <c r="Z23" s="13">
        <f t="shared" si="10"/>
        <v>0.02</v>
      </c>
      <c r="AA23" s="13">
        <f t="shared" si="10"/>
        <v>0.02</v>
      </c>
      <c r="AB23" s="13">
        <f t="shared" si="10"/>
        <v>0.02</v>
      </c>
      <c r="AC23" s="13">
        <f t="shared" si="10"/>
        <v>0.02</v>
      </c>
      <c r="AD23" s="13">
        <f t="shared" si="10"/>
        <v>0.02</v>
      </c>
      <c r="AE23" s="13">
        <f t="shared" si="10"/>
        <v>0.02</v>
      </c>
      <c r="AF23" s="13">
        <f t="shared" si="10"/>
        <v>0.02</v>
      </c>
      <c r="AG23" s="13">
        <f t="shared" si="10"/>
        <v>0.02</v>
      </c>
      <c r="AH23" s="13">
        <f t="shared" si="10"/>
        <v>0.02</v>
      </c>
      <c r="AI23" s="13">
        <f t="shared" ref="AI23:CK23" si="11">IF(ISNUMBER(AI21),AI21,AI22)</f>
        <v>0.02</v>
      </c>
      <c r="AJ23" s="13">
        <f t="shared" si="11"/>
        <v>0.02</v>
      </c>
      <c r="AK23" s="13">
        <f t="shared" si="11"/>
        <v>0.02</v>
      </c>
      <c r="AL23" s="13">
        <f t="shared" si="11"/>
        <v>0.02</v>
      </c>
      <c r="AM23" s="13">
        <f t="shared" si="11"/>
        <v>0.02</v>
      </c>
      <c r="AN23" s="13">
        <f t="shared" si="11"/>
        <v>0.02</v>
      </c>
      <c r="AO23" s="13">
        <f t="shared" si="11"/>
        <v>0.02</v>
      </c>
      <c r="AP23" s="13">
        <f t="shared" si="11"/>
        <v>0.02</v>
      </c>
      <c r="AQ23" s="13">
        <f t="shared" si="11"/>
        <v>0.02</v>
      </c>
      <c r="AR23" s="13">
        <f t="shared" si="11"/>
        <v>0.02</v>
      </c>
      <c r="AS23" s="13">
        <f t="shared" si="11"/>
        <v>0.02</v>
      </c>
      <c r="AT23" s="13">
        <f t="shared" si="11"/>
        <v>0.02</v>
      </c>
      <c r="AU23" s="13">
        <f t="shared" si="11"/>
        <v>0.02</v>
      </c>
      <c r="AV23" s="13">
        <f t="shared" si="11"/>
        <v>0.02</v>
      </c>
      <c r="AW23" s="13">
        <f t="shared" si="11"/>
        <v>0.02</v>
      </c>
      <c r="AX23" s="13">
        <f t="shared" si="11"/>
        <v>0.02</v>
      </c>
      <c r="AY23" s="13">
        <f t="shared" si="11"/>
        <v>0.02</v>
      </c>
      <c r="AZ23" s="13">
        <f t="shared" si="11"/>
        <v>0.02</v>
      </c>
      <c r="BA23" s="13">
        <f t="shared" si="11"/>
        <v>0.02</v>
      </c>
      <c r="BB23" s="13">
        <f t="shared" si="11"/>
        <v>0.02</v>
      </c>
      <c r="BC23" s="13">
        <f t="shared" si="11"/>
        <v>0.02</v>
      </c>
      <c r="BD23" s="13">
        <f t="shared" si="11"/>
        <v>0.02</v>
      </c>
      <c r="BE23" s="13">
        <f t="shared" si="11"/>
        <v>0.02</v>
      </c>
      <c r="BF23" s="13">
        <f t="shared" si="11"/>
        <v>0.02</v>
      </c>
      <c r="BG23" s="13">
        <f t="shared" si="11"/>
        <v>0.02</v>
      </c>
      <c r="BH23" s="13">
        <f t="shared" si="11"/>
        <v>0.02</v>
      </c>
      <c r="BI23" s="13">
        <f t="shared" si="11"/>
        <v>0.02</v>
      </c>
      <c r="BJ23" s="13">
        <f t="shared" si="11"/>
        <v>0.02</v>
      </c>
      <c r="BK23" s="13">
        <f t="shared" si="11"/>
        <v>0.02</v>
      </c>
      <c r="BL23" s="13">
        <f t="shared" si="11"/>
        <v>0.02</v>
      </c>
      <c r="BM23" s="13">
        <f t="shared" si="11"/>
        <v>0.02</v>
      </c>
      <c r="BN23" s="13">
        <f t="shared" si="11"/>
        <v>0.02</v>
      </c>
      <c r="BO23" s="13">
        <f t="shared" si="11"/>
        <v>0.02</v>
      </c>
      <c r="BP23" s="13">
        <f t="shared" si="11"/>
        <v>0.02</v>
      </c>
      <c r="BQ23" s="13">
        <f t="shared" si="11"/>
        <v>0.02</v>
      </c>
      <c r="BR23" s="13">
        <f t="shared" si="11"/>
        <v>0.02</v>
      </c>
      <c r="BS23" s="13">
        <f t="shared" si="11"/>
        <v>0.02</v>
      </c>
      <c r="BT23" s="13">
        <f t="shared" si="11"/>
        <v>0.02</v>
      </c>
      <c r="BU23" s="13">
        <f t="shared" si="11"/>
        <v>0.02</v>
      </c>
      <c r="BV23" s="13">
        <f t="shared" si="11"/>
        <v>0.02</v>
      </c>
      <c r="BW23" s="13">
        <f t="shared" si="11"/>
        <v>0.02</v>
      </c>
      <c r="BX23" s="13">
        <f t="shared" si="11"/>
        <v>0.02</v>
      </c>
      <c r="BY23" s="13">
        <f t="shared" si="11"/>
        <v>0.02</v>
      </c>
      <c r="BZ23" s="13">
        <f t="shared" si="11"/>
        <v>0.02</v>
      </c>
      <c r="CA23" s="13">
        <f t="shared" si="11"/>
        <v>0.02</v>
      </c>
      <c r="CB23" s="13">
        <f t="shared" si="11"/>
        <v>0.02</v>
      </c>
      <c r="CC23" s="13">
        <f t="shared" si="11"/>
        <v>0.02</v>
      </c>
      <c r="CD23" s="13">
        <f t="shared" si="11"/>
        <v>0.02</v>
      </c>
      <c r="CE23" s="13">
        <f t="shared" si="11"/>
        <v>0.02</v>
      </c>
      <c r="CF23" s="13">
        <f t="shared" si="11"/>
        <v>0.02</v>
      </c>
      <c r="CG23" s="13">
        <f t="shared" si="11"/>
        <v>0.02</v>
      </c>
      <c r="CH23" s="13">
        <f t="shared" si="11"/>
        <v>0.02</v>
      </c>
      <c r="CI23" s="13">
        <f t="shared" si="11"/>
        <v>0.02</v>
      </c>
      <c r="CJ23" s="13">
        <f t="shared" si="11"/>
        <v>0.02</v>
      </c>
      <c r="CK23" s="13">
        <f t="shared" si="11"/>
        <v>0.02</v>
      </c>
    </row>
    <row r="24" spans="1:89">
      <c r="A24" s="1"/>
      <c r="B24" s="1"/>
      <c r="C24" s="8"/>
      <c r="D24" s="12"/>
      <c r="E24" s="3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</row>
    <row r="25" spans="1:89">
      <c r="A25" s="1"/>
      <c r="B25" s="1"/>
      <c r="C25" t="s">
        <v>775</v>
      </c>
      <c r="D25" s="12" t="s">
        <v>736</v>
      </c>
      <c r="E25" s="2" t="s">
        <v>43</v>
      </c>
      <c r="G25" s="13"/>
      <c r="H25" s="13"/>
      <c r="I25" s="13"/>
      <c r="J25" s="13"/>
      <c r="K25" s="13"/>
      <c r="L25" s="13"/>
      <c r="M25" s="13"/>
      <c r="N25" s="468">
        <v>1</v>
      </c>
      <c r="O25" s="199">
        <f>N25*(1+O23)</f>
        <v>1.0422</v>
      </c>
      <c r="P25" s="199">
        <f t="shared" ref="P25:CA25" si="12">O25*(1+P23)</f>
        <v>1.0724237999999999</v>
      </c>
      <c r="Q25" s="199">
        <f t="shared" si="12"/>
        <v>1.1035240901999999</v>
      </c>
      <c r="R25" s="199">
        <f t="shared" si="12"/>
        <v>1.1344227647256</v>
      </c>
      <c r="S25" s="199">
        <f t="shared" si="12"/>
        <v>1.1673210249026422</v>
      </c>
      <c r="T25" s="199">
        <f t="shared" si="12"/>
        <v>1.1918347664255975</v>
      </c>
      <c r="U25" s="199">
        <f t="shared" si="12"/>
        <v>1.2156714617541096</v>
      </c>
      <c r="V25" s="199">
        <f t="shared" si="12"/>
        <v>1.2399848909891917</v>
      </c>
      <c r="W25" s="199">
        <f t="shared" si="12"/>
        <v>1.2647845888089755</v>
      </c>
      <c r="X25" s="199">
        <f t="shared" si="12"/>
        <v>1.290080280585155</v>
      </c>
      <c r="Y25" s="199">
        <f t="shared" si="12"/>
        <v>1.3158818861968582</v>
      </c>
      <c r="Z25" s="199">
        <f t="shared" si="12"/>
        <v>1.3421995239207953</v>
      </c>
      <c r="AA25" s="199">
        <f t="shared" si="12"/>
        <v>1.3690435143992112</v>
      </c>
      <c r="AB25" s="199">
        <f t="shared" si="12"/>
        <v>1.3964243846871955</v>
      </c>
      <c r="AC25" s="199">
        <f t="shared" si="12"/>
        <v>1.4243528723809395</v>
      </c>
      <c r="AD25" s="199">
        <f t="shared" si="12"/>
        <v>1.4528399298285584</v>
      </c>
      <c r="AE25" s="199">
        <f t="shared" si="12"/>
        <v>1.4818967284251297</v>
      </c>
      <c r="AF25" s="199">
        <f t="shared" si="12"/>
        <v>1.5115346629936324</v>
      </c>
      <c r="AG25" s="199">
        <f t="shared" si="12"/>
        <v>1.541765356253505</v>
      </c>
      <c r="AH25" s="199">
        <f t="shared" si="12"/>
        <v>1.5726006633785752</v>
      </c>
      <c r="AI25" s="199">
        <f t="shared" si="12"/>
        <v>1.6040526766461467</v>
      </c>
      <c r="AJ25" s="199">
        <f t="shared" si="12"/>
        <v>1.6361337301790697</v>
      </c>
      <c r="AK25" s="199">
        <f t="shared" si="12"/>
        <v>1.6688564047826511</v>
      </c>
      <c r="AL25" s="199">
        <f t="shared" si="12"/>
        <v>1.702233532878304</v>
      </c>
      <c r="AM25" s="199">
        <f t="shared" si="12"/>
        <v>1.7362782035358701</v>
      </c>
      <c r="AN25" s="199">
        <f t="shared" si="12"/>
        <v>1.7710037676065875</v>
      </c>
      <c r="AO25" s="199">
        <f t="shared" si="12"/>
        <v>1.8064238429587194</v>
      </c>
      <c r="AP25" s="199">
        <f t="shared" si="12"/>
        <v>1.8425523198178939</v>
      </c>
      <c r="AQ25" s="199">
        <f t="shared" si="12"/>
        <v>1.8794033662142517</v>
      </c>
      <c r="AR25" s="199">
        <f t="shared" si="12"/>
        <v>1.9169914335385367</v>
      </c>
      <c r="AS25" s="199">
        <f t="shared" si="12"/>
        <v>1.9553312622093075</v>
      </c>
      <c r="AT25" s="199">
        <f t="shared" si="12"/>
        <v>1.9944378874534938</v>
      </c>
      <c r="AU25" s="199">
        <f t="shared" si="12"/>
        <v>2.0343266452025639</v>
      </c>
      <c r="AV25" s="199">
        <f t="shared" si="12"/>
        <v>2.075013178106615</v>
      </c>
      <c r="AW25" s="199">
        <f t="shared" si="12"/>
        <v>2.1165134416687472</v>
      </c>
      <c r="AX25" s="199">
        <f t="shared" si="12"/>
        <v>2.1588437105021221</v>
      </c>
      <c r="AY25" s="199">
        <f t="shared" si="12"/>
        <v>2.2020205847121646</v>
      </c>
      <c r="AZ25" s="199">
        <f t="shared" si="12"/>
        <v>2.246060996406408</v>
      </c>
      <c r="BA25" s="199">
        <f t="shared" si="12"/>
        <v>2.2909822163345361</v>
      </c>
      <c r="BB25" s="199">
        <f t="shared" si="12"/>
        <v>2.3368018606612271</v>
      </c>
      <c r="BC25" s="199">
        <f t="shared" si="12"/>
        <v>2.3835378978744517</v>
      </c>
      <c r="BD25" s="199">
        <f t="shared" si="12"/>
        <v>2.4312086558319406</v>
      </c>
      <c r="BE25" s="199">
        <f t="shared" si="12"/>
        <v>2.4798328289485796</v>
      </c>
      <c r="BF25" s="199">
        <f t="shared" si="12"/>
        <v>2.5294294855275514</v>
      </c>
      <c r="BG25" s="199">
        <f t="shared" si="12"/>
        <v>2.5800180752381023</v>
      </c>
      <c r="BH25" s="199">
        <f t="shared" si="12"/>
        <v>2.6316184367428646</v>
      </c>
      <c r="BI25" s="199">
        <f t="shared" si="12"/>
        <v>2.6842508054777219</v>
      </c>
      <c r="BJ25" s="199">
        <f t="shared" si="12"/>
        <v>2.7379358215872762</v>
      </c>
      <c r="BK25" s="199">
        <f t="shared" si="12"/>
        <v>2.7926945380190218</v>
      </c>
      <c r="BL25" s="199">
        <f t="shared" si="12"/>
        <v>2.8485484287794023</v>
      </c>
      <c r="BM25" s="199">
        <f t="shared" si="12"/>
        <v>2.9055193973549902</v>
      </c>
      <c r="BN25" s="199">
        <f t="shared" si="12"/>
        <v>2.9636297853020901</v>
      </c>
      <c r="BO25" s="199">
        <f t="shared" si="12"/>
        <v>3.0229023810081319</v>
      </c>
      <c r="BP25" s="199">
        <f t="shared" si="12"/>
        <v>3.0833604286282945</v>
      </c>
      <c r="BQ25" s="199">
        <f t="shared" si="12"/>
        <v>3.1450276372008603</v>
      </c>
      <c r="BR25" s="199">
        <f t="shared" si="12"/>
        <v>3.2079281899448775</v>
      </c>
      <c r="BS25" s="199">
        <f t="shared" si="12"/>
        <v>3.2720867537437752</v>
      </c>
      <c r="BT25" s="199">
        <f t="shared" si="12"/>
        <v>3.3375284888186507</v>
      </c>
      <c r="BU25" s="199">
        <f t="shared" si="12"/>
        <v>3.4042790585950238</v>
      </c>
      <c r="BV25" s="199">
        <f t="shared" si="12"/>
        <v>3.4723646397669241</v>
      </c>
      <c r="BW25" s="199">
        <f t="shared" si="12"/>
        <v>3.5418119325622626</v>
      </c>
      <c r="BX25" s="199">
        <f t="shared" si="12"/>
        <v>3.6126481712135079</v>
      </c>
      <c r="BY25" s="199">
        <f t="shared" si="12"/>
        <v>3.6849011346377782</v>
      </c>
      <c r="BZ25" s="199">
        <f t="shared" si="12"/>
        <v>3.7585991573305337</v>
      </c>
      <c r="CA25" s="199">
        <f t="shared" si="12"/>
        <v>3.8337711404771446</v>
      </c>
      <c r="CB25" s="199">
        <f t="shared" ref="CB25:CK25" si="13">CA25*(1+CB23)</f>
        <v>3.9104465632866874</v>
      </c>
      <c r="CC25" s="199">
        <f t="shared" si="13"/>
        <v>3.9886554945524213</v>
      </c>
      <c r="CD25" s="199">
        <f t="shared" si="13"/>
        <v>4.0684286044434694</v>
      </c>
      <c r="CE25" s="199">
        <f t="shared" si="13"/>
        <v>4.1497971765323385</v>
      </c>
      <c r="CF25" s="199">
        <f t="shared" si="13"/>
        <v>4.2327931200629854</v>
      </c>
      <c r="CG25" s="199">
        <f t="shared" si="13"/>
        <v>4.3174489824642448</v>
      </c>
      <c r="CH25" s="199">
        <f t="shared" si="13"/>
        <v>4.4037979621135301</v>
      </c>
      <c r="CI25" s="199">
        <f t="shared" si="13"/>
        <v>4.4918739213558005</v>
      </c>
      <c r="CJ25" s="199">
        <f t="shared" si="13"/>
        <v>4.5817113997829164</v>
      </c>
      <c r="CK25" s="199">
        <f t="shared" si="13"/>
        <v>4.6733456277785752</v>
      </c>
    </row>
    <row r="26" spans="1:89">
      <c r="A26" s="1"/>
      <c r="B26" s="1"/>
      <c r="D26" s="12"/>
      <c r="E26" s="33"/>
      <c r="G26" s="13"/>
      <c r="H26" s="13"/>
      <c r="I26" s="13"/>
      <c r="J26" s="13"/>
      <c r="K26" s="13"/>
      <c r="L26" s="13"/>
      <c r="M26" s="13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</row>
    <row r="27" spans="1:89">
      <c r="A27" s="179"/>
      <c r="B27" s="302"/>
      <c r="C27" s="235" t="s">
        <v>380</v>
      </c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177"/>
      <c r="AV27" s="177"/>
      <c r="AW27" s="177"/>
      <c r="AX27" s="177"/>
      <c r="AY27" s="177"/>
      <c r="AZ27" s="177"/>
      <c r="BA27" s="177"/>
      <c r="BB27" s="177"/>
      <c r="BC27" s="177"/>
      <c r="BD27" s="177"/>
      <c r="BE27" s="177"/>
      <c r="BF27" s="177"/>
      <c r="BG27" s="177"/>
      <c r="BH27" s="177"/>
      <c r="BI27" s="177"/>
      <c r="BJ27" s="177"/>
      <c r="BK27" s="177"/>
      <c r="BL27" s="177"/>
      <c r="BM27" s="177"/>
      <c r="BN27" s="177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</row>
    <row r="28" spans="1:89">
      <c r="A28" s="1"/>
      <c r="B28" s="1"/>
      <c r="D28" s="12"/>
      <c r="G28" s="197"/>
      <c r="H28" s="197" t="s">
        <v>381</v>
      </c>
      <c r="I28" s="197" t="s">
        <v>381</v>
      </c>
      <c r="J28" s="197" t="s">
        <v>381</v>
      </c>
      <c r="K28" s="197" t="s">
        <v>381</v>
      </c>
      <c r="L28" s="197" t="s">
        <v>381</v>
      </c>
      <c r="M28" s="197" t="s">
        <v>381</v>
      </c>
      <c r="N28" s="197" t="s">
        <v>381</v>
      </c>
    </row>
    <row r="29" spans="1:89">
      <c r="A29" s="1"/>
      <c r="B29" s="1"/>
      <c r="C29" s="1" t="s">
        <v>382</v>
      </c>
      <c r="D29" s="12" t="s">
        <v>367</v>
      </c>
      <c r="E29" s="33" t="s">
        <v>42</v>
      </c>
      <c r="G29" s="13"/>
      <c r="H29" s="196">
        <v>3.09E-2</v>
      </c>
      <c r="I29" s="196">
        <v>2.8299999999999999E-2</v>
      </c>
      <c r="J29" s="196">
        <v>8.8999999999999999E-3</v>
      </c>
      <c r="K29" s="196">
        <v>5.4399999999999997E-2</v>
      </c>
      <c r="L29" s="196">
        <v>9.9900000000000003E-2</v>
      </c>
      <c r="M29" s="196">
        <v>0.04</v>
      </c>
      <c r="N29" s="196">
        <v>2.9000000000000001E-2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</row>
    <row r="30" spans="1:89">
      <c r="A30" s="1"/>
      <c r="B30" s="1"/>
      <c r="C30" s="1" t="s">
        <v>383</v>
      </c>
      <c r="D30" s="12" t="s">
        <v>41</v>
      </c>
      <c r="E30" s="33" t="s">
        <v>42</v>
      </c>
      <c r="G30" s="17"/>
      <c r="H30" s="17"/>
      <c r="I30" s="17"/>
      <c r="J30" s="17"/>
      <c r="K30" s="17"/>
      <c r="L30" s="17"/>
      <c r="M30" s="17"/>
      <c r="N30" s="17"/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  <c r="BN30" s="196">
        <v>0</v>
      </c>
      <c r="BO30" s="196">
        <v>0</v>
      </c>
      <c r="BP30" s="196">
        <v>0</v>
      </c>
      <c r="BQ30" s="196">
        <v>0</v>
      </c>
      <c r="BR30" s="196">
        <v>0</v>
      </c>
      <c r="BS30" s="196">
        <v>0</v>
      </c>
      <c r="BT30" s="196">
        <v>0</v>
      </c>
      <c r="BU30" s="196">
        <v>0</v>
      </c>
      <c r="BV30" s="196">
        <v>0</v>
      </c>
      <c r="BW30" s="196">
        <v>0</v>
      </c>
      <c r="BX30" s="196">
        <v>0</v>
      </c>
      <c r="BY30" s="196">
        <v>0</v>
      </c>
      <c r="BZ30" s="196">
        <v>0</v>
      </c>
      <c r="CA30" s="196">
        <v>0</v>
      </c>
      <c r="CB30" s="196">
        <v>0</v>
      </c>
      <c r="CC30" s="196">
        <v>0</v>
      </c>
      <c r="CD30" s="196">
        <v>0</v>
      </c>
      <c r="CE30" s="196">
        <v>0</v>
      </c>
      <c r="CF30" s="196">
        <v>0</v>
      </c>
      <c r="CG30" s="196">
        <v>0</v>
      </c>
      <c r="CH30" s="196">
        <v>0</v>
      </c>
      <c r="CI30" s="196">
        <v>0</v>
      </c>
      <c r="CJ30" s="196">
        <v>0</v>
      </c>
      <c r="CK30" s="196">
        <v>0</v>
      </c>
    </row>
    <row r="31" spans="1:89">
      <c r="A31" s="1"/>
      <c r="B31" s="56"/>
      <c r="C31" s="8" t="s">
        <v>384</v>
      </c>
      <c r="D31" s="12" t="s">
        <v>370</v>
      </c>
      <c r="E31" s="33" t="s">
        <v>42</v>
      </c>
      <c r="F31" s="4"/>
      <c r="G31" s="13"/>
      <c r="H31" s="13">
        <f t="shared" ref="H31:AM31" si="14">IF(ISNUMBER(H29),H29,H15+H30)</f>
        <v>3.09E-2</v>
      </c>
      <c r="I31" s="13">
        <f t="shared" si="14"/>
        <v>2.8299999999999999E-2</v>
      </c>
      <c r="J31" s="13">
        <f t="shared" si="14"/>
        <v>8.8999999999999999E-3</v>
      </c>
      <c r="K31" s="13">
        <f t="shared" si="14"/>
        <v>5.4399999999999997E-2</v>
      </c>
      <c r="L31" s="13">
        <f t="shared" si="14"/>
        <v>9.9900000000000003E-2</v>
      </c>
      <c r="M31" s="13">
        <f t="shared" si="14"/>
        <v>0.04</v>
      </c>
      <c r="N31" s="13">
        <f t="shared" si="14"/>
        <v>2.9000000000000001E-2</v>
      </c>
      <c r="O31" s="13">
        <f t="shared" si="14"/>
        <v>3.44E-2</v>
      </c>
      <c r="P31" s="13">
        <f t="shared" si="14"/>
        <v>0.02</v>
      </c>
      <c r="Q31" s="13">
        <f t="shared" si="14"/>
        <v>1.9E-2</v>
      </c>
      <c r="R31" s="13">
        <f t="shared" si="14"/>
        <v>0.02</v>
      </c>
      <c r="S31" s="13">
        <f t="shared" si="14"/>
        <v>0.02</v>
      </c>
      <c r="T31" s="13">
        <f t="shared" si="14"/>
        <v>0.02</v>
      </c>
      <c r="U31" s="13">
        <f t="shared" si="14"/>
        <v>0.02</v>
      </c>
      <c r="V31" s="13">
        <f t="shared" si="14"/>
        <v>0.02</v>
      </c>
      <c r="W31" s="13">
        <f t="shared" si="14"/>
        <v>0.02</v>
      </c>
      <c r="X31" s="13">
        <f t="shared" si="14"/>
        <v>0.02</v>
      </c>
      <c r="Y31" s="13">
        <f t="shared" si="14"/>
        <v>0.02</v>
      </c>
      <c r="Z31" s="13">
        <f t="shared" si="14"/>
        <v>0.02</v>
      </c>
      <c r="AA31" s="13">
        <f t="shared" si="14"/>
        <v>0.02</v>
      </c>
      <c r="AB31" s="13">
        <f t="shared" si="14"/>
        <v>0.02</v>
      </c>
      <c r="AC31" s="13">
        <f t="shared" si="14"/>
        <v>0.02</v>
      </c>
      <c r="AD31" s="13">
        <f t="shared" si="14"/>
        <v>0.02</v>
      </c>
      <c r="AE31" s="13">
        <f t="shared" si="14"/>
        <v>0.02</v>
      </c>
      <c r="AF31" s="13">
        <f t="shared" si="14"/>
        <v>0.02</v>
      </c>
      <c r="AG31" s="13">
        <f t="shared" si="14"/>
        <v>0.02</v>
      </c>
      <c r="AH31" s="13">
        <f t="shared" si="14"/>
        <v>0.02</v>
      </c>
      <c r="AI31" s="13">
        <f t="shared" si="14"/>
        <v>0.02</v>
      </c>
      <c r="AJ31" s="13">
        <f t="shared" si="14"/>
        <v>0.02</v>
      </c>
      <c r="AK31" s="13">
        <f t="shared" si="14"/>
        <v>0.02</v>
      </c>
      <c r="AL31" s="13">
        <f t="shared" si="14"/>
        <v>0.02</v>
      </c>
      <c r="AM31" s="13">
        <f t="shared" si="14"/>
        <v>0.02</v>
      </c>
      <c r="AN31" s="13">
        <f t="shared" ref="AN31:BS31" si="15">IF(ISNUMBER(AN29),AN29,AN15+AN30)</f>
        <v>0.02</v>
      </c>
      <c r="AO31" s="13">
        <f t="shared" si="15"/>
        <v>0.02</v>
      </c>
      <c r="AP31" s="13">
        <f t="shared" si="15"/>
        <v>0.02</v>
      </c>
      <c r="AQ31" s="13">
        <f t="shared" si="15"/>
        <v>0.02</v>
      </c>
      <c r="AR31" s="13">
        <f t="shared" si="15"/>
        <v>0.02</v>
      </c>
      <c r="AS31" s="13">
        <f t="shared" si="15"/>
        <v>0.02</v>
      </c>
      <c r="AT31" s="13">
        <f t="shared" si="15"/>
        <v>0.02</v>
      </c>
      <c r="AU31" s="13">
        <f t="shared" si="15"/>
        <v>0.02</v>
      </c>
      <c r="AV31" s="13">
        <f t="shared" si="15"/>
        <v>0.02</v>
      </c>
      <c r="AW31" s="13">
        <f t="shared" si="15"/>
        <v>0.02</v>
      </c>
      <c r="AX31" s="13">
        <f t="shared" si="15"/>
        <v>0.02</v>
      </c>
      <c r="AY31" s="13">
        <f t="shared" si="15"/>
        <v>0.02</v>
      </c>
      <c r="AZ31" s="13">
        <f t="shared" si="15"/>
        <v>0.02</v>
      </c>
      <c r="BA31" s="13">
        <f t="shared" si="15"/>
        <v>0.02</v>
      </c>
      <c r="BB31" s="13">
        <f t="shared" si="15"/>
        <v>0.02</v>
      </c>
      <c r="BC31" s="13">
        <f t="shared" si="15"/>
        <v>0.02</v>
      </c>
      <c r="BD31" s="13">
        <f t="shared" si="15"/>
        <v>0.02</v>
      </c>
      <c r="BE31" s="13">
        <f t="shared" si="15"/>
        <v>0.02</v>
      </c>
      <c r="BF31" s="13">
        <f t="shared" si="15"/>
        <v>0.02</v>
      </c>
      <c r="BG31" s="13">
        <f t="shared" si="15"/>
        <v>0.02</v>
      </c>
      <c r="BH31" s="13">
        <f t="shared" si="15"/>
        <v>0.02</v>
      </c>
      <c r="BI31" s="13">
        <f t="shared" si="15"/>
        <v>0.02</v>
      </c>
      <c r="BJ31" s="13">
        <f t="shared" si="15"/>
        <v>0.02</v>
      </c>
      <c r="BK31" s="13">
        <f t="shared" si="15"/>
        <v>0.02</v>
      </c>
      <c r="BL31" s="13">
        <f t="shared" si="15"/>
        <v>0.02</v>
      </c>
      <c r="BM31" s="13">
        <f t="shared" si="15"/>
        <v>0.02</v>
      </c>
      <c r="BN31" s="13">
        <f t="shared" si="15"/>
        <v>0.02</v>
      </c>
      <c r="BO31" s="13">
        <f t="shared" si="15"/>
        <v>0.02</v>
      </c>
      <c r="BP31" s="13">
        <f t="shared" si="15"/>
        <v>0.02</v>
      </c>
      <c r="BQ31" s="13">
        <f t="shared" si="15"/>
        <v>0.02</v>
      </c>
      <c r="BR31" s="13">
        <f t="shared" si="15"/>
        <v>0.02</v>
      </c>
      <c r="BS31" s="13">
        <f t="shared" si="15"/>
        <v>0.02</v>
      </c>
      <c r="BT31" s="13">
        <f t="shared" ref="BT31:CK31" si="16">IF(ISNUMBER(BT29),BT29,BT15+BT30)</f>
        <v>0.02</v>
      </c>
      <c r="BU31" s="13">
        <f t="shared" si="16"/>
        <v>0.02</v>
      </c>
      <c r="BV31" s="13">
        <f t="shared" si="16"/>
        <v>0.02</v>
      </c>
      <c r="BW31" s="13">
        <f t="shared" si="16"/>
        <v>0.02</v>
      </c>
      <c r="BX31" s="13">
        <f t="shared" si="16"/>
        <v>0.02</v>
      </c>
      <c r="BY31" s="13">
        <f t="shared" si="16"/>
        <v>0.02</v>
      </c>
      <c r="BZ31" s="13">
        <f t="shared" si="16"/>
        <v>0.02</v>
      </c>
      <c r="CA31" s="13">
        <f t="shared" si="16"/>
        <v>0.02</v>
      </c>
      <c r="CB31" s="13">
        <f t="shared" si="16"/>
        <v>0.02</v>
      </c>
      <c r="CC31" s="13">
        <f t="shared" si="16"/>
        <v>0.02</v>
      </c>
      <c r="CD31" s="13">
        <f t="shared" si="16"/>
        <v>0.02</v>
      </c>
      <c r="CE31" s="13">
        <f t="shared" si="16"/>
        <v>0.02</v>
      </c>
      <c r="CF31" s="13">
        <f t="shared" si="16"/>
        <v>0.02</v>
      </c>
      <c r="CG31" s="13">
        <f t="shared" si="16"/>
        <v>0.02</v>
      </c>
      <c r="CH31" s="13">
        <f t="shared" si="16"/>
        <v>0.02</v>
      </c>
      <c r="CI31" s="13">
        <f t="shared" si="16"/>
        <v>0.02</v>
      </c>
      <c r="CJ31" s="13">
        <f t="shared" si="16"/>
        <v>0.02</v>
      </c>
      <c r="CK31" s="13">
        <f t="shared" si="16"/>
        <v>0.02</v>
      </c>
    </row>
    <row r="32" spans="1:89">
      <c r="A32" s="1"/>
      <c r="B32" s="56"/>
      <c r="C32" s="8"/>
      <c r="D32" s="12"/>
      <c r="E32" s="33"/>
      <c r="F32" s="4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</row>
    <row r="33" spans="1:89">
      <c r="A33" s="1"/>
      <c r="B33" s="1"/>
      <c r="C33" t="s">
        <v>385</v>
      </c>
      <c r="D33" s="12" t="s">
        <v>849</v>
      </c>
      <c r="E33" s="33" t="s">
        <v>43</v>
      </c>
      <c r="G33" s="468">
        <v>1</v>
      </c>
      <c r="H33" s="199">
        <f t="shared" ref="H33:K33" si="17">G33*(1+H31)</f>
        <v>1.0308999999999999</v>
      </c>
      <c r="I33" s="199">
        <f t="shared" si="17"/>
        <v>1.06007447</v>
      </c>
      <c r="J33" s="199">
        <f t="shared" si="17"/>
        <v>1.069509132783</v>
      </c>
      <c r="K33" s="199">
        <f t="shared" si="17"/>
        <v>1.1276904296063952</v>
      </c>
      <c r="L33" s="199">
        <f>K33*(1+L31)</f>
        <v>1.2403467035240743</v>
      </c>
      <c r="M33" s="199">
        <f>L33*(1+M31)</f>
        <v>1.2899605716650373</v>
      </c>
      <c r="N33" s="199">
        <f t="shared" ref="N33:AH33" si="18">M33*(1+N31)</f>
        <v>1.3273694282433233</v>
      </c>
      <c r="O33" s="199">
        <f t="shared" si="18"/>
        <v>1.3730309365748936</v>
      </c>
      <c r="P33" s="199">
        <f t="shared" si="18"/>
        <v>1.4004915553063915</v>
      </c>
      <c r="Q33" s="199">
        <f t="shared" si="18"/>
        <v>1.4271008948572128</v>
      </c>
      <c r="R33" s="199">
        <f t="shared" si="18"/>
        <v>1.4556429127543571</v>
      </c>
      <c r="S33" s="199">
        <f t="shared" si="18"/>
        <v>1.4847557710094443</v>
      </c>
      <c r="T33" s="199">
        <f t="shared" si="18"/>
        <v>1.5144508864296333</v>
      </c>
      <c r="U33" s="199">
        <f t="shared" si="18"/>
        <v>1.5447399041582259</v>
      </c>
      <c r="V33" s="199">
        <f t="shared" si="18"/>
        <v>1.5756347022413906</v>
      </c>
      <c r="W33" s="199">
        <f t="shared" si="18"/>
        <v>1.6071473962862184</v>
      </c>
      <c r="X33" s="199">
        <f t="shared" si="18"/>
        <v>1.6392903442119429</v>
      </c>
      <c r="Y33" s="199">
        <f t="shared" si="18"/>
        <v>1.6720761510961817</v>
      </c>
      <c r="Z33" s="199">
        <f t="shared" si="18"/>
        <v>1.7055176741181053</v>
      </c>
      <c r="AA33" s="199">
        <f t="shared" si="18"/>
        <v>1.7396280276004674</v>
      </c>
      <c r="AB33" s="199">
        <f t="shared" si="18"/>
        <v>1.7744205881524768</v>
      </c>
      <c r="AC33" s="199">
        <f t="shared" si="18"/>
        <v>1.8099089999155265</v>
      </c>
      <c r="AD33" s="199">
        <f t="shared" si="18"/>
        <v>1.8461071799138371</v>
      </c>
      <c r="AE33" s="199">
        <f t="shared" si="18"/>
        <v>1.8830293235121138</v>
      </c>
      <c r="AF33" s="199">
        <f t="shared" si="18"/>
        <v>1.9206899099823562</v>
      </c>
      <c r="AG33" s="199">
        <f t="shared" si="18"/>
        <v>1.9591037081820033</v>
      </c>
      <c r="AH33" s="199">
        <f t="shared" si="18"/>
        <v>1.9982857823456435</v>
      </c>
      <c r="AI33" s="199">
        <f t="shared" ref="AI33" si="19">AH33*(1+AI31)</f>
        <v>2.0382514979925563</v>
      </c>
      <c r="AJ33" s="199">
        <f t="shared" ref="AJ33" si="20">AI33*(1+AJ31)</f>
        <v>2.0790165279524073</v>
      </c>
      <c r="AK33" s="199">
        <f t="shared" ref="AK33" si="21">AJ33*(1+AK31)</f>
        <v>2.1205968585114556</v>
      </c>
      <c r="AL33" s="199">
        <f t="shared" ref="AL33" si="22">AK33*(1+AL31)</f>
        <v>2.1630087956816846</v>
      </c>
      <c r="AM33" s="199">
        <f t="shared" ref="AM33" si="23">AL33*(1+AM31)</f>
        <v>2.2062689715953181</v>
      </c>
      <c r="AN33" s="199">
        <f t="shared" ref="AN33" si="24">AM33*(1+AN31)</f>
        <v>2.2503943510272246</v>
      </c>
      <c r="AO33" s="199">
        <f t="shared" ref="AO33" si="25">AN33*(1+AO31)</f>
        <v>2.2954022380477692</v>
      </c>
      <c r="AP33" s="199">
        <f t="shared" ref="AP33" si="26">AO33*(1+AP31)</f>
        <v>2.3413102828087244</v>
      </c>
      <c r="AQ33" s="199">
        <f t="shared" ref="AQ33" si="27">AP33*(1+AQ31)</f>
        <v>2.388136488464899</v>
      </c>
      <c r="AR33" s="199">
        <f t="shared" ref="AR33" si="28">AQ33*(1+AR31)</f>
        <v>2.435899218234197</v>
      </c>
      <c r="AS33" s="199">
        <f t="shared" ref="AS33" si="29">AR33*(1+AS31)</f>
        <v>2.4846172025988809</v>
      </c>
      <c r="AT33" s="199">
        <f t="shared" ref="AT33" si="30">AS33*(1+AT31)</f>
        <v>2.5343095466508587</v>
      </c>
      <c r="AU33" s="199">
        <f t="shared" ref="AU33" si="31">AT33*(1+AU31)</f>
        <v>2.5849957375838759</v>
      </c>
      <c r="AV33" s="199">
        <f t="shared" ref="AV33" si="32">AU33*(1+AV31)</f>
        <v>2.6366956523355536</v>
      </c>
      <c r="AW33" s="199">
        <f t="shared" ref="AW33" si="33">AV33*(1+AW31)</f>
        <v>2.6894295653822646</v>
      </c>
      <c r="AX33" s="199">
        <f t="shared" ref="AX33" si="34">AW33*(1+AX31)</f>
        <v>2.7432181566899101</v>
      </c>
      <c r="AY33" s="199">
        <f t="shared" ref="AY33" si="35">AX33*(1+AY31)</f>
        <v>2.7980825198237085</v>
      </c>
      <c r="AZ33" s="199">
        <f t="shared" ref="AZ33" si="36">AY33*(1+AZ31)</f>
        <v>2.8540441702201829</v>
      </c>
      <c r="BA33" s="199">
        <f t="shared" ref="BA33" si="37">AZ33*(1+BA31)</f>
        <v>2.9111250536245867</v>
      </c>
      <c r="BB33" s="199">
        <f t="shared" ref="BB33" si="38">BA33*(1+BB31)</f>
        <v>2.9693475546970785</v>
      </c>
      <c r="BC33" s="199">
        <f t="shared" ref="BC33" si="39">BB33*(1+BC31)</f>
        <v>3.0287345057910202</v>
      </c>
      <c r="BD33" s="199">
        <f t="shared" ref="BD33" si="40">BC33*(1+BD31)</f>
        <v>3.0893091959068406</v>
      </c>
      <c r="BE33" s="199">
        <f t="shared" ref="BE33" si="41">BD33*(1+BE31)</f>
        <v>3.1510953798249774</v>
      </c>
      <c r="BF33" s="199">
        <f t="shared" ref="BF33" si="42">BE33*(1+BF31)</f>
        <v>3.2141172874214772</v>
      </c>
      <c r="BG33" s="199">
        <f t="shared" ref="BG33" si="43">BF33*(1+BG31)</f>
        <v>3.2783996331699066</v>
      </c>
      <c r="BH33" s="199">
        <f t="shared" ref="BH33" si="44">BG33*(1+BH31)</f>
        <v>3.3439676258333049</v>
      </c>
      <c r="BI33" s="199">
        <f t="shared" ref="BI33" si="45">BH33*(1+BI31)</f>
        <v>3.4108469783499711</v>
      </c>
      <c r="BJ33" s="199">
        <f t="shared" ref="BJ33" si="46">BI33*(1+BJ31)</f>
        <v>3.4790639179169704</v>
      </c>
      <c r="BK33" s="199">
        <f t="shared" ref="BK33" si="47">BJ33*(1+BK31)</f>
        <v>3.5486451962753098</v>
      </c>
      <c r="BL33" s="199">
        <f t="shared" ref="BL33" si="48">BK33*(1+BL31)</f>
        <v>3.6196181002008161</v>
      </c>
      <c r="BM33" s="199">
        <f t="shared" ref="BM33" si="49">BL33*(1+BM31)</f>
        <v>3.6920104622048324</v>
      </c>
      <c r="BN33" s="199">
        <f t="shared" ref="BN33" si="50">BM33*(1+BN31)</f>
        <v>3.7658506714489293</v>
      </c>
      <c r="BO33" s="199">
        <f t="shared" ref="BO33" si="51">BN33*(1+BO31)</f>
        <v>3.8411676848779077</v>
      </c>
      <c r="BP33" s="199">
        <f t="shared" ref="BP33" si="52">BO33*(1+BP31)</f>
        <v>3.9179910385754662</v>
      </c>
      <c r="BQ33" s="199">
        <f t="shared" ref="BQ33" si="53">BP33*(1+BQ31)</f>
        <v>3.9963508593469754</v>
      </c>
      <c r="BR33" s="199">
        <f t="shared" ref="BR33" si="54">BQ33*(1+BR31)</f>
        <v>4.0762778765339149</v>
      </c>
      <c r="BS33" s="199">
        <f t="shared" ref="BS33" si="55">BR33*(1+BS31)</f>
        <v>4.1578034340645935</v>
      </c>
      <c r="BT33" s="199">
        <f t="shared" ref="BT33" si="56">BS33*(1+BT31)</f>
        <v>4.2409595027458851</v>
      </c>
      <c r="BU33" s="199">
        <f t="shared" ref="BU33" si="57">BT33*(1+BU31)</f>
        <v>4.3257786928008031</v>
      </c>
      <c r="BV33" s="199">
        <f t="shared" ref="BV33" si="58">BU33*(1+BV31)</f>
        <v>4.4122942666568195</v>
      </c>
      <c r="BW33" s="199">
        <f t="shared" ref="BW33" si="59">BV33*(1+BW31)</f>
        <v>4.5005401519899557</v>
      </c>
      <c r="BX33" s="199">
        <f t="shared" ref="BX33" si="60">BW33*(1+BX31)</f>
        <v>4.5905509550297552</v>
      </c>
      <c r="BY33" s="199">
        <f t="shared" ref="BY33" si="61">BX33*(1+BY31)</f>
        <v>4.6823619741303499</v>
      </c>
      <c r="BZ33" s="199">
        <f t="shared" ref="BZ33" si="62">BY33*(1+BZ31)</f>
        <v>4.7760092136129568</v>
      </c>
      <c r="CA33" s="199">
        <f t="shared" ref="CA33" si="63">BZ33*(1+CA31)</f>
        <v>4.8715293978852161</v>
      </c>
      <c r="CB33" s="199">
        <f t="shared" ref="CB33" si="64">CA33*(1+CB31)</f>
        <v>4.9689599858429201</v>
      </c>
      <c r="CC33" s="199">
        <f t="shared" ref="CC33" si="65">CB33*(1+CC31)</f>
        <v>5.0683391855597781</v>
      </c>
      <c r="CD33" s="199">
        <f t="shared" ref="CD33" si="66">CC33*(1+CD31)</f>
        <v>5.1697059692709741</v>
      </c>
      <c r="CE33" s="199">
        <f t="shared" ref="CE33" si="67">CD33*(1+CE31)</f>
        <v>5.2731000886563937</v>
      </c>
      <c r="CF33" s="199">
        <f t="shared" ref="CF33" si="68">CE33*(1+CF31)</f>
        <v>5.3785620904295213</v>
      </c>
      <c r="CG33" s="199">
        <f t="shared" ref="CG33" si="69">CF33*(1+CG31)</f>
        <v>5.4861333322381114</v>
      </c>
      <c r="CH33" s="199">
        <f t="shared" ref="CH33" si="70">CG33*(1+CH31)</f>
        <v>5.5958559988828735</v>
      </c>
      <c r="CI33" s="199">
        <f t="shared" ref="CI33" si="71">CH33*(1+CI31)</f>
        <v>5.7077731188605307</v>
      </c>
      <c r="CJ33" s="199">
        <f t="shared" ref="CJ33" si="72">CI33*(1+CJ31)</f>
        <v>5.8219285812377413</v>
      </c>
      <c r="CK33" s="199">
        <f t="shared" ref="CK33" si="73">CJ33*(1+CK31)</f>
        <v>5.9383671528624964</v>
      </c>
    </row>
    <row r="34" spans="1:89">
      <c r="A34" s="1"/>
      <c r="B34" s="1"/>
      <c r="C34" t="s">
        <v>739</v>
      </c>
      <c r="D34" s="12" t="s">
        <v>736</v>
      </c>
      <c r="E34" s="33" t="s">
        <v>43</v>
      </c>
      <c r="G34" s="468"/>
      <c r="H34" s="199"/>
      <c r="I34" s="199"/>
      <c r="J34" s="199"/>
      <c r="K34" s="199"/>
      <c r="L34" s="199"/>
      <c r="M34" s="199"/>
      <c r="N34" s="468">
        <v>1</v>
      </c>
      <c r="O34" s="199">
        <f>N34*(1+O31)</f>
        <v>1.0344</v>
      </c>
      <c r="P34" s="199">
        <f t="shared" ref="P34:CA34" si="74">O34*(1+P31)</f>
        <v>1.055088</v>
      </c>
      <c r="Q34" s="199">
        <f t="shared" si="74"/>
        <v>1.0751346719999999</v>
      </c>
      <c r="R34" s="199">
        <f t="shared" si="74"/>
        <v>1.0966373654399999</v>
      </c>
      <c r="S34" s="199">
        <f t="shared" si="74"/>
        <v>1.1185701127487999</v>
      </c>
      <c r="T34" s="199">
        <f t="shared" si="74"/>
        <v>1.1409415150037758</v>
      </c>
      <c r="U34" s="199">
        <f t="shared" si="74"/>
        <v>1.1637603453038514</v>
      </c>
      <c r="V34" s="199">
        <f t="shared" si="74"/>
        <v>1.1870355522099285</v>
      </c>
      <c r="W34" s="199">
        <f t="shared" si="74"/>
        <v>1.210776263254127</v>
      </c>
      <c r="X34" s="199">
        <f t="shared" si="74"/>
        <v>1.2349917885192097</v>
      </c>
      <c r="Y34" s="199">
        <f t="shared" si="74"/>
        <v>1.2596916242895939</v>
      </c>
      <c r="Z34" s="199">
        <f t="shared" si="74"/>
        <v>1.2848854567753858</v>
      </c>
      <c r="AA34" s="199">
        <f t="shared" si="74"/>
        <v>1.3105831659108935</v>
      </c>
      <c r="AB34" s="199">
        <f t="shared" si="74"/>
        <v>1.3367948292291114</v>
      </c>
      <c r="AC34" s="199">
        <f t="shared" si="74"/>
        <v>1.3635307258136937</v>
      </c>
      <c r="AD34" s="199">
        <f t="shared" si="74"/>
        <v>1.3908013403299677</v>
      </c>
      <c r="AE34" s="199">
        <f t="shared" si="74"/>
        <v>1.4186173671365672</v>
      </c>
      <c r="AF34" s="199">
        <f t="shared" si="74"/>
        <v>1.4469897144792985</v>
      </c>
      <c r="AG34" s="199">
        <f t="shared" si="74"/>
        <v>1.4759295087688844</v>
      </c>
      <c r="AH34" s="199">
        <f t="shared" si="74"/>
        <v>1.505448098944262</v>
      </c>
      <c r="AI34" s="199">
        <f t="shared" si="74"/>
        <v>1.5355570609231473</v>
      </c>
      <c r="AJ34" s="199">
        <f t="shared" si="74"/>
        <v>1.5662682021416103</v>
      </c>
      <c r="AK34" s="199">
        <f t="shared" si="74"/>
        <v>1.5975935661844425</v>
      </c>
      <c r="AL34" s="199">
        <f t="shared" si="74"/>
        <v>1.6295454375081313</v>
      </c>
      <c r="AM34" s="199">
        <f t="shared" si="74"/>
        <v>1.6621363462582939</v>
      </c>
      <c r="AN34" s="199">
        <f t="shared" si="74"/>
        <v>1.6953790731834597</v>
      </c>
      <c r="AO34" s="199">
        <f t="shared" si="74"/>
        <v>1.7292866546471288</v>
      </c>
      <c r="AP34" s="199">
        <f t="shared" si="74"/>
        <v>1.7638723877400715</v>
      </c>
      <c r="AQ34" s="199">
        <f t="shared" si="74"/>
        <v>1.799149835494873</v>
      </c>
      <c r="AR34" s="199">
        <f t="shared" si="74"/>
        <v>1.8351328322047704</v>
      </c>
      <c r="AS34" s="199">
        <f t="shared" si="74"/>
        <v>1.8718354888488657</v>
      </c>
      <c r="AT34" s="199">
        <f t="shared" si="74"/>
        <v>1.9092721986258432</v>
      </c>
      <c r="AU34" s="199">
        <f t="shared" si="74"/>
        <v>1.9474576425983601</v>
      </c>
      <c r="AV34" s="199">
        <f t="shared" si="74"/>
        <v>1.9864067954503273</v>
      </c>
      <c r="AW34" s="199">
        <f t="shared" si="74"/>
        <v>2.026134931359334</v>
      </c>
      <c r="AX34" s="199">
        <f t="shared" si="74"/>
        <v>2.0666576299865209</v>
      </c>
      <c r="AY34" s="199">
        <f t="shared" si="74"/>
        <v>2.1079907825862514</v>
      </c>
      <c r="AZ34" s="199">
        <f t="shared" si="74"/>
        <v>2.1501505982379765</v>
      </c>
      <c r="BA34" s="199">
        <f t="shared" si="74"/>
        <v>2.193153610202736</v>
      </c>
      <c r="BB34" s="199">
        <f t="shared" si="74"/>
        <v>2.2370166824067907</v>
      </c>
      <c r="BC34" s="199">
        <f t="shared" si="74"/>
        <v>2.2817570160549265</v>
      </c>
      <c r="BD34" s="199">
        <f t="shared" si="74"/>
        <v>2.3273921563760251</v>
      </c>
      <c r="BE34" s="199">
        <f t="shared" si="74"/>
        <v>2.3739399995035457</v>
      </c>
      <c r="BF34" s="199">
        <f t="shared" si="74"/>
        <v>2.4214187994936167</v>
      </c>
      <c r="BG34" s="199">
        <f t="shared" si="74"/>
        <v>2.4698471754834892</v>
      </c>
      <c r="BH34" s="199">
        <f t="shared" si="74"/>
        <v>2.5192441189931589</v>
      </c>
      <c r="BI34" s="199">
        <f t="shared" si="74"/>
        <v>2.5696290013730221</v>
      </c>
      <c r="BJ34" s="199">
        <f t="shared" si="74"/>
        <v>2.6210215814004827</v>
      </c>
      <c r="BK34" s="199">
        <f t="shared" si="74"/>
        <v>2.6734420130284926</v>
      </c>
      <c r="BL34" s="199">
        <f t="shared" si="74"/>
        <v>2.7269108532890627</v>
      </c>
      <c r="BM34" s="199">
        <f t="shared" si="74"/>
        <v>2.781449070354844</v>
      </c>
      <c r="BN34" s="199">
        <f t="shared" si="74"/>
        <v>2.8370780517619409</v>
      </c>
      <c r="BO34" s="199">
        <f t="shared" si="74"/>
        <v>2.8938196127971798</v>
      </c>
      <c r="BP34" s="199">
        <f t="shared" si="74"/>
        <v>2.9516960050531234</v>
      </c>
      <c r="BQ34" s="199">
        <f t="shared" si="74"/>
        <v>3.0107299251541857</v>
      </c>
      <c r="BR34" s="199">
        <f t="shared" si="74"/>
        <v>3.0709445236572694</v>
      </c>
      <c r="BS34" s="199">
        <f t="shared" si="74"/>
        <v>3.1323634141304151</v>
      </c>
      <c r="BT34" s="199">
        <f t="shared" si="74"/>
        <v>3.1950106824130233</v>
      </c>
      <c r="BU34" s="199">
        <f t="shared" si="74"/>
        <v>3.258910896061284</v>
      </c>
      <c r="BV34" s="199">
        <f t="shared" si="74"/>
        <v>3.3240891139825099</v>
      </c>
      <c r="BW34" s="199">
        <f t="shared" si="74"/>
        <v>3.3905708962621603</v>
      </c>
      <c r="BX34" s="199">
        <f t="shared" si="74"/>
        <v>3.4583823141874035</v>
      </c>
      <c r="BY34" s="199">
        <f t="shared" si="74"/>
        <v>3.5275499604711515</v>
      </c>
      <c r="BZ34" s="199">
        <f t="shared" si="74"/>
        <v>3.5981009596805746</v>
      </c>
      <c r="CA34" s="199">
        <f t="shared" si="74"/>
        <v>3.6700629788741863</v>
      </c>
      <c r="CB34" s="199">
        <f t="shared" ref="CB34:CK34" si="75">CA34*(1+CB31)</f>
        <v>3.7434642384516703</v>
      </c>
      <c r="CC34" s="199">
        <f t="shared" si="75"/>
        <v>3.8183335232207036</v>
      </c>
      <c r="CD34" s="199">
        <f t="shared" si="75"/>
        <v>3.8947001936851176</v>
      </c>
      <c r="CE34" s="199">
        <f t="shared" si="75"/>
        <v>3.9725941975588199</v>
      </c>
      <c r="CF34" s="199">
        <f t="shared" si="75"/>
        <v>4.0520460815099968</v>
      </c>
      <c r="CG34" s="199">
        <f t="shared" si="75"/>
        <v>4.1330870031401972</v>
      </c>
      <c r="CH34" s="199">
        <f t="shared" si="75"/>
        <v>4.215748743203001</v>
      </c>
      <c r="CI34" s="199">
        <f t="shared" si="75"/>
        <v>4.3000637180670607</v>
      </c>
      <c r="CJ34" s="199">
        <f t="shared" si="75"/>
        <v>4.3860649924284019</v>
      </c>
      <c r="CK34" s="199">
        <f t="shared" si="75"/>
        <v>4.4737862922769702</v>
      </c>
    </row>
    <row r="35" spans="1:89">
      <c r="A35" s="1"/>
      <c r="B35" s="1"/>
    </row>
    <row r="36" spans="1:89">
      <c r="A36" s="422" t="s">
        <v>83</v>
      </c>
      <c r="B36" s="420"/>
      <c r="C36" s="420"/>
      <c r="D36" s="421"/>
      <c r="E36" s="421"/>
      <c r="F36" s="421"/>
      <c r="G36" s="420"/>
      <c r="H36" s="420"/>
      <c r="I36" s="420"/>
      <c r="J36" s="420"/>
      <c r="K36" s="420"/>
      <c r="L36" s="420"/>
      <c r="M36" s="420"/>
      <c r="N36" s="420"/>
      <c r="O36" s="420"/>
      <c r="P36" s="420"/>
      <c r="Q36" s="420"/>
      <c r="R36" s="420"/>
      <c r="S36" s="420"/>
      <c r="T36" s="420"/>
      <c r="U36" s="420"/>
      <c r="V36" s="420"/>
      <c r="W36" s="420"/>
      <c r="X36" s="420"/>
      <c r="Y36" s="420"/>
      <c r="Z36" s="420"/>
      <c r="AA36" s="420"/>
      <c r="AB36" s="420"/>
      <c r="AC36" s="420"/>
      <c r="AD36" s="420"/>
      <c r="AE36" s="420"/>
      <c r="AF36" s="420"/>
      <c r="AG36" s="420"/>
      <c r="AH36" s="420"/>
      <c r="AI36" s="420"/>
      <c r="AJ36" s="420"/>
      <c r="AK36" s="420"/>
      <c r="AL36" s="420"/>
      <c r="AM36" s="420"/>
      <c r="AN36" s="420"/>
      <c r="AO36" s="420"/>
      <c r="AP36" s="420"/>
      <c r="AQ36" s="420"/>
      <c r="AR36" s="420"/>
      <c r="AS36" s="420"/>
      <c r="AT36" s="420"/>
      <c r="AU36" s="420"/>
      <c r="AV36" s="420"/>
      <c r="AW36" s="420"/>
      <c r="AX36" s="420"/>
      <c r="AY36" s="420"/>
      <c r="AZ36" s="420"/>
      <c r="BA36" s="420"/>
      <c r="BB36" s="420"/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  <c r="BM36" s="420"/>
      <c r="BN36" s="420"/>
      <c r="BO36" s="420"/>
      <c r="BP36" s="420"/>
      <c r="BQ36" s="420"/>
      <c r="BR36" s="420"/>
      <c r="BS36" s="420"/>
      <c r="BT36" s="420"/>
      <c r="BU36" s="420"/>
      <c r="BV36" s="420"/>
      <c r="BW36" s="420"/>
      <c r="BX36" s="420"/>
      <c r="BY36" s="420"/>
      <c r="BZ36" s="420"/>
      <c r="CA36" s="420"/>
      <c r="CB36" s="420"/>
      <c r="CC36" s="420"/>
      <c r="CD36" s="420"/>
      <c r="CE36" s="420"/>
      <c r="CF36" s="420"/>
      <c r="CG36" s="420"/>
      <c r="CH36" s="420"/>
      <c r="CI36" s="420"/>
      <c r="CJ36" s="420"/>
      <c r="CK36" s="420"/>
    </row>
  </sheetData>
  <sheetProtection algorithmName="SHA-512" hashValue="qWDqMrP0hYLwBxkELc9KFCqL+03Fu97YzMDASVf7C724OiWDqZ66weB6IDlh55HyReRDMWVFylGC1EJrwOEH9A==" saltValue="VN+Gd2gadZgpBynt2sh/pw==" spinCount="100000" sheet="1" objects="1" scenarios="1"/>
  <phoneticPr fontId="6" type="noConversion"/>
  <conditionalFormatting sqref="P12:AH12">
    <cfRule type="expression" dxfId="33" priority="79">
      <formula>cellusesliteralvalue(P12)</formula>
    </cfRule>
  </conditionalFormatting>
  <conditionalFormatting sqref="P12:AH12">
    <cfRule type="expression" dxfId="32" priority="78">
      <formula>cellusesliteralvalue(P12)</formula>
    </cfRule>
  </conditionalFormatting>
  <conditionalFormatting sqref="D7:E7">
    <cfRule type="expression" dxfId="31" priority="59">
      <formula>cellusesliteralvalue(D7)</formula>
    </cfRule>
  </conditionalFormatting>
  <conditionalFormatting sqref="A5:D5 F5:CK5">
    <cfRule type="expression" dxfId="30" priority="53">
      <formula>cellusesliteralvalue(A5)</formula>
    </cfRule>
  </conditionalFormatting>
  <conditionalFormatting sqref="D9:E9">
    <cfRule type="expression" dxfId="29" priority="43">
      <formula>cellusesliteralvalue(D9)</formula>
    </cfRule>
  </conditionalFormatting>
  <conditionalFormatting sqref="D13:E13">
    <cfRule type="expression" dxfId="28" priority="33">
      <formula>cellusesliteralvalue(D13)</formula>
    </cfRule>
  </conditionalFormatting>
  <conditionalFormatting sqref="D15:E15">
    <cfRule type="expression" dxfId="27" priority="32">
      <formula>cellusesliteralvalue(D15)</formula>
    </cfRule>
  </conditionalFormatting>
  <conditionalFormatting sqref="D21:E21">
    <cfRule type="expression" dxfId="26" priority="31">
      <formula>cellusesliteralvalue(D21)</formula>
    </cfRule>
  </conditionalFormatting>
  <conditionalFormatting sqref="D23:E24 D26:E26">
    <cfRule type="expression" dxfId="25" priority="30">
      <formula>cellusesliteralvalue(D23)</formula>
    </cfRule>
  </conditionalFormatting>
  <conditionalFormatting sqref="D29:E29">
    <cfRule type="expression" dxfId="24" priority="24">
      <formula>cellusesliteralvalue(D29)</formula>
    </cfRule>
  </conditionalFormatting>
  <conditionalFormatting sqref="D32:E32 E31">
    <cfRule type="expression" dxfId="23" priority="23">
      <formula>cellusesliteralvalue(D31)</formula>
    </cfRule>
  </conditionalFormatting>
  <conditionalFormatting sqref="D33:E33 E34">
    <cfRule type="expression" dxfId="22" priority="21">
      <formula>cellusesliteralvalue(D33)</formula>
    </cfRule>
  </conditionalFormatting>
  <conditionalFormatting sqref="D31">
    <cfRule type="expression" dxfId="21" priority="15">
      <formula>cellusesliteralvalue(D31)</formula>
    </cfRule>
  </conditionalFormatting>
  <conditionalFormatting sqref="Q6:AH6">
    <cfRule type="expression" dxfId="20" priority="11">
      <formula>cellusesliteralvalue(Q6)</formula>
    </cfRule>
  </conditionalFormatting>
  <conditionalFormatting sqref="Q6:AH6">
    <cfRule type="expression" dxfId="19" priority="10">
      <formula>cellusesliteralvalue(Q6)</formula>
    </cfRule>
  </conditionalFormatting>
  <conditionalFormatting sqref="M6:P6">
    <cfRule type="expression" dxfId="18" priority="9">
      <formula>cellusesliteralvalue(M6)</formula>
    </cfRule>
  </conditionalFormatting>
  <conditionalFormatting sqref="M6:P6">
    <cfRule type="expression" dxfId="17" priority="8">
      <formula>cellusesliteralvalue(M6)</formula>
    </cfRule>
  </conditionalFormatting>
  <conditionalFormatting sqref="P20:AH20">
    <cfRule type="expression" dxfId="16" priority="7">
      <formula>cellusesliteralvalue(P20)</formula>
    </cfRule>
  </conditionalFormatting>
  <conditionalFormatting sqref="P20:AH20">
    <cfRule type="expression" dxfId="15" priority="6">
      <formula>cellusesliteralvalue(P20)</formula>
    </cfRule>
  </conditionalFormatting>
  <conditionalFormatting sqref="A11:D11 F11:CK11">
    <cfRule type="expression" dxfId="14" priority="3">
      <formula>cellusesliteralvalue(A11)</formula>
    </cfRule>
  </conditionalFormatting>
  <conditionalFormatting sqref="A19:D19 F19:CK19">
    <cfRule type="expression" dxfId="13" priority="2">
      <formula>cellusesliteralvalue(A19)</formula>
    </cfRule>
  </conditionalFormatting>
  <conditionalFormatting sqref="A27:D27 F27:CK27">
    <cfRule type="expression" dxfId="12" priority="1">
      <formula>cellusesliteralvalue(A27)</formula>
    </cfRule>
  </conditionalFormatting>
  <pageMargins left="0.7" right="0.7" top="0.75" bottom="0.75" header="0.3" footer="0.3"/>
  <pageSetup paperSize="9" orientation="portrait" r:id="rId1"/>
  <headerFooter>
    <oddFooter>&amp;L&amp;1#&amp;"Arial"&amp;11&amp;K000000SW Internal Commercial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5F686-91C2-490B-9C5B-0C77E3FF2C46}">
  <sheetPr codeName="Sheet4">
    <tabColor theme="9" tint="0.59999389629810485"/>
    <pageSetUpPr fitToPage="1"/>
  </sheetPr>
  <dimension ref="A1:DA493"/>
  <sheetViews>
    <sheetView workbookViewId="0"/>
  </sheetViews>
  <sheetFormatPr defaultColWidth="8.81640625" defaultRowHeight="12.5"/>
  <cols>
    <col min="1" max="1" width="12.54296875" style="24" customWidth="1"/>
    <col min="2" max="2" width="6.81640625" style="25" bestFit="1" customWidth="1"/>
    <col min="3" max="3" width="8.81640625" style="25" bestFit="1" customWidth="1"/>
    <col min="4" max="4" width="13.453125" style="25" bestFit="1" customWidth="1"/>
    <col min="5" max="5" width="14.1796875" style="25" bestFit="1" customWidth="1"/>
    <col min="6" max="6" width="12.1796875" style="25" bestFit="1" customWidth="1"/>
    <col min="7" max="7" width="15.453125" style="22" customWidth="1"/>
    <col min="8" max="8" width="11.453125" style="22" bestFit="1" customWidth="1"/>
    <col min="9" max="9" width="11.81640625" style="22" bestFit="1" customWidth="1"/>
    <col min="10" max="10" width="11.453125" style="22" bestFit="1" customWidth="1"/>
    <col min="11" max="11" width="17.1796875" style="22" bestFit="1" customWidth="1"/>
    <col min="12" max="12" width="11.1796875" style="22" bestFit="1" customWidth="1"/>
    <col min="13" max="13" width="11" style="22" bestFit="1" customWidth="1"/>
    <col min="14" max="14" width="10.54296875" style="22" bestFit="1" customWidth="1"/>
    <col min="15" max="15" width="14.54296875" style="22" bestFit="1" customWidth="1"/>
    <col min="16" max="16" width="17.453125" style="22" bestFit="1" customWidth="1"/>
    <col min="17" max="17" width="20.54296875" style="22" bestFit="1" customWidth="1"/>
    <col min="18" max="20" width="10.54296875" style="22" customWidth="1"/>
    <col min="21" max="22" width="15.1796875" style="22" customWidth="1"/>
    <col min="23" max="23" width="14.453125" style="22" customWidth="1"/>
    <col min="24" max="24" width="8.81640625" style="22"/>
    <col min="25" max="25" width="24.90625" style="22" customWidth="1"/>
    <col min="26" max="26" width="5.1796875" style="25" bestFit="1" customWidth="1"/>
    <col min="27" max="37" width="13.81640625" style="22" bestFit="1" customWidth="1"/>
    <col min="38" max="55" width="13.81640625" style="22" hidden="1" customWidth="1"/>
    <col min="56" max="72" width="14.453125" style="22" hidden="1" customWidth="1"/>
    <col min="73" max="76" width="12.54296875" style="22" hidden="1" customWidth="1"/>
    <col min="77" max="79" width="12.453125" style="22" hidden="1" customWidth="1"/>
    <col min="80" max="104" width="10.81640625" style="22" hidden="1" customWidth="1"/>
    <col min="105" max="16384" width="8.81640625" style="22"/>
  </cols>
  <sheetData>
    <row r="1" spans="1:105">
      <c r="Z1" s="22"/>
    </row>
    <row r="2" spans="1:105" ht="13">
      <c r="C2" s="242"/>
      <c r="Z2" s="22"/>
    </row>
    <row r="3" spans="1:105" ht="15.5">
      <c r="A3" s="517" t="s">
        <v>680</v>
      </c>
      <c r="O3" s="280"/>
      <c r="P3" s="283"/>
      <c r="Z3" s="22"/>
    </row>
    <row r="4" spans="1:105" ht="15.5">
      <c r="A4" s="518" t="s">
        <v>751</v>
      </c>
      <c r="O4" s="280"/>
      <c r="P4" s="282"/>
      <c r="Q4" s="281"/>
      <c r="Z4" s="22"/>
    </row>
    <row r="5" spans="1:105" ht="16" thickBot="1">
      <c r="A5" s="559"/>
      <c r="B5" s="559"/>
      <c r="C5" s="559"/>
      <c r="D5" s="559"/>
      <c r="E5" s="559"/>
      <c r="F5" s="559"/>
      <c r="G5" s="559"/>
      <c r="H5" s="561" t="s">
        <v>780</v>
      </c>
      <c r="J5" s="560" t="s">
        <v>781</v>
      </c>
      <c r="O5" s="281"/>
      <c r="P5" s="281"/>
      <c r="Q5" s="281"/>
      <c r="Y5" s="277"/>
      <c r="Z5" s="331"/>
    </row>
    <row r="6" spans="1:105" ht="55.4" customHeight="1" thickBot="1">
      <c r="A6" s="26" t="s">
        <v>681</v>
      </c>
      <c r="B6" s="27" t="s">
        <v>682</v>
      </c>
      <c r="C6" s="27" t="s">
        <v>683</v>
      </c>
      <c r="D6" s="27" t="s">
        <v>684</v>
      </c>
      <c r="E6" s="27" t="s">
        <v>685</v>
      </c>
      <c r="F6" s="28" t="s">
        <v>686</v>
      </c>
      <c r="G6" s="28" t="s">
        <v>687</v>
      </c>
      <c r="H6" s="28" t="s">
        <v>448</v>
      </c>
      <c r="J6" s="496" t="s">
        <v>448</v>
      </c>
      <c r="K6" s="495" t="s">
        <v>688</v>
      </c>
      <c r="L6" s="495" t="s">
        <v>689</v>
      </c>
      <c r="M6" s="495" t="s">
        <v>690</v>
      </c>
      <c r="N6" s="495" t="s">
        <v>691</v>
      </c>
      <c r="O6" s="495" t="s">
        <v>692</v>
      </c>
      <c r="P6" s="495" t="s">
        <v>693</v>
      </c>
      <c r="Q6" s="495" t="s">
        <v>694</v>
      </c>
      <c r="R6" s="495" t="s">
        <v>695</v>
      </c>
      <c r="S6" s="495" t="s">
        <v>696</v>
      </c>
      <c r="T6" s="495" t="s">
        <v>776</v>
      </c>
      <c r="U6" s="495" t="s">
        <v>777</v>
      </c>
      <c r="V6" s="495" t="s">
        <v>778</v>
      </c>
      <c r="W6" s="495" t="s">
        <v>779</v>
      </c>
      <c r="Z6" s="22"/>
    </row>
    <row r="7" spans="1:105" ht="13">
      <c r="A7" s="243">
        <v>7000468449</v>
      </c>
      <c r="B7" s="244" t="s">
        <v>697</v>
      </c>
      <c r="C7" s="244" t="s">
        <v>698</v>
      </c>
      <c r="D7" s="245">
        <v>34.032876712328765</v>
      </c>
      <c r="E7" s="246">
        <v>32965</v>
      </c>
      <c r="F7" s="247">
        <v>45387</v>
      </c>
      <c r="G7" s="248">
        <v>146272.89000000001</v>
      </c>
      <c r="H7" s="249">
        <v>11.5</v>
      </c>
      <c r="J7" s="285">
        <f>H7/100</f>
        <v>0.115</v>
      </c>
      <c r="K7" s="286">
        <f>G7*J7</f>
        <v>16821.382350000003</v>
      </c>
      <c r="L7" s="287">
        <f t="shared" ref="L7:L70" si="0">IF(MONTH(F7)&lt;=3,1,0)</f>
        <v>0</v>
      </c>
      <c r="M7" s="288">
        <f>DATE(YEAR(F7)+IF(L7=1,0,1)-1,4,1)</f>
        <v>45383</v>
      </c>
      <c r="N7" s="288">
        <f t="shared" ref="N7:N70" si="1">DATE(YEAR(F7)+IF(L7=1,0,1),4,1)</f>
        <v>45748</v>
      </c>
      <c r="O7" s="287">
        <f>F7-M7+1</f>
        <v>5</v>
      </c>
      <c r="P7" s="289">
        <f>O7/(N7-M7)</f>
        <v>1.3698630136986301E-2</v>
      </c>
      <c r="Q7" s="290">
        <f>P7*K7</f>
        <v>230.42989520547948</v>
      </c>
      <c r="R7" s="287">
        <f t="shared" ref="R7:R70" si="2">IF(MONTH(E7)&lt;=3,1,0)</f>
        <v>0</v>
      </c>
      <c r="S7" s="288">
        <f t="shared" ref="S7:S70" si="3">DATE(YEAR(E7)+IF(R7=1,0,1)-1,4,1)</f>
        <v>32964</v>
      </c>
      <c r="T7" s="288">
        <f t="shared" ref="T7:T70" si="4">DATE(YEAR(E7)+IF(R7=1,0,1),4,1)</f>
        <v>33329</v>
      </c>
      <c r="U7" s="287">
        <f t="shared" ref="U7:U70" si="5">T7-E7</f>
        <v>364</v>
      </c>
      <c r="V7" s="289">
        <f t="shared" ref="V7:V70" si="6">U7/(T7-S7)</f>
        <v>0.99726027397260275</v>
      </c>
      <c r="W7" s="290">
        <f t="shared" ref="W7:W70" si="7">V7*K7</f>
        <v>16775.296370958909</v>
      </c>
      <c r="Y7" s="277" t="s">
        <v>699</v>
      </c>
      <c r="Z7" s="331"/>
      <c r="AA7" s="277">
        <v>1</v>
      </c>
      <c r="AB7" s="277">
        <f>AA7</f>
        <v>1</v>
      </c>
      <c r="AC7" s="277">
        <f t="shared" ref="AC7:AW7" si="8">AB7</f>
        <v>1</v>
      </c>
      <c r="AD7" s="277">
        <f t="shared" si="8"/>
        <v>1</v>
      </c>
      <c r="AE7" s="277">
        <f t="shared" si="8"/>
        <v>1</v>
      </c>
      <c r="AF7" s="277">
        <f t="shared" si="8"/>
        <v>1</v>
      </c>
      <c r="AG7" s="277">
        <f t="shared" si="8"/>
        <v>1</v>
      </c>
      <c r="AH7" s="277">
        <f t="shared" si="8"/>
        <v>1</v>
      </c>
      <c r="AI7" s="277">
        <f t="shared" si="8"/>
        <v>1</v>
      </c>
      <c r="AJ7" s="277">
        <f t="shared" si="8"/>
        <v>1</v>
      </c>
      <c r="AK7" s="277">
        <f t="shared" si="8"/>
        <v>1</v>
      </c>
      <c r="AL7" s="277">
        <f t="shared" si="8"/>
        <v>1</v>
      </c>
      <c r="AM7" s="277">
        <f t="shared" si="8"/>
        <v>1</v>
      </c>
      <c r="AN7" s="277">
        <f t="shared" si="8"/>
        <v>1</v>
      </c>
      <c r="AO7" s="277">
        <f t="shared" si="8"/>
        <v>1</v>
      </c>
      <c r="AP7" s="277">
        <f t="shared" si="8"/>
        <v>1</v>
      </c>
      <c r="AQ7" s="277">
        <f t="shared" si="8"/>
        <v>1</v>
      </c>
      <c r="AR7" s="277">
        <f t="shared" si="8"/>
        <v>1</v>
      </c>
      <c r="AS7" s="277">
        <f t="shared" si="8"/>
        <v>1</v>
      </c>
      <c r="AT7" s="277">
        <f t="shared" si="8"/>
        <v>1</v>
      </c>
      <c r="AU7" s="277">
        <f t="shared" si="8"/>
        <v>1</v>
      </c>
      <c r="AV7" s="277">
        <f t="shared" si="8"/>
        <v>1</v>
      </c>
      <c r="AW7" s="277">
        <f t="shared" si="8"/>
        <v>1</v>
      </c>
      <c r="AX7" s="277">
        <f t="shared" ref="AX7:AX8" si="9">AW7</f>
        <v>1</v>
      </c>
      <c r="AY7" s="277">
        <f t="shared" ref="AY7:AY8" si="10">AX7</f>
        <v>1</v>
      </c>
      <c r="AZ7" s="277">
        <f t="shared" ref="AZ7:AZ8" si="11">AY7</f>
        <v>1</v>
      </c>
      <c r="BA7" s="277">
        <f t="shared" ref="BA7:BA8" si="12">AZ7</f>
        <v>1</v>
      </c>
      <c r="BB7" s="277">
        <f t="shared" ref="BB7:BB8" si="13">BA7</f>
        <v>1</v>
      </c>
      <c r="BC7" s="277">
        <f t="shared" ref="BC7:BC8" si="14">BB7</f>
        <v>1</v>
      </c>
      <c r="BD7" s="277">
        <f t="shared" ref="BD7:BD8" si="15">BC7</f>
        <v>1</v>
      </c>
      <c r="BE7" s="277">
        <f t="shared" ref="BE7:BE8" si="16">BD7</f>
        <v>1</v>
      </c>
      <c r="BF7" s="277">
        <f t="shared" ref="BF7:BF8" si="17">BE7</f>
        <v>1</v>
      </c>
      <c r="BG7" s="277">
        <f t="shared" ref="BG7:BG8" si="18">BF7</f>
        <v>1</v>
      </c>
      <c r="BH7" s="277">
        <f t="shared" ref="BH7:BH8" si="19">BG7</f>
        <v>1</v>
      </c>
      <c r="BI7" s="277">
        <f t="shared" ref="BI7:BI8" si="20">BH7</f>
        <v>1</v>
      </c>
      <c r="BJ7" s="277">
        <f t="shared" ref="BJ7:BJ8" si="21">BI7</f>
        <v>1</v>
      </c>
      <c r="BK7" s="277">
        <f t="shared" ref="BK7:BK8" si="22">BJ7</f>
        <v>1</v>
      </c>
      <c r="BL7" s="277">
        <f t="shared" ref="BL7:BL8" si="23">BK7</f>
        <v>1</v>
      </c>
      <c r="BM7" s="277">
        <f t="shared" ref="BM7:BM8" si="24">BL7</f>
        <v>1</v>
      </c>
      <c r="BN7" s="277">
        <f t="shared" ref="BN7:BN8" si="25">BM7</f>
        <v>1</v>
      </c>
      <c r="BO7" s="277">
        <f t="shared" ref="BO7:BO8" si="26">BN7</f>
        <v>1</v>
      </c>
      <c r="BP7" s="277">
        <f t="shared" ref="BP7:BP8" si="27">BO7</f>
        <v>1</v>
      </c>
      <c r="BQ7" s="277">
        <f t="shared" ref="BQ7:BQ8" si="28">BP7</f>
        <v>1</v>
      </c>
      <c r="BR7" s="277">
        <f t="shared" ref="BR7:BR8" si="29">BQ7</f>
        <v>1</v>
      </c>
      <c r="BS7" s="277">
        <f t="shared" ref="BS7:BS8" si="30">BR7</f>
        <v>1</v>
      </c>
      <c r="BT7" s="277">
        <f t="shared" ref="BT7:BT8" si="31">BS7</f>
        <v>1</v>
      </c>
      <c r="BU7" s="277">
        <f t="shared" ref="BU7:BU8" si="32">BT7</f>
        <v>1</v>
      </c>
      <c r="BV7" s="277">
        <f t="shared" ref="BV7:BV8" si="33">BU7</f>
        <v>1</v>
      </c>
      <c r="BW7" s="277">
        <f t="shared" ref="BW7:BW8" si="34">BV7</f>
        <v>1</v>
      </c>
      <c r="BX7" s="277">
        <f t="shared" ref="BX7:BX8" si="35">BW7</f>
        <v>1</v>
      </c>
      <c r="BY7" s="277">
        <f t="shared" ref="BY7:BY8" si="36">BX7</f>
        <v>1</v>
      </c>
      <c r="BZ7" s="277">
        <f t="shared" ref="BZ7:BZ8" si="37">BY7</f>
        <v>1</v>
      </c>
      <c r="CA7" s="277">
        <f t="shared" ref="CA7:CA8" si="38">BZ7</f>
        <v>1</v>
      </c>
      <c r="CB7" s="277">
        <f t="shared" ref="CB7:CB8" si="39">CA7</f>
        <v>1</v>
      </c>
      <c r="CC7" s="277">
        <f t="shared" ref="CC7:CC8" si="40">CB7</f>
        <v>1</v>
      </c>
      <c r="CD7" s="277">
        <f t="shared" ref="CD7:CD8" si="41">CC7</f>
        <v>1</v>
      </c>
      <c r="CE7" s="277">
        <f t="shared" ref="CE7:CE8" si="42">CD7</f>
        <v>1</v>
      </c>
      <c r="CF7" s="277">
        <f t="shared" ref="CF7:CF8" si="43">CE7</f>
        <v>1</v>
      </c>
      <c r="CG7" s="277">
        <f t="shared" ref="CG7:CG8" si="44">CF7</f>
        <v>1</v>
      </c>
      <c r="CH7" s="277">
        <f t="shared" ref="CH7:CH8" si="45">CG7</f>
        <v>1</v>
      </c>
      <c r="CI7" s="277">
        <f t="shared" ref="CI7:CI8" si="46">CH7</f>
        <v>1</v>
      </c>
      <c r="CJ7" s="277">
        <f t="shared" ref="CJ7:CJ8" si="47">CI7</f>
        <v>1</v>
      </c>
      <c r="CK7" s="277">
        <f t="shared" ref="CK7:CK8" si="48">CJ7</f>
        <v>1</v>
      </c>
      <c r="CL7" s="277">
        <f t="shared" ref="CL7:CL8" si="49">CK7</f>
        <v>1</v>
      </c>
      <c r="CM7" s="277">
        <f t="shared" ref="CM7:CM8" si="50">CL7</f>
        <v>1</v>
      </c>
      <c r="CN7" s="277">
        <f t="shared" ref="CN7:CN8" si="51">CM7</f>
        <v>1</v>
      </c>
      <c r="CO7" s="277">
        <f t="shared" ref="CO7:CO8" si="52">CN7</f>
        <v>1</v>
      </c>
      <c r="CP7" s="277">
        <f t="shared" ref="CP7:CP8" si="53">CO7</f>
        <v>1</v>
      </c>
      <c r="CQ7" s="277">
        <f t="shared" ref="CQ7:CQ8" si="54">CP7</f>
        <v>1</v>
      </c>
      <c r="CR7" s="277">
        <f t="shared" ref="CR7:CR8" si="55">CQ7</f>
        <v>1</v>
      </c>
      <c r="CS7" s="277">
        <f t="shared" ref="CS7:CS8" si="56">CR7</f>
        <v>1</v>
      </c>
      <c r="CT7" s="277">
        <f t="shared" ref="CT7:CT8" si="57">CS7</f>
        <v>1</v>
      </c>
      <c r="CU7" s="277">
        <f t="shared" ref="CU7:CU8" si="58">CT7</f>
        <v>1</v>
      </c>
      <c r="CV7" s="277">
        <f t="shared" ref="CV7:CV8" si="59">CU7</f>
        <v>1</v>
      </c>
      <c r="CW7" s="277">
        <f t="shared" ref="CW7:CW8" si="60">CV7</f>
        <v>1</v>
      </c>
      <c r="CX7" s="277">
        <f t="shared" ref="CX7:CX8" si="61">CW7</f>
        <v>1</v>
      </c>
      <c r="CY7" s="277">
        <f t="shared" ref="CY7:CY8" si="62">CX7</f>
        <v>1</v>
      </c>
      <c r="CZ7" s="277">
        <f t="shared" ref="CZ7:CZ8" si="63">CY7</f>
        <v>1</v>
      </c>
      <c r="DA7" s="277"/>
    </row>
    <row r="8" spans="1:105" ht="13">
      <c r="A8" s="243">
        <v>7000468735</v>
      </c>
      <c r="B8" s="244" t="s">
        <v>697</v>
      </c>
      <c r="C8" s="244" t="s">
        <v>698</v>
      </c>
      <c r="D8" s="245">
        <v>33.580821917808223</v>
      </c>
      <c r="E8" s="246">
        <v>33130</v>
      </c>
      <c r="F8" s="247">
        <v>45387</v>
      </c>
      <c r="G8" s="248">
        <v>102411.32</v>
      </c>
      <c r="H8" s="249">
        <v>11.375</v>
      </c>
      <c r="J8" s="291">
        <f t="shared" ref="J8:J71" si="64">H8/100</f>
        <v>0.11375</v>
      </c>
      <c r="K8" s="292">
        <f t="shared" ref="K8:K71" si="65">G8*J8</f>
        <v>11649.287650000002</v>
      </c>
      <c r="L8" s="293">
        <f t="shared" si="0"/>
        <v>0</v>
      </c>
      <c r="M8" s="294">
        <f t="shared" ref="M8:M71" si="66">DATE(YEAR(F8)+IF(L8=1,0,1)-1,4,1)</f>
        <v>45383</v>
      </c>
      <c r="N8" s="294">
        <f t="shared" si="1"/>
        <v>45748</v>
      </c>
      <c r="O8" s="293">
        <f t="shared" ref="O8:O70" si="67">F8-M8+1</f>
        <v>5</v>
      </c>
      <c r="P8" s="295">
        <f t="shared" ref="P8:P70" si="68">O8/(N8-M8)</f>
        <v>1.3698630136986301E-2</v>
      </c>
      <c r="Q8" s="296">
        <f>P8*K8</f>
        <v>159.57928287671234</v>
      </c>
      <c r="R8" s="287">
        <f t="shared" si="2"/>
        <v>0</v>
      </c>
      <c r="S8" s="288">
        <f t="shared" si="3"/>
        <v>32964</v>
      </c>
      <c r="T8" s="288">
        <f t="shared" si="4"/>
        <v>33329</v>
      </c>
      <c r="U8" s="287">
        <f t="shared" si="5"/>
        <v>199</v>
      </c>
      <c r="V8" s="289">
        <f t="shared" si="6"/>
        <v>0.54520547945205478</v>
      </c>
      <c r="W8" s="290">
        <f t="shared" si="7"/>
        <v>6351.2554584931513</v>
      </c>
      <c r="Y8" s="277" t="s">
        <v>700</v>
      </c>
      <c r="Z8" s="331"/>
      <c r="AA8" s="277">
        <v>4</v>
      </c>
      <c r="AB8" s="277">
        <f>AA8</f>
        <v>4</v>
      </c>
      <c r="AC8" s="277">
        <f t="shared" ref="AC8:AW8" si="69">AB8</f>
        <v>4</v>
      </c>
      <c r="AD8" s="277">
        <f t="shared" si="69"/>
        <v>4</v>
      </c>
      <c r="AE8" s="277">
        <f t="shared" si="69"/>
        <v>4</v>
      </c>
      <c r="AF8" s="277">
        <f t="shared" si="69"/>
        <v>4</v>
      </c>
      <c r="AG8" s="277">
        <f t="shared" si="69"/>
        <v>4</v>
      </c>
      <c r="AH8" s="277">
        <f t="shared" si="69"/>
        <v>4</v>
      </c>
      <c r="AI8" s="277">
        <f t="shared" si="69"/>
        <v>4</v>
      </c>
      <c r="AJ8" s="277">
        <f t="shared" si="69"/>
        <v>4</v>
      </c>
      <c r="AK8" s="277">
        <f t="shared" si="69"/>
        <v>4</v>
      </c>
      <c r="AL8" s="277">
        <f t="shared" si="69"/>
        <v>4</v>
      </c>
      <c r="AM8" s="277">
        <f t="shared" si="69"/>
        <v>4</v>
      </c>
      <c r="AN8" s="277">
        <f t="shared" si="69"/>
        <v>4</v>
      </c>
      <c r="AO8" s="277">
        <f t="shared" si="69"/>
        <v>4</v>
      </c>
      <c r="AP8" s="277">
        <f t="shared" si="69"/>
        <v>4</v>
      </c>
      <c r="AQ8" s="277">
        <f t="shared" si="69"/>
        <v>4</v>
      </c>
      <c r="AR8" s="277">
        <f t="shared" si="69"/>
        <v>4</v>
      </c>
      <c r="AS8" s="277">
        <f t="shared" si="69"/>
        <v>4</v>
      </c>
      <c r="AT8" s="277">
        <f t="shared" si="69"/>
        <v>4</v>
      </c>
      <c r="AU8" s="277">
        <f t="shared" si="69"/>
        <v>4</v>
      </c>
      <c r="AV8" s="277">
        <f t="shared" si="69"/>
        <v>4</v>
      </c>
      <c r="AW8" s="277">
        <f t="shared" si="69"/>
        <v>4</v>
      </c>
      <c r="AX8" s="277">
        <f t="shared" si="9"/>
        <v>4</v>
      </c>
      <c r="AY8" s="277">
        <f t="shared" si="10"/>
        <v>4</v>
      </c>
      <c r="AZ8" s="277">
        <f t="shared" si="11"/>
        <v>4</v>
      </c>
      <c r="BA8" s="277">
        <f t="shared" si="12"/>
        <v>4</v>
      </c>
      <c r="BB8" s="277">
        <f t="shared" si="13"/>
        <v>4</v>
      </c>
      <c r="BC8" s="277">
        <f t="shared" si="14"/>
        <v>4</v>
      </c>
      <c r="BD8" s="277">
        <f t="shared" si="15"/>
        <v>4</v>
      </c>
      <c r="BE8" s="277">
        <f t="shared" si="16"/>
        <v>4</v>
      </c>
      <c r="BF8" s="277">
        <f t="shared" si="17"/>
        <v>4</v>
      </c>
      <c r="BG8" s="277">
        <f t="shared" si="18"/>
        <v>4</v>
      </c>
      <c r="BH8" s="277">
        <f t="shared" si="19"/>
        <v>4</v>
      </c>
      <c r="BI8" s="277">
        <f t="shared" si="20"/>
        <v>4</v>
      </c>
      <c r="BJ8" s="277">
        <f t="shared" si="21"/>
        <v>4</v>
      </c>
      <c r="BK8" s="277">
        <f t="shared" si="22"/>
        <v>4</v>
      </c>
      <c r="BL8" s="277">
        <f t="shared" si="23"/>
        <v>4</v>
      </c>
      <c r="BM8" s="277">
        <f t="shared" si="24"/>
        <v>4</v>
      </c>
      <c r="BN8" s="277">
        <f t="shared" si="25"/>
        <v>4</v>
      </c>
      <c r="BO8" s="277">
        <f t="shared" si="26"/>
        <v>4</v>
      </c>
      <c r="BP8" s="277">
        <f t="shared" si="27"/>
        <v>4</v>
      </c>
      <c r="BQ8" s="277">
        <f t="shared" si="28"/>
        <v>4</v>
      </c>
      <c r="BR8" s="277">
        <f t="shared" si="29"/>
        <v>4</v>
      </c>
      <c r="BS8" s="277">
        <f t="shared" si="30"/>
        <v>4</v>
      </c>
      <c r="BT8" s="277">
        <f t="shared" si="31"/>
        <v>4</v>
      </c>
      <c r="BU8" s="277">
        <f t="shared" si="32"/>
        <v>4</v>
      </c>
      <c r="BV8" s="277">
        <f t="shared" si="33"/>
        <v>4</v>
      </c>
      <c r="BW8" s="277">
        <f t="shared" si="34"/>
        <v>4</v>
      </c>
      <c r="BX8" s="277">
        <f t="shared" si="35"/>
        <v>4</v>
      </c>
      <c r="BY8" s="277">
        <f t="shared" si="36"/>
        <v>4</v>
      </c>
      <c r="BZ8" s="277">
        <f t="shared" si="37"/>
        <v>4</v>
      </c>
      <c r="CA8" s="277">
        <f t="shared" si="38"/>
        <v>4</v>
      </c>
      <c r="CB8" s="277">
        <f t="shared" si="39"/>
        <v>4</v>
      </c>
      <c r="CC8" s="277">
        <f t="shared" si="40"/>
        <v>4</v>
      </c>
      <c r="CD8" s="277">
        <f t="shared" si="41"/>
        <v>4</v>
      </c>
      <c r="CE8" s="277">
        <f t="shared" si="42"/>
        <v>4</v>
      </c>
      <c r="CF8" s="277">
        <f t="shared" si="43"/>
        <v>4</v>
      </c>
      <c r="CG8" s="277">
        <f t="shared" si="44"/>
        <v>4</v>
      </c>
      <c r="CH8" s="277">
        <f t="shared" si="45"/>
        <v>4</v>
      </c>
      <c r="CI8" s="277">
        <f t="shared" si="46"/>
        <v>4</v>
      </c>
      <c r="CJ8" s="277">
        <f t="shared" si="47"/>
        <v>4</v>
      </c>
      <c r="CK8" s="277">
        <f t="shared" si="48"/>
        <v>4</v>
      </c>
      <c r="CL8" s="277">
        <f t="shared" si="49"/>
        <v>4</v>
      </c>
      <c r="CM8" s="277">
        <f t="shared" si="50"/>
        <v>4</v>
      </c>
      <c r="CN8" s="277">
        <f t="shared" si="51"/>
        <v>4</v>
      </c>
      <c r="CO8" s="277">
        <f t="shared" si="52"/>
        <v>4</v>
      </c>
      <c r="CP8" s="277">
        <f t="shared" si="53"/>
        <v>4</v>
      </c>
      <c r="CQ8" s="277">
        <f t="shared" si="54"/>
        <v>4</v>
      </c>
      <c r="CR8" s="277">
        <f t="shared" si="55"/>
        <v>4</v>
      </c>
      <c r="CS8" s="277">
        <f t="shared" si="56"/>
        <v>4</v>
      </c>
      <c r="CT8" s="277">
        <f t="shared" si="57"/>
        <v>4</v>
      </c>
      <c r="CU8" s="277">
        <f t="shared" si="58"/>
        <v>4</v>
      </c>
      <c r="CV8" s="277">
        <f t="shared" si="59"/>
        <v>4</v>
      </c>
      <c r="CW8" s="277">
        <f t="shared" si="60"/>
        <v>4</v>
      </c>
      <c r="CX8" s="277">
        <f t="shared" si="61"/>
        <v>4</v>
      </c>
      <c r="CY8" s="277">
        <f t="shared" si="62"/>
        <v>4</v>
      </c>
      <c r="CZ8" s="277">
        <f t="shared" si="63"/>
        <v>4</v>
      </c>
      <c r="DA8" s="277"/>
    </row>
    <row r="9" spans="1:105" ht="13">
      <c r="A9" s="250">
        <v>900002461</v>
      </c>
      <c r="B9" s="244" t="s">
        <v>701</v>
      </c>
      <c r="C9" s="244" t="s">
        <v>702</v>
      </c>
      <c r="D9" s="245">
        <v>27.019178082191782</v>
      </c>
      <c r="E9" s="246">
        <v>35556</v>
      </c>
      <c r="F9" s="247">
        <v>45418</v>
      </c>
      <c r="G9" s="248">
        <v>10000000</v>
      </c>
      <c r="H9" s="249">
        <v>7.625</v>
      </c>
      <c r="J9" s="291">
        <f t="shared" si="64"/>
        <v>7.6249999999999998E-2</v>
      </c>
      <c r="K9" s="292">
        <f t="shared" si="65"/>
        <v>762500</v>
      </c>
      <c r="L9" s="293">
        <f t="shared" si="0"/>
        <v>0</v>
      </c>
      <c r="M9" s="294">
        <f t="shared" si="66"/>
        <v>45383</v>
      </c>
      <c r="N9" s="294">
        <f t="shared" si="1"/>
        <v>45748</v>
      </c>
      <c r="O9" s="293">
        <f t="shared" si="67"/>
        <v>36</v>
      </c>
      <c r="P9" s="295">
        <f t="shared" si="68"/>
        <v>9.8630136986301367E-2</v>
      </c>
      <c r="Q9" s="296">
        <f t="shared" ref="Q9:Q70" si="70">P9*K9</f>
        <v>75205.479452054788</v>
      </c>
      <c r="R9" s="287">
        <f t="shared" si="2"/>
        <v>0</v>
      </c>
      <c r="S9" s="288">
        <f t="shared" si="3"/>
        <v>35521</v>
      </c>
      <c r="T9" s="288">
        <f t="shared" si="4"/>
        <v>35886</v>
      </c>
      <c r="U9" s="287">
        <f t="shared" si="5"/>
        <v>330</v>
      </c>
      <c r="V9" s="289">
        <f t="shared" si="6"/>
        <v>0.90410958904109584</v>
      </c>
      <c r="W9" s="290">
        <f t="shared" si="7"/>
        <v>689383.56164383562</v>
      </c>
      <c r="Y9" s="277" t="s">
        <v>202</v>
      </c>
      <c r="Z9" s="331"/>
      <c r="AA9" s="277">
        <v>2023</v>
      </c>
      <c r="AB9" s="277">
        <f>AA9+1</f>
        <v>2024</v>
      </c>
      <c r="AC9" s="277">
        <f t="shared" ref="AC9:AW9" si="71">AB9+1</f>
        <v>2025</v>
      </c>
      <c r="AD9" s="277">
        <f t="shared" si="71"/>
        <v>2026</v>
      </c>
      <c r="AE9" s="277">
        <f t="shared" si="71"/>
        <v>2027</v>
      </c>
      <c r="AF9" s="277">
        <f t="shared" si="71"/>
        <v>2028</v>
      </c>
      <c r="AG9" s="277">
        <f t="shared" si="71"/>
        <v>2029</v>
      </c>
      <c r="AH9" s="277">
        <f t="shared" si="71"/>
        <v>2030</v>
      </c>
      <c r="AI9" s="277">
        <f t="shared" si="71"/>
        <v>2031</v>
      </c>
      <c r="AJ9" s="277">
        <f t="shared" si="71"/>
        <v>2032</v>
      </c>
      <c r="AK9" s="277">
        <f t="shared" si="71"/>
        <v>2033</v>
      </c>
      <c r="AL9" s="277">
        <f t="shared" si="71"/>
        <v>2034</v>
      </c>
      <c r="AM9" s="277">
        <f t="shared" si="71"/>
        <v>2035</v>
      </c>
      <c r="AN9" s="277">
        <f t="shared" si="71"/>
        <v>2036</v>
      </c>
      <c r="AO9" s="277">
        <f t="shared" si="71"/>
        <v>2037</v>
      </c>
      <c r="AP9" s="277">
        <f t="shared" si="71"/>
        <v>2038</v>
      </c>
      <c r="AQ9" s="277">
        <f t="shared" si="71"/>
        <v>2039</v>
      </c>
      <c r="AR9" s="277">
        <f t="shared" si="71"/>
        <v>2040</v>
      </c>
      <c r="AS9" s="277">
        <f t="shared" si="71"/>
        <v>2041</v>
      </c>
      <c r="AT9" s="277">
        <f t="shared" si="71"/>
        <v>2042</v>
      </c>
      <c r="AU9" s="277">
        <f t="shared" si="71"/>
        <v>2043</v>
      </c>
      <c r="AV9" s="277">
        <f t="shared" si="71"/>
        <v>2044</v>
      </c>
      <c r="AW9" s="277">
        <f t="shared" si="71"/>
        <v>2045</v>
      </c>
      <c r="AX9" s="277">
        <f t="shared" ref="AX9" si="72">AW9+1</f>
        <v>2046</v>
      </c>
      <c r="AY9" s="277">
        <f t="shared" ref="AY9" si="73">AX9+1</f>
        <v>2047</v>
      </c>
      <c r="AZ9" s="277">
        <f t="shared" ref="AZ9" si="74">AY9+1</f>
        <v>2048</v>
      </c>
      <c r="BA9" s="277">
        <f t="shared" ref="BA9" si="75">AZ9+1</f>
        <v>2049</v>
      </c>
      <c r="BB9" s="277">
        <f t="shared" ref="BB9" si="76">BA9+1</f>
        <v>2050</v>
      </c>
      <c r="BC9" s="277">
        <f t="shared" ref="BC9" si="77">BB9+1</f>
        <v>2051</v>
      </c>
      <c r="BD9" s="277">
        <f t="shared" ref="BD9" si="78">BC9+1</f>
        <v>2052</v>
      </c>
      <c r="BE9" s="277">
        <f t="shared" ref="BE9" si="79">BD9+1</f>
        <v>2053</v>
      </c>
      <c r="BF9" s="277">
        <f t="shared" ref="BF9" si="80">BE9+1</f>
        <v>2054</v>
      </c>
      <c r="BG9" s="277">
        <f t="shared" ref="BG9" si="81">BF9+1</f>
        <v>2055</v>
      </c>
      <c r="BH9" s="277">
        <f t="shared" ref="BH9" si="82">BG9+1</f>
        <v>2056</v>
      </c>
      <c r="BI9" s="277">
        <f t="shared" ref="BI9" si="83">BH9+1</f>
        <v>2057</v>
      </c>
      <c r="BJ9" s="277">
        <f t="shared" ref="BJ9" si="84">BI9+1</f>
        <v>2058</v>
      </c>
      <c r="BK9" s="277">
        <f t="shared" ref="BK9" si="85">BJ9+1</f>
        <v>2059</v>
      </c>
      <c r="BL9" s="277">
        <f t="shared" ref="BL9" si="86">BK9+1</f>
        <v>2060</v>
      </c>
      <c r="BM9" s="277">
        <f t="shared" ref="BM9" si="87">BL9+1</f>
        <v>2061</v>
      </c>
      <c r="BN9" s="277">
        <f t="shared" ref="BN9" si="88">BM9+1</f>
        <v>2062</v>
      </c>
      <c r="BO9" s="277">
        <f t="shared" ref="BO9" si="89">BN9+1</f>
        <v>2063</v>
      </c>
      <c r="BP9" s="277">
        <f t="shared" ref="BP9" si="90">BO9+1</f>
        <v>2064</v>
      </c>
      <c r="BQ9" s="277">
        <f t="shared" ref="BQ9" si="91">BP9+1</f>
        <v>2065</v>
      </c>
      <c r="BR9" s="277">
        <f t="shared" ref="BR9" si="92">BQ9+1</f>
        <v>2066</v>
      </c>
      <c r="BS9" s="277">
        <f t="shared" ref="BS9" si="93">BR9+1</f>
        <v>2067</v>
      </c>
      <c r="BT9" s="277">
        <f t="shared" ref="BT9" si="94">BS9+1</f>
        <v>2068</v>
      </c>
      <c r="BU9" s="277">
        <f t="shared" ref="BU9" si="95">BT9+1</f>
        <v>2069</v>
      </c>
      <c r="BV9" s="277">
        <f t="shared" ref="BV9" si="96">BU9+1</f>
        <v>2070</v>
      </c>
      <c r="BW9" s="277">
        <f t="shared" ref="BW9" si="97">BV9+1</f>
        <v>2071</v>
      </c>
      <c r="BX9" s="277">
        <f t="shared" ref="BX9" si="98">BW9+1</f>
        <v>2072</v>
      </c>
      <c r="BY9" s="277">
        <f t="shared" ref="BY9" si="99">BX9+1</f>
        <v>2073</v>
      </c>
      <c r="BZ9" s="277">
        <f t="shared" ref="BZ9" si="100">BY9+1</f>
        <v>2074</v>
      </c>
      <c r="CA9" s="277">
        <f t="shared" ref="CA9" si="101">BZ9+1</f>
        <v>2075</v>
      </c>
      <c r="CB9" s="277">
        <f t="shared" ref="CB9" si="102">CA9+1</f>
        <v>2076</v>
      </c>
      <c r="CC9" s="277">
        <f t="shared" ref="CC9" si="103">CB9+1</f>
        <v>2077</v>
      </c>
      <c r="CD9" s="277">
        <f t="shared" ref="CD9" si="104">CC9+1</f>
        <v>2078</v>
      </c>
      <c r="CE9" s="277">
        <f t="shared" ref="CE9" si="105">CD9+1</f>
        <v>2079</v>
      </c>
      <c r="CF9" s="277">
        <f t="shared" ref="CF9" si="106">CE9+1</f>
        <v>2080</v>
      </c>
      <c r="CG9" s="277">
        <f t="shared" ref="CG9" si="107">CF9+1</f>
        <v>2081</v>
      </c>
      <c r="CH9" s="277">
        <f t="shared" ref="CH9" si="108">CG9+1</f>
        <v>2082</v>
      </c>
      <c r="CI9" s="277">
        <f t="shared" ref="CI9" si="109">CH9+1</f>
        <v>2083</v>
      </c>
      <c r="CJ9" s="277">
        <f t="shared" ref="CJ9" si="110">CI9+1</f>
        <v>2084</v>
      </c>
      <c r="CK9" s="277">
        <f t="shared" ref="CK9" si="111">CJ9+1</f>
        <v>2085</v>
      </c>
      <c r="CL9" s="277">
        <f t="shared" ref="CL9" si="112">CK9+1</f>
        <v>2086</v>
      </c>
      <c r="CM9" s="277">
        <f t="shared" ref="CM9" si="113">CL9+1</f>
        <v>2087</v>
      </c>
      <c r="CN9" s="277">
        <f t="shared" ref="CN9" si="114">CM9+1</f>
        <v>2088</v>
      </c>
      <c r="CO9" s="277">
        <f t="shared" ref="CO9" si="115">CN9+1</f>
        <v>2089</v>
      </c>
      <c r="CP9" s="277">
        <f t="shared" ref="CP9" si="116">CO9+1</f>
        <v>2090</v>
      </c>
      <c r="CQ9" s="277">
        <f t="shared" ref="CQ9" si="117">CP9+1</f>
        <v>2091</v>
      </c>
      <c r="CR9" s="277">
        <f t="shared" ref="CR9" si="118">CQ9+1</f>
        <v>2092</v>
      </c>
      <c r="CS9" s="277">
        <f t="shared" ref="CS9" si="119">CR9+1</f>
        <v>2093</v>
      </c>
      <c r="CT9" s="277">
        <f t="shared" ref="CT9" si="120">CS9+1</f>
        <v>2094</v>
      </c>
      <c r="CU9" s="277">
        <f t="shared" ref="CU9" si="121">CT9+1</f>
        <v>2095</v>
      </c>
      <c r="CV9" s="277">
        <f t="shared" ref="CV9" si="122">CU9+1</f>
        <v>2096</v>
      </c>
      <c r="CW9" s="277">
        <f t="shared" ref="CW9" si="123">CV9+1</f>
        <v>2097</v>
      </c>
      <c r="CX9" s="277">
        <f t="shared" ref="CX9" si="124">CW9+1</f>
        <v>2098</v>
      </c>
      <c r="CY9" s="277">
        <f t="shared" ref="CY9" si="125">CX9+1</f>
        <v>2099</v>
      </c>
      <c r="CZ9" s="277">
        <f t="shared" ref="CZ9" si="126">CY9+1</f>
        <v>2100</v>
      </c>
      <c r="DA9" s="277"/>
    </row>
    <row r="10" spans="1:105" ht="13">
      <c r="A10" s="250">
        <v>900002502</v>
      </c>
      <c r="B10" s="244" t="s">
        <v>701</v>
      </c>
      <c r="C10" s="244" t="s">
        <v>702</v>
      </c>
      <c r="D10" s="245">
        <v>26.019178082191782</v>
      </c>
      <c r="E10" s="246">
        <v>35926</v>
      </c>
      <c r="F10" s="247">
        <v>45423</v>
      </c>
      <c r="G10" s="248">
        <v>10000000</v>
      </c>
      <c r="H10" s="249">
        <v>5.75</v>
      </c>
      <c r="J10" s="291">
        <f t="shared" si="64"/>
        <v>5.7500000000000002E-2</v>
      </c>
      <c r="K10" s="292">
        <f t="shared" si="65"/>
        <v>575000</v>
      </c>
      <c r="L10" s="293">
        <f t="shared" si="0"/>
        <v>0</v>
      </c>
      <c r="M10" s="294">
        <f t="shared" si="66"/>
        <v>45383</v>
      </c>
      <c r="N10" s="294">
        <f t="shared" si="1"/>
        <v>45748</v>
      </c>
      <c r="O10" s="293">
        <f t="shared" si="67"/>
        <v>41</v>
      </c>
      <c r="P10" s="295">
        <f t="shared" si="68"/>
        <v>0.11232876712328767</v>
      </c>
      <c r="Q10" s="296">
        <f t="shared" si="70"/>
        <v>64589.04109589041</v>
      </c>
      <c r="R10" s="287">
        <f t="shared" si="2"/>
        <v>0</v>
      </c>
      <c r="S10" s="288">
        <f t="shared" si="3"/>
        <v>35886</v>
      </c>
      <c r="T10" s="288">
        <f t="shared" si="4"/>
        <v>36251</v>
      </c>
      <c r="U10" s="287">
        <f t="shared" si="5"/>
        <v>325</v>
      </c>
      <c r="V10" s="289">
        <f t="shared" si="6"/>
        <v>0.8904109589041096</v>
      </c>
      <c r="W10" s="290">
        <f t="shared" si="7"/>
        <v>511986.30136986304</v>
      </c>
      <c r="Y10" s="277"/>
      <c r="Z10" s="23" t="s">
        <v>164</v>
      </c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</row>
    <row r="11" spans="1:105" ht="13">
      <c r="A11" s="250">
        <v>1900000212</v>
      </c>
      <c r="B11" s="244" t="s">
        <v>703</v>
      </c>
      <c r="C11" s="244" t="s">
        <v>702</v>
      </c>
      <c r="D11" s="245">
        <v>23.016438356164382</v>
      </c>
      <c r="E11" s="246">
        <v>37071</v>
      </c>
      <c r="F11" s="247">
        <v>45472</v>
      </c>
      <c r="G11" s="248">
        <v>7500000</v>
      </c>
      <c r="H11" s="249">
        <v>5.125</v>
      </c>
      <c r="J11" s="291">
        <f t="shared" si="64"/>
        <v>5.1249999999999997E-2</v>
      </c>
      <c r="K11" s="292">
        <f t="shared" si="65"/>
        <v>384375</v>
      </c>
      <c r="L11" s="293">
        <f t="shared" si="0"/>
        <v>0</v>
      </c>
      <c r="M11" s="294">
        <f t="shared" si="66"/>
        <v>45383</v>
      </c>
      <c r="N11" s="294">
        <f t="shared" si="1"/>
        <v>45748</v>
      </c>
      <c r="O11" s="293">
        <f t="shared" si="67"/>
        <v>90</v>
      </c>
      <c r="P11" s="295">
        <f t="shared" si="68"/>
        <v>0.24657534246575341</v>
      </c>
      <c r="Q11" s="296">
        <f t="shared" si="70"/>
        <v>94777.397260273967</v>
      </c>
      <c r="R11" s="287">
        <f t="shared" si="2"/>
        <v>0</v>
      </c>
      <c r="S11" s="288">
        <f t="shared" si="3"/>
        <v>36982</v>
      </c>
      <c r="T11" s="288">
        <f t="shared" si="4"/>
        <v>37347</v>
      </c>
      <c r="U11" s="287">
        <f t="shared" si="5"/>
        <v>276</v>
      </c>
      <c r="V11" s="289">
        <f t="shared" si="6"/>
        <v>0.75616438356164384</v>
      </c>
      <c r="W11" s="290">
        <f t="shared" si="7"/>
        <v>290650.68493150687</v>
      </c>
      <c r="Y11" s="277" t="s">
        <v>704</v>
      </c>
      <c r="Z11" s="331" t="s">
        <v>453</v>
      </c>
      <c r="AA11" s="279">
        <f>DATE(AA9-1,AA8,AA7)</f>
        <v>44652</v>
      </c>
      <c r="AB11" s="279">
        <f t="shared" ref="AB11:AW11" si="127">DATE(AB9-1,AB8,AB7)</f>
        <v>45017</v>
      </c>
      <c r="AC11" s="279">
        <f t="shared" si="127"/>
        <v>45383</v>
      </c>
      <c r="AD11" s="279">
        <f t="shared" si="127"/>
        <v>45748</v>
      </c>
      <c r="AE11" s="279">
        <f t="shared" si="127"/>
        <v>46113</v>
      </c>
      <c r="AF11" s="279">
        <f t="shared" si="127"/>
        <v>46478</v>
      </c>
      <c r="AG11" s="279">
        <f t="shared" si="127"/>
        <v>46844</v>
      </c>
      <c r="AH11" s="279">
        <f t="shared" si="127"/>
        <v>47209</v>
      </c>
      <c r="AI11" s="279">
        <f t="shared" si="127"/>
        <v>47574</v>
      </c>
      <c r="AJ11" s="279">
        <f t="shared" si="127"/>
        <v>47939</v>
      </c>
      <c r="AK11" s="279">
        <f t="shared" si="127"/>
        <v>48305</v>
      </c>
      <c r="AL11" s="279">
        <f t="shared" si="127"/>
        <v>48670</v>
      </c>
      <c r="AM11" s="279">
        <f t="shared" si="127"/>
        <v>49035</v>
      </c>
      <c r="AN11" s="279">
        <f t="shared" si="127"/>
        <v>49400</v>
      </c>
      <c r="AO11" s="279">
        <f t="shared" si="127"/>
        <v>49766</v>
      </c>
      <c r="AP11" s="279">
        <f t="shared" si="127"/>
        <v>50131</v>
      </c>
      <c r="AQ11" s="279">
        <f t="shared" si="127"/>
        <v>50496</v>
      </c>
      <c r="AR11" s="279">
        <f t="shared" si="127"/>
        <v>50861</v>
      </c>
      <c r="AS11" s="279">
        <f t="shared" si="127"/>
        <v>51227</v>
      </c>
      <c r="AT11" s="279">
        <f t="shared" si="127"/>
        <v>51592</v>
      </c>
      <c r="AU11" s="279">
        <f t="shared" si="127"/>
        <v>51957</v>
      </c>
      <c r="AV11" s="279">
        <f t="shared" si="127"/>
        <v>52322</v>
      </c>
      <c r="AW11" s="279">
        <f t="shared" si="127"/>
        <v>52688</v>
      </c>
      <c r="AX11" s="279">
        <f t="shared" ref="AX11:BC11" si="128">DATE(AX9-1,AX8,AX7)</f>
        <v>53053</v>
      </c>
      <c r="AY11" s="279">
        <f t="shared" si="128"/>
        <v>53418</v>
      </c>
      <c r="AZ11" s="279">
        <f t="shared" si="128"/>
        <v>53783</v>
      </c>
      <c r="BA11" s="279">
        <f t="shared" si="128"/>
        <v>54149</v>
      </c>
      <c r="BB11" s="279">
        <f t="shared" si="128"/>
        <v>54514</v>
      </c>
      <c r="BC11" s="279">
        <f t="shared" si="128"/>
        <v>54879</v>
      </c>
      <c r="BD11" s="279">
        <f t="shared" ref="BD11:BE11" si="129">DATE(BD9-1,BD8,BD7)</f>
        <v>55244</v>
      </c>
      <c r="BE11" s="279">
        <f t="shared" si="129"/>
        <v>55610</v>
      </c>
      <c r="BF11" s="279">
        <f t="shared" ref="BF11:CH11" si="130">DATE(BF9-1,BF8,BF7)</f>
        <v>55975</v>
      </c>
      <c r="BG11" s="279">
        <f t="shared" si="130"/>
        <v>56340</v>
      </c>
      <c r="BH11" s="279">
        <f t="shared" si="130"/>
        <v>56705</v>
      </c>
      <c r="BI11" s="279">
        <f t="shared" si="130"/>
        <v>57071</v>
      </c>
      <c r="BJ11" s="279">
        <f t="shared" si="130"/>
        <v>57436</v>
      </c>
      <c r="BK11" s="279">
        <f t="shared" si="130"/>
        <v>57801</v>
      </c>
      <c r="BL11" s="279">
        <f t="shared" si="130"/>
        <v>58166</v>
      </c>
      <c r="BM11" s="279">
        <f t="shared" si="130"/>
        <v>58532</v>
      </c>
      <c r="BN11" s="279">
        <f t="shared" si="130"/>
        <v>58897</v>
      </c>
      <c r="BO11" s="279">
        <f t="shared" si="130"/>
        <v>59262</v>
      </c>
      <c r="BP11" s="279">
        <f t="shared" si="130"/>
        <v>59627</v>
      </c>
      <c r="BQ11" s="279">
        <f t="shared" si="130"/>
        <v>59993</v>
      </c>
      <c r="BR11" s="279">
        <f t="shared" si="130"/>
        <v>60358</v>
      </c>
      <c r="BS11" s="279">
        <f t="shared" si="130"/>
        <v>60723</v>
      </c>
      <c r="BT11" s="279">
        <f t="shared" si="130"/>
        <v>61088</v>
      </c>
      <c r="BU11" s="279">
        <f t="shared" si="130"/>
        <v>61454</v>
      </c>
      <c r="BV11" s="279">
        <f t="shared" si="130"/>
        <v>61819</v>
      </c>
      <c r="BW11" s="279">
        <f t="shared" si="130"/>
        <v>62184</v>
      </c>
      <c r="BX11" s="279">
        <f t="shared" si="130"/>
        <v>62549</v>
      </c>
      <c r="BY11" s="279">
        <f t="shared" si="130"/>
        <v>62915</v>
      </c>
      <c r="BZ11" s="279">
        <f t="shared" si="130"/>
        <v>63280</v>
      </c>
      <c r="CA11" s="279">
        <f t="shared" si="130"/>
        <v>63645</v>
      </c>
      <c r="CB11" s="279">
        <f t="shared" si="130"/>
        <v>64010</v>
      </c>
      <c r="CC11" s="279">
        <f t="shared" si="130"/>
        <v>64376</v>
      </c>
      <c r="CD11" s="279">
        <f t="shared" si="130"/>
        <v>64741</v>
      </c>
      <c r="CE11" s="279">
        <f t="shared" si="130"/>
        <v>65106</v>
      </c>
      <c r="CF11" s="279">
        <f t="shared" si="130"/>
        <v>65471</v>
      </c>
      <c r="CG11" s="279">
        <f t="shared" si="130"/>
        <v>65837</v>
      </c>
      <c r="CH11" s="279">
        <f t="shared" si="130"/>
        <v>66202</v>
      </c>
      <c r="CI11" s="279">
        <f t="shared" ref="CI11:CX11" si="131">DATE(CI9-1,CI8,CI7)</f>
        <v>66567</v>
      </c>
      <c r="CJ11" s="279">
        <f t="shared" si="131"/>
        <v>66932</v>
      </c>
      <c r="CK11" s="279">
        <f t="shared" si="131"/>
        <v>67298</v>
      </c>
      <c r="CL11" s="279">
        <f t="shared" si="131"/>
        <v>67663</v>
      </c>
      <c r="CM11" s="279">
        <f t="shared" si="131"/>
        <v>68028</v>
      </c>
      <c r="CN11" s="279">
        <f t="shared" si="131"/>
        <v>68393</v>
      </c>
      <c r="CO11" s="279">
        <f t="shared" si="131"/>
        <v>68759</v>
      </c>
      <c r="CP11" s="279">
        <f t="shared" si="131"/>
        <v>69124</v>
      </c>
      <c r="CQ11" s="279">
        <f t="shared" si="131"/>
        <v>69489</v>
      </c>
      <c r="CR11" s="279">
        <f t="shared" si="131"/>
        <v>69854</v>
      </c>
      <c r="CS11" s="279">
        <f t="shared" si="131"/>
        <v>70220</v>
      </c>
      <c r="CT11" s="279">
        <f t="shared" si="131"/>
        <v>70585</v>
      </c>
      <c r="CU11" s="279">
        <f t="shared" si="131"/>
        <v>70950</v>
      </c>
      <c r="CV11" s="279">
        <f t="shared" si="131"/>
        <v>71315</v>
      </c>
      <c r="CW11" s="279">
        <f t="shared" si="131"/>
        <v>71681</v>
      </c>
      <c r="CX11" s="279">
        <f t="shared" si="131"/>
        <v>72046</v>
      </c>
      <c r="CY11" s="279">
        <f t="shared" ref="CY11:CZ11" si="132">DATE(CY9-1,CY8,CY7)</f>
        <v>72411</v>
      </c>
      <c r="CZ11" s="279">
        <f t="shared" si="132"/>
        <v>72776</v>
      </c>
      <c r="DA11" s="279"/>
    </row>
    <row r="12" spans="1:105" ht="13">
      <c r="A12" s="250">
        <v>710017</v>
      </c>
      <c r="B12" s="244" t="s">
        <v>703</v>
      </c>
      <c r="C12" s="244" t="s">
        <v>698</v>
      </c>
      <c r="D12" s="245">
        <v>22.923287671232877</v>
      </c>
      <c r="E12" s="246">
        <v>37131</v>
      </c>
      <c r="F12" s="247">
        <v>45498</v>
      </c>
      <c r="G12" s="248">
        <v>5000000</v>
      </c>
      <c r="H12" s="249">
        <v>4.875</v>
      </c>
      <c r="J12" s="291">
        <f t="shared" si="64"/>
        <v>4.8750000000000002E-2</v>
      </c>
      <c r="K12" s="292">
        <f t="shared" si="65"/>
        <v>243750</v>
      </c>
      <c r="L12" s="293">
        <f t="shared" si="0"/>
        <v>0</v>
      </c>
      <c r="M12" s="294">
        <f t="shared" si="66"/>
        <v>45383</v>
      </c>
      <c r="N12" s="294">
        <f t="shared" si="1"/>
        <v>45748</v>
      </c>
      <c r="O12" s="293">
        <f t="shared" si="67"/>
        <v>116</v>
      </c>
      <c r="P12" s="295">
        <f t="shared" si="68"/>
        <v>0.31780821917808222</v>
      </c>
      <c r="Q12" s="296">
        <f t="shared" si="70"/>
        <v>77465.753424657538</v>
      </c>
      <c r="R12" s="287">
        <f t="shared" si="2"/>
        <v>0</v>
      </c>
      <c r="S12" s="288">
        <f t="shared" si="3"/>
        <v>36982</v>
      </c>
      <c r="T12" s="288">
        <f t="shared" si="4"/>
        <v>37347</v>
      </c>
      <c r="U12" s="287">
        <f t="shared" si="5"/>
        <v>216</v>
      </c>
      <c r="V12" s="289">
        <f t="shared" si="6"/>
        <v>0.59178082191780823</v>
      </c>
      <c r="W12" s="290">
        <f t="shared" si="7"/>
        <v>144246.57534246575</v>
      </c>
      <c r="Y12" s="277" t="s">
        <v>705</v>
      </c>
      <c r="Z12" s="331" t="s">
        <v>453</v>
      </c>
      <c r="AA12" s="279">
        <f>DATE(AA9,AA8,AA7)</f>
        <v>45017</v>
      </c>
      <c r="AB12" s="279">
        <f t="shared" ref="AB12:AW12" si="133">DATE(AB9,AB8,AB7)</f>
        <v>45383</v>
      </c>
      <c r="AC12" s="279">
        <f t="shared" si="133"/>
        <v>45748</v>
      </c>
      <c r="AD12" s="279">
        <f t="shared" si="133"/>
        <v>46113</v>
      </c>
      <c r="AE12" s="279">
        <f t="shared" si="133"/>
        <v>46478</v>
      </c>
      <c r="AF12" s="279">
        <f t="shared" si="133"/>
        <v>46844</v>
      </c>
      <c r="AG12" s="279">
        <f t="shared" si="133"/>
        <v>47209</v>
      </c>
      <c r="AH12" s="279">
        <f t="shared" si="133"/>
        <v>47574</v>
      </c>
      <c r="AI12" s="279">
        <f t="shared" si="133"/>
        <v>47939</v>
      </c>
      <c r="AJ12" s="279">
        <f t="shared" si="133"/>
        <v>48305</v>
      </c>
      <c r="AK12" s="279">
        <f t="shared" si="133"/>
        <v>48670</v>
      </c>
      <c r="AL12" s="279">
        <f t="shared" si="133"/>
        <v>49035</v>
      </c>
      <c r="AM12" s="279">
        <f t="shared" si="133"/>
        <v>49400</v>
      </c>
      <c r="AN12" s="279">
        <f t="shared" si="133"/>
        <v>49766</v>
      </c>
      <c r="AO12" s="279">
        <f t="shared" si="133"/>
        <v>50131</v>
      </c>
      <c r="AP12" s="279">
        <f t="shared" si="133"/>
        <v>50496</v>
      </c>
      <c r="AQ12" s="279">
        <f t="shared" si="133"/>
        <v>50861</v>
      </c>
      <c r="AR12" s="279">
        <f t="shared" si="133"/>
        <v>51227</v>
      </c>
      <c r="AS12" s="279">
        <f t="shared" si="133"/>
        <v>51592</v>
      </c>
      <c r="AT12" s="279">
        <f t="shared" si="133"/>
        <v>51957</v>
      </c>
      <c r="AU12" s="279">
        <f t="shared" si="133"/>
        <v>52322</v>
      </c>
      <c r="AV12" s="279">
        <f t="shared" si="133"/>
        <v>52688</v>
      </c>
      <c r="AW12" s="279">
        <f t="shared" si="133"/>
        <v>53053</v>
      </c>
      <c r="AX12" s="279">
        <f t="shared" ref="AX12:BC12" si="134">DATE(AX9,AX8,AX7)</f>
        <v>53418</v>
      </c>
      <c r="AY12" s="279">
        <f t="shared" si="134"/>
        <v>53783</v>
      </c>
      <c r="AZ12" s="279">
        <f t="shared" si="134"/>
        <v>54149</v>
      </c>
      <c r="BA12" s="279">
        <f t="shared" si="134"/>
        <v>54514</v>
      </c>
      <c r="BB12" s="279">
        <f t="shared" si="134"/>
        <v>54879</v>
      </c>
      <c r="BC12" s="279">
        <f t="shared" si="134"/>
        <v>55244</v>
      </c>
      <c r="BD12" s="279">
        <f t="shared" ref="BD12:BE12" si="135">DATE(BD9,BD8,BD7)</f>
        <v>55610</v>
      </c>
      <c r="BE12" s="279">
        <f t="shared" si="135"/>
        <v>55975</v>
      </c>
      <c r="BF12" s="279">
        <f t="shared" ref="BF12:CH12" si="136">DATE(BF9,BF8,BF7)</f>
        <v>56340</v>
      </c>
      <c r="BG12" s="279">
        <f t="shared" si="136"/>
        <v>56705</v>
      </c>
      <c r="BH12" s="279">
        <f t="shared" si="136"/>
        <v>57071</v>
      </c>
      <c r="BI12" s="279">
        <f t="shared" si="136"/>
        <v>57436</v>
      </c>
      <c r="BJ12" s="279">
        <f t="shared" si="136"/>
        <v>57801</v>
      </c>
      <c r="BK12" s="279">
        <f t="shared" si="136"/>
        <v>58166</v>
      </c>
      <c r="BL12" s="279">
        <f t="shared" si="136"/>
        <v>58532</v>
      </c>
      <c r="BM12" s="279">
        <f t="shared" si="136"/>
        <v>58897</v>
      </c>
      <c r="BN12" s="279">
        <f t="shared" si="136"/>
        <v>59262</v>
      </c>
      <c r="BO12" s="279">
        <f t="shared" si="136"/>
        <v>59627</v>
      </c>
      <c r="BP12" s="279">
        <f t="shared" si="136"/>
        <v>59993</v>
      </c>
      <c r="BQ12" s="279">
        <f t="shared" si="136"/>
        <v>60358</v>
      </c>
      <c r="BR12" s="279">
        <f t="shared" si="136"/>
        <v>60723</v>
      </c>
      <c r="BS12" s="279">
        <f t="shared" si="136"/>
        <v>61088</v>
      </c>
      <c r="BT12" s="279">
        <f t="shared" si="136"/>
        <v>61454</v>
      </c>
      <c r="BU12" s="279">
        <f t="shared" si="136"/>
        <v>61819</v>
      </c>
      <c r="BV12" s="279">
        <f t="shared" si="136"/>
        <v>62184</v>
      </c>
      <c r="BW12" s="279">
        <f t="shared" si="136"/>
        <v>62549</v>
      </c>
      <c r="BX12" s="279">
        <f t="shared" si="136"/>
        <v>62915</v>
      </c>
      <c r="BY12" s="279">
        <f t="shared" si="136"/>
        <v>63280</v>
      </c>
      <c r="BZ12" s="279">
        <f t="shared" si="136"/>
        <v>63645</v>
      </c>
      <c r="CA12" s="279">
        <f t="shared" si="136"/>
        <v>64010</v>
      </c>
      <c r="CB12" s="279">
        <f t="shared" si="136"/>
        <v>64376</v>
      </c>
      <c r="CC12" s="279">
        <f t="shared" si="136"/>
        <v>64741</v>
      </c>
      <c r="CD12" s="279">
        <f t="shared" si="136"/>
        <v>65106</v>
      </c>
      <c r="CE12" s="279">
        <f t="shared" si="136"/>
        <v>65471</v>
      </c>
      <c r="CF12" s="279">
        <f t="shared" si="136"/>
        <v>65837</v>
      </c>
      <c r="CG12" s="279">
        <f t="shared" si="136"/>
        <v>66202</v>
      </c>
      <c r="CH12" s="279">
        <f t="shared" si="136"/>
        <v>66567</v>
      </c>
      <c r="CI12" s="279">
        <f t="shared" ref="CI12:CX12" si="137">DATE(CI9,CI8,CI7)</f>
        <v>66932</v>
      </c>
      <c r="CJ12" s="279">
        <f t="shared" si="137"/>
        <v>67298</v>
      </c>
      <c r="CK12" s="279">
        <f t="shared" si="137"/>
        <v>67663</v>
      </c>
      <c r="CL12" s="279">
        <f t="shared" si="137"/>
        <v>68028</v>
      </c>
      <c r="CM12" s="279">
        <f t="shared" si="137"/>
        <v>68393</v>
      </c>
      <c r="CN12" s="279">
        <f t="shared" si="137"/>
        <v>68759</v>
      </c>
      <c r="CO12" s="279">
        <f t="shared" si="137"/>
        <v>69124</v>
      </c>
      <c r="CP12" s="279">
        <f t="shared" si="137"/>
        <v>69489</v>
      </c>
      <c r="CQ12" s="279">
        <f t="shared" si="137"/>
        <v>69854</v>
      </c>
      <c r="CR12" s="279">
        <f t="shared" si="137"/>
        <v>70220</v>
      </c>
      <c r="CS12" s="279">
        <f t="shared" si="137"/>
        <v>70585</v>
      </c>
      <c r="CT12" s="279">
        <f t="shared" si="137"/>
        <v>70950</v>
      </c>
      <c r="CU12" s="279">
        <f t="shared" si="137"/>
        <v>71315</v>
      </c>
      <c r="CV12" s="279">
        <f t="shared" si="137"/>
        <v>71681</v>
      </c>
      <c r="CW12" s="279">
        <f t="shared" si="137"/>
        <v>72046</v>
      </c>
      <c r="CX12" s="279">
        <f t="shared" si="137"/>
        <v>72411</v>
      </c>
      <c r="CY12" s="279">
        <f t="shared" ref="CY12:CZ12" si="138">DATE(CY9,CY8,CY7)</f>
        <v>72776</v>
      </c>
      <c r="CZ12" s="279">
        <f t="shared" si="138"/>
        <v>73141</v>
      </c>
      <c r="DA12" s="279"/>
    </row>
    <row r="13" spans="1:105" ht="13">
      <c r="A13" s="243">
        <v>1900000221</v>
      </c>
      <c r="B13" s="244" t="s">
        <v>703</v>
      </c>
      <c r="C13" s="244" t="s">
        <v>702</v>
      </c>
      <c r="D13" s="245">
        <v>23.016438356164382</v>
      </c>
      <c r="E13" s="246">
        <v>37113</v>
      </c>
      <c r="F13" s="247">
        <v>45514</v>
      </c>
      <c r="G13" s="248">
        <v>8000000</v>
      </c>
      <c r="H13" s="249">
        <v>5.125</v>
      </c>
      <c r="J13" s="291">
        <f t="shared" si="64"/>
        <v>5.1249999999999997E-2</v>
      </c>
      <c r="K13" s="292">
        <f t="shared" si="65"/>
        <v>410000</v>
      </c>
      <c r="L13" s="293">
        <f t="shared" si="0"/>
        <v>0</v>
      </c>
      <c r="M13" s="294">
        <f t="shared" si="66"/>
        <v>45383</v>
      </c>
      <c r="N13" s="294">
        <f t="shared" si="1"/>
        <v>45748</v>
      </c>
      <c r="O13" s="293">
        <f t="shared" si="67"/>
        <v>132</v>
      </c>
      <c r="P13" s="295">
        <f t="shared" si="68"/>
        <v>0.36164383561643837</v>
      </c>
      <c r="Q13" s="296">
        <f t="shared" si="70"/>
        <v>148273.97260273973</v>
      </c>
      <c r="R13" s="287">
        <f t="shared" si="2"/>
        <v>0</v>
      </c>
      <c r="S13" s="288">
        <f t="shared" si="3"/>
        <v>36982</v>
      </c>
      <c r="T13" s="288">
        <f t="shared" si="4"/>
        <v>37347</v>
      </c>
      <c r="U13" s="287">
        <f t="shared" si="5"/>
        <v>234</v>
      </c>
      <c r="V13" s="289">
        <f t="shared" si="6"/>
        <v>0.64109589041095894</v>
      </c>
      <c r="W13" s="290">
        <f t="shared" si="7"/>
        <v>262849.31506849319</v>
      </c>
      <c r="Y13" s="277" t="s">
        <v>706</v>
      </c>
      <c r="Z13" s="331" t="s">
        <v>43</v>
      </c>
      <c r="AA13" s="277">
        <f>AA12-AA11</f>
        <v>365</v>
      </c>
      <c r="AB13" s="277">
        <f t="shared" ref="AB13:AW13" si="139">AB12-AB11</f>
        <v>366</v>
      </c>
      <c r="AC13" s="277">
        <f t="shared" si="139"/>
        <v>365</v>
      </c>
      <c r="AD13" s="277">
        <f t="shared" si="139"/>
        <v>365</v>
      </c>
      <c r="AE13" s="277">
        <f t="shared" si="139"/>
        <v>365</v>
      </c>
      <c r="AF13" s="277">
        <f t="shared" si="139"/>
        <v>366</v>
      </c>
      <c r="AG13" s="277">
        <f t="shared" si="139"/>
        <v>365</v>
      </c>
      <c r="AH13" s="277">
        <f t="shared" si="139"/>
        <v>365</v>
      </c>
      <c r="AI13" s="277">
        <f t="shared" si="139"/>
        <v>365</v>
      </c>
      <c r="AJ13" s="277">
        <f t="shared" si="139"/>
        <v>366</v>
      </c>
      <c r="AK13" s="277">
        <f t="shared" si="139"/>
        <v>365</v>
      </c>
      <c r="AL13" s="277">
        <f t="shared" si="139"/>
        <v>365</v>
      </c>
      <c r="AM13" s="277">
        <f t="shared" si="139"/>
        <v>365</v>
      </c>
      <c r="AN13" s="277">
        <f t="shared" si="139"/>
        <v>366</v>
      </c>
      <c r="AO13" s="277">
        <f t="shared" si="139"/>
        <v>365</v>
      </c>
      <c r="AP13" s="277">
        <f t="shared" si="139"/>
        <v>365</v>
      </c>
      <c r="AQ13" s="277">
        <f t="shared" si="139"/>
        <v>365</v>
      </c>
      <c r="AR13" s="277">
        <f t="shared" si="139"/>
        <v>366</v>
      </c>
      <c r="AS13" s="277">
        <f t="shared" si="139"/>
        <v>365</v>
      </c>
      <c r="AT13" s="277">
        <f t="shared" si="139"/>
        <v>365</v>
      </c>
      <c r="AU13" s="277">
        <f t="shared" si="139"/>
        <v>365</v>
      </c>
      <c r="AV13" s="277">
        <f t="shared" si="139"/>
        <v>366</v>
      </c>
      <c r="AW13" s="277">
        <f t="shared" si="139"/>
        <v>365</v>
      </c>
      <c r="AX13" s="277">
        <f t="shared" ref="AX13:BC13" si="140">AX12-AX11</f>
        <v>365</v>
      </c>
      <c r="AY13" s="277">
        <f t="shared" si="140"/>
        <v>365</v>
      </c>
      <c r="AZ13" s="277">
        <f t="shared" si="140"/>
        <v>366</v>
      </c>
      <c r="BA13" s="277">
        <f t="shared" si="140"/>
        <v>365</v>
      </c>
      <c r="BB13" s="277">
        <f t="shared" si="140"/>
        <v>365</v>
      </c>
      <c r="BC13" s="277">
        <f t="shared" si="140"/>
        <v>365</v>
      </c>
      <c r="BD13" s="277">
        <f t="shared" ref="BD13:BE13" si="141">BD12-BD11</f>
        <v>366</v>
      </c>
      <c r="BE13" s="277">
        <f t="shared" si="141"/>
        <v>365</v>
      </c>
      <c r="BF13" s="277">
        <f t="shared" ref="BF13:CH13" si="142">BF12-BF11</f>
        <v>365</v>
      </c>
      <c r="BG13" s="277">
        <f t="shared" si="142"/>
        <v>365</v>
      </c>
      <c r="BH13" s="277">
        <f t="shared" si="142"/>
        <v>366</v>
      </c>
      <c r="BI13" s="277">
        <f t="shared" si="142"/>
        <v>365</v>
      </c>
      <c r="BJ13" s="277">
        <f t="shared" si="142"/>
        <v>365</v>
      </c>
      <c r="BK13" s="277">
        <f t="shared" si="142"/>
        <v>365</v>
      </c>
      <c r="BL13" s="277">
        <f t="shared" si="142"/>
        <v>366</v>
      </c>
      <c r="BM13" s="277">
        <f t="shared" si="142"/>
        <v>365</v>
      </c>
      <c r="BN13" s="277">
        <f t="shared" si="142"/>
        <v>365</v>
      </c>
      <c r="BO13" s="277">
        <f t="shared" si="142"/>
        <v>365</v>
      </c>
      <c r="BP13" s="277">
        <f t="shared" si="142"/>
        <v>366</v>
      </c>
      <c r="BQ13" s="277">
        <f t="shared" si="142"/>
        <v>365</v>
      </c>
      <c r="BR13" s="277">
        <f t="shared" si="142"/>
        <v>365</v>
      </c>
      <c r="BS13" s="277">
        <f t="shared" si="142"/>
        <v>365</v>
      </c>
      <c r="BT13" s="277">
        <f t="shared" si="142"/>
        <v>366</v>
      </c>
      <c r="BU13" s="277">
        <f t="shared" si="142"/>
        <v>365</v>
      </c>
      <c r="BV13" s="277">
        <f t="shared" si="142"/>
        <v>365</v>
      </c>
      <c r="BW13" s="277">
        <f t="shared" si="142"/>
        <v>365</v>
      </c>
      <c r="BX13" s="277">
        <f t="shared" si="142"/>
        <v>366</v>
      </c>
      <c r="BY13" s="277">
        <f t="shared" si="142"/>
        <v>365</v>
      </c>
      <c r="BZ13" s="277">
        <f t="shared" si="142"/>
        <v>365</v>
      </c>
      <c r="CA13" s="277">
        <f t="shared" si="142"/>
        <v>365</v>
      </c>
      <c r="CB13" s="277">
        <f t="shared" si="142"/>
        <v>366</v>
      </c>
      <c r="CC13" s="277">
        <f t="shared" si="142"/>
        <v>365</v>
      </c>
      <c r="CD13" s="277">
        <f t="shared" si="142"/>
        <v>365</v>
      </c>
      <c r="CE13" s="277">
        <f t="shared" si="142"/>
        <v>365</v>
      </c>
      <c r="CF13" s="277">
        <f t="shared" si="142"/>
        <v>366</v>
      </c>
      <c r="CG13" s="277">
        <f t="shared" si="142"/>
        <v>365</v>
      </c>
      <c r="CH13" s="277">
        <f t="shared" si="142"/>
        <v>365</v>
      </c>
      <c r="CI13" s="277">
        <f t="shared" ref="CI13:CX13" si="143">CI12-CI11</f>
        <v>365</v>
      </c>
      <c r="CJ13" s="277">
        <f t="shared" si="143"/>
        <v>366</v>
      </c>
      <c r="CK13" s="277">
        <f t="shared" si="143"/>
        <v>365</v>
      </c>
      <c r="CL13" s="277">
        <f t="shared" si="143"/>
        <v>365</v>
      </c>
      <c r="CM13" s="277">
        <f t="shared" si="143"/>
        <v>365</v>
      </c>
      <c r="CN13" s="277">
        <f t="shared" si="143"/>
        <v>366</v>
      </c>
      <c r="CO13" s="277">
        <f t="shared" si="143"/>
        <v>365</v>
      </c>
      <c r="CP13" s="277">
        <f t="shared" si="143"/>
        <v>365</v>
      </c>
      <c r="CQ13" s="277">
        <f t="shared" si="143"/>
        <v>365</v>
      </c>
      <c r="CR13" s="277">
        <f t="shared" si="143"/>
        <v>366</v>
      </c>
      <c r="CS13" s="277">
        <f t="shared" si="143"/>
        <v>365</v>
      </c>
      <c r="CT13" s="277">
        <f t="shared" si="143"/>
        <v>365</v>
      </c>
      <c r="CU13" s="277">
        <f t="shared" si="143"/>
        <v>365</v>
      </c>
      <c r="CV13" s="277">
        <f t="shared" si="143"/>
        <v>366</v>
      </c>
      <c r="CW13" s="277">
        <f t="shared" si="143"/>
        <v>365</v>
      </c>
      <c r="CX13" s="277">
        <f t="shared" si="143"/>
        <v>365</v>
      </c>
      <c r="CY13" s="277">
        <f t="shared" ref="CY13:CZ13" si="144">CY12-CY11</f>
        <v>365</v>
      </c>
      <c r="CZ13" s="277">
        <f t="shared" si="144"/>
        <v>365</v>
      </c>
      <c r="DA13" s="277"/>
    </row>
    <row r="14" spans="1:105" ht="13">
      <c r="A14" s="243">
        <v>710018</v>
      </c>
      <c r="B14" s="244" t="s">
        <v>703</v>
      </c>
      <c r="C14" s="244" t="s">
        <v>698</v>
      </c>
      <c r="D14" s="245">
        <v>23.016438356164382</v>
      </c>
      <c r="E14" s="246">
        <v>37137</v>
      </c>
      <c r="F14" s="247">
        <v>45538</v>
      </c>
      <c r="G14" s="248">
        <v>15000000</v>
      </c>
      <c r="H14" s="249">
        <v>4.875</v>
      </c>
      <c r="J14" s="291">
        <f t="shared" si="64"/>
        <v>4.8750000000000002E-2</v>
      </c>
      <c r="K14" s="292">
        <f t="shared" si="65"/>
        <v>731250</v>
      </c>
      <c r="L14" s="293">
        <f t="shared" si="0"/>
        <v>0</v>
      </c>
      <c r="M14" s="294">
        <f t="shared" si="66"/>
        <v>45383</v>
      </c>
      <c r="N14" s="294">
        <f t="shared" si="1"/>
        <v>45748</v>
      </c>
      <c r="O14" s="293">
        <f t="shared" si="67"/>
        <v>156</v>
      </c>
      <c r="P14" s="295">
        <f t="shared" si="68"/>
        <v>0.42739726027397262</v>
      </c>
      <c r="Q14" s="296">
        <f t="shared" si="70"/>
        <v>312534.24657534249</v>
      </c>
      <c r="R14" s="287">
        <f t="shared" si="2"/>
        <v>0</v>
      </c>
      <c r="S14" s="288">
        <f t="shared" si="3"/>
        <v>36982</v>
      </c>
      <c r="T14" s="288">
        <f t="shared" si="4"/>
        <v>37347</v>
      </c>
      <c r="U14" s="287">
        <f t="shared" si="5"/>
        <v>210</v>
      </c>
      <c r="V14" s="289">
        <f t="shared" si="6"/>
        <v>0.57534246575342463</v>
      </c>
      <c r="W14" s="290">
        <f t="shared" si="7"/>
        <v>420719.17808219173</v>
      </c>
      <c r="Y14" s="277"/>
      <c r="Z14" s="331"/>
    </row>
    <row r="15" spans="1:105" ht="13">
      <c r="A15" s="243">
        <v>7000466631</v>
      </c>
      <c r="B15" s="244" t="s">
        <v>697</v>
      </c>
      <c r="C15" s="244" t="s">
        <v>698</v>
      </c>
      <c r="D15" s="245">
        <v>35.5013698630137</v>
      </c>
      <c r="E15" s="246">
        <v>32612</v>
      </c>
      <c r="F15" s="247">
        <v>45570</v>
      </c>
      <c r="G15" s="248">
        <v>438818.68</v>
      </c>
      <c r="H15" s="249">
        <v>9.375</v>
      </c>
      <c r="J15" s="291">
        <f t="shared" si="64"/>
        <v>9.375E-2</v>
      </c>
      <c r="K15" s="292">
        <f t="shared" si="65"/>
        <v>41139.251250000001</v>
      </c>
      <c r="L15" s="293">
        <f t="shared" si="0"/>
        <v>0</v>
      </c>
      <c r="M15" s="294">
        <f t="shared" si="66"/>
        <v>45383</v>
      </c>
      <c r="N15" s="294">
        <f t="shared" si="1"/>
        <v>45748</v>
      </c>
      <c r="O15" s="293">
        <f t="shared" si="67"/>
        <v>188</v>
      </c>
      <c r="P15" s="295">
        <f t="shared" si="68"/>
        <v>0.51506849315068493</v>
      </c>
      <c r="Q15" s="296">
        <f t="shared" si="70"/>
        <v>21189.532150684932</v>
      </c>
      <c r="R15" s="287">
        <f t="shared" si="2"/>
        <v>0</v>
      </c>
      <c r="S15" s="288">
        <f t="shared" si="3"/>
        <v>32599</v>
      </c>
      <c r="T15" s="288">
        <f t="shared" si="4"/>
        <v>32964</v>
      </c>
      <c r="U15" s="287">
        <f t="shared" si="5"/>
        <v>352</v>
      </c>
      <c r="V15" s="289">
        <f t="shared" si="6"/>
        <v>0.96438356164383565</v>
      </c>
      <c r="W15" s="290">
        <f t="shared" si="7"/>
        <v>39674.017643835621</v>
      </c>
      <c r="Y15" s="277"/>
      <c r="Z15" s="331"/>
      <c r="AA15" s="278" t="str">
        <f>Inputs!J1</f>
        <v>2022/23</v>
      </c>
      <c r="AB15" s="278" t="str">
        <f>Inputs!K1</f>
        <v>2023/24</v>
      </c>
      <c r="AC15" s="278" t="str">
        <f>Inputs!L1</f>
        <v>2024/25</v>
      </c>
      <c r="AD15" s="278" t="str">
        <f>Inputs!M1</f>
        <v>2025/26</v>
      </c>
      <c r="AE15" s="278" t="str">
        <f>Inputs!N1</f>
        <v>2026/27</v>
      </c>
      <c r="AF15" s="278" t="str">
        <f>Inputs!O1</f>
        <v>2027/28</v>
      </c>
      <c r="AG15" s="278" t="str">
        <f>Inputs!P1</f>
        <v>2028/29</v>
      </c>
      <c r="AH15" s="278" t="str">
        <f>Inputs!Q1</f>
        <v>2029/30</v>
      </c>
      <c r="AI15" s="278" t="str">
        <f>Inputs!R1</f>
        <v>2030/31</v>
      </c>
      <c r="AJ15" s="278" t="str">
        <f>Inputs!S1</f>
        <v>2031/32</v>
      </c>
      <c r="AK15" s="278" t="str">
        <f>Inputs!T1</f>
        <v>2032/33</v>
      </c>
      <c r="AL15" s="278" t="str">
        <f>Inputs!U1</f>
        <v>2033/34</v>
      </c>
      <c r="AM15" s="278" t="str">
        <f>Inputs!V1</f>
        <v>2034/35</v>
      </c>
      <c r="AN15" s="278" t="str">
        <f>Inputs!W1</f>
        <v>2035/36</v>
      </c>
      <c r="AO15" s="278" t="str">
        <f>Inputs!X1</f>
        <v>2036/37</v>
      </c>
      <c r="AP15" s="278" t="str">
        <f>Inputs!Y1</f>
        <v>2037/38</v>
      </c>
      <c r="AQ15" s="278" t="str">
        <f>Inputs!Z1</f>
        <v>2038/39</v>
      </c>
      <c r="AR15" s="278" t="str">
        <f>Inputs!AA1</f>
        <v>2039/40</v>
      </c>
      <c r="AS15" s="278" t="str">
        <f>Inputs!AB1</f>
        <v>2040/41</v>
      </c>
      <c r="AT15" s="278" t="str">
        <f>Inputs!AC1</f>
        <v>2041/42</v>
      </c>
      <c r="AU15" s="278" t="str">
        <f>Inputs!AD1</f>
        <v>2042/43</v>
      </c>
      <c r="AV15" s="278" t="str">
        <f>Inputs!AE1</f>
        <v>2043/44</v>
      </c>
      <c r="AW15" s="278" t="str">
        <f>Inputs!AF1</f>
        <v>2044/45</v>
      </c>
      <c r="AX15" s="278" t="str">
        <f>Inputs!AG1</f>
        <v>2045/46</v>
      </c>
      <c r="AY15" s="278" t="str">
        <f>Inputs!AH1</f>
        <v>2046/47</v>
      </c>
      <c r="AZ15" s="278" t="str">
        <f>Inputs!AI1</f>
        <v>2047/48</v>
      </c>
      <c r="BA15" s="278" t="str">
        <f>Inputs!AJ1</f>
        <v>2048/49</v>
      </c>
      <c r="BB15" s="278" t="str">
        <f>Inputs!AK1</f>
        <v>2049/50</v>
      </c>
      <c r="BC15" s="278" t="str">
        <f>Inputs!AL1</f>
        <v>2050/51</v>
      </c>
      <c r="BD15" s="278" t="str">
        <f>Inputs!AM1</f>
        <v>2051/52</v>
      </c>
      <c r="BE15" s="278" t="str">
        <f>Inputs!AN1</f>
        <v>2052/53</v>
      </c>
      <c r="BF15" s="278" t="str">
        <f>Inputs!AO1</f>
        <v>2053/54</v>
      </c>
      <c r="BG15" s="278" t="str">
        <f>Inputs!AP1</f>
        <v>2054/55</v>
      </c>
      <c r="BH15" s="278" t="str">
        <f>Inputs!AQ1</f>
        <v>2055/56</v>
      </c>
      <c r="BI15" s="278" t="str">
        <f>Inputs!AR1</f>
        <v>2056/57</v>
      </c>
      <c r="BJ15" s="278" t="str">
        <f>Inputs!AS1</f>
        <v>2057/58</v>
      </c>
      <c r="BK15" s="278" t="str">
        <f>Inputs!AT1</f>
        <v>2058/59</v>
      </c>
      <c r="BL15" s="278" t="str">
        <f>Inputs!AU1</f>
        <v>2059/60</v>
      </c>
      <c r="BM15" s="278" t="str">
        <f>Inputs!AV1</f>
        <v>2060/61</v>
      </c>
      <c r="BN15" s="278" t="str">
        <f>Inputs!AW1</f>
        <v>2061/62</v>
      </c>
      <c r="BO15" s="278" t="str">
        <f>Inputs!AX1</f>
        <v>2062/63</v>
      </c>
      <c r="BP15" s="278" t="str">
        <f>Inputs!AY1</f>
        <v>2063/64</v>
      </c>
      <c r="BQ15" s="278" t="str">
        <f>Inputs!AZ1</f>
        <v>2064/65</v>
      </c>
      <c r="BR15" s="278" t="str">
        <f>Inputs!BA1</f>
        <v>2065/66</v>
      </c>
      <c r="BS15" s="278" t="str">
        <f>Inputs!BB1</f>
        <v>2066/67</v>
      </c>
      <c r="BT15" s="278" t="str">
        <f>Inputs!BC1</f>
        <v>2067/68</v>
      </c>
      <c r="BU15" s="278" t="str">
        <f>Inputs!BD1</f>
        <v>2068/69</v>
      </c>
      <c r="BV15" s="278" t="str">
        <f>Inputs!BE1</f>
        <v>2069/70</v>
      </c>
      <c r="BW15" s="278" t="str">
        <f>Inputs!BF1</f>
        <v>2070/71</v>
      </c>
      <c r="BX15" s="278" t="str">
        <f>Inputs!BG1</f>
        <v>2071/72</v>
      </c>
      <c r="BY15" s="278" t="str">
        <f>Inputs!BH1</f>
        <v>2072/73</v>
      </c>
      <c r="BZ15" s="278" t="str">
        <f>Inputs!BI1</f>
        <v>2073/74</v>
      </c>
      <c r="CA15" s="278" t="str">
        <f>Inputs!BJ1</f>
        <v>2074/75</v>
      </c>
      <c r="CB15" s="278" t="str">
        <f>Inputs!BK1</f>
        <v>2075/76</v>
      </c>
      <c r="CC15" s="278" t="str">
        <f>Inputs!BL1</f>
        <v>2076/77</v>
      </c>
      <c r="CD15" s="278" t="str">
        <f>Inputs!BM1</f>
        <v>2077/78</v>
      </c>
      <c r="CE15" s="278" t="str">
        <f>Inputs!BN1</f>
        <v>2078/79</v>
      </c>
      <c r="CF15" s="278" t="str">
        <f>Inputs!BO1</f>
        <v>2079/80</v>
      </c>
      <c r="CG15" s="278" t="str">
        <f>Inputs!BP1</f>
        <v>2080/81</v>
      </c>
      <c r="CH15" s="278" t="str">
        <f>Inputs!BQ1</f>
        <v>2081/82</v>
      </c>
      <c r="CI15" s="278" t="str">
        <f>Inputs!BR1</f>
        <v>2082/83</v>
      </c>
      <c r="CJ15" s="278" t="str">
        <f>Inputs!BS1</f>
        <v>2083/84</v>
      </c>
      <c r="CK15" s="278" t="str">
        <f>Inputs!BT1</f>
        <v>2084/85</v>
      </c>
      <c r="CL15" s="278" t="str">
        <f>Inputs!BU1</f>
        <v>2085/86</v>
      </c>
      <c r="CM15" s="278" t="str">
        <f>Inputs!BV1</f>
        <v>2086/87</v>
      </c>
      <c r="CN15" s="278" t="str">
        <f>Inputs!BW1</f>
        <v>2087/88</v>
      </c>
      <c r="CO15" s="278" t="str">
        <f>Inputs!BX1</f>
        <v>2088/89</v>
      </c>
      <c r="CP15" s="278" t="str">
        <f>Inputs!BY1</f>
        <v>2089/90</v>
      </c>
      <c r="CQ15" s="278" t="str">
        <f>Inputs!BZ1</f>
        <v>2090/91</v>
      </c>
      <c r="CR15" s="278" t="str">
        <f>Inputs!CA1</f>
        <v>2091/92</v>
      </c>
      <c r="CS15" s="278" t="str">
        <f>Inputs!CB1</f>
        <v>2092/93</v>
      </c>
      <c r="CT15" s="278" t="str">
        <f>Inputs!CC1</f>
        <v>2093/94</v>
      </c>
      <c r="CU15" s="278" t="str">
        <f>Inputs!CD1</f>
        <v>2094/95</v>
      </c>
      <c r="CV15" s="278" t="str">
        <f>Inputs!CE1</f>
        <v>2095/96</v>
      </c>
      <c r="CW15" s="278" t="str">
        <f>Inputs!CF1</f>
        <v>2096/97</v>
      </c>
      <c r="CX15" s="278" t="str">
        <f>Inputs!CG1</f>
        <v>2097/98</v>
      </c>
      <c r="CY15" s="278" t="str">
        <f>Inputs!CH1</f>
        <v>2098/99</v>
      </c>
      <c r="CZ15" s="278" t="str">
        <f>Inputs!CI1</f>
        <v>2099/2100</v>
      </c>
      <c r="DA15" s="278"/>
    </row>
    <row r="16" spans="1:105" ht="13">
      <c r="A16" s="243">
        <v>4000015</v>
      </c>
      <c r="B16" s="244" t="s">
        <v>703</v>
      </c>
      <c r="C16" s="244" t="s">
        <v>707</v>
      </c>
      <c r="D16" s="245">
        <v>24.016438356164382</v>
      </c>
      <c r="E16" s="246">
        <v>36812</v>
      </c>
      <c r="F16" s="247">
        <v>45578</v>
      </c>
      <c r="G16" s="248">
        <v>5000000</v>
      </c>
      <c r="H16" s="249">
        <v>5</v>
      </c>
      <c r="J16" s="291">
        <f t="shared" si="64"/>
        <v>0.05</v>
      </c>
      <c r="K16" s="292">
        <f t="shared" si="65"/>
        <v>250000</v>
      </c>
      <c r="L16" s="293">
        <f t="shared" si="0"/>
        <v>0</v>
      </c>
      <c r="M16" s="294">
        <f t="shared" si="66"/>
        <v>45383</v>
      </c>
      <c r="N16" s="294">
        <f t="shared" si="1"/>
        <v>45748</v>
      </c>
      <c r="O16" s="293">
        <f t="shared" si="67"/>
        <v>196</v>
      </c>
      <c r="P16" s="295">
        <f t="shared" si="68"/>
        <v>0.53698630136986303</v>
      </c>
      <c r="Q16" s="296">
        <f t="shared" si="70"/>
        <v>134246.57534246575</v>
      </c>
      <c r="R16" s="287">
        <f t="shared" si="2"/>
        <v>0</v>
      </c>
      <c r="S16" s="288">
        <f t="shared" si="3"/>
        <v>36617</v>
      </c>
      <c r="T16" s="288">
        <f t="shared" si="4"/>
        <v>36982</v>
      </c>
      <c r="U16" s="287">
        <f t="shared" si="5"/>
        <v>170</v>
      </c>
      <c r="V16" s="289">
        <f t="shared" si="6"/>
        <v>0.46575342465753422</v>
      </c>
      <c r="W16" s="290">
        <f t="shared" si="7"/>
        <v>116438.35616438356</v>
      </c>
      <c r="Y16" s="22" t="s">
        <v>708</v>
      </c>
      <c r="Z16" s="331" t="s">
        <v>679</v>
      </c>
      <c r="AA16" s="299">
        <f>SUMIF($F$7:$F$339,"&gt;="&amp;AA11,$G$7:$G$339)</f>
        <v>5042982996.6300001</v>
      </c>
      <c r="AB16" s="299">
        <f>SUMIF($F$7:$F$339,"&gt;="&amp;AB11,$G$7:$G$339)</f>
        <v>5042982996.6300001</v>
      </c>
      <c r="AC16" s="30">
        <f t="shared" ref="AC16:CN16" si="145">SUMIF($F$7:$F$339,"&gt;="&amp;AC11,$G$7:$G$339)</f>
        <v>5042982996.6300001</v>
      </c>
      <c r="AD16" s="30">
        <f t="shared" si="145"/>
        <v>4874405493.7399998</v>
      </c>
      <c r="AE16" s="30">
        <f t="shared" si="145"/>
        <v>4746967677.5599995</v>
      </c>
      <c r="AF16" s="30">
        <f t="shared" si="145"/>
        <v>4606380041.4399996</v>
      </c>
      <c r="AG16" s="30">
        <f t="shared" si="145"/>
        <v>4449865362.5200005</v>
      </c>
      <c r="AH16" s="30">
        <f t="shared" si="145"/>
        <v>4299719089.6300001</v>
      </c>
      <c r="AI16" s="30">
        <f t="shared" si="145"/>
        <v>4151399998.0500002</v>
      </c>
      <c r="AJ16" s="30">
        <f t="shared" si="145"/>
        <v>4015753725.1599998</v>
      </c>
      <c r="AK16" s="30">
        <f t="shared" si="145"/>
        <v>3890332041.3199997</v>
      </c>
      <c r="AL16" s="30">
        <f t="shared" si="145"/>
        <v>3764832041.3199997</v>
      </c>
      <c r="AM16" s="30">
        <f t="shared" si="145"/>
        <v>3661513541.3199997</v>
      </c>
      <c r="AN16" s="30">
        <f t="shared" si="145"/>
        <v>3557113541.3199997</v>
      </c>
      <c r="AO16" s="30">
        <f t="shared" si="145"/>
        <v>3466575611.1999998</v>
      </c>
      <c r="AP16" s="30">
        <f t="shared" si="145"/>
        <v>3376575611.1999998</v>
      </c>
      <c r="AQ16" s="30">
        <f t="shared" si="145"/>
        <v>3336482520.6800003</v>
      </c>
      <c r="AR16" s="30">
        <f t="shared" si="145"/>
        <v>3291406660.4400001</v>
      </c>
      <c r="AS16" s="30">
        <f t="shared" si="145"/>
        <v>3251406660.4400001</v>
      </c>
      <c r="AT16" s="30">
        <f t="shared" si="145"/>
        <v>3224406660.4400001</v>
      </c>
      <c r="AU16" s="30">
        <f t="shared" si="145"/>
        <v>3204296063.1100001</v>
      </c>
      <c r="AV16" s="30">
        <f t="shared" si="145"/>
        <v>3174148600</v>
      </c>
      <c r="AW16" s="30">
        <f t="shared" si="145"/>
        <v>3154148600</v>
      </c>
      <c r="AX16" s="30">
        <f t="shared" si="145"/>
        <v>3134148600</v>
      </c>
      <c r="AY16" s="30">
        <f t="shared" si="145"/>
        <v>3104148600</v>
      </c>
      <c r="AZ16" s="30">
        <f t="shared" si="145"/>
        <v>3074748600</v>
      </c>
      <c r="BA16" s="30">
        <f t="shared" si="145"/>
        <v>3059748600</v>
      </c>
      <c r="BB16" s="30">
        <f t="shared" si="145"/>
        <v>3029748600</v>
      </c>
      <c r="BC16" s="30">
        <f t="shared" si="145"/>
        <v>3009748600</v>
      </c>
      <c r="BD16" s="30">
        <f t="shared" si="145"/>
        <v>2973436600</v>
      </c>
      <c r="BE16" s="30">
        <f t="shared" si="145"/>
        <v>2938436600</v>
      </c>
      <c r="BF16" s="30">
        <f t="shared" si="145"/>
        <v>2911836600</v>
      </c>
      <c r="BG16" s="30">
        <f t="shared" si="145"/>
        <v>2891836600</v>
      </c>
      <c r="BH16" s="30">
        <f t="shared" si="145"/>
        <v>2841836600</v>
      </c>
      <c r="BI16" s="30">
        <f t="shared" si="145"/>
        <v>2791836600</v>
      </c>
      <c r="BJ16" s="30">
        <f t="shared" si="145"/>
        <v>2702836600</v>
      </c>
      <c r="BK16" s="30">
        <f t="shared" si="145"/>
        <v>2582836600</v>
      </c>
      <c r="BL16" s="30">
        <f t="shared" si="145"/>
        <v>2472836600</v>
      </c>
      <c r="BM16" s="30">
        <f t="shared" si="145"/>
        <v>2362391600</v>
      </c>
      <c r="BN16" s="30">
        <f t="shared" si="145"/>
        <v>2227391600</v>
      </c>
      <c r="BO16" s="30">
        <f t="shared" si="145"/>
        <v>2082391600</v>
      </c>
      <c r="BP16" s="30">
        <f t="shared" si="145"/>
        <v>1932391600</v>
      </c>
      <c r="BQ16" s="30">
        <f t="shared" si="145"/>
        <v>1772391600</v>
      </c>
      <c r="BR16" s="30">
        <f t="shared" si="145"/>
        <v>1604546100</v>
      </c>
      <c r="BS16" s="30">
        <f t="shared" si="145"/>
        <v>1454396700</v>
      </c>
      <c r="BT16" s="30">
        <f t="shared" si="145"/>
        <v>1299396700</v>
      </c>
      <c r="BU16" s="30">
        <f t="shared" si="145"/>
        <v>1139396700</v>
      </c>
      <c r="BV16" s="30">
        <f t="shared" si="145"/>
        <v>983605700</v>
      </c>
      <c r="BW16" s="30">
        <f t="shared" si="145"/>
        <v>842605700</v>
      </c>
      <c r="BX16" s="30">
        <f t="shared" si="145"/>
        <v>592605700</v>
      </c>
      <c r="BY16" s="30">
        <f t="shared" si="145"/>
        <v>332756800</v>
      </c>
      <c r="BZ16" s="30">
        <f t="shared" si="145"/>
        <v>260000000</v>
      </c>
      <c r="CA16" s="30">
        <f t="shared" si="145"/>
        <v>120000000</v>
      </c>
      <c r="CB16" s="30">
        <f t="shared" si="145"/>
        <v>0</v>
      </c>
      <c r="CC16" s="30">
        <f t="shared" si="145"/>
        <v>0</v>
      </c>
      <c r="CD16" s="30">
        <f t="shared" si="145"/>
        <v>0</v>
      </c>
      <c r="CE16" s="30">
        <f t="shared" si="145"/>
        <v>0</v>
      </c>
      <c r="CF16" s="30">
        <f t="shared" si="145"/>
        <v>0</v>
      </c>
      <c r="CG16" s="30">
        <f t="shared" si="145"/>
        <v>0</v>
      </c>
      <c r="CH16" s="30">
        <f t="shared" si="145"/>
        <v>0</v>
      </c>
      <c r="CI16" s="30">
        <f t="shared" si="145"/>
        <v>0</v>
      </c>
      <c r="CJ16" s="30">
        <f t="shared" si="145"/>
        <v>0</v>
      </c>
      <c r="CK16" s="30">
        <f t="shared" si="145"/>
        <v>0</v>
      </c>
      <c r="CL16" s="30">
        <f t="shared" si="145"/>
        <v>0</v>
      </c>
      <c r="CM16" s="30">
        <f t="shared" si="145"/>
        <v>0</v>
      </c>
      <c r="CN16" s="30">
        <f t="shared" si="145"/>
        <v>0</v>
      </c>
      <c r="CO16" s="30">
        <f t="shared" ref="CO16:CZ16" si="146">SUMIF($F$7:$F$339,"&gt;="&amp;CO11,$G$7:$G$339)</f>
        <v>0</v>
      </c>
      <c r="CP16" s="30">
        <f t="shared" si="146"/>
        <v>0</v>
      </c>
      <c r="CQ16" s="30">
        <f t="shared" si="146"/>
        <v>0</v>
      </c>
      <c r="CR16" s="30">
        <f t="shared" si="146"/>
        <v>0</v>
      </c>
      <c r="CS16" s="30">
        <f t="shared" si="146"/>
        <v>0</v>
      </c>
      <c r="CT16" s="30">
        <f t="shared" si="146"/>
        <v>0</v>
      </c>
      <c r="CU16" s="30">
        <f t="shared" si="146"/>
        <v>0</v>
      </c>
      <c r="CV16" s="30">
        <f t="shared" si="146"/>
        <v>0</v>
      </c>
      <c r="CW16" s="30">
        <f t="shared" si="146"/>
        <v>0</v>
      </c>
      <c r="CX16" s="30">
        <f t="shared" si="146"/>
        <v>0</v>
      </c>
      <c r="CY16" s="30">
        <f t="shared" si="146"/>
        <v>0</v>
      </c>
      <c r="CZ16" s="30">
        <f t="shared" si="146"/>
        <v>0</v>
      </c>
      <c r="DA16" s="30"/>
    </row>
    <row r="17" spans="1:105" ht="13">
      <c r="A17" s="250">
        <v>710012</v>
      </c>
      <c r="B17" s="244" t="s">
        <v>703</v>
      </c>
      <c r="C17" s="244" t="s">
        <v>698</v>
      </c>
      <c r="D17" s="245">
        <v>24.010958904109589</v>
      </c>
      <c r="E17" s="246">
        <v>36860</v>
      </c>
      <c r="F17" s="247">
        <v>45624</v>
      </c>
      <c r="G17" s="248">
        <v>5000000</v>
      </c>
      <c r="H17" s="249">
        <v>4.625</v>
      </c>
      <c r="J17" s="291">
        <f t="shared" si="64"/>
        <v>4.6249999999999999E-2</v>
      </c>
      <c r="K17" s="292">
        <f t="shared" si="65"/>
        <v>231250</v>
      </c>
      <c r="L17" s="293">
        <f t="shared" si="0"/>
        <v>0</v>
      </c>
      <c r="M17" s="294">
        <f t="shared" si="66"/>
        <v>45383</v>
      </c>
      <c r="N17" s="294">
        <f t="shared" si="1"/>
        <v>45748</v>
      </c>
      <c r="O17" s="293">
        <f t="shared" si="67"/>
        <v>242</v>
      </c>
      <c r="P17" s="295">
        <f t="shared" si="68"/>
        <v>0.66301369863013704</v>
      </c>
      <c r="Q17" s="296">
        <f t="shared" si="70"/>
        <v>153321.91780821918</v>
      </c>
      <c r="R17" s="287">
        <f t="shared" si="2"/>
        <v>0</v>
      </c>
      <c r="S17" s="288">
        <f t="shared" si="3"/>
        <v>36617</v>
      </c>
      <c r="T17" s="288">
        <f t="shared" si="4"/>
        <v>36982</v>
      </c>
      <c r="U17" s="287">
        <f t="shared" si="5"/>
        <v>122</v>
      </c>
      <c r="V17" s="289">
        <f t="shared" si="6"/>
        <v>0.33424657534246577</v>
      </c>
      <c r="W17" s="290">
        <f t="shared" si="7"/>
        <v>77294.520547945212</v>
      </c>
      <c r="Y17" s="22" t="s">
        <v>709</v>
      </c>
      <c r="Z17" s="331" t="s">
        <v>679</v>
      </c>
      <c r="AA17" s="299">
        <f>SUMIF($F$7:$F$339,"&gt;="&amp;AA12,$G$7:$G$339)</f>
        <v>5042982996.6300001</v>
      </c>
      <c r="AB17" s="299">
        <f>SUMIF($F$7:$F$339,"&gt;="&amp;AB12,$G$7:$G$339)</f>
        <v>5042982996.6300001</v>
      </c>
      <c r="AC17" s="30">
        <f t="shared" ref="AC17:CN17" si="147">SUMIF($F$7:$F$339,"&gt;="&amp;AC12,$G$7:$G$339)</f>
        <v>4874405493.7399998</v>
      </c>
      <c r="AD17" s="30">
        <f t="shared" si="147"/>
        <v>4746967677.5599995</v>
      </c>
      <c r="AE17" s="30">
        <f t="shared" si="147"/>
        <v>4606380041.4399996</v>
      </c>
      <c r="AF17" s="30">
        <f t="shared" si="147"/>
        <v>4449865362.5200005</v>
      </c>
      <c r="AG17" s="30">
        <f t="shared" si="147"/>
        <v>4299719089.6300001</v>
      </c>
      <c r="AH17" s="30">
        <f t="shared" si="147"/>
        <v>4151399998.0500002</v>
      </c>
      <c r="AI17" s="30">
        <f t="shared" si="147"/>
        <v>4015753725.1599998</v>
      </c>
      <c r="AJ17" s="30">
        <f t="shared" si="147"/>
        <v>3890332041.3199997</v>
      </c>
      <c r="AK17" s="30">
        <f t="shared" si="147"/>
        <v>3764832041.3199997</v>
      </c>
      <c r="AL17" s="30">
        <f t="shared" si="147"/>
        <v>3661513541.3199997</v>
      </c>
      <c r="AM17" s="30">
        <f t="shared" si="147"/>
        <v>3557113541.3199997</v>
      </c>
      <c r="AN17" s="30">
        <f t="shared" si="147"/>
        <v>3466575611.1999998</v>
      </c>
      <c r="AO17" s="30">
        <f t="shared" si="147"/>
        <v>3376575611.1999998</v>
      </c>
      <c r="AP17" s="30">
        <f t="shared" si="147"/>
        <v>3336482520.6800003</v>
      </c>
      <c r="AQ17" s="30">
        <f t="shared" si="147"/>
        <v>3291406660.4400001</v>
      </c>
      <c r="AR17" s="30">
        <f t="shared" si="147"/>
        <v>3251406660.4400001</v>
      </c>
      <c r="AS17" s="30">
        <f t="shared" si="147"/>
        <v>3224406660.4400001</v>
      </c>
      <c r="AT17" s="30">
        <f t="shared" si="147"/>
        <v>3204296063.1100001</v>
      </c>
      <c r="AU17" s="30">
        <f t="shared" si="147"/>
        <v>3174148600</v>
      </c>
      <c r="AV17" s="30">
        <f t="shared" si="147"/>
        <v>3154148600</v>
      </c>
      <c r="AW17" s="30">
        <f t="shared" si="147"/>
        <v>3134148600</v>
      </c>
      <c r="AX17" s="30">
        <f t="shared" si="147"/>
        <v>3104148600</v>
      </c>
      <c r="AY17" s="30">
        <f t="shared" si="147"/>
        <v>3074748600</v>
      </c>
      <c r="AZ17" s="30">
        <f t="shared" si="147"/>
        <v>3059748600</v>
      </c>
      <c r="BA17" s="30">
        <f t="shared" si="147"/>
        <v>3029748600</v>
      </c>
      <c r="BB17" s="30">
        <f t="shared" si="147"/>
        <v>3009748600</v>
      </c>
      <c r="BC17" s="30">
        <f t="shared" si="147"/>
        <v>2973436600</v>
      </c>
      <c r="BD17" s="30">
        <f t="shared" si="147"/>
        <v>2938436600</v>
      </c>
      <c r="BE17" s="30">
        <f t="shared" si="147"/>
        <v>2911836600</v>
      </c>
      <c r="BF17" s="30">
        <f t="shared" si="147"/>
        <v>2891836600</v>
      </c>
      <c r="BG17" s="30">
        <f t="shared" si="147"/>
        <v>2841836600</v>
      </c>
      <c r="BH17" s="30">
        <f t="shared" si="147"/>
        <v>2791836600</v>
      </c>
      <c r="BI17" s="30">
        <f t="shared" si="147"/>
        <v>2702836600</v>
      </c>
      <c r="BJ17" s="30">
        <f t="shared" si="147"/>
        <v>2582836600</v>
      </c>
      <c r="BK17" s="30">
        <f t="shared" si="147"/>
        <v>2472836600</v>
      </c>
      <c r="BL17" s="30">
        <f t="shared" si="147"/>
        <v>2362391600</v>
      </c>
      <c r="BM17" s="30">
        <f t="shared" si="147"/>
        <v>2227391600</v>
      </c>
      <c r="BN17" s="30">
        <f t="shared" si="147"/>
        <v>2082391600</v>
      </c>
      <c r="BO17" s="30">
        <f t="shared" si="147"/>
        <v>1932391600</v>
      </c>
      <c r="BP17" s="30">
        <f t="shared" si="147"/>
        <v>1772391600</v>
      </c>
      <c r="BQ17" s="30">
        <f t="shared" si="147"/>
        <v>1604546100</v>
      </c>
      <c r="BR17" s="30">
        <f t="shared" si="147"/>
        <v>1454396700</v>
      </c>
      <c r="BS17" s="30">
        <f t="shared" si="147"/>
        <v>1299396700</v>
      </c>
      <c r="BT17" s="30">
        <f t="shared" si="147"/>
        <v>1139396700</v>
      </c>
      <c r="BU17" s="30">
        <f t="shared" si="147"/>
        <v>983605700</v>
      </c>
      <c r="BV17" s="30">
        <f t="shared" si="147"/>
        <v>842605700</v>
      </c>
      <c r="BW17" s="30">
        <f t="shared" si="147"/>
        <v>592605700</v>
      </c>
      <c r="BX17" s="30">
        <f t="shared" si="147"/>
        <v>332756800</v>
      </c>
      <c r="BY17" s="30">
        <f t="shared" si="147"/>
        <v>260000000</v>
      </c>
      <c r="BZ17" s="30">
        <f t="shared" si="147"/>
        <v>120000000</v>
      </c>
      <c r="CA17" s="30">
        <f t="shared" si="147"/>
        <v>0</v>
      </c>
      <c r="CB17" s="30">
        <f t="shared" si="147"/>
        <v>0</v>
      </c>
      <c r="CC17" s="30">
        <f t="shared" si="147"/>
        <v>0</v>
      </c>
      <c r="CD17" s="30">
        <f t="shared" si="147"/>
        <v>0</v>
      </c>
      <c r="CE17" s="30">
        <f t="shared" si="147"/>
        <v>0</v>
      </c>
      <c r="CF17" s="30">
        <f t="shared" si="147"/>
        <v>0</v>
      </c>
      <c r="CG17" s="30">
        <f t="shared" si="147"/>
        <v>0</v>
      </c>
      <c r="CH17" s="30">
        <f t="shared" si="147"/>
        <v>0</v>
      </c>
      <c r="CI17" s="30">
        <f t="shared" si="147"/>
        <v>0</v>
      </c>
      <c r="CJ17" s="30">
        <f t="shared" si="147"/>
        <v>0</v>
      </c>
      <c r="CK17" s="30">
        <f t="shared" si="147"/>
        <v>0</v>
      </c>
      <c r="CL17" s="30">
        <f t="shared" si="147"/>
        <v>0</v>
      </c>
      <c r="CM17" s="30">
        <f t="shared" si="147"/>
        <v>0</v>
      </c>
      <c r="CN17" s="30">
        <f t="shared" si="147"/>
        <v>0</v>
      </c>
      <c r="CO17" s="30">
        <f t="shared" ref="CO17:CZ17" si="148">SUMIF($F$7:$F$339,"&gt;="&amp;CO12,$G$7:$G$339)</f>
        <v>0</v>
      </c>
      <c r="CP17" s="30">
        <f t="shared" si="148"/>
        <v>0</v>
      </c>
      <c r="CQ17" s="30">
        <f t="shared" si="148"/>
        <v>0</v>
      </c>
      <c r="CR17" s="30">
        <f t="shared" si="148"/>
        <v>0</v>
      </c>
      <c r="CS17" s="30">
        <f t="shared" si="148"/>
        <v>0</v>
      </c>
      <c r="CT17" s="30">
        <f t="shared" si="148"/>
        <v>0</v>
      </c>
      <c r="CU17" s="30">
        <f t="shared" si="148"/>
        <v>0</v>
      </c>
      <c r="CV17" s="30">
        <f t="shared" si="148"/>
        <v>0</v>
      </c>
      <c r="CW17" s="30">
        <f t="shared" si="148"/>
        <v>0</v>
      </c>
      <c r="CX17" s="30">
        <f t="shared" si="148"/>
        <v>0</v>
      </c>
      <c r="CY17" s="30">
        <f t="shared" si="148"/>
        <v>0</v>
      </c>
      <c r="CZ17" s="30">
        <f t="shared" si="148"/>
        <v>0</v>
      </c>
      <c r="DA17" s="30"/>
    </row>
    <row r="18" spans="1:105" ht="13">
      <c r="A18" s="250">
        <v>1002412</v>
      </c>
      <c r="B18" s="244" t="s">
        <v>701</v>
      </c>
      <c r="C18" s="244" t="s">
        <v>707</v>
      </c>
      <c r="D18" s="245">
        <v>28.019178082191782</v>
      </c>
      <c r="E18" s="246">
        <v>35405</v>
      </c>
      <c r="F18" s="247">
        <v>45632</v>
      </c>
      <c r="G18" s="248">
        <v>10000000</v>
      </c>
      <c r="H18" s="249">
        <v>7.5</v>
      </c>
      <c r="J18" s="291">
        <f t="shared" si="64"/>
        <v>7.4999999999999997E-2</v>
      </c>
      <c r="K18" s="292">
        <f t="shared" si="65"/>
        <v>750000</v>
      </c>
      <c r="L18" s="293">
        <f t="shared" si="0"/>
        <v>0</v>
      </c>
      <c r="M18" s="294">
        <f t="shared" si="66"/>
        <v>45383</v>
      </c>
      <c r="N18" s="294">
        <f t="shared" si="1"/>
        <v>45748</v>
      </c>
      <c r="O18" s="293">
        <f t="shared" si="67"/>
        <v>250</v>
      </c>
      <c r="P18" s="295">
        <f t="shared" si="68"/>
        <v>0.68493150684931503</v>
      </c>
      <c r="Q18" s="296">
        <f t="shared" si="70"/>
        <v>513698.63013698626</v>
      </c>
      <c r="R18" s="287">
        <f t="shared" si="2"/>
        <v>0</v>
      </c>
      <c r="S18" s="288">
        <f t="shared" si="3"/>
        <v>35156</v>
      </c>
      <c r="T18" s="288">
        <f t="shared" si="4"/>
        <v>35521</v>
      </c>
      <c r="U18" s="287">
        <f t="shared" si="5"/>
        <v>116</v>
      </c>
      <c r="V18" s="289">
        <f t="shared" si="6"/>
        <v>0.31780821917808222</v>
      </c>
      <c r="W18" s="290">
        <f t="shared" si="7"/>
        <v>238356.16438356167</v>
      </c>
      <c r="Y18" s="22" t="s">
        <v>710</v>
      </c>
      <c r="Z18" s="331" t="s">
        <v>679</v>
      </c>
      <c r="AA18" s="297">
        <f>AA16-AA17</f>
        <v>0</v>
      </c>
      <c r="AB18" s="297">
        <f t="shared" ref="AB18:AW18" si="149">AB16-AB17</f>
        <v>0</v>
      </c>
      <c r="AC18" s="44">
        <f t="shared" si="149"/>
        <v>168577502.89000034</v>
      </c>
      <c r="AD18" s="44">
        <f t="shared" si="149"/>
        <v>127437816.18000031</v>
      </c>
      <c r="AE18" s="44">
        <f t="shared" si="149"/>
        <v>140587636.11999989</v>
      </c>
      <c r="AF18" s="44">
        <f t="shared" si="149"/>
        <v>156514678.91999912</v>
      </c>
      <c r="AG18" s="44">
        <f t="shared" si="149"/>
        <v>150146272.89000034</v>
      </c>
      <c r="AH18" s="44">
        <f t="shared" si="149"/>
        <v>148319091.57999992</v>
      </c>
      <c r="AI18" s="44">
        <f t="shared" si="149"/>
        <v>135646272.89000034</v>
      </c>
      <c r="AJ18" s="44">
        <f t="shared" si="149"/>
        <v>125421683.84000015</v>
      </c>
      <c r="AK18" s="44">
        <f t="shared" si="149"/>
        <v>125500000</v>
      </c>
      <c r="AL18" s="44">
        <f t="shared" si="149"/>
        <v>103318500</v>
      </c>
      <c r="AM18" s="44">
        <f t="shared" si="149"/>
        <v>104400000</v>
      </c>
      <c r="AN18" s="44">
        <f t="shared" si="149"/>
        <v>90537930.119999886</v>
      </c>
      <c r="AO18" s="44">
        <f t="shared" si="149"/>
        <v>90000000</v>
      </c>
      <c r="AP18" s="44">
        <f t="shared" si="149"/>
        <v>40093090.519999504</v>
      </c>
      <c r="AQ18" s="44">
        <f t="shared" si="149"/>
        <v>45075860.240000248</v>
      </c>
      <c r="AR18" s="44">
        <f t="shared" si="149"/>
        <v>40000000</v>
      </c>
      <c r="AS18" s="44">
        <f t="shared" si="149"/>
        <v>27000000</v>
      </c>
      <c r="AT18" s="44">
        <f t="shared" si="149"/>
        <v>20110597.329999924</v>
      </c>
      <c r="AU18" s="44">
        <f t="shared" si="149"/>
        <v>30147463.110000134</v>
      </c>
      <c r="AV18" s="44">
        <f t="shared" si="149"/>
        <v>20000000</v>
      </c>
      <c r="AW18" s="44">
        <f t="shared" si="149"/>
        <v>20000000</v>
      </c>
      <c r="AX18" s="44">
        <f t="shared" ref="AX18:BC18" si="150">AX16-AX17</f>
        <v>30000000</v>
      </c>
      <c r="AY18" s="44">
        <f t="shared" si="150"/>
        <v>29400000</v>
      </c>
      <c r="AZ18" s="44">
        <f t="shared" si="150"/>
        <v>15000000</v>
      </c>
      <c r="BA18" s="44">
        <f t="shared" si="150"/>
        <v>30000000</v>
      </c>
      <c r="BB18" s="44">
        <f t="shared" si="150"/>
        <v>20000000</v>
      </c>
      <c r="BC18" s="44">
        <f t="shared" si="150"/>
        <v>36312000</v>
      </c>
      <c r="BD18" s="44">
        <f t="shared" ref="BD18:BE18" si="151">BD16-BD17</f>
        <v>35000000</v>
      </c>
      <c r="BE18" s="44">
        <f t="shared" si="151"/>
        <v>26600000</v>
      </c>
      <c r="BF18" s="44">
        <f t="shared" ref="BF18:CH18" si="152">BF16-BF17</f>
        <v>20000000</v>
      </c>
      <c r="BG18" s="44">
        <f t="shared" si="152"/>
        <v>50000000</v>
      </c>
      <c r="BH18" s="44">
        <f t="shared" si="152"/>
        <v>50000000</v>
      </c>
      <c r="BI18" s="44">
        <f t="shared" si="152"/>
        <v>89000000</v>
      </c>
      <c r="BJ18" s="44">
        <f t="shared" si="152"/>
        <v>120000000</v>
      </c>
      <c r="BK18" s="44">
        <f t="shared" si="152"/>
        <v>110000000</v>
      </c>
      <c r="BL18" s="44">
        <f t="shared" si="152"/>
        <v>110445000</v>
      </c>
      <c r="BM18" s="44">
        <f t="shared" si="152"/>
        <v>135000000</v>
      </c>
      <c r="BN18" s="44">
        <f t="shared" si="152"/>
        <v>145000000</v>
      </c>
      <c r="BO18" s="44">
        <f t="shared" si="152"/>
        <v>150000000</v>
      </c>
      <c r="BP18" s="44">
        <f t="shared" si="152"/>
        <v>160000000</v>
      </c>
      <c r="BQ18" s="44">
        <f t="shared" si="152"/>
        <v>167845500</v>
      </c>
      <c r="BR18" s="44">
        <f t="shared" si="152"/>
        <v>150149400</v>
      </c>
      <c r="BS18" s="44">
        <f t="shared" si="152"/>
        <v>155000000</v>
      </c>
      <c r="BT18" s="44">
        <f t="shared" si="152"/>
        <v>160000000</v>
      </c>
      <c r="BU18" s="44">
        <f t="shared" si="152"/>
        <v>155791000</v>
      </c>
      <c r="BV18" s="44">
        <f t="shared" si="152"/>
        <v>141000000</v>
      </c>
      <c r="BW18" s="44">
        <f t="shared" si="152"/>
        <v>250000000</v>
      </c>
      <c r="BX18" s="44">
        <f t="shared" si="152"/>
        <v>259848900</v>
      </c>
      <c r="BY18" s="44">
        <f>BY16-BY17</f>
        <v>72756800</v>
      </c>
      <c r="BZ18" s="44">
        <f t="shared" si="152"/>
        <v>140000000</v>
      </c>
      <c r="CA18" s="44">
        <f t="shared" si="152"/>
        <v>120000000</v>
      </c>
      <c r="CB18" s="44">
        <f t="shared" si="152"/>
        <v>0</v>
      </c>
      <c r="CC18" s="44">
        <f t="shared" si="152"/>
        <v>0</v>
      </c>
      <c r="CD18" s="44">
        <f t="shared" si="152"/>
        <v>0</v>
      </c>
      <c r="CE18" s="44">
        <f t="shared" si="152"/>
        <v>0</v>
      </c>
      <c r="CF18" s="44">
        <f t="shared" si="152"/>
        <v>0</v>
      </c>
      <c r="CG18" s="44">
        <f t="shared" si="152"/>
        <v>0</v>
      </c>
      <c r="CH18" s="44">
        <f t="shared" si="152"/>
        <v>0</v>
      </c>
      <c r="CI18" s="44">
        <f t="shared" ref="CI18:CX18" si="153">CI16-CI17</f>
        <v>0</v>
      </c>
      <c r="CJ18" s="44">
        <f t="shared" si="153"/>
        <v>0</v>
      </c>
      <c r="CK18" s="44">
        <f t="shared" si="153"/>
        <v>0</v>
      </c>
      <c r="CL18" s="44">
        <f t="shared" si="153"/>
        <v>0</v>
      </c>
      <c r="CM18" s="44">
        <f t="shared" si="153"/>
        <v>0</v>
      </c>
      <c r="CN18" s="44">
        <f t="shared" si="153"/>
        <v>0</v>
      </c>
      <c r="CO18" s="44">
        <f t="shared" si="153"/>
        <v>0</v>
      </c>
      <c r="CP18" s="44">
        <f t="shared" si="153"/>
        <v>0</v>
      </c>
      <c r="CQ18" s="44">
        <f t="shared" si="153"/>
        <v>0</v>
      </c>
      <c r="CR18" s="44">
        <f t="shared" si="153"/>
        <v>0</v>
      </c>
      <c r="CS18" s="44">
        <f t="shared" si="153"/>
        <v>0</v>
      </c>
      <c r="CT18" s="44">
        <f t="shared" si="153"/>
        <v>0</v>
      </c>
      <c r="CU18" s="44">
        <f t="shared" si="153"/>
        <v>0</v>
      </c>
      <c r="CV18" s="44">
        <f t="shared" si="153"/>
        <v>0</v>
      </c>
      <c r="CW18" s="44">
        <f t="shared" si="153"/>
        <v>0</v>
      </c>
      <c r="CX18" s="44">
        <f t="shared" si="153"/>
        <v>0</v>
      </c>
      <c r="CY18" s="44">
        <f t="shared" ref="CY18:CZ18" si="154">CY16-CY17</f>
        <v>0</v>
      </c>
      <c r="CZ18" s="44">
        <f t="shared" si="154"/>
        <v>0</v>
      </c>
      <c r="DA18" s="44"/>
    </row>
    <row r="19" spans="1:105" ht="13">
      <c r="A19" s="250">
        <v>4000023</v>
      </c>
      <c r="B19" s="244" t="s">
        <v>703</v>
      </c>
      <c r="C19" s="244" t="s">
        <v>707</v>
      </c>
      <c r="D19" s="245">
        <v>24.016438356164382</v>
      </c>
      <c r="E19" s="246">
        <v>36917</v>
      </c>
      <c r="F19" s="247">
        <v>45683</v>
      </c>
      <c r="G19" s="248">
        <v>10000000</v>
      </c>
      <c r="H19" s="249">
        <v>4.75</v>
      </c>
      <c r="J19" s="291">
        <f t="shared" si="64"/>
        <v>4.7500000000000001E-2</v>
      </c>
      <c r="K19" s="292">
        <f t="shared" si="65"/>
        <v>475000</v>
      </c>
      <c r="L19" s="293">
        <f t="shared" si="0"/>
        <v>1</v>
      </c>
      <c r="M19" s="294">
        <f t="shared" si="66"/>
        <v>45383</v>
      </c>
      <c r="N19" s="294">
        <f t="shared" si="1"/>
        <v>45748</v>
      </c>
      <c r="O19" s="293">
        <f t="shared" si="67"/>
        <v>301</v>
      </c>
      <c r="P19" s="295">
        <f t="shared" si="68"/>
        <v>0.8246575342465754</v>
      </c>
      <c r="Q19" s="296">
        <f t="shared" si="70"/>
        <v>391712.32876712334</v>
      </c>
      <c r="R19" s="287">
        <f t="shared" si="2"/>
        <v>1</v>
      </c>
      <c r="S19" s="288">
        <f t="shared" si="3"/>
        <v>36617</v>
      </c>
      <c r="T19" s="288">
        <f t="shared" si="4"/>
        <v>36982</v>
      </c>
      <c r="U19" s="287">
        <f t="shared" si="5"/>
        <v>65</v>
      </c>
      <c r="V19" s="289">
        <f t="shared" si="6"/>
        <v>0.17808219178082191</v>
      </c>
      <c r="W19" s="290">
        <f t="shared" si="7"/>
        <v>84589.04109589041</v>
      </c>
      <c r="Z19" s="331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</row>
    <row r="20" spans="1:105" ht="13">
      <c r="A20" s="250">
        <v>1002491</v>
      </c>
      <c r="B20" s="244" t="s">
        <v>701</v>
      </c>
      <c r="C20" s="244" t="s">
        <v>707</v>
      </c>
      <c r="D20" s="245">
        <v>27.032876712328768</v>
      </c>
      <c r="E20" s="246">
        <v>35864</v>
      </c>
      <c r="F20" s="247">
        <v>45731</v>
      </c>
      <c r="G20" s="248">
        <v>12390000</v>
      </c>
      <c r="H20" s="249">
        <v>6</v>
      </c>
      <c r="J20" s="291">
        <f t="shared" si="64"/>
        <v>0.06</v>
      </c>
      <c r="K20" s="292">
        <f>G20*J20</f>
        <v>743400</v>
      </c>
      <c r="L20" s="293">
        <f t="shared" si="0"/>
        <v>1</v>
      </c>
      <c r="M20" s="294">
        <f t="shared" si="66"/>
        <v>45383</v>
      </c>
      <c r="N20" s="294">
        <f t="shared" si="1"/>
        <v>45748</v>
      </c>
      <c r="O20" s="293">
        <f t="shared" si="67"/>
        <v>349</v>
      </c>
      <c r="P20" s="295">
        <f t="shared" si="68"/>
        <v>0.95616438356164379</v>
      </c>
      <c r="Q20" s="296">
        <f t="shared" si="70"/>
        <v>710812.60273972596</v>
      </c>
      <c r="R20" s="287">
        <f t="shared" si="2"/>
        <v>1</v>
      </c>
      <c r="S20" s="288">
        <f t="shared" si="3"/>
        <v>35521</v>
      </c>
      <c r="T20" s="288">
        <f t="shared" si="4"/>
        <v>35886</v>
      </c>
      <c r="U20" s="287">
        <f t="shared" si="5"/>
        <v>22</v>
      </c>
      <c r="V20" s="289">
        <f t="shared" si="6"/>
        <v>6.0273972602739728E-2</v>
      </c>
      <c r="W20" s="290">
        <f t="shared" si="7"/>
        <v>44807.671232876717</v>
      </c>
      <c r="Y20" s="22" t="s">
        <v>711</v>
      </c>
      <c r="Z20" s="331" t="s">
        <v>679</v>
      </c>
      <c r="AA20" s="44">
        <f>SUMIFS($Q$7:$Q$339,$F$7:$F$339,"&lt;"&amp;AA12,$F$7:$F$339,"&gt;="&amp;AA11)</f>
        <v>0</v>
      </c>
      <c r="AB20" s="44">
        <f t="shared" ref="AB20:CM20" si="155">SUMIFS($Q$7:$Q$339,$F$7:$F$339,"&lt;"&amp;AB12,$F$7:$F$339,"&gt;="&amp;AB11)</f>
        <v>0</v>
      </c>
      <c r="AC20" s="44">
        <f t="shared" si="155"/>
        <v>5944655.8426986299</v>
      </c>
      <c r="AD20" s="44">
        <f t="shared" si="155"/>
        <v>2413883.6242915411</v>
      </c>
      <c r="AE20" s="44">
        <f t="shared" si="155"/>
        <v>3606751.0998147945</v>
      </c>
      <c r="AF20" s="44">
        <f t="shared" si="155"/>
        <v>3030530.7537185792</v>
      </c>
      <c r="AG20" s="44">
        <f t="shared" si="155"/>
        <v>3963264.6764705484</v>
      </c>
      <c r="AH20" s="44">
        <f t="shared" si="155"/>
        <v>3835360.8413630137</v>
      </c>
      <c r="AI20" s="44">
        <f t="shared" si="155"/>
        <v>2710077.0052376715</v>
      </c>
      <c r="AJ20" s="44">
        <f t="shared" si="155"/>
        <v>3788975.3745806012</v>
      </c>
      <c r="AK20" s="44">
        <f t="shared" si="155"/>
        <v>2700723.2876712331</v>
      </c>
      <c r="AL20" s="44">
        <f t="shared" si="155"/>
        <v>2138687.715068493</v>
      </c>
      <c r="AM20" s="44">
        <f t="shared" si="155"/>
        <v>1873425.890410959</v>
      </c>
      <c r="AN20" s="44">
        <f t="shared" si="155"/>
        <v>661143.72892568307</v>
      </c>
      <c r="AO20" s="44">
        <f t="shared" si="155"/>
        <v>787605.47945205471</v>
      </c>
      <c r="AP20" s="44">
        <f t="shared" si="155"/>
        <v>542441.00786465744</v>
      </c>
      <c r="AQ20" s="44">
        <f t="shared" si="155"/>
        <v>44726.026488767122</v>
      </c>
      <c r="AR20" s="44">
        <f t="shared" si="155"/>
        <v>45218.579234972683</v>
      </c>
      <c r="AS20" s="44">
        <f t="shared" si="155"/>
        <v>261052.05479452055</v>
      </c>
      <c r="AT20" s="44">
        <f t="shared" si="155"/>
        <v>19703.35845308219</v>
      </c>
      <c r="AU20" s="44">
        <f t="shared" si="155"/>
        <v>325070.0162689726</v>
      </c>
      <c r="AV20" s="44">
        <f t="shared" si="155"/>
        <v>237158.46994535517</v>
      </c>
      <c r="AW20" s="44">
        <f t="shared" si="155"/>
        <v>20547.945205479449</v>
      </c>
      <c r="AX20" s="44">
        <f t="shared" si="155"/>
        <v>525328.76712328778</v>
      </c>
      <c r="AY20" s="44">
        <f t="shared" si="155"/>
        <v>720290.95890410955</v>
      </c>
      <c r="AZ20" s="44">
        <f t="shared" si="155"/>
        <v>91229.508196721305</v>
      </c>
      <c r="BA20" s="44">
        <f t="shared" si="155"/>
        <v>83438.356164383571</v>
      </c>
      <c r="BB20" s="44">
        <f t="shared" si="155"/>
        <v>254339.72602739724</v>
      </c>
      <c r="BC20" s="44">
        <f t="shared" si="155"/>
        <v>675352.15342465753</v>
      </c>
      <c r="BD20" s="44">
        <f t="shared" si="155"/>
        <v>659364.75409836066</v>
      </c>
      <c r="BE20" s="44">
        <f t="shared" si="155"/>
        <v>262794.52054794523</v>
      </c>
      <c r="BF20" s="44">
        <f t="shared" si="155"/>
        <v>244136.98630136988</v>
      </c>
      <c r="BG20" s="44">
        <f t="shared" si="155"/>
        <v>1072124.6575342466</v>
      </c>
      <c r="BH20" s="44">
        <f t="shared" si="155"/>
        <v>891243.16939890722</v>
      </c>
      <c r="BI20" s="44">
        <f t="shared" si="155"/>
        <v>2855879.3150684931</v>
      </c>
      <c r="BJ20" s="44">
        <f t="shared" si="155"/>
        <v>3760147.9452054789</v>
      </c>
      <c r="BK20" s="44">
        <f t="shared" si="155"/>
        <v>1605154.7945205478</v>
      </c>
      <c r="BL20" s="44">
        <f t="shared" si="155"/>
        <v>3084529.6024590163</v>
      </c>
      <c r="BM20" s="44">
        <f t="shared" si="155"/>
        <v>2052065.7534246575</v>
      </c>
      <c r="BN20" s="44">
        <f t="shared" si="155"/>
        <v>1542083.5616438356</v>
      </c>
      <c r="BO20" s="44">
        <f t="shared" si="155"/>
        <v>1402678.0821917809</v>
      </c>
      <c r="BP20" s="44">
        <f t="shared" si="155"/>
        <v>1327077.8688524589</v>
      </c>
      <c r="BQ20" s="44">
        <f t="shared" si="155"/>
        <v>2087065.9013698632</v>
      </c>
      <c r="BR20" s="44">
        <f t="shared" si="155"/>
        <v>2756494.3098630137</v>
      </c>
      <c r="BS20" s="44">
        <f t="shared" si="155"/>
        <v>1924994.5205479453</v>
      </c>
      <c r="BT20" s="44">
        <f t="shared" si="155"/>
        <v>1893695.3551912566</v>
      </c>
      <c r="BU20" s="44">
        <f t="shared" si="155"/>
        <v>2891442.5008219182</v>
      </c>
      <c r="BV20" s="44">
        <f t="shared" si="155"/>
        <v>1117576.98630137</v>
      </c>
      <c r="BW20" s="44">
        <f t="shared" si="155"/>
        <v>1369198.6301369863</v>
      </c>
      <c r="BX20" s="44">
        <f t="shared" si="155"/>
        <v>1276958.7836612021</v>
      </c>
      <c r="BY20" s="44">
        <f t="shared" si="155"/>
        <v>1964862.5906849313</v>
      </c>
      <c r="BZ20" s="44">
        <f t="shared" si="155"/>
        <v>3998476.7123287674</v>
      </c>
      <c r="CA20" s="44">
        <f t="shared" si="155"/>
        <v>2030778.0821917809</v>
      </c>
      <c r="CB20" s="44">
        <f t="shared" si="155"/>
        <v>0</v>
      </c>
      <c r="CC20" s="44">
        <f t="shared" si="155"/>
        <v>0</v>
      </c>
      <c r="CD20" s="44">
        <f t="shared" si="155"/>
        <v>0</v>
      </c>
      <c r="CE20" s="44">
        <f t="shared" si="155"/>
        <v>0</v>
      </c>
      <c r="CF20" s="44">
        <f t="shared" si="155"/>
        <v>0</v>
      </c>
      <c r="CG20" s="44">
        <f t="shared" si="155"/>
        <v>0</v>
      </c>
      <c r="CH20" s="44">
        <f t="shared" si="155"/>
        <v>0</v>
      </c>
      <c r="CI20" s="44">
        <f t="shared" si="155"/>
        <v>0</v>
      </c>
      <c r="CJ20" s="44">
        <f t="shared" si="155"/>
        <v>0</v>
      </c>
      <c r="CK20" s="44">
        <f t="shared" si="155"/>
        <v>0</v>
      </c>
      <c r="CL20" s="44">
        <f t="shared" si="155"/>
        <v>0</v>
      </c>
      <c r="CM20" s="44">
        <f t="shared" si="155"/>
        <v>0</v>
      </c>
      <c r="CN20" s="44">
        <f t="shared" ref="CN20:CZ20" si="156">SUMIFS($Q$7:$Q$339,$F$7:$F$339,"&lt;"&amp;CN12,$F$7:$F$339,"&gt;="&amp;CN11)</f>
        <v>0</v>
      </c>
      <c r="CO20" s="44">
        <f t="shared" si="156"/>
        <v>0</v>
      </c>
      <c r="CP20" s="44">
        <f t="shared" si="156"/>
        <v>0</v>
      </c>
      <c r="CQ20" s="44">
        <f t="shared" si="156"/>
        <v>0</v>
      </c>
      <c r="CR20" s="44">
        <f t="shared" si="156"/>
        <v>0</v>
      </c>
      <c r="CS20" s="44">
        <f t="shared" si="156"/>
        <v>0</v>
      </c>
      <c r="CT20" s="44">
        <f t="shared" si="156"/>
        <v>0</v>
      </c>
      <c r="CU20" s="44">
        <f t="shared" si="156"/>
        <v>0</v>
      </c>
      <c r="CV20" s="44">
        <f t="shared" si="156"/>
        <v>0</v>
      </c>
      <c r="CW20" s="44">
        <f t="shared" si="156"/>
        <v>0</v>
      </c>
      <c r="CX20" s="44">
        <f t="shared" si="156"/>
        <v>0</v>
      </c>
      <c r="CY20" s="44">
        <f t="shared" si="156"/>
        <v>0</v>
      </c>
      <c r="CZ20" s="44">
        <f t="shared" si="156"/>
        <v>0</v>
      </c>
      <c r="DA20" s="44"/>
    </row>
    <row r="21" spans="1:105" ht="13">
      <c r="A21" s="250">
        <v>7000034</v>
      </c>
      <c r="B21" s="244" t="s">
        <v>701</v>
      </c>
      <c r="C21" s="244" t="s">
        <v>698</v>
      </c>
      <c r="D21" s="245">
        <v>26.019178082191782</v>
      </c>
      <c r="E21" s="246">
        <v>36241</v>
      </c>
      <c r="F21" s="247">
        <v>45738</v>
      </c>
      <c r="G21" s="248">
        <v>25000000</v>
      </c>
      <c r="H21" s="249">
        <v>4.625</v>
      </c>
      <c r="J21" s="291">
        <f t="shared" si="64"/>
        <v>4.6249999999999999E-2</v>
      </c>
      <c r="K21" s="292">
        <f t="shared" si="65"/>
        <v>1156250</v>
      </c>
      <c r="L21" s="293">
        <f t="shared" si="0"/>
        <v>1</v>
      </c>
      <c r="M21" s="294">
        <f t="shared" si="66"/>
        <v>45383</v>
      </c>
      <c r="N21" s="294">
        <f t="shared" si="1"/>
        <v>45748</v>
      </c>
      <c r="O21" s="293">
        <f t="shared" si="67"/>
        <v>356</v>
      </c>
      <c r="P21" s="295">
        <f t="shared" si="68"/>
        <v>0.97534246575342465</v>
      </c>
      <c r="Q21" s="296">
        <f t="shared" si="70"/>
        <v>1127739.7260273972</v>
      </c>
      <c r="R21" s="287">
        <f t="shared" si="2"/>
        <v>1</v>
      </c>
      <c r="S21" s="288">
        <f t="shared" si="3"/>
        <v>35886</v>
      </c>
      <c r="T21" s="288">
        <f t="shared" si="4"/>
        <v>36251</v>
      </c>
      <c r="U21" s="287">
        <f t="shared" si="5"/>
        <v>10</v>
      </c>
      <c r="V21" s="289">
        <f t="shared" si="6"/>
        <v>2.7397260273972601E-2</v>
      </c>
      <c r="W21" s="290">
        <f t="shared" si="7"/>
        <v>31678.082191780821</v>
      </c>
      <c r="Y21" s="22" t="s">
        <v>712</v>
      </c>
      <c r="Z21" s="331" t="s">
        <v>679</v>
      </c>
      <c r="AA21" s="44">
        <f>SUMIFS($K$7:$K$339,$F$7:$F$339,"&gt;="&amp;AA12,$E$7:$E$339,"&lt;"&amp;AA11)</f>
        <v>125070276.79918748</v>
      </c>
      <c r="AB21" s="44">
        <f>SUMIFS($K$7:$K$339,$F$7:$F$339,"&gt;="&amp;AB12,$E$7:$E$339,"&lt;"&amp;AB11)</f>
        <v>134014105.99918748</v>
      </c>
      <c r="AC21" s="44">
        <f t="shared" ref="AC21:CN21" si="157">SUMIFS($K$7:$K$339,$F$7:$F$339,"&gt;="&amp;AC12,$E$7:$E$339,"&lt;"&amp;AC11)</f>
        <v>139301840.51793748</v>
      </c>
      <c r="AD21" s="44">
        <f t="shared" si="157"/>
        <v>148128497.6204125</v>
      </c>
      <c r="AE21" s="44">
        <f t="shared" si="157"/>
        <v>140704345.38251248</v>
      </c>
      <c r="AF21" s="44">
        <f t="shared" si="157"/>
        <v>133291990.80606247</v>
      </c>
      <c r="AG21" s="44">
        <f t="shared" si="157"/>
        <v>125800669.42371248</v>
      </c>
      <c r="AH21" s="44">
        <f t="shared" si="157"/>
        <v>118459737.88808747</v>
      </c>
      <c r="AI21" s="44">
        <f t="shared" si="157"/>
        <v>111947916.5057375</v>
      </c>
      <c r="AJ21" s="44">
        <f t="shared" si="157"/>
        <v>106094573.37933749</v>
      </c>
      <c r="AK21" s="44">
        <f t="shared" si="157"/>
        <v>100545573.37933749</v>
      </c>
      <c r="AL21" s="44">
        <f t="shared" si="157"/>
        <v>96257906.179337487</v>
      </c>
      <c r="AM21" s="44">
        <f t="shared" si="157"/>
        <v>92076256.179337487</v>
      </c>
      <c r="AN21" s="44">
        <f t="shared" si="157"/>
        <v>88779247.643237501</v>
      </c>
      <c r="AO21" s="44">
        <f t="shared" si="157"/>
        <v>85475247.643237501</v>
      </c>
      <c r="AP21" s="44">
        <f t="shared" si="157"/>
        <v>84360753.133287504</v>
      </c>
      <c r="AQ21" s="44">
        <f t="shared" si="157"/>
        <v>83332072.283987507</v>
      </c>
      <c r="AR21" s="44">
        <f t="shared" si="157"/>
        <v>82812072.283987507</v>
      </c>
      <c r="AS21" s="44">
        <f t="shared" si="157"/>
        <v>82297572.283987507</v>
      </c>
      <c r="AT21" s="44">
        <f t="shared" si="157"/>
        <v>82050236.057662502</v>
      </c>
      <c r="AU21" s="44">
        <f t="shared" si="157"/>
        <v>81388936.760000005</v>
      </c>
      <c r="AV21" s="44">
        <f t="shared" si="157"/>
        <v>81140936.760000005</v>
      </c>
      <c r="AW21" s="44">
        <f t="shared" si="157"/>
        <v>80890936.760000005</v>
      </c>
      <c r="AX21" s="44">
        <f t="shared" si="157"/>
        <v>80295936.760000005</v>
      </c>
      <c r="AY21" s="44">
        <f t="shared" si="157"/>
        <v>79030536.760000005</v>
      </c>
      <c r="AZ21" s="44">
        <f t="shared" si="157"/>
        <v>78400536.760000005</v>
      </c>
      <c r="BA21" s="44">
        <f t="shared" si="157"/>
        <v>77739536.760000005</v>
      </c>
      <c r="BB21" s="44">
        <f t="shared" si="157"/>
        <v>77473536.760000005</v>
      </c>
      <c r="BC21" s="44">
        <f t="shared" si="157"/>
        <v>76659141.560000002</v>
      </c>
      <c r="BD21" s="44">
        <f t="shared" si="157"/>
        <v>75186641.560000002</v>
      </c>
      <c r="BE21" s="44">
        <f t="shared" si="157"/>
        <v>74013841.560000002</v>
      </c>
      <c r="BF21" s="44">
        <f t="shared" si="157"/>
        <v>73747841.560000002</v>
      </c>
      <c r="BG21" s="44">
        <f t="shared" si="157"/>
        <v>72605841.560000002</v>
      </c>
      <c r="BH21" s="44">
        <f t="shared" si="157"/>
        <v>71488841.560000002</v>
      </c>
      <c r="BI21" s="44">
        <f t="shared" si="157"/>
        <v>67780541.560000002</v>
      </c>
      <c r="BJ21" s="44">
        <f t="shared" si="157"/>
        <v>62463541.560000002</v>
      </c>
      <c r="BK21" s="44">
        <f t="shared" si="157"/>
        <v>57730541.559999995</v>
      </c>
      <c r="BL21" s="44">
        <f t="shared" si="157"/>
        <v>53331578.059999995</v>
      </c>
      <c r="BM21" s="44">
        <f t="shared" si="157"/>
        <v>48621078.060000002</v>
      </c>
      <c r="BN21" s="44">
        <f t="shared" si="157"/>
        <v>44518078.060000002</v>
      </c>
      <c r="BO21" s="44">
        <f t="shared" si="157"/>
        <v>40658578.060000002</v>
      </c>
      <c r="BP21" s="44">
        <f t="shared" si="157"/>
        <v>36816078.060000002</v>
      </c>
      <c r="BQ21" s="44">
        <f t="shared" si="157"/>
        <v>33906504.560000002</v>
      </c>
      <c r="BR21" s="44">
        <f t="shared" si="157"/>
        <v>30417289.460000001</v>
      </c>
      <c r="BS21" s="44">
        <f t="shared" si="157"/>
        <v>27617789.460000001</v>
      </c>
      <c r="BT21" s="44">
        <f t="shared" si="157"/>
        <v>24823289.459999997</v>
      </c>
      <c r="BU21" s="44">
        <f t="shared" si="157"/>
        <v>21195684.259999998</v>
      </c>
      <c r="BV21" s="44">
        <f t="shared" si="157"/>
        <v>19788284.259999998</v>
      </c>
      <c r="BW21" s="44">
        <f t="shared" si="157"/>
        <v>17510784.259999998</v>
      </c>
      <c r="BX21" s="44">
        <f t="shared" si="157"/>
        <v>14562369.440000001</v>
      </c>
      <c r="BY21" s="44">
        <f t="shared" si="157"/>
        <v>11680000</v>
      </c>
      <c r="BZ21" s="44">
        <f t="shared" si="157"/>
        <v>5576000</v>
      </c>
      <c r="CA21" s="44">
        <f t="shared" si="157"/>
        <v>0</v>
      </c>
      <c r="CB21" s="44">
        <f t="shared" si="157"/>
        <v>0</v>
      </c>
      <c r="CC21" s="44">
        <f t="shared" si="157"/>
        <v>0</v>
      </c>
      <c r="CD21" s="44">
        <f t="shared" si="157"/>
        <v>0</v>
      </c>
      <c r="CE21" s="44">
        <f t="shared" si="157"/>
        <v>0</v>
      </c>
      <c r="CF21" s="44">
        <f t="shared" si="157"/>
        <v>0</v>
      </c>
      <c r="CG21" s="44">
        <f t="shared" si="157"/>
        <v>0</v>
      </c>
      <c r="CH21" s="44">
        <f t="shared" si="157"/>
        <v>0</v>
      </c>
      <c r="CI21" s="44">
        <f t="shared" si="157"/>
        <v>0</v>
      </c>
      <c r="CJ21" s="44">
        <f t="shared" si="157"/>
        <v>0</v>
      </c>
      <c r="CK21" s="44">
        <f t="shared" si="157"/>
        <v>0</v>
      </c>
      <c r="CL21" s="44">
        <f t="shared" si="157"/>
        <v>0</v>
      </c>
      <c r="CM21" s="44">
        <f t="shared" si="157"/>
        <v>0</v>
      </c>
      <c r="CN21" s="44">
        <f t="shared" si="157"/>
        <v>0</v>
      </c>
      <c r="CO21" s="44">
        <f t="shared" ref="CO21:CZ21" si="158">SUMIFS($K$7:$K$339,$F$7:$F$339,"&gt;="&amp;CO12,$E$7:$E$339,"&lt;"&amp;CO11)</f>
        <v>0</v>
      </c>
      <c r="CP21" s="44">
        <f t="shared" si="158"/>
        <v>0</v>
      </c>
      <c r="CQ21" s="44">
        <f t="shared" si="158"/>
        <v>0</v>
      </c>
      <c r="CR21" s="44">
        <f t="shared" si="158"/>
        <v>0</v>
      </c>
      <c r="CS21" s="44">
        <f t="shared" si="158"/>
        <v>0</v>
      </c>
      <c r="CT21" s="44">
        <f t="shared" si="158"/>
        <v>0</v>
      </c>
      <c r="CU21" s="44">
        <f t="shared" si="158"/>
        <v>0</v>
      </c>
      <c r="CV21" s="44">
        <f t="shared" si="158"/>
        <v>0</v>
      </c>
      <c r="CW21" s="44">
        <f t="shared" si="158"/>
        <v>0</v>
      </c>
      <c r="CX21" s="44">
        <f t="shared" si="158"/>
        <v>0</v>
      </c>
      <c r="CY21" s="44">
        <f t="shared" si="158"/>
        <v>0</v>
      </c>
      <c r="CZ21" s="44">
        <f t="shared" si="158"/>
        <v>0</v>
      </c>
      <c r="DA21" s="44"/>
    </row>
    <row r="22" spans="1:105" ht="13">
      <c r="A22" s="250">
        <v>710004</v>
      </c>
      <c r="B22" s="244" t="s">
        <v>703</v>
      </c>
      <c r="C22" s="244" t="s">
        <v>698</v>
      </c>
      <c r="D22" s="245">
        <v>24.931506849315067</v>
      </c>
      <c r="E22" s="246">
        <v>36640</v>
      </c>
      <c r="F22" s="247">
        <v>45740</v>
      </c>
      <c r="G22" s="248">
        <v>30000000</v>
      </c>
      <c r="H22" s="249">
        <v>4.875</v>
      </c>
      <c r="J22" s="291">
        <f t="shared" si="64"/>
        <v>4.8750000000000002E-2</v>
      </c>
      <c r="K22" s="292">
        <f t="shared" si="65"/>
        <v>1462500</v>
      </c>
      <c r="L22" s="293">
        <f t="shared" si="0"/>
        <v>1</v>
      </c>
      <c r="M22" s="294">
        <f t="shared" si="66"/>
        <v>45383</v>
      </c>
      <c r="N22" s="294">
        <f t="shared" si="1"/>
        <v>45748</v>
      </c>
      <c r="O22" s="293">
        <f t="shared" si="67"/>
        <v>358</v>
      </c>
      <c r="P22" s="295">
        <f t="shared" si="68"/>
        <v>0.98082191780821915</v>
      </c>
      <c r="Q22" s="296">
        <f t="shared" si="70"/>
        <v>1434452.0547945206</v>
      </c>
      <c r="R22" s="287">
        <f t="shared" si="2"/>
        <v>0</v>
      </c>
      <c r="S22" s="288">
        <f t="shared" si="3"/>
        <v>36617</v>
      </c>
      <c r="T22" s="288">
        <f t="shared" si="4"/>
        <v>36982</v>
      </c>
      <c r="U22" s="287">
        <f t="shared" si="5"/>
        <v>342</v>
      </c>
      <c r="V22" s="289">
        <f t="shared" si="6"/>
        <v>0.93698630136986305</v>
      </c>
      <c r="W22" s="290">
        <f t="shared" si="7"/>
        <v>1370342.4657534247</v>
      </c>
      <c r="Y22" s="22" t="s">
        <v>713</v>
      </c>
      <c r="Z22" s="331" t="s">
        <v>679</v>
      </c>
      <c r="AA22" s="44">
        <f>SUMIFS($W$7:$W$339,$E$7:$E$339,"&lt;"&amp;AA12,$E$7:$E$339,"&gt;="&amp;AA11)</f>
        <v>1654153.4038356165</v>
      </c>
      <c r="AB22" s="44">
        <f>SUMIFS($W$7:$W$339,$E$7:$E$339,"&lt;"&amp;AB12,$E$7:$E$339,"&gt;="&amp;AB11)</f>
        <v>2843152.1704918034</v>
      </c>
      <c r="AC22" s="44">
        <f t="shared" ref="AC22:CN22" si="159">SUMIFS($W$7:$W$339,$E$7:$E$339,"&lt;"&amp;AC12,$E$7:$E$339,"&gt;="&amp;AC11)</f>
        <v>4051215.4950410961</v>
      </c>
      <c r="AD22" s="44">
        <f t="shared" si="159"/>
        <v>0</v>
      </c>
      <c r="AE22" s="44">
        <f t="shared" si="159"/>
        <v>0</v>
      </c>
      <c r="AF22" s="44">
        <f t="shared" si="159"/>
        <v>0</v>
      </c>
      <c r="AG22" s="44">
        <f t="shared" si="159"/>
        <v>0</v>
      </c>
      <c r="AH22" s="44">
        <f t="shared" si="159"/>
        <v>0</v>
      </c>
      <c r="AI22" s="44">
        <f t="shared" si="159"/>
        <v>0</v>
      </c>
      <c r="AJ22" s="44">
        <f t="shared" si="159"/>
        <v>0</v>
      </c>
      <c r="AK22" s="44">
        <f t="shared" si="159"/>
        <v>0</v>
      </c>
      <c r="AL22" s="44">
        <f t="shared" si="159"/>
        <v>0</v>
      </c>
      <c r="AM22" s="44">
        <f t="shared" si="159"/>
        <v>0</v>
      </c>
      <c r="AN22" s="44">
        <f t="shared" si="159"/>
        <v>0</v>
      </c>
      <c r="AO22" s="44">
        <f t="shared" si="159"/>
        <v>0</v>
      </c>
      <c r="AP22" s="44">
        <f t="shared" si="159"/>
        <v>0</v>
      </c>
      <c r="AQ22" s="44">
        <f t="shared" si="159"/>
        <v>0</v>
      </c>
      <c r="AR22" s="44">
        <f t="shared" si="159"/>
        <v>0</v>
      </c>
      <c r="AS22" s="44">
        <f t="shared" si="159"/>
        <v>0</v>
      </c>
      <c r="AT22" s="44">
        <f t="shared" si="159"/>
        <v>0</v>
      </c>
      <c r="AU22" s="44">
        <f t="shared" si="159"/>
        <v>0</v>
      </c>
      <c r="AV22" s="44">
        <f t="shared" si="159"/>
        <v>0</v>
      </c>
      <c r="AW22" s="44">
        <f t="shared" si="159"/>
        <v>0</v>
      </c>
      <c r="AX22" s="44">
        <f t="shared" si="159"/>
        <v>0</v>
      </c>
      <c r="AY22" s="44">
        <f t="shared" si="159"/>
        <v>0</v>
      </c>
      <c r="AZ22" s="44">
        <f t="shared" si="159"/>
        <v>0</v>
      </c>
      <c r="BA22" s="44">
        <f t="shared" si="159"/>
        <v>0</v>
      </c>
      <c r="BB22" s="44">
        <f t="shared" si="159"/>
        <v>0</v>
      </c>
      <c r="BC22" s="44">
        <f t="shared" si="159"/>
        <v>0</v>
      </c>
      <c r="BD22" s="44">
        <f t="shared" si="159"/>
        <v>0</v>
      </c>
      <c r="BE22" s="44">
        <f t="shared" si="159"/>
        <v>0</v>
      </c>
      <c r="BF22" s="44">
        <f t="shared" si="159"/>
        <v>0</v>
      </c>
      <c r="BG22" s="44">
        <f t="shared" si="159"/>
        <v>0</v>
      </c>
      <c r="BH22" s="44">
        <f t="shared" si="159"/>
        <v>0</v>
      </c>
      <c r="BI22" s="44">
        <f t="shared" si="159"/>
        <v>0</v>
      </c>
      <c r="BJ22" s="44">
        <f t="shared" si="159"/>
        <v>0</v>
      </c>
      <c r="BK22" s="44">
        <f t="shared" si="159"/>
        <v>0</v>
      </c>
      <c r="BL22" s="44">
        <f t="shared" si="159"/>
        <v>0</v>
      </c>
      <c r="BM22" s="44">
        <f t="shared" si="159"/>
        <v>0</v>
      </c>
      <c r="BN22" s="44">
        <f t="shared" si="159"/>
        <v>0</v>
      </c>
      <c r="BO22" s="44">
        <f t="shared" si="159"/>
        <v>0</v>
      </c>
      <c r="BP22" s="44">
        <f t="shared" si="159"/>
        <v>0</v>
      </c>
      <c r="BQ22" s="44">
        <f t="shared" si="159"/>
        <v>0</v>
      </c>
      <c r="BR22" s="44">
        <f t="shared" si="159"/>
        <v>0</v>
      </c>
      <c r="BS22" s="44">
        <f t="shared" si="159"/>
        <v>0</v>
      </c>
      <c r="BT22" s="44">
        <f t="shared" si="159"/>
        <v>0</v>
      </c>
      <c r="BU22" s="44">
        <f t="shared" si="159"/>
        <v>0</v>
      </c>
      <c r="BV22" s="44">
        <f t="shared" si="159"/>
        <v>0</v>
      </c>
      <c r="BW22" s="44">
        <f t="shared" si="159"/>
        <v>0</v>
      </c>
      <c r="BX22" s="44">
        <f t="shared" si="159"/>
        <v>0</v>
      </c>
      <c r="BY22" s="44">
        <f t="shared" si="159"/>
        <v>0</v>
      </c>
      <c r="BZ22" s="44">
        <f t="shared" si="159"/>
        <v>0</v>
      </c>
      <c r="CA22" s="44">
        <f t="shared" si="159"/>
        <v>0</v>
      </c>
      <c r="CB22" s="44">
        <f t="shared" si="159"/>
        <v>0</v>
      </c>
      <c r="CC22" s="44">
        <f t="shared" si="159"/>
        <v>0</v>
      </c>
      <c r="CD22" s="44">
        <f t="shared" si="159"/>
        <v>0</v>
      </c>
      <c r="CE22" s="44">
        <f t="shared" si="159"/>
        <v>0</v>
      </c>
      <c r="CF22" s="44">
        <f t="shared" si="159"/>
        <v>0</v>
      </c>
      <c r="CG22" s="44">
        <f t="shared" si="159"/>
        <v>0</v>
      </c>
      <c r="CH22" s="44">
        <f t="shared" si="159"/>
        <v>0</v>
      </c>
      <c r="CI22" s="44">
        <f t="shared" si="159"/>
        <v>0</v>
      </c>
      <c r="CJ22" s="44">
        <f t="shared" si="159"/>
        <v>0</v>
      </c>
      <c r="CK22" s="44">
        <f t="shared" si="159"/>
        <v>0</v>
      </c>
      <c r="CL22" s="44">
        <f t="shared" si="159"/>
        <v>0</v>
      </c>
      <c r="CM22" s="44">
        <f t="shared" si="159"/>
        <v>0</v>
      </c>
      <c r="CN22" s="44">
        <f t="shared" si="159"/>
        <v>0</v>
      </c>
      <c r="CO22" s="44">
        <f t="shared" ref="CO22:CZ22" si="160">SUMIFS($W$7:$W$339,$E$7:$E$339,"&lt;"&amp;CO12,$E$7:$E$339,"&gt;="&amp;CO11)</f>
        <v>0</v>
      </c>
      <c r="CP22" s="44">
        <f t="shared" si="160"/>
        <v>0</v>
      </c>
      <c r="CQ22" s="44">
        <f t="shared" si="160"/>
        <v>0</v>
      </c>
      <c r="CR22" s="44">
        <f t="shared" si="160"/>
        <v>0</v>
      </c>
      <c r="CS22" s="44">
        <f t="shared" si="160"/>
        <v>0</v>
      </c>
      <c r="CT22" s="44">
        <f t="shared" si="160"/>
        <v>0</v>
      </c>
      <c r="CU22" s="44">
        <f t="shared" si="160"/>
        <v>0</v>
      </c>
      <c r="CV22" s="44">
        <f t="shared" si="160"/>
        <v>0</v>
      </c>
      <c r="CW22" s="44">
        <f t="shared" si="160"/>
        <v>0</v>
      </c>
      <c r="CX22" s="44">
        <f t="shared" si="160"/>
        <v>0</v>
      </c>
      <c r="CY22" s="44">
        <f t="shared" si="160"/>
        <v>0</v>
      </c>
      <c r="CZ22" s="44">
        <f t="shared" si="160"/>
        <v>0</v>
      </c>
      <c r="DA22" s="44"/>
    </row>
    <row r="23" spans="1:105" ht="13">
      <c r="A23" s="243">
        <v>7000035</v>
      </c>
      <c r="B23" s="244" t="s">
        <v>701</v>
      </c>
      <c r="C23" s="244" t="s">
        <v>698</v>
      </c>
      <c r="D23" s="245">
        <v>26.019178082191782</v>
      </c>
      <c r="E23" s="246">
        <v>36245</v>
      </c>
      <c r="F23" s="247">
        <v>45742</v>
      </c>
      <c r="G23" s="248">
        <v>15000000</v>
      </c>
      <c r="H23" s="249">
        <v>4.625</v>
      </c>
      <c r="J23" s="291">
        <f t="shared" si="64"/>
        <v>4.6249999999999999E-2</v>
      </c>
      <c r="K23" s="292">
        <f t="shared" si="65"/>
        <v>693750</v>
      </c>
      <c r="L23" s="293">
        <f t="shared" si="0"/>
        <v>1</v>
      </c>
      <c r="M23" s="294">
        <f>DATE(YEAR(F23)+IF(L23=1,0,1)-1,4,1)</f>
        <v>45383</v>
      </c>
      <c r="N23" s="294">
        <f t="shared" si="1"/>
        <v>45748</v>
      </c>
      <c r="O23" s="293">
        <f t="shared" si="67"/>
        <v>360</v>
      </c>
      <c r="P23" s="295">
        <f t="shared" si="68"/>
        <v>0.98630136986301364</v>
      </c>
      <c r="Q23" s="296">
        <f t="shared" si="70"/>
        <v>684246.57534246566</v>
      </c>
      <c r="R23" s="287">
        <f t="shared" si="2"/>
        <v>1</v>
      </c>
      <c r="S23" s="288">
        <f t="shared" si="3"/>
        <v>35886</v>
      </c>
      <c r="T23" s="288">
        <f t="shared" si="4"/>
        <v>36251</v>
      </c>
      <c r="U23" s="287">
        <f t="shared" si="5"/>
        <v>6</v>
      </c>
      <c r="V23" s="289">
        <f t="shared" si="6"/>
        <v>1.643835616438356E-2</v>
      </c>
      <c r="W23" s="290">
        <f t="shared" si="7"/>
        <v>11404.109589041094</v>
      </c>
      <c r="Y23" s="563" t="s">
        <v>714</v>
      </c>
      <c r="Z23" s="331" t="s">
        <v>679</v>
      </c>
      <c r="AA23" s="562">
        <f t="shared" ref="AA23:BC23" si="161">AA20+AA21+AA22</f>
        <v>126724430.20302309</v>
      </c>
      <c r="AB23" s="562">
        <f t="shared" si="161"/>
        <v>136857258.16967928</v>
      </c>
      <c r="AC23" s="562">
        <f>AC20+AC21+AC22</f>
        <v>149297711.85567722</v>
      </c>
      <c r="AD23" s="562">
        <f>AD20+AD21+AD22</f>
        <v>150542381.24470404</v>
      </c>
      <c r="AE23" s="562">
        <f t="shared" si="161"/>
        <v>144311096.48232728</v>
      </c>
      <c r="AF23" s="562">
        <f t="shared" si="161"/>
        <v>136322521.55978104</v>
      </c>
      <c r="AG23" s="562">
        <f t="shared" si="161"/>
        <v>129763934.10018303</v>
      </c>
      <c r="AH23" s="562">
        <f t="shared" si="161"/>
        <v>122295098.72945048</v>
      </c>
      <c r="AI23" s="562">
        <f t="shared" si="161"/>
        <v>114657993.51097517</v>
      </c>
      <c r="AJ23" s="562">
        <f t="shared" si="161"/>
        <v>109883548.7539181</v>
      </c>
      <c r="AK23" s="562">
        <f t="shared" si="161"/>
        <v>103246296.66700873</v>
      </c>
      <c r="AL23" s="562">
        <f t="shared" si="161"/>
        <v>98396593.894405976</v>
      </c>
      <c r="AM23" s="562">
        <f t="shared" si="161"/>
        <v>93949682.069748446</v>
      </c>
      <c r="AN23" s="562">
        <f t="shared" si="161"/>
        <v>89440391.372163191</v>
      </c>
      <c r="AO23" s="562">
        <f t="shared" si="161"/>
        <v>86262853.12268956</v>
      </c>
      <c r="AP23" s="562">
        <f t="shared" si="161"/>
        <v>84903194.141152158</v>
      </c>
      <c r="AQ23" s="562">
        <f t="shared" si="161"/>
        <v>83376798.310476273</v>
      </c>
      <c r="AR23" s="562">
        <f t="shared" si="161"/>
        <v>82857290.86322248</v>
      </c>
      <c r="AS23" s="562">
        <f t="shared" si="161"/>
        <v>82558624.338782027</v>
      </c>
      <c r="AT23" s="562">
        <f t="shared" si="161"/>
        <v>82069939.416115582</v>
      </c>
      <c r="AU23" s="562">
        <f t="shared" si="161"/>
        <v>81714006.776268974</v>
      </c>
      <c r="AV23" s="562">
        <f t="shared" si="161"/>
        <v>81378095.229945362</v>
      </c>
      <c r="AW23" s="562">
        <f t="shared" si="161"/>
        <v>80911484.705205485</v>
      </c>
      <c r="AX23" s="562">
        <f t="shared" si="161"/>
        <v>80821265.527123287</v>
      </c>
      <c r="AY23" s="562">
        <f t="shared" si="161"/>
        <v>79750827.718904108</v>
      </c>
      <c r="AZ23" s="562">
        <f t="shared" si="161"/>
        <v>78491766.268196732</v>
      </c>
      <c r="BA23" s="562">
        <f t="shared" si="161"/>
        <v>77822975.116164386</v>
      </c>
      <c r="BB23" s="562">
        <f t="shared" si="161"/>
        <v>77727876.486027405</v>
      </c>
      <c r="BC23" s="562">
        <f t="shared" si="161"/>
        <v>77334493.713424653</v>
      </c>
      <c r="BD23" s="562">
        <f t="shared" ref="BD23:BE23" si="162">BD20+BD21+BD22</f>
        <v>75846006.314098358</v>
      </c>
      <c r="BE23" s="562">
        <f t="shared" si="162"/>
        <v>74276636.080547944</v>
      </c>
      <c r="BF23" s="562">
        <f t="shared" ref="BF23:CH23" si="163">BF20+BF21+BF22</f>
        <v>73991978.546301365</v>
      </c>
      <c r="BG23" s="562">
        <f t="shared" si="163"/>
        <v>73677966.217534244</v>
      </c>
      <c r="BH23" s="562">
        <f t="shared" si="163"/>
        <v>72380084.729398906</v>
      </c>
      <c r="BI23" s="562">
        <f t="shared" si="163"/>
        <v>70636420.875068501</v>
      </c>
      <c r="BJ23" s="562">
        <f t="shared" si="163"/>
        <v>66223689.505205482</v>
      </c>
      <c r="BK23" s="562">
        <f t="shared" si="163"/>
        <v>59335696.354520544</v>
      </c>
      <c r="BL23" s="562">
        <f t="shared" si="163"/>
        <v>56416107.662459008</v>
      </c>
      <c r="BM23" s="562">
        <f t="shared" si="163"/>
        <v>50673143.813424662</v>
      </c>
      <c r="BN23" s="562">
        <f t="shared" si="163"/>
        <v>46060161.621643841</v>
      </c>
      <c r="BO23" s="562">
        <f t="shared" si="163"/>
        <v>42061256.142191783</v>
      </c>
      <c r="BP23" s="562">
        <f t="shared" si="163"/>
        <v>38143155.928852461</v>
      </c>
      <c r="BQ23" s="562">
        <f t="shared" si="163"/>
        <v>35993570.461369865</v>
      </c>
      <c r="BR23" s="562">
        <f t="shared" si="163"/>
        <v>33173783.769863013</v>
      </c>
      <c r="BS23" s="562">
        <f t="shared" si="163"/>
        <v>29542783.980547946</v>
      </c>
      <c r="BT23" s="562">
        <f t="shared" si="163"/>
        <v>26716984.815191254</v>
      </c>
      <c r="BU23" s="562">
        <f t="shared" si="163"/>
        <v>24087126.760821916</v>
      </c>
      <c r="BV23" s="562">
        <f t="shared" si="163"/>
        <v>20905861.246301368</v>
      </c>
      <c r="BW23" s="562">
        <f t="shared" si="163"/>
        <v>18879982.890136983</v>
      </c>
      <c r="BX23" s="562">
        <f t="shared" si="163"/>
        <v>15839328.223661203</v>
      </c>
      <c r="BY23" s="562">
        <f t="shared" si="163"/>
        <v>13644862.590684932</v>
      </c>
      <c r="BZ23" s="562">
        <f t="shared" si="163"/>
        <v>9574476.7123287674</v>
      </c>
      <c r="CA23" s="562">
        <f t="shared" si="163"/>
        <v>2030778.0821917809</v>
      </c>
      <c r="CB23" s="562">
        <f t="shared" si="163"/>
        <v>0</v>
      </c>
      <c r="CC23" s="562">
        <f t="shared" si="163"/>
        <v>0</v>
      </c>
      <c r="CD23" s="562">
        <f t="shared" si="163"/>
        <v>0</v>
      </c>
      <c r="CE23" s="562">
        <f t="shared" si="163"/>
        <v>0</v>
      </c>
      <c r="CF23" s="562">
        <f t="shared" si="163"/>
        <v>0</v>
      </c>
      <c r="CG23" s="562">
        <f t="shared" si="163"/>
        <v>0</v>
      </c>
      <c r="CH23" s="562">
        <f t="shared" si="163"/>
        <v>0</v>
      </c>
      <c r="CI23" s="562">
        <f t="shared" ref="CI23:CX23" si="164">CI20+CI21+CI22</f>
        <v>0</v>
      </c>
      <c r="CJ23" s="562">
        <f t="shared" si="164"/>
        <v>0</v>
      </c>
      <c r="CK23" s="562">
        <f t="shared" si="164"/>
        <v>0</v>
      </c>
      <c r="CL23" s="562">
        <f t="shared" si="164"/>
        <v>0</v>
      </c>
      <c r="CM23" s="562">
        <f t="shared" si="164"/>
        <v>0</v>
      </c>
      <c r="CN23" s="562">
        <f t="shared" si="164"/>
        <v>0</v>
      </c>
      <c r="CO23" s="562">
        <f t="shared" si="164"/>
        <v>0</v>
      </c>
      <c r="CP23" s="562">
        <f t="shared" si="164"/>
        <v>0</v>
      </c>
      <c r="CQ23" s="562">
        <f t="shared" si="164"/>
        <v>0</v>
      </c>
      <c r="CR23" s="562">
        <f t="shared" si="164"/>
        <v>0</v>
      </c>
      <c r="CS23" s="562">
        <f t="shared" si="164"/>
        <v>0</v>
      </c>
      <c r="CT23" s="562">
        <f t="shared" si="164"/>
        <v>0</v>
      </c>
      <c r="CU23" s="562">
        <f t="shared" si="164"/>
        <v>0</v>
      </c>
      <c r="CV23" s="562">
        <f t="shared" si="164"/>
        <v>0</v>
      </c>
      <c r="CW23" s="562">
        <f t="shared" si="164"/>
        <v>0</v>
      </c>
      <c r="CX23" s="562">
        <f t="shared" si="164"/>
        <v>0</v>
      </c>
      <c r="CY23" s="562">
        <f t="shared" ref="CY23:CZ23" si="165">CY20+CY21+CY22</f>
        <v>0</v>
      </c>
      <c r="CZ23" s="562">
        <f t="shared" si="165"/>
        <v>0</v>
      </c>
      <c r="DA23" s="44"/>
    </row>
    <row r="24" spans="1:105" ht="13">
      <c r="A24" s="251">
        <v>1135</v>
      </c>
      <c r="B24" s="244" t="s">
        <v>703</v>
      </c>
      <c r="C24" s="244" t="s">
        <v>110</v>
      </c>
      <c r="D24" s="245">
        <v>12.112328767123287</v>
      </c>
      <c r="E24" s="246">
        <v>41327</v>
      </c>
      <c r="F24" s="252">
        <v>45748</v>
      </c>
      <c r="G24" s="248">
        <v>20000000</v>
      </c>
      <c r="H24" s="253">
        <v>2.75</v>
      </c>
      <c r="J24" s="291">
        <f t="shared" si="64"/>
        <v>2.75E-2</v>
      </c>
      <c r="K24" s="292">
        <f t="shared" si="65"/>
        <v>550000</v>
      </c>
      <c r="L24" s="293">
        <f t="shared" si="0"/>
        <v>0</v>
      </c>
      <c r="M24" s="294">
        <f t="shared" si="66"/>
        <v>45748</v>
      </c>
      <c r="N24" s="294">
        <f t="shared" si="1"/>
        <v>46113</v>
      </c>
      <c r="O24" s="293">
        <f t="shared" si="67"/>
        <v>1</v>
      </c>
      <c r="P24" s="295">
        <f t="shared" si="68"/>
        <v>2.7397260273972603E-3</v>
      </c>
      <c r="Q24" s="296">
        <f t="shared" si="70"/>
        <v>1506.8493150684931</v>
      </c>
      <c r="R24" s="287">
        <f t="shared" si="2"/>
        <v>1</v>
      </c>
      <c r="S24" s="288">
        <f t="shared" si="3"/>
        <v>41000</v>
      </c>
      <c r="T24" s="288">
        <f t="shared" si="4"/>
        <v>41365</v>
      </c>
      <c r="U24" s="287">
        <f t="shared" si="5"/>
        <v>38</v>
      </c>
      <c r="V24" s="289">
        <f t="shared" si="6"/>
        <v>0.10410958904109589</v>
      </c>
      <c r="W24" s="290">
        <f t="shared" si="7"/>
        <v>57260.273972602743</v>
      </c>
      <c r="Z24" s="331"/>
    </row>
    <row r="25" spans="1:105" ht="13">
      <c r="A25" s="251">
        <v>7000467054</v>
      </c>
      <c r="B25" s="244" t="s">
        <v>697</v>
      </c>
      <c r="C25" s="244" t="s">
        <v>698</v>
      </c>
      <c r="D25" s="245">
        <v>35.769863013698632</v>
      </c>
      <c r="E25" s="246">
        <v>32696</v>
      </c>
      <c r="F25" s="252">
        <v>45752</v>
      </c>
      <c r="G25" s="248">
        <v>292545.78999999998</v>
      </c>
      <c r="H25" s="253">
        <v>9.625</v>
      </c>
      <c r="J25" s="291">
        <f t="shared" si="64"/>
        <v>9.6250000000000002E-2</v>
      </c>
      <c r="K25" s="292">
        <f t="shared" si="65"/>
        <v>28157.532287499998</v>
      </c>
      <c r="L25" s="293">
        <f t="shared" si="0"/>
        <v>0</v>
      </c>
      <c r="M25" s="294">
        <f t="shared" si="66"/>
        <v>45748</v>
      </c>
      <c r="N25" s="294">
        <f t="shared" si="1"/>
        <v>46113</v>
      </c>
      <c r="O25" s="293">
        <f t="shared" si="67"/>
        <v>5</v>
      </c>
      <c r="P25" s="295">
        <f t="shared" si="68"/>
        <v>1.3698630136986301E-2</v>
      </c>
      <c r="Q25" s="296">
        <f t="shared" si="70"/>
        <v>385.71962037671227</v>
      </c>
      <c r="R25" s="287">
        <f t="shared" si="2"/>
        <v>0</v>
      </c>
      <c r="S25" s="288">
        <f t="shared" si="3"/>
        <v>32599</v>
      </c>
      <c r="T25" s="288">
        <f t="shared" si="4"/>
        <v>32964</v>
      </c>
      <c r="U25" s="287">
        <f t="shared" si="5"/>
        <v>268</v>
      </c>
      <c r="V25" s="289">
        <f t="shared" si="6"/>
        <v>0.73424657534246573</v>
      </c>
      <c r="W25" s="290">
        <f t="shared" si="7"/>
        <v>20674.571652191778</v>
      </c>
      <c r="Y25" s="22" t="s">
        <v>715</v>
      </c>
      <c r="Z25" s="331" t="s">
        <v>679</v>
      </c>
      <c r="AA25" s="297">
        <f t="shared" ref="AA25:BC25" si="166">AA18</f>
        <v>0</v>
      </c>
      <c r="AB25" s="297">
        <f t="shared" si="166"/>
        <v>0</v>
      </c>
      <c r="AC25" s="44">
        <f t="shared" si="166"/>
        <v>168577502.89000034</v>
      </c>
      <c r="AD25" s="44">
        <f t="shared" si="166"/>
        <v>127437816.18000031</v>
      </c>
      <c r="AE25" s="44">
        <f t="shared" si="166"/>
        <v>140587636.11999989</v>
      </c>
      <c r="AF25" s="44">
        <f t="shared" si="166"/>
        <v>156514678.91999912</v>
      </c>
      <c r="AG25" s="44">
        <f t="shared" si="166"/>
        <v>150146272.89000034</v>
      </c>
      <c r="AH25" s="44">
        <f t="shared" si="166"/>
        <v>148319091.57999992</v>
      </c>
      <c r="AI25" s="44">
        <f t="shared" si="166"/>
        <v>135646272.89000034</v>
      </c>
      <c r="AJ25" s="44">
        <f t="shared" si="166"/>
        <v>125421683.84000015</v>
      </c>
      <c r="AK25" s="44">
        <f t="shared" si="166"/>
        <v>125500000</v>
      </c>
      <c r="AL25" s="44">
        <f t="shared" si="166"/>
        <v>103318500</v>
      </c>
      <c r="AM25" s="44">
        <f t="shared" si="166"/>
        <v>104400000</v>
      </c>
      <c r="AN25" s="44">
        <f t="shared" si="166"/>
        <v>90537930.119999886</v>
      </c>
      <c r="AO25" s="44">
        <f t="shared" si="166"/>
        <v>90000000</v>
      </c>
      <c r="AP25" s="44">
        <f t="shared" si="166"/>
        <v>40093090.519999504</v>
      </c>
      <c r="AQ25" s="44">
        <f t="shared" si="166"/>
        <v>45075860.240000248</v>
      </c>
      <c r="AR25" s="44">
        <f t="shared" si="166"/>
        <v>40000000</v>
      </c>
      <c r="AS25" s="44">
        <f t="shared" si="166"/>
        <v>27000000</v>
      </c>
      <c r="AT25" s="44">
        <f t="shared" si="166"/>
        <v>20110597.329999924</v>
      </c>
      <c r="AU25" s="44">
        <f t="shared" si="166"/>
        <v>30147463.110000134</v>
      </c>
      <c r="AV25" s="44">
        <f t="shared" si="166"/>
        <v>20000000</v>
      </c>
      <c r="AW25" s="44">
        <f t="shared" si="166"/>
        <v>20000000</v>
      </c>
      <c r="AX25" s="44">
        <f t="shared" si="166"/>
        <v>30000000</v>
      </c>
      <c r="AY25" s="44">
        <f t="shared" si="166"/>
        <v>29400000</v>
      </c>
      <c r="AZ25" s="44">
        <f t="shared" si="166"/>
        <v>15000000</v>
      </c>
      <c r="BA25" s="44">
        <f t="shared" si="166"/>
        <v>30000000</v>
      </c>
      <c r="BB25" s="44">
        <f t="shared" si="166"/>
        <v>20000000</v>
      </c>
      <c r="BC25" s="44">
        <f t="shared" si="166"/>
        <v>36312000</v>
      </c>
      <c r="BD25" s="44">
        <f t="shared" ref="BD25:BE25" si="167">BD18</f>
        <v>35000000</v>
      </c>
      <c r="BE25" s="44">
        <f t="shared" si="167"/>
        <v>26600000</v>
      </c>
      <c r="BF25" s="44">
        <f t="shared" ref="BF25:CH25" si="168">BF18</f>
        <v>20000000</v>
      </c>
      <c r="BG25" s="44">
        <f t="shared" si="168"/>
        <v>50000000</v>
      </c>
      <c r="BH25" s="44">
        <f t="shared" si="168"/>
        <v>50000000</v>
      </c>
      <c r="BI25" s="44">
        <f t="shared" si="168"/>
        <v>89000000</v>
      </c>
      <c r="BJ25" s="44">
        <f t="shared" si="168"/>
        <v>120000000</v>
      </c>
      <c r="BK25" s="44">
        <f t="shared" si="168"/>
        <v>110000000</v>
      </c>
      <c r="BL25" s="44">
        <f t="shared" si="168"/>
        <v>110445000</v>
      </c>
      <c r="BM25" s="44">
        <f t="shared" si="168"/>
        <v>135000000</v>
      </c>
      <c r="BN25" s="44">
        <f t="shared" si="168"/>
        <v>145000000</v>
      </c>
      <c r="BO25" s="44">
        <f t="shared" si="168"/>
        <v>150000000</v>
      </c>
      <c r="BP25" s="44">
        <f t="shared" si="168"/>
        <v>160000000</v>
      </c>
      <c r="BQ25" s="44">
        <f t="shared" si="168"/>
        <v>167845500</v>
      </c>
      <c r="BR25" s="44">
        <f t="shared" si="168"/>
        <v>150149400</v>
      </c>
      <c r="BS25" s="44">
        <f t="shared" si="168"/>
        <v>155000000</v>
      </c>
      <c r="BT25" s="44">
        <f t="shared" si="168"/>
        <v>160000000</v>
      </c>
      <c r="BU25" s="44">
        <f t="shared" si="168"/>
        <v>155791000</v>
      </c>
      <c r="BV25" s="44">
        <f t="shared" si="168"/>
        <v>141000000</v>
      </c>
      <c r="BW25" s="44">
        <f t="shared" si="168"/>
        <v>250000000</v>
      </c>
      <c r="BX25" s="44">
        <f t="shared" si="168"/>
        <v>259848900</v>
      </c>
      <c r="BY25" s="44">
        <f t="shared" si="168"/>
        <v>72756800</v>
      </c>
      <c r="BZ25" s="44">
        <f t="shared" si="168"/>
        <v>140000000</v>
      </c>
      <c r="CA25" s="44">
        <f t="shared" si="168"/>
        <v>120000000</v>
      </c>
      <c r="CB25" s="44">
        <f t="shared" si="168"/>
        <v>0</v>
      </c>
      <c r="CC25" s="44">
        <f t="shared" si="168"/>
        <v>0</v>
      </c>
      <c r="CD25" s="44">
        <f t="shared" si="168"/>
        <v>0</v>
      </c>
      <c r="CE25" s="44">
        <f t="shared" si="168"/>
        <v>0</v>
      </c>
      <c r="CF25" s="44">
        <f t="shared" si="168"/>
        <v>0</v>
      </c>
      <c r="CG25" s="44">
        <f t="shared" si="168"/>
        <v>0</v>
      </c>
      <c r="CH25" s="44">
        <f t="shared" si="168"/>
        <v>0</v>
      </c>
      <c r="CI25" s="44">
        <f t="shared" ref="CI25:CX25" si="169">CI18</f>
        <v>0</v>
      </c>
      <c r="CJ25" s="44">
        <f t="shared" si="169"/>
        <v>0</v>
      </c>
      <c r="CK25" s="44">
        <f t="shared" si="169"/>
        <v>0</v>
      </c>
      <c r="CL25" s="44">
        <f t="shared" si="169"/>
        <v>0</v>
      </c>
      <c r="CM25" s="44">
        <f t="shared" si="169"/>
        <v>0</v>
      </c>
      <c r="CN25" s="44">
        <f t="shared" si="169"/>
        <v>0</v>
      </c>
      <c r="CO25" s="44">
        <f t="shared" si="169"/>
        <v>0</v>
      </c>
      <c r="CP25" s="44">
        <f t="shared" si="169"/>
        <v>0</v>
      </c>
      <c r="CQ25" s="44">
        <f t="shared" si="169"/>
        <v>0</v>
      </c>
      <c r="CR25" s="44">
        <f t="shared" si="169"/>
        <v>0</v>
      </c>
      <c r="CS25" s="44">
        <f t="shared" si="169"/>
        <v>0</v>
      </c>
      <c r="CT25" s="44">
        <f t="shared" si="169"/>
        <v>0</v>
      </c>
      <c r="CU25" s="44">
        <f t="shared" si="169"/>
        <v>0</v>
      </c>
      <c r="CV25" s="44">
        <f t="shared" si="169"/>
        <v>0</v>
      </c>
      <c r="CW25" s="44">
        <f t="shared" si="169"/>
        <v>0</v>
      </c>
      <c r="CX25" s="44">
        <f t="shared" si="169"/>
        <v>0</v>
      </c>
      <c r="CY25" s="44">
        <f t="shared" ref="CY25:CZ25" si="170">CY18</f>
        <v>0</v>
      </c>
      <c r="CZ25" s="44">
        <f t="shared" si="170"/>
        <v>0</v>
      </c>
      <c r="DA25" s="44"/>
    </row>
    <row r="26" spans="1:105" ht="13">
      <c r="A26" s="243">
        <v>7000468736</v>
      </c>
      <c r="B26" s="254" t="s">
        <v>697</v>
      </c>
      <c r="C26" s="244" t="s">
        <v>698</v>
      </c>
      <c r="D26" s="245">
        <v>34.580821917808223</v>
      </c>
      <c r="E26" s="246">
        <v>33130</v>
      </c>
      <c r="F26" s="255">
        <v>45752</v>
      </c>
      <c r="G26" s="248">
        <v>56895.18</v>
      </c>
      <c r="H26" s="249">
        <v>11.375</v>
      </c>
      <c r="J26" s="291">
        <f t="shared" si="64"/>
        <v>0.11375</v>
      </c>
      <c r="K26" s="292">
        <f t="shared" si="65"/>
        <v>6471.8267249999999</v>
      </c>
      <c r="L26" s="293">
        <f t="shared" si="0"/>
        <v>0</v>
      </c>
      <c r="M26" s="294">
        <f t="shared" si="66"/>
        <v>45748</v>
      </c>
      <c r="N26" s="294">
        <f t="shared" si="1"/>
        <v>46113</v>
      </c>
      <c r="O26" s="293">
        <f t="shared" si="67"/>
        <v>5</v>
      </c>
      <c r="P26" s="295">
        <f t="shared" si="68"/>
        <v>1.3698630136986301E-2</v>
      </c>
      <c r="Q26" s="296">
        <f t="shared" si="70"/>
        <v>88.655160616438351</v>
      </c>
      <c r="R26" s="287">
        <f t="shared" si="2"/>
        <v>0</v>
      </c>
      <c r="S26" s="288">
        <f t="shared" si="3"/>
        <v>32964</v>
      </c>
      <c r="T26" s="288">
        <f t="shared" si="4"/>
        <v>33329</v>
      </c>
      <c r="U26" s="287">
        <f t="shared" si="5"/>
        <v>199</v>
      </c>
      <c r="V26" s="289">
        <f t="shared" si="6"/>
        <v>0.54520547945205478</v>
      </c>
      <c r="W26" s="290">
        <f t="shared" si="7"/>
        <v>3528.4753925342466</v>
      </c>
      <c r="Y26" s="22" t="s">
        <v>715</v>
      </c>
      <c r="Z26" s="331" t="s">
        <v>58</v>
      </c>
      <c r="AA26" s="298">
        <f>AA25/1000000</f>
        <v>0</v>
      </c>
      <c r="AB26" s="298">
        <f t="shared" ref="AB26:AW26" si="171">AB25/1000000</f>
        <v>0</v>
      </c>
      <c r="AC26" s="284">
        <f t="shared" si="171"/>
        <v>168.57750289000035</v>
      </c>
      <c r="AD26" s="284">
        <f t="shared" si="171"/>
        <v>127.43781618000031</v>
      </c>
      <c r="AE26" s="284">
        <f t="shared" si="171"/>
        <v>140.5876361199999</v>
      </c>
      <c r="AF26" s="284">
        <f t="shared" si="171"/>
        <v>156.51467891999911</v>
      </c>
      <c r="AG26" s="284">
        <f t="shared" si="171"/>
        <v>150.14627289000035</v>
      </c>
      <c r="AH26" s="284">
        <f t="shared" si="171"/>
        <v>148.31909157999993</v>
      </c>
      <c r="AI26" s="284">
        <f t="shared" si="171"/>
        <v>135.64627289000035</v>
      </c>
      <c r="AJ26" s="284">
        <f t="shared" si="171"/>
        <v>125.42168384000016</v>
      </c>
      <c r="AK26" s="284">
        <f t="shared" si="171"/>
        <v>125.5</v>
      </c>
      <c r="AL26" s="284">
        <f t="shared" si="171"/>
        <v>103.3185</v>
      </c>
      <c r="AM26" s="284">
        <f t="shared" si="171"/>
        <v>104.4</v>
      </c>
      <c r="AN26" s="284">
        <f t="shared" si="171"/>
        <v>90.537930119999885</v>
      </c>
      <c r="AO26" s="284">
        <f t="shared" si="171"/>
        <v>90</v>
      </c>
      <c r="AP26" s="284">
        <f t="shared" si="171"/>
        <v>40.093090519999507</v>
      </c>
      <c r="AQ26" s="284">
        <f t="shared" si="171"/>
        <v>45.075860240000246</v>
      </c>
      <c r="AR26" s="284">
        <f t="shared" si="171"/>
        <v>40</v>
      </c>
      <c r="AS26" s="284">
        <f t="shared" si="171"/>
        <v>27</v>
      </c>
      <c r="AT26" s="284">
        <f t="shared" si="171"/>
        <v>20.110597329999923</v>
      </c>
      <c r="AU26" s="284">
        <f t="shared" si="171"/>
        <v>30.147463110000132</v>
      </c>
      <c r="AV26" s="284">
        <f t="shared" si="171"/>
        <v>20</v>
      </c>
      <c r="AW26" s="284">
        <f t="shared" si="171"/>
        <v>20</v>
      </c>
      <c r="AX26" s="284">
        <f t="shared" ref="AX26:BC26" si="172">AX25/1000000</f>
        <v>30</v>
      </c>
      <c r="AY26" s="284">
        <f t="shared" si="172"/>
        <v>29.4</v>
      </c>
      <c r="AZ26" s="284">
        <f t="shared" si="172"/>
        <v>15</v>
      </c>
      <c r="BA26" s="284">
        <f t="shared" si="172"/>
        <v>30</v>
      </c>
      <c r="BB26" s="284">
        <f t="shared" si="172"/>
        <v>20</v>
      </c>
      <c r="BC26" s="284">
        <f t="shared" si="172"/>
        <v>36.311999999999998</v>
      </c>
      <c r="BD26" s="284">
        <f t="shared" ref="BD26:BE26" si="173">BD25/1000000</f>
        <v>35</v>
      </c>
      <c r="BE26" s="284">
        <f t="shared" si="173"/>
        <v>26.6</v>
      </c>
      <c r="BF26" s="284">
        <f t="shared" ref="BF26:CH26" si="174">BF25/1000000</f>
        <v>20</v>
      </c>
      <c r="BG26" s="284">
        <f t="shared" si="174"/>
        <v>50</v>
      </c>
      <c r="BH26" s="284">
        <f t="shared" si="174"/>
        <v>50</v>
      </c>
      <c r="BI26" s="284">
        <f t="shared" si="174"/>
        <v>89</v>
      </c>
      <c r="BJ26" s="284">
        <f t="shared" si="174"/>
        <v>120</v>
      </c>
      <c r="BK26" s="284">
        <f t="shared" si="174"/>
        <v>110</v>
      </c>
      <c r="BL26" s="284">
        <f t="shared" si="174"/>
        <v>110.44499999999999</v>
      </c>
      <c r="BM26" s="284">
        <f t="shared" si="174"/>
        <v>135</v>
      </c>
      <c r="BN26" s="284">
        <f t="shared" si="174"/>
        <v>145</v>
      </c>
      <c r="BO26" s="284">
        <f t="shared" si="174"/>
        <v>150</v>
      </c>
      <c r="BP26" s="284">
        <f t="shared" si="174"/>
        <v>160</v>
      </c>
      <c r="BQ26" s="284">
        <f t="shared" si="174"/>
        <v>167.84549999999999</v>
      </c>
      <c r="BR26" s="284">
        <f t="shared" si="174"/>
        <v>150.14940000000001</v>
      </c>
      <c r="BS26" s="284">
        <f t="shared" si="174"/>
        <v>155</v>
      </c>
      <c r="BT26" s="284">
        <f t="shared" si="174"/>
        <v>160</v>
      </c>
      <c r="BU26" s="284">
        <f t="shared" si="174"/>
        <v>155.791</v>
      </c>
      <c r="BV26" s="284">
        <f t="shared" si="174"/>
        <v>141</v>
      </c>
      <c r="BW26" s="284">
        <f t="shared" si="174"/>
        <v>250</v>
      </c>
      <c r="BX26" s="284">
        <f t="shared" si="174"/>
        <v>259.84890000000001</v>
      </c>
      <c r="BY26" s="284">
        <f t="shared" si="174"/>
        <v>72.756799999999998</v>
      </c>
      <c r="BZ26" s="284">
        <f t="shared" si="174"/>
        <v>140</v>
      </c>
      <c r="CA26" s="284">
        <f t="shared" si="174"/>
        <v>120</v>
      </c>
      <c r="CB26" s="284">
        <f t="shared" si="174"/>
        <v>0</v>
      </c>
      <c r="CC26" s="284">
        <f t="shared" si="174"/>
        <v>0</v>
      </c>
      <c r="CD26" s="284">
        <f t="shared" si="174"/>
        <v>0</v>
      </c>
      <c r="CE26" s="284">
        <f t="shared" si="174"/>
        <v>0</v>
      </c>
      <c r="CF26" s="284">
        <f t="shared" si="174"/>
        <v>0</v>
      </c>
      <c r="CG26" s="284">
        <f t="shared" si="174"/>
        <v>0</v>
      </c>
      <c r="CH26" s="284">
        <f t="shared" si="174"/>
        <v>0</v>
      </c>
      <c r="CI26" s="284">
        <f t="shared" ref="CI26:CX26" si="175">CI25/1000000</f>
        <v>0</v>
      </c>
      <c r="CJ26" s="284">
        <f t="shared" si="175"/>
        <v>0</v>
      </c>
      <c r="CK26" s="284">
        <f t="shared" si="175"/>
        <v>0</v>
      </c>
      <c r="CL26" s="284">
        <f t="shared" si="175"/>
        <v>0</v>
      </c>
      <c r="CM26" s="284">
        <f t="shared" si="175"/>
        <v>0</v>
      </c>
      <c r="CN26" s="284">
        <f t="shared" si="175"/>
        <v>0</v>
      </c>
      <c r="CO26" s="284">
        <f t="shared" si="175"/>
        <v>0</v>
      </c>
      <c r="CP26" s="284">
        <f t="shared" si="175"/>
        <v>0</v>
      </c>
      <c r="CQ26" s="284">
        <f t="shared" si="175"/>
        <v>0</v>
      </c>
      <c r="CR26" s="284">
        <f t="shared" si="175"/>
        <v>0</v>
      </c>
      <c r="CS26" s="284">
        <f t="shared" si="175"/>
        <v>0</v>
      </c>
      <c r="CT26" s="284">
        <f t="shared" si="175"/>
        <v>0</v>
      </c>
      <c r="CU26" s="284">
        <f t="shared" si="175"/>
        <v>0</v>
      </c>
      <c r="CV26" s="284">
        <f t="shared" si="175"/>
        <v>0</v>
      </c>
      <c r="CW26" s="284">
        <f t="shared" si="175"/>
        <v>0</v>
      </c>
      <c r="CX26" s="284">
        <f t="shared" si="175"/>
        <v>0</v>
      </c>
      <c r="CY26" s="284">
        <f t="shared" ref="CY26:CZ26" si="176">CY25/1000000</f>
        <v>0</v>
      </c>
      <c r="CZ26" s="284">
        <f t="shared" si="176"/>
        <v>0</v>
      </c>
      <c r="DA26" s="284"/>
    </row>
    <row r="27" spans="1:105">
      <c r="A27" s="243">
        <v>900002454</v>
      </c>
      <c r="B27" s="244" t="s">
        <v>701</v>
      </c>
      <c r="C27" s="244" t="s">
        <v>702</v>
      </c>
      <c r="D27" s="245">
        <v>28.019178082191782</v>
      </c>
      <c r="E27" s="246">
        <v>35534</v>
      </c>
      <c r="F27" s="247">
        <v>45761</v>
      </c>
      <c r="G27" s="248">
        <v>10000000</v>
      </c>
      <c r="H27" s="249">
        <v>7.875</v>
      </c>
      <c r="J27" s="291">
        <f t="shared" si="64"/>
        <v>7.8750000000000001E-2</v>
      </c>
      <c r="K27" s="292">
        <f t="shared" si="65"/>
        <v>787500</v>
      </c>
      <c r="L27" s="293">
        <f t="shared" si="0"/>
        <v>0</v>
      </c>
      <c r="M27" s="294">
        <f t="shared" si="66"/>
        <v>45748</v>
      </c>
      <c r="N27" s="294">
        <f t="shared" si="1"/>
        <v>46113</v>
      </c>
      <c r="O27" s="293">
        <f t="shared" si="67"/>
        <v>14</v>
      </c>
      <c r="P27" s="295">
        <f t="shared" si="68"/>
        <v>3.8356164383561646E-2</v>
      </c>
      <c r="Q27" s="296">
        <f t="shared" si="70"/>
        <v>30205.479452054795</v>
      </c>
      <c r="R27" s="287">
        <f t="shared" si="2"/>
        <v>0</v>
      </c>
      <c r="S27" s="288">
        <f t="shared" si="3"/>
        <v>35521</v>
      </c>
      <c r="T27" s="288">
        <f t="shared" si="4"/>
        <v>35886</v>
      </c>
      <c r="U27" s="287">
        <f t="shared" si="5"/>
        <v>352</v>
      </c>
      <c r="V27" s="289">
        <f t="shared" si="6"/>
        <v>0.96438356164383565</v>
      </c>
      <c r="W27" s="290">
        <f t="shared" si="7"/>
        <v>759452.05479452061</v>
      </c>
    </row>
    <row r="28" spans="1:105">
      <c r="A28" s="250">
        <v>710008</v>
      </c>
      <c r="B28" s="244" t="s">
        <v>703</v>
      </c>
      <c r="C28" s="244" t="s">
        <v>698</v>
      </c>
      <c r="D28" s="245">
        <v>25.016438356164382</v>
      </c>
      <c r="E28" s="246">
        <v>36703</v>
      </c>
      <c r="F28" s="247">
        <v>45834</v>
      </c>
      <c r="G28" s="248">
        <v>7000000</v>
      </c>
      <c r="H28" s="249">
        <v>4.875</v>
      </c>
      <c r="J28" s="291">
        <f t="shared" si="64"/>
        <v>4.8750000000000002E-2</v>
      </c>
      <c r="K28" s="292">
        <f t="shared" si="65"/>
        <v>341250</v>
      </c>
      <c r="L28" s="293">
        <f t="shared" si="0"/>
        <v>0</v>
      </c>
      <c r="M28" s="294">
        <f t="shared" si="66"/>
        <v>45748</v>
      </c>
      <c r="N28" s="294">
        <f t="shared" si="1"/>
        <v>46113</v>
      </c>
      <c r="O28" s="293">
        <f t="shared" si="67"/>
        <v>87</v>
      </c>
      <c r="P28" s="295">
        <f t="shared" si="68"/>
        <v>0.23835616438356164</v>
      </c>
      <c r="Q28" s="296">
        <f t="shared" si="70"/>
        <v>81339.04109589041</v>
      </c>
      <c r="R28" s="287">
        <f t="shared" si="2"/>
        <v>0</v>
      </c>
      <c r="S28" s="288">
        <f t="shared" si="3"/>
        <v>36617</v>
      </c>
      <c r="T28" s="288">
        <f t="shared" si="4"/>
        <v>36982</v>
      </c>
      <c r="U28" s="287">
        <f t="shared" si="5"/>
        <v>279</v>
      </c>
      <c r="V28" s="289">
        <f t="shared" si="6"/>
        <v>0.76438356164383559</v>
      </c>
      <c r="W28" s="290">
        <f t="shared" si="7"/>
        <v>260845.89041095891</v>
      </c>
    </row>
    <row r="29" spans="1:105">
      <c r="A29" s="250">
        <v>4000002</v>
      </c>
      <c r="B29" s="244" t="s">
        <v>703</v>
      </c>
      <c r="C29" s="244" t="s">
        <v>707</v>
      </c>
      <c r="D29" s="245">
        <v>26.019178082191782</v>
      </c>
      <c r="E29" s="246">
        <v>36343</v>
      </c>
      <c r="F29" s="247">
        <v>45840</v>
      </c>
      <c r="G29" s="248">
        <v>15000000</v>
      </c>
      <c r="H29" s="249">
        <v>4.75</v>
      </c>
      <c r="J29" s="291">
        <f t="shared" si="64"/>
        <v>4.7500000000000001E-2</v>
      </c>
      <c r="K29" s="292">
        <f t="shared" si="65"/>
        <v>712500</v>
      </c>
      <c r="L29" s="293">
        <f t="shared" si="0"/>
        <v>0</v>
      </c>
      <c r="M29" s="294">
        <f t="shared" si="66"/>
        <v>45748</v>
      </c>
      <c r="N29" s="294">
        <f t="shared" si="1"/>
        <v>46113</v>
      </c>
      <c r="O29" s="293">
        <f t="shared" si="67"/>
        <v>93</v>
      </c>
      <c r="P29" s="295">
        <f t="shared" si="68"/>
        <v>0.25479452054794521</v>
      </c>
      <c r="Q29" s="296">
        <f t="shared" si="70"/>
        <v>181541.09589041097</v>
      </c>
      <c r="R29" s="287">
        <f t="shared" si="2"/>
        <v>0</v>
      </c>
      <c r="S29" s="288">
        <f t="shared" si="3"/>
        <v>36251</v>
      </c>
      <c r="T29" s="288">
        <f t="shared" si="4"/>
        <v>36617</v>
      </c>
      <c r="U29" s="287">
        <f t="shared" si="5"/>
        <v>274</v>
      </c>
      <c r="V29" s="289">
        <f t="shared" si="6"/>
        <v>0.74863387978142082</v>
      </c>
      <c r="W29" s="290">
        <f t="shared" si="7"/>
        <v>533401.63934426231</v>
      </c>
    </row>
    <row r="30" spans="1:105">
      <c r="A30" s="250">
        <v>1002469</v>
      </c>
      <c r="B30" s="244" t="s">
        <v>701</v>
      </c>
      <c r="C30" s="244" t="s">
        <v>707</v>
      </c>
      <c r="D30" s="245">
        <v>28.019178082191782</v>
      </c>
      <c r="E30" s="246">
        <v>35642</v>
      </c>
      <c r="F30" s="247">
        <v>45869</v>
      </c>
      <c r="G30" s="248">
        <v>10000000</v>
      </c>
      <c r="H30" s="249">
        <v>6.875</v>
      </c>
      <c r="J30" s="291">
        <f t="shared" si="64"/>
        <v>6.8750000000000006E-2</v>
      </c>
      <c r="K30" s="292">
        <f t="shared" si="65"/>
        <v>687500</v>
      </c>
      <c r="L30" s="293">
        <f t="shared" si="0"/>
        <v>0</v>
      </c>
      <c r="M30" s="294">
        <f t="shared" si="66"/>
        <v>45748</v>
      </c>
      <c r="N30" s="294">
        <f t="shared" si="1"/>
        <v>46113</v>
      </c>
      <c r="O30" s="293">
        <f t="shared" si="67"/>
        <v>122</v>
      </c>
      <c r="P30" s="295">
        <f t="shared" si="68"/>
        <v>0.33424657534246577</v>
      </c>
      <c r="Q30" s="296">
        <f t="shared" si="70"/>
        <v>229794.52054794523</v>
      </c>
      <c r="R30" s="287">
        <f t="shared" si="2"/>
        <v>0</v>
      </c>
      <c r="S30" s="288">
        <f t="shared" si="3"/>
        <v>35521</v>
      </c>
      <c r="T30" s="288">
        <f t="shared" si="4"/>
        <v>35886</v>
      </c>
      <c r="U30" s="287">
        <f t="shared" si="5"/>
        <v>244</v>
      </c>
      <c r="V30" s="289">
        <f t="shared" si="6"/>
        <v>0.66849315068493154</v>
      </c>
      <c r="W30" s="290">
        <f t="shared" si="7"/>
        <v>459589.04109589045</v>
      </c>
    </row>
    <row r="31" spans="1:105">
      <c r="A31" s="250">
        <v>1099</v>
      </c>
      <c r="B31" s="244" t="s">
        <v>703</v>
      </c>
      <c r="C31" s="244" t="s">
        <v>110</v>
      </c>
      <c r="D31" s="245">
        <v>16</v>
      </c>
      <c r="E31" s="246">
        <v>40044</v>
      </c>
      <c r="F31" s="247">
        <v>45884</v>
      </c>
      <c r="G31" s="248">
        <v>10000000</v>
      </c>
      <c r="H31" s="249">
        <v>4.1900000000000004</v>
      </c>
      <c r="J31" s="291">
        <f t="shared" si="64"/>
        <v>4.1900000000000007E-2</v>
      </c>
      <c r="K31" s="292">
        <f t="shared" si="65"/>
        <v>419000.00000000006</v>
      </c>
      <c r="L31" s="293">
        <f t="shared" si="0"/>
        <v>0</v>
      </c>
      <c r="M31" s="294">
        <f t="shared" si="66"/>
        <v>45748</v>
      </c>
      <c r="N31" s="294">
        <f t="shared" si="1"/>
        <v>46113</v>
      </c>
      <c r="O31" s="293">
        <f t="shared" si="67"/>
        <v>137</v>
      </c>
      <c r="P31" s="295">
        <f t="shared" si="68"/>
        <v>0.37534246575342467</v>
      </c>
      <c r="Q31" s="296">
        <f t="shared" si="70"/>
        <v>157268.49315068495</v>
      </c>
      <c r="R31" s="287">
        <f t="shared" si="2"/>
        <v>0</v>
      </c>
      <c r="S31" s="288">
        <f t="shared" si="3"/>
        <v>39904</v>
      </c>
      <c r="T31" s="288">
        <f t="shared" si="4"/>
        <v>40269</v>
      </c>
      <c r="U31" s="287">
        <f t="shared" si="5"/>
        <v>225</v>
      </c>
      <c r="V31" s="289">
        <f t="shared" si="6"/>
        <v>0.61643835616438358</v>
      </c>
      <c r="W31" s="290">
        <f t="shared" si="7"/>
        <v>258287.67123287675</v>
      </c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</row>
    <row r="32" spans="1:105">
      <c r="A32" s="243">
        <v>4000025</v>
      </c>
      <c r="B32" s="244" t="s">
        <v>703</v>
      </c>
      <c r="C32" s="244" t="s">
        <v>707</v>
      </c>
      <c r="D32" s="245">
        <v>24.016438356164382</v>
      </c>
      <c r="E32" s="246">
        <v>37151</v>
      </c>
      <c r="F32" s="247">
        <v>45917</v>
      </c>
      <c r="G32" s="248">
        <v>5000000</v>
      </c>
      <c r="H32" s="249">
        <v>5</v>
      </c>
      <c r="J32" s="291">
        <f t="shared" si="64"/>
        <v>0.05</v>
      </c>
      <c r="K32" s="292">
        <f t="shared" si="65"/>
        <v>250000</v>
      </c>
      <c r="L32" s="293">
        <f t="shared" si="0"/>
        <v>0</v>
      </c>
      <c r="M32" s="294">
        <f t="shared" si="66"/>
        <v>45748</v>
      </c>
      <c r="N32" s="294">
        <f t="shared" si="1"/>
        <v>46113</v>
      </c>
      <c r="O32" s="293">
        <f t="shared" si="67"/>
        <v>170</v>
      </c>
      <c r="P32" s="295">
        <f t="shared" si="68"/>
        <v>0.46575342465753422</v>
      </c>
      <c r="Q32" s="296">
        <f t="shared" si="70"/>
        <v>116438.35616438356</v>
      </c>
      <c r="R32" s="287">
        <f t="shared" si="2"/>
        <v>0</v>
      </c>
      <c r="S32" s="288">
        <f t="shared" si="3"/>
        <v>36982</v>
      </c>
      <c r="T32" s="288">
        <f t="shared" si="4"/>
        <v>37347</v>
      </c>
      <c r="U32" s="287">
        <f t="shared" si="5"/>
        <v>196</v>
      </c>
      <c r="V32" s="289">
        <f t="shared" si="6"/>
        <v>0.53698630136986303</v>
      </c>
      <c r="W32" s="290">
        <f t="shared" si="7"/>
        <v>134246.57534246575</v>
      </c>
    </row>
    <row r="33" spans="1:23">
      <c r="A33" s="243">
        <v>7000466753</v>
      </c>
      <c r="B33" s="244" t="s">
        <v>697</v>
      </c>
      <c r="C33" s="244" t="s">
        <v>698</v>
      </c>
      <c r="D33" s="245">
        <v>36.416438356164385</v>
      </c>
      <c r="E33" s="246">
        <v>32643</v>
      </c>
      <c r="F33" s="247">
        <v>45935</v>
      </c>
      <c r="G33" s="248">
        <v>292545.78999999998</v>
      </c>
      <c r="H33" s="249">
        <v>9.375</v>
      </c>
      <c r="J33" s="291">
        <f t="shared" si="64"/>
        <v>9.375E-2</v>
      </c>
      <c r="K33" s="292">
        <f t="shared" si="65"/>
        <v>27426.167812499996</v>
      </c>
      <c r="L33" s="293">
        <f t="shared" si="0"/>
        <v>0</v>
      </c>
      <c r="M33" s="294">
        <f t="shared" si="66"/>
        <v>45748</v>
      </c>
      <c r="N33" s="294">
        <f t="shared" si="1"/>
        <v>46113</v>
      </c>
      <c r="O33" s="293">
        <f t="shared" si="67"/>
        <v>188</v>
      </c>
      <c r="P33" s="295">
        <f t="shared" si="68"/>
        <v>0.51506849315068493</v>
      </c>
      <c r="Q33" s="296">
        <f t="shared" si="70"/>
        <v>14126.35492808219</v>
      </c>
      <c r="R33" s="287">
        <f t="shared" si="2"/>
        <v>0</v>
      </c>
      <c r="S33" s="288">
        <f t="shared" si="3"/>
        <v>32599</v>
      </c>
      <c r="T33" s="288">
        <f t="shared" si="4"/>
        <v>32964</v>
      </c>
      <c r="U33" s="287">
        <f t="shared" si="5"/>
        <v>321</v>
      </c>
      <c r="V33" s="289">
        <f t="shared" si="6"/>
        <v>0.8794520547945206</v>
      </c>
      <c r="W33" s="290">
        <f t="shared" si="7"/>
        <v>24119.999637842462</v>
      </c>
    </row>
    <row r="34" spans="1:23">
      <c r="A34" s="251">
        <v>7000475868</v>
      </c>
      <c r="B34" s="244" t="s">
        <v>697</v>
      </c>
      <c r="C34" s="244" t="s">
        <v>698</v>
      </c>
      <c r="D34" s="245">
        <v>30.446575342465753</v>
      </c>
      <c r="E34" s="246">
        <v>34822</v>
      </c>
      <c r="F34" s="252">
        <v>45935</v>
      </c>
      <c r="G34" s="248">
        <v>1952708.96</v>
      </c>
      <c r="H34" s="253">
        <v>8.5</v>
      </c>
      <c r="J34" s="291">
        <f t="shared" si="64"/>
        <v>8.5000000000000006E-2</v>
      </c>
      <c r="K34" s="292">
        <f t="shared" si="65"/>
        <v>165980.2616</v>
      </c>
      <c r="L34" s="293">
        <f>IF(MONTH(F34)&lt;=3,1,0)</f>
        <v>0</v>
      </c>
      <c r="M34" s="294">
        <f t="shared" si="66"/>
        <v>45748</v>
      </c>
      <c r="N34" s="294">
        <f>DATE(YEAR(F34)+IF(L34=1,0,1),4,1)</f>
        <v>46113</v>
      </c>
      <c r="O34" s="293">
        <f t="shared" si="67"/>
        <v>188</v>
      </c>
      <c r="P34" s="295">
        <f t="shared" si="68"/>
        <v>0.51506849315068493</v>
      </c>
      <c r="Q34" s="296">
        <f t="shared" si="70"/>
        <v>85491.203235068489</v>
      </c>
      <c r="R34" s="287">
        <f t="shared" si="2"/>
        <v>0</v>
      </c>
      <c r="S34" s="288">
        <f t="shared" si="3"/>
        <v>34790</v>
      </c>
      <c r="T34" s="288">
        <f t="shared" si="4"/>
        <v>35156</v>
      </c>
      <c r="U34" s="287">
        <f t="shared" si="5"/>
        <v>334</v>
      </c>
      <c r="V34" s="289">
        <f t="shared" si="6"/>
        <v>0.91256830601092898</v>
      </c>
      <c r="W34" s="290">
        <f t="shared" si="7"/>
        <v>151468.32615956283</v>
      </c>
    </row>
    <row r="35" spans="1:23">
      <c r="A35" s="243">
        <v>9000475868</v>
      </c>
      <c r="B35" s="244" t="s">
        <v>697</v>
      </c>
      <c r="C35" s="244" t="s">
        <v>702</v>
      </c>
      <c r="D35" s="245">
        <v>30.473972602739725</v>
      </c>
      <c r="E35" s="246">
        <v>34822</v>
      </c>
      <c r="F35" s="247">
        <v>45945</v>
      </c>
      <c r="G35" s="248">
        <v>1843120.46</v>
      </c>
      <c r="H35" s="249">
        <v>8.5</v>
      </c>
      <c r="J35" s="291">
        <f t="shared" si="64"/>
        <v>8.5000000000000006E-2</v>
      </c>
      <c r="K35" s="292">
        <f t="shared" si="65"/>
        <v>156665.23910000001</v>
      </c>
      <c r="L35" s="293">
        <f t="shared" si="0"/>
        <v>0</v>
      </c>
      <c r="M35" s="294">
        <f t="shared" si="66"/>
        <v>45748</v>
      </c>
      <c r="N35" s="294">
        <f t="shared" si="1"/>
        <v>46113</v>
      </c>
      <c r="O35" s="293">
        <f t="shared" si="67"/>
        <v>198</v>
      </c>
      <c r="P35" s="295">
        <f t="shared" si="68"/>
        <v>0.54246575342465753</v>
      </c>
      <c r="Q35" s="296">
        <f t="shared" si="70"/>
        <v>84985.526963835626</v>
      </c>
      <c r="R35" s="287">
        <f t="shared" si="2"/>
        <v>0</v>
      </c>
      <c r="S35" s="288">
        <f t="shared" si="3"/>
        <v>34790</v>
      </c>
      <c r="T35" s="288">
        <f t="shared" si="4"/>
        <v>35156</v>
      </c>
      <c r="U35" s="287">
        <f t="shared" si="5"/>
        <v>334</v>
      </c>
      <c r="V35" s="289">
        <f t="shared" si="6"/>
        <v>0.91256830601092898</v>
      </c>
      <c r="W35" s="290">
        <f t="shared" si="7"/>
        <v>142967.73185628417</v>
      </c>
    </row>
    <row r="36" spans="1:23">
      <c r="A36" s="243">
        <v>710011</v>
      </c>
      <c r="B36" s="244" t="s">
        <v>703</v>
      </c>
      <c r="C36" s="244" t="s">
        <v>698</v>
      </c>
      <c r="D36" s="245">
        <v>25.016438356164382</v>
      </c>
      <c r="E36" s="246">
        <v>36850</v>
      </c>
      <c r="F36" s="247">
        <v>45950</v>
      </c>
      <c r="G36" s="248">
        <v>8000000</v>
      </c>
      <c r="H36" s="249">
        <v>4.75</v>
      </c>
      <c r="J36" s="291">
        <f t="shared" si="64"/>
        <v>4.7500000000000001E-2</v>
      </c>
      <c r="K36" s="292">
        <f t="shared" si="65"/>
        <v>380000</v>
      </c>
      <c r="L36" s="293">
        <f t="shared" si="0"/>
        <v>0</v>
      </c>
      <c r="M36" s="294">
        <f t="shared" si="66"/>
        <v>45748</v>
      </c>
      <c r="N36" s="294">
        <f t="shared" si="1"/>
        <v>46113</v>
      </c>
      <c r="O36" s="293">
        <f t="shared" si="67"/>
        <v>203</v>
      </c>
      <c r="P36" s="295">
        <f t="shared" si="68"/>
        <v>0.55616438356164388</v>
      </c>
      <c r="Q36" s="296">
        <f t="shared" si="70"/>
        <v>211342.46575342468</v>
      </c>
      <c r="R36" s="287">
        <f t="shared" si="2"/>
        <v>0</v>
      </c>
      <c r="S36" s="288">
        <f t="shared" si="3"/>
        <v>36617</v>
      </c>
      <c r="T36" s="288">
        <f t="shared" si="4"/>
        <v>36982</v>
      </c>
      <c r="U36" s="287">
        <f t="shared" si="5"/>
        <v>132</v>
      </c>
      <c r="V36" s="289">
        <f t="shared" si="6"/>
        <v>0.36164383561643837</v>
      </c>
      <c r="W36" s="290">
        <f t="shared" si="7"/>
        <v>137424.65753424659</v>
      </c>
    </row>
    <row r="37" spans="1:23">
      <c r="A37" s="243">
        <v>710010</v>
      </c>
      <c r="B37" s="244" t="s">
        <v>703</v>
      </c>
      <c r="C37" s="244" t="s">
        <v>698</v>
      </c>
      <c r="D37" s="245">
        <v>24.994520547945207</v>
      </c>
      <c r="E37" s="246">
        <v>36839</v>
      </c>
      <c r="F37" s="247">
        <v>45962</v>
      </c>
      <c r="G37" s="248">
        <v>8000000</v>
      </c>
      <c r="H37" s="249">
        <v>4.875</v>
      </c>
      <c r="J37" s="291">
        <f t="shared" si="64"/>
        <v>4.8750000000000002E-2</v>
      </c>
      <c r="K37" s="292">
        <f t="shared" si="65"/>
        <v>390000</v>
      </c>
      <c r="L37" s="293">
        <f t="shared" si="0"/>
        <v>0</v>
      </c>
      <c r="M37" s="294">
        <f t="shared" si="66"/>
        <v>45748</v>
      </c>
      <c r="N37" s="294">
        <f t="shared" si="1"/>
        <v>46113</v>
      </c>
      <c r="O37" s="293">
        <f t="shared" si="67"/>
        <v>215</v>
      </c>
      <c r="P37" s="295">
        <f t="shared" si="68"/>
        <v>0.58904109589041098</v>
      </c>
      <c r="Q37" s="296">
        <f t="shared" si="70"/>
        <v>229726.02739726027</v>
      </c>
      <c r="R37" s="287">
        <f t="shared" si="2"/>
        <v>0</v>
      </c>
      <c r="S37" s="288">
        <f t="shared" si="3"/>
        <v>36617</v>
      </c>
      <c r="T37" s="288">
        <f t="shared" si="4"/>
        <v>36982</v>
      </c>
      <c r="U37" s="287">
        <f t="shared" si="5"/>
        <v>143</v>
      </c>
      <c r="V37" s="289">
        <f t="shared" si="6"/>
        <v>0.39178082191780822</v>
      </c>
      <c r="W37" s="290">
        <f t="shared" si="7"/>
        <v>152794.5205479452</v>
      </c>
    </row>
    <row r="38" spans="1:23">
      <c r="A38" s="243">
        <v>1114</v>
      </c>
      <c r="B38" s="254" t="s">
        <v>703</v>
      </c>
      <c r="C38" s="244" t="s">
        <v>110</v>
      </c>
      <c r="D38" s="245">
        <v>15.084931506849315</v>
      </c>
      <c r="E38" s="246">
        <v>40480</v>
      </c>
      <c r="F38" s="255">
        <v>45986</v>
      </c>
      <c r="G38" s="248">
        <v>15000000</v>
      </c>
      <c r="H38" s="249">
        <v>3.95</v>
      </c>
      <c r="J38" s="291">
        <f t="shared" si="64"/>
        <v>3.95E-2</v>
      </c>
      <c r="K38" s="292">
        <f t="shared" si="65"/>
        <v>592500</v>
      </c>
      <c r="L38" s="293">
        <f t="shared" si="0"/>
        <v>0</v>
      </c>
      <c r="M38" s="294">
        <f t="shared" si="66"/>
        <v>45748</v>
      </c>
      <c r="N38" s="294">
        <f t="shared" si="1"/>
        <v>46113</v>
      </c>
      <c r="O38" s="293">
        <f t="shared" si="67"/>
        <v>239</v>
      </c>
      <c r="P38" s="295">
        <f t="shared" si="68"/>
        <v>0.65479452054794518</v>
      </c>
      <c r="Q38" s="296">
        <f t="shared" si="70"/>
        <v>387965.75342465751</v>
      </c>
      <c r="R38" s="287">
        <f t="shared" si="2"/>
        <v>0</v>
      </c>
      <c r="S38" s="288">
        <f t="shared" si="3"/>
        <v>40269</v>
      </c>
      <c r="T38" s="288">
        <f t="shared" si="4"/>
        <v>40634</v>
      </c>
      <c r="U38" s="287">
        <f t="shared" si="5"/>
        <v>154</v>
      </c>
      <c r="V38" s="289">
        <f t="shared" si="6"/>
        <v>0.42191780821917807</v>
      </c>
      <c r="W38" s="290">
        <f t="shared" si="7"/>
        <v>249986.30136986301</v>
      </c>
    </row>
    <row r="39" spans="1:23">
      <c r="A39" s="250">
        <v>1900000151</v>
      </c>
      <c r="B39" s="244" t="s">
        <v>703</v>
      </c>
      <c r="C39" s="244" t="s">
        <v>702</v>
      </c>
      <c r="D39" s="245">
        <v>25.016438356164382</v>
      </c>
      <c r="E39" s="246">
        <v>36860</v>
      </c>
      <c r="F39" s="247">
        <v>45991</v>
      </c>
      <c r="G39" s="248">
        <v>5000000</v>
      </c>
      <c r="H39" s="249">
        <v>4.625</v>
      </c>
      <c r="J39" s="291">
        <f t="shared" si="64"/>
        <v>4.6249999999999999E-2</v>
      </c>
      <c r="K39" s="292">
        <f t="shared" si="65"/>
        <v>231250</v>
      </c>
      <c r="L39" s="293">
        <f t="shared" si="0"/>
        <v>0</v>
      </c>
      <c r="M39" s="294">
        <f t="shared" si="66"/>
        <v>45748</v>
      </c>
      <c r="N39" s="294">
        <f t="shared" si="1"/>
        <v>46113</v>
      </c>
      <c r="O39" s="293">
        <f t="shared" si="67"/>
        <v>244</v>
      </c>
      <c r="P39" s="295">
        <f t="shared" si="68"/>
        <v>0.66849315068493154</v>
      </c>
      <c r="Q39" s="296">
        <f t="shared" si="70"/>
        <v>154589.04109589042</v>
      </c>
      <c r="R39" s="287">
        <f t="shared" si="2"/>
        <v>0</v>
      </c>
      <c r="S39" s="288">
        <f t="shared" si="3"/>
        <v>36617</v>
      </c>
      <c r="T39" s="288">
        <f t="shared" si="4"/>
        <v>36982</v>
      </c>
      <c r="U39" s="287">
        <f t="shared" si="5"/>
        <v>122</v>
      </c>
      <c r="V39" s="289">
        <f t="shared" si="6"/>
        <v>0.33424657534246577</v>
      </c>
      <c r="W39" s="290">
        <f t="shared" si="7"/>
        <v>77294.520547945212</v>
      </c>
    </row>
    <row r="40" spans="1:23">
      <c r="A40" s="250">
        <v>1002481</v>
      </c>
      <c r="B40" s="244" t="s">
        <v>701</v>
      </c>
      <c r="C40" s="244" t="s">
        <v>707</v>
      </c>
      <c r="D40" s="245">
        <v>28.019178082191782</v>
      </c>
      <c r="E40" s="246">
        <v>35787</v>
      </c>
      <c r="F40" s="247">
        <v>46014</v>
      </c>
      <c r="G40" s="248">
        <v>5000000</v>
      </c>
      <c r="H40" s="249">
        <v>6.25</v>
      </c>
      <c r="J40" s="291">
        <f t="shared" si="64"/>
        <v>6.25E-2</v>
      </c>
      <c r="K40" s="292">
        <f t="shared" si="65"/>
        <v>312500</v>
      </c>
      <c r="L40" s="293">
        <f t="shared" si="0"/>
        <v>0</v>
      </c>
      <c r="M40" s="294">
        <f t="shared" si="66"/>
        <v>45748</v>
      </c>
      <c r="N40" s="294">
        <f t="shared" si="1"/>
        <v>46113</v>
      </c>
      <c r="O40" s="293">
        <f t="shared" si="67"/>
        <v>267</v>
      </c>
      <c r="P40" s="295">
        <f t="shared" si="68"/>
        <v>0.73150684931506849</v>
      </c>
      <c r="Q40" s="296">
        <f t="shared" si="70"/>
        <v>228595.89041095891</v>
      </c>
      <c r="R40" s="287">
        <f t="shared" si="2"/>
        <v>0</v>
      </c>
      <c r="S40" s="288">
        <f t="shared" si="3"/>
        <v>35521</v>
      </c>
      <c r="T40" s="288">
        <f t="shared" si="4"/>
        <v>35886</v>
      </c>
      <c r="U40" s="287">
        <f t="shared" si="5"/>
        <v>99</v>
      </c>
      <c r="V40" s="289">
        <f t="shared" si="6"/>
        <v>0.27123287671232876</v>
      </c>
      <c r="W40" s="290">
        <f t="shared" si="7"/>
        <v>84760.273972602736</v>
      </c>
    </row>
    <row r="41" spans="1:23">
      <c r="A41" s="250">
        <v>1900000245</v>
      </c>
      <c r="B41" s="244" t="s">
        <v>703</v>
      </c>
      <c r="C41" s="244" t="s">
        <v>702</v>
      </c>
      <c r="D41" s="245">
        <v>24.016438356164382</v>
      </c>
      <c r="E41" s="246">
        <v>37300</v>
      </c>
      <c r="F41" s="247">
        <v>46066</v>
      </c>
      <c r="G41" s="248">
        <v>5000000</v>
      </c>
      <c r="H41" s="249">
        <v>5</v>
      </c>
      <c r="J41" s="291">
        <f t="shared" si="64"/>
        <v>0.05</v>
      </c>
      <c r="K41" s="292">
        <f t="shared" si="65"/>
        <v>250000</v>
      </c>
      <c r="L41" s="293">
        <f t="shared" si="0"/>
        <v>1</v>
      </c>
      <c r="M41" s="294">
        <f t="shared" si="66"/>
        <v>45748</v>
      </c>
      <c r="N41" s="294">
        <f t="shared" si="1"/>
        <v>46113</v>
      </c>
      <c r="O41" s="293">
        <f t="shared" si="67"/>
        <v>319</v>
      </c>
      <c r="P41" s="295">
        <f t="shared" si="68"/>
        <v>0.87397260273972599</v>
      </c>
      <c r="Q41" s="296">
        <f t="shared" si="70"/>
        <v>218493.15068493149</v>
      </c>
      <c r="R41" s="287">
        <f t="shared" si="2"/>
        <v>1</v>
      </c>
      <c r="S41" s="288">
        <f t="shared" si="3"/>
        <v>36982</v>
      </c>
      <c r="T41" s="288">
        <f t="shared" si="4"/>
        <v>37347</v>
      </c>
      <c r="U41" s="287">
        <f t="shared" si="5"/>
        <v>47</v>
      </c>
      <c r="V41" s="289">
        <f t="shared" si="6"/>
        <v>0.12876712328767123</v>
      </c>
      <c r="W41" s="290">
        <f t="shared" si="7"/>
        <v>32191.780821917808</v>
      </c>
    </row>
    <row r="42" spans="1:23">
      <c r="A42" s="250">
        <v>7000457280</v>
      </c>
      <c r="B42" s="244" t="s">
        <v>697</v>
      </c>
      <c r="C42" s="244" t="s">
        <v>698</v>
      </c>
      <c r="D42" s="245">
        <v>40.5013698630137</v>
      </c>
      <c r="E42" s="246">
        <v>31334</v>
      </c>
      <c r="F42" s="247">
        <v>46117</v>
      </c>
      <c r="G42" s="248">
        <v>75860.240000000005</v>
      </c>
      <c r="H42" s="249">
        <v>10.25</v>
      </c>
      <c r="J42" s="291">
        <f t="shared" si="64"/>
        <v>0.10249999999999999</v>
      </c>
      <c r="K42" s="292">
        <f t="shared" si="65"/>
        <v>7775.6746000000003</v>
      </c>
      <c r="L42" s="293">
        <f t="shared" si="0"/>
        <v>0</v>
      </c>
      <c r="M42" s="294">
        <f t="shared" si="66"/>
        <v>46113</v>
      </c>
      <c r="N42" s="294">
        <f t="shared" si="1"/>
        <v>46478</v>
      </c>
      <c r="O42" s="293">
        <f t="shared" si="67"/>
        <v>5</v>
      </c>
      <c r="P42" s="295">
        <f t="shared" si="68"/>
        <v>1.3698630136986301E-2</v>
      </c>
      <c r="Q42" s="296">
        <f t="shared" si="70"/>
        <v>106.5160904109589</v>
      </c>
      <c r="R42" s="287">
        <f t="shared" si="2"/>
        <v>0</v>
      </c>
      <c r="S42" s="288">
        <f t="shared" si="3"/>
        <v>31138</v>
      </c>
      <c r="T42" s="288">
        <f t="shared" si="4"/>
        <v>31503</v>
      </c>
      <c r="U42" s="287">
        <f t="shared" si="5"/>
        <v>169</v>
      </c>
      <c r="V42" s="289">
        <f t="shared" si="6"/>
        <v>0.46301369863013697</v>
      </c>
      <c r="W42" s="290">
        <f t="shared" si="7"/>
        <v>3600.2438558904109</v>
      </c>
    </row>
    <row r="43" spans="1:23">
      <c r="A43" s="250">
        <v>7000468787</v>
      </c>
      <c r="B43" s="244" t="s">
        <v>697</v>
      </c>
      <c r="C43" s="244" t="s">
        <v>698</v>
      </c>
      <c r="D43" s="245">
        <v>35.542465753424658</v>
      </c>
      <c r="E43" s="255">
        <v>33144</v>
      </c>
      <c r="F43" s="247">
        <v>46117</v>
      </c>
      <c r="G43" s="248">
        <v>227580.72</v>
      </c>
      <c r="H43" s="249">
        <v>11.25</v>
      </c>
      <c r="J43" s="291">
        <f t="shared" si="64"/>
        <v>0.1125</v>
      </c>
      <c r="K43" s="292">
        <f t="shared" si="65"/>
        <v>25602.831000000002</v>
      </c>
      <c r="L43" s="293">
        <f t="shared" si="0"/>
        <v>0</v>
      </c>
      <c r="M43" s="294">
        <f t="shared" si="66"/>
        <v>46113</v>
      </c>
      <c r="N43" s="294">
        <f t="shared" si="1"/>
        <v>46478</v>
      </c>
      <c r="O43" s="293">
        <f t="shared" si="67"/>
        <v>5</v>
      </c>
      <c r="P43" s="295">
        <f t="shared" si="68"/>
        <v>1.3698630136986301E-2</v>
      </c>
      <c r="Q43" s="296">
        <f t="shared" si="70"/>
        <v>350.72371232876714</v>
      </c>
      <c r="R43" s="287">
        <f t="shared" si="2"/>
        <v>0</v>
      </c>
      <c r="S43" s="288">
        <f t="shared" si="3"/>
        <v>32964</v>
      </c>
      <c r="T43" s="288">
        <f t="shared" si="4"/>
        <v>33329</v>
      </c>
      <c r="U43" s="287">
        <f t="shared" si="5"/>
        <v>185</v>
      </c>
      <c r="V43" s="289">
        <f t="shared" si="6"/>
        <v>0.50684931506849318</v>
      </c>
      <c r="W43" s="290">
        <f t="shared" si="7"/>
        <v>12976.777356164384</v>
      </c>
    </row>
    <row r="44" spans="1:23">
      <c r="A44" s="243">
        <v>7000468941</v>
      </c>
      <c r="B44" s="244" t="s">
        <v>697</v>
      </c>
      <c r="C44" s="244" t="s">
        <v>698</v>
      </c>
      <c r="D44" s="245">
        <v>35.320547945205476</v>
      </c>
      <c r="E44" s="246">
        <v>33225</v>
      </c>
      <c r="F44" s="247">
        <v>46117</v>
      </c>
      <c r="G44" s="248">
        <v>438818.68</v>
      </c>
      <c r="H44" s="249">
        <v>11.25</v>
      </c>
      <c r="J44" s="291">
        <f t="shared" si="64"/>
        <v>0.1125</v>
      </c>
      <c r="K44" s="292">
        <f t="shared" si="65"/>
        <v>49367.101499999997</v>
      </c>
      <c r="L44" s="293">
        <f t="shared" si="0"/>
        <v>0</v>
      </c>
      <c r="M44" s="294">
        <f t="shared" si="66"/>
        <v>46113</v>
      </c>
      <c r="N44" s="294">
        <f t="shared" si="1"/>
        <v>46478</v>
      </c>
      <c r="O44" s="293">
        <f t="shared" si="67"/>
        <v>5</v>
      </c>
      <c r="P44" s="295">
        <f t="shared" si="68"/>
        <v>1.3698630136986301E-2</v>
      </c>
      <c r="Q44" s="296">
        <f t="shared" si="70"/>
        <v>676.26166438356154</v>
      </c>
      <c r="R44" s="287">
        <f t="shared" si="2"/>
        <v>0</v>
      </c>
      <c r="S44" s="288">
        <f t="shared" si="3"/>
        <v>32964</v>
      </c>
      <c r="T44" s="288">
        <f t="shared" si="4"/>
        <v>33329</v>
      </c>
      <c r="U44" s="287">
        <f t="shared" si="5"/>
        <v>104</v>
      </c>
      <c r="V44" s="289">
        <f t="shared" si="6"/>
        <v>0.28493150684931506</v>
      </c>
      <c r="W44" s="290">
        <f t="shared" si="7"/>
        <v>14066.242619178081</v>
      </c>
    </row>
    <row r="45" spans="1:23">
      <c r="A45" s="243">
        <v>900002462</v>
      </c>
      <c r="B45" s="244" t="s">
        <v>701</v>
      </c>
      <c r="C45" s="244" t="s">
        <v>702</v>
      </c>
      <c r="D45" s="245">
        <v>29.019178082191782</v>
      </c>
      <c r="E45" s="246">
        <v>35556</v>
      </c>
      <c r="F45" s="247">
        <v>46148</v>
      </c>
      <c r="G45" s="248">
        <v>10000000</v>
      </c>
      <c r="H45" s="249">
        <v>7.625</v>
      </c>
      <c r="J45" s="291">
        <f t="shared" si="64"/>
        <v>7.6249999999999998E-2</v>
      </c>
      <c r="K45" s="292">
        <f t="shared" si="65"/>
        <v>762500</v>
      </c>
      <c r="L45" s="293">
        <f t="shared" si="0"/>
        <v>0</v>
      </c>
      <c r="M45" s="294">
        <f t="shared" si="66"/>
        <v>46113</v>
      </c>
      <c r="N45" s="294">
        <f t="shared" si="1"/>
        <v>46478</v>
      </c>
      <c r="O45" s="293">
        <f t="shared" si="67"/>
        <v>36</v>
      </c>
      <c r="P45" s="295">
        <f t="shared" si="68"/>
        <v>9.8630136986301367E-2</v>
      </c>
      <c r="Q45" s="296">
        <f t="shared" si="70"/>
        <v>75205.479452054788</v>
      </c>
      <c r="R45" s="287">
        <f t="shared" si="2"/>
        <v>0</v>
      </c>
      <c r="S45" s="288">
        <f t="shared" si="3"/>
        <v>35521</v>
      </c>
      <c r="T45" s="288">
        <f t="shared" si="4"/>
        <v>35886</v>
      </c>
      <c r="U45" s="287">
        <f t="shared" si="5"/>
        <v>330</v>
      </c>
      <c r="V45" s="289">
        <f t="shared" si="6"/>
        <v>0.90410958904109584</v>
      </c>
      <c r="W45" s="290">
        <f t="shared" si="7"/>
        <v>689383.56164383562</v>
      </c>
    </row>
    <row r="46" spans="1:23">
      <c r="A46" s="251">
        <v>1002505</v>
      </c>
      <c r="B46" s="244" t="s">
        <v>701</v>
      </c>
      <c r="C46" s="244" t="s">
        <v>707</v>
      </c>
      <c r="D46" s="245">
        <v>28.019178082191782</v>
      </c>
      <c r="E46" s="246">
        <v>35941</v>
      </c>
      <c r="F46" s="252">
        <v>46168</v>
      </c>
      <c r="G46" s="248">
        <v>5000000</v>
      </c>
      <c r="H46" s="253">
        <v>5.75</v>
      </c>
      <c r="J46" s="291">
        <f t="shared" si="64"/>
        <v>5.7500000000000002E-2</v>
      </c>
      <c r="K46" s="292">
        <f t="shared" si="65"/>
        <v>287500</v>
      </c>
      <c r="L46" s="293">
        <f t="shared" si="0"/>
        <v>0</v>
      </c>
      <c r="M46" s="294">
        <f t="shared" si="66"/>
        <v>46113</v>
      </c>
      <c r="N46" s="294">
        <f t="shared" si="1"/>
        <v>46478</v>
      </c>
      <c r="O46" s="293">
        <f t="shared" si="67"/>
        <v>56</v>
      </c>
      <c r="P46" s="295">
        <f t="shared" si="68"/>
        <v>0.15342465753424658</v>
      </c>
      <c r="Q46" s="296">
        <f t="shared" si="70"/>
        <v>44109.589041095889</v>
      </c>
      <c r="R46" s="287">
        <f t="shared" si="2"/>
        <v>0</v>
      </c>
      <c r="S46" s="288">
        <f t="shared" si="3"/>
        <v>35886</v>
      </c>
      <c r="T46" s="288">
        <f t="shared" si="4"/>
        <v>36251</v>
      </c>
      <c r="U46" s="287">
        <f t="shared" si="5"/>
        <v>310</v>
      </c>
      <c r="V46" s="289">
        <f t="shared" si="6"/>
        <v>0.84931506849315064</v>
      </c>
      <c r="W46" s="290">
        <f t="shared" si="7"/>
        <v>244178.08219178082</v>
      </c>
    </row>
    <row r="47" spans="1:23">
      <c r="A47" s="251">
        <v>4000003</v>
      </c>
      <c r="B47" s="244" t="s">
        <v>703</v>
      </c>
      <c r="C47" s="244" t="s">
        <v>707</v>
      </c>
      <c r="D47" s="245">
        <v>27.019178082191782</v>
      </c>
      <c r="E47" s="256">
        <v>36350</v>
      </c>
      <c r="F47" s="252">
        <v>46212</v>
      </c>
      <c r="G47" s="248">
        <v>20000000</v>
      </c>
      <c r="H47" s="253">
        <v>4.75</v>
      </c>
      <c r="J47" s="291">
        <f t="shared" si="64"/>
        <v>4.7500000000000001E-2</v>
      </c>
      <c r="K47" s="292">
        <f t="shared" si="65"/>
        <v>950000</v>
      </c>
      <c r="L47" s="293">
        <f t="shared" si="0"/>
        <v>0</v>
      </c>
      <c r="M47" s="294">
        <f t="shared" si="66"/>
        <v>46113</v>
      </c>
      <c r="N47" s="294">
        <f t="shared" si="1"/>
        <v>46478</v>
      </c>
      <c r="O47" s="293">
        <f t="shared" si="67"/>
        <v>100</v>
      </c>
      <c r="P47" s="295">
        <f t="shared" si="68"/>
        <v>0.27397260273972601</v>
      </c>
      <c r="Q47" s="296">
        <f t="shared" si="70"/>
        <v>260273.9726027397</v>
      </c>
      <c r="R47" s="287">
        <f t="shared" si="2"/>
        <v>0</v>
      </c>
      <c r="S47" s="288">
        <f t="shared" si="3"/>
        <v>36251</v>
      </c>
      <c r="T47" s="288">
        <f t="shared" si="4"/>
        <v>36617</v>
      </c>
      <c r="U47" s="287">
        <f t="shared" si="5"/>
        <v>267</v>
      </c>
      <c r="V47" s="289">
        <f t="shared" si="6"/>
        <v>0.72950819672131151</v>
      </c>
      <c r="W47" s="290">
        <f t="shared" si="7"/>
        <v>693032.78688524594</v>
      </c>
    </row>
    <row r="48" spans="1:23">
      <c r="A48" s="243">
        <v>710001</v>
      </c>
      <c r="B48" s="244" t="s">
        <v>703</v>
      </c>
      <c r="C48" s="244" t="s">
        <v>698</v>
      </c>
      <c r="D48" s="245">
        <v>27.019178082191782</v>
      </c>
      <c r="E48" s="246">
        <v>36355</v>
      </c>
      <c r="F48" s="247">
        <v>46217</v>
      </c>
      <c r="G48" s="248">
        <v>25000000</v>
      </c>
      <c r="H48" s="249">
        <v>4.75</v>
      </c>
      <c r="J48" s="291">
        <f t="shared" si="64"/>
        <v>4.7500000000000001E-2</v>
      </c>
      <c r="K48" s="292">
        <f t="shared" si="65"/>
        <v>1187500</v>
      </c>
      <c r="L48" s="293">
        <f t="shared" si="0"/>
        <v>0</v>
      </c>
      <c r="M48" s="294">
        <f t="shared" si="66"/>
        <v>46113</v>
      </c>
      <c r="N48" s="294">
        <f t="shared" si="1"/>
        <v>46478</v>
      </c>
      <c r="O48" s="293">
        <f t="shared" si="67"/>
        <v>105</v>
      </c>
      <c r="P48" s="295">
        <f t="shared" si="68"/>
        <v>0.28767123287671231</v>
      </c>
      <c r="Q48" s="296">
        <f t="shared" si="70"/>
        <v>341609.58904109587</v>
      </c>
      <c r="R48" s="287">
        <f t="shared" si="2"/>
        <v>0</v>
      </c>
      <c r="S48" s="288">
        <f t="shared" si="3"/>
        <v>36251</v>
      </c>
      <c r="T48" s="288">
        <f t="shared" si="4"/>
        <v>36617</v>
      </c>
      <c r="U48" s="287">
        <f t="shared" si="5"/>
        <v>262</v>
      </c>
      <c r="V48" s="289">
        <f t="shared" si="6"/>
        <v>0.71584699453551914</v>
      </c>
      <c r="W48" s="290">
        <f t="shared" si="7"/>
        <v>850068.30601092894</v>
      </c>
    </row>
    <row r="49" spans="1:23">
      <c r="A49" s="250">
        <v>710002</v>
      </c>
      <c r="B49" s="244" t="s">
        <v>703</v>
      </c>
      <c r="C49" s="244" t="s">
        <v>698</v>
      </c>
      <c r="D49" s="245">
        <v>27.019178082191782</v>
      </c>
      <c r="E49" s="246">
        <v>36398</v>
      </c>
      <c r="F49" s="247">
        <v>46260</v>
      </c>
      <c r="G49" s="248">
        <v>20000000</v>
      </c>
      <c r="H49" s="249">
        <v>4.875</v>
      </c>
      <c r="J49" s="291">
        <f t="shared" si="64"/>
        <v>4.8750000000000002E-2</v>
      </c>
      <c r="K49" s="292">
        <f t="shared" si="65"/>
        <v>975000</v>
      </c>
      <c r="L49" s="293">
        <f t="shared" si="0"/>
        <v>0</v>
      </c>
      <c r="M49" s="294">
        <f t="shared" si="66"/>
        <v>46113</v>
      </c>
      <c r="N49" s="294">
        <f t="shared" si="1"/>
        <v>46478</v>
      </c>
      <c r="O49" s="293">
        <f t="shared" si="67"/>
        <v>148</v>
      </c>
      <c r="P49" s="295">
        <f t="shared" si="68"/>
        <v>0.40547945205479452</v>
      </c>
      <c r="Q49" s="296">
        <f t="shared" si="70"/>
        <v>395342.46575342468</v>
      </c>
      <c r="R49" s="287">
        <f t="shared" si="2"/>
        <v>0</v>
      </c>
      <c r="S49" s="288">
        <f t="shared" si="3"/>
        <v>36251</v>
      </c>
      <c r="T49" s="288">
        <f t="shared" si="4"/>
        <v>36617</v>
      </c>
      <c r="U49" s="287">
        <f t="shared" si="5"/>
        <v>219</v>
      </c>
      <c r="V49" s="289">
        <f t="shared" si="6"/>
        <v>0.59836065573770492</v>
      </c>
      <c r="W49" s="290">
        <f t="shared" si="7"/>
        <v>583401.63934426231</v>
      </c>
    </row>
    <row r="50" spans="1:23">
      <c r="A50" s="250">
        <v>7000475873</v>
      </c>
      <c r="B50" s="244" t="s">
        <v>697</v>
      </c>
      <c r="C50" s="244" t="s">
        <v>698</v>
      </c>
      <c r="D50" s="245">
        <v>31.454794520547946</v>
      </c>
      <c r="E50" s="246">
        <v>34819</v>
      </c>
      <c r="F50" s="247">
        <v>46300</v>
      </c>
      <c r="G50" s="248">
        <v>650902.99</v>
      </c>
      <c r="H50" s="249">
        <v>8.5</v>
      </c>
      <c r="J50" s="291">
        <f t="shared" si="64"/>
        <v>8.5000000000000006E-2</v>
      </c>
      <c r="K50" s="292">
        <f t="shared" si="65"/>
        <v>55326.754150000001</v>
      </c>
      <c r="L50" s="293">
        <f t="shared" si="0"/>
        <v>0</v>
      </c>
      <c r="M50" s="294">
        <f t="shared" si="66"/>
        <v>46113</v>
      </c>
      <c r="N50" s="294">
        <f t="shared" si="1"/>
        <v>46478</v>
      </c>
      <c r="O50" s="293">
        <f t="shared" si="67"/>
        <v>188</v>
      </c>
      <c r="P50" s="295">
        <f t="shared" si="68"/>
        <v>0.51506849315068493</v>
      </c>
      <c r="Q50" s="296">
        <f t="shared" si="70"/>
        <v>28497.067890958904</v>
      </c>
      <c r="R50" s="287">
        <f t="shared" si="2"/>
        <v>0</v>
      </c>
      <c r="S50" s="288">
        <f t="shared" si="3"/>
        <v>34790</v>
      </c>
      <c r="T50" s="288">
        <f t="shared" si="4"/>
        <v>35156</v>
      </c>
      <c r="U50" s="287">
        <f t="shared" si="5"/>
        <v>337</v>
      </c>
      <c r="V50" s="289">
        <f t="shared" si="6"/>
        <v>0.92076502732240439</v>
      </c>
      <c r="W50" s="290">
        <f t="shared" si="7"/>
        <v>50942.940296584704</v>
      </c>
    </row>
    <row r="51" spans="1:23">
      <c r="A51" s="250">
        <v>9000475873</v>
      </c>
      <c r="B51" s="244" t="s">
        <v>697</v>
      </c>
      <c r="C51" s="244" t="s">
        <v>702</v>
      </c>
      <c r="D51" s="245">
        <v>31.482191780821918</v>
      </c>
      <c r="E51" s="246">
        <v>34819</v>
      </c>
      <c r="F51" s="247">
        <v>46310</v>
      </c>
      <c r="G51" s="248">
        <v>614373.49</v>
      </c>
      <c r="H51" s="249">
        <v>8.5</v>
      </c>
      <c r="J51" s="291">
        <f t="shared" si="64"/>
        <v>8.5000000000000006E-2</v>
      </c>
      <c r="K51" s="292">
        <f t="shared" si="65"/>
        <v>52221.746650000001</v>
      </c>
      <c r="L51" s="293">
        <f t="shared" si="0"/>
        <v>0</v>
      </c>
      <c r="M51" s="294">
        <f t="shared" si="66"/>
        <v>46113</v>
      </c>
      <c r="N51" s="294">
        <f t="shared" si="1"/>
        <v>46478</v>
      </c>
      <c r="O51" s="293">
        <f t="shared" si="67"/>
        <v>198</v>
      </c>
      <c r="P51" s="295">
        <f t="shared" si="68"/>
        <v>0.54246575342465753</v>
      </c>
      <c r="Q51" s="296">
        <f t="shared" si="70"/>
        <v>28328.509141643837</v>
      </c>
      <c r="R51" s="287">
        <f t="shared" si="2"/>
        <v>0</v>
      </c>
      <c r="S51" s="288">
        <f t="shared" si="3"/>
        <v>34790</v>
      </c>
      <c r="T51" s="288">
        <f t="shared" si="4"/>
        <v>35156</v>
      </c>
      <c r="U51" s="287">
        <f t="shared" si="5"/>
        <v>337</v>
      </c>
      <c r="V51" s="289">
        <f t="shared" si="6"/>
        <v>0.92076502732240439</v>
      </c>
      <c r="W51" s="290">
        <f t="shared" si="7"/>
        <v>48083.957981010928</v>
      </c>
    </row>
    <row r="52" spans="1:23">
      <c r="A52" s="250">
        <v>1002474</v>
      </c>
      <c r="B52" s="244" t="s">
        <v>701</v>
      </c>
      <c r="C52" s="244" t="s">
        <v>707</v>
      </c>
      <c r="D52" s="245">
        <v>29.019178082191782</v>
      </c>
      <c r="E52" s="255">
        <v>35725</v>
      </c>
      <c r="F52" s="247">
        <v>46317</v>
      </c>
      <c r="G52" s="248">
        <v>10000000</v>
      </c>
      <c r="H52" s="249">
        <v>6.5</v>
      </c>
      <c r="J52" s="291">
        <f t="shared" si="64"/>
        <v>6.5000000000000002E-2</v>
      </c>
      <c r="K52" s="292">
        <f t="shared" si="65"/>
        <v>650000</v>
      </c>
      <c r="L52" s="293">
        <f t="shared" si="0"/>
        <v>0</v>
      </c>
      <c r="M52" s="294">
        <f t="shared" si="66"/>
        <v>46113</v>
      </c>
      <c r="N52" s="294">
        <f t="shared" si="1"/>
        <v>46478</v>
      </c>
      <c r="O52" s="293">
        <f t="shared" si="67"/>
        <v>205</v>
      </c>
      <c r="P52" s="295">
        <f t="shared" si="68"/>
        <v>0.56164383561643838</v>
      </c>
      <c r="Q52" s="296">
        <f t="shared" si="70"/>
        <v>365068.49315068492</v>
      </c>
      <c r="R52" s="287">
        <f t="shared" si="2"/>
        <v>0</v>
      </c>
      <c r="S52" s="288">
        <f t="shared" si="3"/>
        <v>35521</v>
      </c>
      <c r="T52" s="288">
        <f t="shared" si="4"/>
        <v>35886</v>
      </c>
      <c r="U52" s="287">
        <f t="shared" si="5"/>
        <v>161</v>
      </c>
      <c r="V52" s="289">
        <f t="shared" si="6"/>
        <v>0.44109589041095892</v>
      </c>
      <c r="W52" s="290">
        <f t="shared" si="7"/>
        <v>286712.32876712328</v>
      </c>
    </row>
    <row r="53" spans="1:23">
      <c r="A53" s="251">
        <v>900002413</v>
      </c>
      <c r="B53" s="244" t="s">
        <v>701</v>
      </c>
      <c r="C53" s="244" t="s">
        <v>702</v>
      </c>
      <c r="D53" s="245">
        <v>30.019178082191782</v>
      </c>
      <c r="E53" s="246">
        <v>35408</v>
      </c>
      <c r="F53" s="252">
        <v>46365</v>
      </c>
      <c r="G53" s="248">
        <v>10000000</v>
      </c>
      <c r="H53" s="253">
        <v>7.5</v>
      </c>
      <c r="J53" s="291">
        <f t="shared" si="64"/>
        <v>7.4999999999999997E-2</v>
      </c>
      <c r="K53" s="292">
        <f t="shared" si="65"/>
        <v>750000</v>
      </c>
      <c r="L53" s="293">
        <f t="shared" si="0"/>
        <v>0</v>
      </c>
      <c r="M53" s="294">
        <f t="shared" si="66"/>
        <v>46113</v>
      </c>
      <c r="N53" s="294">
        <f t="shared" si="1"/>
        <v>46478</v>
      </c>
      <c r="O53" s="293">
        <f t="shared" si="67"/>
        <v>253</v>
      </c>
      <c r="P53" s="295">
        <f t="shared" si="68"/>
        <v>0.69315068493150689</v>
      </c>
      <c r="Q53" s="296">
        <f t="shared" si="70"/>
        <v>519863.01369863015</v>
      </c>
      <c r="R53" s="287">
        <f t="shared" si="2"/>
        <v>0</v>
      </c>
      <c r="S53" s="288">
        <f t="shared" si="3"/>
        <v>35156</v>
      </c>
      <c r="T53" s="288">
        <f t="shared" si="4"/>
        <v>35521</v>
      </c>
      <c r="U53" s="287">
        <f t="shared" si="5"/>
        <v>113</v>
      </c>
      <c r="V53" s="289">
        <f t="shared" si="6"/>
        <v>0.30958904109589042</v>
      </c>
      <c r="W53" s="290">
        <f t="shared" si="7"/>
        <v>232191.78082191781</v>
      </c>
    </row>
    <row r="54" spans="1:23">
      <c r="A54" s="250">
        <v>1309</v>
      </c>
      <c r="B54" s="244" t="s">
        <v>703</v>
      </c>
      <c r="C54" s="244" t="s">
        <v>110</v>
      </c>
      <c r="D54" s="245">
        <v>1.8712328767123287</v>
      </c>
      <c r="E54" s="246">
        <v>45735</v>
      </c>
      <c r="F54" s="247">
        <v>46418</v>
      </c>
      <c r="G54" s="248">
        <v>18580100</v>
      </c>
      <c r="H54" s="249">
        <v>4.13</v>
      </c>
      <c r="J54" s="291">
        <f t="shared" si="64"/>
        <v>4.1299999999999996E-2</v>
      </c>
      <c r="K54" s="292">
        <f t="shared" si="65"/>
        <v>767358.12999999989</v>
      </c>
      <c r="L54" s="293">
        <f t="shared" si="0"/>
        <v>1</v>
      </c>
      <c r="M54" s="294">
        <f t="shared" si="66"/>
        <v>46113</v>
      </c>
      <c r="N54" s="294">
        <f t="shared" si="1"/>
        <v>46478</v>
      </c>
      <c r="O54" s="293">
        <f t="shared" si="67"/>
        <v>306</v>
      </c>
      <c r="P54" s="295">
        <f t="shared" si="68"/>
        <v>0.83835616438356164</v>
      </c>
      <c r="Q54" s="296">
        <f t="shared" si="70"/>
        <v>643319.4185753424</v>
      </c>
      <c r="R54" s="287">
        <f t="shared" si="2"/>
        <v>1</v>
      </c>
      <c r="S54" s="288">
        <f t="shared" si="3"/>
        <v>45383</v>
      </c>
      <c r="T54" s="288">
        <f t="shared" si="4"/>
        <v>45748</v>
      </c>
      <c r="U54" s="287">
        <f t="shared" si="5"/>
        <v>13</v>
      </c>
      <c r="V54" s="289">
        <f t="shared" si="6"/>
        <v>3.5616438356164383E-2</v>
      </c>
      <c r="W54" s="290">
        <f t="shared" si="7"/>
        <v>27330.563534246572</v>
      </c>
    </row>
    <row r="55" spans="1:23">
      <c r="A55" s="250">
        <v>1304</v>
      </c>
      <c r="B55" s="244" t="s">
        <v>703</v>
      </c>
      <c r="C55" s="244" t="s">
        <v>110</v>
      </c>
      <c r="D55" s="245">
        <v>2.2109589041095892</v>
      </c>
      <c r="E55" s="246">
        <v>45670</v>
      </c>
      <c r="F55" s="247">
        <v>46477</v>
      </c>
      <c r="G55" s="248">
        <v>20000000</v>
      </c>
      <c r="H55" s="249">
        <v>4.5199999999999996</v>
      </c>
      <c r="J55" s="291">
        <f t="shared" si="64"/>
        <v>4.5199999999999997E-2</v>
      </c>
      <c r="K55" s="292">
        <f t="shared" si="65"/>
        <v>904000</v>
      </c>
      <c r="L55" s="293">
        <f t="shared" si="0"/>
        <v>1</v>
      </c>
      <c r="M55" s="294">
        <f t="shared" si="66"/>
        <v>46113</v>
      </c>
      <c r="N55" s="294">
        <f t="shared" si="1"/>
        <v>46478</v>
      </c>
      <c r="O55" s="293">
        <f t="shared" si="67"/>
        <v>365</v>
      </c>
      <c r="P55" s="295">
        <f t="shared" si="68"/>
        <v>1</v>
      </c>
      <c r="Q55" s="296">
        <f t="shared" si="70"/>
        <v>904000</v>
      </c>
      <c r="R55" s="287">
        <f t="shared" si="2"/>
        <v>1</v>
      </c>
      <c r="S55" s="288">
        <f t="shared" si="3"/>
        <v>45383</v>
      </c>
      <c r="T55" s="288">
        <f t="shared" si="4"/>
        <v>45748</v>
      </c>
      <c r="U55" s="287">
        <f t="shared" si="5"/>
        <v>78</v>
      </c>
      <c r="V55" s="289">
        <f t="shared" si="6"/>
        <v>0.21369863013698631</v>
      </c>
      <c r="W55" s="290">
        <f t="shared" si="7"/>
        <v>193183.56164383562</v>
      </c>
    </row>
    <row r="56" spans="1:23">
      <c r="A56" s="250">
        <v>7000457877</v>
      </c>
      <c r="B56" s="244" t="s">
        <v>697</v>
      </c>
      <c r="C56" s="244" t="s">
        <v>698</v>
      </c>
      <c r="D56" s="245">
        <v>31.254794520547946</v>
      </c>
      <c r="E56" s="255">
        <v>35074</v>
      </c>
      <c r="F56" s="247">
        <v>46482</v>
      </c>
      <c r="G56" s="248">
        <v>75860.240000000005</v>
      </c>
      <c r="H56" s="249">
        <v>10.5</v>
      </c>
      <c r="J56" s="291">
        <f t="shared" si="64"/>
        <v>0.105</v>
      </c>
      <c r="K56" s="292">
        <f t="shared" si="65"/>
        <v>7965.3252000000002</v>
      </c>
      <c r="L56" s="293">
        <f t="shared" si="0"/>
        <v>0</v>
      </c>
      <c r="M56" s="294">
        <f t="shared" si="66"/>
        <v>46478</v>
      </c>
      <c r="N56" s="294">
        <f t="shared" si="1"/>
        <v>46844</v>
      </c>
      <c r="O56" s="293">
        <f t="shared" si="67"/>
        <v>5</v>
      </c>
      <c r="P56" s="295">
        <f t="shared" si="68"/>
        <v>1.3661202185792349E-2</v>
      </c>
      <c r="Q56" s="296">
        <f t="shared" si="70"/>
        <v>108.81591803278688</v>
      </c>
      <c r="R56" s="287">
        <f t="shared" si="2"/>
        <v>1</v>
      </c>
      <c r="S56" s="288">
        <f t="shared" si="3"/>
        <v>34790</v>
      </c>
      <c r="T56" s="288">
        <f t="shared" si="4"/>
        <v>35156</v>
      </c>
      <c r="U56" s="287">
        <f t="shared" si="5"/>
        <v>82</v>
      </c>
      <c r="V56" s="289">
        <f t="shared" si="6"/>
        <v>0.22404371584699453</v>
      </c>
      <c r="W56" s="290">
        <f t="shared" si="7"/>
        <v>1784.5810557377049</v>
      </c>
    </row>
    <row r="57" spans="1:23">
      <c r="A57" s="243">
        <v>1002501</v>
      </c>
      <c r="B57" s="244" t="s">
        <v>701</v>
      </c>
      <c r="C57" s="244" t="s">
        <v>707</v>
      </c>
      <c r="D57" s="245">
        <v>29.019178082191782</v>
      </c>
      <c r="E57" s="246">
        <v>35912</v>
      </c>
      <c r="F57" s="247">
        <v>46504</v>
      </c>
      <c r="G57" s="248">
        <v>10000000</v>
      </c>
      <c r="H57" s="249">
        <v>5.625</v>
      </c>
      <c r="J57" s="291">
        <f t="shared" si="64"/>
        <v>5.6250000000000001E-2</v>
      </c>
      <c r="K57" s="292">
        <f t="shared" si="65"/>
        <v>562500</v>
      </c>
      <c r="L57" s="293">
        <f t="shared" si="0"/>
        <v>0</v>
      </c>
      <c r="M57" s="294">
        <f t="shared" si="66"/>
        <v>46478</v>
      </c>
      <c r="N57" s="294">
        <f t="shared" si="1"/>
        <v>46844</v>
      </c>
      <c r="O57" s="293">
        <f t="shared" si="67"/>
        <v>27</v>
      </c>
      <c r="P57" s="295">
        <f t="shared" si="68"/>
        <v>7.3770491803278687E-2</v>
      </c>
      <c r="Q57" s="296">
        <f t="shared" si="70"/>
        <v>41495.901639344258</v>
      </c>
      <c r="R57" s="287">
        <f t="shared" si="2"/>
        <v>0</v>
      </c>
      <c r="S57" s="288">
        <f t="shared" si="3"/>
        <v>35886</v>
      </c>
      <c r="T57" s="288">
        <f t="shared" si="4"/>
        <v>36251</v>
      </c>
      <c r="U57" s="287">
        <f t="shared" si="5"/>
        <v>339</v>
      </c>
      <c r="V57" s="289">
        <f t="shared" si="6"/>
        <v>0.92876712328767119</v>
      </c>
      <c r="W57" s="290">
        <f t="shared" si="7"/>
        <v>522431.50684931502</v>
      </c>
    </row>
    <row r="58" spans="1:23">
      <c r="A58" s="243">
        <v>900002506</v>
      </c>
      <c r="B58" s="244" t="s">
        <v>701</v>
      </c>
      <c r="C58" s="244" t="s">
        <v>702</v>
      </c>
      <c r="D58" s="245">
        <v>29.019178082191782</v>
      </c>
      <c r="E58" s="246">
        <v>35955</v>
      </c>
      <c r="F58" s="247">
        <v>46547</v>
      </c>
      <c r="G58" s="248">
        <v>5000000</v>
      </c>
      <c r="H58" s="249">
        <v>5.625</v>
      </c>
      <c r="J58" s="291">
        <f t="shared" si="64"/>
        <v>5.6250000000000001E-2</v>
      </c>
      <c r="K58" s="292">
        <f t="shared" si="65"/>
        <v>281250</v>
      </c>
      <c r="L58" s="293">
        <f t="shared" si="0"/>
        <v>0</v>
      </c>
      <c r="M58" s="294">
        <f t="shared" si="66"/>
        <v>46478</v>
      </c>
      <c r="N58" s="294">
        <f t="shared" si="1"/>
        <v>46844</v>
      </c>
      <c r="O58" s="293">
        <f t="shared" si="67"/>
        <v>70</v>
      </c>
      <c r="P58" s="295">
        <f t="shared" si="68"/>
        <v>0.19125683060109289</v>
      </c>
      <c r="Q58" s="296">
        <f t="shared" si="70"/>
        <v>53790.983606557376</v>
      </c>
      <c r="R58" s="287">
        <f t="shared" si="2"/>
        <v>0</v>
      </c>
      <c r="S58" s="288">
        <f t="shared" si="3"/>
        <v>35886</v>
      </c>
      <c r="T58" s="288">
        <f t="shared" si="4"/>
        <v>36251</v>
      </c>
      <c r="U58" s="287">
        <f t="shared" si="5"/>
        <v>296</v>
      </c>
      <c r="V58" s="289">
        <f t="shared" si="6"/>
        <v>0.81095890410958904</v>
      </c>
      <c r="W58" s="290">
        <f t="shared" si="7"/>
        <v>228082.19178082192</v>
      </c>
    </row>
    <row r="59" spans="1:23">
      <c r="A59" s="251">
        <v>1111</v>
      </c>
      <c r="B59" s="244" t="s">
        <v>703</v>
      </c>
      <c r="C59" s="244" t="s">
        <v>110</v>
      </c>
      <c r="D59" s="245">
        <v>16.950684931506849</v>
      </c>
      <c r="E59" s="257">
        <v>40381</v>
      </c>
      <c r="F59" s="252">
        <v>46568</v>
      </c>
      <c r="G59" s="248">
        <v>20000000</v>
      </c>
      <c r="H59" s="253">
        <v>4.1900000000000004</v>
      </c>
      <c r="J59" s="291">
        <f t="shared" si="64"/>
        <v>4.1900000000000007E-2</v>
      </c>
      <c r="K59" s="292">
        <f t="shared" si="65"/>
        <v>838000.00000000012</v>
      </c>
      <c r="L59" s="293">
        <f t="shared" si="0"/>
        <v>0</v>
      </c>
      <c r="M59" s="294">
        <f t="shared" si="66"/>
        <v>46478</v>
      </c>
      <c r="N59" s="294">
        <f t="shared" si="1"/>
        <v>46844</v>
      </c>
      <c r="O59" s="293">
        <f t="shared" si="67"/>
        <v>91</v>
      </c>
      <c r="P59" s="295">
        <f t="shared" si="68"/>
        <v>0.24863387978142076</v>
      </c>
      <c r="Q59" s="296">
        <f t="shared" si="70"/>
        <v>208355.19125683061</v>
      </c>
      <c r="R59" s="287">
        <f t="shared" si="2"/>
        <v>0</v>
      </c>
      <c r="S59" s="288">
        <f t="shared" si="3"/>
        <v>40269</v>
      </c>
      <c r="T59" s="288">
        <f t="shared" si="4"/>
        <v>40634</v>
      </c>
      <c r="U59" s="287">
        <f t="shared" si="5"/>
        <v>253</v>
      </c>
      <c r="V59" s="289">
        <f t="shared" si="6"/>
        <v>0.69315068493150689</v>
      </c>
      <c r="W59" s="290">
        <f t="shared" si="7"/>
        <v>580860.27397260291</v>
      </c>
    </row>
    <row r="60" spans="1:23">
      <c r="A60" s="243">
        <v>1042</v>
      </c>
      <c r="B60" s="244" t="s">
        <v>703</v>
      </c>
      <c r="C60" s="244" t="s">
        <v>110</v>
      </c>
      <c r="D60" s="245">
        <v>22.265753424657536</v>
      </c>
      <c r="E60" s="246">
        <v>38442</v>
      </c>
      <c r="F60" s="247">
        <v>46569</v>
      </c>
      <c r="G60" s="248">
        <v>16000000</v>
      </c>
      <c r="H60" s="249">
        <v>4.3499999999999996</v>
      </c>
      <c r="J60" s="291">
        <f t="shared" si="64"/>
        <v>4.3499999999999997E-2</v>
      </c>
      <c r="K60" s="292">
        <f t="shared" si="65"/>
        <v>696000</v>
      </c>
      <c r="L60" s="293">
        <f t="shared" si="0"/>
        <v>0</v>
      </c>
      <c r="M60" s="294">
        <f t="shared" si="66"/>
        <v>46478</v>
      </c>
      <c r="N60" s="294">
        <f t="shared" si="1"/>
        <v>46844</v>
      </c>
      <c r="O60" s="293">
        <f t="shared" si="67"/>
        <v>92</v>
      </c>
      <c r="P60" s="295">
        <f t="shared" si="68"/>
        <v>0.25136612021857924</v>
      </c>
      <c r="Q60" s="296">
        <f t="shared" si="70"/>
        <v>174950.81967213115</v>
      </c>
      <c r="R60" s="287">
        <f t="shared" si="2"/>
        <v>1</v>
      </c>
      <c r="S60" s="288">
        <f t="shared" si="3"/>
        <v>38078</v>
      </c>
      <c r="T60" s="288">
        <f t="shared" si="4"/>
        <v>38443</v>
      </c>
      <c r="U60" s="287">
        <f t="shared" si="5"/>
        <v>1</v>
      </c>
      <c r="V60" s="289">
        <f t="shared" si="6"/>
        <v>2.7397260273972603E-3</v>
      </c>
      <c r="W60" s="290">
        <f t="shared" si="7"/>
        <v>1906.8493150684931</v>
      </c>
    </row>
    <row r="61" spans="1:23">
      <c r="A61" s="243">
        <v>1308</v>
      </c>
      <c r="B61" s="244" t="s">
        <v>703</v>
      </c>
      <c r="C61" s="244" t="s">
        <v>110</v>
      </c>
      <c r="D61" s="245">
        <v>2.4027397260273973</v>
      </c>
      <c r="E61" s="246">
        <v>45723</v>
      </c>
      <c r="F61" s="247">
        <v>46600</v>
      </c>
      <c r="G61" s="248">
        <v>20000000</v>
      </c>
      <c r="H61" s="249">
        <v>4.18</v>
      </c>
      <c r="J61" s="291">
        <f t="shared" si="64"/>
        <v>4.1799999999999997E-2</v>
      </c>
      <c r="K61" s="292">
        <f t="shared" si="65"/>
        <v>835999.99999999988</v>
      </c>
      <c r="L61" s="293">
        <f t="shared" si="0"/>
        <v>0</v>
      </c>
      <c r="M61" s="294">
        <f t="shared" si="66"/>
        <v>46478</v>
      </c>
      <c r="N61" s="294">
        <f t="shared" si="1"/>
        <v>46844</v>
      </c>
      <c r="O61" s="293">
        <f t="shared" si="67"/>
        <v>123</v>
      </c>
      <c r="P61" s="295">
        <f t="shared" si="68"/>
        <v>0.33606557377049179</v>
      </c>
      <c r="Q61" s="296">
        <f t="shared" si="70"/>
        <v>280950.8196721311</v>
      </c>
      <c r="R61" s="287">
        <f t="shared" si="2"/>
        <v>1</v>
      </c>
      <c r="S61" s="288">
        <f t="shared" si="3"/>
        <v>45383</v>
      </c>
      <c r="T61" s="288">
        <f t="shared" si="4"/>
        <v>45748</v>
      </c>
      <c r="U61" s="287">
        <f t="shared" si="5"/>
        <v>25</v>
      </c>
      <c r="V61" s="289">
        <f t="shared" si="6"/>
        <v>6.8493150684931503E-2</v>
      </c>
      <c r="W61" s="290">
        <f t="shared" si="7"/>
        <v>57260.273972602728</v>
      </c>
    </row>
    <row r="62" spans="1:23">
      <c r="A62" s="251">
        <v>1100</v>
      </c>
      <c r="B62" s="244" t="s">
        <v>703</v>
      </c>
      <c r="C62" s="244" t="s">
        <v>110</v>
      </c>
      <c r="D62" s="245">
        <v>17.953424657534246</v>
      </c>
      <c r="E62" s="256">
        <v>40059</v>
      </c>
      <c r="F62" s="252">
        <v>46612</v>
      </c>
      <c r="G62" s="248">
        <v>10000000</v>
      </c>
      <c r="H62" s="253">
        <v>4.07</v>
      </c>
      <c r="J62" s="291">
        <f t="shared" si="64"/>
        <v>4.07E-2</v>
      </c>
      <c r="K62" s="292">
        <f t="shared" si="65"/>
        <v>407000</v>
      </c>
      <c r="L62" s="293">
        <f t="shared" si="0"/>
        <v>0</v>
      </c>
      <c r="M62" s="294">
        <f t="shared" si="66"/>
        <v>46478</v>
      </c>
      <c r="N62" s="294">
        <f t="shared" si="1"/>
        <v>46844</v>
      </c>
      <c r="O62" s="293">
        <f t="shared" si="67"/>
        <v>135</v>
      </c>
      <c r="P62" s="295">
        <f t="shared" si="68"/>
        <v>0.36885245901639346</v>
      </c>
      <c r="Q62" s="296">
        <f t="shared" si="70"/>
        <v>150122.95081967214</v>
      </c>
      <c r="R62" s="287">
        <f t="shared" si="2"/>
        <v>0</v>
      </c>
      <c r="S62" s="288">
        <f t="shared" si="3"/>
        <v>39904</v>
      </c>
      <c r="T62" s="288">
        <f t="shared" si="4"/>
        <v>40269</v>
      </c>
      <c r="U62" s="287">
        <f t="shared" si="5"/>
        <v>210</v>
      </c>
      <c r="V62" s="289">
        <f t="shared" si="6"/>
        <v>0.57534246575342463</v>
      </c>
      <c r="W62" s="290">
        <f t="shared" si="7"/>
        <v>234164.38356164383</v>
      </c>
    </row>
    <row r="63" spans="1:23">
      <c r="A63" s="243">
        <v>900002509</v>
      </c>
      <c r="B63" s="244" t="s">
        <v>701</v>
      </c>
      <c r="C63" s="244" t="s">
        <v>702</v>
      </c>
      <c r="D63" s="245">
        <v>29.019178082191782</v>
      </c>
      <c r="E63" s="246">
        <v>36035</v>
      </c>
      <c r="F63" s="247">
        <v>46627</v>
      </c>
      <c r="G63" s="248">
        <v>5000000</v>
      </c>
      <c r="H63" s="249">
        <v>5.375</v>
      </c>
      <c r="J63" s="291">
        <f t="shared" si="64"/>
        <v>5.3749999999999999E-2</v>
      </c>
      <c r="K63" s="292">
        <f t="shared" si="65"/>
        <v>268750</v>
      </c>
      <c r="L63" s="293">
        <f t="shared" si="0"/>
        <v>0</v>
      </c>
      <c r="M63" s="294">
        <f t="shared" si="66"/>
        <v>46478</v>
      </c>
      <c r="N63" s="294">
        <f t="shared" si="1"/>
        <v>46844</v>
      </c>
      <c r="O63" s="293">
        <f t="shared" si="67"/>
        <v>150</v>
      </c>
      <c r="P63" s="295">
        <f t="shared" si="68"/>
        <v>0.4098360655737705</v>
      </c>
      <c r="Q63" s="296">
        <f t="shared" si="70"/>
        <v>110143.44262295082</v>
      </c>
      <c r="R63" s="287">
        <f t="shared" si="2"/>
        <v>0</v>
      </c>
      <c r="S63" s="288">
        <f t="shared" si="3"/>
        <v>35886</v>
      </c>
      <c r="T63" s="288">
        <f t="shared" si="4"/>
        <v>36251</v>
      </c>
      <c r="U63" s="287">
        <f t="shared" si="5"/>
        <v>216</v>
      </c>
      <c r="V63" s="289">
        <f t="shared" si="6"/>
        <v>0.59178082191780823</v>
      </c>
      <c r="W63" s="290">
        <f t="shared" si="7"/>
        <v>159041.09589041097</v>
      </c>
    </row>
    <row r="64" spans="1:23">
      <c r="A64" s="251">
        <v>1301</v>
      </c>
      <c r="B64" s="244" t="s">
        <v>703</v>
      </c>
      <c r="C64" s="244" t="s">
        <v>110</v>
      </c>
      <c r="D64" s="245">
        <v>2.6904109589041094</v>
      </c>
      <c r="E64" s="256">
        <v>45649</v>
      </c>
      <c r="F64" s="252">
        <v>46631</v>
      </c>
      <c r="G64" s="248">
        <v>20000000</v>
      </c>
      <c r="H64" s="253">
        <v>4.4800000000000004</v>
      </c>
      <c r="J64" s="291">
        <f t="shared" si="64"/>
        <v>4.4800000000000006E-2</v>
      </c>
      <c r="K64" s="292">
        <f t="shared" si="65"/>
        <v>896000.00000000012</v>
      </c>
      <c r="L64" s="293">
        <f t="shared" si="0"/>
        <v>0</v>
      </c>
      <c r="M64" s="294">
        <f t="shared" si="66"/>
        <v>46478</v>
      </c>
      <c r="N64" s="294">
        <f t="shared" si="1"/>
        <v>46844</v>
      </c>
      <c r="O64" s="293">
        <f t="shared" si="67"/>
        <v>154</v>
      </c>
      <c r="P64" s="295">
        <f t="shared" si="68"/>
        <v>0.42076502732240439</v>
      </c>
      <c r="Q64" s="296">
        <f t="shared" si="70"/>
        <v>377005.46448087436</v>
      </c>
      <c r="R64" s="287">
        <f t="shared" si="2"/>
        <v>0</v>
      </c>
      <c r="S64" s="288">
        <f t="shared" si="3"/>
        <v>45383</v>
      </c>
      <c r="T64" s="288">
        <f t="shared" si="4"/>
        <v>45748</v>
      </c>
      <c r="U64" s="287">
        <f t="shared" si="5"/>
        <v>99</v>
      </c>
      <c r="V64" s="289">
        <f t="shared" si="6"/>
        <v>0.27123287671232876</v>
      </c>
      <c r="W64" s="290">
        <f t="shared" si="7"/>
        <v>243024.65753424659</v>
      </c>
    </row>
    <row r="65" spans="1:23">
      <c r="A65" s="243">
        <v>4000005</v>
      </c>
      <c r="B65" s="244" t="s">
        <v>703</v>
      </c>
      <c r="C65" s="244" t="s">
        <v>707</v>
      </c>
      <c r="D65" s="245">
        <v>28.019178082191782</v>
      </c>
      <c r="E65" s="246">
        <v>36418</v>
      </c>
      <c r="F65" s="247">
        <v>46645</v>
      </c>
      <c r="G65" s="248">
        <v>10000000</v>
      </c>
      <c r="H65" s="249">
        <v>4.75</v>
      </c>
      <c r="J65" s="291">
        <f t="shared" si="64"/>
        <v>4.7500000000000001E-2</v>
      </c>
      <c r="K65" s="292">
        <f t="shared" si="65"/>
        <v>475000</v>
      </c>
      <c r="L65" s="293">
        <f t="shared" si="0"/>
        <v>0</v>
      </c>
      <c r="M65" s="294">
        <f t="shared" si="66"/>
        <v>46478</v>
      </c>
      <c r="N65" s="294">
        <f t="shared" si="1"/>
        <v>46844</v>
      </c>
      <c r="O65" s="293">
        <f t="shared" si="67"/>
        <v>168</v>
      </c>
      <c r="P65" s="295">
        <f t="shared" si="68"/>
        <v>0.45901639344262296</v>
      </c>
      <c r="Q65" s="296">
        <f t="shared" si="70"/>
        <v>218032.78688524591</v>
      </c>
      <c r="R65" s="287">
        <f t="shared" si="2"/>
        <v>0</v>
      </c>
      <c r="S65" s="288">
        <f t="shared" si="3"/>
        <v>36251</v>
      </c>
      <c r="T65" s="288">
        <f t="shared" si="4"/>
        <v>36617</v>
      </c>
      <c r="U65" s="287">
        <f t="shared" si="5"/>
        <v>199</v>
      </c>
      <c r="V65" s="289">
        <f t="shared" si="6"/>
        <v>0.54371584699453557</v>
      </c>
      <c r="W65" s="290">
        <f t="shared" si="7"/>
        <v>258265.02732240441</v>
      </c>
    </row>
    <row r="66" spans="1:23">
      <c r="A66" s="243">
        <v>1303</v>
      </c>
      <c r="B66" s="244" t="s">
        <v>703</v>
      </c>
      <c r="C66" s="244" t="s">
        <v>110</v>
      </c>
      <c r="D66" s="245">
        <v>2.7205479452054795</v>
      </c>
      <c r="E66" s="246">
        <v>45667</v>
      </c>
      <c r="F66" s="247">
        <v>46660</v>
      </c>
      <c r="G66" s="248">
        <v>20000000</v>
      </c>
      <c r="H66" s="249">
        <v>4.42</v>
      </c>
      <c r="J66" s="291">
        <f t="shared" si="64"/>
        <v>4.4199999999999996E-2</v>
      </c>
      <c r="K66" s="292">
        <f t="shared" si="65"/>
        <v>883999.99999999988</v>
      </c>
      <c r="L66" s="293">
        <f t="shared" si="0"/>
        <v>0</v>
      </c>
      <c r="M66" s="294">
        <f t="shared" si="66"/>
        <v>46478</v>
      </c>
      <c r="N66" s="294">
        <f t="shared" si="1"/>
        <v>46844</v>
      </c>
      <c r="O66" s="293">
        <f t="shared" si="67"/>
        <v>183</v>
      </c>
      <c r="P66" s="295">
        <f t="shared" si="68"/>
        <v>0.5</v>
      </c>
      <c r="Q66" s="296">
        <f t="shared" si="70"/>
        <v>441999.99999999994</v>
      </c>
      <c r="R66" s="287">
        <f t="shared" si="2"/>
        <v>1</v>
      </c>
      <c r="S66" s="288">
        <f t="shared" si="3"/>
        <v>45383</v>
      </c>
      <c r="T66" s="288">
        <f t="shared" si="4"/>
        <v>45748</v>
      </c>
      <c r="U66" s="287">
        <f t="shared" si="5"/>
        <v>81</v>
      </c>
      <c r="V66" s="289">
        <f t="shared" si="6"/>
        <v>0.22191780821917809</v>
      </c>
      <c r="W66" s="290">
        <f t="shared" si="7"/>
        <v>196175.34246575341</v>
      </c>
    </row>
    <row r="67" spans="1:23">
      <c r="A67" s="251">
        <v>7000466779</v>
      </c>
      <c r="B67" s="244" t="s">
        <v>697</v>
      </c>
      <c r="C67" s="244" t="s">
        <v>698</v>
      </c>
      <c r="D67" s="245">
        <v>38.397260273972606</v>
      </c>
      <c r="E67" s="246">
        <v>32650</v>
      </c>
      <c r="F67" s="252">
        <v>46665</v>
      </c>
      <c r="G67" s="248">
        <v>438818.68</v>
      </c>
      <c r="H67" s="253">
        <v>9.375</v>
      </c>
      <c r="J67" s="291">
        <f t="shared" si="64"/>
        <v>9.375E-2</v>
      </c>
      <c r="K67" s="292">
        <f t="shared" si="65"/>
        <v>41139.251250000001</v>
      </c>
      <c r="L67" s="293">
        <f t="shared" si="0"/>
        <v>0</v>
      </c>
      <c r="M67" s="294">
        <f t="shared" si="66"/>
        <v>46478</v>
      </c>
      <c r="N67" s="294">
        <f t="shared" si="1"/>
        <v>46844</v>
      </c>
      <c r="O67" s="293">
        <f t="shared" si="67"/>
        <v>188</v>
      </c>
      <c r="P67" s="295">
        <f t="shared" si="68"/>
        <v>0.51366120218579236</v>
      </c>
      <c r="Q67" s="296">
        <f t="shared" si="70"/>
        <v>21131.637254098361</v>
      </c>
      <c r="R67" s="287">
        <f t="shared" si="2"/>
        <v>0</v>
      </c>
      <c r="S67" s="288">
        <f t="shared" si="3"/>
        <v>32599</v>
      </c>
      <c r="T67" s="288">
        <f t="shared" si="4"/>
        <v>32964</v>
      </c>
      <c r="U67" s="287">
        <f t="shared" si="5"/>
        <v>314</v>
      </c>
      <c r="V67" s="289">
        <f t="shared" si="6"/>
        <v>0.86027397260273974</v>
      </c>
      <c r="W67" s="290">
        <f t="shared" si="7"/>
        <v>35391.027102739725</v>
      </c>
    </row>
    <row r="68" spans="1:23">
      <c r="A68" s="243">
        <v>710003</v>
      </c>
      <c r="B68" s="244" t="s">
        <v>703</v>
      </c>
      <c r="C68" s="244" t="s">
        <v>698</v>
      </c>
      <c r="D68" s="245">
        <v>28.019178082191782</v>
      </c>
      <c r="E68" s="246">
        <v>36465</v>
      </c>
      <c r="F68" s="247">
        <v>46692</v>
      </c>
      <c r="G68" s="248">
        <v>5000000</v>
      </c>
      <c r="H68" s="249">
        <v>4.875</v>
      </c>
      <c r="J68" s="291">
        <f t="shared" si="64"/>
        <v>4.8750000000000002E-2</v>
      </c>
      <c r="K68" s="292">
        <f t="shared" si="65"/>
        <v>243750</v>
      </c>
      <c r="L68" s="293">
        <f t="shared" si="0"/>
        <v>0</v>
      </c>
      <c r="M68" s="294">
        <f t="shared" si="66"/>
        <v>46478</v>
      </c>
      <c r="N68" s="294">
        <f t="shared" si="1"/>
        <v>46844</v>
      </c>
      <c r="O68" s="293">
        <f t="shared" si="67"/>
        <v>215</v>
      </c>
      <c r="P68" s="295">
        <f t="shared" si="68"/>
        <v>0.58743169398907102</v>
      </c>
      <c r="Q68" s="296">
        <f t="shared" si="70"/>
        <v>143186.47540983607</v>
      </c>
      <c r="R68" s="287">
        <f t="shared" si="2"/>
        <v>0</v>
      </c>
      <c r="S68" s="288">
        <f t="shared" si="3"/>
        <v>36251</v>
      </c>
      <c r="T68" s="288">
        <f t="shared" si="4"/>
        <v>36617</v>
      </c>
      <c r="U68" s="287">
        <f t="shared" si="5"/>
        <v>152</v>
      </c>
      <c r="V68" s="289">
        <f t="shared" si="6"/>
        <v>0.41530054644808745</v>
      </c>
      <c r="W68" s="290">
        <f t="shared" si="7"/>
        <v>101229.50819672132</v>
      </c>
    </row>
    <row r="69" spans="1:23">
      <c r="A69" s="243">
        <v>1002520</v>
      </c>
      <c r="B69" s="244" t="s">
        <v>701</v>
      </c>
      <c r="C69" s="244" t="s">
        <v>707</v>
      </c>
      <c r="D69" s="245">
        <v>29.019178082191782</v>
      </c>
      <c r="E69" s="246">
        <v>36126</v>
      </c>
      <c r="F69" s="247">
        <v>46718</v>
      </c>
      <c r="G69" s="248">
        <v>5000000</v>
      </c>
      <c r="H69" s="249">
        <v>4.75</v>
      </c>
      <c r="J69" s="291">
        <f t="shared" si="64"/>
        <v>4.7500000000000001E-2</v>
      </c>
      <c r="K69" s="292">
        <f t="shared" si="65"/>
        <v>237500</v>
      </c>
      <c r="L69" s="293">
        <f t="shared" si="0"/>
        <v>0</v>
      </c>
      <c r="M69" s="294">
        <f t="shared" si="66"/>
        <v>46478</v>
      </c>
      <c r="N69" s="294">
        <f t="shared" si="1"/>
        <v>46844</v>
      </c>
      <c r="O69" s="293">
        <f t="shared" si="67"/>
        <v>241</v>
      </c>
      <c r="P69" s="295">
        <f t="shared" si="68"/>
        <v>0.65846994535519121</v>
      </c>
      <c r="Q69" s="296">
        <f t="shared" si="70"/>
        <v>156386.6120218579</v>
      </c>
      <c r="R69" s="287">
        <f t="shared" si="2"/>
        <v>0</v>
      </c>
      <c r="S69" s="288">
        <f t="shared" si="3"/>
        <v>35886</v>
      </c>
      <c r="T69" s="288">
        <f t="shared" si="4"/>
        <v>36251</v>
      </c>
      <c r="U69" s="287">
        <f t="shared" si="5"/>
        <v>125</v>
      </c>
      <c r="V69" s="289">
        <f t="shared" si="6"/>
        <v>0.34246575342465752</v>
      </c>
      <c r="W69" s="290">
        <f t="shared" si="7"/>
        <v>81335.616438356155</v>
      </c>
    </row>
    <row r="70" spans="1:23">
      <c r="A70" s="250">
        <v>1002421</v>
      </c>
      <c r="B70" s="244" t="s">
        <v>701</v>
      </c>
      <c r="C70" s="244" t="s">
        <v>707</v>
      </c>
      <c r="D70" s="245">
        <v>31.019178082191782</v>
      </c>
      <c r="E70" s="246">
        <v>35479</v>
      </c>
      <c r="F70" s="247">
        <v>46801</v>
      </c>
      <c r="G70" s="248">
        <v>10000000</v>
      </c>
      <c r="H70" s="249">
        <v>7.375</v>
      </c>
      <c r="J70" s="291">
        <f t="shared" si="64"/>
        <v>7.3749999999999996E-2</v>
      </c>
      <c r="K70" s="292">
        <f t="shared" si="65"/>
        <v>737500</v>
      </c>
      <c r="L70" s="293">
        <f t="shared" si="0"/>
        <v>1</v>
      </c>
      <c r="M70" s="294">
        <f t="shared" si="66"/>
        <v>46478</v>
      </c>
      <c r="N70" s="294">
        <f t="shared" si="1"/>
        <v>46844</v>
      </c>
      <c r="O70" s="293">
        <f t="shared" si="67"/>
        <v>324</v>
      </c>
      <c r="P70" s="295">
        <f t="shared" si="68"/>
        <v>0.88524590163934425</v>
      </c>
      <c r="Q70" s="296">
        <f t="shared" si="70"/>
        <v>652868.85245901637</v>
      </c>
      <c r="R70" s="287">
        <f t="shared" si="2"/>
        <v>1</v>
      </c>
      <c r="S70" s="288">
        <f t="shared" si="3"/>
        <v>35156</v>
      </c>
      <c r="T70" s="288">
        <f t="shared" si="4"/>
        <v>35521</v>
      </c>
      <c r="U70" s="287">
        <f t="shared" si="5"/>
        <v>42</v>
      </c>
      <c r="V70" s="289">
        <f t="shared" si="6"/>
        <v>0.11506849315068493</v>
      </c>
      <c r="W70" s="290">
        <f t="shared" si="7"/>
        <v>84863.013698630137</v>
      </c>
    </row>
    <row r="71" spans="1:23">
      <c r="A71" s="250">
        <v>1306</v>
      </c>
      <c r="B71" s="244" t="s">
        <v>703</v>
      </c>
      <c r="C71" s="244" t="s">
        <v>110</v>
      </c>
      <c r="D71" s="245">
        <v>3.1123287671232878</v>
      </c>
      <c r="E71" s="246">
        <v>45708</v>
      </c>
      <c r="F71" s="247">
        <v>46844</v>
      </c>
      <c r="G71" s="248">
        <v>20000000</v>
      </c>
      <c r="H71" s="249">
        <v>4.2300000000000004</v>
      </c>
      <c r="J71" s="291">
        <f t="shared" si="64"/>
        <v>4.2300000000000004E-2</v>
      </c>
      <c r="K71" s="292">
        <f t="shared" si="65"/>
        <v>846000.00000000012</v>
      </c>
      <c r="L71" s="293">
        <f t="shared" ref="L71:L134" si="177">IF(MONTH(F71)&lt;=3,1,0)</f>
        <v>0</v>
      </c>
      <c r="M71" s="294">
        <f t="shared" si="66"/>
        <v>46844</v>
      </c>
      <c r="N71" s="294">
        <f t="shared" ref="N71:N134" si="178">DATE(YEAR(F71)+IF(L71=1,0,1),4,1)</f>
        <v>47209</v>
      </c>
      <c r="O71" s="293">
        <f t="shared" ref="O71:O134" si="179">F71-M71+1</f>
        <v>1</v>
      </c>
      <c r="P71" s="295">
        <f t="shared" ref="P71:P134" si="180">O71/(N71-M71)</f>
        <v>2.7397260273972603E-3</v>
      </c>
      <c r="Q71" s="296">
        <f t="shared" ref="Q71:Q134" si="181">P71*K71</f>
        <v>2317.8082191780827</v>
      </c>
      <c r="R71" s="287">
        <f t="shared" ref="R71:R134" si="182">IF(MONTH(E71)&lt;=3,1,0)</f>
        <v>1</v>
      </c>
      <c r="S71" s="288">
        <f t="shared" ref="S71:S134" si="183">DATE(YEAR(E71)+IF(R71=1,0,1)-1,4,1)</f>
        <v>45383</v>
      </c>
      <c r="T71" s="288">
        <f t="shared" ref="T71:T134" si="184">DATE(YEAR(E71)+IF(R71=1,0,1),4,1)</f>
        <v>45748</v>
      </c>
      <c r="U71" s="287">
        <f t="shared" ref="U71:U134" si="185">T71-E71</f>
        <v>40</v>
      </c>
      <c r="V71" s="289">
        <f t="shared" ref="V71:V134" si="186">U71/(T71-S71)</f>
        <v>0.1095890410958904</v>
      </c>
      <c r="W71" s="290">
        <f t="shared" ref="W71:W134" si="187">V71*K71</f>
        <v>92712.328767123297</v>
      </c>
    </row>
    <row r="72" spans="1:23">
      <c r="A72" s="250">
        <v>7000468450</v>
      </c>
      <c r="B72" s="244" t="s">
        <v>697</v>
      </c>
      <c r="C72" s="244" t="s">
        <v>698</v>
      </c>
      <c r="D72" s="245">
        <v>38.035616438356165</v>
      </c>
      <c r="E72" s="246">
        <v>32965</v>
      </c>
      <c r="F72" s="247">
        <v>46848</v>
      </c>
      <c r="G72" s="248">
        <v>146272.89000000001</v>
      </c>
      <c r="H72" s="249">
        <v>11.5</v>
      </c>
      <c r="J72" s="291">
        <f t="shared" ref="J72:J135" si="188">H72/100</f>
        <v>0.115</v>
      </c>
      <c r="K72" s="292">
        <f t="shared" ref="K72:K135" si="189">G72*J72</f>
        <v>16821.382350000003</v>
      </c>
      <c r="L72" s="293">
        <f t="shared" si="177"/>
        <v>0</v>
      </c>
      <c r="M72" s="294">
        <f t="shared" ref="M72:M135" si="190">DATE(YEAR(F72)+IF(L72=1,0,1)-1,4,1)</f>
        <v>46844</v>
      </c>
      <c r="N72" s="294">
        <f t="shared" si="178"/>
        <v>47209</v>
      </c>
      <c r="O72" s="293">
        <f t="shared" si="179"/>
        <v>5</v>
      </c>
      <c r="P72" s="295">
        <f t="shared" si="180"/>
        <v>1.3698630136986301E-2</v>
      </c>
      <c r="Q72" s="296">
        <f t="shared" si="181"/>
        <v>230.42989520547948</v>
      </c>
      <c r="R72" s="287">
        <f t="shared" si="182"/>
        <v>0</v>
      </c>
      <c r="S72" s="288">
        <f t="shared" si="183"/>
        <v>32964</v>
      </c>
      <c r="T72" s="288">
        <f t="shared" si="184"/>
        <v>33329</v>
      </c>
      <c r="U72" s="287">
        <f t="shared" si="185"/>
        <v>364</v>
      </c>
      <c r="V72" s="289">
        <f t="shared" si="186"/>
        <v>0.99726027397260275</v>
      </c>
      <c r="W72" s="290">
        <f t="shared" si="187"/>
        <v>16775.296370958909</v>
      </c>
    </row>
    <row r="73" spans="1:23">
      <c r="A73" s="250">
        <v>900002463</v>
      </c>
      <c r="B73" s="244" t="s">
        <v>701</v>
      </c>
      <c r="C73" s="244" t="s">
        <v>702</v>
      </c>
      <c r="D73" s="245">
        <v>31.021917808219179</v>
      </c>
      <c r="E73" s="255">
        <v>35556</v>
      </c>
      <c r="F73" s="247">
        <v>46879</v>
      </c>
      <c r="G73" s="248">
        <v>10000000</v>
      </c>
      <c r="H73" s="249">
        <v>7.625</v>
      </c>
      <c r="J73" s="291">
        <f t="shared" si="188"/>
        <v>7.6249999999999998E-2</v>
      </c>
      <c r="K73" s="292">
        <f t="shared" si="189"/>
        <v>762500</v>
      </c>
      <c r="L73" s="293">
        <f t="shared" si="177"/>
        <v>0</v>
      </c>
      <c r="M73" s="294">
        <f t="shared" si="190"/>
        <v>46844</v>
      </c>
      <c r="N73" s="294">
        <f t="shared" si="178"/>
        <v>47209</v>
      </c>
      <c r="O73" s="293">
        <f t="shared" si="179"/>
        <v>36</v>
      </c>
      <c r="P73" s="295">
        <f t="shared" si="180"/>
        <v>9.8630136986301367E-2</v>
      </c>
      <c r="Q73" s="296">
        <f t="shared" si="181"/>
        <v>75205.479452054788</v>
      </c>
      <c r="R73" s="287">
        <f t="shared" si="182"/>
        <v>0</v>
      </c>
      <c r="S73" s="288">
        <f t="shared" si="183"/>
        <v>35521</v>
      </c>
      <c r="T73" s="288">
        <f t="shared" si="184"/>
        <v>35886</v>
      </c>
      <c r="U73" s="287">
        <f t="shared" si="185"/>
        <v>330</v>
      </c>
      <c r="V73" s="289">
        <f t="shared" si="186"/>
        <v>0.90410958904109584</v>
      </c>
      <c r="W73" s="290">
        <f t="shared" si="187"/>
        <v>689383.56164383562</v>
      </c>
    </row>
    <row r="74" spans="1:23">
      <c r="A74" s="243">
        <v>1110</v>
      </c>
      <c r="B74" s="244" t="s">
        <v>703</v>
      </c>
      <c r="C74" s="244" t="s">
        <v>110</v>
      </c>
      <c r="D74" s="245">
        <v>18.043835616438358</v>
      </c>
      <c r="E74" s="246">
        <v>40380</v>
      </c>
      <c r="F74" s="247">
        <v>46966</v>
      </c>
      <c r="G74" s="248">
        <v>20000000</v>
      </c>
      <c r="H74" s="249">
        <v>4.21</v>
      </c>
      <c r="J74" s="291">
        <f t="shared" si="188"/>
        <v>4.2099999999999999E-2</v>
      </c>
      <c r="K74" s="292">
        <f t="shared" si="189"/>
        <v>842000</v>
      </c>
      <c r="L74" s="293">
        <f t="shared" si="177"/>
        <v>0</v>
      </c>
      <c r="M74" s="294">
        <f t="shared" si="190"/>
        <v>46844</v>
      </c>
      <c r="N74" s="294">
        <f t="shared" si="178"/>
        <v>47209</v>
      </c>
      <c r="O74" s="293">
        <f t="shared" si="179"/>
        <v>123</v>
      </c>
      <c r="P74" s="295">
        <f t="shared" si="180"/>
        <v>0.33698630136986302</v>
      </c>
      <c r="Q74" s="296">
        <f t="shared" si="181"/>
        <v>283742.46575342468</v>
      </c>
      <c r="R74" s="287">
        <f t="shared" si="182"/>
        <v>0</v>
      </c>
      <c r="S74" s="288">
        <f t="shared" si="183"/>
        <v>40269</v>
      </c>
      <c r="T74" s="288">
        <f t="shared" si="184"/>
        <v>40634</v>
      </c>
      <c r="U74" s="287">
        <f t="shared" si="185"/>
        <v>254</v>
      </c>
      <c r="V74" s="289">
        <f t="shared" si="186"/>
        <v>0.69589041095890414</v>
      </c>
      <c r="W74" s="290">
        <f t="shared" si="187"/>
        <v>585939.72602739732</v>
      </c>
    </row>
    <row r="75" spans="1:23">
      <c r="A75" s="243">
        <v>4000004</v>
      </c>
      <c r="B75" s="244" t="s">
        <v>703</v>
      </c>
      <c r="C75" s="244" t="s">
        <v>707</v>
      </c>
      <c r="D75" s="245">
        <v>29.021917808219179</v>
      </c>
      <c r="E75" s="246">
        <v>36382</v>
      </c>
      <c r="F75" s="247">
        <v>46975</v>
      </c>
      <c r="G75" s="248">
        <v>15000000</v>
      </c>
      <c r="H75" s="249">
        <v>4.5</v>
      </c>
      <c r="J75" s="291">
        <f t="shared" si="188"/>
        <v>4.4999999999999998E-2</v>
      </c>
      <c r="K75" s="292">
        <f t="shared" si="189"/>
        <v>675000</v>
      </c>
      <c r="L75" s="293">
        <f t="shared" si="177"/>
        <v>0</v>
      </c>
      <c r="M75" s="294">
        <f t="shared" si="190"/>
        <v>46844</v>
      </c>
      <c r="N75" s="294">
        <f t="shared" si="178"/>
        <v>47209</v>
      </c>
      <c r="O75" s="293">
        <f t="shared" si="179"/>
        <v>132</v>
      </c>
      <c r="P75" s="295">
        <f t="shared" si="180"/>
        <v>0.36164383561643837</v>
      </c>
      <c r="Q75" s="296">
        <f t="shared" si="181"/>
        <v>244109.5890410959</v>
      </c>
      <c r="R75" s="287">
        <f t="shared" si="182"/>
        <v>0</v>
      </c>
      <c r="S75" s="288">
        <f t="shared" si="183"/>
        <v>36251</v>
      </c>
      <c r="T75" s="288">
        <f t="shared" si="184"/>
        <v>36617</v>
      </c>
      <c r="U75" s="287">
        <f t="shared" si="185"/>
        <v>235</v>
      </c>
      <c r="V75" s="289">
        <f t="shared" si="186"/>
        <v>0.64207650273224048</v>
      </c>
      <c r="W75" s="290">
        <f t="shared" si="187"/>
        <v>433401.63934426231</v>
      </c>
    </row>
    <row r="76" spans="1:23">
      <c r="A76" s="251">
        <v>1048</v>
      </c>
      <c r="B76" s="244" t="s">
        <v>703</v>
      </c>
      <c r="C76" s="244" t="s">
        <v>110</v>
      </c>
      <c r="D76" s="245">
        <v>22.942465753424656</v>
      </c>
      <c r="E76" s="246">
        <v>38652</v>
      </c>
      <c r="F76" s="252">
        <v>47026</v>
      </c>
      <c r="G76" s="248">
        <v>15000000</v>
      </c>
      <c r="H76" s="253">
        <v>4.45</v>
      </c>
      <c r="J76" s="291">
        <f t="shared" si="188"/>
        <v>4.4500000000000005E-2</v>
      </c>
      <c r="K76" s="292">
        <f t="shared" si="189"/>
        <v>667500.00000000012</v>
      </c>
      <c r="L76" s="293">
        <f t="shared" si="177"/>
        <v>0</v>
      </c>
      <c r="M76" s="294">
        <f t="shared" si="190"/>
        <v>46844</v>
      </c>
      <c r="N76" s="294">
        <f t="shared" si="178"/>
        <v>47209</v>
      </c>
      <c r="O76" s="293">
        <f t="shared" si="179"/>
        <v>183</v>
      </c>
      <c r="P76" s="295">
        <f t="shared" si="180"/>
        <v>0.50136986301369868</v>
      </c>
      <c r="Q76" s="296">
        <f t="shared" si="181"/>
        <v>334664.38356164395</v>
      </c>
      <c r="R76" s="287">
        <f t="shared" si="182"/>
        <v>0</v>
      </c>
      <c r="S76" s="288">
        <f t="shared" si="183"/>
        <v>38443</v>
      </c>
      <c r="T76" s="288">
        <f t="shared" si="184"/>
        <v>38808</v>
      </c>
      <c r="U76" s="287">
        <f t="shared" si="185"/>
        <v>156</v>
      </c>
      <c r="V76" s="289">
        <f t="shared" si="186"/>
        <v>0.42739726027397262</v>
      </c>
      <c r="W76" s="290">
        <f t="shared" si="187"/>
        <v>285287.67123287678</v>
      </c>
    </row>
    <row r="77" spans="1:23">
      <c r="A77" s="250">
        <v>1302</v>
      </c>
      <c r="B77" s="244" t="s">
        <v>703</v>
      </c>
      <c r="C77" s="244" t="s">
        <v>110</v>
      </c>
      <c r="D77" s="245">
        <v>3.8136986301369862</v>
      </c>
      <c r="E77" s="246">
        <v>45666</v>
      </c>
      <c r="F77" s="247">
        <v>47058</v>
      </c>
      <c r="G77" s="248">
        <v>20000000</v>
      </c>
      <c r="H77" s="249">
        <v>4.41</v>
      </c>
      <c r="J77" s="291">
        <f t="shared" si="188"/>
        <v>4.41E-2</v>
      </c>
      <c r="K77" s="292">
        <f t="shared" si="189"/>
        <v>882000</v>
      </c>
      <c r="L77" s="293">
        <f t="shared" si="177"/>
        <v>0</v>
      </c>
      <c r="M77" s="294">
        <f t="shared" si="190"/>
        <v>46844</v>
      </c>
      <c r="N77" s="294">
        <f t="shared" si="178"/>
        <v>47209</v>
      </c>
      <c r="O77" s="293">
        <f t="shared" si="179"/>
        <v>215</v>
      </c>
      <c r="P77" s="295">
        <f t="shared" si="180"/>
        <v>0.58904109589041098</v>
      </c>
      <c r="Q77" s="296">
        <f t="shared" si="181"/>
        <v>519534.24657534249</v>
      </c>
      <c r="R77" s="287">
        <f t="shared" si="182"/>
        <v>1</v>
      </c>
      <c r="S77" s="288">
        <f t="shared" si="183"/>
        <v>45383</v>
      </c>
      <c r="T77" s="288">
        <f t="shared" si="184"/>
        <v>45748</v>
      </c>
      <c r="U77" s="287">
        <f t="shared" si="185"/>
        <v>82</v>
      </c>
      <c r="V77" s="289">
        <f t="shared" si="186"/>
        <v>0.22465753424657534</v>
      </c>
      <c r="W77" s="290">
        <f t="shared" si="187"/>
        <v>198147.94520547945</v>
      </c>
    </row>
    <row r="78" spans="1:23">
      <c r="A78" s="250">
        <v>1002521</v>
      </c>
      <c r="B78" s="244" t="s">
        <v>701</v>
      </c>
      <c r="C78" s="244" t="s">
        <v>707</v>
      </c>
      <c r="D78" s="245">
        <v>30.021917808219179</v>
      </c>
      <c r="E78" s="246">
        <v>36126</v>
      </c>
      <c r="F78" s="247">
        <v>47084</v>
      </c>
      <c r="G78" s="248">
        <v>5000000</v>
      </c>
      <c r="H78" s="249">
        <v>4.75</v>
      </c>
      <c r="J78" s="291">
        <f t="shared" si="188"/>
        <v>4.7500000000000001E-2</v>
      </c>
      <c r="K78" s="292">
        <f t="shared" si="189"/>
        <v>237500</v>
      </c>
      <c r="L78" s="293">
        <f t="shared" si="177"/>
        <v>0</v>
      </c>
      <c r="M78" s="294">
        <f t="shared" si="190"/>
        <v>46844</v>
      </c>
      <c r="N78" s="294">
        <f t="shared" si="178"/>
        <v>47209</v>
      </c>
      <c r="O78" s="293">
        <f t="shared" si="179"/>
        <v>241</v>
      </c>
      <c r="P78" s="295">
        <f t="shared" si="180"/>
        <v>0.66027397260273968</v>
      </c>
      <c r="Q78" s="296">
        <f t="shared" si="181"/>
        <v>156815.06849315067</v>
      </c>
      <c r="R78" s="287">
        <f t="shared" si="182"/>
        <v>0</v>
      </c>
      <c r="S78" s="288">
        <f t="shared" si="183"/>
        <v>35886</v>
      </c>
      <c r="T78" s="288">
        <f t="shared" si="184"/>
        <v>36251</v>
      </c>
      <c r="U78" s="287">
        <f t="shared" si="185"/>
        <v>125</v>
      </c>
      <c r="V78" s="289">
        <f t="shared" si="186"/>
        <v>0.34246575342465752</v>
      </c>
      <c r="W78" s="290">
        <f t="shared" si="187"/>
        <v>81335.616438356155</v>
      </c>
    </row>
    <row r="79" spans="1:23">
      <c r="A79" s="250">
        <v>900002420</v>
      </c>
      <c r="B79" s="244" t="s">
        <v>701</v>
      </c>
      <c r="C79" s="244" t="s">
        <v>702</v>
      </c>
      <c r="D79" s="245">
        <v>32.021917808219179</v>
      </c>
      <c r="E79" s="246">
        <v>35478</v>
      </c>
      <c r="F79" s="247">
        <v>47166</v>
      </c>
      <c r="G79" s="248">
        <v>10000000</v>
      </c>
      <c r="H79" s="249">
        <v>7.375</v>
      </c>
      <c r="J79" s="291">
        <f t="shared" si="188"/>
        <v>7.3749999999999996E-2</v>
      </c>
      <c r="K79" s="292">
        <f t="shared" si="189"/>
        <v>737500</v>
      </c>
      <c r="L79" s="293">
        <f t="shared" si="177"/>
        <v>1</v>
      </c>
      <c r="M79" s="294">
        <f t="shared" si="190"/>
        <v>46844</v>
      </c>
      <c r="N79" s="294">
        <f t="shared" si="178"/>
        <v>47209</v>
      </c>
      <c r="O79" s="293">
        <f t="shared" si="179"/>
        <v>323</v>
      </c>
      <c r="P79" s="295">
        <f t="shared" si="180"/>
        <v>0.8849315068493151</v>
      </c>
      <c r="Q79" s="296">
        <f t="shared" si="181"/>
        <v>652636.98630136985</v>
      </c>
      <c r="R79" s="287">
        <f t="shared" si="182"/>
        <v>1</v>
      </c>
      <c r="S79" s="288">
        <f t="shared" si="183"/>
        <v>35156</v>
      </c>
      <c r="T79" s="288">
        <f t="shared" si="184"/>
        <v>35521</v>
      </c>
      <c r="U79" s="287">
        <f t="shared" si="185"/>
        <v>43</v>
      </c>
      <c r="V79" s="289">
        <f t="shared" si="186"/>
        <v>0.11780821917808219</v>
      </c>
      <c r="W79" s="290">
        <f t="shared" si="187"/>
        <v>86883.561643835623</v>
      </c>
    </row>
    <row r="80" spans="1:23">
      <c r="A80" s="243">
        <v>1002422</v>
      </c>
      <c r="B80" s="244" t="s">
        <v>701</v>
      </c>
      <c r="C80" s="244" t="s">
        <v>707</v>
      </c>
      <c r="D80" s="245">
        <v>32.021917808219179</v>
      </c>
      <c r="E80" s="246">
        <v>35479</v>
      </c>
      <c r="F80" s="247">
        <v>47167</v>
      </c>
      <c r="G80" s="248">
        <v>10000000</v>
      </c>
      <c r="H80" s="249">
        <v>7.375</v>
      </c>
      <c r="J80" s="291">
        <f t="shared" si="188"/>
        <v>7.3749999999999996E-2</v>
      </c>
      <c r="K80" s="292">
        <f t="shared" si="189"/>
        <v>737500</v>
      </c>
      <c r="L80" s="293">
        <f t="shared" si="177"/>
        <v>1</v>
      </c>
      <c r="M80" s="294">
        <f t="shared" si="190"/>
        <v>46844</v>
      </c>
      <c r="N80" s="294">
        <f t="shared" si="178"/>
        <v>47209</v>
      </c>
      <c r="O80" s="293">
        <f t="shared" si="179"/>
        <v>324</v>
      </c>
      <c r="P80" s="295">
        <f t="shared" si="180"/>
        <v>0.88767123287671235</v>
      </c>
      <c r="Q80" s="296">
        <f t="shared" si="181"/>
        <v>654657.53424657532</v>
      </c>
      <c r="R80" s="287">
        <f t="shared" si="182"/>
        <v>1</v>
      </c>
      <c r="S80" s="288">
        <f t="shared" si="183"/>
        <v>35156</v>
      </c>
      <c r="T80" s="288">
        <f t="shared" si="184"/>
        <v>35521</v>
      </c>
      <c r="U80" s="287">
        <f t="shared" si="185"/>
        <v>42</v>
      </c>
      <c r="V80" s="289">
        <f t="shared" si="186"/>
        <v>0.11506849315068493</v>
      </c>
      <c r="W80" s="290">
        <f t="shared" si="187"/>
        <v>84863.013698630137</v>
      </c>
    </row>
    <row r="81" spans="1:23">
      <c r="A81" s="243">
        <v>1002527</v>
      </c>
      <c r="B81" s="244" t="s">
        <v>701</v>
      </c>
      <c r="C81" s="244" t="s">
        <v>707</v>
      </c>
      <c r="D81" s="245">
        <v>30.07123287671233</v>
      </c>
      <c r="E81" s="246">
        <v>36216</v>
      </c>
      <c r="F81" s="247">
        <v>47192</v>
      </c>
      <c r="G81" s="248">
        <v>5000000</v>
      </c>
      <c r="H81" s="249">
        <v>4.5</v>
      </c>
      <c r="J81" s="291">
        <f t="shared" si="188"/>
        <v>4.4999999999999998E-2</v>
      </c>
      <c r="K81" s="292">
        <f t="shared" si="189"/>
        <v>225000</v>
      </c>
      <c r="L81" s="293">
        <f t="shared" si="177"/>
        <v>1</v>
      </c>
      <c r="M81" s="294">
        <f t="shared" si="190"/>
        <v>46844</v>
      </c>
      <c r="N81" s="294">
        <f t="shared" si="178"/>
        <v>47209</v>
      </c>
      <c r="O81" s="293">
        <f t="shared" si="179"/>
        <v>349</v>
      </c>
      <c r="P81" s="295">
        <f t="shared" si="180"/>
        <v>0.95616438356164379</v>
      </c>
      <c r="Q81" s="296">
        <f t="shared" si="181"/>
        <v>215136.98630136985</v>
      </c>
      <c r="R81" s="287">
        <f t="shared" si="182"/>
        <v>1</v>
      </c>
      <c r="S81" s="288">
        <f t="shared" si="183"/>
        <v>35886</v>
      </c>
      <c r="T81" s="288">
        <f t="shared" si="184"/>
        <v>36251</v>
      </c>
      <c r="U81" s="287">
        <f t="shared" si="185"/>
        <v>35</v>
      </c>
      <c r="V81" s="289">
        <f t="shared" si="186"/>
        <v>9.5890410958904104E-2</v>
      </c>
      <c r="W81" s="290">
        <f t="shared" si="187"/>
        <v>21575.342465753423</v>
      </c>
    </row>
    <row r="82" spans="1:23">
      <c r="A82" s="243">
        <v>1277</v>
      </c>
      <c r="B82" s="244" t="s">
        <v>703</v>
      </c>
      <c r="C82" s="244" t="s">
        <v>110</v>
      </c>
      <c r="D82" s="245">
        <v>5.3369863013698629</v>
      </c>
      <c r="E82" s="246">
        <v>45244</v>
      </c>
      <c r="F82" s="247">
        <v>47192</v>
      </c>
      <c r="G82" s="248">
        <v>20000000</v>
      </c>
      <c r="H82" s="249">
        <v>4.3099999999999996</v>
      </c>
      <c r="J82" s="291">
        <f t="shared" si="188"/>
        <v>4.3099999999999999E-2</v>
      </c>
      <c r="K82" s="292">
        <f t="shared" si="189"/>
        <v>862000</v>
      </c>
      <c r="L82" s="293">
        <f t="shared" si="177"/>
        <v>1</v>
      </c>
      <c r="M82" s="294">
        <f t="shared" si="190"/>
        <v>46844</v>
      </c>
      <c r="N82" s="294">
        <f t="shared" si="178"/>
        <v>47209</v>
      </c>
      <c r="O82" s="293">
        <f t="shared" si="179"/>
        <v>349</v>
      </c>
      <c r="P82" s="295">
        <f t="shared" si="180"/>
        <v>0.95616438356164379</v>
      </c>
      <c r="Q82" s="296">
        <f t="shared" si="181"/>
        <v>824213.6986301369</v>
      </c>
      <c r="R82" s="287">
        <f t="shared" si="182"/>
        <v>0</v>
      </c>
      <c r="S82" s="288">
        <f t="shared" si="183"/>
        <v>45017</v>
      </c>
      <c r="T82" s="288">
        <f t="shared" si="184"/>
        <v>45383</v>
      </c>
      <c r="U82" s="287">
        <f t="shared" si="185"/>
        <v>139</v>
      </c>
      <c r="V82" s="289">
        <f t="shared" si="186"/>
        <v>0.3797814207650273</v>
      </c>
      <c r="W82" s="290">
        <f t="shared" si="187"/>
        <v>327371.58469945355</v>
      </c>
    </row>
    <row r="83" spans="1:23">
      <c r="A83" s="251">
        <v>1113</v>
      </c>
      <c r="B83" s="244" t="s">
        <v>703</v>
      </c>
      <c r="C83" s="244" t="s">
        <v>110</v>
      </c>
      <c r="D83" s="245">
        <v>18.5013698630137</v>
      </c>
      <c r="E83" s="256">
        <v>40457</v>
      </c>
      <c r="F83" s="252">
        <v>47210</v>
      </c>
      <c r="G83" s="248">
        <v>15000000</v>
      </c>
      <c r="H83" s="253">
        <v>3.85</v>
      </c>
      <c r="J83" s="291">
        <f t="shared" si="188"/>
        <v>3.85E-2</v>
      </c>
      <c r="K83" s="292">
        <f t="shared" si="189"/>
        <v>577500</v>
      </c>
      <c r="L83" s="293">
        <f t="shared" si="177"/>
        <v>0</v>
      </c>
      <c r="M83" s="294">
        <f t="shared" si="190"/>
        <v>47209</v>
      </c>
      <c r="N83" s="294">
        <f t="shared" si="178"/>
        <v>47574</v>
      </c>
      <c r="O83" s="293">
        <f t="shared" si="179"/>
        <v>2</v>
      </c>
      <c r="P83" s="295">
        <f t="shared" si="180"/>
        <v>5.4794520547945206E-3</v>
      </c>
      <c r="Q83" s="296">
        <f t="shared" si="181"/>
        <v>3164.3835616438355</v>
      </c>
      <c r="R83" s="287">
        <f t="shared" si="182"/>
        <v>0</v>
      </c>
      <c r="S83" s="288">
        <f t="shared" si="183"/>
        <v>40269</v>
      </c>
      <c r="T83" s="288">
        <f t="shared" si="184"/>
        <v>40634</v>
      </c>
      <c r="U83" s="287">
        <f t="shared" si="185"/>
        <v>177</v>
      </c>
      <c r="V83" s="289">
        <f t="shared" si="186"/>
        <v>0.48493150684931507</v>
      </c>
      <c r="W83" s="290">
        <f t="shared" si="187"/>
        <v>280047.94520547945</v>
      </c>
    </row>
    <row r="84" spans="1:23">
      <c r="A84" s="243">
        <v>1021</v>
      </c>
      <c r="B84" s="244" t="s">
        <v>703</v>
      </c>
      <c r="C84" s="244" t="s">
        <v>110</v>
      </c>
      <c r="D84" s="245">
        <v>25.027397260273972</v>
      </c>
      <c r="E84" s="246">
        <v>38077</v>
      </c>
      <c r="F84" s="247">
        <v>47212</v>
      </c>
      <c r="G84" s="248">
        <v>25000000</v>
      </c>
      <c r="H84" s="249">
        <v>4.8</v>
      </c>
      <c r="J84" s="291">
        <f t="shared" si="188"/>
        <v>4.8000000000000001E-2</v>
      </c>
      <c r="K84" s="292">
        <f t="shared" si="189"/>
        <v>1200000</v>
      </c>
      <c r="L84" s="293">
        <f t="shared" si="177"/>
        <v>0</v>
      </c>
      <c r="M84" s="294">
        <f t="shared" si="190"/>
        <v>47209</v>
      </c>
      <c r="N84" s="294">
        <f t="shared" si="178"/>
        <v>47574</v>
      </c>
      <c r="O84" s="293">
        <f t="shared" si="179"/>
        <v>4</v>
      </c>
      <c r="P84" s="295">
        <f t="shared" si="180"/>
        <v>1.0958904109589041E-2</v>
      </c>
      <c r="Q84" s="296">
        <f t="shared" si="181"/>
        <v>13150.68493150685</v>
      </c>
      <c r="R84" s="287">
        <f t="shared" si="182"/>
        <v>1</v>
      </c>
      <c r="S84" s="288">
        <f t="shared" si="183"/>
        <v>37712</v>
      </c>
      <c r="T84" s="288">
        <f t="shared" si="184"/>
        <v>38078</v>
      </c>
      <c r="U84" s="287">
        <f t="shared" si="185"/>
        <v>1</v>
      </c>
      <c r="V84" s="289">
        <f t="shared" si="186"/>
        <v>2.7322404371584699E-3</v>
      </c>
      <c r="W84" s="290">
        <f t="shared" si="187"/>
        <v>3278.688524590164</v>
      </c>
    </row>
    <row r="85" spans="1:23">
      <c r="A85" s="243">
        <v>1307</v>
      </c>
      <c r="B85" s="244" t="s">
        <v>703</v>
      </c>
      <c r="C85" s="244" t="s">
        <v>110</v>
      </c>
      <c r="D85" s="245">
        <v>4.3068493150684928</v>
      </c>
      <c r="E85" s="246">
        <v>45712</v>
      </c>
      <c r="F85" s="247">
        <v>47284</v>
      </c>
      <c r="G85" s="248">
        <v>20000000</v>
      </c>
      <c r="H85" s="249">
        <v>4.33</v>
      </c>
      <c r="J85" s="291">
        <f t="shared" si="188"/>
        <v>4.3299999999999998E-2</v>
      </c>
      <c r="K85" s="292">
        <f t="shared" si="189"/>
        <v>866000</v>
      </c>
      <c r="L85" s="293">
        <f t="shared" si="177"/>
        <v>0</v>
      </c>
      <c r="M85" s="294">
        <f t="shared" si="190"/>
        <v>47209</v>
      </c>
      <c r="N85" s="294">
        <f t="shared" si="178"/>
        <v>47574</v>
      </c>
      <c r="O85" s="293">
        <f t="shared" si="179"/>
        <v>76</v>
      </c>
      <c r="P85" s="295">
        <f t="shared" si="180"/>
        <v>0.20821917808219179</v>
      </c>
      <c r="Q85" s="296">
        <f t="shared" si="181"/>
        <v>180317.80821917808</v>
      </c>
      <c r="R85" s="287">
        <f t="shared" si="182"/>
        <v>1</v>
      </c>
      <c r="S85" s="288">
        <f t="shared" si="183"/>
        <v>45383</v>
      </c>
      <c r="T85" s="288">
        <f t="shared" si="184"/>
        <v>45748</v>
      </c>
      <c r="U85" s="287">
        <f t="shared" si="185"/>
        <v>36</v>
      </c>
      <c r="V85" s="289">
        <f t="shared" si="186"/>
        <v>9.8630136986301367E-2</v>
      </c>
      <c r="W85" s="290">
        <f t="shared" si="187"/>
        <v>85413.698630136991</v>
      </c>
    </row>
    <row r="86" spans="1:23">
      <c r="A86" s="250">
        <v>4000006</v>
      </c>
      <c r="B86" s="244" t="s">
        <v>703</v>
      </c>
      <c r="C86" s="244" t="s">
        <v>707</v>
      </c>
      <c r="D86" s="245">
        <v>30.021917808219179</v>
      </c>
      <c r="E86" s="246">
        <v>36418</v>
      </c>
      <c r="F86" s="247">
        <v>47376</v>
      </c>
      <c r="G86" s="248">
        <v>10000000</v>
      </c>
      <c r="H86" s="249">
        <v>4.75</v>
      </c>
      <c r="J86" s="291">
        <f t="shared" si="188"/>
        <v>4.7500000000000001E-2</v>
      </c>
      <c r="K86" s="292">
        <f t="shared" si="189"/>
        <v>475000</v>
      </c>
      <c r="L86" s="293">
        <f t="shared" si="177"/>
        <v>0</v>
      </c>
      <c r="M86" s="294">
        <f t="shared" si="190"/>
        <v>47209</v>
      </c>
      <c r="N86" s="294">
        <f t="shared" si="178"/>
        <v>47574</v>
      </c>
      <c r="O86" s="293">
        <f t="shared" si="179"/>
        <v>168</v>
      </c>
      <c r="P86" s="295">
        <f t="shared" si="180"/>
        <v>0.46027397260273972</v>
      </c>
      <c r="Q86" s="296">
        <f t="shared" si="181"/>
        <v>218630.13698630137</v>
      </c>
      <c r="R86" s="287">
        <f t="shared" si="182"/>
        <v>0</v>
      </c>
      <c r="S86" s="288">
        <f t="shared" si="183"/>
        <v>36251</v>
      </c>
      <c r="T86" s="288">
        <f t="shared" si="184"/>
        <v>36617</v>
      </c>
      <c r="U86" s="287">
        <f t="shared" si="185"/>
        <v>199</v>
      </c>
      <c r="V86" s="289">
        <f t="shared" si="186"/>
        <v>0.54371584699453557</v>
      </c>
      <c r="W86" s="290">
        <f t="shared" si="187"/>
        <v>258265.02732240441</v>
      </c>
    </row>
    <row r="87" spans="1:23">
      <c r="A87" s="251">
        <v>1023</v>
      </c>
      <c r="B87" s="244" t="s">
        <v>703</v>
      </c>
      <c r="C87" s="244" t="s">
        <v>110</v>
      </c>
      <c r="D87" s="245">
        <v>25.019178082191782</v>
      </c>
      <c r="E87" s="256">
        <v>38259</v>
      </c>
      <c r="F87" s="252">
        <v>47391</v>
      </c>
      <c r="G87" s="248">
        <v>10000000</v>
      </c>
      <c r="H87" s="253">
        <v>4.8</v>
      </c>
      <c r="J87" s="291">
        <f t="shared" si="188"/>
        <v>4.8000000000000001E-2</v>
      </c>
      <c r="K87" s="292">
        <f t="shared" si="189"/>
        <v>480000</v>
      </c>
      <c r="L87" s="293">
        <f t="shared" si="177"/>
        <v>0</v>
      </c>
      <c r="M87" s="294">
        <f t="shared" si="190"/>
        <v>47209</v>
      </c>
      <c r="N87" s="294">
        <f t="shared" si="178"/>
        <v>47574</v>
      </c>
      <c r="O87" s="293">
        <f t="shared" si="179"/>
        <v>183</v>
      </c>
      <c r="P87" s="295">
        <f t="shared" si="180"/>
        <v>0.50136986301369868</v>
      </c>
      <c r="Q87" s="296">
        <f t="shared" si="181"/>
        <v>240657.53424657538</v>
      </c>
      <c r="R87" s="287">
        <f t="shared" si="182"/>
        <v>0</v>
      </c>
      <c r="S87" s="288">
        <f t="shared" si="183"/>
        <v>38078</v>
      </c>
      <c r="T87" s="288">
        <f t="shared" si="184"/>
        <v>38443</v>
      </c>
      <c r="U87" s="287">
        <f t="shared" si="185"/>
        <v>184</v>
      </c>
      <c r="V87" s="289">
        <f t="shared" si="186"/>
        <v>0.50410958904109593</v>
      </c>
      <c r="W87" s="290">
        <f t="shared" si="187"/>
        <v>241972.60273972605</v>
      </c>
    </row>
    <row r="88" spans="1:23">
      <c r="A88" s="251">
        <v>7000466777</v>
      </c>
      <c r="B88" s="244" t="s">
        <v>697</v>
      </c>
      <c r="C88" s="244" t="s">
        <v>698</v>
      </c>
      <c r="D88" s="245">
        <v>40.4</v>
      </c>
      <c r="E88" s="256">
        <v>32650</v>
      </c>
      <c r="F88" s="252">
        <v>47396</v>
      </c>
      <c r="G88" s="248">
        <v>585091.57999999996</v>
      </c>
      <c r="H88" s="253">
        <v>9.375</v>
      </c>
      <c r="J88" s="291">
        <f t="shared" si="188"/>
        <v>9.375E-2</v>
      </c>
      <c r="K88" s="292">
        <f t="shared" si="189"/>
        <v>54852.335624999992</v>
      </c>
      <c r="L88" s="293">
        <f t="shared" si="177"/>
        <v>0</v>
      </c>
      <c r="M88" s="294">
        <f t="shared" si="190"/>
        <v>47209</v>
      </c>
      <c r="N88" s="294">
        <f t="shared" si="178"/>
        <v>47574</v>
      </c>
      <c r="O88" s="293">
        <f t="shared" si="179"/>
        <v>188</v>
      </c>
      <c r="P88" s="295">
        <f t="shared" si="180"/>
        <v>0.51506849315068493</v>
      </c>
      <c r="Q88" s="296">
        <f t="shared" si="181"/>
        <v>28252.70985616438</v>
      </c>
      <c r="R88" s="287">
        <f t="shared" si="182"/>
        <v>0</v>
      </c>
      <c r="S88" s="288">
        <f t="shared" si="183"/>
        <v>32599</v>
      </c>
      <c r="T88" s="288">
        <f t="shared" si="184"/>
        <v>32964</v>
      </c>
      <c r="U88" s="287">
        <f t="shared" si="185"/>
        <v>314</v>
      </c>
      <c r="V88" s="289">
        <f t="shared" si="186"/>
        <v>0.86027397260273974</v>
      </c>
      <c r="W88" s="290">
        <f t="shared" si="187"/>
        <v>47188.036674657531</v>
      </c>
    </row>
    <row r="89" spans="1:23">
      <c r="A89" s="251">
        <v>1274</v>
      </c>
      <c r="B89" s="244" t="s">
        <v>703</v>
      </c>
      <c r="C89" s="244" t="s">
        <v>110</v>
      </c>
      <c r="D89" s="245">
        <v>6.74</v>
      </c>
      <c r="E89" s="246">
        <v>44993</v>
      </c>
      <c r="F89" s="252">
        <v>47452</v>
      </c>
      <c r="G89" s="248">
        <v>20000000</v>
      </c>
      <c r="H89" s="253">
        <v>3.81</v>
      </c>
      <c r="J89" s="291">
        <f t="shared" si="188"/>
        <v>3.8100000000000002E-2</v>
      </c>
      <c r="K89" s="292">
        <f t="shared" si="189"/>
        <v>762000</v>
      </c>
      <c r="L89" s="293">
        <f t="shared" si="177"/>
        <v>0</v>
      </c>
      <c r="M89" s="294">
        <f t="shared" si="190"/>
        <v>47209</v>
      </c>
      <c r="N89" s="294">
        <f t="shared" si="178"/>
        <v>47574</v>
      </c>
      <c r="O89" s="293">
        <f t="shared" si="179"/>
        <v>244</v>
      </c>
      <c r="P89" s="295">
        <f t="shared" si="180"/>
        <v>0.66849315068493154</v>
      </c>
      <c r="Q89" s="296">
        <f t="shared" si="181"/>
        <v>509391.78082191781</v>
      </c>
      <c r="R89" s="287">
        <f t="shared" si="182"/>
        <v>1</v>
      </c>
      <c r="S89" s="288">
        <f t="shared" si="183"/>
        <v>44652</v>
      </c>
      <c r="T89" s="288">
        <f t="shared" si="184"/>
        <v>45017</v>
      </c>
      <c r="U89" s="287">
        <f t="shared" si="185"/>
        <v>24</v>
      </c>
      <c r="V89" s="289">
        <f t="shared" si="186"/>
        <v>6.575342465753424E-2</v>
      </c>
      <c r="W89" s="290">
        <f t="shared" si="187"/>
        <v>50104.109589041094</v>
      </c>
    </row>
    <row r="90" spans="1:23">
      <c r="A90" s="243">
        <v>1275</v>
      </c>
      <c r="B90" s="244" t="s">
        <v>703</v>
      </c>
      <c r="C90" s="244" t="s">
        <v>110</v>
      </c>
      <c r="D90" s="245">
        <v>6.86</v>
      </c>
      <c r="E90" s="246">
        <v>44995</v>
      </c>
      <c r="F90" s="247">
        <v>47498</v>
      </c>
      <c r="G90" s="248">
        <v>17734000</v>
      </c>
      <c r="H90" s="249">
        <v>3.88</v>
      </c>
      <c r="J90" s="291">
        <f t="shared" si="188"/>
        <v>3.8800000000000001E-2</v>
      </c>
      <c r="K90" s="292">
        <f t="shared" si="189"/>
        <v>688079.20000000007</v>
      </c>
      <c r="L90" s="293">
        <f t="shared" si="177"/>
        <v>1</v>
      </c>
      <c r="M90" s="294">
        <f t="shared" si="190"/>
        <v>47209</v>
      </c>
      <c r="N90" s="294">
        <f t="shared" si="178"/>
        <v>47574</v>
      </c>
      <c r="O90" s="293">
        <f t="shared" si="179"/>
        <v>290</v>
      </c>
      <c r="P90" s="295">
        <f t="shared" si="180"/>
        <v>0.79452054794520544</v>
      </c>
      <c r="Q90" s="296">
        <f t="shared" si="181"/>
        <v>546693.06301369867</v>
      </c>
      <c r="R90" s="287">
        <f t="shared" si="182"/>
        <v>1</v>
      </c>
      <c r="S90" s="288">
        <f t="shared" si="183"/>
        <v>44652</v>
      </c>
      <c r="T90" s="288">
        <f t="shared" si="184"/>
        <v>45017</v>
      </c>
      <c r="U90" s="287">
        <f t="shared" si="185"/>
        <v>22</v>
      </c>
      <c r="V90" s="289">
        <f t="shared" si="186"/>
        <v>6.0273972602739728E-2</v>
      </c>
      <c r="W90" s="290">
        <f t="shared" si="187"/>
        <v>41473.266849315078</v>
      </c>
    </row>
    <row r="91" spans="1:23">
      <c r="A91" s="251">
        <v>900002419</v>
      </c>
      <c r="B91" s="244" t="s">
        <v>701</v>
      </c>
      <c r="C91" s="244" t="s">
        <v>702</v>
      </c>
      <c r="D91" s="245">
        <v>33.021917808219179</v>
      </c>
      <c r="E91" s="246">
        <v>35478</v>
      </c>
      <c r="F91" s="252">
        <v>47531</v>
      </c>
      <c r="G91" s="248">
        <v>10000000</v>
      </c>
      <c r="H91" s="253">
        <v>7.375</v>
      </c>
      <c r="J91" s="291">
        <f t="shared" si="188"/>
        <v>7.3749999999999996E-2</v>
      </c>
      <c r="K91" s="292">
        <f t="shared" si="189"/>
        <v>737500</v>
      </c>
      <c r="L91" s="293">
        <f t="shared" si="177"/>
        <v>1</v>
      </c>
      <c r="M91" s="294">
        <f t="shared" si="190"/>
        <v>47209</v>
      </c>
      <c r="N91" s="294">
        <f t="shared" si="178"/>
        <v>47574</v>
      </c>
      <c r="O91" s="293">
        <f t="shared" si="179"/>
        <v>323</v>
      </c>
      <c r="P91" s="295">
        <f t="shared" si="180"/>
        <v>0.8849315068493151</v>
      </c>
      <c r="Q91" s="296">
        <f t="shared" si="181"/>
        <v>652636.98630136985</v>
      </c>
      <c r="R91" s="287">
        <f t="shared" si="182"/>
        <v>1</v>
      </c>
      <c r="S91" s="288">
        <f t="shared" si="183"/>
        <v>35156</v>
      </c>
      <c r="T91" s="288">
        <f t="shared" si="184"/>
        <v>35521</v>
      </c>
      <c r="U91" s="287">
        <f t="shared" si="185"/>
        <v>43</v>
      </c>
      <c r="V91" s="289">
        <f t="shared" si="186"/>
        <v>0.11780821917808219</v>
      </c>
      <c r="W91" s="290">
        <f t="shared" si="187"/>
        <v>86883.561643835623</v>
      </c>
    </row>
    <row r="92" spans="1:23">
      <c r="A92" s="250">
        <v>1002437</v>
      </c>
      <c r="B92" s="244" t="s">
        <v>701</v>
      </c>
      <c r="C92" s="244" t="s">
        <v>707</v>
      </c>
      <c r="D92" s="245">
        <v>33.021917808219179</v>
      </c>
      <c r="E92" s="246">
        <v>35506</v>
      </c>
      <c r="F92" s="247">
        <v>47559</v>
      </c>
      <c r="G92" s="248">
        <v>20000000</v>
      </c>
      <c r="H92" s="249">
        <v>7.5</v>
      </c>
      <c r="J92" s="291">
        <f t="shared" si="188"/>
        <v>7.4999999999999997E-2</v>
      </c>
      <c r="K92" s="292">
        <f t="shared" si="189"/>
        <v>1500000</v>
      </c>
      <c r="L92" s="293">
        <f t="shared" si="177"/>
        <v>1</v>
      </c>
      <c r="M92" s="294">
        <f t="shared" si="190"/>
        <v>47209</v>
      </c>
      <c r="N92" s="294">
        <f t="shared" si="178"/>
        <v>47574</v>
      </c>
      <c r="O92" s="293">
        <f t="shared" si="179"/>
        <v>351</v>
      </c>
      <c r="P92" s="295">
        <f t="shared" si="180"/>
        <v>0.9616438356164384</v>
      </c>
      <c r="Q92" s="296">
        <f t="shared" si="181"/>
        <v>1442465.7534246575</v>
      </c>
      <c r="R92" s="287">
        <f t="shared" si="182"/>
        <v>1</v>
      </c>
      <c r="S92" s="288">
        <f t="shared" si="183"/>
        <v>35156</v>
      </c>
      <c r="T92" s="288">
        <f t="shared" si="184"/>
        <v>35521</v>
      </c>
      <c r="U92" s="287">
        <f t="shared" si="185"/>
        <v>15</v>
      </c>
      <c r="V92" s="289">
        <f t="shared" si="186"/>
        <v>4.1095890410958902E-2</v>
      </c>
      <c r="W92" s="290">
        <f t="shared" si="187"/>
        <v>61643.835616438351</v>
      </c>
    </row>
    <row r="93" spans="1:23">
      <c r="A93" s="250">
        <v>1130</v>
      </c>
      <c r="B93" s="244" t="s">
        <v>703</v>
      </c>
      <c r="C93" s="244" t="s">
        <v>110</v>
      </c>
      <c r="D93" s="245">
        <v>17.490410958904111</v>
      </c>
      <c r="E93" s="246">
        <v>41190</v>
      </c>
      <c r="F93" s="247">
        <v>47574</v>
      </c>
      <c r="G93" s="248">
        <v>20000000</v>
      </c>
      <c r="H93" s="249">
        <v>2.64</v>
      </c>
      <c r="J93" s="291">
        <f t="shared" si="188"/>
        <v>2.64E-2</v>
      </c>
      <c r="K93" s="292">
        <f t="shared" si="189"/>
        <v>528000</v>
      </c>
      <c r="L93" s="293">
        <f t="shared" si="177"/>
        <v>0</v>
      </c>
      <c r="M93" s="294">
        <f t="shared" si="190"/>
        <v>47574</v>
      </c>
      <c r="N93" s="294">
        <f t="shared" si="178"/>
        <v>47939</v>
      </c>
      <c r="O93" s="293">
        <f t="shared" si="179"/>
        <v>1</v>
      </c>
      <c r="P93" s="295">
        <f t="shared" si="180"/>
        <v>2.7397260273972603E-3</v>
      </c>
      <c r="Q93" s="296">
        <f t="shared" si="181"/>
        <v>1446.5753424657535</v>
      </c>
      <c r="R93" s="287">
        <f t="shared" si="182"/>
        <v>0</v>
      </c>
      <c r="S93" s="288">
        <f t="shared" si="183"/>
        <v>41000</v>
      </c>
      <c r="T93" s="288">
        <f t="shared" si="184"/>
        <v>41365</v>
      </c>
      <c r="U93" s="287">
        <f t="shared" si="185"/>
        <v>175</v>
      </c>
      <c r="V93" s="289">
        <f t="shared" si="186"/>
        <v>0.47945205479452052</v>
      </c>
      <c r="W93" s="290">
        <f t="shared" si="187"/>
        <v>253150.68493150684</v>
      </c>
    </row>
    <row r="94" spans="1:23">
      <c r="A94" s="251">
        <v>7000468451</v>
      </c>
      <c r="B94" s="244" t="s">
        <v>697</v>
      </c>
      <c r="C94" s="244" t="s">
        <v>698</v>
      </c>
      <c r="D94" s="245">
        <v>40.035616438356165</v>
      </c>
      <c r="E94" s="256">
        <v>32965</v>
      </c>
      <c r="F94" s="252">
        <v>47578</v>
      </c>
      <c r="G94" s="248">
        <v>146272.89000000001</v>
      </c>
      <c r="H94" s="253">
        <v>11.5</v>
      </c>
      <c r="J94" s="291">
        <f t="shared" si="188"/>
        <v>0.115</v>
      </c>
      <c r="K94" s="292">
        <f t="shared" si="189"/>
        <v>16821.382350000003</v>
      </c>
      <c r="L94" s="293">
        <f t="shared" si="177"/>
        <v>0</v>
      </c>
      <c r="M94" s="294">
        <f t="shared" si="190"/>
        <v>47574</v>
      </c>
      <c r="N94" s="294">
        <f t="shared" si="178"/>
        <v>47939</v>
      </c>
      <c r="O94" s="293">
        <f t="shared" si="179"/>
        <v>5</v>
      </c>
      <c r="P94" s="295">
        <f t="shared" si="180"/>
        <v>1.3698630136986301E-2</v>
      </c>
      <c r="Q94" s="296">
        <f t="shared" si="181"/>
        <v>230.42989520547948</v>
      </c>
      <c r="R94" s="287">
        <f t="shared" si="182"/>
        <v>0</v>
      </c>
      <c r="S94" s="288">
        <f t="shared" si="183"/>
        <v>32964</v>
      </c>
      <c r="T94" s="288">
        <f t="shared" si="184"/>
        <v>33329</v>
      </c>
      <c r="U94" s="287">
        <f t="shared" si="185"/>
        <v>364</v>
      </c>
      <c r="V94" s="289">
        <f t="shared" si="186"/>
        <v>0.99726027397260275</v>
      </c>
      <c r="W94" s="290">
        <f t="shared" si="187"/>
        <v>16775.296370958909</v>
      </c>
    </row>
    <row r="95" spans="1:23">
      <c r="A95" s="251">
        <v>1276</v>
      </c>
      <c r="B95" s="244" t="s">
        <v>703</v>
      </c>
      <c r="C95" s="244" t="s">
        <v>110</v>
      </c>
      <c r="D95" s="245">
        <v>6.4246575342465757</v>
      </c>
      <c r="E95" s="246">
        <v>45243</v>
      </c>
      <c r="F95" s="252">
        <v>47588</v>
      </c>
      <c r="G95" s="248">
        <v>20000000</v>
      </c>
      <c r="H95" s="253">
        <v>4.25</v>
      </c>
      <c r="J95" s="291">
        <f t="shared" si="188"/>
        <v>4.2500000000000003E-2</v>
      </c>
      <c r="K95" s="292">
        <f t="shared" si="189"/>
        <v>850000.00000000012</v>
      </c>
      <c r="L95" s="293">
        <f t="shared" si="177"/>
        <v>0</v>
      </c>
      <c r="M95" s="294">
        <f t="shared" si="190"/>
        <v>47574</v>
      </c>
      <c r="N95" s="294">
        <f t="shared" si="178"/>
        <v>47939</v>
      </c>
      <c r="O95" s="293">
        <f t="shared" si="179"/>
        <v>15</v>
      </c>
      <c r="P95" s="295">
        <f t="shared" si="180"/>
        <v>4.1095890410958902E-2</v>
      </c>
      <c r="Q95" s="296">
        <f t="shared" si="181"/>
        <v>34931.506849315068</v>
      </c>
      <c r="R95" s="287">
        <f t="shared" si="182"/>
        <v>0</v>
      </c>
      <c r="S95" s="288">
        <f t="shared" si="183"/>
        <v>45017</v>
      </c>
      <c r="T95" s="288">
        <f t="shared" si="184"/>
        <v>45383</v>
      </c>
      <c r="U95" s="287">
        <f t="shared" si="185"/>
        <v>140</v>
      </c>
      <c r="V95" s="289">
        <f t="shared" si="186"/>
        <v>0.38251366120218577</v>
      </c>
      <c r="W95" s="290">
        <f t="shared" si="187"/>
        <v>325136.61202185793</v>
      </c>
    </row>
    <row r="96" spans="1:23">
      <c r="A96" s="251">
        <v>1025</v>
      </c>
      <c r="B96" s="244" t="s">
        <v>703</v>
      </c>
      <c r="C96" s="244" t="s">
        <v>110</v>
      </c>
      <c r="D96" s="245">
        <v>25.43013698630137</v>
      </c>
      <c r="E96" s="256">
        <v>38310</v>
      </c>
      <c r="F96" s="252">
        <v>47592</v>
      </c>
      <c r="G96" s="248">
        <v>15000000</v>
      </c>
      <c r="H96" s="253">
        <v>4.6500000000000004</v>
      </c>
      <c r="J96" s="291">
        <f t="shared" si="188"/>
        <v>4.6500000000000007E-2</v>
      </c>
      <c r="K96" s="292">
        <f t="shared" si="189"/>
        <v>697500.00000000012</v>
      </c>
      <c r="L96" s="293">
        <f t="shared" si="177"/>
        <v>0</v>
      </c>
      <c r="M96" s="294">
        <f t="shared" si="190"/>
        <v>47574</v>
      </c>
      <c r="N96" s="294">
        <f t="shared" si="178"/>
        <v>47939</v>
      </c>
      <c r="O96" s="293">
        <f t="shared" si="179"/>
        <v>19</v>
      </c>
      <c r="P96" s="295">
        <f t="shared" si="180"/>
        <v>5.2054794520547946E-2</v>
      </c>
      <c r="Q96" s="296">
        <f t="shared" si="181"/>
        <v>36308.219178082196</v>
      </c>
      <c r="R96" s="287">
        <f t="shared" si="182"/>
        <v>0</v>
      </c>
      <c r="S96" s="288">
        <f t="shared" si="183"/>
        <v>38078</v>
      </c>
      <c r="T96" s="288">
        <f t="shared" si="184"/>
        <v>38443</v>
      </c>
      <c r="U96" s="287">
        <f t="shared" si="185"/>
        <v>133</v>
      </c>
      <c r="V96" s="289">
        <f t="shared" si="186"/>
        <v>0.36438356164383562</v>
      </c>
      <c r="W96" s="290">
        <f t="shared" si="187"/>
        <v>254157.53424657538</v>
      </c>
    </row>
    <row r="97" spans="1:23">
      <c r="A97" s="243">
        <v>1305</v>
      </c>
      <c r="B97" s="244" t="s">
        <v>703</v>
      </c>
      <c r="C97" s="244" t="s">
        <v>110</v>
      </c>
      <c r="D97" s="245">
        <v>5.1972602739726028</v>
      </c>
      <c r="E97" s="246">
        <v>45707</v>
      </c>
      <c r="F97" s="247">
        <v>47604</v>
      </c>
      <c r="G97" s="248">
        <v>20000000</v>
      </c>
      <c r="H97" s="249">
        <v>4.3499999999999996</v>
      </c>
      <c r="J97" s="291">
        <f t="shared" si="188"/>
        <v>4.3499999999999997E-2</v>
      </c>
      <c r="K97" s="292">
        <f t="shared" si="189"/>
        <v>869999.99999999988</v>
      </c>
      <c r="L97" s="293">
        <f t="shared" si="177"/>
        <v>0</v>
      </c>
      <c r="M97" s="294">
        <f t="shared" si="190"/>
        <v>47574</v>
      </c>
      <c r="N97" s="294">
        <f t="shared" si="178"/>
        <v>47939</v>
      </c>
      <c r="O97" s="293">
        <f t="shared" si="179"/>
        <v>31</v>
      </c>
      <c r="P97" s="295">
        <f t="shared" si="180"/>
        <v>8.4931506849315067E-2</v>
      </c>
      <c r="Q97" s="296">
        <f t="shared" si="181"/>
        <v>73890.410958904104</v>
      </c>
      <c r="R97" s="287">
        <f t="shared" si="182"/>
        <v>1</v>
      </c>
      <c r="S97" s="288">
        <f t="shared" si="183"/>
        <v>45383</v>
      </c>
      <c r="T97" s="288">
        <f t="shared" si="184"/>
        <v>45748</v>
      </c>
      <c r="U97" s="287">
        <f t="shared" si="185"/>
        <v>41</v>
      </c>
      <c r="V97" s="289">
        <f t="shared" si="186"/>
        <v>0.11232876712328767</v>
      </c>
      <c r="W97" s="290">
        <f t="shared" si="187"/>
        <v>97726.027397260259</v>
      </c>
    </row>
    <row r="98" spans="1:23">
      <c r="A98" s="251">
        <v>900002507</v>
      </c>
      <c r="B98" s="244" t="s">
        <v>701</v>
      </c>
      <c r="C98" s="244" t="s">
        <v>702</v>
      </c>
      <c r="D98" s="245">
        <v>32.021917808219179</v>
      </c>
      <c r="E98" s="246">
        <v>35965</v>
      </c>
      <c r="F98" s="252">
        <v>47653</v>
      </c>
      <c r="G98" s="248">
        <v>10000000</v>
      </c>
      <c r="H98" s="253">
        <v>5.5</v>
      </c>
      <c r="J98" s="291">
        <f t="shared" si="188"/>
        <v>5.5E-2</v>
      </c>
      <c r="K98" s="292">
        <f t="shared" si="189"/>
        <v>550000</v>
      </c>
      <c r="L98" s="293">
        <f t="shared" si="177"/>
        <v>0</v>
      </c>
      <c r="M98" s="294">
        <f t="shared" si="190"/>
        <v>47574</v>
      </c>
      <c r="N98" s="294">
        <f t="shared" si="178"/>
        <v>47939</v>
      </c>
      <c r="O98" s="293">
        <f t="shared" si="179"/>
        <v>80</v>
      </c>
      <c r="P98" s="295">
        <f t="shared" si="180"/>
        <v>0.21917808219178081</v>
      </c>
      <c r="Q98" s="296">
        <f t="shared" si="181"/>
        <v>120547.94520547944</v>
      </c>
      <c r="R98" s="287">
        <f t="shared" si="182"/>
        <v>0</v>
      </c>
      <c r="S98" s="288">
        <f t="shared" si="183"/>
        <v>35886</v>
      </c>
      <c r="T98" s="288">
        <f t="shared" si="184"/>
        <v>36251</v>
      </c>
      <c r="U98" s="287">
        <f t="shared" si="185"/>
        <v>286</v>
      </c>
      <c r="V98" s="289">
        <f t="shared" si="186"/>
        <v>0.78356164383561644</v>
      </c>
      <c r="W98" s="290">
        <f t="shared" si="187"/>
        <v>430958.90410958906</v>
      </c>
    </row>
    <row r="99" spans="1:23">
      <c r="A99" s="243">
        <v>1022</v>
      </c>
      <c r="B99" s="244" t="s">
        <v>703</v>
      </c>
      <c r="C99" s="244" t="s">
        <v>110</v>
      </c>
      <c r="D99" s="245">
        <v>26.016438356164382</v>
      </c>
      <c r="E99" s="246">
        <v>38225</v>
      </c>
      <c r="F99" s="247">
        <v>47721</v>
      </c>
      <c r="G99" s="248">
        <v>8000000</v>
      </c>
      <c r="H99" s="249">
        <v>4.9000000000000004</v>
      </c>
      <c r="J99" s="291">
        <f t="shared" si="188"/>
        <v>4.9000000000000002E-2</v>
      </c>
      <c r="K99" s="292">
        <f t="shared" si="189"/>
        <v>392000</v>
      </c>
      <c r="L99" s="293">
        <f t="shared" si="177"/>
        <v>0</v>
      </c>
      <c r="M99" s="294">
        <f t="shared" si="190"/>
        <v>47574</v>
      </c>
      <c r="N99" s="294">
        <f t="shared" si="178"/>
        <v>47939</v>
      </c>
      <c r="O99" s="293">
        <f t="shared" si="179"/>
        <v>148</v>
      </c>
      <c r="P99" s="295">
        <f t="shared" si="180"/>
        <v>0.40547945205479452</v>
      </c>
      <c r="Q99" s="296">
        <f t="shared" si="181"/>
        <v>158947.94520547945</v>
      </c>
      <c r="R99" s="287">
        <f t="shared" si="182"/>
        <v>0</v>
      </c>
      <c r="S99" s="288">
        <f t="shared" si="183"/>
        <v>38078</v>
      </c>
      <c r="T99" s="288">
        <f t="shared" si="184"/>
        <v>38443</v>
      </c>
      <c r="U99" s="287">
        <f t="shared" si="185"/>
        <v>218</v>
      </c>
      <c r="V99" s="289">
        <f t="shared" si="186"/>
        <v>0.59726027397260273</v>
      </c>
      <c r="W99" s="290">
        <f t="shared" si="187"/>
        <v>234126.02739726027</v>
      </c>
    </row>
    <row r="100" spans="1:23">
      <c r="A100" s="243">
        <v>4000007</v>
      </c>
      <c r="B100" s="244" t="s">
        <v>703</v>
      </c>
      <c r="C100" s="244" t="s">
        <v>707</v>
      </c>
      <c r="D100" s="245">
        <v>31.021917808219179</v>
      </c>
      <c r="E100" s="246">
        <v>36476</v>
      </c>
      <c r="F100" s="247">
        <v>47799</v>
      </c>
      <c r="G100" s="248">
        <v>10000000</v>
      </c>
      <c r="H100" s="249">
        <v>4.25</v>
      </c>
      <c r="J100" s="291">
        <f t="shared" si="188"/>
        <v>4.2500000000000003E-2</v>
      </c>
      <c r="K100" s="292">
        <f t="shared" si="189"/>
        <v>425000.00000000006</v>
      </c>
      <c r="L100" s="293">
        <f t="shared" si="177"/>
        <v>0</v>
      </c>
      <c r="M100" s="294">
        <f t="shared" si="190"/>
        <v>47574</v>
      </c>
      <c r="N100" s="294">
        <f t="shared" si="178"/>
        <v>47939</v>
      </c>
      <c r="O100" s="293">
        <f t="shared" si="179"/>
        <v>226</v>
      </c>
      <c r="P100" s="295">
        <f t="shared" si="180"/>
        <v>0.61917808219178083</v>
      </c>
      <c r="Q100" s="296">
        <f t="shared" si="181"/>
        <v>263150.68493150687</v>
      </c>
      <c r="R100" s="287">
        <f t="shared" si="182"/>
        <v>0</v>
      </c>
      <c r="S100" s="288">
        <f t="shared" si="183"/>
        <v>36251</v>
      </c>
      <c r="T100" s="288">
        <f t="shared" si="184"/>
        <v>36617</v>
      </c>
      <c r="U100" s="287">
        <f t="shared" si="185"/>
        <v>141</v>
      </c>
      <c r="V100" s="289">
        <f t="shared" si="186"/>
        <v>0.38524590163934425</v>
      </c>
      <c r="W100" s="290">
        <f t="shared" si="187"/>
        <v>163729.50819672132</v>
      </c>
    </row>
    <row r="101" spans="1:23">
      <c r="A101" s="250">
        <v>1028</v>
      </c>
      <c r="B101" s="244" t="s">
        <v>703</v>
      </c>
      <c r="C101" s="244" t="s">
        <v>110</v>
      </c>
      <c r="D101" s="245">
        <v>26.016438356164382</v>
      </c>
      <c r="E101" s="246">
        <v>38344</v>
      </c>
      <c r="F101" s="247">
        <v>47840</v>
      </c>
      <c r="G101" s="248">
        <v>8500000</v>
      </c>
      <c r="H101" s="249">
        <v>4.5</v>
      </c>
      <c r="J101" s="291">
        <f t="shared" si="188"/>
        <v>4.4999999999999998E-2</v>
      </c>
      <c r="K101" s="292">
        <f t="shared" si="189"/>
        <v>382500</v>
      </c>
      <c r="L101" s="293">
        <f t="shared" si="177"/>
        <v>0</v>
      </c>
      <c r="M101" s="294">
        <f t="shared" si="190"/>
        <v>47574</v>
      </c>
      <c r="N101" s="294">
        <f t="shared" si="178"/>
        <v>47939</v>
      </c>
      <c r="O101" s="293">
        <f t="shared" si="179"/>
        <v>267</v>
      </c>
      <c r="P101" s="295">
        <f t="shared" si="180"/>
        <v>0.73150684931506849</v>
      </c>
      <c r="Q101" s="296">
        <f t="shared" si="181"/>
        <v>279801.36986301368</v>
      </c>
      <c r="R101" s="287">
        <f t="shared" si="182"/>
        <v>0</v>
      </c>
      <c r="S101" s="288">
        <f t="shared" si="183"/>
        <v>38078</v>
      </c>
      <c r="T101" s="288">
        <f t="shared" si="184"/>
        <v>38443</v>
      </c>
      <c r="U101" s="287">
        <f t="shared" si="185"/>
        <v>99</v>
      </c>
      <c r="V101" s="289">
        <f t="shared" si="186"/>
        <v>0.27123287671232876</v>
      </c>
      <c r="W101" s="290">
        <f t="shared" si="187"/>
        <v>103746.57534246575</v>
      </c>
    </row>
    <row r="102" spans="1:23">
      <c r="A102" s="250">
        <v>1002438</v>
      </c>
      <c r="B102" s="244" t="s">
        <v>701</v>
      </c>
      <c r="C102" s="244" t="s">
        <v>707</v>
      </c>
      <c r="D102" s="245">
        <v>34.027397260273972</v>
      </c>
      <c r="E102" s="246">
        <v>35506</v>
      </c>
      <c r="F102" s="247">
        <v>47926</v>
      </c>
      <c r="G102" s="248">
        <v>24000000</v>
      </c>
      <c r="H102" s="249">
        <v>7.5</v>
      </c>
      <c r="J102" s="291">
        <f t="shared" si="188"/>
        <v>7.4999999999999997E-2</v>
      </c>
      <c r="K102" s="292">
        <f t="shared" si="189"/>
        <v>1800000</v>
      </c>
      <c r="L102" s="293">
        <f t="shared" si="177"/>
        <v>1</v>
      </c>
      <c r="M102" s="294">
        <f t="shared" si="190"/>
        <v>47574</v>
      </c>
      <c r="N102" s="294">
        <f t="shared" si="178"/>
        <v>47939</v>
      </c>
      <c r="O102" s="293">
        <f t="shared" si="179"/>
        <v>353</v>
      </c>
      <c r="P102" s="295">
        <f t="shared" si="180"/>
        <v>0.9671232876712329</v>
      </c>
      <c r="Q102" s="296">
        <f t="shared" si="181"/>
        <v>1740821.9178082193</v>
      </c>
      <c r="R102" s="287">
        <f t="shared" si="182"/>
        <v>1</v>
      </c>
      <c r="S102" s="288">
        <f t="shared" si="183"/>
        <v>35156</v>
      </c>
      <c r="T102" s="288">
        <f t="shared" si="184"/>
        <v>35521</v>
      </c>
      <c r="U102" s="287">
        <f t="shared" si="185"/>
        <v>15</v>
      </c>
      <c r="V102" s="289">
        <f t="shared" si="186"/>
        <v>4.1095890410958902E-2</v>
      </c>
      <c r="W102" s="290">
        <f t="shared" si="187"/>
        <v>73972.602739726019</v>
      </c>
    </row>
    <row r="103" spans="1:23">
      <c r="A103" s="251">
        <v>7000475839</v>
      </c>
      <c r="B103" s="244" t="s">
        <v>697</v>
      </c>
      <c r="C103" s="244" t="s">
        <v>698</v>
      </c>
      <c r="D103" s="245">
        <v>36.660273972602738</v>
      </c>
      <c r="E103" s="246">
        <v>34562</v>
      </c>
      <c r="F103" s="252">
        <v>47943</v>
      </c>
      <c r="G103" s="248">
        <v>731364.47</v>
      </c>
      <c r="H103" s="253">
        <v>8.5</v>
      </c>
      <c r="J103" s="291">
        <f t="shared" si="188"/>
        <v>8.5000000000000006E-2</v>
      </c>
      <c r="K103" s="292">
        <f t="shared" si="189"/>
        <v>62165.979950000001</v>
      </c>
      <c r="L103" s="293">
        <f t="shared" si="177"/>
        <v>0</v>
      </c>
      <c r="M103" s="294">
        <f t="shared" si="190"/>
        <v>47939</v>
      </c>
      <c r="N103" s="294">
        <f t="shared" si="178"/>
        <v>48305</v>
      </c>
      <c r="O103" s="293">
        <f t="shared" si="179"/>
        <v>5</v>
      </c>
      <c r="P103" s="295">
        <f t="shared" si="180"/>
        <v>1.3661202185792349E-2</v>
      </c>
      <c r="Q103" s="296">
        <f t="shared" si="181"/>
        <v>849.26202117486332</v>
      </c>
      <c r="R103" s="287">
        <f t="shared" si="182"/>
        <v>0</v>
      </c>
      <c r="S103" s="288">
        <f t="shared" si="183"/>
        <v>34425</v>
      </c>
      <c r="T103" s="288">
        <f t="shared" si="184"/>
        <v>34790</v>
      </c>
      <c r="U103" s="287">
        <f t="shared" si="185"/>
        <v>228</v>
      </c>
      <c r="V103" s="289">
        <f t="shared" si="186"/>
        <v>0.62465753424657533</v>
      </c>
      <c r="W103" s="290">
        <f t="shared" si="187"/>
        <v>38832.447749589039</v>
      </c>
    </row>
    <row r="104" spans="1:23">
      <c r="A104" s="251">
        <v>9000475839</v>
      </c>
      <c r="B104" s="244" t="s">
        <v>697</v>
      </c>
      <c r="C104" s="244" t="s">
        <v>702</v>
      </c>
      <c r="D104" s="245">
        <v>36.0027397260274</v>
      </c>
      <c r="E104" s="246">
        <v>34812</v>
      </c>
      <c r="F104" s="252">
        <v>47953</v>
      </c>
      <c r="G104" s="248">
        <v>690319.37</v>
      </c>
      <c r="H104" s="253">
        <v>8.5</v>
      </c>
      <c r="J104" s="291">
        <f t="shared" si="188"/>
        <v>8.5000000000000006E-2</v>
      </c>
      <c r="K104" s="292">
        <f t="shared" si="189"/>
        <v>58677.14645</v>
      </c>
      <c r="L104" s="293">
        <f t="shared" si="177"/>
        <v>0</v>
      </c>
      <c r="M104" s="294">
        <f t="shared" si="190"/>
        <v>47939</v>
      </c>
      <c r="N104" s="294">
        <f t="shared" si="178"/>
        <v>48305</v>
      </c>
      <c r="O104" s="293">
        <f t="shared" si="179"/>
        <v>15</v>
      </c>
      <c r="P104" s="295">
        <f t="shared" si="180"/>
        <v>4.0983606557377046E-2</v>
      </c>
      <c r="Q104" s="296">
        <f t="shared" si="181"/>
        <v>2404.8010840163934</v>
      </c>
      <c r="R104" s="287">
        <f t="shared" si="182"/>
        <v>0</v>
      </c>
      <c r="S104" s="288">
        <f t="shared" si="183"/>
        <v>34790</v>
      </c>
      <c r="T104" s="288">
        <f t="shared" si="184"/>
        <v>35156</v>
      </c>
      <c r="U104" s="287">
        <f t="shared" si="185"/>
        <v>344</v>
      </c>
      <c r="V104" s="289">
        <f t="shared" si="186"/>
        <v>0.93989071038251371</v>
      </c>
      <c r="W104" s="290">
        <f t="shared" si="187"/>
        <v>55150.104860109292</v>
      </c>
    </row>
    <row r="105" spans="1:23">
      <c r="A105" s="243">
        <v>1280</v>
      </c>
      <c r="B105" s="244" t="s">
        <v>703</v>
      </c>
      <c r="C105" s="244" t="s">
        <v>110</v>
      </c>
      <c r="D105" s="245">
        <v>7.4054794520547942</v>
      </c>
      <c r="E105" s="246">
        <v>45266</v>
      </c>
      <c r="F105" s="247">
        <v>47969</v>
      </c>
      <c r="G105" s="248">
        <v>20000000</v>
      </c>
      <c r="H105" s="249">
        <v>4.16</v>
      </c>
      <c r="J105" s="291">
        <f t="shared" si="188"/>
        <v>4.1599999999999998E-2</v>
      </c>
      <c r="K105" s="292">
        <f t="shared" si="189"/>
        <v>832000</v>
      </c>
      <c r="L105" s="293">
        <f t="shared" si="177"/>
        <v>0</v>
      </c>
      <c r="M105" s="294">
        <f t="shared" si="190"/>
        <v>47939</v>
      </c>
      <c r="N105" s="294">
        <f t="shared" si="178"/>
        <v>48305</v>
      </c>
      <c r="O105" s="293">
        <f t="shared" si="179"/>
        <v>31</v>
      </c>
      <c r="P105" s="295">
        <f t="shared" si="180"/>
        <v>8.4699453551912565E-2</v>
      </c>
      <c r="Q105" s="296">
        <f t="shared" si="181"/>
        <v>70469.945355191259</v>
      </c>
      <c r="R105" s="287">
        <f t="shared" si="182"/>
        <v>0</v>
      </c>
      <c r="S105" s="288">
        <f t="shared" si="183"/>
        <v>45017</v>
      </c>
      <c r="T105" s="288">
        <f t="shared" si="184"/>
        <v>45383</v>
      </c>
      <c r="U105" s="287">
        <f t="shared" si="185"/>
        <v>117</v>
      </c>
      <c r="V105" s="289">
        <f t="shared" si="186"/>
        <v>0.31967213114754101</v>
      </c>
      <c r="W105" s="290">
        <f t="shared" si="187"/>
        <v>265967.21311475412</v>
      </c>
    </row>
    <row r="106" spans="1:23">
      <c r="A106" s="243">
        <v>1261</v>
      </c>
      <c r="B106" s="244" t="s">
        <v>703</v>
      </c>
      <c r="C106" s="244" t="s">
        <v>110</v>
      </c>
      <c r="D106" s="245">
        <v>9.2986301369863007</v>
      </c>
      <c r="E106" s="246">
        <v>44635</v>
      </c>
      <c r="F106" s="247">
        <v>48029</v>
      </c>
      <c r="G106" s="248">
        <v>25000000</v>
      </c>
      <c r="H106" s="249">
        <v>1.6</v>
      </c>
      <c r="J106" s="291">
        <f t="shared" si="188"/>
        <v>1.6E-2</v>
      </c>
      <c r="K106" s="292">
        <f t="shared" si="189"/>
        <v>400000</v>
      </c>
      <c r="L106" s="293">
        <f t="shared" si="177"/>
        <v>0</v>
      </c>
      <c r="M106" s="294">
        <f t="shared" si="190"/>
        <v>47939</v>
      </c>
      <c r="N106" s="294">
        <f t="shared" si="178"/>
        <v>48305</v>
      </c>
      <c r="O106" s="293">
        <f t="shared" si="179"/>
        <v>91</v>
      </c>
      <c r="P106" s="295">
        <f t="shared" si="180"/>
        <v>0.24863387978142076</v>
      </c>
      <c r="Q106" s="296">
        <f t="shared" si="181"/>
        <v>99453.551912568306</v>
      </c>
      <c r="R106" s="287">
        <f t="shared" si="182"/>
        <v>1</v>
      </c>
      <c r="S106" s="288">
        <f t="shared" si="183"/>
        <v>44287</v>
      </c>
      <c r="T106" s="288">
        <f t="shared" si="184"/>
        <v>44652</v>
      </c>
      <c r="U106" s="287">
        <f t="shared" si="185"/>
        <v>17</v>
      </c>
      <c r="V106" s="289">
        <f t="shared" si="186"/>
        <v>4.6575342465753428E-2</v>
      </c>
      <c r="W106" s="290">
        <f t="shared" si="187"/>
        <v>18630.136986301372</v>
      </c>
    </row>
    <row r="107" spans="1:23">
      <c r="A107" s="243">
        <v>900002471</v>
      </c>
      <c r="B107" s="244" t="s">
        <v>701</v>
      </c>
      <c r="C107" s="244" t="s">
        <v>702</v>
      </c>
      <c r="D107" s="245">
        <v>34.021917808219179</v>
      </c>
      <c r="E107" s="246">
        <v>35717</v>
      </c>
      <c r="F107" s="247">
        <v>48135</v>
      </c>
      <c r="G107" s="248">
        <v>10000000</v>
      </c>
      <c r="H107" s="249">
        <v>6.5</v>
      </c>
      <c r="J107" s="291">
        <f t="shared" si="188"/>
        <v>6.5000000000000002E-2</v>
      </c>
      <c r="K107" s="292">
        <f t="shared" si="189"/>
        <v>650000</v>
      </c>
      <c r="L107" s="293">
        <f t="shared" si="177"/>
        <v>0</v>
      </c>
      <c r="M107" s="294">
        <f t="shared" si="190"/>
        <v>47939</v>
      </c>
      <c r="N107" s="294">
        <f t="shared" si="178"/>
        <v>48305</v>
      </c>
      <c r="O107" s="293">
        <f t="shared" si="179"/>
        <v>197</v>
      </c>
      <c r="P107" s="295">
        <f t="shared" si="180"/>
        <v>0.53825136612021862</v>
      </c>
      <c r="Q107" s="296">
        <f t="shared" si="181"/>
        <v>349863.38797814213</v>
      </c>
      <c r="R107" s="287">
        <f t="shared" si="182"/>
        <v>0</v>
      </c>
      <c r="S107" s="288">
        <f t="shared" si="183"/>
        <v>35521</v>
      </c>
      <c r="T107" s="288">
        <f t="shared" si="184"/>
        <v>35886</v>
      </c>
      <c r="U107" s="287">
        <f t="shared" si="185"/>
        <v>169</v>
      </c>
      <c r="V107" s="289">
        <f t="shared" si="186"/>
        <v>0.46301369863013697</v>
      </c>
      <c r="W107" s="290">
        <f t="shared" si="187"/>
        <v>300958.90410958906</v>
      </c>
    </row>
    <row r="108" spans="1:23">
      <c r="A108" s="243">
        <v>1027</v>
      </c>
      <c r="B108" s="244" t="s">
        <v>703</v>
      </c>
      <c r="C108" s="244" t="s">
        <v>110</v>
      </c>
      <c r="D108" s="245">
        <v>31.019178082191782</v>
      </c>
      <c r="E108" s="246">
        <v>36860</v>
      </c>
      <c r="F108" s="247">
        <v>48182</v>
      </c>
      <c r="G108" s="248">
        <v>10000000</v>
      </c>
      <c r="H108" s="249">
        <v>4.55</v>
      </c>
      <c r="J108" s="291">
        <f t="shared" si="188"/>
        <v>4.5499999999999999E-2</v>
      </c>
      <c r="K108" s="292">
        <f t="shared" si="189"/>
        <v>455000</v>
      </c>
      <c r="L108" s="293">
        <f t="shared" si="177"/>
        <v>0</v>
      </c>
      <c r="M108" s="294">
        <f t="shared" si="190"/>
        <v>47939</v>
      </c>
      <c r="N108" s="294">
        <f t="shared" si="178"/>
        <v>48305</v>
      </c>
      <c r="O108" s="293">
        <f t="shared" si="179"/>
        <v>244</v>
      </c>
      <c r="P108" s="295">
        <f t="shared" si="180"/>
        <v>0.66666666666666663</v>
      </c>
      <c r="Q108" s="296">
        <f t="shared" si="181"/>
        <v>303333.33333333331</v>
      </c>
      <c r="R108" s="287">
        <f t="shared" si="182"/>
        <v>0</v>
      </c>
      <c r="S108" s="288">
        <f t="shared" si="183"/>
        <v>36617</v>
      </c>
      <c r="T108" s="288">
        <f t="shared" si="184"/>
        <v>36982</v>
      </c>
      <c r="U108" s="287">
        <f t="shared" si="185"/>
        <v>122</v>
      </c>
      <c r="V108" s="289">
        <f t="shared" si="186"/>
        <v>0.33424657534246577</v>
      </c>
      <c r="W108" s="290">
        <f t="shared" si="187"/>
        <v>152082.19178082192</v>
      </c>
    </row>
    <row r="109" spans="1:23">
      <c r="A109" s="250">
        <v>900002414</v>
      </c>
      <c r="B109" s="244" t="s">
        <v>701</v>
      </c>
      <c r="C109" s="244" t="s">
        <v>702</v>
      </c>
      <c r="D109" s="245">
        <v>35.021917808219179</v>
      </c>
      <c r="E109" s="246">
        <v>35408</v>
      </c>
      <c r="F109" s="247">
        <v>48191</v>
      </c>
      <c r="G109" s="248">
        <v>10000000</v>
      </c>
      <c r="H109" s="249">
        <v>7.5</v>
      </c>
      <c r="J109" s="291">
        <f t="shared" si="188"/>
        <v>7.4999999999999997E-2</v>
      </c>
      <c r="K109" s="292">
        <f t="shared" si="189"/>
        <v>750000</v>
      </c>
      <c r="L109" s="293">
        <f t="shared" si="177"/>
        <v>0</v>
      </c>
      <c r="M109" s="294">
        <f t="shared" si="190"/>
        <v>47939</v>
      </c>
      <c r="N109" s="294">
        <f t="shared" si="178"/>
        <v>48305</v>
      </c>
      <c r="O109" s="293">
        <f t="shared" si="179"/>
        <v>253</v>
      </c>
      <c r="P109" s="295">
        <f t="shared" si="180"/>
        <v>0.69125683060109289</v>
      </c>
      <c r="Q109" s="296">
        <f t="shared" si="181"/>
        <v>518442.62295081967</v>
      </c>
      <c r="R109" s="287">
        <f t="shared" si="182"/>
        <v>0</v>
      </c>
      <c r="S109" s="288">
        <f t="shared" si="183"/>
        <v>35156</v>
      </c>
      <c r="T109" s="288">
        <f t="shared" si="184"/>
        <v>35521</v>
      </c>
      <c r="U109" s="287">
        <f t="shared" si="185"/>
        <v>113</v>
      </c>
      <c r="V109" s="289">
        <f t="shared" si="186"/>
        <v>0.30958904109589042</v>
      </c>
      <c r="W109" s="290">
        <f t="shared" si="187"/>
        <v>232191.78082191781</v>
      </c>
    </row>
    <row r="110" spans="1:23">
      <c r="A110" s="243">
        <v>1033</v>
      </c>
      <c r="B110" s="244" t="s">
        <v>703</v>
      </c>
      <c r="C110" s="244" t="s">
        <v>110</v>
      </c>
      <c r="D110" s="245">
        <v>26.93972602739726</v>
      </c>
      <c r="E110" s="246">
        <v>38419</v>
      </c>
      <c r="F110" s="247">
        <v>48252</v>
      </c>
      <c r="G110" s="248">
        <v>18000000</v>
      </c>
      <c r="H110" s="249">
        <v>4.8500000000000005</v>
      </c>
      <c r="J110" s="291">
        <f t="shared" si="188"/>
        <v>4.8500000000000008E-2</v>
      </c>
      <c r="K110" s="292">
        <f t="shared" si="189"/>
        <v>873000.00000000012</v>
      </c>
      <c r="L110" s="293">
        <f t="shared" si="177"/>
        <v>1</v>
      </c>
      <c r="M110" s="294">
        <f t="shared" si="190"/>
        <v>47939</v>
      </c>
      <c r="N110" s="294">
        <f t="shared" si="178"/>
        <v>48305</v>
      </c>
      <c r="O110" s="293">
        <f t="shared" si="179"/>
        <v>314</v>
      </c>
      <c r="P110" s="295">
        <f t="shared" si="180"/>
        <v>0.85792349726775952</v>
      </c>
      <c r="Q110" s="296">
        <f t="shared" si="181"/>
        <v>748967.21311475418</v>
      </c>
      <c r="R110" s="287">
        <f t="shared" si="182"/>
        <v>1</v>
      </c>
      <c r="S110" s="288">
        <f t="shared" si="183"/>
        <v>38078</v>
      </c>
      <c r="T110" s="288">
        <f t="shared" si="184"/>
        <v>38443</v>
      </c>
      <c r="U110" s="287">
        <f t="shared" si="185"/>
        <v>24</v>
      </c>
      <c r="V110" s="289">
        <f t="shared" si="186"/>
        <v>6.575342465753424E-2</v>
      </c>
      <c r="W110" s="290">
        <f t="shared" si="187"/>
        <v>57402.739726027401</v>
      </c>
    </row>
    <row r="111" spans="1:23">
      <c r="A111" s="243">
        <v>1031</v>
      </c>
      <c r="B111" s="244" t="s">
        <v>703</v>
      </c>
      <c r="C111" s="244" t="s">
        <v>110</v>
      </c>
      <c r="D111" s="245">
        <v>27.019178082191782</v>
      </c>
      <c r="E111" s="246">
        <v>38408</v>
      </c>
      <c r="F111" s="247">
        <v>48270</v>
      </c>
      <c r="G111" s="248">
        <v>10000000</v>
      </c>
      <c r="H111" s="249">
        <v>4.7</v>
      </c>
      <c r="J111" s="291">
        <f t="shared" si="188"/>
        <v>4.7E-2</v>
      </c>
      <c r="K111" s="292">
        <f t="shared" si="189"/>
        <v>470000</v>
      </c>
      <c r="L111" s="293">
        <f t="shared" si="177"/>
        <v>1</v>
      </c>
      <c r="M111" s="294">
        <f t="shared" si="190"/>
        <v>47939</v>
      </c>
      <c r="N111" s="294">
        <f t="shared" si="178"/>
        <v>48305</v>
      </c>
      <c r="O111" s="293">
        <f t="shared" si="179"/>
        <v>332</v>
      </c>
      <c r="P111" s="295">
        <f t="shared" si="180"/>
        <v>0.90710382513661203</v>
      </c>
      <c r="Q111" s="296">
        <f t="shared" si="181"/>
        <v>426338.79781420768</v>
      </c>
      <c r="R111" s="287">
        <f t="shared" si="182"/>
        <v>1</v>
      </c>
      <c r="S111" s="288">
        <f t="shared" si="183"/>
        <v>38078</v>
      </c>
      <c r="T111" s="288">
        <f t="shared" si="184"/>
        <v>38443</v>
      </c>
      <c r="U111" s="287">
        <f t="shared" si="185"/>
        <v>35</v>
      </c>
      <c r="V111" s="289">
        <f t="shared" si="186"/>
        <v>9.5890410958904104E-2</v>
      </c>
      <c r="W111" s="290">
        <f t="shared" si="187"/>
        <v>45068.493150684932</v>
      </c>
    </row>
    <row r="112" spans="1:23">
      <c r="A112" s="251">
        <v>1002526</v>
      </c>
      <c r="B112" s="244" t="s">
        <v>701</v>
      </c>
      <c r="C112" s="244" t="s">
        <v>707</v>
      </c>
      <c r="D112" s="245">
        <v>33.073972602739723</v>
      </c>
      <c r="E112" s="246">
        <v>36216</v>
      </c>
      <c r="F112" s="252">
        <v>48288</v>
      </c>
      <c r="G112" s="248">
        <v>10000000</v>
      </c>
      <c r="H112" s="253">
        <v>4.5</v>
      </c>
      <c r="J112" s="291">
        <f t="shared" si="188"/>
        <v>4.4999999999999998E-2</v>
      </c>
      <c r="K112" s="292">
        <f t="shared" si="189"/>
        <v>450000</v>
      </c>
      <c r="L112" s="293">
        <f t="shared" si="177"/>
        <v>1</v>
      </c>
      <c r="M112" s="294">
        <f t="shared" si="190"/>
        <v>47939</v>
      </c>
      <c r="N112" s="294">
        <f t="shared" si="178"/>
        <v>48305</v>
      </c>
      <c r="O112" s="293">
        <f t="shared" si="179"/>
        <v>350</v>
      </c>
      <c r="P112" s="295">
        <f t="shared" si="180"/>
        <v>0.95628415300546443</v>
      </c>
      <c r="Q112" s="296">
        <f t="shared" si="181"/>
        <v>430327.86885245901</v>
      </c>
      <c r="R112" s="287">
        <f t="shared" si="182"/>
        <v>1</v>
      </c>
      <c r="S112" s="288">
        <f t="shared" si="183"/>
        <v>35886</v>
      </c>
      <c r="T112" s="288">
        <f t="shared" si="184"/>
        <v>36251</v>
      </c>
      <c r="U112" s="287">
        <f t="shared" si="185"/>
        <v>35</v>
      </c>
      <c r="V112" s="289">
        <f t="shared" si="186"/>
        <v>9.5890410958904104E-2</v>
      </c>
      <c r="W112" s="290">
        <f t="shared" si="187"/>
        <v>43150.684931506847</v>
      </c>
    </row>
    <row r="113" spans="1:23">
      <c r="A113" s="243">
        <v>1002451</v>
      </c>
      <c r="B113" s="244" t="s">
        <v>701</v>
      </c>
      <c r="C113" s="244" t="s">
        <v>707</v>
      </c>
      <c r="D113" s="245">
        <v>35.024657534246572</v>
      </c>
      <c r="E113" s="246">
        <v>35514</v>
      </c>
      <c r="F113" s="247">
        <v>48298</v>
      </c>
      <c r="G113" s="248">
        <v>11000000</v>
      </c>
      <c r="H113" s="249">
        <v>7.75</v>
      </c>
      <c r="J113" s="291">
        <f t="shared" si="188"/>
        <v>7.7499999999999999E-2</v>
      </c>
      <c r="K113" s="292">
        <f t="shared" si="189"/>
        <v>852500</v>
      </c>
      <c r="L113" s="293">
        <f t="shared" si="177"/>
        <v>1</v>
      </c>
      <c r="M113" s="294">
        <f t="shared" si="190"/>
        <v>47939</v>
      </c>
      <c r="N113" s="294">
        <f t="shared" si="178"/>
        <v>48305</v>
      </c>
      <c r="O113" s="293">
        <f t="shared" si="179"/>
        <v>360</v>
      </c>
      <c r="P113" s="295">
        <f t="shared" si="180"/>
        <v>0.98360655737704916</v>
      </c>
      <c r="Q113" s="296">
        <f t="shared" si="181"/>
        <v>838524.59016393439</v>
      </c>
      <c r="R113" s="287">
        <f t="shared" si="182"/>
        <v>1</v>
      </c>
      <c r="S113" s="288">
        <f t="shared" si="183"/>
        <v>35156</v>
      </c>
      <c r="T113" s="288">
        <f t="shared" si="184"/>
        <v>35521</v>
      </c>
      <c r="U113" s="287">
        <f t="shared" si="185"/>
        <v>7</v>
      </c>
      <c r="V113" s="289">
        <f t="shared" si="186"/>
        <v>1.9178082191780823E-2</v>
      </c>
      <c r="W113" s="290">
        <f t="shared" si="187"/>
        <v>16349.315068493152</v>
      </c>
    </row>
    <row r="114" spans="1:23">
      <c r="A114" s="251">
        <v>1287</v>
      </c>
      <c r="B114" s="244" t="s">
        <v>703</v>
      </c>
      <c r="C114" s="244" t="s">
        <v>110</v>
      </c>
      <c r="D114" s="245">
        <v>8.1287671232876715</v>
      </c>
      <c r="E114" s="246">
        <v>45338</v>
      </c>
      <c r="F114" s="252">
        <v>48305</v>
      </c>
      <c r="G114" s="248">
        <v>20000000</v>
      </c>
      <c r="H114" s="253">
        <v>4.1399999999999997</v>
      </c>
      <c r="J114" s="291">
        <f t="shared" si="188"/>
        <v>4.1399999999999999E-2</v>
      </c>
      <c r="K114" s="292">
        <f t="shared" si="189"/>
        <v>828000</v>
      </c>
      <c r="L114" s="293">
        <f t="shared" si="177"/>
        <v>0</v>
      </c>
      <c r="M114" s="294">
        <f t="shared" si="190"/>
        <v>48305</v>
      </c>
      <c r="N114" s="294">
        <f t="shared" si="178"/>
        <v>48670</v>
      </c>
      <c r="O114" s="293">
        <f t="shared" si="179"/>
        <v>1</v>
      </c>
      <c r="P114" s="295">
        <f t="shared" si="180"/>
        <v>2.7397260273972603E-3</v>
      </c>
      <c r="Q114" s="296">
        <f t="shared" si="181"/>
        <v>2268.4931506849316</v>
      </c>
      <c r="R114" s="287">
        <f t="shared" si="182"/>
        <v>1</v>
      </c>
      <c r="S114" s="288">
        <f t="shared" si="183"/>
        <v>45017</v>
      </c>
      <c r="T114" s="288">
        <f t="shared" si="184"/>
        <v>45383</v>
      </c>
      <c r="U114" s="287">
        <f t="shared" si="185"/>
        <v>45</v>
      </c>
      <c r="V114" s="289">
        <f t="shared" si="186"/>
        <v>0.12295081967213115</v>
      </c>
      <c r="W114" s="290">
        <f t="shared" si="187"/>
        <v>101803.27868852459</v>
      </c>
    </row>
    <row r="115" spans="1:23">
      <c r="A115" s="251">
        <v>1279</v>
      </c>
      <c r="B115" s="244" t="s">
        <v>703</v>
      </c>
      <c r="C115" s="244" t="s">
        <v>110</v>
      </c>
      <c r="D115" s="245">
        <v>8.4109589041095898</v>
      </c>
      <c r="E115" s="256">
        <v>45264</v>
      </c>
      <c r="F115" s="252">
        <v>48334</v>
      </c>
      <c r="G115" s="248">
        <v>20000000</v>
      </c>
      <c r="H115" s="253">
        <v>4.2</v>
      </c>
      <c r="J115" s="291">
        <f t="shared" si="188"/>
        <v>4.2000000000000003E-2</v>
      </c>
      <c r="K115" s="292">
        <f t="shared" si="189"/>
        <v>840000</v>
      </c>
      <c r="L115" s="293">
        <f t="shared" si="177"/>
        <v>0</v>
      </c>
      <c r="M115" s="294">
        <f t="shared" si="190"/>
        <v>48305</v>
      </c>
      <c r="N115" s="294">
        <f t="shared" si="178"/>
        <v>48670</v>
      </c>
      <c r="O115" s="293">
        <f t="shared" si="179"/>
        <v>30</v>
      </c>
      <c r="P115" s="295">
        <f t="shared" si="180"/>
        <v>8.2191780821917804E-2</v>
      </c>
      <c r="Q115" s="296">
        <f t="shared" si="181"/>
        <v>69041.095890410958</v>
      </c>
      <c r="R115" s="287">
        <f t="shared" si="182"/>
        <v>0</v>
      </c>
      <c r="S115" s="288">
        <f t="shared" si="183"/>
        <v>45017</v>
      </c>
      <c r="T115" s="288">
        <f t="shared" si="184"/>
        <v>45383</v>
      </c>
      <c r="U115" s="287">
        <f t="shared" si="185"/>
        <v>119</v>
      </c>
      <c r="V115" s="289">
        <f t="shared" si="186"/>
        <v>0.3251366120218579</v>
      </c>
      <c r="W115" s="290">
        <f t="shared" si="187"/>
        <v>273114.75409836066</v>
      </c>
    </row>
    <row r="116" spans="1:23">
      <c r="A116" s="243">
        <v>1038</v>
      </c>
      <c r="B116" s="244" t="s">
        <v>703</v>
      </c>
      <c r="C116" s="244" t="s">
        <v>110</v>
      </c>
      <c r="D116" s="245">
        <v>27.523287671232875</v>
      </c>
      <c r="E116" s="246">
        <v>38435</v>
      </c>
      <c r="F116" s="247">
        <v>48481</v>
      </c>
      <c r="G116" s="248">
        <v>10000000</v>
      </c>
      <c r="H116" s="249">
        <v>4.8500000000000005</v>
      </c>
      <c r="J116" s="291">
        <f t="shared" si="188"/>
        <v>4.8500000000000008E-2</v>
      </c>
      <c r="K116" s="292">
        <f t="shared" si="189"/>
        <v>485000.00000000006</v>
      </c>
      <c r="L116" s="293">
        <f t="shared" si="177"/>
        <v>0</v>
      </c>
      <c r="M116" s="294">
        <f t="shared" si="190"/>
        <v>48305</v>
      </c>
      <c r="N116" s="294">
        <f t="shared" si="178"/>
        <v>48670</v>
      </c>
      <c r="O116" s="293">
        <f t="shared" si="179"/>
        <v>177</v>
      </c>
      <c r="P116" s="295">
        <f t="shared" si="180"/>
        <v>0.48493150684931507</v>
      </c>
      <c r="Q116" s="296">
        <f t="shared" si="181"/>
        <v>235191.78082191784</v>
      </c>
      <c r="R116" s="287">
        <f t="shared" si="182"/>
        <v>1</v>
      </c>
      <c r="S116" s="288">
        <f t="shared" si="183"/>
        <v>38078</v>
      </c>
      <c r="T116" s="288">
        <f t="shared" si="184"/>
        <v>38443</v>
      </c>
      <c r="U116" s="287">
        <f t="shared" si="185"/>
        <v>8</v>
      </c>
      <c r="V116" s="289">
        <f t="shared" si="186"/>
        <v>2.1917808219178082E-2</v>
      </c>
      <c r="W116" s="290">
        <f t="shared" si="187"/>
        <v>10630.136986301372</v>
      </c>
    </row>
    <row r="117" spans="1:23">
      <c r="A117" s="251">
        <v>1002514</v>
      </c>
      <c r="B117" s="244" t="s">
        <v>701</v>
      </c>
      <c r="C117" s="244" t="s">
        <v>707</v>
      </c>
      <c r="D117" s="245">
        <v>34.024657534246572</v>
      </c>
      <c r="E117" s="256">
        <v>36080</v>
      </c>
      <c r="F117" s="252">
        <v>48499</v>
      </c>
      <c r="G117" s="248">
        <v>10000000</v>
      </c>
      <c r="H117" s="253">
        <v>4.5</v>
      </c>
      <c r="J117" s="291">
        <f t="shared" si="188"/>
        <v>4.4999999999999998E-2</v>
      </c>
      <c r="K117" s="292">
        <f t="shared" si="189"/>
        <v>450000</v>
      </c>
      <c r="L117" s="293">
        <f t="shared" si="177"/>
        <v>0</v>
      </c>
      <c r="M117" s="294">
        <f t="shared" si="190"/>
        <v>48305</v>
      </c>
      <c r="N117" s="294">
        <f t="shared" si="178"/>
        <v>48670</v>
      </c>
      <c r="O117" s="293">
        <f t="shared" si="179"/>
        <v>195</v>
      </c>
      <c r="P117" s="295">
        <f t="shared" si="180"/>
        <v>0.53424657534246578</v>
      </c>
      <c r="Q117" s="296">
        <f t="shared" si="181"/>
        <v>240410.9589041096</v>
      </c>
      <c r="R117" s="287">
        <f t="shared" si="182"/>
        <v>0</v>
      </c>
      <c r="S117" s="288">
        <f t="shared" si="183"/>
        <v>35886</v>
      </c>
      <c r="T117" s="288">
        <f t="shared" si="184"/>
        <v>36251</v>
      </c>
      <c r="U117" s="287">
        <f t="shared" si="185"/>
        <v>171</v>
      </c>
      <c r="V117" s="289">
        <f t="shared" si="186"/>
        <v>0.46849315068493153</v>
      </c>
      <c r="W117" s="290">
        <f t="shared" si="187"/>
        <v>210821.91780821918</v>
      </c>
    </row>
    <row r="118" spans="1:23">
      <c r="A118" s="243">
        <v>900002512</v>
      </c>
      <c r="B118" s="244" t="s">
        <v>701</v>
      </c>
      <c r="C118" s="244" t="s">
        <v>702</v>
      </c>
      <c r="D118" s="245">
        <v>34.060273972602737</v>
      </c>
      <c r="E118" s="246">
        <v>36070</v>
      </c>
      <c r="F118" s="247">
        <v>48502</v>
      </c>
      <c r="G118" s="248">
        <v>10000000</v>
      </c>
      <c r="H118" s="249">
        <v>4.75</v>
      </c>
      <c r="J118" s="291">
        <f t="shared" si="188"/>
        <v>4.7500000000000001E-2</v>
      </c>
      <c r="K118" s="292">
        <f t="shared" si="189"/>
        <v>475000</v>
      </c>
      <c r="L118" s="293">
        <f t="shared" si="177"/>
        <v>0</v>
      </c>
      <c r="M118" s="294">
        <f t="shared" si="190"/>
        <v>48305</v>
      </c>
      <c r="N118" s="294">
        <f t="shared" si="178"/>
        <v>48670</v>
      </c>
      <c r="O118" s="293">
        <f t="shared" si="179"/>
        <v>198</v>
      </c>
      <c r="P118" s="295">
        <f t="shared" si="180"/>
        <v>0.54246575342465753</v>
      </c>
      <c r="Q118" s="296">
        <f t="shared" si="181"/>
        <v>257671.23287671231</v>
      </c>
      <c r="R118" s="287">
        <f t="shared" si="182"/>
        <v>0</v>
      </c>
      <c r="S118" s="288">
        <f t="shared" si="183"/>
        <v>35886</v>
      </c>
      <c r="T118" s="288">
        <f t="shared" si="184"/>
        <v>36251</v>
      </c>
      <c r="U118" s="287">
        <f t="shared" si="185"/>
        <v>181</v>
      </c>
      <c r="V118" s="289">
        <f t="shared" si="186"/>
        <v>0.49589041095890413</v>
      </c>
      <c r="W118" s="290">
        <f t="shared" si="187"/>
        <v>235547.94520547945</v>
      </c>
    </row>
    <row r="119" spans="1:23">
      <c r="A119" s="250">
        <v>1024</v>
      </c>
      <c r="B119" s="244" t="s">
        <v>703</v>
      </c>
      <c r="C119" s="244" t="s">
        <v>110</v>
      </c>
      <c r="D119" s="245">
        <v>28.016438356164382</v>
      </c>
      <c r="E119" s="246">
        <v>38289</v>
      </c>
      <c r="F119" s="247">
        <v>48515</v>
      </c>
      <c r="G119" s="248">
        <v>18500000</v>
      </c>
      <c r="H119" s="249">
        <v>4.7</v>
      </c>
      <c r="J119" s="291">
        <f t="shared" si="188"/>
        <v>4.7E-2</v>
      </c>
      <c r="K119" s="292">
        <f t="shared" si="189"/>
        <v>869500</v>
      </c>
      <c r="L119" s="293">
        <f t="shared" si="177"/>
        <v>0</v>
      </c>
      <c r="M119" s="294">
        <f t="shared" si="190"/>
        <v>48305</v>
      </c>
      <c r="N119" s="294">
        <f t="shared" si="178"/>
        <v>48670</v>
      </c>
      <c r="O119" s="293">
        <f t="shared" si="179"/>
        <v>211</v>
      </c>
      <c r="P119" s="295">
        <f t="shared" si="180"/>
        <v>0.57808219178082187</v>
      </c>
      <c r="Q119" s="296">
        <f t="shared" si="181"/>
        <v>502642.46575342462</v>
      </c>
      <c r="R119" s="287">
        <f t="shared" si="182"/>
        <v>0</v>
      </c>
      <c r="S119" s="288">
        <f t="shared" si="183"/>
        <v>38078</v>
      </c>
      <c r="T119" s="288">
        <f t="shared" si="184"/>
        <v>38443</v>
      </c>
      <c r="U119" s="287">
        <f t="shared" si="185"/>
        <v>154</v>
      </c>
      <c r="V119" s="289">
        <f t="shared" si="186"/>
        <v>0.42191780821917807</v>
      </c>
      <c r="W119" s="290">
        <f t="shared" si="187"/>
        <v>366857.53424657532</v>
      </c>
    </row>
    <row r="120" spans="1:23">
      <c r="A120" s="250">
        <v>1051</v>
      </c>
      <c r="B120" s="244" t="s">
        <v>703</v>
      </c>
      <c r="C120" s="244" t="s">
        <v>110</v>
      </c>
      <c r="D120" s="245">
        <v>27.021917808219179</v>
      </c>
      <c r="E120" s="246">
        <v>38742</v>
      </c>
      <c r="F120" s="247">
        <v>48605</v>
      </c>
      <c r="G120" s="248">
        <v>17000000</v>
      </c>
      <c r="H120" s="249">
        <v>3.95</v>
      </c>
      <c r="J120" s="291">
        <f t="shared" si="188"/>
        <v>3.95E-2</v>
      </c>
      <c r="K120" s="292">
        <f t="shared" si="189"/>
        <v>671500</v>
      </c>
      <c r="L120" s="293">
        <f t="shared" si="177"/>
        <v>1</v>
      </c>
      <c r="M120" s="294">
        <f t="shared" si="190"/>
        <v>48305</v>
      </c>
      <c r="N120" s="294">
        <f t="shared" si="178"/>
        <v>48670</v>
      </c>
      <c r="O120" s="293">
        <f t="shared" si="179"/>
        <v>301</v>
      </c>
      <c r="P120" s="295">
        <f t="shared" si="180"/>
        <v>0.8246575342465754</v>
      </c>
      <c r="Q120" s="296">
        <f t="shared" si="181"/>
        <v>553757.53424657544</v>
      </c>
      <c r="R120" s="287">
        <f t="shared" si="182"/>
        <v>1</v>
      </c>
      <c r="S120" s="288">
        <f t="shared" si="183"/>
        <v>38443</v>
      </c>
      <c r="T120" s="288">
        <f t="shared" si="184"/>
        <v>38808</v>
      </c>
      <c r="U120" s="287">
        <f t="shared" si="185"/>
        <v>66</v>
      </c>
      <c r="V120" s="289">
        <f t="shared" si="186"/>
        <v>0.18082191780821918</v>
      </c>
      <c r="W120" s="290">
        <f t="shared" si="187"/>
        <v>121421.91780821918</v>
      </c>
    </row>
    <row r="121" spans="1:23">
      <c r="A121" s="251">
        <v>1030</v>
      </c>
      <c r="B121" s="244" t="s">
        <v>703</v>
      </c>
      <c r="C121" s="244" t="s">
        <v>110</v>
      </c>
      <c r="D121" s="245">
        <v>28.024657534246575</v>
      </c>
      <c r="E121" s="246">
        <v>38401</v>
      </c>
      <c r="F121" s="252">
        <v>48630</v>
      </c>
      <c r="G121" s="248">
        <v>10000000</v>
      </c>
      <c r="H121" s="253">
        <v>4.55</v>
      </c>
      <c r="J121" s="291">
        <f t="shared" si="188"/>
        <v>4.5499999999999999E-2</v>
      </c>
      <c r="K121" s="292">
        <f t="shared" si="189"/>
        <v>455000</v>
      </c>
      <c r="L121" s="293">
        <f t="shared" si="177"/>
        <v>1</v>
      </c>
      <c r="M121" s="294">
        <f t="shared" si="190"/>
        <v>48305</v>
      </c>
      <c r="N121" s="294">
        <f t="shared" si="178"/>
        <v>48670</v>
      </c>
      <c r="O121" s="293">
        <f t="shared" si="179"/>
        <v>326</v>
      </c>
      <c r="P121" s="295">
        <f t="shared" si="180"/>
        <v>0.89315068493150684</v>
      </c>
      <c r="Q121" s="296">
        <f t="shared" si="181"/>
        <v>406383.56164383562</v>
      </c>
      <c r="R121" s="287">
        <f t="shared" si="182"/>
        <v>1</v>
      </c>
      <c r="S121" s="288">
        <f t="shared" si="183"/>
        <v>38078</v>
      </c>
      <c r="T121" s="288">
        <f t="shared" si="184"/>
        <v>38443</v>
      </c>
      <c r="U121" s="287">
        <f t="shared" si="185"/>
        <v>42</v>
      </c>
      <c r="V121" s="289">
        <f t="shared" si="186"/>
        <v>0.11506849315068493</v>
      </c>
      <c r="W121" s="290">
        <f t="shared" si="187"/>
        <v>52356.164383561641</v>
      </c>
    </row>
    <row r="122" spans="1:23">
      <c r="A122" s="243">
        <v>1032</v>
      </c>
      <c r="B122" s="244" t="s">
        <v>703</v>
      </c>
      <c r="C122" s="244" t="s">
        <v>110</v>
      </c>
      <c r="D122" s="245">
        <v>28.016438356164382</v>
      </c>
      <c r="E122" s="246">
        <v>38411</v>
      </c>
      <c r="F122" s="247">
        <v>48637</v>
      </c>
      <c r="G122" s="248">
        <v>10000000</v>
      </c>
      <c r="H122" s="249">
        <v>4.75</v>
      </c>
      <c r="J122" s="291">
        <f t="shared" si="188"/>
        <v>4.7500000000000001E-2</v>
      </c>
      <c r="K122" s="292">
        <f t="shared" si="189"/>
        <v>475000</v>
      </c>
      <c r="L122" s="293">
        <f t="shared" si="177"/>
        <v>1</v>
      </c>
      <c r="M122" s="294">
        <f t="shared" si="190"/>
        <v>48305</v>
      </c>
      <c r="N122" s="294">
        <f t="shared" si="178"/>
        <v>48670</v>
      </c>
      <c r="O122" s="293">
        <f t="shared" si="179"/>
        <v>333</v>
      </c>
      <c r="P122" s="295">
        <f t="shared" si="180"/>
        <v>0.9123287671232877</v>
      </c>
      <c r="Q122" s="296">
        <f t="shared" si="181"/>
        <v>433356.16438356164</v>
      </c>
      <c r="R122" s="287">
        <f t="shared" si="182"/>
        <v>1</v>
      </c>
      <c r="S122" s="288">
        <f t="shared" si="183"/>
        <v>38078</v>
      </c>
      <c r="T122" s="288">
        <f t="shared" si="184"/>
        <v>38443</v>
      </c>
      <c r="U122" s="287">
        <f t="shared" si="185"/>
        <v>32</v>
      </c>
      <c r="V122" s="289">
        <f t="shared" si="186"/>
        <v>8.7671232876712329E-2</v>
      </c>
      <c r="W122" s="290">
        <f t="shared" si="187"/>
        <v>41643.835616438359</v>
      </c>
    </row>
    <row r="123" spans="1:23">
      <c r="A123" s="243">
        <v>1278</v>
      </c>
      <c r="B123" s="244" t="s">
        <v>703</v>
      </c>
      <c r="C123" s="244" t="s">
        <v>110</v>
      </c>
      <c r="D123" s="245">
        <v>9.3643835616438356</v>
      </c>
      <c r="E123" s="246">
        <v>45252</v>
      </c>
      <c r="F123" s="247">
        <v>48670</v>
      </c>
      <c r="G123" s="248">
        <v>20000000</v>
      </c>
      <c r="H123" s="249">
        <v>4.2300000000000004</v>
      </c>
      <c r="J123" s="291">
        <f t="shared" si="188"/>
        <v>4.2300000000000004E-2</v>
      </c>
      <c r="K123" s="292">
        <f t="shared" si="189"/>
        <v>846000.00000000012</v>
      </c>
      <c r="L123" s="293">
        <f t="shared" si="177"/>
        <v>0</v>
      </c>
      <c r="M123" s="294">
        <f t="shared" si="190"/>
        <v>48670</v>
      </c>
      <c r="N123" s="294">
        <f t="shared" si="178"/>
        <v>49035</v>
      </c>
      <c r="O123" s="293">
        <f t="shared" si="179"/>
        <v>1</v>
      </c>
      <c r="P123" s="295">
        <f t="shared" si="180"/>
        <v>2.7397260273972603E-3</v>
      </c>
      <c r="Q123" s="296">
        <f t="shared" si="181"/>
        <v>2317.8082191780827</v>
      </c>
      <c r="R123" s="287">
        <f t="shared" si="182"/>
        <v>0</v>
      </c>
      <c r="S123" s="288">
        <f t="shared" si="183"/>
        <v>45017</v>
      </c>
      <c r="T123" s="288">
        <f t="shared" si="184"/>
        <v>45383</v>
      </c>
      <c r="U123" s="287">
        <f t="shared" si="185"/>
        <v>131</v>
      </c>
      <c r="V123" s="289">
        <f t="shared" si="186"/>
        <v>0.35792349726775957</v>
      </c>
      <c r="W123" s="290">
        <f t="shared" si="187"/>
        <v>302803.27868852462</v>
      </c>
    </row>
    <row r="124" spans="1:23">
      <c r="A124" s="251">
        <v>1241</v>
      </c>
      <c r="B124" s="244" t="s">
        <v>703</v>
      </c>
      <c r="C124" s="244" t="s">
        <v>110</v>
      </c>
      <c r="D124" s="245">
        <v>12.15</v>
      </c>
      <c r="E124" s="246">
        <v>44264</v>
      </c>
      <c r="F124" s="252">
        <v>48699</v>
      </c>
      <c r="G124" s="248">
        <v>13318500</v>
      </c>
      <c r="H124" s="253">
        <v>1.1200000000000001</v>
      </c>
      <c r="J124" s="291">
        <f t="shared" si="188"/>
        <v>1.1200000000000002E-2</v>
      </c>
      <c r="K124" s="292">
        <f t="shared" si="189"/>
        <v>149167.20000000001</v>
      </c>
      <c r="L124" s="293">
        <f t="shared" si="177"/>
        <v>0</v>
      </c>
      <c r="M124" s="294">
        <f t="shared" si="190"/>
        <v>48670</v>
      </c>
      <c r="N124" s="294">
        <f t="shared" si="178"/>
        <v>49035</v>
      </c>
      <c r="O124" s="293">
        <f t="shared" si="179"/>
        <v>30</v>
      </c>
      <c r="P124" s="295">
        <f t="shared" si="180"/>
        <v>8.2191780821917804E-2</v>
      </c>
      <c r="Q124" s="296">
        <f t="shared" si="181"/>
        <v>12260.317808219179</v>
      </c>
      <c r="R124" s="287">
        <f t="shared" si="182"/>
        <v>1</v>
      </c>
      <c r="S124" s="288">
        <f t="shared" si="183"/>
        <v>43922</v>
      </c>
      <c r="T124" s="288">
        <f t="shared" si="184"/>
        <v>44287</v>
      </c>
      <c r="U124" s="287">
        <f t="shared" si="185"/>
        <v>23</v>
      </c>
      <c r="V124" s="289">
        <f t="shared" si="186"/>
        <v>6.3013698630136991E-2</v>
      </c>
      <c r="W124" s="290">
        <f t="shared" si="187"/>
        <v>9399.576986301372</v>
      </c>
    </row>
    <row r="125" spans="1:23">
      <c r="A125" s="243">
        <v>1026</v>
      </c>
      <c r="B125" s="244" t="s">
        <v>703</v>
      </c>
      <c r="C125" s="244" t="s">
        <v>110</v>
      </c>
      <c r="D125" s="245">
        <v>28.608219178082191</v>
      </c>
      <c r="E125" s="246">
        <v>38316</v>
      </c>
      <c r="F125" s="247">
        <v>48758</v>
      </c>
      <c r="G125" s="248">
        <v>20000000</v>
      </c>
      <c r="H125" s="249">
        <v>4.5999999999999996</v>
      </c>
      <c r="J125" s="291">
        <f t="shared" si="188"/>
        <v>4.5999999999999999E-2</v>
      </c>
      <c r="K125" s="292">
        <f t="shared" si="189"/>
        <v>920000</v>
      </c>
      <c r="L125" s="293">
        <f t="shared" si="177"/>
        <v>0</v>
      </c>
      <c r="M125" s="294">
        <f t="shared" si="190"/>
        <v>48670</v>
      </c>
      <c r="N125" s="294">
        <f t="shared" si="178"/>
        <v>49035</v>
      </c>
      <c r="O125" s="293">
        <f t="shared" si="179"/>
        <v>89</v>
      </c>
      <c r="P125" s="295">
        <f t="shared" si="180"/>
        <v>0.24383561643835616</v>
      </c>
      <c r="Q125" s="296">
        <f t="shared" si="181"/>
        <v>224328.76712328766</v>
      </c>
      <c r="R125" s="287">
        <f t="shared" si="182"/>
        <v>0</v>
      </c>
      <c r="S125" s="288">
        <f t="shared" si="183"/>
        <v>38078</v>
      </c>
      <c r="T125" s="288">
        <f t="shared" si="184"/>
        <v>38443</v>
      </c>
      <c r="U125" s="287">
        <f t="shared" si="185"/>
        <v>127</v>
      </c>
      <c r="V125" s="289">
        <f t="shared" si="186"/>
        <v>0.34794520547945207</v>
      </c>
      <c r="W125" s="290">
        <f t="shared" si="187"/>
        <v>320109.58904109593</v>
      </c>
    </row>
    <row r="126" spans="1:23">
      <c r="A126" s="243">
        <v>1002515</v>
      </c>
      <c r="B126" s="244" t="s">
        <v>701</v>
      </c>
      <c r="C126" s="244" t="s">
        <v>707</v>
      </c>
      <c r="D126" s="245">
        <v>35.024657534246572</v>
      </c>
      <c r="E126" s="246">
        <v>36080</v>
      </c>
      <c r="F126" s="247">
        <v>48864</v>
      </c>
      <c r="G126" s="248">
        <v>10000000</v>
      </c>
      <c r="H126" s="249">
        <v>4.5</v>
      </c>
      <c r="J126" s="291">
        <f t="shared" si="188"/>
        <v>4.4999999999999998E-2</v>
      </c>
      <c r="K126" s="292">
        <f t="shared" si="189"/>
        <v>450000</v>
      </c>
      <c r="L126" s="293">
        <f t="shared" si="177"/>
        <v>0</v>
      </c>
      <c r="M126" s="294">
        <f t="shared" si="190"/>
        <v>48670</v>
      </c>
      <c r="N126" s="294">
        <f t="shared" si="178"/>
        <v>49035</v>
      </c>
      <c r="O126" s="293">
        <f t="shared" si="179"/>
        <v>195</v>
      </c>
      <c r="P126" s="295">
        <f t="shared" si="180"/>
        <v>0.53424657534246578</v>
      </c>
      <c r="Q126" s="296">
        <f t="shared" si="181"/>
        <v>240410.9589041096</v>
      </c>
      <c r="R126" s="287">
        <f t="shared" si="182"/>
        <v>0</v>
      </c>
      <c r="S126" s="288">
        <f t="shared" si="183"/>
        <v>35886</v>
      </c>
      <c r="T126" s="288">
        <f t="shared" si="184"/>
        <v>36251</v>
      </c>
      <c r="U126" s="287">
        <f t="shared" si="185"/>
        <v>171</v>
      </c>
      <c r="V126" s="289">
        <f t="shared" si="186"/>
        <v>0.46849315068493153</v>
      </c>
      <c r="W126" s="290">
        <f t="shared" si="187"/>
        <v>210821.91780821918</v>
      </c>
    </row>
    <row r="127" spans="1:23">
      <c r="A127" s="250">
        <v>1900000049</v>
      </c>
      <c r="B127" s="244" t="s">
        <v>703</v>
      </c>
      <c r="C127" s="244" t="s">
        <v>702</v>
      </c>
      <c r="D127" s="245">
        <v>34.024657534246572</v>
      </c>
      <c r="E127" s="246">
        <v>36462</v>
      </c>
      <c r="F127" s="247">
        <v>48881</v>
      </c>
      <c r="G127" s="248">
        <v>10000000</v>
      </c>
      <c r="H127" s="249">
        <v>4.625</v>
      </c>
      <c r="J127" s="291">
        <f t="shared" si="188"/>
        <v>4.6249999999999999E-2</v>
      </c>
      <c r="K127" s="292">
        <f t="shared" si="189"/>
        <v>462500</v>
      </c>
      <c r="L127" s="293">
        <f t="shared" si="177"/>
        <v>0</v>
      </c>
      <c r="M127" s="294">
        <f t="shared" si="190"/>
        <v>48670</v>
      </c>
      <c r="N127" s="294">
        <f t="shared" si="178"/>
        <v>49035</v>
      </c>
      <c r="O127" s="293">
        <f t="shared" si="179"/>
        <v>212</v>
      </c>
      <c r="P127" s="295">
        <f t="shared" si="180"/>
        <v>0.58082191780821912</v>
      </c>
      <c r="Q127" s="296">
        <f t="shared" si="181"/>
        <v>268630.13698630134</v>
      </c>
      <c r="R127" s="287">
        <f t="shared" si="182"/>
        <v>0</v>
      </c>
      <c r="S127" s="288">
        <f t="shared" si="183"/>
        <v>36251</v>
      </c>
      <c r="T127" s="288">
        <f t="shared" si="184"/>
        <v>36617</v>
      </c>
      <c r="U127" s="287">
        <f t="shared" si="185"/>
        <v>155</v>
      </c>
      <c r="V127" s="289">
        <f t="shared" si="186"/>
        <v>0.42349726775956287</v>
      </c>
      <c r="W127" s="290">
        <f t="shared" si="187"/>
        <v>195867.48633879784</v>
      </c>
    </row>
    <row r="128" spans="1:23">
      <c r="A128" s="250">
        <v>1034</v>
      </c>
      <c r="B128" s="244" t="s">
        <v>703</v>
      </c>
      <c r="C128" s="244" t="s">
        <v>110</v>
      </c>
      <c r="D128" s="245">
        <v>29.019178082191782</v>
      </c>
      <c r="E128" s="246">
        <v>38422</v>
      </c>
      <c r="F128" s="247">
        <v>49014</v>
      </c>
      <c r="G128" s="248">
        <v>10000000</v>
      </c>
      <c r="H128" s="249">
        <v>4.8</v>
      </c>
      <c r="J128" s="291">
        <f t="shared" si="188"/>
        <v>4.8000000000000001E-2</v>
      </c>
      <c r="K128" s="292">
        <f t="shared" si="189"/>
        <v>480000</v>
      </c>
      <c r="L128" s="293">
        <f t="shared" si="177"/>
        <v>1</v>
      </c>
      <c r="M128" s="294">
        <f t="shared" si="190"/>
        <v>48670</v>
      </c>
      <c r="N128" s="294">
        <f t="shared" si="178"/>
        <v>49035</v>
      </c>
      <c r="O128" s="293">
        <f t="shared" si="179"/>
        <v>345</v>
      </c>
      <c r="P128" s="295">
        <f t="shared" si="180"/>
        <v>0.9452054794520548</v>
      </c>
      <c r="Q128" s="296">
        <f t="shared" si="181"/>
        <v>453698.63013698632</v>
      </c>
      <c r="R128" s="287">
        <f t="shared" si="182"/>
        <v>1</v>
      </c>
      <c r="S128" s="288">
        <f t="shared" si="183"/>
        <v>38078</v>
      </c>
      <c r="T128" s="288">
        <f t="shared" si="184"/>
        <v>38443</v>
      </c>
      <c r="U128" s="287">
        <f t="shared" si="185"/>
        <v>21</v>
      </c>
      <c r="V128" s="289">
        <f t="shared" si="186"/>
        <v>5.7534246575342465E-2</v>
      </c>
      <c r="W128" s="290">
        <f t="shared" si="187"/>
        <v>27616.438356164384</v>
      </c>
    </row>
    <row r="129" spans="1:23">
      <c r="A129" s="250">
        <v>1035</v>
      </c>
      <c r="B129" s="244" t="s">
        <v>703</v>
      </c>
      <c r="C129" s="244" t="s">
        <v>110</v>
      </c>
      <c r="D129" s="245">
        <v>29.019178082191782</v>
      </c>
      <c r="E129" s="255">
        <v>38426</v>
      </c>
      <c r="F129" s="247">
        <v>49018</v>
      </c>
      <c r="G129" s="248">
        <v>20000000</v>
      </c>
      <c r="H129" s="249">
        <v>4.9000000000000004</v>
      </c>
      <c r="J129" s="291">
        <f t="shared" si="188"/>
        <v>4.9000000000000002E-2</v>
      </c>
      <c r="K129" s="292">
        <f t="shared" si="189"/>
        <v>980000</v>
      </c>
      <c r="L129" s="293">
        <f t="shared" si="177"/>
        <v>1</v>
      </c>
      <c r="M129" s="294">
        <f t="shared" si="190"/>
        <v>48670</v>
      </c>
      <c r="N129" s="294">
        <f t="shared" si="178"/>
        <v>49035</v>
      </c>
      <c r="O129" s="293">
        <f t="shared" si="179"/>
        <v>349</v>
      </c>
      <c r="P129" s="295">
        <f t="shared" si="180"/>
        <v>0.95616438356164379</v>
      </c>
      <c r="Q129" s="296">
        <f t="shared" si="181"/>
        <v>937041.09589041094</v>
      </c>
      <c r="R129" s="287">
        <f t="shared" si="182"/>
        <v>1</v>
      </c>
      <c r="S129" s="288">
        <f t="shared" si="183"/>
        <v>38078</v>
      </c>
      <c r="T129" s="288">
        <f t="shared" si="184"/>
        <v>38443</v>
      </c>
      <c r="U129" s="287">
        <f t="shared" si="185"/>
        <v>17</v>
      </c>
      <c r="V129" s="289">
        <f t="shared" si="186"/>
        <v>4.6575342465753428E-2</v>
      </c>
      <c r="W129" s="290">
        <f t="shared" si="187"/>
        <v>45643.835616438359</v>
      </c>
    </row>
    <row r="130" spans="1:23">
      <c r="A130" s="243">
        <v>1036</v>
      </c>
      <c r="B130" s="244" t="s">
        <v>703</v>
      </c>
      <c r="C130" s="244" t="s">
        <v>110</v>
      </c>
      <c r="D130" s="245">
        <v>13.087671232876712</v>
      </c>
      <c r="E130" s="246">
        <v>44258</v>
      </c>
      <c r="F130" s="247">
        <v>49035</v>
      </c>
      <c r="G130" s="248">
        <v>20000000</v>
      </c>
      <c r="H130" s="249">
        <v>1.21</v>
      </c>
      <c r="J130" s="291">
        <f t="shared" si="188"/>
        <v>1.21E-2</v>
      </c>
      <c r="K130" s="292">
        <f t="shared" si="189"/>
        <v>242000</v>
      </c>
      <c r="L130" s="293">
        <f t="shared" si="177"/>
        <v>0</v>
      </c>
      <c r="M130" s="294">
        <f t="shared" si="190"/>
        <v>49035</v>
      </c>
      <c r="N130" s="294">
        <f t="shared" si="178"/>
        <v>49400</v>
      </c>
      <c r="O130" s="293">
        <f t="shared" si="179"/>
        <v>1</v>
      </c>
      <c r="P130" s="295">
        <f t="shared" si="180"/>
        <v>2.7397260273972603E-3</v>
      </c>
      <c r="Q130" s="296">
        <f t="shared" si="181"/>
        <v>663.01369863013701</v>
      </c>
      <c r="R130" s="287">
        <f t="shared" si="182"/>
        <v>1</v>
      </c>
      <c r="S130" s="288">
        <f t="shared" si="183"/>
        <v>43922</v>
      </c>
      <c r="T130" s="288">
        <f t="shared" si="184"/>
        <v>44287</v>
      </c>
      <c r="U130" s="287">
        <f t="shared" si="185"/>
        <v>29</v>
      </c>
      <c r="V130" s="289">
        <f t="shared" si="186"/>
        <v>7.9452054794520555E-2</v>
      </c>
      <c r="W130" s="290">
        <f t="shared" si="187"/>
        <v>19227.397260273974</v>
      </c>
    </row>
    <row r="131" spans="1:23">
      <c r="A131" s="243">
        <v>1285</v>
      </c>
      <c r="B131" s="244" t="s">
        <v>703</v>
      </c>
      <c r="C131" s="244" t="s">
        <v>110</v>
      </c>
      <c r="D131" s="245">
        <v>10.315068493150685</v>
      </c>
      <c r="E131" s="246">
        <v>45329</v>
      </c>
      <c r="F131" s="247">
        <v>49094</v>
      </c>
      <c r="G131" s="248">
        <v>20000000</v>
      </c>
      <c r="H131" s="249">
        <v>4.16</v>
      </c>
      <c r="J131" s="291">
        <f t="shared" si="188"/>
        <v>4.1599999999999998E-2</v>
      </c>
      <c r="K131" s="292">
        <f t="shared" si="189"/>
        <v>832000</v>
      </c>
      <c r="L131" s="293">
        <f t="shared" si="177"/>
        <v>0</v>
      </c>
      <c r="M131" s="294">
        <f t="shared" si="190"/>
        <v>49035</v>
      </c>
      <c r="N131" s="294">
        <f t="shared" si="178"/>
        <v>49400</v>
      </c>
      <c r="O131" s="293">
        <f t="shared" si="179"/>
        <v>60</v>
      </c>
      <c r="P131" s="295">
        <f t="shared" si="180"/>
        <v>0.16438356164383561</v>
      </c>
      <c r="Q131" s="296">
        <f t="shared" si="181"/>
        <v>136767.12328767122</v>
      </c>
      <c r="R131" s="287">
        <f t="shared" si="182"/>
        <v>1</v>
      </c>
      <c r="S131" s="288">
        <f t="shared" si="183"/>
        <v>45017</v>
      </c>
      <c r="T131" s="288">
        <f t="shared" si="184"/>
        <v>45383</v>
      </c>
      <c r="U131" s="287">
        <f t="shared" si="185"/>
        <v>54</v>
      </c>
      <c r="V131" s="289">
        <f t="shared" si="186"/>
        <v>0.14754098360655737</v>
      </c>
      <c r="W131" s="290">
        <f t="shared" si="187"/>
        <v>122754.09836065574</v>
      </c>
    </row>
    <row r="132" spans="1:23">
      <c r="A132" s="243">
        <v>1039</v>
      </c>
      <c r="B132" s="244" t="s">
        <v>703</v>
      </c>
      <c r="C132" s="244" t="s">
        <v>110</v>
      </c>
      <c r="D132" s="245">
        <v>29.271232876712329</v>
      </c>
      <c r="E132" s="246">
        <v>38441</v>
      </c>
      <c r="F132" s="247">
        <v>49125</v>
      </c>
      <c r="G132" s="248">
        <v>10000000</v>
      </c>
      <c r="H132" s="249">
        <v>4.8500000000000005</v>
      </c>
      <c r="J132" s="291">
        <f t="shared" si="188"/>
        <v>4.8500000000000008E-2</v>
      </c>
      <c r="K132" s="292">
        <f t="shared" si="189"/>
        <v>485000.00000000006</v>
      </c>
      <c r="L132" s="293">
        <f t="shared" si="177"/>
        <v>0</v>
      </c>
      <c r="M132" s="294">
        <f t="shared" si="190"/>
        <v>49035</v>
      </c>
      <c r="N132" s="294">
        <f t="shared" si="178"/>
        <v>49400</v>
      </c>
      <c r="O132" s="293">
        <f t="shared" si="179"/>
        <v>91</v>
      </c>
      <c r="P132" s="295">
        <f t="shared" si="180"/>
        <v>0.24931506849315069</v>
      </c>
      <c r="Q132" s="296">
        <f t="shared" si="181"/>
        <v>120917.8082191781</v>
      </c>
      <c r="R132" s="287">
        <f t="shared" si="182"/>
        <v>1</v>
      </c>
      <c r="S132" s="288">
        <f t="shared" si="183"/>
        <v>38078</v>
      </c>
      <c r="T132" s="288">
        <f t="shared" si="184"/>
        <v>38443</v>
      </c>
      <c r="U132" s="287">
        <f t="shared" si="185"/>
        <v>2</v>
      </c>
      <c r="V132" s="289">
        <f t="shared" si="186"/>
        <v>5.4794520547945206E-3</v>
      </c>
      <c r="W132" s="290">
        <f t="shared" si="187"/>
        <v>2657.5342465753429</v>
      </c>
    </row>
    <row r="133" spans="1:23">
      <c r="A133" s="243">
        <v>1900000025</v>
      </c>
      <c r="B133" s="244" t="s">
        <v>703</v>
      </c>
      <c r="C133" s="244" t="s">
        <v>702</v>
      </c>
      <c r="D133" s="245">
        <v>35.027397260273972</v>
      </c>
      <c r="E133" s="246">
        <v>36343</v>
      </c>
      <c r="F133" s="247">
        <v>49128</v>
      </c>
      <c r="G133" s="248">
        <v>5000000</v>
      </c>
      <c r="H133" s="249">
        <v>4.75</v>
      </c>
      <c r="J133" s="291">
        <f t="shared" si="188"/>
        <v>4.7500000000000001E-2</v>
      </c>
      <c r="K133" s="292">
        <f t="shared" si="189"/>
        <v>237500</v>
      </c>
      <c r="L133" s="293">
        <f t="shared" si="177"/>
        <v>0</v>
      </c>
      <c r="M133" s="294">
        <f t="shared" si="190"/>
        <v>49035</v>
      </c>
      <c r="N133" s="294">
        <f t="shared" si="178"/>
        <v>49400</v>
      </c>
      <c r="O133" s="293">
        <f t="shared" si="179"/>
        <v>94</v>
      </c>
      <c r="P133" s="295">
        <f t="shared" si="180"/>
        <v>0.25753424657534246</v>
      </c>
      <c r="Q133" s="296">
        <f t="shared" si="181"/>
        <v>61164.383561643837</v>
      </c>
      <c r="R133" s="287">
        <f t="shared" si="182"/>
        <v>0</v>
      </c>
      <c r="S133" s="288">
        <f t="shared" si="183"/>
        <v>36251</v>
      </c>
      <c r="T133" s="288">
        <f t="shared" si="184"/>
        <v>36617</v>
      </c>
      <c r="U133" s="287">
        <f t="shared" si="185"/>
        <v>274</v>
      </c>
      <c r="V133" s="289">
        <f t="shared" si="186"/>
        <v>0.74863387978142082</v>
      </c>
      <c r="W133" s="290">
        <f t="shared" si="187"/>
        <v>177800.54644808744</v>
      </c>
    </row>
    <row r="134" spans="1:23">
      <c r="A134" s="251">
        <v>1037</v>
      </c>
      <c r="B134" s="244" t="s">
        <v>703</v>
      </c>
      <c r="C134" s="244" t="s">
        <v>110</v>
      </c>
      <c r="D134" s="245">
        <v>29.424657534246574</v>
      </c>
      <c r="E134" s="246">
        <v>38433</v>
      </c>
      <c r="F134" s="252">
        <v>49173</v>
      </c>
      <c r="G134" s="248">
        <v>20000000</v>
      </c>
      <c r="H134" s="253">
        <v>4.8500000000000005</v>
      </c>
      <c r="J134" s="291">
        <f t="shared" si="188"/>
        <v>4.8500000000000008E-2</v>
      </c>
      <c r="K134" s="292">
        <f t="shared" si="189"/>
        <v>970000.00000000012</v>
      </c>
      <c r="L134" s="293">
        <f t="shared" si="177"/>
        <v>0</v>
      </c>
      <c r="M134" s="294">
        <f t="shared" si="190"/>
        <v>49035</v>
      </c>
      <c r="N134" s="294">
        <f t="shared" si="178"/>
        <v>49400</v>
      </c>
      <c r="O134" s="293">
        <f t="shared" si="179"/>
        <v>139</v>
      </c>
      <c r="P134" s="295">
        <f t="shared" si="180"/>
        <v>0.38082191780821917</v>
      </c>
      <c r="Q134" s="296">
        <f t="shared" si="181"/>
        <v>369397.26027397264</v>
      </c>
      <c r="R134" s="287">
        <f t="shared" si="182"/>
        <v>1</v>
      </c>
      <c r="S134" s="288">
        <f t="shared" si="183"/>
        <v>38078</v>
      </c>
      <c r="T134" s="288">
        <f t="shared" si="184"/>
        <v>38443</v>
      </c>
      <c r="U134" s="287">
        <f t="shared" si="185"/>
        <v>10</v>
      </c>
      <c r="V134" s="289">
        <f t="shared" si="186"/>
        <v>2.7397260273972601E-2</v>
      </c>
      <c r="W134" s="290">
        <f t="shared" si="187"/>
        <v>26575.342465753427</v>
      </c>
    </row>
    <row r="135" spans="1:23">
      <c r="A135" s="243">
        <v>1040</v>
      </c>
      <c r="B135" s="244" t="s">
        <v>703</v>
      </c>
      <c r="C135" s="244" t="s">
        <v>110</v>
      </c>
      <c r="D135" s="245">
        <v>29.520547945205479</v>
      </c>
      <c r="E135" s="246">
        <v>38442</v>
      </c>
      <c r="F135" s="247">
        <v>49217</v>
      </c>
      <c r="G135" s="248">
        <v>7900000</v>
      </c>
      <c r="H135" s="249">
        <v>4.8500000000000005</v>
      </c>
      <c r="J135" s="291">
        <f t="shared" si="188"/>
        <v>4.8500000000000008E-2</v>
      </c>
      <c r="K135" s="292">
        <f t="shared" si="189"/>
        <v>383150.00000000006</v>
      </c>
      <c r="L135" s="293">
        <f t="shared" ref="L135:L198" si="191">IF(MONTH(F135)&lt;=3,1,0)</f>
        <v>0</v>
      </c>
      <c r="M135" s="294">
        <f t="shared" si="190"/>
        <v>49035</v>
      </c>
      <c r="N135" s="294">
        <f t="shared" ref="N135:N198" si="192">DATE(YEAR(F135)+IF(L135=1,0,1),4,1)</f>
        <v>49400</v>
      </c>
      <c r="O135" s="293">
        <f t="shared" ref="O135:O198" si="193">F135-M135+1</f>
        <v>183</v>
      </c>
      <c r="P135" s="295">
        <f t="shared" ref="P135:P198" si="194">O135/(N135-M135)</f>
        <v>0.50136986301369868</v>
      </c>
      <c r="Q135" s="296">
        <f t="shared" ref="Q135:Q198" si="195">P135*K135</f>
        <v>192099.86301369869</v>
      </c>
      <c r="R135" s="287">
        <f t="shared" ref="R135:R198" si="196">IF(MONTH(E135)&lt;=3,1,0)</f>
        <v>1</v>
      </c>
      <c r="S135" s="288">
        <f t="shared" ref="S135:S198" si="197">DATE(YEAR(E135)+IF(R135=1,0,1)-1,4,1)</f>
        <v>38078</v>
      </c>
      <c r="T135" s="288">
        <f t="shared" ref="T135:T198" si="198">DATE(YEAR(E135)+IF(R135=1,0,1),4,1)</f>
        <v>38443</v>
      </c>
      <c r="U135" s="287">
        <f t="shared" ref="U135:U198" si="199">T135-E135</f>
        <v>1</v>
      </c>
      <c r="V135" s="289">
        <f t="shared" ref="V135:V198" si="200">U135/(T135-S135)</f>
        <v>2.7397260273972603E-3</v>
      </c>
      <c r="W135" s="290">
        <f t="shared" ref="W135:W198" si="201">V135*K135</f>
        <v>1049.7260273972604</v>
      </c>
    </row>
    <row r="136" spans="1:23">
      <c r="A136" s="250">
        <v>1036</v>
      </c>
      <c r="B136" s="244" t="s">
        <v>703</v>
      </c>
      <c r="C136" s="244" t="s">
        <v>110</v>
      </c>
      <c r="D136" s="245">
        <v>30.016438356164382</v>
      </c>
      <c r="E136" s="246">
        <v>38429</v>
      </c>
      <c r="F136" s="247">
        <v>49385</v>
      </c>
      <c r="G136" s="248">
        <v>21500000</v>
      </c>
      <c r="H136" s="249">
        <v>4.8</v>
      </c>
      <c r="J136" s="291">
        <f t="shared" ref="J136:J199" si="202">H136/100</f>
        <v>4.8000000000000001E-2</v>
      </c>
      <c r="K136" s="292">
        <f t="shared" ref="K136:K199" si="203">G136*J136</f>
        <v>1032000</v>
      </c>
      <c r="L136" s="293">
        <f t="shared" si="191"/>
        <v>1</v>
      </c>
      <c r="M136" s="294">
        <f t="shared" ref="M136:M199" si="204">DATE(YEAR(F136)+IF(L136=1,0,1)-1,4,1)</f>
        <v>49035</v>
      </c>
      <c r="N136" s="294">
        <f t="shared" si="192"/>
        <v>49400</v>
      </c>
      <c r="O136" s="293">
        <f t="shared" si="193"/>
        <v>351</v>
      </c>
      <c r="P136" s="295">
        <f t="shared" si="194"/>
        <v>0.9616438356164384</v>
      </c>
      <c r="Q136" s="296">
        <f t="shared" si="195"/>
        <v>992416.43835616438</v>
      </c>
      <c r="R136" s="287">
        <f t="shared" si="196"/>
        <v>1</v>
      </c>
      <c r="S136" s="288">
        <f t="shared" si="197"/>
        <v>38078</v>
      </c>
      <c r="T136" s="288">
        <f t="shared" si="198"/>
        <v>38443</v>
      </c>
      <c r="U136" s="287">
        <f t="shared" si="199"/>
        <v>14</v>
      </c>
      <c r="V136" s="289">
        <f t="shared" si="200"/>
        <v>3.8356164383561646E-2</v>
      </c>
      <c r="W136" s="290">
        <f t="shared" si="201"/>
        <v>39583.561643835616</v>
      </c>
    </row>
    <row r="137" spans="1:23">
      <c r="A137" s="250">
        <v>1037</v>
      </c>
      <c r="B137" s="244" t="s">
        <v>703</v>
      </c>
      <c r="C137" s="244" t="s">
        <v>110</v>
      </c>
      <c r="D137" s="245">
        <v>14.161643835616438</v>
      </c>
      <c r="E137" s="246">
        <v>44260</v>
      </c>
      <c r="F137" s="247">
        <v>49429</v>
      </c>
      <c r="G137" s="248">
        <v>20000000</v>
      </c>
      <c r="H137" s="249">
        <v>1.19</v>
      </c>
      <c r="J137" s="291">
        <f t="shared" si="202"/>
        <v>1.1899999999999999E-2</v>
      </c>
      <c r="K137" s="292">
        <f t="shared" si="203"/>
        <v>237999.99999999997</v>
      </c>
      <c r="L137" s="293">
        <f t="shared" si="191"/>
        <v>0</v>
      </c>
      <c r="M137" s="294">
        <f t="shared" si="204"/>
        <v>49400</v>
      </c>
      <c r="N137" s="294">
        <f t="shared" si="192"/>
        <v>49766</v>
      </c>
      <c r="O137" s="293">
        <f t="shared" si="193"/>
        <v>30</v>
      </c>
      <c r="P137" s="295">
        <f t="shared" si="194"/>
        <v>8.1967213114754092E-2</v>
      </c>
      <c r="Q137" s="296">
        <f t="shared" si="195"/>
        <v>19508.196721311473</v>
      </c>
      <c r="R137" s="287">
        <f t="shared" si="196"/>
        <v>1</v>
      </c>
      <c r="S137" s="288">
        <f t="shared" si="197"/>
        <v>43922</v>
      </c>
      <c r="T137" s="288">
        <f t="shared" si="198"/>
        <v>44287</v>
      </c>
      <c r="U137" s="287">
        <f t="shared" si="199"/>
        <v>27</v>
      </c>
      <c r="V137" s="289">
        <f t="shared" si="200"/>
        <v>7.3972602739726029E-2</v>
      </c>
      <c r="W137" s="290">
        <f t="shared" si="201"/>
        <v>17605.479452054791</v>
      </c>
    </row>
    <row r="138" spans="1:23">
      <c r="A138" s="250">
        <v>1286</v>
      </c>
      <c r="B138" s="244" t="s">
        <v>703</v>
      </c>
      <c r="C138" s="244" t="s">
        <v>110</v>
      </c>
      <c r="D138" s="245">
        <v>11.227397260273973</v>
      </c>
      <c r="E138" s="246">
        <v>45331</v>
      </c>
      <c r="F138" s="247">
        <v>49429</v>
      </c>
      <c r="G138" s="248">
        <v>20000000</v>
      </c>
      <c r="H138" s="249">
        <v>4.22</v>
      </c>
      <c r="J138" s="291">
        <f t="shared" si="202"/>
        <v>4.2199999999999994E-2</v>
      </c>
      <c r="K138" s="292">
        <f t="shared" si="203"/>
        <v>843999.99999999988</v>
      </c>
      <c r="L138" s="293">
        <f t="shared" si="191"/>
        <v>0</v>
      </c>
      <c r="M138" s="294">
        <f t="shared" si="204"/>
        <v>49400</v>
      </c>
      <c r="N138" s="294">
        <f t="shared" si="192"/>
        <v>49766</v>
      </c>
      <c r="O138" s="293">
        <f t="shared" si="193"/>
        <v>30</v>
      </c>
      <c r="P138" s="295">
        <f t="shared" si="194"/>
        <v>8.1967213114754092E-2</v>
      </c>
      <c r="Q138" s="296">
        <f t="shared" si="195"/>
        <v>69180.327868852444</v>
      </c>
      <c r="R138" s="287">
        <f t="shared" si="196"/>
        <v>1</v>
      </c>
      <c r="S138" s="288">
        <f t="shared" si="197"/>
        <v>45017</v>
      </c>
      <c r="T138" s="288">
        <f t="shared" si="198"/>
        <v>45383</v>
      </c>
      <c r="U138" s="287">
        <f t="shared" si="199"/>
        <v>52</v>
      </c>
      <c r="V138" s="289">
        <f t="shared" si="200"/>
        <v>0.14207650273224043</v>
      </c>
      <c r="W138" s="290">
        <f t="shared" si="201"/>
        <v>119912.5683060109</v>
      </c>
    </row>
    <row r="139" spans="1:23">
      <c r="A139" s="251">
        <v>1047</v>
      </c>
      <c r="B139" s="244" t="s">
        <v>703</v>
      </c>
      <c r="C139" s="244" t="s">
        <v>110</v>
      </c>
      <c r="D139" s="245">
        <v>29.602739726027398</v>
      </c>
      <c r="E139" s="246">
        <v>38625</v>
      </c>
      <c r="F139" s="252">
        <v>49430</v>
      </c>
      <c r="G139" s="248">
        <v>31000000</v>
      </c>
      <c r="H139" s="253">
        <v>4.3999999999999995</v>
      </c>
      <c r="J139" s="291">
        <f t="shared" si="202"/>
        <v>4.3999999999999997E-2</v>
      </c>
      <c r="K139" s="292">
        <f t="shared" si="203"/>
        <v>1364000</v>
      </c>
      <c r="L139" s="293">
        <f t="shared" si="191"/>
        <v>0</v>
      </c>
      <c r="M139" s="294">
        <f t="shared" si="204"/>
        <v>49400</v>
      </c>
      <c r="N139" s="294">
        <f t="shared" si="192"/>
        <v>49766</v>
      </c>
      <c r="O139" s="293">
        <f t="shared" si="193"/>
        <v>31</v>
      </c>
      <c r="P139" s="295">
        <f t="shared" si="194"/>
        <v>8.4699453551912565E-2</v>
      </c>
      <c r="Q139" s="296">
        <f t="shared" si="195"/>
        <v>115530.05464480874</v>
      </c>
      <c r="R139" s="287">
        <f t="shared" si="196"/>
        <v>0</v>
      </c>
      <c r="S139" s="288">
        <f t="shared" si="197"/>
        <v>38443</v>
      </c>
      <c r="T139" s="288">
        <f t="shared" si="198"/>
        <v>38808</v>
      </c>
      <c r="U139" s="287">
        <f t="shared" si="199"/>
        <v>183</v>
      </c>
      <c r="V139" s="289">
        <f t="shared" si="200"/>
        <v>0.50136986301369868</v>
      </c>
      <c r="W139" s="290">
        <f t="shared" si="201"/>
        <v>683868.49315068498</v>
      </c>
    </row>
    <row r="140" spans="1:23">
      <c r="A140" s="251">
        <v>1049</v>
      </c>
      <c r="B140" s="244" t="s">
        <v>703</v>
      </c>
      <c r="C140" s="244" t="s">
        <v>110</v>
      </c>
      <c r="D140" s="245">
        <v>30.602739726027398</v>
      </c>
      <c r="E140" s="246">
        <v>38383</v>
      </c>
      <c r="F140" s="252">
        <v>49553</v>
      </c>
      <c r="G140" s="248">
        <v>5000000</v>
      </c>
      <c r="H140" s="253">
        <v>4.5</v>
      </c>
      <c r="J140" s="291">
        <f t="shared" si="202"/>
        <v>4.4999999999999998E-2</v>
      </c>
      <c r="K140" s="292">
        <f t="shared" si="203"/>
        <v>225000</v>
      </c>
      <c r="L140" s="293">
        <f t="shared" si="191"/>
        <v>0</v>
      </c>
      <c r="M140" s="294">
        <f t="shared" si="204"/>
        <v>49400</v>
      </c>
      <c r="N140" s="294">
        <f t="shared" si="192"/>
        <v>49766</v>
      </c>
      <c r="O140" s="293">
        <f t="shared" si="193"/>
        <v>154</v>
      </c>
      <c r="P140" s="295">
        <f t="shared" si="194"/>
        <v>0.42076502732240439</v>
      </c>
      <c r="Q140" s="296">
        <f t="shared" si="195"/>
        <v>94672.131147540989</v>
      </c>
      <c r="R140" s="287">
        <f t="shared" si="196"/>
        <v>1</v>
      </c>
      <c r="S140" s="288">
        <f t="shared" si="197"/>
        <v>38078</v>
      </c>
      <c r="T140" s="288">
        <f t="shared" si="198"/>
        <v>38443</v>
      </c>
      <c r="U140" s="287">
        <f t="shared" si="199"/>
        <v>60</v>
      </c>
      <c r="V140" s="289">
        <f t="shared" si="200"/>
        <v>0.16438356164383561</v>
      </c>
      <c r="W140" s="290">
        <f t="shared" si="201"/>
        <v>36986.301369863009</v>
      </c>
    </row>
    <row r="141" spans="1:23">
      <c r="A141" s="243">
        <v>7000458934</v>
      </c>
      <c r="B141" s="244" t="s">
        <v>697</v>
      </c>
      <c r="C141" s="244" t="s">
        <v>698</v>
      </c>
      <c r="D141" s="245">
        <v>49.558904109589044</v>
      </c>
      <c r="E141" s="246">
        <v>31498</v>
      </c>
      <c r="F141" s="247">
        <v>49587</v>
      </c>
      <c r="G141" s="248">
        <v>37930.120000000003</v>
      </c>
      <c r="H141" s="249">
        <v>9.25</v>
      </c>
      <c r="J141" s="291">
        <f t="shared" si="202"/>
        <v>9.2499999999999999E-2</v>
      </c>
      <c r="K141" s="292">
        <f t="shared" si="203"/>
        <v>3508.5361000000003</v>
      </c>
      <c r="L141" s="293">
        <f t="shared" si="191"/>
        <v>0</v>
      </c>
      <c r="M141" s="294">
        <f t="shared" si="204"/>
        <v>49400</v>
      </c>
      <c r="N141" s="294">
        <f t="shared" si="192"/>
        <v>49766</v>
      </c>
      <c r="O141" s="293">
        <f t="shared" si="193"/>
        <v>188</v>
      </c>
      <c r="P141" s="295">
        <f t="shared" si="194"/>
        <v>0.51366120218579236</v>
      </c>
      <c r="Q141" s="296">
        <f t="shared" si="195"/>
        <v>1802.1988710382516</v>
      </c>
      <c r="R141" s="287">
        <f t="shared" si="196"/>
        <v>1</v>
      </c>
      <c r="S141" s="288">
        <f t="shared" si="197"/>
        <v>31138</v>
      </c>
      <c r="T141" s="288">
        <f t="shared" si="198"/>
        <v>31503</v>
      </c>
      <c r="U141" s="287">
        <f t="shared" si="199"/>
        <v>5</v>
      </c>
      <c r="V141" s="289">
        <f t="shared" si="200"/>
        <v>1.3698630136986301E-2</v>
      </c>
      <c r="W141" s="290">
        <f t="shared" si="201"/>
        <v>48.062138356164382</v>
      </c>
    </row>
    <row r="142" spans="1:23">
      <c r="A142" s="243">
        <v>900002513</v>
      </c>
      <c r="B142" s="244" t="s">
        <v>701</v>
      </c>
      <c r="C142" s="244" t="s">
        <v>702</v>
      </c>
      <c r="D142" s="245">
        <v>37.032876712328765</v>
      </c>
      <c r="E142" s="246">
        <v>36080</v>
      </c>
      <c r="F142" s="247">
        <v>49597</v>
      </c>
      <c r="G142" s="248">
        <v>2500000</v>
      </c>
      <c r="H142" s="249">
        <v>4.5</v>
      </c>
      <c r="J142" s="291">
        <f t="shared" si="202"/>
        <v>4.4999999999999998E-2</v>
      </c>
      <c r="K142" s="292">
        <f t="shared" si="203"/>
        <v>112500</v>
      </c>
      <c r="L142" s="293">
        <f t="shared" si="191"/>
        <v>0</v>
      </c>
      <c r="M142" s="294">
        <f t="shared" si="204"/>
        <v>49400</v>
      </c>
      <c r="N142" s="294">
        <f t="shared" si="192"/>
        <v>49766</v>
      </c>
      <c r="O142" s="293">
        <f t="shared" si="193"/>
        <v>198</v>
      </c>
      <c r="P142" s="295">
        <f t="shared" si="194"/>
        <v>0.54098360655737709</v>
      </c>
      <c r="Q142" s="296">
        <f t="shared" si="195"/>
        <v>60860.655737704925</v>
      </c>
      <c r="R142" s="287">
        <f t="shared" si="196"/>
        <v>0</v>
      </c>
      <c r="S142" s="288">
        <f t="shared" si="197"/>
        <v>35886</v>
      </c>
      <c r="T142" s="288">
        <f t="shared" si="198"/>
        <v>36251</v>
      </c>
      <c r="U142" s="287">
        <f t="shared" si="199"/>
        <v>171</v>
      </c>
      <c r="V142" s="289">
        <f t="shared" si="200"/>
        <v>0.46849315068493153</v>
      </c>
      <c r="W142" s="290">
        <f t="shared" si="201"/>
        <v>52705.479452054795</v>
      </c>
    </row>
    <row r="143" spans="1:23">
      <c r="A143" s="243">
        <v>1050</v>
      </c>
      <c r="B143" s="244" t="s">
        <v>703</v>
      </c>
      <c r="C143" s="244" t="s">
        <v>110</v>
      </c>
      <c r="D143" s="245">
        <v>29.93972602739726</v>
      </c>
      <c r="E143" s="246">
        <v>38686</v>
      </c>
      <c r="F143" s="247">
        <v>49614</v>
      </c>
      <c r="G143" s="248">
        <v>12000000</v>
      </c>
      <c r="H143" s="249">
        <v>4.25</v>
      </c>
      <c r="J143" s="291">
        <f t="shared" si="202"/>
        <v>4.2500000000000003E-2</v>
      </c>
      <c r="K143" s="292">
        <f t="shared" si="203"/>
        <v>510000.00000000006</v>
      </c>
      <c r="L143" s="293">
        <f t="shared" si="191"/>
        <v>0</v>
      </c>
      <c r="M143" s="294">
        <f t="shared" si="204"/>
        <v>49400</v>
      </c>
      <c r="N143" s="294">
        <f t="shared" si="192"/>
        <v>49766</v>
      </c>
      <c r="O143" s="293">
        <f t="shared" si="193"/>
        <v>215</v>
      </c>
      <c r="P143" s="295">
        <f t="shared" si="194"/>
        <v>0.58743169398907102</v>
      </c>
      <c r="Q143" s="296">
        <f t="shared" si="195"/>
        <v>299590.16393442627</v>
      </c>
      <c r="R143" s="287">
        <f t="shared" si="196"/>
        <v>0</v>
      </c>
      <c r="S143" s="288">
        <f t="shared" si="197"/>
        <v>38443</v>
      </c>
      <c r="T143" s="288">
        <f t="shared" si="198"/>
        <v>38808</v>
      </c>
      <c r="U143" s="287">
        <f t="shared" si="199"/>
        <v>122</v>
      </c>
      <c r="V143" s="289">
        <f t="shared" si="200"/>
        <v>0.33424657534246577</v>
      </c>
      <c r="W143" s="290">
        <f t="shared" si="201"/>
        <v>170465.75342465757</v>
      </c>
    </row>
    <row r="144" spans="1:23">
      <c r="A144" s="250">
        <v>1284</v>
      </c>
      <c r="B144" s="244" t="s">
        <v>703</v>
      </c>
      <c r="C144" s="244" t="s">
        <v>110</v>
      </c>
      <c r="D144" s="245">
        <v>12.194520547945206</v>
      </c>
      <c r="E144" s="246">
        <v>45312</v>
      </c>
      <c r="F144" s="247">
        <v>49766</v>
      </c>
      <c r="G144" s="248">
        <v>20000000</v>
      </c>
      <c r="H144" s="249">
        <v>4.25</v>
      </c>
      <c r="J144" s="291">
        <f t="shared" si="202"/>
        <v>4.2500000000000003E-2</v>
      </c>
      <c r="K144" s="292">
        <f t="shared" si="203"/>
        <v>850000.00000000012</v>
      </c>
      <c r="L144" s="293">
        <f t="shared" si="191"/>
        <v>0</v>
      </c>
      <c r="M144" s="294">
        <f t="shared" si="204"/>
        <v>49766</v>
      </c>
      <c r="N144" s="294">
        <f t="shared" si="192"/>
        <v>50131</v>
      </c>
      <c r="O144" s="293">
        <f t="shared" si="193"/>
        <v>1</v>
      </c>
      <c r="P144" s="295">
        <f t="shared" si="194"/>
        <v>2.7397260273972603E-3</v>
      </c>
      <c r="Q144" s="296">
        <f t="shared" si="195"/>
        <v>2328.7671232876714</v>
      </c>
      <c r="R144" s="287">
        <f t="shared" si="196"/>
        <v>1</v>
      </c>
      <c r="S144" s="288">
        <f t="shared" si="197"/>
        <v>45017</v>
      </c>
      <c r="T144" s="288">
        <f t="shared" si="198"/>
        <v>45383</v>
      </c>
      <c r="U144" s="287">
        <f t="shared" si="199"/>
        <v>71</v>
      </c>
      <c r="V144" s="289">
        <f t="shared" si="200"/>
        <v>0.19398907103825136</v>
      </c>
      <c r="W144" s="290">
        <f t="shared" si="201"/>
        <v>164890.71038251367</v>
      </c>
    </row>
    <row r="145" spans="1:23">
      <c r="A145" s="250">
        <v>1300</v>
      </c>
      <c r="B145" s="244" t="s">
        <v>703</v>
      </c>
      <c r="C145" s="244" t="s">
        <v>110</v>
      </c>
      <c r="D145" s="245">
        <v>11.306849315068494</v>
      </c>
      <c r="E145" s="255">
        <v>45639</v>
      </c>
      <c r="F145" s="247">
        <v>49766</v>
      </c>
      <c r="G145" s="248">
        <v>20000000</v>
      </c>
      <c r="H145" s="249">
        <v>4.51</v>
      </c>
      <c r="J145" s="291">
        <f t="shared" si="202"/>
        <v>4.5100000000000001E-2</v>
      </c>
      <c r="K145" s="292">
        <f t="shared" si="203"/>
        <v>902000</v>
      </c>
      <c r="L145" s="293">
        <f t="shared" si="191"/>
        <v>0</v>
      </c>
      <c r="M145" s="294">
        <f t="shared" si="204"/>
        <v>49766</v>
      </c>
      <c r="N145" s="294">
        <f t="shared" si="192"/>
        <v>50131</v>
      </c>
      <c r="O145" s="293">
        <f t="shared" si="193"/>
        <v>1</v>
      </c>
      <c r="P145" s="295">
        <f t="shared" si="194"/>
        <v>2.7397260273972603E-3</v>
      </c>
      <c r="Q145" s="296">
        <f t="shared" si="195"/>
        <v>2471.2328767123286</v>
      </c>
      <c r="R145" s="287">
        <f t="shared" si="196"/>
        <v>0</v>
      </c>
      <c r="S145" s="288">
        <f t="shared" si="197"/>
        <v>45383</v>
      </c>
      <c r="T145" s="288">
        <f t="shared" si="198"/>
        <v>45748</v>
      </c>
      <c r="U145" s="287">
        <f t="shared" si="199"/>
        <v>109</v>
      </c>
      <c r="V145" s="289">
        <f t="shared" si="200"/>
        <v>0.29863013698630136</v>
      </c>
      <c r="W145" s="290">
        <f t="shared" si="201"/>
        <v>269364.38356164383</v>
      </c>
    </row>
    <row r="146" spans="1:23">
      <c r="A146" s="251">
        <v>1209</v>
      </c>
      <c r="B146" s="244" t="s">
        <v>703</v>
      </c>
      <c r="C146" s="244" t="s">
        <v>110</v>
      </c>
      <c r="D146" s="245">
        <v>16.438356164383563</v>
      </c>
      <c r="E146" s="246">
        <v>43780</v>
      </c>
      <c r="F146" s="252">
        <v>49780</v>
      </c>
      <c r="G146" s="248">
        <v>20000000</v>
      </c>
      <c r="H146" s="253">
        <v>1.22</v>
      </c>
      <c r="J146" s="291">
        <f t="shared" si="202"/>
        <v>1.2199999999999999E-2</v>
      </c>
      <c r="K146" s="292">
        <f t="shared" si="203"/>
        <v>243999.99999999997</v>
      </c>
      <c r="L146" s="293">
        <f t="shared" si="191"/>
        <v>0</v>
      </c>
      <c r="M146" s="294">
        <f t="shared" si="204"/>
        <v>49766</v>
      </c>
      <c r="N146" s="294">
        <f t="shared" si="192"/>
        <v>50131</v>
      </c>
      <c r="O146" s="293">
        <f t="shared" si="193"/>
        <v>15</v>
      </c>
      <c r="P146" s="295">
        <f t="shared" si="194"/>
        <v>4.1095890410958902E-2</v>
      </c>
      <c r="Q146" s="296">
        <f t="shared" si="195"/>
        <v>10027.39726027397</v>
      </c>
      <c r="R146" s="287">
        <f t="shared" si="196"/>
        <v>0</v>
      </c>
      <c r="S146" s="288">
        <f t="shared" si="197"/>
        <v>43556</v>
      </c>
      <c r="T146" s="288">
        <f t="shared" si="198"/>
        <v>43922</v>
      </c>
      <c r="U146" s="287">
        <f t="shared" si="199"/>
        <v>142</v>
      </c>
      <c r="V146" s="289">
        <f t="shared" si="200"/>
        <v>0.38797814207650272</v>
      </c>
      <c r="W146" s="290">
        <f t="shared" si="201"/>
        <v>94666.666666666657</v>
      </c>
    </row>
    <row r="147" spans="1:23">
      <c r="A147" s="251">
        <v>1101</v>
      </c>
      <c r="B147" s="244" t="s">
        <v>703</v>
      </c>
      <c r="C147" s="244" t="s">
        <v>110</v>
      </c>
      <c r="D147" s="245">
        <v>26.994520547945207</v>
      </c>
      <c r="E147" s="246">
        <v>40084</v>
      </c>
      <c r="F147" s="252">
        <v>49937</v>
      </c>
      <c r="G147" s="248">
        <v>20000000</v>
      </c>
      <c r="H147" s="253">
        <v>4.3099999999999996</v>
      </c>
      <c r="J147" s="291">
        <f t="shared" si="202"/>
        <v>4.3099999999999999E-2</v>
      </c>
      <c r="K147" s="292">
        <f t="shared" si="203"/>
        <v>862000</v>
      </c>
      <c r="L147" s="293">
        <f t="shared" si="191"/>
        <v>0</v>
      </c>
      <c r="M147" s="294">
        <f t="shared" si="204"/>
        <v>49766</v>
      </c>
      <c r="N147" s="294">
        <f t="shared" si="192"/>
        <v>50131</v>
      </c>
      <c r="O147" s="293">
        <f t="shared" si="193"/>
        <v>172</v>
      </c>
      <c r="P147" s="295">
        <f t="shared" si="194"/>
        <v>0.47123287671232877</v>
      </c>
      <c r="Q147" s="296">
        <f t="shared" si="195"/>
        <v>406202.73972602742</v>
      </c>
      <c r="R147" s="287">
        <f t="shared" si="196"/>
        <v>0</v>
      </c>
      <c r="S147" s="288">
        <f t="shared" si="197"/>
        <v>39904</v>
      </c>
      <c r="T147" s="288">
        <f t="shared" si="198"/>
        <v>40269</v>
      </c>
      <c r="U147" s="287">
        <f t="shared" si="199"/>
        <v>185</v>
      </c>
      <c r="V147" s="289">
        <f t="shared" si="200"/>
        <v>0.50684931506849318</v>
      </c>
      <c r="W147" s="290">
        <f t="shared" si="201"/>
        <v>436904.10958904109</v>
      </c>
    </row>
    <row r="148" spans="1:23">
      <c r="A148" s="250">
        <v>1062</v>
      </c>
      <c r="B148" s="244" t="s">
        <v>703</v>
      </c>
      <c r="C148" s="244" t="s">
        <v>110</v>
      </c>
      <c r="D148" s="245">
        <v>29.027397260273972</v>
      </c>
      <c r="E148" s="246">
        <v>39470</v>
      </c>
      <c r="F148" s="247">
        <v>50065</v>
      </c>
      <c r="G148" s="248">
        <v>10000000</v>
      </c>
      <c r="H148" s="249">
        <v>4.46</v>
      </c>
      <c r="J148" s="291">
        <f t="shared" si="202"/>
        <v>4.4600000000000001E-2</v>
      </c>
      <c r="K148" s="292">
        <f t="shared" si="203"/>
        <v>446000</v>
      </c>
      <c r="L148" s="293">
        <f t="shared" si="191"/>
        <v>1</v>
      </c>
      <c r="M148" s="294">
        <f t="shared" si="204"/>
        <v>49766</v>
      </c>
      <c r="N148" s="294">
        <f t="shared" si="192"/>
        <v>50131</v>
      </c>
      <c r="O148" s="293">
        <f t="shared" si="193"/>
        <v>300</v>
      </c>
      <c r="P148" s="295">
        <f t="shared" si="194"/>
        <v>0.82191780821917804</v>
      </c>
      <c r="Q148" s="296">
        <f t="shared" si="195"/>
        <v>366575.34246575338</v>
      </c>
      <c r="R148" s="287">
        <f t="shared" si="196"/>
        <v>1</v>
      </c>
      <c r="S148" s="288">
        <f t="shared" si="197"/>
        <v>39173</v>
      </c>
      <c r="T148" s="288">
        <f t="shared" si="198"/>
        <v>39539</v>
      </c>
      <c r="U148" s="287">
        <f t="shared" si="199"/>
        <v>69</v>
      </c>
      <c r="V148" s="289">
        <f t="shared" si="200"/>
        <v>0.18852459016393441</v>
      </c>
      <c r="W148" s="290">
        <f t="shared" si="201"/>
        <v>84081.967213114753</v>
      </c>
    </row>
    <row r="149" spans="1:23">
      <c r="A149" s="251">
        <v>1207</v>
      </c>
      <c r="B149" s="244" t="s">
        <v>703</v>
      </c>
      <c r="C149" s="244" t="s">
        <v>110</v>
      </c>
      <c r="D149" s="245">
        <v>17.432876712328767</v>
      </c>
      <c r="E149" s="246">
        <v>43774</v>
      </c>
      <c r="F149" s="252">
        <v>50137</v>
      </c>
      <c r="G149" s="248">
        <v>20000000</v>
      </c>
      <c r="H149" s="253">
        <v>1.1499999999999999</v>
      </c>
      <c r="J149" s="291">
        <f t="shared" si="202"/>
        <v>1.15E-2</v>
      </c>
      <c r="K149" s="292">
        <f t="shared" si="203"/>
        <v>230000</v>
      </c>
      <c r="L149" s="293">
        <f t="shared" si="191"/>
        <v>0</v>
      </c>
      <c r="M149" s="294">
        <f t="shared" si="204"/>
        <v>50131</v>
      </c>
      <c r="N149" s="294">
        <f t="shared" si="192"/>
        <v>50496</v>
      </c>
      <c r="O149" s="293">
        <f t="shared" si="193"/>
        <v>7</v>
      </c>
      <c r="P149" s="295">
        <f t="shared" si="194"/>
        <v>1.9178082191780823E-2</v>
      </c>
      <c r="Q149" s="296">
        <f t="shared" si="195"/>
        <v>4410.9589041095896</v>
      </c>
      <c r="R149" s="287">
        <f t="shared" si="196"/>
        <v>0</v>
      </c>
      <c r="S149" s="288">
        <f t="shared" si="197"/>
        <v>43556</v>
      </c>
      <c r="T149" s="288">
        <f t="shared" si="198"/>
        <v>43922</v>
      </c>
      <c r="U149" s="287">
        <f t="shared" si="199"/>
        <v>148</v>
      </c>
      <c r="V149" s="289">
        <f t="shared" si="200"/>
        <v>0.40437158469945356</v>
      </c>
      <c r="W149" s="290">
        <f t="shared" si="201"/>
        <v>93005.464480874318</v>
      </c>
    </row>
    <row r="150" spans="1:23">
      <c r="A150" s="251">
        <v>1102</v>
      </c>
      <c r="B150" s="244" t="s">
        <v>703</v>
      </c>
      <c r="C150" s="244" t="s">
        <v>110</v>
      </c>
      <c r="D150" s="245">
        <v>27.964383561643835</v>
      </c>
      <c r="E150" s="246">
        <v>40107</v>
      </c>
      <c r="F150" s="252">
        <v>50314</v>
      </c>
      <c r="G150" s="248">
        <v>10000000</v>
      </c>
      <c r="H150" s="253">
        <v>4.2799999999999994</v>
      </c>
      <c r="J150" s="291">
        <f t="shared" si="202"/>
        <v>4.2799999999999991E-2</v>
      </c>
      <c r="K150" s="292">
        <f t="shared" si="203"/>
        <v>427999.99999999988</v>
      </c>
      <c r="L150" s="293">
        <f t="shared" si="191"/>
        <v>0</v>
      </c>
      <c r="M150" s="294">
        <f t="shared" si="204"/>
        <v>50131</v>
      </c>
      <c r="N150" s="294">
        <f t="shared" si="192"/>
        <v>50496</v>
      </c>
      <c r="O150" s="293">
        <f t="shared" si="193"/>
        <v>184</v>
      </c>
      <c r="P150" s="295">
        <f t="shared" si="194"/>
        <v>0.50410958904109593</v>
      </c>
      <c r="Q150" s="296">
        <f t="shared" si="195"/>
        <v>215758.904109589</v>
      </c>
      <c r="R150" s="287">
        <f t="shared" si="196"/>
        <v>0</v>
      </c>
      <c r="S150" s="288">
        <f t="shared" si="197"/>
        <v>39904</v>
      </c>
      <c r="T150" s="288">
        <f t="shared" si="198"/>
        <v>40269</v>
      </c>
      <c r="U150" s="287">
        <f t="shared" si="199"/>
        <v>162</v>
      </c>
      <c r="V150" s="289">
        <f t="shared" si="200"/>
        <v>0.44383561643835617</v>
      </c>
      <c r="W150" s="290">
        <f t="shared" si="201"/>
        <v>189961.64383561639</v>
      </c>
    </row>
    <row r="151" spans="1:23">
      <c r="A151" s="243">
        <v>7000464213</v>
      </c>
      <c r="B151" s="244" t="s">
        <v>697</v>
      </c>
      <c r="C151" s="244" t="s">
        <v>698</v>
      </c>
      <c r="D151" s="245">
        <v>49.564383561643837</v>
      </c>
      <c r="E151" s="246">
        <v>32227</v>
      </c>
      <c r="F151" s="247">
        <v>50318</v>
      </c>
      <c r="G151" s="248">
        <v>93090.52</v>
      </c>
      <c r="H151" s="249">
        <v>9.125</v>
      </c>
      <c r="J151" s="291">
        <f t="shared" si="202"/>
        <v>9.1249999999999998E-2</v>
      </c>
      <c r="K151" s="292">
        <f t="shared" si="203"/>
        <v>8494.5099499999997</v>
      </c>
      <c r="L151" s="293">
        <f t="shared" si="191"/>
        <v>0</v>
      </c>
      <c r="M151" s="294">
        <f t="shared" si="204"/>
        <v>50131</v>
      </c>
      <c r="N151" s="294">
        <f t="shared" si="192"/>
        <v>50496</v>
      </c>
      <c r="O151" s="293">
        <f t="shared" si="193"/>
        <v>188</v>
      </c>
      <c r="P151" s="295">
        <f t="shared" si="194"/>
        <v>0.51506849315068493</v>
      </c>
      <c r="Q151" s="296">
        <f t="shared" si="195"/>
        <v>4375.2544399999997</v>
      </c>
      <c r="R151" s="287">
        <f t="shared" si="196"/>
        <v>1</v>
      </c>
      <c r="S151" s="288">
        <f t="shared" si="197"/>
        <v>31868</v>
      </c>
      <c r="T151" s="288">
        <f t="shared" si="198"/>
        <v>32234</v>
      </c>
      <c r="U151" s="287">
        <f t="shared" si="199"/>
        <v>7</v>
      </c>
      <c r="V151" s="289">
        <f t="shared" si="200"/>
        <v>1.912568306010929E-2</v>
      </c>
      <c r="W151" s="290">
        <f t="shared" si="201"/>
        <v>162.46330505464479</v>
      </c>
    </row>
    <row r="152" spans="1:23">
      <c r="A152" s="243">
        <v>1063</v>
      </c>
      <c r="B152" s="244" t="s">
        <v>703</v>
      </c>
      <c r="C152" s="244" t="s">
        <v>110</v>
      </c>
      <c r="D152" s="245">
        <v>29.898630136986302</v>
      </c>
      <c r="E152" s="246">
        <v>39476</v>
      </c>
      <c r="F152" s="247">
        <v>50389</v>
      </c>
      <c r="G152" s="248">
        <v>10000000</v>
      </c>
      <c r="H152" s="249">
        <v>4.4799999999999995</v>
      </c>
      <c r="J152" s="291">
        <f t="shared" si="202"/>
        <v>4.4799999999999993E-2</v>
      </c>
      <c r="K152" s="292">
        <f t="shared" si="203"/>
        <v>447999.99999999994</v>
      </c>
      <c r="L152" s="293">
        <f t="shared" si="191"/>
        <v>0</v>
      </c>
      <c r="M152" s="294">
        <f t="shared" si="204"/>
        <v>50131</v>
      </c>
      <c r="N152" s="294">
        <f t="shared" si="192"/>
        <v>50496</v>
      </c>
      <c r="O152" s="293">
        <f t="shared" si="193"/>
        <v>259</v>
      </c>
      <c r="P152" s="295">
        <f t="shared" si="194"/>
        <v>0.70958904109589038</v>
      </c>
      <c r="Q152" s="296">
        <f t="shared" si="195"/>
        <v>317895.89041095885</v>
      </c>
      <c r="R152" s="287">
        <f t="shared" si="196"/>
        <v>1</v>
      </c>
      <c r="S152" s="288">
        <f t="shared" si="197"/>
        <v>39173</v>
      </c>
      <c r="T152" s="288">
        <f t="shared" si="198"/>
        <v>39539</v>
      </c>
      <c r="U152" s="287">
        <f t="shared" si="199"/>
        <v>63</v>
      </c>
      <c r="V152" s="289">
        <f t="shared" si="200"/>
        <v>0.1721311475409836</v>
      </c>
      <c r="W152" s="290">
        <f t="shared" si="201"/>
        <v>77114.754098360645</v>
      </c>
    </row>
    <row r="153" spans="1:23">
      <c r="A153" s="243">
        <v>1137</v>
      </c>
      <c r="B153" s="244" t="s">
        <v>703</v>
      </c>
      <c r="C153" s="244" t="s">
        <v>110</v>
      </c>
      <c r="D153" s="245">
        <v>24.720547945205478</v>
      </c>
      <c r="E153" s="246">
        <v>41473</v>
      </c>
      <c r="F153" s="247">
        <v>50496</v>
      </c>
      <c r="G153" s="248">
        <v>20000000</v>
      </c>
      <c r="H153" s="249">
        <v>3.53</v>
      </c>
      <c r="J153" s="291">
        <f t="shared" si="202"/>
        <v>3.5299999999999998E-2</v>
      </c>
      <c r="K153" s="292">
        <f t="shared" si="203"/>
        <v>706000</v>
      </c>
      <c r="L153" s="293">
        <f t="shared" si="191"/>
        <v>0</v>
      </c>
      <c r="M153" s="294">
        <f t="shared" si="204"/>
        <v>50496</v>
      </c>
      <c r="N153" s="294">
        <f t="shared" si="192"/>
        <v>50861</v>
      </c>
      <c r="O153" s="293">
        <f t="shared" si="193"/>
        <v>1</v>
      </c>
      <c r="P153" s="295">
        <f t="shared" si="194"/>
        <v>2.7397260273972603E-3</v>
      </c>
      <c r="Q153" s="296">
        <f t="shared" si="195"/>
        <v>1934.2465753424658</v>
      </c>
      <c r="R153" s="287">
        <f t="shared" si="196"/>
        <v>0</v>
      </c>
      <c r="S153" s="288">
        <f t="shared" si="197"/>
        <v>41365</v>
      </c>
      <c r="T153" s="288">
        <f t="shared" si="198"/>
        <v>41730</v>
      </c>
      <c r="U153" s="287">
        <f t="shared" si="199"/>
        <v>257</v>
      </c>
      <c r="V153" s="289">
        <f t="shared" si="200"/>
        <v>0.70410958904109588</v>
      </c>
      <c r="W153" s="290">
        <f t="shared" si="201"/>
        <v>497101.36986301368</v>
      </c>
    </row>
    <row r="154" spans="1:23">
      <c r="A154" s="251">
        <v>1214</v>
      </c>
      <c r="B154" s="244" t="s">
        <v>703</v>
      </c>
      <c r="C154" s="244" t="s">
        <v>110</v>
      </c>
      <c r="D154" s="245">
        <v>18.336986301369862</v>
      </c>
      <c r="E154" s="246">
        <v>43847</v>
      </c>
      <c r="F154" s="252">
        <v>50540</v>
      </c>
      <c r="G154" s="248">
        <v>25000000</v>
      </c>
      <c r="H154" s="253">
        <v>1.26</v>
      </c>
      <c r="J154" s="291">
        <f t="shared" si="202"/>
        <v>1.26E-2</v>
      </c>
      <c r="K154" s="292">
        <f t="shared" si="203"/>
        <v>315000</v>
      </c>
      <c r="L154" s="293">
        <f t="shared" si="191"/>
        <v>0</v>
      </c>
      <c r="M154" s="294">
        <f t="shared" si="204"/>
        <v>50496</v>
      </c>
      <c r="N154" s="294">
        <f t="shared" si="192"/>
        <v>50861</v>
      </c>
      <c r="O154" s="293">
        <f t="shared" si="193"/>
        <v>45</v>
      </c>
      <c r="P154" s="295">
        <f t="shared" si="194"/>
        <v>0.12328767123287671</v>
      </c>
      <c r="Q154" s="296">
        <f t="shared" si="195"/>
        <v>38835.616438356163</v>
      </c>
      <c r="R154" s="287">
        <f t="shared" si="196"/>
        <v>1</v>
      </c>
      <c r="S154" s="288">
        <f t="shared" si="197"/>
        <v>43556</v>
      </c>
      <c r="T154" s="288">
        <f t="shared" si="198"/>
        <v>43922</v>
      </c>
      <c r="U154" s="287">
        <f t="shared" si="199"/>
        <v>75</v>
      </c>
      <c r="V154" s="289">
        <f t="shared" si="200"/>
        <v>0.20491803278688525</v>
      </c>
      <c r="W154" s="290">
        <f t="shared" si="201"/>
        <v>64549.180327868853</v>
      </c>
    </row>
    <row r="155" spans="1:23">
      <c r="A155" s="243">
        <v>7000453331</v>
      </c>
      <c r="B155" s="244" t="s">
        <v>697</v>
      </c>
      <c r="C155" s="244" t="s">
        <v>698</v>
      </c>
      <c r="D155" s="245">
        <v>54.909589041095892</v>
      </c>
      <c r="E155" s="246">
        <v>30641</v>
      </c>
      <c r="F155" s="247">
        <v>50683</v>
      </c>
      <c r="G155" s="248">
        <v>75860.240000000005</v>
      </c>
      <c r="H155" s="249">
        <v>10.125</v>
      </c>
      <c r="J155" s="291">
        <f t="shared" si="202"/>
        <v>0.10125000000000001</v>
      </c>
      <c r="K155" s="292">
        <f t="shared" si="203"/>
        <v>7680.8493000000008</v>
      </c>
      <c r="L155" s="293">
        <f t="shared" si="191"/>
        <v>0</v>
      </c>
      <c r="M155" s="294">
        <f t="shared" si="204"/>
        <v>50496</v>
      </c>
      <c r="N155" s="294">
        <f t="shared" si="192"/>
        <v>50861</v>
      </c>
      <c r="O155" s="293">
        <f t="shared" si="193"/>
        <v>188</v>
      </c>
      <c r="P155" s="295">
        <f t="shared" si="194"/>
        <v>0.51506849315068493</v>
      </c>
      <c r="Q155" s="296">
        <f t="shared" si="195"/>
        <v>3956.1634750684934</v>
      </c>
      <c r="R155" s="287">
        <f t="shared" si="196"/>
        <v>0</v>
      </c>
      <c r="S155" s="288">
        <f t="shared" si="197"/>
        <v>30407</v>
      </c>
      <c r="T155" s="288">
        <f t="shared" si="198"/>
        <v>30773</v>
      </c>
      <c r="U155" s="287">
        <f t="shared" si="199"/>
        <v>132</v>
      </c>
      <c r="V155" s="289">
        <f t="shared" si="200"/>
        <v>0.36065573770491804</v>
      </c>
      <c r="W155" s="290">
        <f t="shared" si="201"/>
        <v>2770.1423704918038</v>
      </c>
    </row>
    <row r="156" spans="1:23">
      <c r="A156" s="250">
        <v>1211</v>
      </c>
      <c r="B156" s="244" t="s">
        <v>703</v>
      </c>
      <c r="C156" s="244" t="s">
        <v>110</v>
      </c>
      <c r="D156" s="245">
        <v>19.358904109589041</v>
      </c>
      <c r="E156" s="246">
        <v>43809</v>
      </c>
      <c r="F156" s="247">
        <v>50875</v>
      </c>
      <c r="G156" s="248">
        <v>20000000</v>
      </c>
      <c r="H156" s="249">
        <v>1.35</v>
      </c>
      <c r="J156" s="291">
        <f t="shared" si="202"/>
        <v>1.3500000000000002E-2</v>
      </c>
      <c r="K156" s="292">
        <f t="shared" si="203"/>
        <v>270000.00000000006</v>
      </c>
      <c r="L156" s="293">
        <f t="shared" si="191"/>
        <v>0</v>
      </c>
      <c r="M156" s="294">
        <f t="shared" si="204"/>
        <v>50861</v>
      </c>
      <c r="N156" s="294">
        <f t="shared" si="192"/>
        <v>51227</v>
      </c>
      <c r="O156" s="293">
        <f t="shared" si="193"/>
        <v>15</v>
      </c>
      <c r="P156" s="295">
        <f t="shared" si="194"/>
        <v>4.0983606557377046E-2</v>
      </c>
      <c r="Q156" s="296">
        <f t="shared" si="195"/>
        <v>11065.573770491805</v>
      </c>
      <c r="R156" s="287">
        <f t="shared" si="196"/>
        <v>0</v>
      </c>
      <c r="S156" s="288">
        <f t="shared" si="197"/>
        <v>43556</v>
      </c>
      <c r="T156" s="288">
        <f t="shared" si="198"/>
        <v>43922</v>
      </c>
      <c r="U156" s="287">
        <f t="shared" si="199"/>
        <v>113</v>
      </c>
      <c r="V156" s="289">
        <f t="shared" si="200"/>
        <v>0.30874316939890711</v>
      </c>
      <c r="W156" s="290">
        <f t="shared" si="201"/>
        <v>83360.655737704932</v>
      </c>
    </row>
    <row r="157" spans="1:23">
      <c r="A157" s="243">
        <v>1215</v>
      </c>
      <c r="B157" s="244" t="s">
        <v>703</v>
      </c>
      <c r="C157" s="244" t="s">
        <v>110</v>
      </c>
      <c r="D157" s="245">
        <v>19.336986301369862</v>
      </c>
      <c r="E157" s="246">
        <v>43852</v>
      </c>
      <c r="F157" s="247">
        <v>50910</v>
      </c>
      <c r="G157" s="248">
        <v>20000000</v>
      </c>
      <c r="H157" s="249">
        <v>1.25</v>
      </c>
      <c r="J157" s="291">
        <f t="shared" si="202"/>
        <v>1.2500000000000001E-2</v>
      </c>
      <c r="K157" s="292">
        <f t="shared" si="203"/>
        <v>250000</v>
      </c>
      <c r="L157" s="293">
        <f t="shared" si="191"/>
        <v>0</v>
      </c>
      <c r="M157" s="294">
        <f t="shared" si="204"/>
        <v>50861</v>
      </c>
      <c r="N157" s="294">
        <f t="shared" si="192"/>
        <v>51227</v>
      </c>
      <c r="O157" s="293">
        <f t="shared" si="193"/>
        <v>50</v>
      </c>
      <c r="P157" s="295">
        <f t="shared" si="194"/>
        <v>0.13661202185792351</v>
      </c>
      <c r="Q157" s="296">
        <f t="shared" si="195"/>
        <v>34153.005464480877</v>
      </c>
      <c r="R157" s="287">
        <f t="shared" si="196"/>
        <v>1</v>
      </c>
      <c r="S157" s="288">
        <f t="shared" si="197"/>
        <v>43556</v>
      </c>
      <c r="T157" s="288">
        <f t="shared" si="198"/>
        <v>43922</v>
      </c>
      <c r="U157" s="287">
        <f t="shared" si="199"/>
        <v>70</v>
      </c>
      <c r="V157" s="289">
        <f t="shared" si="200"/>
        <v>0.19125683060109289</v>
      </c>
      <c r="W157" s="290">
        <f t="shared" si="201"/>
        <v>47814.207650273223</v>
      </c>
    </row>
    <row r="158" spans="1:23">
      <c r="A158" s="251">
        <v>1220</v>
      </c>
      <c r="B158" s="244" t="s">
        <v>703</v>
      </c>
      <c r="C158" s="244" t="s">
        <v>110</v>
      </c>
      <c r="D158" s="245">
        <v>20.175342465753424</v>
      </c>
      <c r="E158" s="246">
        <v>43872</v>
      </c>
      <c r="F158" s="252">
        <v>51236</v>
      </c>
      <c r="G158" s="248">
        <v>20000000</v>
      </c>
      <c r="H158" s="253">
        <v>1.19</v>
      </c>
      <c r="J158" s="291">
        <f t="shared" si="202"/>
        <v>1.1899999999999999E-2</v>
      </c>
      <c r="K158" s="292">
        <f t="shared" si="203"/>
        <v>237999.99999999997</v>
      </c>
      <c r="L158" s="293">
        <f t="shared" si="191"/>
        <v>0</v>
      </c>
      <c r="M158" s="294">
        <f t="shared" si="204"/>
        <v>51227</v>
      </c>
      <c r="N158" s="294">
        <f t="shared" si="192"/>
        <v>51592</v>
      </c>
      <c r="O158" s="293">
        <f t="shared" si="193"/>
        <v>10</v>
      </c>
      <c r="P158" s="295">
        <f t="shared" si="194"/>
        <v>2.7397260273972601E-2</v>
      </c>
      <c r="Q158" s="296">
        <f t="shared" si="195"/>
        <v>6520.5479452054778</v>
      </c>
      <c r="R158" s="287">
        <f t="shared" si="196"/>
        <v>1</v>
      </c>
      <c r="S158" s="288">
        <f t="shared" si="197"/>
        <v>43556</v>
      </c>
      <c r="T158" s="288">
        <f t="shared" si="198"/>
        <v>43922</v>
      </c>
      <c r="U158" s="287">
        <f t="shared" si="199"/>
        <v>50</v>
      </c>
      <c r="V158" s="289">
        <f t="shared" si="200"/>
        <v>0.13661202185792351</v>
      </c>
      <c r="W158" s="290">
        <f t="shared" si="201"/>
        <v>32513.661202185791</v>
      </c>
    </row>
    <row r="159" spans="1:23">
      <c r="A159" s="251">
        <v>1054</v>
      </c>
      <c r="B159" s="244" t="s">
        <v>703</v>
      </c>
      <c r="C159" s="244" t="s">
        <v>110</v>
      </c>
      <c r="D159" s="245">
        <v>35.030136986301372</v>
      </c>
      <c r="E159" s="246">
        <v>38776</v>
      </c>
      <c r="F159" s="252">
        <v>51562</v>
      </c>
      <c r="G159" s="248">
        <v>7000000</v>
      </c>
      <c r="H159" s="253">
        <v>3.95</v>
      </c>
      <c r="J159" s="291">
        <f t="shared" si="202"/>
        <v>3.95E-2</v>
      </c>
      <c r="K159" s="292">
        <f t="shared" si="203"/>
        <v>276500</v>
      </c>
      <c r="L159" s="293">
        <f t="shared" si="191"/>
        <v>1</v>
      </c>
      <c r="M159" s="294">
        <f t="shared" si="204"/>
        <v>51227</v>
      </c>
      <c r="N159" s="294">
        <f t="shared" si="192"/>
        <v>51592</v>
      </c>
      <c r="O159" s="293">
        <f t="shared" si="193"/>
        <v>336</v>
      </c>
      <c r="P159" s="295">
        <f t="shared" si="194"/>
        <v>0.92054794520547945</v>
      </c>
      <c r="Q159" s="296">
        <f t="shared" si="195"/>
        <v>254531.50684931508</v>
      </c>
      <c r="R159" s="287">
        <f t="shared" si="196"/>
        <v>1</v>
      </c>
      <c r="S159" s="288">
        <f t="shared" si="197"/>
        <v>38443</v>
      </c>
      <c r="T159" s="288">
        <f t="shared" si="198"/>
        <v>38808</v>
      </c>
      <c r="U159" s="287">
        <f t="shared" si="199"/>
        <v>32</v>
      </c>
      <c r="V159" s="289">
        <f t="shared" si="200"/>
        <v>8.7671232876712329E-2</v>
      </c>
      <c r="W159" s="290">
        <f t="shared" si="201"/>
        <v>24241.095890410958</v>
      </c>
    </row>
    <row r="160" spans="1:23">
      <c r="A160" s="250">
        <v>7000451995</v>
      </c>
      <c r="B160" s="244" t="s">
        <v>697</v>
      </c>
      <c r="C160" s="244" t="s">
        <v>698</v>
      </c>
      <c r="D160" s="245">
        <v>58.005479452054793</v>
      </c>
      <c r="E160" s="246">
        <v>30424</v>
      </c>
      <c r="F160" s="247">
        <v>51596</v>
      </c>
      <c r="G160" s="248">
        <v>56895.18</v>
      </c>
      <c r="H160" s="249">
        <v>10.25</v>
      </c>
      <c r="J160" s="291">
        <f t="shared" si="202"/>
        <v>0.10249999999999999</v>
      </c>
      <c r="K160" s="292">
        <f t="shared" si="203"/>
        <v>5831.7559499999998</v>
      </c>
      <c r="L160" s="293">
        <f t="shared" si="191"/>
        <v>0</v>
      </c>
      <c r="M160" s="294">
        <f t="shared" si="204"/>
        <v>51592</v>
      </c>
      <c r="N160" s="294">
        <f t="shared" si="192"/>
        <v>51957</v>
      </c>
      <c r="O160" s="293">
        <f t="shared" si="193"/>
        <v>5</v>
      </c>
      <c r="P160" s="295">
        <f t="shared" si="194"/>
        <v>1.3698630136986301E-2</v>
      </c>
      <c r="Q160" s="296">
        <f t="shared" si="195"/>
        <v>79.887067808219172</v>
      </c>
      <c r="R160" s="287">
        <f t="shared" si="196"/>
        <v>0</v>
      </c>
      <c r="S160" s="288">
        <f t="shared" si="197"/>
        <v>30407</v>
      </c>
      <c r="T160" s="288">
        <f t="shared" si="198"/>
        <v>30773</v>
      </c>
      <c r="U160" s="287">
        <f t="shared" si="199"/>
        <v>349</v>
      </c>
      <c r="V160" s="289">
        <f t="shared" si="200"/>
        <v>0.95355191256830596</v>
      </c>
      <c r="W160" s="290">
        <f t="shared" si="201"/>
        <v>5560.8820397540976</v>
      </c>
    </row>
    <row r="161" spans="1:23">
      <c r="A161" s="251">
        <v>9000451995</v>
      </c>
      <c r="B161" s="244" t="s">
        <v>697</v>
      </c>
      <c r="C161" s="244" t="s">
        <v>702</v>
      </c>
      <c r="D161" s="245">
        <v>58.032876712328765</v>
      </c>
      <c r="E161" s="246">
        <v>30424</v>
      </c>
      <c r="F161" s="252">
        <v>51606</v>
      </c>
      <c r="G161" s="248">
        <v>53702.15</v>
      </c>
      <c r="H161" s="253">
        <v>10.25</v>
      </c>
      <c r="J161" s="291">
        <f t="shared" si="202"/>
        <v>0.10249999999999999</v>
      </c>
      <c r="K161" s="292">
        <f t="shared" si="203"/>
        <v>5504.4703749999999</v>
      </c>
      <c r="L161" s="293">
        <f t="shared" si="191"/>
        <v>0</v>
      </c>
      <c r="M161" s="294">
        <f t="shared" si="204"/>
        <v>51592</v>
      </c>
      <c r="N161" s="294">
        <f t="shared" si="192"/>
        <v>51957</v>
      </c>
      <c r="O161" s="293">
        <f t="shared" si="193"/>
        <v>15</v>
      </c>
      <c r="P161" s="295">
        <f t="shared" si="194"/>
        <v>4.1095890410958902E-2</v>
      </c>
      <c r="Q161" s="296">
        <f t="shared" si="195"/>
        <v>226.21111130136984</v>
      </c>
      <c r="R161" s="287">
        <f t="shared" si="196"/>
        <v>0</v>
      </c>
      <c r="S161" s="288">
        <f t="shared" si="197"/>
        <v>30407</v>
      </c>
      <c r="T161" s="288">
        <f t="shared" si="198"/>
        <v>30773</v>
      </c>
      <c r="U161" s="287">
        <f t="shared" si="199"/>
        <v>349</v>
      </c>
      <c r="V161" s="289">
        <f t="shared" si="200"/>
        <v>0.95355191256830596</v>
      </c>
      <c r="W161" s="290">
        <f t="shared" si="201"/>
        <v>5248.7982537568305</v>
      </c>
    </row>
    <row r="162" spans="1:23">
      <c r="A162" s="243">
        <v>1218</v>
      </c>
      <c r="B162" s="244" t="s">
        <v>703</v>
      </c>
      <c r="C162" s="244" t="s">
        <v>110</v>
      </c>
      <c r="D162" s="245">
        <v>21.24931506849315</v>
      </c>
      <c r="E162" s="246">
        <v>43865</v>
      </c>
      <c r="F162" s="247">
        <v>51621</v>
      </c>
      <c r="G162" s="248">
        <v>20000000</v>
      </c>
      <c r="H162" s="249">
        <v>1.18</v>
      </c>
      <c r="J162" s="291">
        <f t="shared" si="202"/>
        <v>1.18E-2</v>
      </c>
      <c r="K162" s="292">
        <f t="shared" si="203"/>
        <v>236000</v>
      </c>
      <c r="L162" s="293">
        <f t="shared" si="191"/>
        <v>0</v>
      </c>
      <c r="M162" s="294">
        <f t="shared" si="204"/>
        <v>51592</v>
      </c>
      <c r="N162" s="294">
        <f t="shared" si="192"/>
        <v>51957</v>
      </c>
      <c r="O162" s="293">
        <f t="shared" si="193"/>
        <v>30</v>
      </c>
      <c r="P162" s="295">
        <f t="shared" si="194"/>
        <v>8.2191780821917804E-2</v>
      </c>
      <c r="Q162" s="296">
        <f t="shared" si="195"/>
        <v>19397.260273972603</v>
      </c>
      <c r="R162" s="287">
        <f t="shared" si="196"/>
        <v>1</v>
      </c>
      <c r="S162" s="288">
        <f t="shared" si="197"/>
        <v>43556</v>
      </c>
      <c r="T162" s="288">
        <f t="shared" si="198"/>
        <v>43922</v>
      </c>
      <c r="U162" s="287">
        <f t="shared" si="199"/>
        <v>57</v>
      </c>
      <c r="V162" s="289">
        <f t="shared" si="200"/>
        <v>0.15573770491803279</v>
      </c>
      <c r="W162" s="290">
        <f t="shared" si="201"/>
        <v>36754.098360655742</v>
      </c>
    </row>
    <row r="163" spans="1:23">
      <c r="A163" s="243">
        <v>1221</v>
      </c>
      <c r="B163" s="244" t="s">
        <v>703</v>
      </c>
      <c r="C163" s="244" t="s">
        <v>110</v>
      </c>
      <c r="D163" s="245">
        <v>22.13150684931507</v>
      </c>
      <c r="E163" s="246">
        <v>43908</v>
      </c>
      <c r="F163" s="247">
        <v>51986</v>
      </c>
      <c r="G163" s="248">
        <v>20000000</v>
      </c>
      <c r="H163" s="249">
        <v>0.99</v>
      </c>
      <c r="J163" s="291">
        <f t="shared" si="202"/>
        <v>9.8999999999999991E-3</v>
      </c>
      <c r="K163" s="292">
        <f t="shared" si="203"/>
        <v>197999.99999999997</v>
      </c>
      <c r="L163" s="293">
        <f t="shared" si="191"/>
        <v>0</v>
      </c>
      <c r="M163" s="294">
        <f t="shared" si="204"/>
        <v>51957</v>
      </c>
      <c r="N163" s="294">
        <f t="shared" si="192"/>
        <v>52322</v>
      </c>
      <c r="O163" s="293">
        <f t="shared" si="193"/>
        <v>30</v>
      </c>
      <c r="P163" s="295">
        <f t="shared" si="194"/>
        <v>8.2191780821917804E-2</v>
      </c>
      <c r="Q163" s="296">
        <f t="shared" si="195"/>
        <v>16273.972602739723</v>
      </c>
      <c r="R163" s="287">
        <f t="shared" si="196"/>
        <v>1</v>
      </c>
      <c r="S163" s="288">
        <f t="shared" si="197"/>
        <v>43556</v>
      </c>
      <c r="T163" s="288">
        <f t="shared" si="198"/>
        <v>43922</v>
      </c>
      <c r="U163" s="287">
        <f t="shared" si="199"/>
        <v>14</v>
      </c>
      <c r="V163" s="289">
        <f t="shared" si="200"/>
        <v>3.825136612021858E-2</v>
      </c>
      <c r="W163" s="290">
        <f t="shared" si="201"/>
        <v>7573.7704918032778</v>
      </c>
    </row>
    <row r="164" spans="1:23">
      <c r="A164" s="243">
        <v>7000452318</v>
      </c>
      <c r="B164" s="244" t="s">
        <v>697</v>
      </c>
      <c r="C164" s="244" t="s">
        <v>698</v>
      </c>
      <c r="D164" s="245">
        <v>59.372602739726027</v>
      </c>
      <c r="E164" s="246">
        <v>30473</v>
      </c>
      <c r="F164" s="247">
        <v>52144</v>
      </c>
      <c r="G164" s="248">
        <v>75860.240000000005</v>
      </c>
      <c r="H164" s="249">
        <v>10.375</v>
      </c>
      <c r="J164" s="291">
        <f t="shared" si="202"/>
        <v>0.10375</v>
      </c>
      <c r="K164" s="292">
        <f t="shared" si="203"/>
        <v>7870.4998999999998</v>
      </c>
      <c r="L164" s="293">
        <f t="shared" si="191"/>
        <v>0</v>
      </c>
      <c r="M164" s="294">
        <f t="shared" si="204"/>
        <v>51957</v>
      </c>
      <c r="N164" s="294">
        <f t="shared" si="192"/>
        <v>52322</v>
      </c>
      <c r="O164" s="293">
        <f t="shared" si="193"/>
        <v>188</v>
      </c>
      <c r="P164" s="295">
        <f t="shared" si="194"/>
        <v>0.51506849315068493</v>
      </c>
      <c r="Q164" s="296">
        <f t="shared" si="195"/>
        <v>4053.8465238356162</v>
      </c>
      <c r="R164" s="287">
        <f t="shared" si="196"/>
        <v>0</v>
      </c>
      <c r="S164" s="288">
        <f t="shared" si="197"/>
        <v>30407</v>
      </c>
      <c r="T164" s="288">
        <f t="shared" si="198"/>
        <v>30773</v>
      </c>
      <c r="U164" s="287">
        <f t="shared" si="199"/>
        <v>300</v>
      </c>
      <c r="V164" s="289">
        <f t="shared" si="200"/>
        <v>0.81967213114754101</v>
      </c>
      <c r="W164" s="290">
        <f t="shared" si="201"/>
        <v>6451.2294262295081</v>
      </c>
    </row>
    <row r="165" spans="1:23">
      <c r="A165" s="251">
        <v>9000452318</v>
      </c>
      <c r="B165" s="244" t="s">
        <v>697</v>
      </c>
      <c r="C165" s="244" t="s">
        <v>702</v>
      </c>
      <c r="D165" s="245">
        <v>59.4</v>
      </c>
      <c r="E165" s="246">
        <v>30473</v>
      </c>
      <c r="F165" s="252">
        <v>52154</v>
      </c>
      <c r="G165" s="248">
        <v>71602.87</v>
      </c>
      <c r="H165" s="253">
        <v>10.375</v>
      </c>
      <c r="J165" s="291">
        <f t="shared" si="202"/>
        <v>0.10375</v>
      </c>
      <c r="K165" s="292">
        <f t="shared" si="203"/>
        <v>7428.7977624999994</v>
      </c>
      <c r="L165" s="293">
        <f t="shared" si="191"/>
        <v>0</v>
      </c>
      <c r="M165" s="294">
        <f t="shared" si="204"/>
        <v>51957</v>
      </c>
      <c r="N165" s="294">
        <f t="shared" si="192"/>
        <v>52322</v>
      </c>
      <c r="O165" s="293">
        <f t="shared" si="193"/>
        <v>198</v>
      </c>
      <c r="P165" s="295">
        <f t="shared" si="194"/>
        <v>0.54246575342465753</v>
      </c>
      <c r="Q165" s="296">
        <f t="shared" si="195"/>
        <v>4029.8683752739721</v>
      </c>
      <c r="R165" s="287">
        <f t="shared" si="196"/>
        <v>0</v>
      </c>
      <c r="S165" s="288">
        <f t="shared" si="197"/>
        <v>30407</v>
      </c>
      <c r="T165" s="288">
        <f t="shared" si="198"/>
        <v>30773</v>
      </c>
      <c r="U165" s="287">
        <f t="shared" si="199"/>
        <v>300</v>
      </c>
      <c r="V165" s="289">
        <f t="shared" si="200"/>
        <v>0.81967213114754101</v>
      </c>
      <c r="W165" s="290">
        <f t="shared" si="201"/>
        <v>6089.1784938524588</v>
      </c>
    </row>
    <row r="166" spans="1:23">
      <c r="A166" s="251">
        <v>1064</v>
      </c>
      <c r="B166" s="244" t="s">
        <v>703</v>
      </c>
      <c r="C166" s="244" t="s">
        <v>110</v>
      </c>
      <c r="D166" s="245">
        <v>34.857534246575341</v>
      </c>
      <c r="E166" s="246">
        <v>39478</v>
      </c>
      <c r="F166" s="252">
        <v>52201</v>
      </c>
      <c r="G166" s="248">
        <v>10000000</v>
      </c>
      <c r="H166" s="253">
        <v>4.4799999999999995</v>
      </c>
      <c r="J166" s="291">
        <f t="shared" si="202"/>
        <v>4.4799999999999993E-2</v>
      </c>
      <c r="K166" s="292">
        <f t="shared" si="203"/>
        <v>447999.99999999994</v>
      </c>
      <c r="L166" s="293">
        <f t="shared" si="191"/>
        <v>0</v>
      </c>
      <c r="M166" s="294">
        <f t="shared" si="204"/>
        <v>51957</v>
      </c>
      <c r="N166" s="294">
        <f t="shared" si="192"/>
        <v>52322</v>
      </c>
      <c r="O166" s="293">
        <f t="shared" si="193"/>
        <v>245</v>
      </c>
      <c r="P166" s="295">
        <f t="shared" si="194"/>
        <v>0.67123287671232879</v>
      </c>
      <c r="Q166" s="296">
        <f t="shared" si="195"/>
        <v>300712.32876712328</v>
      </c>
      <c r="R166" s="287">
        <f t="shared" si="196"/>
        <v>1</v>
      </c>
      <c r="S166" s="288">
        <f t="shared" si="197"/>
        <v>39173</v>
      </c>
      <c r="T166" s="288">
        <f t="shared" si="198"/>
        <v>39539</v>
      </c>
      <c r="U166" s="287">
        <f t="shared" si="199"/>
        <v>61</v>
      </c>
      <c r="V166" s="289">
        <f t="shared" si="200"/>
        <v>0.16666666666666666</v>
      </c>
      <c r="W166" s="290">
        <f t="shared" si="201"/>
        <v>74666.666666666657</v>
      </c>
    </row>
    <row r="167" spans="1:23">
      <c r="A167" s="251">
        <v>1217</v>
      </c>
      <c r="B167" s="244" t="s">
        <v>703</v>
      </c>
      <c r="C167" s="244" t="s">
        <v>110</v>
      </c>
      <c r="D167" s="245">
        <v>24.145205479452056</v>
      </c>
      <c r="E167" s="246">
        <v>43858</v>
      </c>
      <c r="F167" s="252">
        <v>52671</v>
      </c>
      <c r="G167" s="248">
        <v>20000000</v>
      </c>
      <c r="H167" s="253">
        <v>1.24</v>
      </c>
      <c r="J167" s="291">
        <f t="shared" si="202"/>
        <v>1.24E-2</v>
      </c>
      <c r="K167" s="292">
        <f t="shared" si="203"/>
        <v>248000</v>
      </c>
      <c r="L167" s="293">
        <f t="shared" si="191"/>
        <v>1</v>
      </c>
      <c r="M167" s="294">
        <f t="shared" si="204"/>
        <v>52322</v>
      </c>
      <c r="N167" s="294">
        <f t="shared" si="192"/>
        <v>52688</v>
      </c>
      <c r="O167" s="293">
        <f t="shared" si="193"/>
        <v>350</v>
      </c>
      <c r="P167" s="295">
        <f t="shared" si="194"/>
        <v>0.95628415300546443</v>
      </c>
      <c r="Q167" s="296">
        <f t="shared" si="195"/>
        <v>237158.46994535517</v>
      </c>
      <c r="R167" s="287">
        <f t="shared" si="196"/>
        <v>1</v>
      </c>
      <c r="S167" s="288">
        <f t="shared" si="197"/>
        <v>43556</v>
      </c>
      <c r="T167" s="288">
        <f t="shared" si="198"/>
        <v>43922</v>
      </c>
      <c r="U167" s="287">
        <f t="shared" si="199"/>
        <v>64</v>
      </c>
      <c r="V167" s="289">
        <f t="shared" si="200"/>
        <v>0.17486338797814208</v>
      </c>
      <c r="W167" s="290">
        <f t="shared" si="201"/>
        <v>43366.120218579235</v>
      </c>
    </row>
    <row r="168" spans="1:23">
      <c r="A168" s="251">
        <v>1216</v>
      </c>
      <c r="B168" s="244" t="s">
        <v>703</v>
      </c>
      <c r="C168" s="244" t="s">
        <v>110</v>
      </c>
      <c r="D168" s="245">
        <v>24.273972602739725</v>
      </c>
      <c r="E168" s="246">
        <v>43857</v>
      </c>
      <c r="F168" s="252">
        <v>52717</v>
      </c>
      <c r="G168" s="248">
        <v>20000000</v>
      </c>
      <c r="H168" s="253">
        <v>1.25</v>
      </c>
      <c r="J168" s="291">
        <f t="shared" si="202"/>
        <v>1.2500000000000001E-2</v>
      </c>
      <c r="K168" s="292">
        <f t="shared" si="203"/>
        <v>250000</v>
      </c>
      <c r="L168" s="293">
        <f t="shared" si="191"/>
        <v>0</v>
      </c>
      <c r="M168" s="294">
        <f t="shared" si="204"/>
        <v>52688</v>
      </c>
      <c r="N168" s="294">
        <f t="shared" si="192"/>
        <v>53053</v>
      </c>
      <c r="O168" s="293">
        <f t="shared" si="193"/>
        <v>30</v>
      </c>
      <c r="P168" s="295">
        <f t="shared" si="194"/>
        <v>8.2191780821917804E-2</v>
      </c>
      <c r="Q168" s="296">
        <f t="shared" si="195"/>
        <v>20547.945205479449</v>
      </c>
      <c r="R168" s="287">
        <f t="shared" si="196"/>
        <v>1</v>
      </c>
      <c r="S168" s="288">
        <f t="shared" si="197"/>
        <v>43556</v>
      </c>
      <c r="T168" s="288">
        <f t="shared" si="198"/>
        <v>43922</v>
      </c>
      <c r="U168" s="287">
        <f t="shared" si="199"/>
        <v>65</v>
      </c>
      <c r="V168" s="289">
        <f t="shared" si="200"/>
        <v>0.17759562841530055</v>
      </c>
      <c r="W168" s="290">
        <f t="shared" si="201"/>
        <v>44398.907103825135</v>
      </c>
    </row>
    <row r="169" spans="1:23">
      <c r="A169" s="243">
        <v>1221</v>
      </c>
      <c r="B169" s="244" t="s">
        <v>703</v>
      </c>
      <c r="C169" s="244" t="s">
        <v>110</v>
      </c>
      <c r="D169" s="245">
        <v>25.887671232876713</v>
      </c>
      <c r="E169" s="246">
        <v>43908</v>
      </c>
      <c r="F169" s="247">
        <v>53357</v>
      </c>
      <c r="G169" s="248">
        <v>20000000</v>
      </c>
      <c r="H169" s="249">
        <v>1</v>
      </c>
      <c r="J169" s="291">
        <f t="shared" si="202"/>
        <v>0.01</v>
      </c>
      <c r="K169" s="292">
        <f t="shared" si="203"/>
        <v>200000</v>
      </c>
      <c r="L169" s="293">
        <f t="shared" si="191"/>
        <v>1</v>
      </c>
      <c r="M169" s="294">
        <f t="shared" si="204"/>
        <v>53053</v>
      </c>
      <c r="N169" s="294">
        <f t="shared" si="192"/>
        <v>53418</v>
      </c>
      <c r="O169" s="293">
        <f t="shared" si="193"/>
        <v>305</v>
      </c>
      <c r="P169" s="295">
        <f t="shared" si="194"/>
        <v>0.83561643835616439</v>
      </c>
      <c r="Q169" s="296">
        <f t="shared" si="195"/>
        <v>167123.28767123289</v>
      </c>
      <c r="R169" s="287">
        <f t="shared" si="196"/>
        <v>1</v>
      </c>
      <c r="S169" s="288">
        <f t="shared" si="197"/>
        <v>43556</v>
      </c>
      <c r="T169" s="288">
        <f t="shared" si="198"/>
        <v>43922</v>
      </c>
      <c r="U169" s="287">
        <f t="shared" si="199"/>
        <v>14</v>
      </c>
      <c r="V169" s="289">
        <f t="shared" si="200"/>
        <v>3.825136612021858E-2</v>
      </c>
      <c r="W169" s="290">
        <f t="shared" si="201"/>
        <v>7650.2732240437163</v>
      </c>
    </row>
    <row r="170" spans="1:23">
      <c r="A170" s="243">
        <v>1053</v>
      </c>
      <c r="B170" s="244" t="s">
        <v>703</v>
      </c>
      <c r="C170" s="244" t="s">
        <v>110</v>
      </c>
      <c r="D170" s="245">
        <v>40.032876712328765</v>
      </c>
      <c r="E170" s="246">
        <v>38771</v>
      </c>
      <c r="F170" s="247">
        <v>53383</v>
      </c>
      <c r="G170" s="248">
        <v>10000000</v>
      </c>
      <c r="H170" s="249">
        <v>3.95</v>
      </c>
      <c r="J170" s="291">
        <f t="shared" si="202"/>
        <v>3.95E-2</v>
      </c>
      <c r="K170" s="292">
        <f t="shared" si="203"/>
        <v>395000</v>
      </c>
      <c r="L170" s="293">
        <f t="shared" si="191"/>
        <v>1</v>
      </c>
      <c r="M170" s="294">
        <f t="shared" si="204"/>
        <v>53053</v>
      </c>
      <c r="N170" s="294">
        <f t="shared" si="192"/>
        <v>53418</v>
      </c>
      <c r="O170" s="293">
        <f t="shared" si="193"/>
        <v>331</v>
      </c>
      <c r="P170" s="295">
        <f t="shared" si="194"/>
        <v>0.9068493150684932</v>
      </c>
      <c r="Q170" s="296">
        <f t="shared" si="195"/>
        <v>358205.47945205483</v>
      </c>
      <c r="R170" s="287">
        <f t="shared" si="196"/>
        <v>1</v>
      </c>
      <c r="S170" s="288">
        <f t="shared" si="197"/>
        <v>38443</v>
      </c>
      <c r="T170" s="288">
        <f t="shared" si="198"/>
        <v>38808</v>
      </c>
      <c r="U170" s="287">
        <f t="shared" si="199"/>
        <v>37</v>
      </c>
      <c r="V170" s="289">
        <f t="shared" si="200"/>
        <v>0.10136986301369863</v>
      </c>
      <c r="W170" s="290">
        <f t="shared" si="201"/>
        <v>40041.095890410958</v>
      </c>
    </row>
    <row r="171" spans="1:23">
      <c r="A171" s="243">
        <v>1056</v>
      </c>
      <c r="B171" s="244" t="s">
        <v>703</v>
      </c>
      <c r="C171" s="244" t="s">
        <v>110</v>
      </c>
      <c r="D171" s="245">
        <v>40.145205479452052</v>
      </c>
      <c r="E171" s="246">
        <v>38792</v>
      </c>
      <c r="F171" s="247">
        <v>53445</v>
      </c>
      <c r="G171" s="248">
        <v>14400000</v>
      </c>
      <c r="H171" s="249">
        <v>4.1000000000000005</v>
      </c>
      <c r="J171" s="291">
        <f t="shared" si="202"/>
        <v>4.1000000000000009E-2</v>
      </c>
      <c r="K171" s="292">
        <f t="shared" si="203"/>
        <v>590400.00000000012</v>
      </c>
      <c r="L171" s="293">
        <f t="shared" si="191"/>
        <v>0</v>
      </c>
      <c r="M171" s="294">
        <f t="shared" si="204"/>
        <v>53418</v>
      </c>
      <c r="N171" s="294">
        <f t="shared" si="192"/>
        <v>53783</v>
      </c>
      <c r="O171" s="293">
        <f t="shared" si="193"/>
        <v>28</v>
      </c>
      <c r="P171" s="295">
        <f t="shared" si="194"/>
        <v>7.6712328767123292E-2</v>
      </c>
      <c r="Q171" s="296">
        <f t="shared" si="195"/>
        <v>45290.958904109597</v>
      </c>
      <c r="R171" s="287">
        <f t="shared" si="196"/>
        <v>1</v>
      </c>
      <c r="S171" s="288">
        <f t="shared" si="197"/>
        <v>38443</v>
      </c>
      <c r="T171" s="288">
        <f t="shared" si="198"/>
        <v>38808</v>
      </c>
      <c r="U171" s="287">
        <f t="shared" si="199"/>
        <v>16</v>
      </c>
      <c r="V171" s="289">
        <f t="shared" si="200"/>
        <v>4.3835616438356165E-2</v>
      </c>
      <c r="W171" s="290">
        <f t="shared" si="201"/>
        <v>25880.547945205486</v>
      </c>
    </row>
    <row r="172" spans="1:23">
      <c r="A172" s="243">
        <v>1061</v>
      </c>
      <c r="B172" s="244" t="s">
        <v>703</v>
      </c>
      <c r="C172" s="244" t="s">
        <v>110</v>
      </c>
      <c r="D172" s="245">
        <v>40.030136986301372</v>
      </c>
      <c r="E172" s="246">
        <v>39171</v>
      </c>
      <c r="F172" s="247">
        <v>53782</v>
      </c>
      <c r="G172" s="248">
        <v>15000000</v>
      </c>
      <c r="H172" s="249">
        <v>4.5</v>
      </c>
      <c r="J172" s="291">
        <f t="shared" si="202"/>
        <v>4.4999999999999998E-2</v>
      </c>
      <c r="K172" s="292">
        <f t="shared" si="203"/>
        <v>675000</v>
      </c>
      <c r="L172" s="293">
        <f t="shared" si="191"/>
        <v>1</v>
      </c>
      <c r="M172" s="294">
        <f t="shared" si="204"/>
        <v>53418</v>
      </c>
      <c r="N172" s="294">
        <f t="shared" si="192"/>
        <v>53783</v>
      </c>
      <c r="O172" s="293">
        <f t="shared" si="193"/>
        <v>365</v>
      </c>
      <c r="P172" s="295">
        <f t="shared" si="194"/>
        <v>1</v>
      </c>
      <c r="Q172" s="296">
        <f t="shared" si="195"/>
        <v>675000</v>
      </c>
      <c r="R172" s="287">
        <f t="shared" si="196"/>
        <v>1</v>
      </c>
      <c r="S172" s="288">
        <f t="shared" si="197"/>
        <v>38808</v>
      </c>
      <c r="T172" s="288">
        <f t="shared" si="198"/>
        <v>39173</v>
      </c>
      <c r="U172" s="287">
        <f t="shared" si="199"/>
        <v>2</v>
      </c>
      <c r="V172" s="289">
        <f t="shared" si="200"/>
        <v>5.4794520547945206E-3</v>
      </c>
      <c r="W172" s="290">
        <f t="shared" si="201"/>
        <v>3698.6301369863013</v>
      </c>
    </row>
    <row r="173" spans="1:23">
      <c r="A173" s="250">
        <v>1057</v>
      </c>
      <c r="B173" s="244" t="s">
        <v>703</v>
      </c>
      <c r="C173" s="244" t="s">
        <v>110</v>
      </c>
      <c r="D173" s="245">
        <v>41.027397260273972</v>
      </c>
      <c r="E173" s="246">
        <v>38860</v>
      </c>
      <c r="F173" s="247">
        <v>53835</v>
      </c>
      <c r="G173" s="248">
        <v>15000000</v>
      </c>
      <c r="H173" s="249">
        <v>4.2</v>
      </c>
      <c r="J173" s="291">
        <f t="shared" si="202"/>
        <v>4.2000000000000003E-2</v>
      </c>
      <c r="K173" s="292">
        <f t="shared" si="203"/>
        <v>630000</v>
      </c>
      <c r="L173" s="293">
        <f t="shared" si="191"/>
        <v>0</v>
      </c>
      <c r="M173" s="294">
        <f t="shared" si="204"/>
        <v>53783</v>
      </c>
      <c r="N173" s="294">
        <f t="shared" si="192"/>
        <v>54149</v>
      </c>
      <c r="O173" s="293">
        <f t="shared" si="193"/>
        <v>53</v>
      </c>
      <c r="P173" s="295">
        <f t="shared" si="194"/>
        <v>0.1448087431693989</v>
      </c>
      <c r="Q173" s="296">
        <f t="shared" si="195"/>
        <v>91229.508196721305</v>
      </c>
      <c r="R173" s="287">
        <f t="shared" si="196"/>
        <v>0</v>
      </c>
      <c r="S173" s="288">
        <f t="shared" si="197"/>
        <v>38808</v>
      </c>
      <c r="T173" s="288">
        <f t="shared" si="198"/>
        <v>39173</v>
      </c>
      <c r="U173" s="287">
        <f t="shared" si="199"/>
        <v>313</v>
      </c>
      <c r="V173" s="289">
        <f t="shared" si="200"/>
        <v>0.8575342465753425</v>
      </c>
      <c r="W173" s="290">
        <f t="shared" si="201"/>
        <v>540246.57534246577</v>
      </c>
    </row>
    <row r="174" spans="1:23">
      <c r="A174" s="251">
        <v>1219</v>
      </c>
      <c r="B174" s="244" t="s">
        <v>703</v>
      </c>
      <c r="C174" s="244" t="s">
        <v>110</v>
      </c>
      <c r="D174" s="245">
        <v>28.252054794520546</v>
      </c>
      <c r="E174" s="246">
        <v>43866</v>
      </c>
      <c r="F174" s="252">
        <v>54178</v>
      </c>
      <c r="G174" s="248">
        <v>20000000</v>
      </c>
      <c r="H174" s="253">
        <v>1.18</v>
      </c>
      <c r="J174" s="291">
        <f t="shared" si="202"/>
        <v>1.18E-2</v>
      </c>
      <c r="K174" s="292">
        <f t="shared" si="203"/>
        <v>236000</v>
      </c>
      <c r="L174" s="293">
        <f t="shared" si="191"/>
        <v>0</v>
      </c>
      <c r="M174" s="294">
        <f t="shared" si="204"/>
        <v>54149</v>
      </c>
      <c r="N174" s="294">
        <f t="shared" si="192"/>
        <v>54514</v>
      </c>
      <c r="O174" s="293">
        <f t="shared" si="193"/>
        <v>30</v>
      </c>
      <c r="P174" s="295">
        <f t="shared" si="194"/>
        <v>8.2191780821917804E-2</v>
      </c>
      <c r="Q174" s="296">
        <f t="shared" si="195"/>
        <v>19397.260273972603</v>
      </c>
      <c r="R174" s="287">
        <f t="shared" si="196"/>
        <v>1</v>
      </c>
      <c r="S174" s="288">
        <f t="shared" si="197"/>
        <v>43556</v>
      </c>
      <c r="T174" s="288">
        <f t="shared" si="198"/>
        <v>43922</v>
      </c>
      <c r="U174" s="287">
        <f t="shared" si="199"/>
        <v>56</v>
      </c>
      <c r="V174" s="289">
        <f t="shared" si="200"/>
        <v>0.15300546448087432</v>
      </c>
      <c r="W174" s="290">
        <f t="shared" si="201"/>
        <v>36109.289617486342</v>
      </c>
    </row>
    <row r="175" spans="1:23">
      <c r="A175" s="251">
        <v>1058</v>
      </c>
      <c r="B175" s="244" t="s">
        <v>703</v>
      </c>
      <c r="C175" s="244" t="s">
        <v>110</v>
      </c>
      <c r="D175" s="245">
        <v>42.030136986301372</v>
      </c>
      <c r="E175" s="246">
        <v>38862</v>
      </c>
      <c r="F175" s="252">
        <v>54203</v>
      </c>
      <c r="G175" s="248">
        <v>10000000</v>
      </c>
      <c r="H175" s="253">
        <v>4.25</v>
      </c>
      <c r="J175" s="291">
        <f t="shared" si="202"/>
        <v>4.2500000000000003E-2</v>
      </c>
      <c r="K175" s="292">
        <f t="shared" si="203"/>
        <v>425000.00000000006</v>
      </c>
      <c r="L175" s="293">
        <f t="shared" si="191"/>
        <v>0</v>
      </c>
      <c r="M175" s="294">
        <f t="shared" si="204"/>
        <v>54149</v>
      </c>
      <c r="N175" s="294">
        <f t="shared" si="192"/>
        <v>54514</v>
      </c>
      <c r="O175" s="293">
        <f t="shared" si="193"/>
        <v>55</v>
      </c>
      <c r="P175" s="295">
        <f t="shared" si="194"/>
        <v>0.15068493150684931</v>
      </c>
      <c r="Q175" s="296">
        <f t="shared" si="195"/>
        <v>64041.095890410965</v>
      </c>
      <c r="R175" s="287">
        <f t="shared" si="196"/>
        <v>0</v>
      </c>
      <c r="S175" s="288">
        <f t="shared" si="197"/>
        <v>38808</v>
      </c>
      <c r="T175" s="288">
        <f t="shared" si="198"/>
        <v>39173</v>
      </c>
      <c r="U175" s="287">
        <f t="shared" si="199"/>
        <v>311</v>
      </c>
      <c r="V175" s="289">
        <f t="shared" si="200"/>
        <v>0.852054794520548</v>
      </c>
      <c r="W175" s="290">
        <f t="shared" si="201"/>
        <v>362123.28767123295</v>
      </c>
    </row>
    <row r="176" spans="1:23">
      <c r="A176" s="243">
        <v>1210</v>
      </c>
      <c r="B176" s="244" t="s">
        <v>703</v>
      </c>
      <c r="C176" s="244" t="s">
        <v>110</v>
      </c>
      <c r="D176" s="245">
        <v>30.301369863013697</v>
      </c>
      <c r="E176" s="246">
        <v>43802</v>
      </c>
      <c r="F176" s="247">
        <v>54862</v>
      </c>
      <c r="G176" s="248">
        <v>20000000</v>
      </c>
      <c r="H176" s="249">
        <v>1.33</v>
      </c>
      <c r="J176" s="291">
        <f t="shared" si="202"/>
        <v>1.3300000000000001E-2</v>
      </c>
      <c r="K176" s="292">
        <f t="shared" si="203"/>
        <v>266000</v>
      </c>
      <c r="L176" s="293">
        <f t="shared" si="191"/>
        <v>1</v>
      </c>
      <c r="M176" s="294">
        <f t="shared" si="204"/>
        <v>54514</v>
      </c>
      <c r="N176" s="294">
        <f t="shared" si="192"/>
        <v>54879</v>
      </c>
      <c r="O176" s="293">
        <f t="shared" si="193"/>
        <v>349</v>
      </c>
      <c r="P176" s="295">
        <f t="shared" si="194"/>
        <v>0.95616438356164379</v>
      </c>
      <c r="Q176" s="296">
        <f t="shared" si="195"/>
        <v>254339.72602739724</v>
      </c>
      <c r="R176" s="287">
        <f t="shared" si="196"/>
        <v>0</v>
      </c>
      <c r="S176" s="288">
        <f t="shared" si="197"/>
        <v>43556</v>
      </c>
      <c r="T176" s="288">
        <f t="shared" si="198"/>
        <v>43922</v>
      </c>
      <c r="U176" s="287">
        <f t="shared" si="199"/>
        <v>120</v>
      </c>
      <c r="V176" s="289">
        <f t="shared" si="200"/>
        <v>0.32786885245901637</v>
      </c>
      <c r="W176" s="290">
        <f t="shared" si="201"/>
        <v>87213.114754098351</v>
      </c>
    </row>
    <row r="177" spans="1:23">
      <c r="A177" s="250">
        <v>1052</v>
      </c>
      <c r="B177" s="244" t="s">
        <v>703</v>
      </c>
      <c r="C177" s="244" t="s">
        <v>110</v>
      </c>
      <c r="D177" s="245">
        <v>45.032876712328765</v>
      </c>
      <c r="E177" s="246">
        <v>38743</v>
      </c>
      <c r="F177" s="247">
        <v>55180</v>
      </c>
      <c r="G177" s="248">
        <v>17000000</v>
      </c>
      <c r="H177" s="249">
        <v>3.6999999999999997</v>
      </c>
      <c r="J177" s="291">
        <f t="shared" si="202"/>
        <v>3.6999999999999998E-2</v>
      </c>
      <c r="K177" s="292">
        <f t="shared" si="203"/>
        <v>629000</v>
      </c>
      <c r="L177" s="293">
        <f t="shared" si="191"/>
        <v>1</v>
      </c>
      <c r="M177" s="294">
        <f t="shared" si="204"/>
        <v>54879</v>
      </c>
      <c r="N177" s="294">
        <f t="shared" si="192"/>
        <v>55244</v>
      </c>
      <c r="O177" s="293">
        <f t="shared" si="193"/>
        <v>302</v>
      </c>
      <c r="P177" s="295">
        <f t="shared" si="194"/>
        <v>0.82739726027397265</v>
      </c>
      <c r="Q177" s="296">
        <f t="shared" si="195"/>
        <v>520432.87671232881</v>
      </c>
      <c r="R177" s="287">
        <f t="shared" si="196"/>
        <v>1</v>
      </c>
      <c r="S177" s="288">
        <f t="shared" si="197"/>
        <v>38443</v>
      </c>
      <c r="T177" s="288">
        <f t="shared" si="198"/>
        <v>38808</v>
      </c>
      <c r="U177" s="287">
        <f t="shared" si="199"/>
        <v>65</v>
      </c>
      <c r="V177" s="289">
        <f t="shared" si="200"/>
        <v>0.17808219178082191</v>
      </c>
      <c r="W177" s="290">
        <f t="shared" si="201"/>
        <v>112013.69863013698</v>
      </c>
    </row>
    <row r="178" spans="1:23">
      <c r="A178" s="243">
        <v>1223</v>
      </c>
      <c r="B178" s="244" t="s">
        <v>703</v>
      </c>
      <c r="C178" s="244" t="s">
        <v>110</v>
      </c>
      <c r="D178" s="245">
        <v>30.890410958904109</v>
      </c>
      <c r="E178" s="246">
        <v>43908</v>
      </c>
      <c r="F178" s="247">
        <v>55183</v>
      </c>
      <c r="G178" s="248">
        <v>19312000</v>
      </c>
      <c r="H178" s="249">
        <v>0.96</v>
      </c>
      <c r="J178" s="291">
        <f t="shared" si="202"/>
        <v>9.5999999999999992E-3</v>
      </c>
      <c r="K178" s="292">
        <f t="shared" si="203"/>
        <v>185395.19999999998</v>
      </c>
      <c r="L178" s="293">
        <f t="shared" si="191"/>
        <v>1</v>
      </c>
      <c r="M178" s="294">
        <f t="shared" si="204"/>
        <v>54879</v>
      </c>
      <c r="N178" s="294">
        <f t="shared" si="192"/>
        <v>55244</v>
      </c>
      <c r="O178" s="293">
        <f t="shared" si="193"/>
        <v>305</v>
      </c>
      <c r="P178" s="295">
        <f t="shared" si="194"/>
        <v>0.83561643835616439</v>
      </c>
      <c r="Q178" s="296">
        <f t="shared" si="195"/>
        <v>154919.27671232875</v>
      </c>
      <c r="R178" s="287">
        <f t="shared" si="196"/>
        <v>1</v>
      </c>
      <c r="S178" s="288">
        <f t="shared" si="197"/>
        <v>43556</v>
      </c>
      <c r="T178" s="288">
        <f t="shared" si="198"/>
        <v>43922</v>
      </c>
      <c r="U178" s="287">
        <f t="shared" si="199"/>
        <v>14</v>
      </c>
      <c r="V178" s="289">
        <f t="shared" si="200"/>
        <v>3.825136612021858E-2</v>
      </c>
      <c r="W178" s="290">
        <f t="shared" si="201"/>
        <v>7091.6196721311471</v>
      </c>
    </row>
    <row r="179" spans="1:23">
      <c r="A179" s="251">
        <v>1055</v>
      </c>
      <c r="B179" s="244" t="s">
        <v>703</v>
      </c>
      <c r="C179" s="244" t="s">
        <v>110</v>
      </c>
      <c r="D179" s="245">
        <v>45.115068493150687</v>
      </c>
      <c r="E179" s="246">
        <v>38791</v>
      </c>
      <c r="F179" s="252">
        <v>55258</v>
      </c>
      <c r="G179" s="248">
        <v>20000000</v>
      </c>
      <c r="H179" s="253">
        <v>4.1000000000000005</v>
      </c>
      <c r="J179" s="291">
        <f t="shared" si="202"/>
        <v>4.1000000000000009E-2</v>
      </c>
      <c r="K179" s="292">
        <f t="shared" si="203"/>
        <v>820000.00000000012</v>
      </c>
      <c r="L179" s="293">
        <f t="shared" si="191"/>
        <v>0</v>
      </c>
      <c r="M179" s="294">
        <f t="shared" si="204"/>
        <v>55244</v>
      </c>
      <c r="N179" s="294">
        <f t="shared" si="192"/>
        <v>55610</v>
      </c>
      <c r="O179" s="293">
        <f t="shared" si="193"/>
        <v>15</v>
      </c>
      <c r="P179" s="295">
        <f t="shared" si="194"/>
        <v>4.0983606557377046E-2</v>
      </c>
      <c r="Q179" s="296">
        <f t="shared" si="195"/>
        <v>33606.557377049183</v>
      </c>
      <c r="R179" s="287">
        <f t="shared" si="196"/>
        <v>1</v>
      </c>
      <c r="S179" s="288">
        <f t="shared" si="197"/>
        <v>38443</v>
      </c>
      <c r="T179" s="288">
        <f t="shared" si="198"/>
        <v>38808</v>
      </c>
      <c r="U179" s="287">
        <f t="shared" si="199"/>
        <v>17</v>
      </c>
      <c r="V179" s="289">
        <f t="shared" si="200"/>
        <v>4.6575342465753428E-2</v>
      </c>
      <c r="W179" s="290">
        <f t="shared" si="201"/>
        <v>38191.780821917819</v>
      </c>
    </row>
    <row r="180" spans="1:23">
      <c r="A180" s="243">
        <v>1059</v>
      </c>
      <c r="B180" s="244" t="s">
        <v>703</v>
      </c>
      <c r="C180" s="244" t="s">
        <v>110</v>
      </c>
      <c r="D180" s="245">
        <v>45.038356164383565</v>
      </c>
      <c r="E180" s="246">
        <v>39155</v>
      </c>
      <c r="F180" s="247">
        <v>55594</v>
      </c>
      <c r="G180" s="248">
        <v>15000000</v>
      </c>
      <c r="H180" s="249">
        <v>4.3499999999999996</v>
      </c>
      <c r="J180" s="291">
        <f t="shared" si="202"/>
        <v>4.3499999999999997E-2</v>
      </c>
      <c r="K180" s="292">
        <f t="shared" si="203"/>
        <v>652500</v>
      </c>
      <c r="L180" s="293">
        <f t="shared" si="191"/>
        <v>1</v>
      </c>
      <c r="M180" s="294">
        <f t="shared" si="204"/>
        <v>55244</v>
      </c>
      <c r="N180" s="294">
        <f t="shared" si="192"/>
        <v>55610</v>
      </c>
      <c r="O180" s="293">
        <f t="shared" si="193"/>
        <v>351</v>
      </c>
      <c r="P180" s="295">
        <f t="shared" si="194"/>
        <v>0.95901639344262291</v>
      </c>
      <c r="Q180" s="296">
        <f t="shared" si="195"/>
        <v>625758.19672131143</v>
      </c>
      <c r="R180" s="287">
        <f t="shared" si="196"/>
        <v>1</v>
      </c>
      <c r="S180" s="288">
        <f t="shared" si="197"/>
        <v>38808</v>
      </c>
      <c r="T180" s="288">
        <f t="shared" si="198"/>
        <v>39173</v>
      </c>
      <c r="U180" s="287">
        <f t="shared" si="199"/>
        <v>18</v>
      </c>
      <c r="V180" s="289">
        <f t="shared" si="200"/>
        <v>4.9315068493150684E-2</v>
      </c>
      <c r="W180" s="290">
        <f t="shared" si="201"/>
        <v>32178.082191780821</v>
      </c>
    </row>
    <row r="181" spans="1:23">
      <c r="A181" s="243">
        <v>1060</v>
      </c>
      <c r="B181" s="244" t="s">
        <v>703</v>
      </c>
      <c r="C181" s="244" t="s">
        <v>110</v>
      </c>
      <c r="D181" s="245">
        <v>45.052054794520551</v>
      </c>
      <c r="E181" s="246">
        <v>39169</v>
      </c>
      <c r="F181" s="247">
        <v>55613</v>
      </c>
      <c r="G181" s="248">
        <v>14600000</v>
      </c>
      <c r="H181" s="249">
        <v>4.3999999999999995</v>
      </c>
      <c r="J181" s="291">
        <f t="shared" si="202"/>
        <v>4.3999999999999997E-2</v>
      </c>
      <c r="K181" s="292">
        <f t="shared" si="203"/>
        <v>642400</v>
      </c>
      <c r="L181" s="293">
        <f t="shared" si="191"/>
        <v>0</v>
      </c>
      <c r="M181" s="294">
        <f t="shared" si="204"/>
        <v>55610</v>
      </c>
      <c r="N181" s="294">
        <f t="shared" si="192"/>
        <v>55975</v>
      </c>
      <c r="O181" s="293">
        <f t="shared" si="193"/>
        <v>4</v>
      </c>
      <c r="P181" s="295">
        <f t="shared" si="194"/>
        <v>1.0958904109589041E-2</v>
      </c>
      <c r="Q181" s="296">
        <f t="shared" si="195"/>
        <v>7040</v>
      </c>
      <c r="R181" s="287">
        <f t="shared" si="196"/>
        <v>1</v>
      </c>
      <c r="S181" s="288">
        <f t="shared" si="197"/>
        <v>38808</v>
      </c>
      <c r="T181" s="288">
        <f t="shared" si="198"/>
        <v>39173</v>
      </c>
      <c r="U181" s="287">
        <f t="shared" si="199"/>
        <v>4</v>
      </c>
      <c r="V181" s="289">
        <f t="shared" si="200"/>
        <v>1.0958904109589041E-2</v>
      </c>
      <c r="W181" s="290">
        <f t="shared" si="201"/>
        <v>7040</v>
      </c>
    </row>
    <row r="182" spans="1:23">
      <c r="A182" s="243">
        <v>1069</v>
      </c>
      <c r="B182" s="244" t="s">
        <v>703</v>
      </c>
      <c r="C182" s="244" t="s">
        <v>110</v>
      </c>
      <c r="D182" s="245">
        <v>44.561643835616437</v>
      </c>
      <c r="E182" s="246">
        <v>39520</v>
      </c>
      <c r="F182" s="247">
        <v>55785</v>
      </c>
      <c r="G182" s="248">
        <v>12000000</v>
      </c>
      <c r="H182" s="249">
        <v>4.42</v>
      </c>
      <c r="J182" s="291">
        <f t="shared" si="202"/>
        <v>4.4199999999999996E-2</v>
      </c>
      <c r="K182" s="292">
        <f t="shared" si="203"/>
        <v>530400</v>
      </c>
      <c r="L182" s="293">
        <f t="shared" si="191"/>
        <v>0</v>
      </c>
      <c r="M182" s="294">
        <f t="shared" si="204"/>
        <v>55610</v>
      </c>
      <c r="N182" s="294">
        <f t="shared" si="192"/>
        <v>55975</v>
      </c>
      <c r="O182" s="293">
        <f t="shared" si="193"/>
        <v>176</v>
      </c>
      <c r="P182" s="295">
        <f t="shared" si="194"/>
        <v>0.48219178082191783</v>
      </c>
      <c r="Q182" s="296">
        <f t="shared" si="195"/>
        <v>255754.52054794523</v>
      </c>
      <c r="R182" s="287">
        <f t="shared" si="196"/>
        <v>1</v>
      </c>
      <c r="S182" s="288">
        <f t="shared" si="197"/>
        <v>39173</v>
      </c>
      <c r="T182" s="288">
        <f t="shared" si="198"/>
        <v>39539</v>
      </c>
      <c r="U182" s="287">
        <f t="shared" si="199"/>
        <v>19</v>
      </c>
      <c r="V182" s="289">
        <f t="shared" si="200"/>
        <v>5.1912568306010931E-2</v>
      </c>
      <c r="W182" s="290">
        <f t="shared" si="201"/>
        <v>27534.426229508197</v>
      </c>
    </row>
    <row r="183" spans="1:23">
      <c r="A183" s="251">
        <v>1208</v>
      </c>
      <c r="B183" s="244" t="s">
        <v>703</v>
      </c>
      <c r="C183" s="244" t="s">
        <v>110</v>
      </c>
      <c r="D183" s="245">
        <v>34.336986301369862</v>
      </c>
      <c r="E183" s="246">
        <v>43776</v>
      </c>
      <c r="F183" s="252">
        <v>56309</v>
      </c>
      <c r="G183" s="248">
        <v>20000000</v>
      </c>
      <c r="H183" s="253">
        <v>1.33</v>
      </c>
      <c r="J183" s="291">
        <f t="shared" si="202"/>
        <v>1.3300000000000001E-2</v>
      </c>
      <c r="K183" s="292">
        <f t="shared" si="203"/>
        <v>266000</v>
      </c>
      <c r="L183" s="293">
        <f t="shared" si="191"/>
        <v>1</v>
      </c>
      <c r="M183" s="294">
        <f t="shared" si="204"/>
        <v>55975</v>
      </c>
      <c r="N183" s="294">
        <f t="shared" si="192"/>
        <v>56340</v>
      </c>
      <c r="O183" s="293">
        <f t="shared" si="193"/>
        <v>335</v>
      </c>
      <c r="P183" s="295">
        <f t="shared" si="194"/>
        <v>0.9178082191780822</v>
      </c>
      <c r="Q183" s="296">
        <f t="shared" si="195"/>
        <v>244136.98630136988</v>
      </c>
      <c r="R183" s="287">
        <f t="shared" si="196"/>
        <v>0</v>
      </c>
      <c r="S183" s="288">
        <f t="shared" si="197"/>
        <v>43556</v>
      </c>
      <c r="T183" s="288">
        <f t="shared" si="198"/>
        <v>43922</v>
      </c>
      <c r="U183" s="287">
        <f t="shared" si="199"/>
        <v>146</v>
      </c>
      <c r="V183" s="289">
        <f t="shared" si="200"/>
        <v>0.39890710382513661</v>
      </c>
      <c r="W183" s="290">
        <f t="shared" si="201"/>
        <v>106109.28961748634</v>
      </c>
    </row>
    <row r="184" spans="1:23">
      <c r="A184" s="250">
        <v>1263</v>
      </c>
      <c r="B184" s="244" t="s">
        <v>703</v>
      </c>
      <c r="C184" s="244" t="s">
        <v>110</v>
      </c>
      <c r="D184" s="245">
        <v>32.25</v>
      </c>
      <c r="E184" s="246">
        <v>44901</v>
      </c>
      <c r="F184" s="247">
        <v>56673</v>
      </c>
      <c r="G184" s="248">
        <v>15000000</v>
      </c>
      <c r="H184" s="249">
        <v>3.43</v>
      </c>
      <c r="J184" s="291">
        <f t="shared" si="202"/>
        <v>3.4300000000000004E-2</v>
      </c>
      <c r="K184" s="292">
        <f t="shared" si="203"/>
        <v>514500.00000000006</v>
      </c>
      <c r="L184" s="293">
        <f t="shared" si="191"/>
        <v>1</v>
      </c>
      <c r="M184" s="294">
        <f t="shared" si="204"/>
        <v>56340</v>
      </c>
      <c r="N184" s="294">
        <f t="shared" si="192"/>
        <v>56705</v>
      </c>
      <c r="O184" s="293">
        <f t="shared" si="193"/>
        <v>334</v>
      </c>
      <c r="P184" s="295">
        <f t="shared" si="194"/>
        <v>0.91506849315068495</v>
      </c>
      <c r="Q184" s="296">
        <f t="shared" si="195"/>
        <v>470802.73972602747</v>
      </c>
      <c r="R184" s="287">
        <f t="shared" si="196"/>
        <v>0</v>
      </c>
      <c r="S184" s="288">
        <f t="shared" si="197"/>
        <v>44652</v>
      </c>
      <c r="T184" s="288">
        <f t="shared" si="198"/>
        <v>45017</v>
      </c>
      <c r="U184" s="287">
        <f t="shared" si="199"/>
        <v>116</v>
      </c>
      <c r="V184" s="289">
        <f t="shared" si="200"/>
        <v>0.31780821917808222</v>
      </c>
      <c r="W184" s="290">
        <f t="shared" si="201"/>
        <v>163512.32876712331</v>
      </c>
    </row>
    <row r="185" spans="1:23">
      <c r="A185" s="250">
        <v>1153</v>
      </c>
      <c r="B185" s="244" t="s">
        <v>703</v>
      </c>
      <c r="C185" s="244" t="s">
        <v>110</v>
      </c>
      <c r="D185" s="245">
        <v>40.178082191780824</v>
      </c>
      <c r="E185" s="255">
        <v>42013</v>
      </c>
      <c r="F185" s="247">
        <v>56678</v>
      </c>
      <c r="G185" s="248">
        <v>15000000</v>
      </c>
      <c r="H185" s="249">
        <v>2.4500000000000002</v>
      </c>
      <c r="J185" s="291">
        <f t="shared" si="202"/>
        <v>2.4500000000000001E-2</v>
      </c>
      <c r="K185" s="292">
        <f t="shared" si="203"/>
        <v>367500</v>
      </c>
      <c r="L185" s="293">
        <f t="shared" si="191"/>
        <v>1</v>
      </c>
      <c r="M185" s="294">
        <f t="shared" si="204"/>
        <v>56340</v>
      </c>
      <c r="N185" s="294">
        <f t="shared" si="192"/>
        <v>56705</v>
      </c>
      <c r="O185" s="293">
        <f t="shared" si="193"/>
        <v>339</v>
      </c>
      <c r="P185" s="295">
        <f t="shared" si="194"/>
        <v>0.92876712328767119</v>
      </c>
      <c r="Q185" s="296">
        <f t="shared" si="195"/>
        <v>341321.91780821915</v>
      </c>
      <c r="R185" s="287">
        <f t="shared" si="196"/>
        <v>1</v>
      </c>
      <c r="S185" s="288">
        <f t="shared" si="197"/>
        <v>41730</v>
      </c>
      <c r="T185" s="288">
        <f t="shared" si="198"/>
        <v>42095</v>
      </c>
      <c r="U185" s="287">
        <f t="shared" si="199"/>
        <v>82</v>
      </c>
      <c r="V185" s="289">
        <f t="shared" si="200"/>
        <v>0.22465753424657534</v>
      </c>
      <c r="W185" s="290">
        <f t="shared" si="201"/>
        <v>82561.643835616429</v>
      </c>
    </row>
    <row r="186" spans="1:23">
      <c r="A186" s="251">
        <v>1213</v>
      </c>
      <c r="B186" s="244" t="s">
        <v>703</v>
      </c>
      <c r="C186" s="244" t="s">
        <v>110</v>
      </c>
      <c r="D186" s="245">
        <v>35.243835616438353</v>
      </c>
      <c r="E186" s="246">
        <v>43840</v>
      </c>
      <c r="F186" s="252">
        <v>56704</v>
      </c>
      <c r="G186" s="248">
        <v>20000000</v>
      </c>
      <c r="H186" s="253">
        <v>1.3</v>
      </c>
      <c r="J186" s="291">
        <f t="shared" si="202"/>
        <v>1.3000000000000001E-2</v>
      </c>
      <c r="K186" s="292">
        <f t="shared" si="203"/>
        <v>260000.00000000003</v>
      </c>
      <c r="L186" s="293">
        <f t="shared" si="191"/>
        <v>1</v>
      </c>
      <c r="M186" s="294">
        <f t="shared" si="204"/>
        <v>56340</v>
      </c>
      <c r="N186" s="294">
        <f t="shared" si="192"/>
        <v>56705</v>
      </c>
      <c r="O186" s="293">
        <f t="shared" si="193"/>
        <v>365</v>
      </c>
      <c r="P186" s="295">
        <f t="shared" si="194"/>
        <v>1</v>
      </c>
      <c r="Q186" s="296">
        <f t="shared" si="195"/>
        <v>260000.00000000003</v>
      </c>
      <c r="R186" s="287">
        <f t="shared" si="196"/>
        <v>1</v>
      </c>
      <c r="S186" s="288">
        <f t="shared" si="197"/>
        <v>43556</v>
      </c>
      <c r="T186" s="288">
        <f t="shared" si="198"/>
        <v>43922</v>
      </c>
      <c r="U186" s="287">
        <f t="shared" si="199"/>
        <v>82</v>
      </c>
      <c r="V186" s="289">
        <f t="shared" si="200"/>
        <v>0.22404371584699453</v>
      </c>
      <c r="W186" s="290">
        <f t="shared" si="201"/>
        <v>58251.366120218583</v>
      </c>
    </row>
    <row r="187" spans="1:23">
      <c r="A187" s="243">
        <v>1154</v>
      </c>
      <c r="B187" s="244" t="s">
        <v>703</v>
      </c>
      <c r="C187" s="244" t="s">
        <v>110</v>
      </c>
      <c r="D187" s="245">
        <v>40.720547945205482</v>
      </c>
      <c r="E187" s="246">
        <v>42024</v>
      </c>
      <c r="F187" s="247">
        <v>56887</v>
      </c>
      <c r="G187" s="248">
        <v>15000000</v>
      </c>
      <c r="H187" s="249">
        <v>2.2999999999999998</v>
      </c>
      <c r="J187" s="291">
        <f t="shared" si="202"/>
        <v>2.3E-2</v>
      </c>
      <c r="K187" s="292">
        <f t="shared" si="203"/>
        <v>345000</v>
      </c>
      <c r="L187" s="293">
        <f t="shared" si="191"/>
        <v>0</v>
      </c>
      <c r="M187" s="294">
        <f t="shared" si="204"/>
        <v>56705</v>
      </c>
      <c r="N187" s="294">
        <f t="shared" si="192"/>
        <v>57071</v>
      </c>
      <c r="O187" s="293">
        <f t="shared" si="193"/>
        <v>183</v>
      </c>
      <c r="P187" s="295">
        <f t="shared" si="194"/>
        <v>0.5</v>
      </c>
      <c r="Q187" s="296">
        <f t="shared" si="195"/>
        <v>172500</v>
      </c>
      <c r="R187" s="287">
        <f t="shared" si="196"/>
        <v>1</v>
      </c>
      <c r="S187" s="288">
        <f t="shared" si="197"/>
        <v>41730</v>
      </c>
      <c r="T187" s="288">
        <f t="shared" si="198"/>
        <v>42095</v>
      </c>
      <c r="U187" s="287">
        <f t="shared" si="199"/>
        <v>71</v>
      </c>
      <c r="V187" s="289">
        <f t="shared" si="200"/>
        <v>0.19452054794520549</v>
      </c>
      <c r="W187" s="290">
        <f t="shared" si="201"/>
        <v>67109.589041095896</v>
      </c>
    </row>
    <row r="188" spans="1:23">
      <c r="A188" s="251">
        <v>1262</v>
      </c>
      <c r="B188" s="244" t="s">
        <v>703</v>
      </c>
      <c r="C188" s="244" t="s">
        <v>110</v>
      </c>
      <c r="D188" s="245">
        <v>33.270000000000003</v>
      </c>
      <c r="E188" s="246">
        <v>44897</v>
      </c>
      <c r="F188" s="252">
        <v>57040</v>
      </c>
      <c r="G188" s="248">
        <v>15000000</v>
      </c>
      <c r="H188" s="253">
        <v>3.4</v>
      </c>
      <c r="J188" s="291">
        <f t="shared" si="202"/>
        <v>3.4000000000000002E-2</v>
      </c>
      <c r="K188" s="292">
        <f t="shared" si="203"/>
        <v>510000.00000000006</v>
      </c>
      <c r="L188" s="293">
        <f t="shared" si="191"/>
        <v>1</v>
      </c>
      <c r="M188" s="294">
        <f t="shared" si="204"/>
        <v>56705</v>
      </c>
      <c r="N188" s="294">
        <f t="shared" si="192"/>
        <v>57071</v>
      </c>
      <c r="O188" s="293">
        <f t="shared" si="193"/>
        <v>336</v>
      </c>
      <c r="P188" s="295">
        <f t="shared" si="194"/>
        <v>0.91803278688524592</v>
      </c>
      <c r="Q188" s="296">
        <f t="shared" si="195"/>
        <v>468196.7213114755</v>
      </c>
      <c r="R188" s="287">
        <f t="shared" si="196"/>
        <v>0</v>
      </c>
      <c r="S188" s="288">
        <f t="shared" si="197"/>
        <v>44652</v>
      </c>
      <c r="T188" s="288">
        <f t="shared" si="198"/>
        <v>45017</v>
      </c>
      <c r="U188" s="287">
        <f t="shared" si="199"/>
        <v>120</v>
      </c>
      <c r="V188" s="289">
        <f t="shared" si="200"/>
        <v>0.32876712328767121</v>
      </c>
      <c r="W188" s="290">
        <f t="shared" si="201"/>
        <v>167671.23287671234</v>
      </c>
    </row>
    <row r="189" spans="1:23">
      <c r="A189" s="243">
        <v>1212</v>
      </c>
      <c r="B189" s="244" t="s">
        <v>703</v>
      </c>
      <c r="C189" s="244" t="s">
        <v>110</v>
      </c>
      <c r="D189" s="245">
        <v>36.260273972602739</v>
      </c>
      <c r="E189" s="246">
        <v>43819</v>
      </c>
      <c r="F189" s="247">
        <v>57054</v>
      </c>
      <c r="G189" s="248">
        <v>20000000</v>
      </c>
      <c r="H189" s="249">
        <v>1.31</v>
      </c>
      <c r="J189" s="291">
        <f t="shared" si="202"/>
        <v>1.3100000000000001E-2</v>
      </c>
      <c r="K189" s="292">
        <f t="shared" si="203"/>
        <v>262000</v>
      </c>
      <c r="L189" s="293">
        <f t="shared" si="191"/>
        <v>1</v>
      </c>
      <c r="M189" s="294">
        <f t="shared" si="204"/>
        <v>56705</v>
      </c>
      <c r="N189" s="294">
        <f t="shared" si="192"/>
        <v>57071</v>
      </c>
      <c r="O189" s="293">
        <f t="shared" si="193"/>
        <v>350</v>
      </c>
      <c r="P189" s="295">
        <f t="shared" si="194"/>
        <v>0.95628415300546443</v>
      </c>
      <c r="Q189" s="296">
        <f t="shared" si="195"/>
        <v>250546.44808743169</v>
      </c>
      <c r="R189" s="287">
        <f t="shared" si="196"/>
        <v>0</v>
      </c>
      <c r="S189" s="288">
        <f t="shared" si="197"/>
        <v>43556</v>
      </c>
      <c r="T189" s="288">
        <f t="shared" si="198"/>
        <v>43922</v>
      </c>
      <c r="U189" s="287">
        <f t="shared" si="199"/>
        <v>103</v>
      </c>
      <c r="V189" s="289">
        <f t="shared" si="200"/>
        <v>0.28142076502732238</v>
      </c>
      <c r="W189" s="290">
        <f t="shared" si="201"/>
        <v>73732.240437158471</v>
      </c>
    </row>
    <row r="190" spans="1:23">
      <c r="A190" s="243">
        <v>1068</v>
      </c>
      <c r="B190" s="244" t="s">
        <v>703</v>
      </c>
      <c r="C190" s="244" t="s">
        <v>110</v>
      </c>
      <c r="D190" s="245">
        <v>48.586301369863016</v>
      </c>
      <c r="E190" s="246">
        <v>39518</v>
      </c>
      <c r="F190" s="247">
        <v>57252</v>
      </c>
      <c r="G190" s="248">
        <v>20000000</v>
      </c>
      <c r="H190" s="249">
        <v>4.4400000000000004</v>
      </c>
      <c r="J190" s="291">
        <f t="shared" si="202"/>
        <v>4.4400000000000002E-2</v>
      </c>
      <c r="K190" s="292">
        <f t="shared" si="203"/>
        <v>888000</v>
      </c>
      <c r="L190" s="293">
        <f t="shared" si="191"/>
        <v>0</v>
      </c>
      <c r="M190" s="294">
        <f t="shared" si="204"/>
        <v>57071</v>
      </c>
      <c r="N190" s="294">
        <f t="shared" si="192"/>
        <v>57436</v>
      </c>
      <c r="O190" s="293">
        <f t="shared" si="193"/>
        <v>182</v>
      </c>
      <c r="P190" s="295">
        <f t="shared" si="194"/>
        <v>0.49863013698630138</v>
      </c>
      <c r="Q190" s="296">
        <f t="shared" si="195"/>
        <v>442783.56164383562</v>
      </c>
      <c r="R190" s="287">
        <f t="shared" si="196"/>
        <v>1</v>
      </c>
      <c r="S190" s="288">
        <f t="shared" si="197"/>
        <v>39173</v>
      </c>
      <c r="T190" s="288">
        <f t="shared" si="198"/>
        <v>39539</v>
      </c>
      <c r="U190" s="287">
        <f t="shared" si="199"/>
        <v>21</v>
      </c>
      <c r="V190" s="289">
        <f t="shared" si="200"/>
        <v>5.737704918032787E-2</v>
      </c>
      <c r="W190" s="290">
        <f t="shared" si="201"/>
        <v>50950.819672131147</v>
      </c>
    </row>
    <row r="191" spans="1:23">
      <c r="A191" s="251">
        <v>1072</v>
      </c>
      <c r="B191" s="244" t="s">
        <v>703</v>
      </c>
      <c r="C191" s="244" t="s">
        <v>110</v>
      </c>
      <c r="D191" s="245">
        <v>48.591780821917808</v>
      </c>
      <c r="E191" s="246">
        <v>39527</v>
      </c>
      <c r="F191" s="252">
        <v>57263</v>
      </c>
      <c r="G191" s="248">
        <v>15000000</v>
      </c>
      <c r="H191" s="253">
        <v>4.45</v>
      </c>
      <c r="J191" s="291">
        <f t="shared" si="202"/>
        <v>4.4500000000000005E-2</v>
      </c>
      <c r="K191" s="292">
        <f t="shared" si="203"/>
        <v>667500.00000000012</v>
      </c>
      <c r="L191" s="293">
        <f t="shared" si="191"/>
        <v>0</v>
      </c>
      <c r="M191" s="294">
        <f t="shared" si="204"/>
        <v>57071</v>
      </c>
      <c r="N191" s="294">
        <f t="shared" si="192"/>
        <v>57436</v>
      </c>
      <c r="O191" s="293">
        <f t="shared" si="193"/>
        <v>193</v>
      </c>
      <c r="P191" s="295">
        <f t="shared" si="194"/>
        <v>0.52876712328767128</v>
      </c>
      <c r="Q191" s="296">
        <f t="shared" si="195"/>
        <v>352952.05479452066</v>
      </c>
      <c r="R191" s="287">
        <f t="shared" si="196"/>
        <v>1</v>
      </c>
      <c r="S191" s="288">
        <f t="shared" si="197"/>
        <v>39173</v>
      </c>
      <c r="T191" s="288">
        <f t="shared" si="198"/>
        <v>39539</v>
      </c>
      <c r="U191" s="287">
        <f t="shared" si="199"/>
        <v>12</v>
      </c>
      <c r="V191" s="289">
        <f t="shared" si="200"/>
        <v>3.2786885245901641E-2</v>
      </c>
      <c r="W191" s="290">
        <f t="shared" si="201"/>
        <v>21885.245901639348</v>
      </c>
    </row>
    <row r="192" spans="1:23">
      <c r="A192" s="251">
        <v>1065</v>
      </c>
      <c r="B192" s="244" t="s">
        <v>703</v>
      </c>
      <c r="C192" s="244" t="s">
        <v>110</v>
      </c>
      <c r="D192" s="245">
        <v>49.038356164383565</v>
      </c>
      <c r="E192" s="246">
        <v>39505</v>
      </c>
      <c r="F192" s="252">
        <v>57404</v>
      </c>
      <c r="G192" s="248">
        <v>16500000</v>
      </c>
      <c r="H192" s="253">
        <v>4.5699999999999994</v>
      </c>
      <c r="J192" s="291">
        <f t="shared" si="202"/>
        <v>4.5699999999999991E-2</v>
      </c>
      <c r="K192" s="292">
        <f t="shared" si="203"/>
        <v>754049.99999999988</v>
      </c>
      <c r="L192" s="293">
        <f t="shared" si="191"/>
        <v>1</v>
      </c>
      <c r="M192" s="294">
        <f t="shared" si="204"/>
        <v>57071</v>
      </c>
      <c r="N192" s="294">
        <f t="shared" si="192"/>
        <v>57436</v>
      </c>
      <c r="O192" s="293">
        <f t="shared" si="193"/>
        <v>334</v>
      </c>
      <c r="P192" s="295">
        <f t="shared" si="194"/>
        <v>0.91506849315068495</v>
      </c>
      <c r="Q192" s="296">
        <f t="shared" si="195"/>
        <v>690007.39726027392</v>
      </c>
      <c r="R192" s="287">
        <f t="shared" si="196"/>
        <v>1</v>
      </c>
      <c r="S192" s="288">
        <f t="shared" si="197"/>
        <v>39173</v>
      </c>
      <c r="T192" s="288">
        <f t="shared" si="198"/>
        <v>39539</v>
      </c>
      <c r="U192" s="287">
        <f t="shared" si="199"/>
        <v>34</v>
      </c>
      <c r="V192" s="289">
        <f t="shared" si="200"/>
        <v>9.2896174863387984E-2</v>
      </c>
      <c r="W192" s="290">
        <f t="shared" si="201"/>
        <v>70048.360655737692</v>
      </c>
    </row>
    <row r="193" spans="1:23">
      <c r="A193" s="243">
        <v>1267</v>
      </c>
      <c r="B193" s="244" t="s">
        <v>703</v>
      </c>
      <c r="C193" s="244" t="s">
        <v>110</v>
      </c>
      <c r="D193" s="245">
        <v>34.18</v>
      </c>
      <c r="E193" s="246">
        <v>44942</v>
      </c>
      <c r="F193" s="247">
        <v>57419</v>
      </c>
      <c r="G193" s="248">
        <v>17500000</v>
      </c>
      <c r="H193" s="249">
        <v>3.73</v>
      </c>
      <c r="J193" s="291">
        <f t="shared" si="202"/>
        <v>3.73E-2</v>
      </c>
      <c r="K193" s="292">
        <f t="shared" si="203"/>
        <v>652750</v>
      </c>
      <c r="L193" s="293">
        <f t="shared" si="191"/>
        <v>1</v>
      </c>
      <c r="M193" s="294">
        <f t="shared" si="204"/>
        <v>57071</v>
      </c>
      <c r="N193" s="294">
        <f t="shared" si="192"/>
        <v>57436</v>
      </c>
      <c r="O193" s="293">
        <f t="shared" si="193"/>
        <v>349</v>
      </c>
      <c r="P193" s="295">
        <f t="shared" si="194"/>
        <v>0.95616438356164379</v>
      </c>
      <c r="Q193" s="296">
        <f t="shared" si="195"/>
        <v>624136.30136986298</v>
      </c>
      <c r="R193" s="287">
        <f t="shared" si="196"/>
        <v>1</v>
      </c>
      <c r="S193" s="288">
        <f t="shared" si="197"/>
        <v>44652</v>
      </c>
      <c r="T193" s="288">
        <f t="shared" si="198"/>
        <v>45017</v>
      </c>
      <c r="U193" s="287">
        <f t="shared" si="199"/>
        <v>75</v>
      </c>
      <c r="V193" s="289">
        <f t="shared" si="200"/>
        <v>0.20547945205479451</v>
      </c>
      <c r="W193" s="290">
        <f t="shared" si="201"/>
        <v>134126.71232876711</v>
      </c>
    </row>
    <row r="194" spans="1:23">
      <c r="A194" s="251">
        <v>1140</v>
      </c>
      <c r="B194" s="244" t="s">
        <v>703</v>
      </c>
      <c r="C194" s="244" t="s">
        <v>110</v>
      </c>
      <c r="D194" s="245">
        <v>43.558904109589044</v>
      </c>
      <c r="E194" s="246">
        <v>41536</v>
      </c>
      <c r="F194" s="252">
        <v>57435</v>
      </c>
      <c r="G194" s="248">
        <v>20000000</v>
      </c>
      <c r="H194" s="253">
        <v>3.73</v>
      </c>
      <c r="J194" s="291">
        <f t="shared" si="202"/>
        <v>3.73E-2</v>
      </c>
      <c r="K194" s="292">
        <f t="shared" si="203"/>
        <v>746000</v>
      </c>
      <c r="L194" s="293">
        <f t="shared" si="191"/>
        <v>1</v>
      </c>
      <c r="M194" s="294">
        <f t="shared" si="204"/>
        <v>57071</v>
      </c>
      <c r="N194" s="294">
        <f t="shared" si="192"/>
        <v>57436</v>
      </c>
      <c r="O194" s="293">
        <f t="shared" si="193"/>
        <v>365</v>
      </c>
      <c r="P194" s="295">
        <f t="shared" si="194"/>
        <v>1</v>
      </c>
      <c r="Q194" s="296">
        <f t="shared" si="195"/>
        <v>746000</v>
      </c>
      <c r="R194" s="287">
        <f t="shared" si="196"/>
        <v>0</v>
      </c>
      <c r="S194" s="288">
        <f t="shared" si="197"/>
        <v>41365</v>
      </c>
      <c r="T194" s="288">
        <f t="shared" si="198"/>
        <v>41730</v>
      </c>
      <c r="U194" s="287">
        <f t="shared" si="199"/>
        <v>194</v>
      </c>
      <c r="V194" s="289">
        <f t="shared" si="200"/>
        <v>0.53150684931506853</v>
      </c>
      <c r="W194" s="290">
        <f t="shared" si="201"/>
        <v>396504.10958904115</v>
      </c>
    </row>
    <row r="195" spans="1:23">
      <c r="A195" s="251">
        <v>1066</v>
      </c>
      <c r="B195" s="244" t="s">
        <v>703</v>
      </c>
      <c r="C195" s="244" t="s">
        <v>110</v>
      </c>
      <c r="D195" s="245">
        <v>49.150684931506852</v>
      </c>
      <c r="E195" s="246">
        <v>39505</v>
      </c>
      <c r="F195" s="252">
        <v>57445</v>
      </c>
      <c r="G195" s="248">
        <v>5000000</v>
      </c>
      <c r="H195" s="253">
        <v>4.5699999999999994</v>
      </c>
      <c r="J195" s="291">
        <f t="shared" si="202"/>
        <v>4.5699999999999991E-2</v>
      </c>
      <c r="K195" s="292">
        <f t="shared" si="203"/>
        <v>228499.99999999994</v>
      </c>
      <c r="L195" s="293">
        <f t="shared" si="191"/>
        <v>0</v>
      </c>
      <c r="M195" s="294">
        <f t="shared" si="204"/>
        <v>57436</v>
      </c>
      <c r="N195" s="294">
        <f t="shared" si="192"/>
        <v>57801</v>
      </c>
      <c r="O195" s="293">
        <f t="shared" si="193"/>
        <v>10</v>
      </c>
      <c r="P195" s="295">
        <f t="shared" si="194"/>
        <v>2.7397260273972601E-2</v>
      </c>
      <c r="Q195" s="296">
        <f t="shared" si="195"/>
        <v>6260.2739726027376</v>
      </c>
      <c r="R195" s="287">
        <f t="shared" si="196"/>
        <v>1</v>
      </c>
      <c r="S195" s="288">
        <f t="shared" si="197"/>
        <v>39173</v>
      </c>
      <c r="T195" s="288">
        <f t="shared" si="198"/>
        <v>39539</v>
      </c>
      <c r="U195" s="287">
        <f t="shared" si="199"/>
        <v>34</v>
      </c>
      <c r="V195" s="289">
        <f t="shared" si="200"/>
        <v>9.2896174863387984E-2</v>
      </c>
      <c r="W195" s="290">
        <f t="shared" si="201"/>
        <v>21226.775956284149</v>
      </c>
    </row>
    <row r="196" spans="1:23">
      <c r="A196" s="243">
        <v>1078</v>
      </c>
      <c r="B196" s="244" t="s">
        <v>703</v>
      </c>
      <c r="C196" s="244" t="s">
        <v>110</v>
      </c>
      <c r="D196" s="245">
        <v>49.084931506849315</v>
      </c>
      <c r="E196" s="246">
        <v>39703</v>
      </c>
      <c r="F196" s="247">
        <v>57619</v>
      </c>
      <c r="G196" s="248">
        <v>35000000</v>
      </c>
      <c r="H196" s="249">
        <v>4.42</v>
      </c>
      <c r="J196" s="291">
        <f t="shared" si="202"/>
        <v>4.4199999999999996E-2</v>
      </c>
      <c r="K196" s="292">
        <f t="shared" si="203"/>
        <v>1546999.9999999998</v>
      </c>
      <c r="L196" s="293">
        <f t="shared" si="191"/>
        <v>0</v>
      </c>
      <c r="M196" s="294">
        <f t="shared" si="204"/>
        <v>57436</v>
      </c>
      <c r="N196" s="294">
        <f t="shared" si="192"/>
        <v>57801</v>
      </c>
      <c r="O196" s="293">
        <f t="shared" si="193"/>
        <v>184</v>
      </c>
      <c r="P196" s="295">
        <f t="shared" si="194"/>
        <v>0.50410958904109593</v>
      </c>
      <c r="Q196" s="296">
        <f t="shared" si="195"/>
        <v>779857.53424657532</v>
      </c>
      <c r="R196" s="287">
        <f t="shared" si="196"/>
        <v>0</v>
      </c>
      <c r="S196" s="288">
        <f t="shared" si="197"/>
        <v>39539</v>
      </c>
      <c r="T196" s="288">
        <f t="shared" si="198"/>
        <v>39904</v>
      </c>
      <c r="U196" s="287">
        <f t="shared" si="199"/>
        <v>201</v>
      </c>
      <c r="V196" s="289">
        <f t="shared" si="200"/>
        <v>0.55068493150684927</v>
      </c>
      <c r="W196" s="290">
        <f t="shared" si="201"/>
        <v>851909.58904109569</v>
      </c>
    </row>
    <row r="197" spans="1:23">
      <c r="A197" s="243">
        <v>1083</v>
      </c>
      <c r="B197" s="244" t="s">
        <v>703</v>
      </c>
      <c r="C197" s="244" t="s">
        <v>110</v>
      </c>
      <c r="D197" s="245">
        <v>49.041095890410958</v>
      </c>
      <c r="E197" s="246">
        <v>39780</v>
      </c>
      <c r="F197" s="247">
        <v>57680</v>
      </c>
      <c r="G197" s="248">
        <v>10000000</v>
      </c>
      <c r="H197" s="249">
        <v>4.2799999999999994</v>
      </c>
      <c r="J197" s="291">
        <f t="shared" si="202"/>
        <v>4.2799999999999991E-2</v>
      </c>
      <c r="K197" s="292">
        <f t="shared" si="203"/>
        <v>427999.99999999988</v>
      </c>
      <c r="L197" s="293">
        <f t="shared" si="191"/>
        <v>0</v>
      </c>
      <c r="M197" s="294">
        <f t="shared" si="204"/>
        <v>57436</v>
      </c>
      <c r="N197" s="294">
        <f t="shared" si="192"/>
        <v>57801</v>
      </c>
      <c r="O197" s="293">
        <f t="shared" si="193"/>
        <v>245</v>
      </c>
      <c r="P197" s="295">
        <f t="shared" si="194"/>
        <v>0.67123287671232879</v>
      </c>
      <c r="Q197" s="296">
        <f t="shared" si="195"/>
        <v>287287.67123287666</v>
      </c>
      <c r="R197" s="287">
        <f t="shared" si="196"/>
        <v>0</v>
      </c>
      <c r="S197" s="288">
        <f t="shared" si="197"/>
        <v>39539</v>
      </c>
      <c r="T197" s="288">
        <f t="shared" si="198"/>
        <v>39904</v>
      </c>
      <c r="U197" s="287">
        <f t="shared" si="199"/>
        <v>124</v>
      </c>
      <c r="V197" s="289">
        <f t="shared" si="200"/>
        <v>0.33972602739726027</v>
      </c>
      <c r="W197" s="290">
        <f t="shared" si="201"/>
        <v>145402.73972602736</v>
      </c>
    </row>
    <row r="198" spans="1:23">
      <c r="A198" s="243">
        <v>1073</v>
      </c>
      <c r="B198" s="244" t="s">
        <v>703</v>
      </c>
      <c r="C198" s="244" t="s">
        <v>110</v>
      </c>
      <c r="D198" s="245">
        <v>49.830136986301369</v>
      </c>
      <c r="E198" s="246">
        <v>39527</v>
      </c>
      <c r="F198" s="247">
        <v>57715</v>
      </c>
      <c r="G198" s="248">
        <v>15000000</v>
      </c>
      <c r="H198" s="249">
        <v>4.45</v>
      </c>
      <c r="J198" s="291">
        <f t="shared" si="202"/>
        <v>4.4500000000000005E-2</v>
      </c>
      <c r="K198" s="292">
        <f t="shared" si="203"/>
        <v>667500.00000000012</v>
      </c>
      <c r="L198" s="293">
        <f t="shared" si="191"/>
        <v>1</v>
      </c>
      <c r="M198" s="294">
        <f t="shared" si="204"/>
        <v>57436</v>
      </c>
      <c r="N198" s="294">
        <f t="shared" si="192"/>
        <v>57801</v>
      </c>
      <c r="O198" s="293">
        <f t="shared" si="193"/>
        <v>280</v>
      </c>
      <c r="P198" s="295">
        <f t="shared" si="194"/>
        <v>0.76712328767123283</v>
      </c>
      <c r="Q198" s="296">
        <f t="shared" si="195"/>
        <v>512054.79452054802</v>
      </c>
      <c r="R198" s="287">
        <f t="shared" si="196"/>
        <v>1</v>
      </c>
      <c r="S198" s="288">
        <f t="shared" si="197"/>
        <v>39173</v>
      </c>
      <c r="T198" s="288">
        <f t="shared" si="198"/>
        <v>39539</v>
      </c>
      <c r="U198" s="287">
        <f t="shared" si="199"/>
        <v>12</v>
      </c>
      <c r="V198" s="289">
        <f t="shared" si="200"/>
        <v>3.2786885245901641E-2</v>
      </c>
      <c r="W198" s="290">
        <f t="shared" si="201"/>
        <v>21885.245901639348</v>
      </c>
    </row>
    <row r="199" spans="1:23">
      <c r="A199" s="243">
        <v>1071</v>
      </c>
      <c r="B199" s="244" t="s">
        <v>703</v>
      </c>
      <c r="C199" s="244" t="s">
        <v>110</v>
      </c>
      <c r="D199" s="245">
        <v>49.871232876712327</v>
      </c>
      <c r="E199" s="246">
        <v>39524</v>
      </c>
      <c r="F199" s="247">
        <v>57727</v>
      </c>
      <c r="G199" s="248">
        <v>15000000</v>
      </c>
      <c r="H199" s="249">
        <v>4.46</v>
      </c>
      <c r="J199" s="291">
        <f t="shared" si="202"/>
        <v>4.4600000000000001E-2</v>
      </c>
      <c r="K199" s="292">
        <f t="shared" si="203"/>
        <v>669000</v>
      </c>
      <c r="L199" s="293">
        <f t="shared" ref="L199:L262" si="205">IF(MONTH(F199)&lt;=3,1,0)</f>
        <v>1</v>
      </c>
      <c r="M199" s="294">
        <f t="shared" si="204"/>
        <v>57436</v>
      </c>
      <c r="N199" s="294">
        <f t="shared" ref="N199:N262" si="206">DATE(YEAR(F199)+IF(L199=1,0,1),4,1)</f>
        <v>57801</v>
      </c>
      <c r="O199" s="293">
        <f t="shared" ref="O199:O262" si="207">F199-M199+1</f>
        <v>292</v>
      </c>
      <c r="P199" s="295">
        <f t="shared" ref="P199:P262" si="208">O199/(N199-M199)</f>
        <v>0.8</v>
      </c>
      <c r="Q199" s="296">
        <f t="shared" ref="Q199:Q262" si="209">P199*K199</f>
        <v>535200</v>
      </c>
      <c r="R199" s="287">
        <f t="shared" ref="R199:R262" si="210">IF(MONTH(E199)&lt;=3,1,0)</f>
        <v>1</v>
      </c>
      <c r="S199" s="288">
        <f t="shared" ref="S199:S262" si="211">DATE(YEAR(E199)+IF(R199=1,0,1)-1,4,1)</f>
        <v>39173</v>
      </c>
      <c r="T199" s="288">
        <f t="shared" ref="T199:T262" si="212">DATE(YEAR(E199)+IF(R199=1,0,1),4,1)</f>
        <v>39539</v>
      </c>
      <c r="U199" s="287">
        <f t="shared" ref="U199:U262" si="213">T199-E199</f>
        <v>15</v>
      </c>
      <c r="V199" s="289">
        <f t="shared" ref="V199:V262" si="214">U199/(T199-S199)</f>
        <v>4.0983606557377046E-2</v>
      </c>
      <c r="W199" s="290">
        <f t="shared" ref="W199:W262" si="215">V199*K199</f>
        <v>27418.032786885244</v>
      </c>
    </row>
    <row r="200" spans="1:23">
      <c r="A200" s="243">
        <v>1077</v>
      </c>
      <c r="B200" s="244" t="s">
        <v>703</v>
      </c>
      <c r="C200" s="244" t="s">
        <v>110</v>
      </c>
      <c r="D200" s="245">
        <v>49.531506849315072</v>
      </c>
      <c r="E200" s="246">
        <v>39692</v>
      </c>
      <c r="F200" s="247">
        <v>57771</v>
      </c>
      <c r="G200" s="248">
        <v>20000000</v>
      </c>
      <c r="H200" s="249">
        <v>4.42</v>
      </c>
      <c r="J200" s="291">
        <f t="shared" ref="J200:J263" si="216">H200/100</f>
        <v>4.4199999999999996E-2</v>
      </c>
      <c r="K200" s="292">
        <f t="shared" ref="K200:K263" si="217">G200*J200</f>
        <v>883999.99999999988</v>
      </c>
      <c r="L200" s="293">
        <f t="shared" si="205"/>
        <v>1</v>
      </c>
      <c r="M200" s="294">
        <f t="shared" ref="M200:M263" si="218">DATE(YEAR(F200)+IF(L200=1,0,1)-1,4,1)</f>
        <v>57436</v>
      </c>
      <c r="N200" s="294">
        <f t="shared" si="206"/>
        <v>57801</v>
      </c>
      <c r="O200" s="293">
        <f t="shared" si="207"/>
        <v>336</v>
      </c>
      <c r="P200" s="295">
        <f t="shared" si="208"/>
        <v>0.92054794520547945</v>
      </c>
      <c r="Q200" s="296">
        <f t="shared" si="209"/>
        <v>813764.38356164377</v>
      </c>
      <c r="R200" s="287">
        <f t="shared" si="210"/>
        <v>0</v>
      </c>
      <c r="S200" s="288">
        <f t="shared" si="211"/>
        <v>39539</v>
      </c>
      <c r="T200" s="288">
        <f t="shared" si="212"/>
        <v>39904</v>
      </c>
      <c r="U200" s="287">
        <f t="shared" si="213"/>
        <v>212</v>
      </c>
      <c r="V200" s="289">
        <f t="shared" si="214"/>
        <v>0.58082191780821912</v>
      </c>
      <c r="W200" s="290">
        <f t="shared" si="215"/>
        <v>513446.57534246566</v>
      </c>
    </row>
    <row r="201" spans="1:23">
      <c r="A201" s="251">
        <v>1067</v>
      </c>
      <c r="B201" s="244" t="s">
        <v>703</v>
      </c>
      <c r="C201" s="244" t="s">
        <v>110</v>
      </c>
      <c r="D201" s="245">
        <v>50.027397260273972</v>
      </c>
      <c r="E201" s="246">
        <v>39512</v>
      </c>
      <c r="F201" s="252">
        <v>57772</v>
      </c>
      <c r="G201" s="248">
        <v>15000000</v>
      </c>
      <c r="H201" s="253">
        <v>4.46</v>
      </c>
      <c r="J201" s="291">
        <f t="shared" si="216"/>
        <v>4.4600000000000001E-2</v>
      </c>
      <c r="K201" s="292">
        <f t="shared" si="217"/>
        <v>669000</v>
      </c>
      <c r="L201" s="293">
        <f t="shared" si="205"/>
        <v>1</v>
      </c>
      <c r="M201" s="294">
        <f t="shared" si="218"/>
        <v>57436</v>
      </c>
      <c r="N201" s="294">
        <f t="shared" si="206"/>
        <v>57801</v>
      </c>
      <c r="O201" s="293">
        <f t="shared" si="207"/>
        <v>337</v>
      </c>
      <c r="P201" s="295">
        <f t="shared" si="208"/>
        <v>0.92328767123287669</v>
      </c>
      <c r="Q201" s="296">
        <f t="shared" si="209"/>
        <v>617679.45205479453</v>
      </c>
      <c r="R201" s="287">
        <f t="shared" si="210"/>
        <v>1</v>
      </c>
      <c r="S201" s="288">
        <f t="shared" si="211"/>
        <v>39173</v>
      </c>
      <c r="T201" s="288">
        <f t="shared" si="212"/>
        <v>39539</v>
      </c>
      <c r="U201" s="287">
        <f t="shared" si="213"/>
        <v>27</v>
      </c>
      <c r="V201" s="289">
        <f t="shared" si="214"/>
        <v>7.3770491803278687E-2</v>
      </c>
      <c r="W201" s="290">
        <f t="shared" si="215"/>
        <v>49352.459016393441</v>
      </c>
    </row>
    <row r="202" spans="1:23">
      <c r="A202" s="243">
        <v>1076</v>
      </c>
      <c r="B202" s="244" t="s">
        <v>703</v>
      </c>
      <c r="C202" s="244" t="s">
        <v>110</v>
      </c>
      <c r="D202" s="245">
        <v>49.624657534246573</v>
      </c>
      <c r="E202" s="246">
        <v>39661</v>
      </c>
      <c r="F202" s="247">
        <v>57774</v>
      </c>
      <c r="G202" s="248">
        <v>5000000</v>
      </c>
      <c r="H202" s="249">
        <v>4.4799999999999995</v>
      </c>
      <c r="J202" s="291">
        <f t="shared" si="216"/>
        <v>4.4799999999999993E-2</v>
      </c>
      <c r="K202" s="292">
        <f t="shared" si="217"/>
        <v>223999.99999999997</v>
      </c>
      <c r="L202" s="293">
        <f t="shared" si="205"/>
        <v>1</v>
      </c>
      <c r="M202" s="294">
        <f t="shared" si="218"/>
        <v>57436</v>
      </c>
      <c r="N202" s="294">
        <f t="shared" si="206"/>
        <v>57801</v>
      </c>
      <c r="O202" s="293">
        <f t="shared" si="207"/>
        <v>339</v>
      </c>
      <c r="P202" s="295">
        <f t="shared" si="208"/>
        <v>0.92876712328767119</v>
      </c>
      <c r="Q202" s="296">
        <f t="shared" si="209"/>
        <v>208043.83561643833</v>
      </c>
      <c r="R202" s="287">
        <f t="shared" si="210"/>
        <v>0</v>
      </c>
      <c r="S202" s="288">
        <f t="shared" si="211"/>
        <v>39539</v>
      </c>
      <c r="T202" s="288">
        <f t="shared" si="212"/>
        <v>39904</v>
      </c>
      <c r="U202" s="287">
        <f t="shared" si="213"/>
        <v>243</v>
      </c>
      <c r="V202" s="289">
        <f t="shared" si="214"/>
        <v>0.66575342465753429</v>
      </c>
      <c r="W202" s="290">
        <f t="shared" si="215"/>
        <v>149128.76712328766</v>
      </c>
    </row>
    <row r="203" spans="1:23">
      <c r="A203" s="243">
        <v>1074</v>
      </c>
      <c r="B203" s="244" t="s">
        <v>703</v>
      </c>
      <c r="C203" s="244" t="s">
        <v>110</v>
      </c>
      <c r="D203" s="245">
        <v>50.030136986301372</v>
      </c>
      <c r="E203" s="246">
        <v>39597</v>
      </c>
      <c r="F203" s="247">
        <v>57858</v>
      </c>
      <c r="G203" s="248">
        <v>15000000</v>
      </c>
      <c r="H203" s="249">
        <v>4.49</v>
      </c>
      <c r="J203" s="291">
        <f t="shared" si="216"/>
        <v>4.4900000000000002E-2</v>
      </c>
      <c r="K203" s="292">
        <f t="shared" si="217"/>
        <v>673500</v>
      </c>
      <c r="L203" s="293">
        <f t="shared" si="205"/>
        <v>0</v>
      </c>
      <c r="M203" s="294">
        <f t="shared" si="218"/>
        <v>57801</v>
      </c>
      <c r="N203" s="294">
        <f t="shared" si="206"/>
        <v>58166</v>
      </c>
      <c r="O203" s="293">
        <f t="shared" si="207"/>
        <v>58</v>
      </c>
      <c r="P203" s="295">
        <f t="shared" si="208"/>
        <v>0.15890410958904111</v>
      </c>
      <c r="Q203" s="296">
        <f t="shared" si="209"/>
        <v>107021.91780821919</v>
      </c>
      <c r="R203" s="287">
        <f t="shared" si="210"/>
        <v>0</v>
      </c>
      <c r="S203" s="288">
        <f t="shared" si="211"/>
        <v>39539</v>
      </c>
      <c r="T203" s="288">
        <f t="shared" si="212"/>
        <v>39904</v>
      </c>
      <c r="U203" s="287">
        <f t="shared" si="213"/>
        <v>307</v>
      </c>
      <c r="V203" s="289">
        <f t="shared" si="214"/>
        <v>0.84109589041095889</v>
      </c>
      <c r="W203" s="290">
        <f t="shared" si="215"/>
        <v>566478.08219178079</v>
      </c>
    </row>
    <row r="204" spans="1:23">
      <c r="A204" s="243">
        <v>1081</v>
      </c>
      <c r="B204" s="244" t="s">
        <v>703</v>
      </c>
      <c r="C204" s="244" t="s">
        <v>110</v>
      </c>
      <c r="D204" s="245">
        <v>49.646575342465752</v>
      </c>
      <c r="E204" s="246">
        <v>39750</v>
      </c>
      <c r="F204" s="247">
        <v>57871</v>
      </c>
      <c r="G204" s="248">
        <v>10000000</v>
      </c>
      <c r="H204" s="249">
        <v>4.3900000000000006</v>
      </c>
      <c r="J204" s="291">
        <f t="shared" si="216"/>
        <v>4.3900000000000008E-2</v>
      </c>
      <c r="K204" s="292">
        <f t="shared" si="217"/>
        <v>439000.00000000006</v>
      </c>
      <c r="L204" s="293">
        <f t="shared" si="205"/>
        <v>0</v>
      </c>
      <c r="M204" s="294">
        <f t="shared" si="218"/>
        <v>57801</v>
      </c>
      <c r="N204" s="294">
        <f t="shared" si="206"/>
        <v>58166</v>
      </c>
      <c r="O204" s="293">
        <f t="shared" si="207"/>
        <v>71</v>
      </c>
      <c r="P204" s="295">
        <f t="shared" si="208"/>
        <v>0.19452054794520549</v>
      </c>
      <c r="Q204" s="296">
        <f t="shared" si="209"/>
        <v>85394.520547945212</v>
      </c>
      <c r="R204" s="287">
        <f t="shared" si="210"/>
        <v>0</v>
      </c>
      <c r="S204" s="288">
        <f t="shared" si="211"/>
        <v>39539</v>
      </c>
      <c r="T204" s="288">
        <f t="shared" si="212"/>
        <v>39904</v>
      </c>
      <c r="U204" s="287">
        <f t="shared" si="213"/>
        <v>154</v>
      </c>
      <c r="V204" s="289">
        <f t="shared" si="214"/>
        <v>0.42191780821917807</v>
      </c>
      <c r="W204" s="290">
        <f t="shared" si="215"/>
        <v>185221.91780821921</v>
      </c>
    </row>
    <row r="205" spans="1:23">
      <c r="A205" s="243">
        <v>1075</v>
      </c>
      <c r="B205" s="244" t="s">
        <v>703</v>
      </c>
      <c r="C205" s="244" t="s">
        <v>110</v>
      </c>
      <c r="D205" s="245">
        <v>50.027397260273972</v>
      </c>
      <c r="E205" s="246">
        <v>39631</v>
      </c>
      <c r="F205" s="247">
        <v>57891</v>
      </c>
      <c r="G205" s="248">
        <v>30000000</v>
      </c>
      <c r="H205" s="249">
        <v>4.5199999999999996</v>
      </c>
      <c r="J205" s="291">
        <f t="shared" si="216"/>
        <v>4.5199999999999997E-2</v>
      </c>
      <c r="K205" s="292">
        <f t="shared" si="217"/>
        <v>1356000</v>
      </c>
      <c r="L205" s="293">
        <f t="shared" si="205"/>
        <v>0</v>
      </c>
      <c r="M205" s="294">
        <f t="shared" si="218"/>
        <v>57801</v>
      </c>
      <c r="N205" s="294">
        <f t="shared" si="206"/>
        <v>58166</v>
      </c>
      <c r="O205" s="293">
        <f t="shared" si="207"/>
        <v>91</v>
      </c>
      <c r="P205" s="295">
        <f t="shared" si="208"/>
        <v>0.24931506849315069</v>
      </c>
      <c r="Q205" s="296">
        <f t="shared" si="209"/>
        <v>338071.23287671234</v>
      </c>
      <c r="R205" s="287">
        <f t="shared" si="210"/>
        <v>0</v>
      </c>
      <c r="S205" s="288">
        <f t="shared" si="211"/>
        <v>39539</v>
      </c>
      <c r="T205" s="288">
        <f t="shared" si="212"/>
        <v>39904</v>
      </c>
      <c r="U205" s="287">
        <f t="shared" si="213"/>
        <v>273</v>
      </c>
      <c r="V205" s="289">
        <f t="shared" si="214"/>
        <v>0.74794520547945209</v>
      </c>
      <c r="W205" s="290">
        <f t="shared" si="215"/>
        <v>1014213.698630137</v>
      </c>
    </row>
    <row r="206" spans="1:23">
      <c r="A206" s="243">
        <v>1082</v>
      </c>
      <c r="B206" s="244" t="s">
        <v>703</v>
      </c>
      <c r="C206" s="244" t="s">
        <v>110</v>
      </c>
      <c r="D206" s="245">
        <v>49.893150684931506</v>
      </c>
      <c r="E206" s="246">
        <v>39752</v>
      </c>
      <c r="F206" s="247">
        <v>57963</v>
      </c>
      <c r="G206" s="248">
        <v>25000000</v>
      </c>
      <c r="H206" s="249">
        <v>4.43</v>
      </c>
      <c r="J206" s="291">
        <f t="shared" si="216"/>
        <v>4.4299999999999999E-2</v>
      </c>
      <c r="K206" s="292">
        <f t="shared" si="217"/>
        <v>1107500</v>
      </c>
      <c r="L206" s="293">
        <f t="shared" si="205"/>
        <v>0</v>
      </c>
      <c r="M206" s="294">
        <f t="shared" si="218"/>
        <v>57801</v>
      </c>
      <c r="N206" s="294">
        <f t="shared" si="206"/>
        <v>58166</v>
      </c>
      <c r="O206" s="293">
        <f t="shared" si="207"/>
        <v>163</v>
      </c>
      <c r="P206" s="295">
        <f t="shared" si="208"/>
        <v>0.44657534246575342</v>
      </c>
      <c r="Q206" s="296">
        <f t="shared" si="209"/>
        <v>494582.19178082189</v>
      </c>
      <c r="R206" s="287">
        <f t="shared" si="210"/>
        <v>0</v>
      </c>
      <c r="S206" s="288">
        <f t="shared" si="211"/>
        <v>39539</v>
      </c>
      <c r="T206" s="288">
        <f t="shared" si="212"/>
        <v>39904</v>
      </c>
      <c r="U206" s="287">
        <f t="shared" si="213"/>
        <v>152</v>
      </c>
      <c r="V206" s="289">
        <f t="shared" si="214"/>
        <v>0.41643835616438357</v>
      </c>
      <c r="W206" s="290">
        <f t="shared" si="215"/>
        <v>461205.47945205483</v>
      </c>
    </row>
    <row r="207" spans="1:23">
      <c r="A207" s="243">
        <v>1079</v>
      </c>
      <c r="B207" s="244" t="s">
        <v>703</v>
      </c>
      <c r="C207" s="244" t="s">
        <v>110</v>
      </c>
      <c r="D207" s="245">
        <v>49.972602739726028</v>
      </c>
      <c r="E207" s="246">
        <v>39743</v>
      </c>
      <c r="F207" s="247">
        <v>57983</v>
      </c>
      <c r="G207" s="248">
        <v>10000000</v>
      </c>
      <c r="H207" s="249">
        <v>4.47</v>
      </c>
      <c r="J207" s="291">
        <f t="shared" si="216"/>
        <v>4.4699999999999997E-2</v>
      </c>
      <c r="K207" s="292">
        <f t="shared" si="217"/>
        <v>446999.99999999994</v>
      </c>
      <c r="L207" s="293">
        <f t="shared" si="205"/>
        <v>0</v>
      </c>
      <c r="M207" s="294">
        <f t="shared" si="218"/>
        <v>57801</v>
      </c>
      <c r="N207" s="294">
        <f t="shared" si="206"/>
        <v>58166</v>
      </c>
      <c r="O207" s="293">
        <f t="shared" si="207"/>
        <v>183</v>
      </c>
      <c r="P207" s="295">
        <f t="shared" si="208"/>
        <v>0.50136986301369868</v>
      </c>
      <c r="Q207" s="296">
        <f t="shared" si="209"/>
        <v>224112.32876712328</v>
      </c>
      <c r="R207" s="287">
        <f t="shared" si="210"/>
        <v>0</v>
      </c>
      <c r="S207" s="288">
        <f t="shared" si="211"/>
        <v>39539</v>
      </c>
      <c r="T207" s="288">
        <f t="shared" si="212"/>
        <v>39904</v>
      </c>
      <c r="U207" s="287">
        <f t="shared" si="213"/>
        <v>161</v>
      </c>
      <c r="V207" s="289">
        <f t="shared" si="214"/>
        <v>0.44109589041095892</v>
      </c>
      <c r="W207" s="290">
        <f t="shared" si="215"/>
        <v>197169.8630136986</v>
      </c>
    </row>
    <row r="208" spans="1:23">
      <c r="A208" s="243">
        <v>1144</v>
      </c>
      <c r="B208" s="244" t="s">
        <v>703</v>
      </c>
      <c r="C208" s="244" t="s">
        <v>110</v>
      </c>
      <c r="D208" s="245">
        <v>44.679452054794524</v>
      </c>
      <c r="E208" s="246">
        <v>41675</v>
      </c>
      <c r="F208" s="247">
        <v>57983</v>
      </c>
      <c r="G208" s="248">
        <v>20000000</v>
      </c>
      <c r="H208" s="249">
        <v>3.55</v>
      </c>
      <c r="J208" s="291">
        <f t="shared" si="216"/>
        <v>3.5499999999999997E-2</v>
      </c>
      <c r="K208" s="292">
        <f t="shared" si="217"/>
        <v>709999.99999999988</v>
      </c>
      <c r="L208" s="293">
        <f t="shared" si="205"/>
        <v>0</v>
      </c>
      <c r="M208" s="294">
        <f t="shared" si="218"/>
        <v>57801</v>
      </c>
      <c r="N208" s="294">
        <f t="shared" si="206"/>
        <v>58166</v>
      </c>
      <c r="O208" s="293">
        <f t="shared" si="207"/>
        <v>183</v>
      </c>
      <c r="P208" s="295">
        <f t="shared" si="208"/>
        <v>0.50136986301369868</v>
      </c>
      <c r="Q208" s="296">
        <f t="shared" si="209"/>
        <v>355972.60273972602</v>
      </c>
      <c r="R208" s="287">
        <f t="shared" si="210"/>
        <v>1</v>
      </c>
      <c r="S208" s="288">
        <f t="shared" si="211"/>
        <v>41365</v>
      </c>
      <c r="T208" s="288">
        <f t="shared" si="212"/>
        <v>41730</v>
      </c>
      <c r="U208" s="287">
        <f t="shared" si="213"/>
        <v>55</v>
      </c>
      <c r="V208" s="289">
        <f t="shared" si="214"/>
        <v>0.15068493150684931</v>
      </c>
      <c r="W208" s="290">
        <f t="shared" si="215"/>
        <v>106986.30136986299</v>
      </c>
    </row>
    <row r="209" spans="1:23">
      <c r="A209" s="243">
        <v>1146</v>
      </c>
      <c r="B209" s="244" t="s">
        <v>703</v>
      </c>
      <c r="C209" s="244" t="s">
        <v>110</v>
      </c>
      <c r="D209" s="245">
        <v>45.227397260273975</v>
      </c>
      <c r="E209" s="246">
        <v>41687</v>
      </c>
      <c r="F209" s="247">
        <v>58195</v>
      </c>
      <c r="G209" s="248">
        <v>20000000</v>
      </c>
      <c r="H209" s="249">
        <v>3.62</v>
      </c>
      <c r="J209" s="291">
        <f t="shared" si="216"/>
        <v>3.6200000000000003E-2</v>
      </c>
      <c r="K209" s="292">
        <f t="shared" si="217"/>
        <v>724000.00000000012</v>
      </c>
      <c r="L209" s="293">
        <f t="shared" si="205"/>
        <v>0</v>
      </c>
      <c r="M209" s="294">
        <f t="shared" si="218"/>
        <v>58166</v>
      </c>
      <c r="N209" s="294">
        <f t="shared" si="206"/>
        <v>58532</v>
      </c>
      <c r="O209" s="293">
        <f t="shared" si="207"/>
        <v>30</v>
      </c>
      <c r="P209" s="295">
        <f t="shared" si="208"/>
        <v>8.1967213114754092E-2</v>
      </c>
      <c r="Q209" s="296">
        <f t="shared" si="209"/>
        <v>59344.262295081971</v>
      </c>
      <c r="R209" s="287">
        <f t="shared" si="210"/>
        <v>1</v>
      </c>
      <c r="S209" s="288">
        <f t="shared" si="211"/>
        <v>41365</v>
      </c>
      <c r="T209" s="288">
        <f t="shared" si="212"/>
        <v>41730</v>
      </c>
      <c r="U209" s="287">
        <f t="shared" si="213"/>
        <v>43</v>
      </c>
      <c r="V209" s="289">
        <f t="shared" si="214"/>
        <v>0.11780821917808219</v>
      </c>
      <c r="W209" s="290">
        <f t="shared" si="215"/>
        <v>85293.150684931519</v>
      </c>
    </row>
    <row r="210" spans="1:23">
      <c r="A210" s="243">
        <v>1145</v>
      </c>
      <c r="B210" s="244" t="s">
        <v>703</v>
      </c>
      <c r="C210" s="244" t="s">
        <v>110</v>
      </c>
      <c r="D210" s="245">
        <v>45.424657534246577</v>
      </c>
      <c r="E210" s="246">
        <v>41677</v>
      </c>
      <c r="F210" s="247">
        <v>58257</v>
      </c>
      <c r="G210" s="248">
        <v>20000000</v>
      </c>
      <c r="H210" s="249">
        <v>3.54</v>
      </c>
      <c r="J210" s="291">
        <f t="shared" si="216"/>
        <v>3.5400000000000001E-2</v>
      </c>
      <c r="K210" s="292">
        <f t="shared" si="217"/>
        <v>708000</v>
      </c>
      <c r="L210" s="293">
        <f t="shared" si="205"/>
        <v>0</v>
      </c>
      <c r="M210" s="294">
        <f t="shared" si="218"/>
        <v>58166</v>
      </c>
      <c r="N210" s="294">
        <f t="shared" si="206"/>
        <v>58532</v>
      </c>
      <c r="O210" s="293">
        <f t="shared" si="207"/>
        <v>92</v>
      </c>
      <c r="P210" s="295">
        <f t="shared" si="208"/>
        <v>0.25136612021857924</v>
      </c>
      <c r="Q210" s="296">
        <f t="shared" si="209"/>
        <v>177967.21311475409</v>
      </c>
      <c r="R210" s="287">
        <f t="shared" si="210"/>
        <v>1</v>
      </c>
      <c r="S210" s="288">
        <f t="shared" si="211"/>
        <v>41365</v>
      </c>
      <c r="T210" s="288">
        <f t="shared" si="212"/>
        <v>41730</v>
      </c>
      <c r="U210" s="287">
        <f t="shared" si="213"/>
        <v>53</v>
      </c>
      <c r="V210" s="289">
        <f t="shared" si="214"/>
        <v>0.14520547945205478</v>
      </c>
      <c r="W210" s="290">
        <f t="shared" si="215"/>
        <v>102805.47945205479</v>
      </c>
    </row>
    <row r="211" spans="1:23">
      <c r="A211" s="243">
        <v>1269</v>
      </c>
      <c r="B211" s="244" t="s">
        <v>703</v>
      </c>
      <c r="C211" s="244" t="s">
        <v>110</v>
      </c>
      <c r="D211" s="245">
        <v>37.130000000000003</v>
      </c>
      <c r="E211" s="246">
        <v>44946</v>
      </c>
      <c r="F211" s="247">
        <v>58499</v>
      </c>
      <c r="G211" s="248">
        <v>17500000</v>
      </c>
      <c r="H211" s="249">
        <v>3.68</v>
      </c>
      <c r="J211" s="291">
        <f t="shared" si="216"/>
        <v>3.6799999999999999E-2</v>
      </c>
      <c r="K211" s="292">
        <f t="shared" si="217"/>
        <v>644000</v>
      </c>
      <c r="L211" s="293">
        <f t="shared" si="205"/>
        <v>1</v>
      </c>
      <c r="M211" s="294">
        <f t="shared" si="218"/>
        <v>58166</v>
      </c>
      <c r="N211" s="294">
        <f t="shared" si="206"/>
        <v>58532</v>
      </c>
      <c r="O211" s="293">
        <f t="shared" si="207"/>
        <v>334</v>
      </c>
      <c r="P211" s="295">
        <f t="shared" si="208"/>
        <v>0.91256830601092898</v>
      </c>
      <c r="Q211" s="296">
        <f t="shared" si="209"/>
        <v>587693.9890710382</v>
      </c>
      <c r="R211" s="287">
        <f t="shared" si="210"/>
        <v>1</v>
      </c>
      <c r="S211" s="288">
        <f t="shared" si="211"/>
        <v>44652</v>
      </c>
      <c r="T211" s="288">
        <f t="shared" si="212"/>
        <v>45017</v>
      </c>
      <c r="U211" s="287">
        <f t="shared" si="213"/>
        <v>71</v>
      </c>
      <c r="V211" s="289">
        <f t="shared" si="214"/>
        <v>0.19452054794520549</v>
      </c>
      <c r="W211" s="290">
        <f t="shared" si="215"/>
        <v>125271.23287671233</v>
      </c>
    </row>
    <row r="212" spans="1:23">
      <c r="A212" s="250">
        <v>1125</v>
      </c>
      <c r="B212" s="244" t="s">
        <v>703</v>
      </c>
      <c r="C212" s="244" t="s">
        <v>110</v>
      </c>
      <c r="D212" s="245">
        <v>49.038356164383565</v>
      </c>
      <c r="E212" s="246">
        <v>40613</v>
      </c>
      <c r="F212" s="247">
        <v>58512</v>
      </c>
      <c r="G212" s="248">
        <v>22945000</v>
      </c>
      <c r="H212" s="249">
        <v>4.43</v>
      </c>
      <c r="J212" s="291">
        <f t="shared" si="216"/>
        <v>4.4299999999999999E-2</v>
      </c>
      <c r="K212" s="292">
        <f t="shared" si="217"/>
        <v>1016463.5</v>
      </c>
      <c r="L212" s="293">
        <f t="shared" si="205"/>
        <v>1</v>
      </c>
      <c r="M212" s="294">
        <f t="shared" si="218"/>
        <v>58166</v>
      </c>
      <c r="N212" s="294">
        <f t="shared" si="206"/>
        <v>58532</v>
      </c>
      <c r="O212" s="293">
        <f t="shared" si="207"/>
        <v>347</v>
      </c>
      <c r="P212" s="295">
        <f t="shared" si="208"/>
        <v>0.94808743169398912</v>
      </c>
      <c r="Q212" s="296">
        <f t="shared" si="209"/>
        <v>963696.26912568312</v>
      </c>
      <c r="R212" s="287">
        <f t="shared" si="210"/>
        <v>1</v>
      </c>
      <c r="S212" s="288">
        <f t="shared" si="211"/>
        <v>40269</v>
      </c>
      <c r="T212" s="288">
        <f t="shared" si="212"/>
        <v>40634</v>
      </c>
      <c r="U212" s="287">
        <f t="shared" si="213"/>
        <v>21</v>
      </c>
      <c r="V212" s="289">
        <f t="shared" si="214"/>
        <v>5.7534246575342465E-2</v>
      </c>
      <c r="W212" s="290">
        <f t="shared" si="215"/>
        <v>58481.461643835617</v>
      </c>
    </row>
    <row r="213" spans="1:23">
      <c r="A213" s="251">
        <v>1126</v>
      </c>
      <c r="B213" s="244" t="s">
        <v>703</v>
      </c>
      <c r="C213" s="244" t="s">
        <v>110</v>
      </c>
      <c r="D213" s="245">
        <v>49.054794520547944</v>
      </c>
      <c r="E213" s="246">
        <v>40620</v>
      </c>
      <c r="F213" s="252">
        <v>58525</v>
      </c>
      <c r="G213" s="248">
        <v>15000000</v>
      </c>
      <c r="H213" s="253">
        <v>4.34</v>
      </c>
      <c r="J213" s="291">
        <f t="shared" si="216"/>
        <v>4.3400000000000001E-2</v>
      </c>
      <c r="K213" s="292">
        <f t="shared" si="217"/>
        <v>651000</v>
      </c>
      <c r="L213" s="293">
        <f t="shared" si="205"/>
        <v>1</v>
      </c>
      <c r="M213" s="294">
        <f t="shared" si="218"/>
        <v>58166</v>
      </c>
      <c r="N213" s="294">
        <f t="shared" si="206"/>
        <v>58532</v>
      </c>
      <c r="O213" s="293">
        <f t="shared" si="207"/>
        <v>360</v>
      </c>
      <c r="P213" s="295">
        <f t="shared" si="208"/>
        <v>0.98360655737704916</v>
      </c>
      <c r="Q213" s="296">
        <f t="shared" si="209"/>
        <v>640327.86885245901</v>
      </c>
      <c r="R213" s="287">
        <f t="shared" si="210"/>
        <v>1</v>
      </c>
      <c r="S213" s="288">
        <f t="shared" si="211"/>
        <v>40269</v>
      </c>
      <c r="T213" s="288">
        <f t="shared" si="212"/>
        <v>40634</v>
      </c>
      <c r="U213" s="287">
        <f t="shared" si="213"/>
        <v>14</v>
      </c>
      <c r="V213" s="289">
        <f t="shared" si="214"/>
        <v>3.8356164383561646E-2</v>
      </c>
      <c r="W213" s="290">
        <f t="shared" si="215"/>
        <v>24969.863013698632</v>
      </c>
    </row>
    <row r="214" spans="1:23">
      <c r="A214" s="243">
        <v>1127</v>
      </c>
      <c r="B214" s="244" t="s">
        <v>703</v>
      </c>
      <c r="C214" s="244" t="s">
        <v>110</v>
      </c>
      <c r="D214" s="245">
        <v>49.054794520547944</v>
      </c>
      <c r="E214" s="246">
        <v>40626</v>
      </c>
      <c r="F214" s="247">
        <v>58531</v>
      </c>
      <c r="G214" s="248">
        <v>15000000</v>
      </c>
      <c r="H214" s="249">
        <v>4.37</v>
      </c>
      <c r="J214" s="291">
        <f t="shared" si="216"/>
        <v>4.3700000000000003E-2</v>
      </c>
      <c r="K214" s="292">
        <f t="shared" si="217"/>
        <v>655500</v>
      </c>
      <c r="L214" s="293">
        <f t="shared" si="205"/>
        <v>1</v>
      </c>
      <c r="M214" s="294">
        <f t="shared" si="218"/>
        <v>58166</v>
      </c>
      <c r="N214" s="294">
        <f t="shared" si="206"/>
        <v>58532</v>
      </c>
      <c r="O214" s="293">
        <f t="shared" si="207"/>
        <v>366</v>
      </c>
      <c r="P214" s="295">
        <f t="shared" si="208"/>
        <v>1</v>
      </c>
      <c r="Q214" s="296">
        <f t="shared" si="209"/>
        <v>655500</v>
      </c>
      <c r="R214" s="287">
        <f t="shared" si="210"/>
        <v>1</v>
      </c>
      <c r="S214" s="288">
        <f t="shared" si="211"/>
        <v>40269</v>
      </c>
      <c r="T214" s="288">
        <f t="shared" si="212"/>
        <v>40634</v>
      </c>
      <c r="U214" s="287">
        <f t="shared" si="213"/>
        <v>8</v>
      </c>
      <c r="V214" s="289">
        <f t="shared" si="214"/>
        <v>2.1917808219178082E-2</v>
      </c>
      <c r="W214" s="290">
        <f t="shared" si="215"/>
        <v>14367.123287671233</v>
      </c>
    </row>
    <row r="215" spans="1:23">
      <c r="A215" s="243">
        <v>1147</v>
      </c>
      <c r="B215" s="244" t="s">
        <v>703</v>
      </c>
      <c r="C215" s="244" t="s">
        <v>110</v>
      </c>
      <c r="D215" s="245">
        <v>46.227397260273975</v>
      </c>
      <c r="E215" s="246">
        <v>41688</v>
      </c>
      <c r="F215" s="255">
        <v>58561</v>
      </c>
      <c r="G215" s="248">
        <v>20000000</v>
      </c>
      <c r="H215" s="249">
        <v>3.62</v>
      </c>
      <c r="J215" s="291">
        <f t="shared" si="216"/>
        <v>3.6200000000000003E-2</v>
      </c>
      <c r="K215" s="292">
        <f t="shared" si="217"/>
        <v>724000.00000000012</v>
      </c>
      <c r="L215" s="293">
        <f t="shared" si="205"/>
        <v>0</v>
      </c>
      <c r="M215" s="294">
        <f t="shared" si="218"/>
        <v>58532</v>
      </c>
      <c r="N215" s="294">
        <f t="shared" si="206"/>
        <v>58897</v>
      </c>
      <c r="O215" s="293">
        <f t="shared" si="207"/>
        <v>30</v>
      </c>
      <c r="P215" s="295">
        <f t="shared" si="208"/>
        <v>8.2191780821917804E-2</v>
      </c>
      <c r="Q215" s="296">
        <f t="shared" si="209"/>
        <v>59506.849315068503</v>
      </c>
      <c r="R215" s="287">
        <f t="shared" si="210"/>
        <v>1</v>
      </c>
      <c r="S215" s="288">
        <f t="shared" si="211"/>
        <v>41365</v>
      </c>
      <c r="T215" s="288">
        <f t="shared" si="212"/>
        <v>41730</v>
      </c>
      <c r="U215" s="287">
        <f t="shared" si="213"/>
        <v>42</v>
      </c>
      <c r="V215" s="289">
        <f t="shared" si="214"/>
        <v>0.11506849315068493</v>
      </c>
      <c r="W215" s="290">
        <f t="shared" si="215"/>
        <v>83309.589041095896</v>
      </c>
    </row>
    <row r="216" spans="1:23">
      <c r="A216" s="243">
        <v>1150</v>
      </c>
      <c r="B216" s="244" t="s">
        <v>703</v>
      </c>
      <c r="C216" s="244" t="s">
        <v>110</v>
      </c>
      <c r="D216" s="245">
        <v>46.18904109589041</v>
      </c>
      <c r="E216" s="246">
        <v>41703</v>
      </c>
      <c r="F216" s="247">
        <v>58562</v>
      </c>
      <c r="G216" s="248">
        <v>20000000</v>
      </c>
      <c r="H216" s="249">
        <v>3.52</v>
      </c>
      <c r="J216" s="291">
        <f t="shared" si="216"/>
        <v>3.5200000000000002E-2</v>
      </c>
      <c r="K216" s="292">
        <f t="shared" si="217"/>
        <v>704000</v>
      </c>
      <c r="L216" s="293">
        <f t="shared" si="205"/>
        <v>0</v>
      </c>
      <c r="M216" s="294">
        <f t="shared" si="218"/>
        <v>58532</v>
      </c>
      <c r="N216" s="294">
        <f t="shared" si="206"/>
        <v>58897</v>
      </c>
      <c r="O216" s="293">
        <f t="shared" si="207"/>
        <v>31</v>
      </c>
      <c r="P216" s="295">
        <f t="shared" si="208"/>
        <v>8.4931506849315067E-2</v>
      </c>
      <c r="Q216" s="296">
        <f t="shared" si="209"/>
        <v>59791.780821917804</v>
      </c>
      <c r="R216" s="287">
        <f t="shared" si="210"/>
        <v>1</v>
      </c>
      <c r="S216" s="288">
        <f t="shared" si="211"/>
        <v>41365</v>
      </c>
      <c r="T216" s="288">
        <f t="shared" si="212"/>
        <v>41730</v>
      </c>
      <c r="U216" s="287">
        <f t="shared" si="213"/>
        <v>27</v>
      </c>
      <c r="V216" s="289">
        <f t="shared" si="214"/>
        <v>7.3972602739726029E-2</v>
      </c>
      <c r="W216" s="290">
        <f t="shared" si="215"/>
        <v>52076.712328767127</v>
      </c>
    </row>
    <row r="217" spans="1:23">
      <c r="A217" s="243">
        <v>1152</v>
      </c>
      <c r="B217" s="244" t="s">
        <v>703</v>
      </c>
      <c r="C217" s="244" t="s">
        <v>110</v>
      </c>
      <c r="D217" s="245">
        <v>46.054794520547944</v>
      </c>
      <c r="E217" s="246">
        <v>41843</v>
      </c>
      <c r="F217" s="247">
        <v>58653</v>
      </c>
      <c r="G217" s="248">
        <v>30000000</v>
      </c>
      <c r="H217" s="249">
        <v>3.38</v>
      </c>
      <c r="J217" s="291">
        <f t="shared" si="216"/>
        <v>3.3799999999999997E-2</v>
      </c>
      <c r="K217" s="292">
        <f t="shared" si="217"/>
        <v>1013999.9999999999</v>
      </c>
      <c r="L217" s="293">
        <f t="shared" si="205"/>
        <v>0</v>
      </c>
      <c r="M217" s="294">
        <f t="shared" si="218"/>
        <v>58532</v>
      </c>
      <c r="N217" s="294">
        <f t="shared" si="206"/>
        <v>58897</v>
      </c>
      <c r="O217" s="293">
        <f t="shared" si="207"/>
        <v>122</v>
      </c>
      <c r="P217" s="295">
        <f t="shared" si="208"/>
        <v>0.33424657534246577</v>
      </c>
      <c r="Q217" s="296">
        <f t="shared" si="209"/>
        <v>338926.02739726024</v>
      </c>
      <c r="R217" s="287">
        <f t="shared" si="210"/>
        <v>0</v>
      </c>
      <c r="S217" s="288">
        <f t="shared" si="211"/>
        <v>41730</v>
      </c>
      <c r="T217" s="288">
        <f t="shared" si="212"/>
        <v>42095</v>
      </c>
      <c r="U217" s="287">
        <f t="shared" si="213"/>
        <v>252</v>
      </c>
      <c r="V217" s="289">
        <f t="shared" si="214"/>
        <v>0.69041095890410964</v>
      </c>
      <c r="W217" s="290">
        <f t="shared" si="215"/>
        <v>700076.71232876705</v>
      </c>
    </row>
    <row r="218" spans="1:23">
      <c r="A218" s="243">
        <v>1115</v>
      </c>
      <c r="B218" s="244" t="s">
        <v>703</v>
      </c>
      <c r="C218" s="244" t="s">
        <v>110</v>
      </c>
      <c r="D218" s="245">
        <v>49.926027397260277</v>
      </c>
      <c r="E218" s="246">
        <v>40492</v>
      </c>
      <c r="F218" s="255">
        <v>58715</v>
      </c>
      <c r="G218" s="248">
        <v>15000000</v>
      </c>
      <c r="H218" s="249">
        <v>4.2700000000000005</v>
      </c>
      <c r="J218" s="291">
        <f t="shared" si="216"/>
        <v>4.2700000000000002E-2</v>
      </c>
      <c r="K218" s="292">
        <f t="shared" si="217"/>
        <v>640500</v>
      </c>
      <c r="L218" s="293">
        <f t="shared" si="205"/>
        <v>0</v>
      </c>
      <c r="M218" s="294">
        <f t="shared" si="218"/>
        <v>58532</v>
      </c>
      <c r="N218" s="294">
        <f t="shared" si="206"/>
        <v>58897</v>
      </c>
      <c r="O218" s="293">
        <f t="shared" si="207"/>
        <v>184</v>
      </c>
      <c r="P218" s="295">
        <f t="shared" si="208"/>
        <v>0.50410958904109593</v>
      </c>
      <c r="Q218" s="296">
        <f t="shared" si="209"/>
        <v>322882.19178082194</v>
      </c>
      <c r="R218" s="287">
        <f t="shared" si="210"/>
        <v>0</v>
      </c>
      <c r="S218" s="288">
        <f t="shared" si="211"/>
        <v>40269</v>
      </c>
      <c r="T218" s="288">
        <f t="shared" si="212"/>
        <v>40634</v>
      </c>
      <c r="U218" s="287">
        <f t="shared" si="213"/>
        <v>142</v>
      </c>
      <c r="V218" s="289">
        <f t="shared" si="214"/>
        <v>0.38904109589041097</v>
      </c>
      <c r="W218" s="290">
        <f t="shared" si="215"/>
        <v>249180.82191780824</v>
      </c>
    </row>
    <row r="219" spans="1:23">
      <c r="A219" s="243">
        <v>1143</v>
      </c>
      <c r="B219" s="244" t="s">
        <v>703</v>
      </c>
      <c r="C219" s="244" t="s">
        <v>110</v>
      </c>
      <c r="D219" s="245">
        <v>47.010958904109586</v>
      </c>
      <c r="E219" s="246">
        <v>41556</v>
      </c>
      <c r="F219" s="247">
        <v>58715</v>
      </c>
      <c r="G219" s="248">
        <v>20000000</v>
      </c>
      <c r="H219" s="249">
        <v>3.5999999999999996</v>
      </c>
      <c r="J219" s="291">
        <f t="shared" si="216"/>
        <v>3.5999999999999997E-2</v>
      </c>
      <c r="K219" s="292">
        <f t="shared" si="217"/>
        <v>720000</v>
      </c>
      <c r="L219" s="293">
        <f t="shared" si="205"/>
        <v>0</v>
      </c>
      <c r="M219" s="294">
        <f t="shared" si="218"/>
        <v>58532</v>
      </c>
      <c r="N219" s="294">
        <f t="shared" si="206"/>
        <v>58897</v>
      </c>
      <c r="O219" s="293">
        <f t="shared" si="207"/>
        <v>184</v>
      </c>
      <c r="P219" s="295">
        <f t="shared" si="208"/>
        <v>0.50410958904109593</v>
      </c>
      <c r="Q219" s="296">
        <f t="shared" si="209"/>
        <v>362958.90410958906</v>
      </c>
      <c r="R219" s="287">
        <f t="shared" si="210"/>
        <v>0</v>
      </c>
      <c r="S219" s="288">
        <f t="shared" si="211"/>
        <v>41365</v>
      </c>
      <c r="T219" s="288">
        <f t="shared" si="212"/>
        <v>41730</v>
      </c>
      <c r="U219" s="287">
        <f t="shared" si="213"/>
        <v>174</v>
      </c>
      <c r="V219" s="289">
        <f t="shared" si="214"/>
        <v>0.47671232876712327</v>
      </c>
      <c r="W219" s="290">
        <f t="shared" si="215"/>
        <v>343232.87671232875</v>
      </c>
    </row>
    <row r="220" spans="1:23">
      <c r="A220" s="250">
        <v>1175</v>
      </c>
      <c r="B220" s="244" t="s">
        <v>703</v>
      </c>
      <c r="C220" s="244" t="s">
        <v>110</v>
      </c>
      <c r="D220" s="245">
        <v>44.035616438356165</v>
      </c>
      <c r="E220" s="246">
        <v>42823</v>
      </c>
      <c r="F220" s="247">
        <v>58896</v>
      </c>
      <c r="G220" s="248">
        <v>10000000</v>
      </c>
      <c r="H220" s="249">
        <v>1.7000000000000002</v>
      </c>
      <c r="J220" s="291">
        <f t="shared" si="216"/>
        <v>1.7000000000000001E-2</v>
      </c>
      <c r="K220" s="292">
        <f t="shared" si="217"/>
        <v>170000</v>
      </c>
      <c r="L220" s="293">
        <f t="shared" si="205"/>
        <v>1</v>
      </c>
      <c r="M220" s="294">
        <f t="shared" si="218"/>
        <v>58532</v>
      </c>
      <c r="N220" s="294">
        <f t="shared" si="206"/>
        <v>58897</v>
      </c>
      <c r="O220" s="293">
        <f t="shared" si="207"/>
        <v>365</v>
      </c>
      <c r="P220" s="295">
        <f t="shared" si="208"/>
        <v>1</v>
      </c>
      <c r="Q220" s="296">
        <f t="shared" si="209"/>
        <v>170000</v>
      </c>
      <c r="R220" s="287">
        <f t="shared" si="210"/>
        <v>1</v>
      </c>
      <c r="S220" s="288">
        <f t="shared" si="211"/>
        <v>42461</v>
      </c>
      <c r="T220" s="288">
        <f t="shared" si="212"/>
        <v>42826</v>
      </c>
      <c r="U220" s="287">
        <f t="shared" si="213"/>
        <v>3</v>
      </c>
      <c r="V220" s="289">
        <f t="shared" si="214"/>
        <v>8.21917808219178E-3</v>
      </c>
      <c r="W220" s="290">
        <f t="shared" si="215"/>
        <v>1397.2602739726026</v>
      </c>
    </row>
    <row r="221" spans="1:23">
      <c r="A221" s="243">
        <v>1270</v>
      </c>
      <c r="B221" s="244" t="s">
        <v>703</v>
      </c>
      <c r="C221" s="244" t="s">
        <v>110</v>
      </c>
      <c r="D221" s="245">
        <v>38.18</v>
      </c>
      <c r="E221" s="246">
        <v>44960</v>
      </c>
      <c r="F221" s="247">
        <v>58896</v>
      </c>
      <c r="G221" s="248">
        <v>20000000</v>
      </c>
      <c r="H221" s="249">
        <v>3.69</v>
      </c>
      <c r="J221" s="291">
        <f t="shared" si="216"/>
        <v>3.6900000000000002E-2</v>
      </c>
      <c r="K221" s="292">
        <f t="shared" si="217"/>
        <v>738000</v>
      </c>
      <c r="L221" s="293">
        <f t="shared" si="205"/>
        <v>1</v>
      </c>
      <c r="M221" s="294">
        <f t="shared" si="218"/>
        <v>58532</v>
      </c>
      <c r="N221" s="294">
        <f t="shared" si="206"/>
        <v>58897</v>
      </c>
      <c r="O221" s="293">
        <f t="shared" si="207"/>
        <v>365</v>
      </c>
      <c r="P221" s="295">
        <f t="shared" si="208"/>
        <v>1</v>
      </c>
      <c r="Q221" s="296">
        <f t="shared" si="209"/>
        <v>738000</v>
      </c>
      <c r="R221" s="287">
        <f t="shared" si="210"/>
        <v>1</v>
      </c>
      <c r="S221" s="288">
        <f t="shared" si="211"/>
        <v>44652</v>
      </c>
      <c r="T221" s="288">
        <f t="shared" si="212"/>
        <v>45017</v>
      </c>
      <c r="U221" s="287">
        <f t="shared" si="213"/>
        <v>57</v>
      </c>
      <c r="V221" s="289">
        <f t="shared" si="214"/>
        <v>0.15616438356164383</v>
      </c>
      <c r="W221" s="290">
        <f t="shared" si="215"/>
        <v>115249.31506849315</v>
      </c>
    </row>
    <row r="222" spans="1:23">
      <c r="A222" s="243">
        <v>1149</v>
      </c>
      <c r="B222" s="244" t="s">
        <v>703</v>
      </c>
      <c r="C222" s="244" t="s">
        <v>110</v>
      </c>
      <c r="D222" s="245">
        <v>47.205479452054796</v>
      </c>
      <c r="E222" s="246">
        <v>41696</v>
      </c>
      <c r="F222" s="247">
        <v>58926</v>
      </c>
      <c r="G222" s="248">
        <v>20000000</v>
      </c>
      <c r="H222" s="249">
        <v>3.5999999999999996</v>
      </c>
      <c r="J222" s="291">
        <f t="shared" si="216"/>
        <v>3.5999999999999997E-2</v>
      </c>
      <c r="K222" s="292">
        <f t="shared" si="217"/>
        <v>720000</v>
      </c>
      <c r="L222" s="293">
        <f t="shared" si="205"/>
        <v>0</v>
      </c>
      <c r="M222" s="294">
        <f t="shared" si="218"/>
        <v>58897</v>
      </c>
      <c r="N222" s="294">
        <f t="shared" si="206"/>
        <v>59262</v>
      </c>
      <c r="O222" s="293">
        <f t="shared" si="207"/>
        <v>30</v>
      </c>
      <c r="P222" s="295">
        <f t="shared" si="208"/>
        <v>8.2191780821917804E-2</v>
      </c>
      <c r="Q222" s="296">
        <f t="shared" si="209"/>
        <v>59178.082191780821</v>
      </c>
      <c r="R222" s="287">
        <f t="shared" si="210"/>
        <v>1</v>
      </c>
      <c r="S222" s="288">
        <f t="shared" si="211"/>
        <v>41365</v>
      </c>
      <c r="T222" s="288">
        <f t="shared" si="212"/>
        <v>41730</v>
      </c>
      <c r="U222" s="287">
        <f t="shared" si="213"/>
        <v>34</v>
      </c>
      <c r="V222" s="289">
        <f t="shared" si="214"/>
        <v>9.3150684931506855E-2</v>
      </c>
      <c r="W222" s="290">
        <f t="shared" si="215"/>
        <v>67068.493150684939</v>
      </c>
    </row>
    <row r="223" spans="1:23">
      <c r="A223" s="243">
        <v>1148</v>
      </c>
      <c r="B223" s="244" t="s">
        <v>703</v>
      </c>
      <c r="C223" s="244" t="s">
        <v>110</v>
      </c>
      <c r="D223" s="245">
        <v>47.265753424657532</v>
      </c>
      <c r="E223" s="246">
        <v>41689</v>
      </c>
      <c r="F223" s="255">
        <v>58941</v>
      </c>
      <c r="G223" s="248">
        <v>20000000</v>
      </c>
      <c r="H223" s="249">
        <v>3.5999999999999996</v>
      </c>
      <c r="J223" s="291">
        <f t="shared" si="216"/>
        <v>3.5999999999999997E-2</v>
      </c>
      <c r="K223" s="292">
        <f t="shared" si="217"/>
        <v>720000</v>
      </c>
      <c r="L223" s="293">
        <f t="shared" si="205"/>
        <v>0</v>
      </c>
      <c r="M223" s="294">
        <f t="shared" si="218"/>
        <v>58897</v>
      </c>
      <c r="N223" s="294">
        <f t="shared" si="206"/>
        <v>59262</v>
      </c>
      <c r="O223" s="293">
        <f t="shared" si="207"/>
        <v>45</v>
      </c>
      <c r="P223" s="295">
        <f t="shared" si="208"/>
        <v>0.12328767123287671</v>
      </c>
      <c r="Q223" s="296">
        <f t="shared" si="209"/>
        <v>88767.123287671231</v>
      </c>
      <c r="R223" s="287">
        <f t="shared" si="210"/>
        <v>1</v>
      </c>
      <c r="S223" s="288">
        <f t="shared" si="211"/>
        <v>41365</v>
      </c>
      <c r="T223" s="288">
        <f t="shared" si="212"/>
        <v>41730</v>
      </c>
      <c r="U223" s="287">
        <f t="shared" si="213"/>
        <v>41</v>
      </c>
      <c r="V223" s="289">
        <f t="shared" si="214"/>
        <v>0.11232876712328767</v>
      </c>
      <c r="W223" s="290">
        <f t="shared" si="215"/>
        <v>80876.712328767127</v>
      </c>
    </row>
    <row r="224" spans="1:23">
      <c r="A224" s="250">
        <v>1151</v>
      </c>
      <c r="B224" s="244" t="s">
        <v>703</v>
      </c>
      <c r="C224" s="244" t="s">
        <v>110</v>
      </c>
      <c r="D224" s="245">
        <v>47.098630136986301</v>
      </c>
      <c r="E224" s="246">
        <v>41821</v>
      </c>
      <c r="F224" s="247">
        <v>59012</v>
      </c>
      <c r="G224" s="248">
        <v>30000000</v>
      </c>
      <c r="H224" s="249">
        <v>3.44</v>
      </c>
      <c r="J224" s="291">
        <f t="shared" si="216"/>
        <v>3.44E-2</v>
      </c>
      <c r="K224" s="292">
        <f t="shared" si="217"/>
        <v>1032000</v>
      </c>
      <c r="L224" s="293">
        <f t="shared" si="205"/>
        <v>0</v>
      </c>
      <c r="M224" s="294">
        <f t="shared" si="218"/>
        <v>58897</v>
      </c>
      <c r="N224" s="294">
        <f t="shared" si="206"/>
        <v>59262</v>
      </c>
      <c r="O224" s="293">
        <f t="shared" si="207"/>
        <v>116</v>
      </c>
      <c r="P224" s="295">
        <f t="shared" si="208"/>
        <v>0.31780821917808222</v>
      </c>
      <c r="Q224" s="296">
        <f t="shared" si="209"/>
        <v>327978.08219178085</v>
      </c>
      <c r="R224" s="287">
        <f t="shared" si="210"/>
        <v>0</v>
      </c>
      <c r="S224" s="288">
        <f t="shared" si="211"/>
        <v>41730</v>
      </c>
      <c r="T224" s="288">
        <f t="shared" si="212"/>
        <v>42095</v>
      </c>
      <c r="U224" s="287">
        <f t="shared" si="213"/>
        <v>274</v>
      </c>
      <c r="V224" s="289">
        <f t="shared" si="214"/>
        <v>0.75068493150684934</v>
      </c>
      <c r="W224" s="290">
        <f t="shared" si="215"/>
        <v>774706.84931506857</v>
      </c>
    </row>
    <row r="225" spans="1:23">
      <c r="A225" s="243">
        <v>1138</v>
      </c>
      <c r="B225" s="244" t="s">
        <v>703</v>
      </c>
      <c r="C225" s="244" t="s">
        <v>110</v>
      </c>
      <c r="D225" s="245">
        <v>48.049315068493151</v>
      </c>
      <c r="E225" s="246">
        <v>41480</v>
      </c>
      <c r="F225" s="255">
        <v>59018</v>
      </c>
      <c r="G225" s="248">
        <v>15000000</v>
      </c>
      <c r="H225" s="249">
        <v>3.61</v>
      </c>
      <c r="J225" s="291">
        <f t="shared" si="216"/>
        <v>3.61E-2</v>
      </c>
      <c r="K225" s="292">
        <f t="shared" si="217"/>
        <v>541500</v>
      </c>
      <c r="L225" s="293">
        <f t="shared" si="205"/>
        <v>0</v>
      </c>
      <c r="M225" s="294">
        <f t="shared" si="218"/>
        <v>58897</v>
      </c>
      <c r="N225" s="294">
        <f t="shared" si="206"/>
        <v>59262</v>
      </c>
      <c r="O225" s="293">
        <f t="shared" si="207"/>
        <v>122</v>
      </c>
      <c r="P225" s="295">
        <f t="shared" si="208"/>
        <v>0.33424657534246577</v>
      </c>
      <c r="Q225" s="296">
        <f t="shared" si="209"/>
        <v>180994.52054794523</v>
      </c>
      <c r="R225" s="287">
        <f t="shared" si="210"/>
        <v>0</v>
      </c>
      <c r="S225" s="288">
        <f t="shared" si="211"/>
        <v>41365</v>
      </c>
      <c r="T225" s="288">
        <f t="shared" si="212"/>
        <v>41730</v>
      </c>
      <c r="U225" s="287">
        <f t="shared" si="213"/>
        <v>250</v>
      </c>
      <c r="V225" s="289">
        <f t="shared" si="214"/>
        <v>0.68493150684931503</v>
      </c>
      <c r="W225" s="290">
        <f t="shared" si="215"/>
        <v>370890.41095890407</v>
      </c>
    </row>
    <row r="226" spans="1:23">
      <c r="A226" s="243">
        <v>1162</v>
      </c>
      <c r="B226" s="244" t="s">
        <v>703</v>
      </c>
      <c r="C226" s="244" t="s">
        <v>110</v>
      </c>
      <c r="D226" s="245">
        <v>45.087671232876716</v>
      </c>
      <c r="E226" s="246">
        <v>42683</v>
      </c>
      <c r="F226" s="255">
        <v>59140</v>
      </c>
      <c r="G226" s="248">
        <v>10000000</v>
      </c>
      <c r="H226" s="249">
        <v>1.76</v>
      </c>
      <c r="J226" s="291">
        <f t="shared" si="216"/>
        <v>1.7600000000000001E-2</v>
      </c>
      <c r="K226" s="292">
        <f t="shared" si="217"/>
        <v>176000</v>
      </c>
      <c r="L226" s="293">
        <f t="shared" si="205"/>
        <v>0</v>
      </c>
      <c r="M226" s="294">
        <f t="shared" si="218"/>
        <v>58897</v>
      </c>
      <c r="N226" s="294">
        <f t="shared" si="206"/>
        <v>59262</v>
      </c>
      <c r="O226" s="293">
        <f t="shared" si="207"/>
        <v>244</v>
      </c>
      <c r="P226" s="295">
        <f t="shared" si="208"/>
        <v>0.66849315068493154</v>
      </c>
      <c r="Q226" s="296">
        <f t="shared" si="209"/>
        <v>117654.79452054795</v>
      </c>
      <c r="R226" s="287">
        <f t="shared" si="210"/>
        <v>0</v>
      </c>
      <c r="S226" s="288">
        <f t="shared" si="211"/>
        <v>42461</v>
      </c>
      <c r="T226" s="288">
        <f t="shared" si="212"/>
        <v>42826</v>
      </c>
      <c r="U226" s="287">
        <f t="shared" si="213"/>
        <v>143</v>
      </c>
      <c r="V226" s="289">
        <f t="shared" si="214"/>
        <v>0.39178082191780822</v>
      </c>
      <c r="W226" s="290">
        <f t="shared" si="215"/>
        <v>68953.42465753424</v>
      </c>
    </row>
    <row r="227" spans="1:23">
      <c r="A227" s="243">
        <v>1193</v>
      </c>
      <c r="B227" s="244" t="s">
        <v>703</v>
      </c>
      <c r="C227" s="244" t="s">
        <v>110</v>
      </c>
      <c r="D227" s="245">
        <v>43.07123287671233</v>
      </c>
      <c r="E227" s="246">
        <v>43431</v>
      </c>
      <c r="F227" s="255">
        <v>59152</v>
      </c>
      <c r="G227" s="248">
        <v>15000000</v>
      </c>
      <c r="H227" s="249">
        <v>1.96</v>
      </c>
      <c r="J227" s="291">
        <f t="shared" si="216"/>
        <v>1.9599999999999999E-2</v>
      </c>
      <c r="K227" s="292">
        <f t="shared" si="217"/>
        <v>294000</v>
      </c>
      <c r="L227" s="293">
        <f t="shared" si="205"/>
        <v>0</v>
      </c>
      <c r="M227" s="294">
        <f t="shared" si="218"/>
        <v>58897</v>
      </c>
      <c r="N227" s="294">
        <f t="shared" si="206"/>
        <v>59262</v>
      </c>
      <c r="O227" s="293">
        <f t="shared" si="207"/>
        <v>256</v>
      </c>
      <c r="P227" s="295">
        <f t="shared" si="208"/>
        <v>0.70136986301369864</v>
      </c>
      <c r="Q227" s="296">
        <f t="shared" si="209"/>
        <v>206202.73972602739</v>
      </c>
      <c r="R227" s="287">
        <f t="shared" si="210"/>
        <v>0</v>
      </c>
      <c r="S227" s="288">
        <f t="shared" si="211"/>
        <v>43191</v>
      </c>
      <c r="T227" s="288">
        <f t="shared" si="212"/>
        <v>43556</v>
      </c>
      <c r="U227" s="287">
        <f t="shared" si="213"/>
        <v>125</v>
      </c>
      <c r="V227" s="289">
        <f t="shared" si="214"/>
        <v>0.34246575342465752</v>
      </c>
      <c r="W227" s="290">
        <f t="shared" si="215"/>
        <v>100684.93150684932</v>
      </c>
    </row>
    <row r="228" spans="1:23">
      <c r="A228" s="243">
        <v>1199</v>
      </c>
      <c r="B228" s="244" t="s">
        <v>703</v>
      </c>
      <c r="C228" s="244" t="s">
        <v>110</v>
      </c>
      <c r="D228" s="245">
        <v>43.090410958904108</v>
      </c>
      <c r="E228" s="246">
        <v>43474</v>
      </c>
      <c r="F228" s="247">
        <v>59202</v>
      </c>
      <c r="G228" s="248">
        <v>20000000</v>
      </c>
      <c r="H228" s="249">
        <v>1.8</v>
      </c>
      <c r="J228" s="291">
        <f t="shared" si="216"/>
        <v>1.8000000000000002E-2</v>
      </c>
      <c r="K228" s="292">
        <f t="shared" si="217"/>
        <v>360000.00000000006</v>
      </c>
      <c r="L228" s="293">
        <f t="shared" si="205"/>
        <v>1</v>
      </c>
      <c r="M228" s="294">
        <f t="shared" si="218"/>
        <v>58897</v>
      </c>
      <c r="N228" s="294">
        <f t="shared" si="206"/>
        <v>59262</v>
      </c>
      <c r="O228" s="293">
        <f t="shared" si="207"/>
        <v>306</v>
      </c>
      <c r="P228" s="295">
        <f t="shared" si="208"/>
        <v>0.83835616438356164</v>
      </c>
      <c r="Q228" s="296">
        <f t="shared" si="209"/>
        <v>301808.21917808225</v>
      </c>
      <c r="R228" s="287">
        <f t="shared" si="210"/>
        <v>1</v>
      </c>
      <c r="S228" s="288">
        <f t="shared" si="211"/>
        <v>43191</v>
      </c>
      <c r="T228" s="288">
        <f t="shared" si="212"/>
        <v>43556</v>
      </c>
      <c r="U228" s="287">
        <f t="shared" si="213"/>
        <v>82</v>
      </c>
      <c r="V228" s="289">
        <f t="shared" si="214"/>
        <v>0.22465753424657534</v>
      </c>
      <c r="W228" s="290">
        <f t="shared" si="215"/>
        <v>80876.712328767127</v>
      </c>
    </row>
    <row r="229" spans="1:23">
      <c r="A229" s="250">
        <v>1173</v>
      </c>
      <c r="B229" s="244" t="s">
        <v>703</v>
      </c>
      <c r="C229" s="244" t="s">
        <v>110</v>
      </c>
      <c r="D229" s="245">
        <v>45.049315068493151</v>
      </c>
      <c r="E229" s="246">
        <v>42818</v>
      </c>
      <c r="F229" s="247">
        <v>59261</v>
      </c>
      <c r="G229" s="248">
        <v>15000000</v>
      </c>
      <c r="H229" s="249">
        <v>1.73</v>
      </c>
      <c r="J229" s="291">
        <f t="shared" si="216"/>
        <v>1.7299999999999999E-2</v>
      </c>
      <c r="K229" s="292">
        <f t="shared" si="217"/>
        <v>259500</v>
      </c>
      <c r="L229" s="293">
        <f t="shared" si="205"/>
        <v>1</v>
      </c>
      <c r="M229" s="294">
        <f t="shared" si="218"/>
        <v>58897</v>
      </c>
      <c r="N229" s="294">
        <f t="shared" si="206"/>
        <v>59262</v>
      </c>
      <c r="O229" s="293">
        <f t="shared" si="207"/>
        <v>365</v>
      </c>
      <c r="P229" s="295">
        <f t="shared" si="208"/>
        <v>1</v>
      </c>
      <c r="Q229" s="296">
        <f t="shared" si="209"/>
        <v>259500</v>
      </c>
      <c r="R229" s="287">
        <f t="shared" si="210"/>
        <v>1</v>
      </c>
      <c r="S229" s="288">
        <f t="shared" si="211"/>
        <v>42461</v>
      </c>
      <c r="T229" s="288">
        <f t="shared" si="212"/>
        <v>42826</v>
      </c>
      <c r="U229" s="287">
        <f t="shared" si="213"/>
        <v>8</v>
      </c>
      <c r="V229" s="289">
        <f t="shared" si="214"/>
        <v>2.1917808219178082E-2</v>
      </c>
      <c r="W229" s="290">
        <f t="shared" si="215"/>
        <v>5687.6712328767126</v>
      </c>
    </row>
    <row r="230" spans="1:23">
      <c r="A230" s="250">
        <v>1136</v>
      </c>
      <c r="B230" s="244" t="s">
        <v>703</v>
      </c>
      <c r="C230" s="244" t="s">
        <v>110</v>
      </c>
      <c r="D230" s="245">
        <v>49.090410958904108</v>
      </c>
      <c r="E230" s="255">
        <v>41344</v>
      </c>
      <c r="F230" s="247">
        <v>59262</v>
      </c>
      <c r="G230" s="248">
        <v>20000000</v>
      </c>
      <c r="H230" s="249">
        <v>3.51</v>
      </c>
      <c r="J230" s="291">
        <f t="shared" si="216"/>
        <v>3.5099999999999999E-2</v>
      </c>
      <c r="K230" s="292">
        <f t="shared" si="217"/>
        <v>702000</v>
      </c>
      <c r="L230" s="293">
        <f t="shared" si="205"/>
        <v>0</v>
      </c>
      <c r="M230" s="294">
        <f t="shared" si="218"/>
        <v>59262</v>
      </c>
      <c r="N230" s="294">
        <f t="shared" si="206"/>
        <v>59627</v>
      </c>
      <c r="O230" s="293">
        <f t="shared" si="207"/>
        <v>1</v>
      </c>
      <c r="P230" s="295">
        <f t="shared" si="208"/>
        <v>2.7397260273972603E-3</v>
      </c>
      <c r="Q230" s="296">
        <f t="shared" si="209"/>
        <v>1923.2876712328766</v>
      </c>
      <c r="R230" s="287">
        <f t="shared" si="210"/>
        <v>1</v>
      </c>
      <c r="S230" s="288">
        <f t="shared" si="211"/>
        <v>41000</v>
      </c>
      <c r="T230" s="288">
        <f t="shared" si="212"/>
        <v>41365</v>
      </c>
      <c r="U230" s="287">
        <f t="shared" si="213"/>
        <v>21</v>
      </c>
      <c r="V230" s="289">
        <f t="shared" si="214"/>
        <v>5.7534246575342465E-2</v>
      </c>
      <c r="W230" s="290">
        <f t="shared" si="215"/>
        <v>40389.04109589041</v>
      </c>
    </row>
    <row r="231" spans="1:23">
      <c r="A231" s="243">
        <v>1128</v>
      </c>
      <c r="B231" s="244" t="s">
        <v>703</v>
      </c>
      <c r="C231" s="244" t="s">
        <v>110</v>
      </c>
      <c r="D231" s="245">
        <v>49.775342465753425</v>
      </c>
      <c r="E231" s="246">
        <v>41184</v>
      </c>
      <c r="F231" s="255">
        <v>59352</v>
      </c>
      <c r="G231" s="248">
        <v>20000000</v>
      </c>
      <c r="H231" s="249">
        <v>3.26</v>
      </c>
      <c r="J231" s="291">
        <f t="shared" si="216"/>
        <v>3.2599999999999997E-2</v>
      </c>
      <c r="K231" s="292">
        <f t="shared" si="217"/>
        <v>651999.99999999988</v>
      </c>
      <c r="L231" s="293">
        <f t="shared" si="205"/>
        <v>0</v>
      </c>
      <c r="M231" s="294">
        <f t="shared" si="218"/>
        <v>59262</v>
      </c>
      <c r="N231" s="294">
        <f t="shared" si="206"/>
        <v>59627</v>
      </c>
      <c r="O231" s="293">
        <f t="shared" si="207"/>
        <v>91</v>
      </c>
      <c r="P231" s="295">
        <f t="shared" si="208"/>
        <v>0.24931506849315069</v>
      </c>
      <c r="Q231" s="296">
        <f t="shared" si="209"/>
        <v>162553.42465753423</v>
      </c>
      <c r="R231" s="287">
        <f t="shared" si="210"/>
        <v>0</v>
      </c>
      <c r="S231" s="288">
        <f t="shared" si="211"/>
        <v>41000</v>
      </c>
      <c r="T231" s="288">
        <f t="shared" si="212"/>
        <v>41365</v>
      </c>
      <c r="U231" s="287">
        <f t="shared" si="213"/>
        <v>181</v>
      </c>
      <c r="V231" s="289">
        <f t="shared" si="214"/>
        <v>0.49589041095890413</v>
      </c>
      <c r="W231" s="290">
        <f t="shared" si="215"/>
        <v>323320.54794520541</v>
      </c>
    </row>
    <row r="232" spans="1:23">
      <c r="A232" s="243">
        <v>1129</v>
      </c>
      <c r="B232" s="244" t="s">
        <v>703</v>
      </c>
      <c r="C232" s="244" t="s">
        <v>110</v>
      </c>
      <c r="D232" s="245">
        <v>49.849315068493148</v>
      </c>
      <c r="E232" s="246">
        <v>41187</v>
      </c>
      <c r="F232" s="255">
        <v>59382</v>
      </c>
      <c r="G232" s="248">
        <v>20000000</v>
      </c>
      <c r="H232" s="249">
        <v>3.27</v>
      </c>
      <c r="J232" s="291">
        <f t="shared" si="216"/>
        <v>3.27E-2</v>
      </c>
      <c r="K232" s="292">
        <f t="shared" si="217"/>
        <v>654000</v>
      </c>
      <c r="L232" s="293">
        <f t="shared" si="205"/>
        <v>0</v>
      </c>
      <c r="M232" s="294">
        <f t="shared" si="218"/>
        <v>59262</v>
      </c>
      <c r="N232" s="294">
        <f t="shared" si="206"/>
        <v>59627</v>
      </c>
      <c r="O232" s="293">
        <f t="shared" si="207"/>
        <v>121</v>
      </c>
      <c r="P232" s="295">
        <f t="shared" si="208"/>
        <v>0.33150684931506852</v>
      </c>
      <c r="Q232" s="296">
        <f t="shared" si="209"/>
        <v>216805.4794520548</v>
      </c>
      <c r="R232" s="287">
        <f t="shared" si="210"/>
        <v>0</v>
      </c>
      <c r="S232" s="288">
        <f t="shared" si="211"/>
        <v>41000</v>
      </c>
      <c r="T232" s="288">
        <f t="shared" si="212"/>
        <v>41365</v>
      </c>
      <c r="U232" s="287">
        <f t="shared" si="213"/>
        <v>178</v>
      </c>
      <c r="V232" s="289">
        <f t="shared" si="214"/>
        <v>0.48767123287671232</v>
      </c>
      <c r="W232" s="290">
        <f t="shared" si="215"/>
        <v>318936.98630136985</v>
      </c>
    </row>
    <row r="233" spans="1:23">
      <c r="A233" s="250">
        <v>1131</v>
      </c>
      <c r="B233" s="244" t="s">
        <v>703</v>
      </c>
      <c r="C233" s="244" t="s">
        <v>110</v>
      </c>
      <c r="D233" s="245">
        <v>49.561643835616437</v>
      </c>
      <c r="E233" s="246">
        <v>41292</v>
      </c>
      <c r="F233" s="247">
        <v>59382</v>
      </c>
      <c r="G233" s="248">
        <v>15000000</v>
      </c>
      <c r="H233" s="249">
        <v>3.4299999999999997</v>
      </c>
      <c r="J233" s="291">
        <f t="shared" si="216"/>
        <v>3.4299999999999997E-2</v>
      </c>
      <c r="K233" s="292">
        <f t="shared" si="217"/>
        <v>514499.99999999994</v>
      </c>
      <c r="L233" s="293">
        <f t="shared" si="205"/>
        <v>0</v>
      </c>
      <c r="M233" s="294">
        <f t="shared" si="218"/>
        <v>59262</v>
      </c>
      <c r="N233" s="294">
        <f t="shared" si="206"/>
        <v>59627</v>
      </c>
      <c r="O233" s="293">
        <f t="shared" si="207"/>
        <v>121</v>
      </c>
      <c r="P233" s="295">
        <f t="shared" si="208"/>
        <v>0.33150684931506852</v>
      </c>
      <c r="Q233" s="296">
        <f t="shared" si="209"/>
        <v>170560.27397260274</v>
      </c>
      <c r="R233" s="287">
        <f t="shared" si="210"/>
        <v>1</v>
      </c>
      <c r="S233" s="288">
        <f t="shared" si="211"/>
        <v>41000</v>
      </c>
      <c r="T233" s="288">
        <f t="shared" si="212"/>
        <v>41365</v>
      </c>
      <c r="U233" s="287">
        <f t="shared" si="213"/>
        <v>73</v>
      </c>
      <c r="V233" s="289">
        <f t="shared" si="214"/>
        <v>0.2</v>
      </c>
      <c r="W233" s="290">
        <f t="shared" si="215"/>
        <v>102900</v>
      </c>
    </row>
    <row r="234" spans="1:23">
      <c r="A234" s="250">
        <v>1203</v>
      </c>
      <c r="B234" s="244" t="s">
        <v>703</v>
      </c>
      <c r="C234" s="244" t="s">
        <v>110</v>
      </c>
      <c r="D234" s="245">
        <v>43.638356164383559</v>
      </c>
      <c r="E234" s="255">
        <v>43516</v>
      </c>
      <c r="F234" s="247">
        <v>59444</v>
      </c>
      <c r="G234" s="248">
        <v>20000000</v>
      </c>
      <c r="H234" s="249">
        <v>1.68</v>
      </c>
      <c r="J234" s="291">
        <f t="shared" si="216"/>
        <v>1.6799999999999999E-2</v>
      </c>
      <c r="K234" s="292">
        <f t="shared" si="217"/>
        <v>336000</v>
      </c>
      <c r="L234" s="293">
        <f t="shared" si="205"/>
        <v>0</v>
      </c>
      <c r="M234" s="294">
        <f t="shared" si="218"/>
        <v>59262</v>
      </c>
      <c r="N234" s="294">
        <f t="shared" si="206"/>
        <v>59627</v>
      </c>
      <c r="O234" s="293">
        <f t="shared" si="207"/>
        <v>183</v>
      </c>
      <c r="P234" s="295">
        <f t="shared" si="208"/>
        <v>0.50136986301369868</v>
      </c>
      <c r="Q234" s="296">
        <f t="shared" si="209"/>
        <v>168460.27397260276</v>
      </c>
      <c r="R234" s="287">
        <f t="shared" si="210"/>
        <v>1</v>
      </c>
      <c r="S234" s="288">
        <f t="shared" si="211"/>
        <v>43191</v>
      </c>
      <c r="T234" s="288">
        <f t="shared" si="212"/>
        <v>43556</v>
      </c>
      <c r="U234" s="287">
        <f t="shared" si="213"/>
        <v>40</v>
      </c>
      <c r="V234" s="289">
        <f t="shared" si="214"/>
        <v>0.1095890410958904</v>
      </c>
      <c r="W234" s="290">
        <f t="shared" si="215"/>
        <v>36821.917808219179</v>
      </c>
    </row>
    <row r="235" spans="1:23">
      <c r="A235" s="243">
        <v>1198</v>
      </c>
      <c r="B235" s="244" t="s">
        <v>703</v>
      </c>
      <c r="C235" s="244" t="s">
        <v>110</v>
      </c>
      <c r="D235" s="245">
        <v>43.8</v>
      </c>
      <c r="E235" s="246">
        <v>43458</v>
      </c>
      <c r="F235" s="247">
        <v>59445</v>
      </c>
      <c r="G235" s="248">
        <v>15000000</v>
      </c>
      <c r="H235" s="249">
        <v>1.79</v>
      </c>
      <c r="J235" s="291">
        <f t="shared" si="216"/>
        <v>1.7899999999999999E-2</v>
      </c>
      <c r="K235" s="292">
        <f t="shared" si="217"/>
        <v>268500</v>
      </c>
      <c r="L235" s="293">
        <f t="shared" si="205"/>
        <v>0</v>
      </c>
      <c r="M235" s="294">
        <f t="shared" si="218"/>
        <v>59262</v>
      </c>
      <c r="N235" s="294">
        <f t="shared" si="206"/>
        <v>59627</v>
      </c>
      <c r="O235" s="293">
        <f t="shared" si="207"/>
        <v>184</v>
      </c>
      <c r="P235" s="295">
        <f t="shared" si="208"/>
        <v>0.50410958904109593</v>
      </c>
      <c r="Q235" s="296">
        <f t="shared" si="209"/>
        <v>135353.42465753425</v>
      </c>
      <c r="R235" s="287">
        <f t="shared" si="210"/>
        <v>0</v>
      </c>
      <c r="S235" s="288">
        <f t="shared" si="211"/>
        <v>43191</v>
      </c>
      <c r="T235" s="288">
        <f t="shared" si="212"/>
        <v>43556</v>
      </c>
      <c r="U235" s="287">
        <f t="shared" si="213"/>
        <v>98</v>
      </c>
      <c r="V235" s="289">
        <f t="shared" si="214"/>
        <v>0.26849315068493151</v>
      </c>
      <c r="W235" s="290">
        <f t="shared" si="215"/>
        <v>72090.410958904118</v>
      </c>
    </row>
    <row r="236" spans="1:23">
      <c r="A236" s="243">
        <v>1161</v>
      </c>
      <c r="B236" s="244" t="s">
        <v>703</v>
      </c>
      <c r="C236" s="244" t="s">
        <v>110</v>
      </c>
      <c r="D236" s="245">
        <v>46.087671232876716</v>
      </c>
      <c r="E236" s="246">
        <v>42683</v>
      </c>
      <c r="F236" s="255">
        <v>59505</v>
      </c>
      <c r="G236" s="248">
        <v>15000000</v>
      </c>
      <c r="H236" s="249">
        <v>1.76</v>
      </c>
      <c r="J236" s="291">
        <f t="shared" si="216"/>
        <v>1.7600000000000001E-2</v>
      </c>
      <c r="K236" s="292">
        <f t="shared" si="217"/>
        <v>264000</v>
      </c>
      <c r="L236" s="293">
        <f t="shared" si="205"/>
        <v>0</v>
      </c>
      <c r="M236" s="294">
        <f t="shared" si="218"/>
        <v>59262</v>
      </c>
      <c r="N236" s="294">
        <f t="shared" si="206"/>
        <v>59627</v>
      </c>
      <c r="O236" s="293">
        <f t="shared" si="207"/>
        <v>244</v>
      </c>
      <c r="P236" s="295">
        <f t="shared" si="208"/>
        <v>0.66849315068493154</v>
      </c>
      <c r="Q236" s="296">
        <f t="shared" si="209"/>
        <v>176482.19178082192</v>
      </c>
      <c r="R236" s="287">
        <f t="shared" si="210"/>
        <v>0</v>
      </c>
      <c r="S236" s="288">
        <f t="shared" si="211"/>
        <v>42461</v>
      </c>
      <c r="T236" s="288">
        <f t="shared" si="212"/>
        <v>42826</v>
      </c>
      <c r="U236" s="287">
        <f t="shared" si="213"/>
        <v>143</v>
      </c>
      <c r="V236" s="289">
        <f t="shared" si="214"/>
        <v>0.39178082191780822</v>
      </c>
      <c r="W236" s="290">
        <f t="shared" si="215"/>
        <v>103430.13698630137</v>
      </c>
    </row>
    <row r="237" spans="1:23">
      <c r="A237" s="243">
        <v>1191</v>
      </c>
      <c r="B237" s="244" t="s">
        <v>703</v>
      </c>
      <c r="C237" s="244" t="s">
        <v>110</v>
      </c>
      <c r="D237" s="245">
        <v>44.057534246575344</v>
      </c>
      <c r="E237" s="246">
        <v>43424</v>
      </c>
      <c r="F237" s="255">
        <v>59505</v>
      </c>
      <c r="G237" s="248">
        <v>15000000</v>
      </c>
      <c r="H237" s="249">
        <v>1.97</v>
      </c>
      <c r="J237" s="291">
        <f t="shared" si="216"/>
        <v>1.9699999999999999E-2</v>
      </c>
      <c r="K237" s="292">
        <f t="shared" si="217"/>
        <v>295500</v>
      </c>
      <c r="L237" s="293">
        <f t="shared" si="205"/>
        <v>0</v>
      </c>
      <c r="M237" s="294">
        <f t="shared" si="218"/>
        <v>59262</v>
      </c>
      <c r="N237" s="294">
        <f t="shared" si="206"/>
        <v>59627</v>
      </c>
      <c r="O237" s="293">
        <f t="shared" si="207"/>
        <v>244</v>
      </c>
      <c r="P237" s="295">
        <f t="shared" si="208"/>
        <v>0.66849315068493154</v>
      </c>
      <c r="Q237" s="296">
        <f t="shared" si="209"/>
        <v>197539.72602739726</v>
      </c>
      <c r="R237" s="287">
        <f t="shared" si="210"/>
        <v>0</v>
      </c>
      <c r="S237" s="288">
        <f t="shared" si="211"/>
        <v>43191</v>
      </c>
      <c r="T237" s="288">
        <f t="shared" si="212"/>
        <v>43556</v>
      </c>
      <c r="U237" s="287">
        <f t="shared" si="213"/>
        <v>132</v>
      </c>
      <c r="V237" s="289">
        <f t="shared" si="214"/>
        <v>0.36164383561643837</v>
      </c>
      <c r="W237" s="290">
        <f t="shared" si="215"/>
        <v>106865.75342465754</v>
      </c>
    </row>
    <row r="238" spans="1:23">
      <c r="A238" s="243">
        <v>1174</v>
      </c>
      <c r="B238" s="244" t="s">
        <v>703</v>
      </c>
      <c r="C238" s="244" t="s">
        <v>110</v>
      </c>
      <c r="D238" s="245">
        <v>46.049315068493151</v>
      </c>
      <c r="E238" s="246">
        <v>42818</v>
      </c>
      <c r="F238" s="255">
        <v>59626</v>
      </c>
      <c r="G238" s="248">
        <v>10000000</v>
      </c>
      <c r="H238" s="249">
        <v>1.73</v>
      </c>
      <c r="J238" s="291">
        <f t="shared" si="216"/>
        <v>1.7299999999999999E-2</v>
      </c>
      <c r="K238" s="292">
        <f t="shared" si="217"/>
        <v>173000</v>
      </c>
      <c r="L238" s="293">
        <f t="shared" si="205"/>
        <v>1</v>
      </c>
      <c r="M238" s="294">
        <f t="shared" si="218"/>
        <v>59262</v>
      </c>
      <c r="N238" s="294">
        <f t="shared" si="206"/>
        <v>59627</v>
      </c>
      <c r="O238" s="293">
        <f t="shared" si="207"/>
        <v>365</v>
      </c>
      <c r="P238" s="295">
        <f t="shared" si="208"/>
        <v>1</v>
      </c>
      <c r="Q238" s="296">
        <f t="shared" si="209"/>
        <v>173000</v>
      </c>
      <c r="R238" s="287">
        <f t="shared" si="210"/>
        <v>1</v>
      </c>
      <c r="S238" s="288">
        <f t="shared" si="211"/>
        <v>42461</v>
      </c>
      <c r="T238" s="288">
        <f t="shared" si="212"/>
        <v>42826</v>
      </c>
      <c r="U238" s="287">
        <f t="shared" si="213"/>
        <v>8</v>
      </c>
      <c r="V238" s="289">
        <f t="shared" si="214"/>
        <v>2.1917808219178082E-2</v>
      </c>
      <c r="W238" s="290">
        <f t="shared" si="215"/>
        <v>3791.7808219178082</v>
      </c>
    </row>
    <row r="239" spans="1:23">
      <c r="A239" s="243">
        <v>1139</v>
      </c>
      <c r="B239" s="244" t="s">
        <v>703</v>
      </c>
      <c r="C239" s="244" t="s">
        <v>110</v>
      </c>
      <c r="D239" s="245">
        <v>49.758904109589039</v>
      </c>
      <c r="E239" s="246">
        <v>41495</v>
      </c>
      <c r="F239" s="247">
        <v>59657</v>
      </c>
      <c r="G239" s="248">
        <v>10000000</v>
      </c>
      <c r="H239" s="249">
        <v>3.62</v>
      </c>
      <c r="J239" s="291">
        <f t="shared" si="216"/>
        <v>3.6200000000000003E-2</v>
      </c>
      <c r="K239" s="292">
        <f t="shared" si="217"/>
        <v>362000.00000000006</v>
      </c>
      <c r="L239" s="293">
        <f t="shared" si="205"/>
        <v>0</v>
      </c>
      <c r="M239" s="294">
        <f t="shared" si="218"/>
        <v>59627</v>
      </c>
      <c r="N239" s="294">
        <f t="shared" si="206"/>
        <v>59993</v>
      </c>
      <c r="O239" s="293">
        <f t="shared" si="207"/>
        <v>31</v>
      </c>
      <c r="P239" s="295">
        <f t="shared" si="208"/>
        <v>8.4699453551912565E-2</v>
      </c>
      <c r="Q239" s="296">
        <f t="shared" si="209"/>
        <v>30661.202185792354</v>
      </c>
      <c r="R239" s="287">
        <f t="shared" si="210"/>
        <v>0</v>
      </c>
      <c r="S239" s="288">
        <f t="shared" si="211"/>
        <v>41365</v>
      </c>
      <c r="T239" s="288">
        <f t="shared" si="212"/>
        <v>41730</v>
      </c>
      <c r="U239" s="287">
        <f t="shared" si="213"/>
        <v>235</v>
      </c>
      <c r="V239" s="289">
        <f t="shared" si="214"/>
        <v>0.64383561643835618</v>
      </c>
      <c r="W239" s="290">
        <f t="shared" si="215"/>
        <v>233068.49315068498</v>
      </c>
    </row>
    <row r="240" spans="1:23">
      <c r="A240" s="258">
        <v>1142</v>
      </c>
      <c r="B240" s="244" t="s">
        <v>703</v>
      </c>
      <c r="C240" s="244" t="s">
        <v>110</v>
      </c>
      <c r="D240" s="245">
        <v>49.605479452054794</v>
      </c>
      <c r="E240" s="246">
        <v>41551</v>
      </c>
      <c r="F240" s="255">
        <v>59657</v>
      </c>
      <c r="G240" s="248">
        <v>20000000</v>
      </c>
      <c r="H240" s="249">
        <v>3.56</v>
      </c>
      <c r="J240" s="291">
        <f t="shared" si="216"/>
        <v>3.56E-2</v>
      </c>
      <c r="K240" s="292">
        <f t="shared" si="217"/>
        <v>712000</v>
      </c>
      <c r="L240" s="293">
        <f t="shared" si="205"/>
        <v>0</v>
      </c>
      <c r="M240" s="294">
        <f t="shared" si="218"/>
        <v>59627</v>
      </c>
      <c r="N240" s="294">
        <f t="shared" si="206"/>
        <v>59993</v>
      </c>
      <c r="O240" s="293">
        <f t="shared" si="207"/>
        <v>31</v>
      </c>
      <c r="P240" s="295">
        <f t="shared" si="208"/>
        <v>8.4699453551912565E-2</v>
      </c>
      <c r="Q240" s="296">
        <f t="shared" si="209"/>
        <v>60306.010928961747</v>
      </c>
      <c r="R240" s="287">
        <f t="shared" si="210"/>
        <v>0</v>
      </c>
      <c r="S240" s="288">
        <f t="shared" si="211"/>
        <v>41365</v>
      </c>
      <c r="T240" s="288">
        <f t="shared" si="212"/>
        <v>41730</v>
      </c>
      <c r="U240" s="287">
        <f t="shared" si="213"/>
        <v>179</v>
      </c>
      <c r="V240" s="289">
        <f t="shared" si="214"/>
        <v>0.49041095890410957</v>
      </c>
      <c r="W240" s="290">
        <f t="shared" si="215"/>
        <v>349172.60273972602</v>
      </c>
    </row>
    <row r="241" spans="1:23">
      <c r="A241" s="243">
        <v>1192</v>
      </c>
      <c r="B241" s="244" t="s">
        <v>703</v>
      </c>
      <c r="C241" s="244" t="s">
        <v>110</v>
      </c>
      <c r="D241" s="245">
        <v>44.471232876712328</v>
      </c>
      <c r="E241" s="246">
        <v>43425</v>
      </c>
      <c r="F241" s="247">
        <v>59657</v>
      </c>
      <c r="G241" s="248">
        <v>15000000</v>
      </c>
      <c r="H241" s="249">
        <v>1.99</v>
      </c>
      <c r="J241" s="291">
        <f t="shared" si="216"/>
        <v>1.9900000000000001E-2</v>
      </c>
      <c r="K241" s="292">
        <f t="shared" si="217"/>
        <v>298500</v>
      </c>
      <c r="L241" s="293">
        <f t="shared" si="205"/>
        <v>0</v>
      </c>
      <c r="M241" s="294">
        <f t="shared" si="218"/>
        <v>59627</v>
      </c>
      <c r="N241" s="294">
        <f t="shared" si="206"/>
        <v>59993</v>
      </c>
      <c r="O241" s="293">
        <f t="shared" si="207"/>
        <v>31</v>
      </c>
      <c r="P241" s="295">
        <f t="shared" si="208"/>
        <v>8.4699453551912565E-2</v>
      </c>
      <c r="Q241" s="296">
        <f t="shared" si="209"/>
        <v>25282.7868852459</v>
      </c>
      <c r="R241" s="287">
        <f t="shared" si="210"/>
        <v>0</v>
      </c>
      <c r="S241" s="288">
        <f t="shared" si="211"/>
        <v>43191</v>
      </c>
      <c r="T241" s="288">
        <f t="shared" si="212"/>
        <v>43556</v>
      </c>
      <c r="U241" s="287">
        <f t="shared" si="213"/>
        <v>131</v>
      </c>
      <c r="V241" s="289">
        <f t="shared" si="214"/>
        <v>0.35890410958904112</v>
      </c>
      <c r="W241" s="290">
        <f t="shared" si="215"/>
        <v>107132.87671232877</v>
      </c>
    </row>
    <row r="242" spans="1:23">
      <c r="A242" s="243">
        <v>1194</v>
      </c>
      <c r="B242" s="244" t="s">
        <v>703</v>
      </c>
      <c r="C242" s="244" t="s">
        <v>110</v>
      </c>
      <c r="D242" s="245">
        <v>44.536986301369865</v>
      </c>
      <c r="E242" s="246">
        <v>43432</v>
      </c>
      <c r="F242" s="247">
        <v>59688</v>
      </c>
      <c r="G242" s="248">
        <v>15000000</v>
      </c>
      <c r="H242" s="249">
        <v>1.97</v>
      </c>
      <c r="J242" s="291">
        <f t="shared" si="216"/>
        <v>1.9699999999999999E-2</v>
      </c>
      <c r="K242" s="292">
        <f t="shared" si="217"/>
        <v>295500</v>
      </c>
      <c r="L242" s="293">
        <f t="shared" si="205"/>
        <v>0</v>
      </c>
      <c r="M242" s="294">
        <f t="shared" si="218"/>
        <v>59627</v>
      </c>
      <c r="N242" s="294">
        <f t="shared" si="206"/>
        <v>59993</v>
      </c>
      <c r="O242" s="293">
        <f t="shared" si="207"/>
        <v>62</v>
      </c>
      <c r="P242" s="295">
        <f t="shared" si="208"/>
        <v>0.16939890710382513</v>
      </c>
      <c r="Q242" s="296">
        <f t="shared" si="209"/>
        <v>50057.377049180323</v>
      </c>
      <c r="R242" s="287">
        <f t="shared" si="210"/>
        <v>0</v>
      </c>
      <c r="S242" s="288">
        <f t="shared" si="211"/>
        <v>43191</v>
      </c>
      <c r="T242" s="288">
        <f t="shared" si="212"/>
        <v>43556</v>
      </c>
      <c r="U242" s="287">
        <f t="shared" si="213"/>
        <v>124</v>
      </c>
      <c r="V242" s="289">
        <f t="shared" si="214"/>
        <v>0.33972602739726027</v>
      </c>
      <c r="W242" s="290">
        <f t="shared" si="215"/>
        <v>100389.04109589041</v>
      </c>
    </row>
    <row r="243" spans="1:23">
      <c r="A243" s="243">
        <v>1200</v>
      </c>
      <c r="B243" s="244" t="s">
        <v>703</v>
      </c>
      <c r="C243" s="244" t="s">
        <v>110</v>
      </c>
      <c r="D243" s="245">
        <v>44.654794520547945</v>
      </c>
      <c r="E243" s="246">
        <v>43480</v>
      </c>
      <c r="F243" s="255">
        <v>59779</v>
      </c>
      <c r="G243" s="248">
        <v>20000000</v>
      </c>
      <c r="H243" s="249">
        <v>1.76</v>
      </c>
      <c r="J243" s="291">
        <f t="shared" si="216"/>
        <v>1.7600000000000001E-2</v>
      </c>
      <c r="K243" s="292">
        <f t="shared" si="217"/>
        <v>352000</v>
      </c>
      <c r="L243" s="293">
        <f t="shared" si="205"/>
        <v>0</v>
      </c>
      <c r="M243" s="294">
        <f t="shared" si="218"/>
        <v>59627</v>
      </c>
      <c r="N243" s="294">
        <f t="shared" si="206"/>
        <v>59993</v>
      </c>
      <c r="O243" s="293">
        <f t="shared" si="207"/>
        <v>153</v>
      </c>
      <c r="P243" s="295">
        <f t="shared" si="208"/>
        <v>0.41803278688524592</v>
      </c>
      <c r="Q243" s="296">
        <f t="shared" si="209"/>
        <v>147147.54098360657</v>
      </c>
      <c r="R243" s="287">
        <f t="shared" si="210"/>
        <v>1</v>
      </c>
      <c r="S243" s="288">
        <f t="shared" si="211"/>
        <v>43191</v>
      </c>
      <c r="T243" s="288">
        <f t="shared" si="212"/>
        <v>43556</v>
      </c>
      <c r="U243" s="287">
        <f t="shared" si="213"/>
        <v>76</v>
      </c>
      <c r="V243" s="289">
        <f t="shared" si="214"/>
        <v>0.20821917808219179</v>
      </c>
      <c r="W243" s="290">
        <f t="shared" si="215"/>
        <v>73293.150684931505</v>
      </c>
    </row>
    <row r="244" spans="1:23">
      <c r="A244" s="243">
        <v>1169</v>
      </c>
      <c r="B244" s="244" t="s">
        <v>703</v>
      </c>
      <c r="C244" s="244" t="s">
        <v>110</v>
      </c>
      <c r="D244" s="245">
        <v>46.594520547945208</v>
      </c>
      <c r="E244" s="246">
        <v>42787</v>
      </c>
      <c r="F244" s="247">
        <v>59794</v>
      </c>
      <c r="G244" s="248">
        <v>25000000</v>
      </c>
      <c r="H244" s="249">
        <v>1.8599999999999999</v>
      </c>
      <c r="J244" s="291">
        <f t="shared" si="216"/>
        <v>1.8599999999999998E-2</v>
      </c>
      <c r="K244" s="292">
        <f t="shared" si="217"/>
        <v>464999.99999999994</v>
      </c>
      <c r="L244" s="293">
        <f t="shared" si="205"/>
        <v>0</v>
      </c>
      <c r="M244" s="294">
        <f t="shared" si="218"/>
        <v>59627</v>
      </c>
      <c r="N244" s="294">
        <f t="shared" si="206"/>
        <v>59993</v>
      </c>
      <c r="O244" s="293">
        <f t="shared" si="207"/>
        <v>168</v>
      </c>
      <c r="P244" s="295">
        <f t="shared" si="208"/>
        <v>0.45901639344262296</v>
      </c>
      <c r="Q244" s="296">
        <f t="shared" si="209"/>
        <v>213442.62295081964</v>
      </c>
      <c r="R244" s="287">
        <f t="shared" si="210"/>
        <v>1</v>
      </c>
      <c r="S244" s="288">
        <f t="shared" si="211"/>
        <v>42461</v>
      </c>
      <c r="T244" s="288">
        <f t="shared" si="212"/>
        <v>42826</v>
      </c>
      <c r="U244" s="287">
        <f t="shared" si="213"/>
        <v>39</v>
      </c>
      <c r="V244" s="289">
        <f t="shared" si="214"/>
        <v>0.10684931506849316</v>
      </c>
      <c r="W244" s="290">
        <f t="shared" si="215"/>
        <v>49684.931506849309</v>
      </c>
    </row>
    <row r="245" spans="1:23">
      <c r="A245" s="243">
        <v>1141</v>
      </c>
      <c r="B245" s="244" t="s">
        <v>703</v>
      </c>
      <c r="C245" s="244" t="s">
        <v>110</v>
      </c>
      <c r="D245" s="245">
        <v>50.024657534246572</v>
      </c>
      <c r="E245" s="246">
        <v>41551</v>
      </c>
      <c r="F245" s="255">
        <v>59810</v>
      </c>
      <c r="G245" s="248">
        <v>20000000</v>
      </c>
      <c r="H245" s="249">
        <v>3.56</v>
      </c>
      <c r="J245" s="291">
        <f t="shared" si="216"/>
        <v>3.56E-2</v>
      </c>
      <c r="K245" s="292">
        <f t="shared" si="217"/>
        <v>712000</v>
      </c>
      <c r="L245" s="293">
        <f t="shared" si="205"/>
        <v>0</v>
      </c>
      <c r="M245" s="294">
        <f t="shared" si="218"/>
        <v>59627</v>
      </c>
      <c r="N245" s="294">
        <f t="shared" si="206"/>
        <v>59993</v>
      </c>
      <c r="O245" s="293">
        <f t="shared" si="207"/>
        <v>184</v>
      </c>
      <c r="P245" s="295">
        <f t="shared" si="208"/>
        <v>0.50273224043715847</v>
      </c>
      <c r="Q245" s="296">
        <f t="shared" si="209"/>
        <v>357945.35519125685</v>
      </c>
      <c r="R245" s="287">
        <f t="shared" si="210"/>
        <v>0</v>
      </c>
      <c r="S245" s="288">
        <f t="shared" si="211"/>
        <v>41365</v>
      </c>
      <c r="T245" s="288">
        <f t="shared" si="212"/>
        <v>41730</v>
      </c>
      <c r="U245" s="287">
        <f t="shared" si="213"/>
        <v>179</v>
      </c>
      <c r="V245" s="289">
        <f t="shared" si="214"/>
        <v>0.49041095890410957</v>
      </c>
      <c r="W245" s="290">
        <f t="shared" si="215"/>
        <v>349172.60273972602</v>
      </c>
    </row>
    <row r="246" spans="1:23">
      <c r="A246" s="243">
        <v>1160</v>
      </c>
      <c r="B246" s="244" t="s">
        <v>703</v>
      </c>
      <c r="C246" s="244" t="s">
        <v>110</v>
      </c>
      <c r="D246" s="245">
        <v>47.101369863013701</v>
      </c>
      <c r="E246" s="246">
        <v>42678</v>
      </c>
      <c r="F246" s="247">
        <v>59870</v>
      </c>
      <c r="G246" s="248">
        <v>25000000</v>
      </c>
      <c r="H246" s="249">
        <v>1.79</v>
      </c>
      <c r="J246" s="291">
        <f t="shared" si="216"/>
        <v>1.7899999999999999E-2</v>
      </c>
      <c r="K246" s="292">
        <f t="shared" si="217"/>
        <v>447500</v>
      </c>
      <c r="L246" s="293">
        <f t="shared" si="205"/>
        <v>0</v>
      </c>
      <c r="M246" s="294">
        <f t="shared" si="218"/>
        <v>59627</v>
      </c>
      <c r="N246" s="294">
        <f t="shared" si="206"/>
        <v>59993</v>
      </c>
      <c r="O246" s="293">
        <f t="shared" si="207"/>
        <v>244</v>
      </c>
      <c r="P246" s="295">
        <f t="shared" si="208"/>
        <v>0.66666666666666663</v>
      </c>
      <c r="Q246" s="296">
        <f t="shared" si="209"/>
        <v>298333.33333333331</v>
      </c>
      <c r="R246" s="287">
        <f t="shared" si="210"/>
        <v>0</v>
      </c>
      <c r="S246" s="288">
        <f t="shared" si="211"/>
        <v>42461</v>
      </c>
      <c r="T246" s="288">
        <f t="shared" si="212"/>
        <v>42826</v>
      </c>
      <c r="U246" s="287">
        <f t="shared" si="213"/>
        <v>148</v>
      </c>
      <c r="V246" s="289">
        <f t="shared" si="214"/>
        <v>0.40547945205479452</v>
      </c>
      <c r="W246" s="290">
        <f t="shared" si="215"/>
        <v>181452.05479452055</v>
      </c>
    </row>
    <row r="247" spans="1:23">
      <c r="A247" s="243">
        <v>1165</v>
      </c>
      <c r="B247" s="244" t="s">
        <v>703</v>
      </c>
      <c r="C247" s="244" t="s">
        <v>110</v>
      </c>
      <c r="D247" s="245">
        <v>47.032876712328765</v>
      </c>
      <c r="E247" s="246">
        <v>42725</v>
      </c>
      <c r="F247" s="255">
        <v>59892</v>
      </c>
      <c r="G247" s="248">
        <v>10000000</v>
      </c>
      <c r="H247" s="249">
        <v>1.9800000000000002</v>
      </c>
      <c r="J247" s="291">
        <f t="shared" si="216"/>
        <v>1.9800000000000002E-2</v>
      </c>
      <c r="K247" s="292">
        <f t="shared" si="217"/>
        <v>198000.00000000003</v>
      </c>
      <c r="L247" s="293">
        <f t="shared" si="205"/>
        <v>0</v>
      </c>
      <c r="M247" s="294">
        <f t="shared" si="218"/>
        <v>59627</v>
      </c>
      <c r="N247" s="294">
        <f t="shared" si="206"/>
        <v>59993</v>
      </c>
      <c r="O247" s="293">
        <f t="shared" si="207"/>
        <v>266</v>
      </c>
      <c r="P247" s="295">
        <f t="shared" si="208"/>
        <v>0.72677595628415304</v>
      </c>
      <c r="Q247" s="296">
        <f t="shared" si="209"/>
        <v>143901.63934426231</v>
      </c>
      <c r="R247" s="287">
        <f t="shared" si="210"/>
        <v>0</v>
      </c>
      <c r="S247" s="288">
        <f t="shared" si="211"/>
        <v>42461</v>
      </c>
      <c r="T247" s="288">
        <f t="shared" si="212"/>
        <v>42826</v>
      </c>
      <c r="U247" s="287">
        <f t="shared" si="213"/>
        <v>101</v>
      </c>
      <c r="V247" s="289">
        <f t="shared" si="214"/>
        <v>0.27671232876712326</v>
      </c>
      <c r="W247" s="290">
        <f t="shared" si="215"/>
        <v>54789.04109589041</v>
      </c>
    </row>
    <row r="248" spans="1:23">
      <c r="A248" s="258">
        <v>1158</v>
      </c>
      <c r="B248" s="244" t="s">
        <v>703</v>
      </c>
      <c r="C248" s="244" t="s">
        <v>110</v>
      </c>
      <c r="D248" s="245">
        <v>47.526027397260272</v>
      </c>
      <c r="E248" s="246">
        <v>42646</v>
      </c>
      <c r="F248" s="255">
        <v>59993</v>
      </c>
      <c r="G248" s="248">
        <v>20000000</v>
      </c>
      <c r="H248" s="249">
        <v>1.4200000000000002</v>
      </c>
      <c r="J248" s="291">
        <f t="shared" si="216"/>
        <v>1.4200000000000001E-2</v>
      </c>
      <c r="K248" s="292">
        <f t="shared" si="217"/>
        <v>284000</v>
      </c>
      <c r="L248" s="293">
        <f t="shared" si="205"/>
        <v>0</v>
      </c>
      <c r="M248" s="294">
        <f t="shared" si="218"/>
        <v>59993</v>
      </c>
      <c r="N248" s="294">
        <f t="shared" si="206"/>
        <v>60358</v>
      </c>
      <c r="O248" s="293">
        <f t="shared" si="207"/>
        <v>1</v>
      </c>
      <c r="P248" s="295">
        <f t="shared" si="208"/>
        <v>2.7397260273972603E-3</v>
      </c>
      <c r="Q248" s="296">
        <f t="shared" si="209"/>
        <v>778.08219178082197</v>
      </c>
      <c r="R248" s="287">
        <f t="shared" si="210"/>
        <v>0</v>
      </c>
      <c r="S248" s="288">
        <f t="shared" si="211"/>
        <v>42461</v>
      </c>
      <c r="T248" s="288">
        <f t="shared" si="212"/>
        <v>42826</v>
      </c>
      <c r="U248" s="287">
        <f t="shared" si="213"/>
        <v>180</v>
      </c>
      <c r="V248" s="289">
        <f t="shared" si="214"/>
        <v>0.49315068493150682</v>
      </c>
      <c r="W248" s="290">
        <f t="shared" si="215"/>
        <v>140054.79452054793</v>
      </c>
    </row>
    <row r="249" spans="1:23">
      <c r="A249" s="243">
        <v>1177</v>
      </c>
      <c r="B249" s="244" t="s">
        <v>703</v>
      </c>
      <c r="C249" s="244" t="s">
        <v>110</v>
      </c>
      <c r="D249" s="245">
        <v>46.627397260273973</v>
      </c>
      <c r="E249" s="246">
        <v>43084</v>
      </c>
      <c r="F249" s="247">
        <v>60103</v>
      </c>
      <c r="G249" s="248">
        <v>15000000</v>
      </c>
      <c r="H249" s="249">
        <v>1.69</v>
      </c>
      <c r="J249" s="291">
        <f t="shared" si="216"/>
        <v>1.6899999999999998E-2</v>
      </c>
      <c r="K249" s="292">
        <f t="shared" si="217"/>
        <v>253499.99999999997</v>
      </c>
      <c r="L249" s="293">
        <f t="shared" si="205"/>
        <v>0</v>
      </c>
      <c r="M249" s="294">
        <f t="shared" si="218"/>
        <v>59993</v>
      </c>
      <c r="N249" s="294">
        <f t="shared" si="206"/>
        <v>60358</v>
      </c>
      <c r="O249" s="293">
        <f t="shared" si="207"/>
        <v>111</v>
      </c>
      <c r="P249" s="295">
        <f t="shared" si="208"/>
        <v>0.30410958904109592</v>
      </c>
      <c r="Q249" s="296">
        <f t="shared" si="209"/>
        <v>77091.780821917811</v>
      </c>
      <c r="R249" s="287">
        <f t="shared" si="210"/>
        <v>0</v>
      </c>
      <c r="S249" s="288">
        <f t="shared" si="211"/>
        <v>42826</v>
      </c>
      <c r="T249" s="288">
        <f t="shared" si="212"/>
        <v>43191</v>
      </c>
      <c r="U249" s="287">
        <f t="shared" si="213"/>
        <v>107</v>
      </c>
      <c r="V249" s="289">
        <f t="shared" si="214"/>
        <v>0.29315068493150687</v>
      </c>
      <c r="W249" s="290">
        <f t="shared" si="215"/>
        <v>74313.698630136976</v>
      </c>
    </row>
    <row r="250" spans="1:23">
      <c r="A250" s="243">
        <v>1159</v>
      </c>
      <c r="B250" s="244" t="s">
        <v>703</v>
      </c>
      <c r="C250" s="244" t="s">
        <v>110</v>
      </c>
      <c r="D250" s="245">
        <v>48.104109589041094</v>
      </c>
      <c r="E250" s="246">
        <v>42647</v>
      </c>
      <c r="F250" s="247">
        <v>60205</v>
      </c>
      <c r="G250" s="248">
        <v>16000000</v>
      </c>
      <c r="H250" s="249">
        <v>1.37</v>
      </c>
      <c r="J250" s="291">
        <f t="shared" si="216"/>
        <v>1.37E-2</v>
      </c>
      <c r="K250" s="292">
        <f t="shared" si="217"/>
        <v>219200</v>
      </c>
      <c r="L250" s="293">
        <f t="shared" si="205"/>
        <v>0</v>
      </c>
      <c r="M250" s="294">
        <f t="shared" si="218"/>
        <v>59993</v>
      </c>
      <c r="N250" s="294">
        <f t="shared" si="206"/>
        <v>60358</v>
      </c>
      <c r="O250" s="293">
        <f t="shared" si="207"/>
        <v>213</v>
      </c>
      <c r="P250" s="295">
        <f t="shared" si="208"/>
        <v>0.58356164383561648</v>
      </c>
      <c r="Q250" s="296">
        <f t="shared" si="209"/>
        <v>127916.71232876713</v>
      </c>
      <c r="R250" s="287">
        <f t="shared" si="210"/>
        <v>0</v>
      </c>
      <c r="S250" s="288">
        <f t="shared" si="211"/>
        <v>42461</v>
      </c>
      <c r="T250" s="288">
        <f t="shared" si="212"/>
        <v>42826</v>
      </c>
      <c r="U250" s="287">
        <f t="shared" si="213"/>
        <v>179</v>
      </c>
      <c r="V250" s="289">
        <f t="shared" si="214"/>
        <v>0.49041095890410957</v>
      </c>
      <c r="W250" s="290">
        <f t="shared" si="215"/>
        <v>107498.08219178082</v>
      </c>
    </row>
    <row r="251" spans="1:23">
      <c r="A251" s="243">
        <v>1163</v>
      </c>
      <c r="B251" s="244" t="s">
        <v>703</v>
      </c>
      <c r="C251" s="244" t="s">
        <v>110</v>
      </c>
      <c r="D251" s="245">
        <v>48.049315068493151</v>
      </c>
      <c r="E251" s="246">
        <v>42718</v>
      </c>
      <c r="F251" s="247">
        <v>60256</v>
      </c>
      <c r="G251" s="248">
        <v>25000000</v>
      </c>
      <c r="H251" s="249">
        <v>2.0299999999999998</v>
      </c>
      <c r="J251" s="291">
        <f t="shared" si="216"/>
        <v>2.0299999999999999E-2</v>
      </c>
      <c r="K251" s="292">
        <f t="shared" si="217"/>
        <v>507499.99999999994</v>
      </c>
      <c r="L251" s="293">
        <f t="shared" si="205"/>
        <v>0</v>
      </c>
      <c r="M251" s="294">
        <f t="shared" si="218"/>
        <v>59993</v>
      </c>
      <c r="N251" s="294">
        <f t="shared" si="206"/>
        <v>60358</v>
      </c>
      <c r="O251" s="293">
        <f t="shared" si="207"/>
        <v>264</v>
      </c>
      <c r="P251" s="295">
        <f t="shared" si="208"/>
        <v>0.72328767123287674</v>
      </c>
      <c r="Q251" s="296">
        <f t="shared" si="209"/>
        <v>367068.49315068492</v>
      </c>
      <c r="R251" s="287">
        <f t="shared" si="210"/>
        <v>0</v>
      </c>
      <c r="S251" s="288">
        <f t="shared" si="211"/>
        <v>42461</v>
      </c>
      <c r="T251" s="288">
        <f t="shared" si="212"/>
        <v>42826</v>
      </c>
      <c r="U251" s="287">
        <f t="shared" si="213"/>
        <v>108</v>
      </c>
      <c r="V251" s="289">
        <f t="shared" si="214"/>
        <v>0.29589041095890412</v>
      </c>
      <c r="W251" s="290">
        <f t="shared" si="215"/>
        <v>150164.38356164383</v>
      </c>
    </row>
    <row r="252" spans="1:23">
      <c r="A252" s="243">
        <v>1184</v>
      </c>
      <c r="B252" s="244" t="s">
        <v>703</v>
      </c>
      <c r="C252" s="244" t="s">
        <v>110</v>
      </c>
      <c r="D252" s="245">
        <v>46.978082191780821</v>
      </c>
      <c r="E252" s="246">
        <v>43140</v>
      </c>
      <c r="F252" s="255">
        <v>60287</v>
      </c>
      <c r="G252" s="248">
        <v>15000000</v>
      </c>
      <c r="H252" s="249">
        <v>1.83</v>
      </c>
      <c r="J252" s="291">
        <f t="shared" si="216"/>
        <v>1.83E-2</v>
      </c>
      <c r="K252" s="292">
        <f t="shared" si="217"/>
        <v>274500</v>
      </c>
      <c r="L252" s="293">
        <f t="shared" si="205"/>
        <v>1</v>
      </c>
      <c r="M252" s="294">
        <f t="shared" si="218"/>
        <v>59993</v>
      </c>
      <c r="N252" s="294">
        <f t="shared" si="206"/>
        <v>60358</v>
      </c>
      <c r="O252" s="293">
        <f t="shared" si="207"/>
        <v>295</v>
      </c>
      <c r="P252" s="295">
        <f t="shared" si="208"/>
        <v>0.80821917808219179</v>
      </c>
      <c r="Q252" s="296">
        <f t="shared" si="209"/>
        <v>221856.16438356164</v>
      </c>
      <c r="R252" s="287">
        <f t="shared" si="210"/>
        <v>1</v>
      </c>
      <c r="S252" s="288">
        <f t="shared" si="211"/>
        <v>42826</v>
      </c>
      <c r="T252" s="288">
        <f t="shared" si="212"/>
        <v>43191</v>
      </c>
      <c r="U252" s="287">
        <f t="shared" si="213"/>
        <v>51</v>
      </c>
      <c r="V252" s="289">
        <f t="shared" si="214"/>
        <v>0.13972602739726028</v>
      </c>
      <c r="W252" s="290">
        <f t="shared" si="215"/>
        <v>38354.794520547948</v>
      </c>
    </row>
    <row r="253" spans="1:23">
      <c r="A253" s="243">
        <v>1164</v>
      </c>
      <c r="B253" s="244" t="s">
        <v>703</v>
      </c>
      <c r="C253" s="244" t="s">
        <v>110</v>
      </c>
      <c r="D253" s="245">
        <v>48.145205479452052</v>
      </c>
      <c r="E253" s="246">
        <v>42725</v>
      </c>
      <c r="F253" s="247">
        <v>60298</v>
      </c>
      <c r="G253" s="248">
        <v>15000000</v>
      </c>
      <c r="H253" s="249">
        <v>1.9800000000000002</v>
      </c>
      <c r="J253" s="291">
        <f t="shared" si="216"/>
        <v>1.9800000000000002E-2</v>
      </c>
      <c r="K253" s="292">
        <f t="shared" si="217"/>
        <v>297000</v>
      </c>
      <c r="L253" s="293">
        <f t="shared" si="205"/>
        <v>1</v>
      </c>
      <c r="M253" s="294">
        <f t="shared" si="218"/>
        <v>59993</v>
      </c>
      <c r="N253" s="294">
        <f t="shared" si="206"/>
        <v>60358</v>
      </c>
      <c r="O253" s="293">
        <f t="shared" si="207"/>
        <v>306</v>
      </c>
      <c r="P253" s="295">
        <f t="shared" si="208"/>
        <v>0.83835616438356164</v>
      </c>
      <c r="Q253" s="296">
        <f t="shared" si="209"/>
        <v>248991.78082191781</v>
      </c>
      <c r="R253" s="287">
        <f t="shared" si="210"/>
        <v>0</v>
      </c>
      <c r="S253" s="288">
        <f t="shared" si="211"/>
        <v>42461</v>
      </c>
      <c r="T253" s="288">
        <f t="shared" si="212"/>
        <v>42826</v>
      </c>
      <c r="U253" s="287">
        <f t="shared" si="213"/>
        <v>101</v>
      </c>
      <c r="V253" s="289">
        <f t="shared" si="214"/>
        <v>0.27671232876712326</v>
      </c>
      <c r="W253" s="290">
        <f t="shared" si="215"/>
        <v>82183.561643835608</v>
      </c>
    </row>
    <row r="254" spans="1:23">
      <c r="A254" s="243">
        <v>1171</v>
      </c>
      <c r="B254" s="244" t="s">
        <v>703</v>
      </c>
      <c r="C254" s="244" t="s">
        <v>110</v>
      </c>
      <c r="D254" s="245">
        <v>48.07123287671233</v>
      </c>
      <c r="E254" s="246">
        <v>42795</v>
      </c>
      <c r="F254" s="255">
        <v>60341</v>
      </c>
      <c r="G254" s="248">
        <v>25000000</v>
      </c>
      <c r="H254" s="249">
        <v>1.7500000000000002</v>
      </c>
      <c r="J254" s="291">
        <f t="shared" si="216"/>
        <v>1.7500000000000002E-2</v>
      </c>
      <c r="K254" s="292">
        <f t="shared" si="217"/>
        <v>437500.00000000006</v>
      </c>
      <c r="L254" s="293">
        <f t="shared" si="205"/>
        <v>1</v>
      </c>
      <c r="M254" s="294">
        <f t="shared" si="218"/>
        <v>59993</v>
      </c>
      <c r="N254" s="294">
        <f t="shared" si="206"/>
        <v>60358</v>
      </c>
      <c r="O254" s="293">
        <f t="shared" si="207"/>
        <v>349</v>
      </c>
      <c r="P254" s="295">
        <f t="shared" si="208"/>
        <v>0.95616438356164379</v>
      </c>
      <c r="Q254" s="296">
        <f t="shared" si="209"/>
        <v>418321.91780821921</v>
      </c>
      <c r="R254" s="287">
        <f t="shared" si="210"/>
        <v>1</v>
      </c>
      <c r="S254" s="288">
        <f t="shared" si="211"/>
        <v>42461</v>
      </c>
      <c r="T254" s="288">
        <f t="shared" si="212"/>
        <v>42826</v>
      </c>
      <c r="U254" s="287">
        <f t="shared" si="213"/>
        <v>31</v>
      </c>
      <c r="V254" s="289">
        <f t="shared" si="214"/>
        <v>8.4931506849315067E-2</v>
      </c>
      <c r="W254" s="290">
        <f t="shared" si="215"/>
        <v>37157.534246575349</v>
      </c>
    </row>
    <row r="255" spans="1:23">
      <c r="A255" s="243">
        <v>1187</v>
      </c>
      <c r="B255" s="244" t="s">
        <v>703</v>
      </c>
      <c r="C255" s="244" t="s">
        <v>110</v>
      </c>
      <c r="D255" s="245">
        <v>47.043835616438358</v>
      </c>
      <c r="E255" s="246">
        <v>43175</v>
      </c>
      <c r="F255" s="247">
        <v>60346</v>
      </c>
      <c r="G255" s="248">
        <v>20000000</v>
      </c>
      <c r="H255" s="249">
        <v>1.7500000000000002</v>
      </c>
      <c r="J255" s="291">
        <f t="shared" si="216"/>
        <v>1.7500000000000002E-2</v>
      </c>
      <c r="K255" s="292">
        <f t="shared" si="217"/>
        <v>350000.00000000006</v>
      </c>
      <c r="L255" s="293">
        <f t="shared" si="205"/>
        <v>1</v>
      </c>
      <c r="M255" s="294">
        <f t="shared" si="218"/>
        <v>59993</v>
      </c>
      <c r="N255" s="294">
        <f t="shared" si="206"/>
        <v>60358</v>
      </c>
      <c r="O255" s="293">
        <f t="shared" si="207"/>
        <v>354</v>
      </c>
      <c r="P255" s="295">
        <f t="shared" si="208"/>
        <v>0.96986301369863015</v>
      </c>
      <c r="Q255" s="296">
        <f t="shared" si="209"/>
        <v>339452.05479452061</v>
      </c>
      <c r="R255" s="287">
        <f t="shared" si="210"/>
        <v>1</v>
      </c>
      <c r="S255" s="288">
        <f t="shared" si="211"/>
        <v>42826</v>
      </c>
      <c r="T255" s="288">
        <f t="shared" si="212"/>
        <v>43191</v>
      </c>
      <c r="U255" s="287">
        <f t="shared" si="213"/>
        <v>16</v>
      </c>
      <c r="V255" s="289">
        <f t="shared" si="214"/>
        <v>4.3835616438356165E-2</v>
      </c>
      <c r="W255" s="290">
        <f t="shared" si="215"/>
        <v>15342.46575342466</v>
      </c>
    </row>
    <row r="256" spans="1:23">
      <c r="A256" s="243">
        <v>1176</v>
      </c>
      <c r="B256" s="244" t="s">
        <v>703</v>
      </c>
      <c r="C256" s="244" t="s">
        <v>110</v>
      </c>
      <c r="D256" s="245">
        <v>48.035616438356165</v>
      </c>
      <c r="E256" s="246">
        <v>42823</v>
      </c>
      <c r="F256" s="255">
        <v>60356</v>
      </c>
      <c r="G256" s="248">
        <v>16845500</v>
      </c>
      <c r="H256" s="249">
        <v>1.7000000000000002</v>
      </c>
      <c r="J256" s="291">
        <f t="shared" si="216"/>
        <v>1.7000000000000001E-2</v>
      </c>
      <c r="K256" s="292">
        <f t="shared" si="217"/>
        <v>286373.5</v>
      </c>
      <c r="L256" s="293">
        <f t="shared" si="205"/>
        <v>1</v>
      </c>
      <c r="M256" s="294">
        <f t="shared" si="218"/>
        <v>59993</v>
      </c>
      <c r="N256" s="294">
        <f t="shared" si="206"/>
        <v>60358</v>
      </c>
      <c r="O256" s="293">
        <f t="shared" si="207"/>
        <v>364</v>
      </c>
      <c r="P256" s="295">
        <f t="shared" si="208"/>
        <v>0.99726027397260275</v>
      </c>
      <c r="Q256" s="296">
        <f t="shared" si="209"/>
        <v>285588.91506849317</v>
      </c>
      <c r="R256" s="287">
        <f t="shared" si="210"/>
        <v>1</v>
      </c>
      <c r="S256" s="288">
        <f t="shared" si="211"/>
        <v>42461</v>
      </c>
      <c r="T256" s="288">
        <f t="shared" si="212"/>
        <v>42826</v>
      </c>
      <c r="U256" s="287">
        <f t="shared" si="213"/>
        <v>3</v>
      </c>
      <c r="V256" s="289">
        <f t="shared" si="214"/>
        <v>8.21917808219178E-3</v>
      </c>
      <c r="W256" s="290">
        <f t="shared" si="215"/>
        <v>2353.7547945205479</v>
      </c>
    </row>
    <row r="257" spans="1:23">
      <c r="A257" s="243">
        <v>1190</v>
      </c>
      <c r="B257" s="244" t="s">
        <v>703</v>
      </c>
      <c r="C257" s="244" t="s">
        <v>110</v>
      </c>
      <c r="D257" s="245">
        <v>47.276712328767125</v>
      </c>
      <c r="E257" s="246">
        <v>43182</v>
      </c>
      <c r="F257" s="247">
        <v>60438</v>
      </c>
      <c r="G257" s="248">
        <v>12649400</v>
      </c>
      <c r="H257" s="249">
        <v>1.6500000000000001</v>
      </c>
      <c r="J257" s="291">
        <f t="shared" si="216"/>
        <v>1.6500000000000001E-2</v>
      </c>
      <c r="K257" s="292">
        <f t="shared" si="217"/>
        <v>208715.1</v>
      </c>
      <c r="L257" s="293">
        <f t="shared" si="205"/>
        <v>0</v>
      </c>
      <c r="M257" s="294">
        <f t="shared" si="218"/>
        <v>60358</v>
      </c>
      <c r="N257" s="294">
        <f t="shared" si="206"/>
        <v>60723</v>
      </c>
      <c r="O257" s="293">
        <f t="shared" si="207"/>
        <v>81</v>
      </c>
      <c r="P257" s="295">
        <f t="shared" si="208"/>
        <v>0.22191780821917809</v>
      </c>
      <c r="Q257" s="296">
        <f t="shared" si="209"/>
        <v>46317.597534246575</v>
      </c>
      <c r="R257" s="287">
        <f t="shared" si="210"/>
        <v>1</v>
      </c>
      <c r="S257" s="288">
        <f t="shared" si="211"/>
        <v>42826</v>
      </c>
      <c r="T257" s="288">
        <f t="shared" si="212"/>
        <v>43191</v>
      </c>
      <c r="U257" s="287">
        <f t="shared" si="213"/>
        <v>9</v>
      </c>
      <c r="V257" s="289">
        <f t="shared" si="214"/>
        <v>2.4657534246575342E-2</v>
      </c>
      <c r="W257" s="290">
        <f t="shared" si="215"/>
        <v>5146.3997260273973</v>
      </c>
    </row>
    <row r="258" spans="1:23">
      <c r="A258" s="243">
        <v>1156</v>
      </c>
      <c r="B258" s="244" t="s">
        <v>703</v>
      </c>
      <c r="C258" s="244" t="s">
        <v>110</v>
      </c>
      <c r="D258" s="245">
        <v>49.758904109589039</v>
      </c>
      <c r="E258" s="246">
        <v>42440</v>
      </c>
      <c r="F258" s="247">
        <v>60602</v>
      </c>
      <c r="G258" s="248">
        <v>40000000</v>
      </c>
      <c r="H258" s="249">
        <v>2.25</v>
      </c>
      <c r="J258" s="291">
        <f t="shared" si="216"/>
        <v>2.2499999999999999E-2</v>
      </c>
      <c r="K258" s="292">
        <f t="shared" si="217"/>
        <v>900000</v>
      </c>
      <c r="L258" s="293">
        <f t="shared" si="205"/>
        <v>0</v>
      </c>
      <c r="M258" s="294">
        <f t="shared" si="218"/>
        <v>60358</v>
      </c>
      <c r="N258" s="294">
        <f t="shared" si="206"/>
        <v>60723</v>
      </c>
      <c r="O258" s="293">
        <f t="shared" si="207"/>
        <v>245</v>
      </c>
      <c r="P258" s="295">
        <f t="shared" si="208"/>
        <v>0.67123287671232879</v>
      </c>
      <c r="Q258" s="296">
        <f t="shared" si="209"/>
        <v>604109.58904109593</v>
      </c>
      <c r="R258" s="287">
        <f t="shared" si="210"/>
        <v>1</v>
      </c>
      <c r="S258" s="288">
        <f t="shared" si="211"/>
        <v>42095</v>
      </c>
      <c r="T258" s="288">
        <f t="shared" si="212"/>
        <v>42461</v>
      </c>
      <c r="U258" s="287">
        <f t="shared" si="213"/>
        <v>21</v>
      </c>
      <c r="V258" s="289">
        <f t="shared" si="214"/>
        <v>5.737704918032787E-2</v>
      </c>
      <c r="W258" s="290">
        <f t="shared" si="215"/>
        <v>51639.344262295082</v>
      </c>
    </row>
    <row r="259" spans="1:23">
      <c r="A259" s="243">
        <v>1157</v>
      </c>
      <c r="B259" s="244" t="s">
        <v>703</v>
      </c>
      <c r="C259" s="244" t="s">
        <v>110</v>
      </c>
      <c r="D259" s="245">
        <v>49.871232876712327</v>
      </c>
      <c r="E259" s="246">
        <v>42443</v>
      </c>
      <c r="F259" s="247">
        <v>60646</v>
      </c>
      <c r="G259" s="248">
        <v>20000000</v>
      </c>
      <c r="H259" s="249">
        <v>2.2399999999999998</v>
      </c>
      <c r="J259" s="291">
        <f t="shared" si="216"/>
        <v>2.2399999999999996E-2</v>
      </c>
      <c r="K259" s="292">
        <f t="shared" si="217"/>
        <v>447999.99999999994</v>
      </c>
      <c r="L259" s="293">
        <f t="shared" si="205"/>
        <v>1</v>
      </c>
      <c r="M259" s="294">
        <f t="shared" si="218"/>
        <v>60358</v>
      </c>
      <c r="N259" s="294">
        <f t="shared" si="206"/>
        <v>60723</v>
      </c>
      <c r="O259" s="293">
        <f t="shared" si="207"/>
        <v>289</v>
      </c>
      <c r="P259" s="295">
        <f t="shared" si="208"/>
        <v>0.79178082191780819</v>
      </c>
      <c r="Q259" s="296">
        <f t="shared" si="209"/>
        <v>354717.808219178</v>
      </c>
      <c r="R259" s="287">
        <f t="shared" si="210"/>
        <v>1</v>
      </c>
      <c r="S259" s="288">
        <f t="shared" si="211"/>
        <v>42095</v>
      </c>
      <c r="T259" s="288">
        <f t="shared" si="212"/>
        <v>42461</v>
      </c>
      <c r="U259" s="287">
        <f t="shared" si="213"/>
        <v>18</v>
      </c>
      <c r="V259" s="289">
        <f t="shared" si="214"/>
        <v>4.9180327868852458E-2</v>
      </c>
      <c r="W259" s="290">
        <f t="shared" si="215"/>
        <v>22032.7868852459</v>
      </c>
    </row>
    <row r="260" spans="1:23">
      <c r="A260" s="250">
        <v>1155</v>
      </c>
      <c r="B260" s="244" t="s">
        <v>703</v>
      </c>
      <c r="C260" s="244" t="s">
        <v>110</v>
      </c>
      <c r="D260" s="245">
        <v>49.934246575342463</v>
      </c>
      <c r="E260" s="246">
        <v>42438</v>
      </c>
      <c r="F260" s="247">
        <v>60664</v>
      </c>
      <c r="G260" s="248">
        <v>40000000</v>
      </c>
      <c r="H260" s="249">
        <v>2.2999999999999998</v>
      </c>
      <c r="J260" s="291">
        <f t="shared" si="216"/>
        <v>2.3E-2</v>
      </c>
      <c r="K260" s="292">
        <f t="shared" si="217"/>
        <v>920000</v>
      </c>
      <c r="L260" s="293">
        <f t="shared" si="205"/>
        <v>1</v>
      </c>
      <c r="M260" s="294">
        <f t="shared" si="218"/>
        <v>60358</v>
      </c>
      <c r="N260" s="294">
        <f t="shared" si="206"/>
        <v>60723</v>
      </c>
      <c r="O260" s="293">
        <f t="shared" si="207"/>
        <v>307</v>
      </c>
      <c r="P260" s="295">
        <f t="shared" si="208"/>
        <v>0.84109589041095889</v>
      </c>
      <c r="Q260" s="296">
        <f t="shared" si="209"/>
        <v>773808.21917808219</v>
      </c>
      <c r="R260" s="287">
        <f t="shared" si="210"/>
        <v>1</v>
      </c>
      <c r="S260" s="288">
        <f t="shared" si="211"/>
        <v>42095</v>
      </c>
      <c r="T260" s="288">
        <f t="shared" si="212"/>
        <v>42461</v>
      </c>
      <c r="U260" s="287">
        <f t="shared" si="213"/>
        <v>23</v>
      </c>
      <c r="V260" s="289">
        <f t="shared" si="214"/>
        <v>6.2841530054644809E-2</v>
      </c>
      <c r="W260" s="290">
        <f t="shared" si="215"/>
        <v>57814.207650273223</v>
      </c>
    </row>
    <row r="261" spans="1:23">
      <c r="A261" s="243">
        <v>1266</v>
      </c>
      <c r="B261" s="244" t="s">
        <v>703</v>
      </c>
      <c r="C261" s="244" t="s">
        <v>110</v>
      </c>
      <c r="D261" s="245">
        <v>43.2</v>
      </c>
      <c r="E261" s="246">
        <v>44937</v>
      </c>
      <c r="F261" s="247">
        <v>60706</v>
      </c>
      <c r="G261" s="248">
        <v>17500000</v>
      </c>
      <c r="H261" s="249">
        <v>3.82</v>
      </c>
      <c r="J261" s="291">
        <f t="shared" si="216"/>
        <v>3.8199999999999998E-2</v>
      </c>
      <c r="K261" s="292">
        <f t="shared" si="217"/>
        <v>668500</v>
      </c>
      <c r="L261" s="293">
        <f t="shared" si="205"/>
        <v>1</v>
      </c>
      <c r="M261" s="294">
        <f t="shared" si="218"/>
        <v>60358</v>
      </c>
      <c r="N261" s="294">
        <f t="shared" si="206"/>
        <v>60723</v>
      </c>
      <c r="O261" s="293">
        <f t="shared" si="207"/>
        <v>349</v>
      </c>
      <c r="P261" s="295">
        <f t="shared" si="208"/>
        <v>0.95616438356164379</v>
      </c>
      <c r="Q261" s="296">
        <f t="shared" si="209"/>
        <v>639195.89041095891</v>
      </c>
      <c r="R261" s="287">
        <f t="shared" si="210"/>
        <v>1</v>
      </c>
      <c r="S261" s="288">
        <f t="shared" si="211"/>
        <v>44652</v>
      </c>
      <c r="T261" s="288">
        <f t="shared" si="212"/>
        <v>45017</v>
      </c>
      <c r="U261" s="287">
        <f t="shared" si="213"/>
        <v>80</v>
      </c>
      <c r="V261" s="289">
        <f t="shared" si="214"/>
        <v>0.21917808219178081</v>
      </c>
      <c r="W261" s="290">
        <f t="shared" si="215"/>
        <v>146520.54794520547</v>
      </c>
    </row>
    <row r="262" spans="1:23">
      <c r="A262" s="243">
        <v>1186</v>
      </c>
      <c r="B262" s="244" t="s">
        <v>703</v>
      </c>
      <c r="C262" s="244" t="s">
        <v>110</v>
      </c>
      <c r="D262" s="245">
        <v>48.084931506849315</v>
      </c>
      <c r="E262" s="246">
        <v>43165</v>
      </c>
      <c r="F262" s="247">
        <v>60716</v>
      </c>
      <c r="G262" s="248">
        <v>20000000</v>
      </c>
      <c r="H262" s="249">
        <v>1.72</v>
      </c>
      <c r="J262" s="291">
        <f t="shared" si="216"/>
        <v>1.72E-2</v>
      </c>
      <c r="K262" s="292">
        <f t="shared" si="217"/>
        <v>344000</v>
      </c>
      <c r="L262" s="293">
        <f t="shared" si="205"/>
        <v>1</v>
      </c>
      <c r="M262" s="294">
        <f t="shared" si="218"/>
        <v>60358</v>
      </c>
      <c r="N262" s="294">
        <f t="shared" si="206"/>
        <v>60723</v>
      </c>
      <c r="O262" s="293">
        <f t="shared" si="207"/>
        <v>359</v>
      </c>
      <c r="P262" s="295">
        <f t="shared" si="208"/>
        <v>0.98356164383561639</v>
      </c>
      <c r="Q262" s="296">
        <f t="shared" si="209"/>
        <v>338345.20547945204</v>
      </c>
      <c r="R262" s="287">
        <f t="shared" si="210"/>
        <v>1</v>
      </c>
      <c r="S262" s="288">
        <f t="shared" si="211"/>
        <v>42826</v>
      </c>
      <c r="T262" s="288">
        <f t="shared" si="212"/>
        <v>43191</v>
      </c>
      <c r="U262" s="287">
        <f t="shared" si="213"/>
        <v>26</v>
      </c>
      <c r="V262" s="289">
        <f t="shared" si="214"/>
        <v>7.1232876712328766E-2</v>
      </c>
      <c r="W262" s="290">
        <f t="shared" si="215"/>
        <v>24504.109589041094</v>
      </c>
    </row>
    <row r="263" spans="1:23">
      <c r="A263" s="243" t="s">
        <v>716</v>
      </c>
      <c r="B263" s="244" t="s">
        <v>703</v>
      </c>
      <c r="C263" s="244" t="s">
        <v>110</v>
      </c>
      <c r="D263" s="245">
        <v>48.358904109589041</v>
      </c>
      <c r="E263" s="246">
        <v>43182</v>
      </c>
      <c r="F263" s="247">
        <v>60833</v>
      </c>
      <c r="G263" s="248">
        <v>20000000</v>
      </c>
      <c r="H263" s="249">
        <v>1.6500000000000001</v>
      </c>
      <c r="J263" s="291">
        <f t="shared" si="216"/>
        <v>1.6500000000000001E-2</v>
      </c>
      <c r="K263" s="292">
        <f t="shared" si="217"/>
        <v>330000</v>
      </c>
      <c r="L263" s="293">
        <f t="shared" ref="L263:L326" si="219">IF(MONTH(F263)&lt;=3,1,0)</f>
        <v>0</v>
      </c>
      <c r="M263" s="294">
        <f t="shared" si="218"/>
        <v>60723</v>
      </c>
      <c r="N263" s="294">
        <f t="shared" ref="N263:N326" si="220">DATE(YEAR(F263)+IF(L263=1,0,1),4,1)</f>
        <v>61088</v>
      </c>
      <c r="O263" s="293">
        <f t="shared" ref="O263:O326" si="221">F263-M263+1</f>
        <v>111</v>
      </c>
      <c r="P263" s="295">
        <f t="shared" ref="P263:P326" si="222">O263/(N263-M263)</f>
        <v>0.30410958904109592</v>
      </c>
      <c r="Q263" s="296">
        <f t="shared" ref="Q263:Q326" si="223">P263*K263</f>
        <v>100356.16438356166</v>
      </c>
      <c r="R263" s="287">
        <f t="shared" ref="R263:R326" si="224">IF(MONTH(E263)&lt;=3,1,0)</f>
        <v>1</v>
      </c>
      <c r="S263" s="288">
        <f t="shared" ref="S263:S326" si="225">DATE(YEAR(E263)+IF(R263=1,0,1)-1,4,1)</f>
        <v>42826</v>
      </c>
      <c r="T263" s="288">
        <f t="shared" ref="T263:T326" si="226">DATE(YEAR(E263)+IF(R263=1,0,1),4,1)</f>
        <v>43191</v>
      </c>
      <c r="U263" s="287">
        <f t="shared" ref="U263:U326" si="227">T263-E263</f>
        <v>9</v>
      </c>
      <c r="V263" s="289">
        <f t="shared" ref="V263:V326" si="228">U263/(T263-S263)</f>
        <v>2.4657534246575342E-2</v>
      </c>
      <c r="W263" s="290">
        <f t="shared" ref="W263:W326" si="229">V263*K263</f>
        <v>8136.9863013698632</v>
      </c>
    </row>
    <row r="264" spans="1:23">
      <c r="A264" s="243" t="s">
        <v>717</v>
      </c>
      <c r="B264" s="244" t="s">
        <v>703</v>
      </c>
      <c r="C264" s="244" t="s">
        <v>110</v>
      </c>
      <c r="D264" s="245">
        <v>49.739726027397261</v>
      </c>
      <c r="E264" s="246">
        <v>42751</v>
      </c>
      <c r="F264" s="247">
        <v>60906</v>
      </c>
      <c r="G264" s="248">
        <v>15000000</v>
      </c>
      <c r="H264" s="249">
        <v>1.87</v>
      </c>
      <c r="J264" s="291">
        <f t="shared" ref="J264:J327" si="230">H264/100</f>
        <v>1.8700000000000001E-2</v>
      </c>
      <c r="K264" s="292">
        <f t="shared" ref="K264:K327" si="231">G264*J264</f>
        <v>280500</v>
      </c>
      <c r="L264" s="293">
        <f t="shared" si="219"/>
        <v>0</v>
      </c>
      <c r="M264" s="294">
        <f t="shared" ref="M264:M327" si="232">DATE(YEAR(F264)+IF(L264=1,0,1)-1,4,1)</f>
        <v>60723</v>
      </c>
      <c r="N264" s="294">
        <f t="shared" si="220"/>
        <v>61088</v>
      </c>
      <c r="O264" s="293">
        <f t="shared" si="221"/>
        <v>184</v>
      </c>
      <c r="P264" s="295">
        <f t="shared" si="222"/>
        <v>0.50410958904109593</v>
      </c>
      <c r="Q264" s="296">
        <f t="shared" si="223"/>
        <v>141402.73972602742</v>
      </c>
      <c r="R264" s="287">
        <f t="shared" si="224"/>
        <v>1</v>
      </c>
      <c r="S264" s="288">
        <f t="shared" si="225"/>
        <v>42461</v>
      </c>
      <c r="T264" s="288">
        <f t="shared" si="226"/>
        <v>42826</v>
      </c>
      <c r="U264" s="287">
        <f t="shared" si="227"/>
        <v>75</v>
      </c>
      <c r="V264" s="289">
        <f t="shared" si="228"/>
        <v>0.20547945205479451</v>
      </c>
      <c r="W264" s="290">
        <f t="shared" si="229"/>
        <v>57636.986301369863</v>
      </c>
    </row>
    <row r="265" spans="1:23">
      <c r="A265" s="243" t="s">
        <v>718</v>
      </c>
      <c r="B265" s="244" t="s">
        <v>703</v>
      </c>
      <c r="C265" s="244" t="s">
        <v>110</v>
      </c>
      <c r="D265" s="245">
        <v>49.832876712328769</v>
      </c>
      <c r="E265" s="246">
        <v>42748</v>
      </c>
      <c r="F265" s="247">
        <v>60937</v>
      </c>
      <c r="G265" s="248">
        <v>15000000</v>
      </c>
      <c r="H265" s="249">
        <v>1.8900000000000001</v>
      </c>
      <c r="J265" s="291">
        <f t="shared" si="230"/>
        <v>1.89E-2</v>
      </c>
      <c r="K265" s="292">
        <f t="shared" si="231"/>
        <v>283500</v>
      </c>
      <c r="L265" s="293">
        <f t="shared" si="219"/>
        <v>0</v>
      </c>
      <c r="M265" s="294">
        <f t="shared" si="232"/>
        <v>60723</v>
      </c>
      <c r="N265" s="294">
        <f t="shared" si="220"/>
        <v>61088</v>
      </c>
      <c r="O265" s="293">
        <f t="shared" si="221"/>
        <v>215</v>
      </c>
      <c r="P265" s="295">
        <f t="shared" si="222"/>
        <v>0.58904109589041098</v>
      </c>
      <c r="Q265" s="296">
        <f t="shared" si="223"/>
        <v>166993.15068493152</v>
      </c>
      <c r="R265" s="287">
        <f t="shared" si="224"/>
        <v>1</v>
      </c>
      <c r="S265" s="288">
        <f t="shared" si="225"/>
        <v>42461</v>
      </c>
      <c r="T265" s="288">
        <f t="shared" si="226"/>
        <v>42826</v>
      </c>
      <c r="U265" s="287">
        <f t="shared" si="227"/>
        <v>78</v>
      </c>
      <c r="V265" s="289">
        <f t="shared" si="228"/>
        <v>0.21369863013698631</v>
      </c>
      <c r="W265" s="290">
        <f t="shared" si="229"/>
        <v>60583.561643835623</v>
      </c>
    </row>
    <row r="266" spans="1:23">
      <c r="A266" s="243" t="s">
        <v>719</v>
      </c>
      <c r="B266" s="244" t="s">
        <v>703</v>
      </c>
      <c r="C266" s="244" t="s">
        <v>110</v>
      </c>
      <c r="D266" s="245">
        <v>49.920547945205477</v>
      </c>
      <c r="E266" s="246">
        <v>42746</v>
      </c>
      <c r="F266" s="247">
        <v>60967</v>
      </c>
      <c r="G266" s="248">
        <v>20000000</v>
      </c>
      <c r="H266" s="249">
        <v>1.8900000000000001</v>
      </c>
      <c r="J266" s="291">
        <f t="shared" si="230"/>
        <v>1.89E-2</v>
      </c>
      <c r="K266" s="292">
        <f t="shared" si="231"/>
        <v>378000</v>
      </c>
      <c r="L266" s="293">
        <f t="shared" si="219"/>
        <v>0</v>
      </c>
      <c r="M266" s="294">
        <f t="shared" si="232"/>
        <v>60723</v>
      </c>
      <c r="N266" s="294">
        <f t="shared" si="220"/>
        <v>61088</v>
      </c>
      <c r="O266" s="293">
        <f t="shared" si="221"/>
        <v>245</v>
      </c>
      <c r="P266" s="295">
        <f t="shared" si="222"/>
        <v>0.67123287671232879</v>
      </c>
      <c r="Q266" s="296">
        <f t="shared" si="223"/>
        <v>253726.02739726027</v>
      </c>
      <c r="R266" s="287">
        <f t="shared" si="224"/>
        <v>1</v>
      </c>
      <c r="S266" s="288">
        <f t="shared" si="225"/>
        <v>42461</v>
      </c>
      <c r="T266" s="288">
        <f t="shared" si="226"/>
        <v>42826</v>
      </c>
      <c r="U266" s="287">
        <f t="shared" si="227"/>
        <v>80</v>
      </c>
      <c r="V266" s="289">
        <f t="shared" si="228"/>
        <v>0.21917808219178081</v>
      </c>
      <c r="W266" s="290">
        <f t="shared" si="229"/>
        <v>82849.315068493146</v>
      </c>
    </row>
    <row r="267" spans="1:23">
      <c r="A267" s="243" t="s">
        <v>720</v>
      </c>
      <c r="B267" s="244" t="s">
        <v>703</v>
      </c>
      <c r="C267" s="244" t="s">
        <v>110</v>
      </c>
      <c r="D267" s="245">
        <v>49.843835616438355</v>
      </c>
      <c r="E267" s="246">
        <v>42788</v>
      </c>
      <c r="F267" s="247">
        <v>60981</v>
      </c>
      <c r="G267" s="248">
        <v>25000000</v>
      </c>
      <c r="H267" s="249">
        <v>1.8499999999999999</v>
      </c>
      <c r="J267" s="291">
        <f t="shared" si="230"/>
        <v>1.8499999999999999E-2</v>
      </c>
      <c r="K267" s="292">
        <f t="shared" si="231"/>
        <v>462500</v>
      </c>
      <c r="L267" s="293">
        <f t="shared" si="219"/>
        <v>0</v>
      </c>
      <c r="M267" s="294">
        <f t="shared" si="232"/>
        <v>60723</v>
      </c>
      <c r="N267" s="294">
        <f t="shared" si="220"/>
        <v>61088</v>
      </c>
      <c r="O267" s="293">
        <f t="shared" si="221"/>
        <v>259</v>
      </c>
      <c r="P267" s="295">
        <f t="shared" si="222"/>
        <v>0.70958904109589038</v>
      </c>
      <c r="Q267" s="296">
        <f t="shared" si="223"/>
        <v>328184.9315068493</v>
      </c>
      <c r="R267" s="287">
        <f t="shared" si="224"/>
        <v>1</v>
      </c>
      <c r="S267" s="288">
        <f t="shared" si="225"/>
        <v>42461</v>
      </c>
      <c r="T267" s="288">
        <f t="shared" si="226"/>
        <v>42826</v>
      </c>
      <c r="U267" s="287">
        <f t="shared" si="227"/>
        <v>38</v>
      </c>
      <c r="V267" s="289">
        <f t="shared" si="228"/>
        <v>0.10410958904109589</v>
      </c>
      <c r="W267" s="290">
        <f t="shared" si="229"/>
        <v>48150.684931506854</v>
      </c>
    </row>
    <row r="268" spans="1:23">
      <c r="A268" s="243">
        <v>1180</v>
      </c>
      <c r="B268" s="244" t="s">
        <v>703</v>
      </c>
      <c r="C268" s="244" t="s">
        <v>110</v>
      </c>
      <c r="D268" s="245">
        <v>49.052054794520551</v>
      </c>
      <c r="E268" s="246">
        <v>43123</v>
      </c>
      <c r="F268" s="247">
        <v>61027</v>
      </c>
      <c r="G268" s="248">
        <v>15000000</v>
      </c>
      <c r="H268" s="249">
        <v>1.72</v>
      </c>
      <c r="J268" s="291">
        <f t="shared" si="230"/>
        <v>1.72E-2</v>
      </c>
      <c r="K268" s="292">
        <f t="shared" si="231"/>
        <v>258000</v>
      </c>
      <c r="L268" s="293">
        <f t="shared" si="219"/>
        <v>1</v>
      </c>
      <c r="M268" s="294">
        <f t="shared" si="232"/>
        <v>60723</v>
      </c>
      <c r="N268" s="294">
        <f t="shared" si="220"/>
        <v>61088</v>
      </c>
      <c r="O268" s="293">
        <f t="shared" si="221"/>
        <v>305</v>
      </c>
      <c r="P268" s="295">
        <f t="shared" si="222"/>
        <v>0.83561643835616439</v>
      </c>
      <c r="Q268" s="296">
        <f t="shared" si="223"/>
        <v>215589.04109589042</v>
      </c>
      <c r="R268" s="287">
        <f t="shared" si="224"/>
        <v>1</v>
      </c>
      <c r="S268" s="288">
        <f t="shared" si="225"/>
        <v>42826</v>
      </c>
      <c r="T268" s="288">
        <f t="shared" si="226"/>
        <v>43191</v>
      </c>
      <c r="U268" s="287">
        <f t="shared" si="227"/>
        <v>68</v>
      </c>
      <c r="V268" s="289">
        <f t="shared" si="228"/>
        <v>0.18630136986301371</v>
      </c>
      <c r="W268" s="290">
        <f t="shared" si="229"/>
        <v>48065.753424657538</v>
      </c>
    </row>
    <row r="269" spans="1:23">
      <c r="A269" s="243">
        <v>1183</v>
      </c>
      <c r="B269" s="244" t="s">
        <v>703</v>
      </c>
      <c r="C269" s="244" t="s">
        <v>110</v>
      </c>
      <c r="D269" s="245">
        <v>49.016438356164386</v>
      </c>
      <c r="E269" s="246">
        <v>43137</v>
      </c>
      <c r="F269" s="247">
        <v>61028</v>
      </c>
      <c r="G269" s="248">
        <v>15000000</v>
      </c>
      <c r="H269" s="249">
        <v>1.8399999999999999</v>
      </c>
      <c r="J269" s="291">
        <f t="shared" si="230"/>
        <v>1.84E-2</v>
      </c>
      <c r="K269" s="292">
        <f t="shared" si="231"/>
        <v>276000</v>
      </c>
      <c r="L269" s="293">
        <f t="shared" si="219"/>
        <v>1</v>
      </c>
      <c r="M269" s="294">
        <f t="shared" si="232"/>
        <v>60723</v>
      </c>
      <c r="N269" s="294">
        <f t="shared" si="220"/>
        <v>61088</v>
      </c>
      <c r="O269" s="293">
        <f t="shared" si="221"/>
        <v>306</v>
      </c>
      <c r="P269" s="295">
        <f t="shared" si="222"/>
        <v>0.83835616438356164</v>
      </c>
      <c r="Q269" s="296">
        <f t="shared" si="223"/>
        <v>231386.30136986301</v>
      </c>
      <c r="R269" s="287">
        <f t="shared" si="224"/>
        <v>1</v>
      </c>
      <c r="S269" s="288">
        <f t="shared" si="225"/>
        <v>42826</v>
      </c>
      <c r="T269" s="288">
        <f t="shared" si="226"/>
        <v>43191</v>
      </c>
      <c r="U269" s="287">
        <f t="shared" si="227"/>
        <v>54</v>
      </c>
      <c r="V269" s="289">
        <f t="shared" si="228"/>
        <v>0.14794520547945206</v>
      </c>
      <c r="W269" s="290">
        <f t="shared" si="229"/>
        <v>40832.876712328769</v>
      </c>
    </row>
    <row r="270" spans="1:23">
      <c r="A270" s="243">
        <v>1172</v>
      </c>
      <c r="B270" s="244" t="s">
        <v>703</v>
      </c>
      <c r="C270" s="244" t="s">
        <v>110</v>
      </c>
      <c r="D270" s="245">
        <v>49.975342465753428</v>
      </c>
      <c r="E270" s="246">
        <v>42816</v>
      </c>
      <c r="F270" s="247">
        <v>61057</v>
      </c>
      <c r="G270" s="248">
        <v>30000000</v>
      </c>
      <c r="H270" s="249">
        <v>1.77</v>
      </c>
      <c r="J270" s="291">
        <f t="shared" si="230"/>
        <v>1.77E-2</v>
      </c>
      <c r="K270" s="292">
        <f t="shared" si="231"/>
        <v>531000</v>
      </c>
      <c r="L270" s="293">
        <f t="shared" si="219"/>
        <v>1</v>
      </c>
      <c r="M270" s="294">
        <f t="shared" si="232"/>
        <v>60723</v>
      </c>
      <c r="N270" s="294">
        <f t="shared" si="220"/>
        <v>61088</v>
      </c>
      <c r="O270" s="293">
        <f t="shared" si="221"/>
        <v>335</v>
      </c>
      <c r="P270" s="295">
        <f t="shared" si="222"/>
        <v>0.9178082191780822</v>
      </c>
      <c r="Q270" s="296">
        <f t="shared" si="223"/>
        <v>487356.16438356164</v>
      </c>
      <c r="R270" s="287">
        <f t="shared" si="224"/>
        <v>1</v>
      </c>
      <c r="S270" s="288">
        <f t="shared" si="225"/>
        <v>42461</v>
      </c>
      <c r="T270" s="288">
        <f t="shared" si="226"/>
        <v>42826</v>
      </c>
      <c r="U270" s="287">
        <f t="shared" si="227"/>
        <v>10</v>
      </c>
      <c r="V270" s="289">
        <f t="shared" si="228"/>
        <v>2.7397260273972601E-2</v>
      </c>
      <c r="W270" s="290">
        <f t="shared" si="229"/>
        <v>14547.945205479451</v>
      </c>
    </row>
    <row r="271" spans="1:23">
      <c r="A271" s="243">
        <v>1178</v>
      </c>
      <c r="B271" s="244" t="s">
        <v>703</v>
      </c>
      <c r="C271" s="244" t="s">
        <v>110</v>
      </c>
      <c r="D271" s="245">
        <v>49.797260273972604</v>
      </c>
      <c r="E271" s="246">
        <v>43084</v>
      </c>
      <c r="F271" s="247">
        <v>61260</v>
      </c>
      <c r="G271" s="248">
        <v>15000000</v>
      </c>
      <c r="H271" s="249">
        <v>1.69</v>
      </c>
      <c r="J271" s="291">
        <f t="shared" si="230"/>
        <v>1.6899999999999998E-2</v>
      </c>
      <c r="K271" s="292">
        <f t="shared" si="231"/>
        <v>253499.99999999997</v>
      </c>
      <c r="L271" s="293">
        <f t="shared" si="219"/>
        <v>0</v>
      </c>
      <c r="M271" s="294">
        <f t="shared" si="232"/>
        <v>61088</v>
      </c>
      <c r="N271" s="294">
        <f t="shared" si="220"/>
        <v>61454</v>
      </c>
      <c r="O271" s="293">
        <f t="shared" si="221"/>
        <v>173</v>
      </c>
      <c r="P271" s="295">
        <f t="shared" si="222"/>
        <v>0.47267759562841533</v>
      </c>
      <c r="Q271" s="296">
        <f t="shared" si="223"/>
        <v>119823.77049180327</v>
      </c>
      <c r="R271" s="287">
        <f t="shared" si="224"/>
        <v>0</v>
      </c>
      <c r="S271" s="288">
        <f t="shared" si="225"/>
        <v>42826</v>
      </c>
      <c r="T271" s="288">
        <f t="shared" si="226"/>
        <v>43191</v>
      </c>
      <c r="U271" s="287">
        <f t="shared" si="227"/>
        <v>107</v>
      </c>
      <c r="V271" s="289">
        <f t="shared" si="228"/>
        <v>0.29315068493150687</v>
      </c>
      <c r="W271" s="290">
        <f t="shared" si="229"/>
        <v>74313.698630136976</v>
      </c>
    </row>
    <row r="272" spans="1:23">
      <c r="A272" s="243">
        <v>1182</v>
      </c>
      <c r="B272" s="244" t="s">
        <v>703</v>
      </c>
      <c r="C272" s="244" t="s">
        <v>110</v>
      </c>
      <c r="D272" s="245">
        <v>49.701369863013696</v>
      </c>
      <c r="E272" s="246">
        <v>43130</v>
      </c>
      <c r="F272" s="247">
        <v>61271</v>
      </c>
      <c r="G272" s="248">
        <v>20000000</v>
      </c>
      <c r="H272" s="249">
        <v>1.7399999999999998</v>
      </c>
      <c r="J272" s="291">
        <f t="shared" si="230"/>
        <v>1.7399999999999999E-2</v>
      </c>
      <c r="K272" s="292">
        <f t="shared" si="231"/>
        <v>348000</v>
      </c>
      <c r="L272" s="293">
        <f t="shared" si="219"/>
        <v>0</v>
      </c>
      <c r="M272" s="294">
        <f t="shared" si="232"/>
        <v>61088</v>
      </c>
      <c r="N272" s="294">
        <f t="shared" si="220"/>
        <v>61454</v>
      </c>
      <c r="O272" s="293">
        <f t="shared" si="221"/>
        <v>184</v>
      </c>
      <c r="P272" s="295">
        <f t="shared" si="222"/>
        <v>0.50273224043715847</v>
      </c>
      <c r="Q272" s="296">
        <f t="shared" si="223"/>
        <v>174950.81967213115</v>
      </c>
      <c r="R272" s="287">
        <f t="shared" si="224"/>
        <v>1</v>
      </c>
      <c r="S272" s="288">
        <f t="shared" si="225"/>
        <v>42826</v>
      </c>
      <c r="T272" s="288">
        <f t="shared" si="226"/>
        <v>43191</v>
      </c>
      <c r="U272" s="287">
        <f t="shared" si="227"/>
        <v>61</v>
      </c>
      <c r="V272" s="289">
        <f t="shared" si="228"/>
        <v>0.16712328767123288</v>
      </c>
      <c r="W272" s="290">
        <f t="shared" si="229"/>
        <v>58158.904109589042</v>
      </c>
    </row>
    <row r="273" spans="1:23">
      <c r="A273" s="243">
        <v>1179</v>
      </c>
      <c r="B273" s="244" t="s">
        <v>703</v>
      </c>
      <c r="C273" s="244" t="s">
        <v>110</v>
      </c>
      <c r="D273" s="245">
        <v>49.865753424657534</v>
      </c>
      <c r="E273" s="246">
        <v>43088</v>
      </c>
      <c r="F273" s="247">
        <v>61289</v>
      </c>
      <c r="G273" s="248">
        <v>20000000</v>
      </c>
      <c r="H273" s="249">
        <v>1.6099999999999999</v>
      </c>
      <c r="J273" s="291">
        <f t="shared" si="230"/>
        <v>1.61E-2</v>
      </c>
      <c r="K273" s="292">
        <f t="shared" si="231"/>
        <v>322000</v>
      </c>
      <c r="L273" s="293">
        <f t="shared" si="219"/>
        <v>0</v>
      </c>
      <c r="M273" s="294">
        <f t="shared" si="232"/>
        <v>61088</v>
      </c>
      <c r="N273" s="294">
        <f t="shared" si="220"/>
        <v>61454</v>
      </c>
      <c r="O273" s="293">
        <f t="shared" si="221"/>
        <v>202</v>
      </c>
      <c r="P273" s="295">
        <f t="shared" si="222"/>
        <v>0.55191256830601088</v>
      </c>
      <c r="Q273" s="296">
        <f t="shared" si="223"/>
        <v>177715.8469945355</v>
      </c>
      <c r="R273" s="287">
        <f t="shared" si="224"/>
        <v>0</v>
      </c>
      <c r="S273" s="288">
        <f t="shared" si="225"/>
        <v>42826</v>
      </c>
      <c r="T273" s="288">
        <f t="shared" si="226"/>
        <v>43191</v>
      </c>
      <c r="U273" s="287">
        <f t="shared" si="227"/>
        <v>103</v>
      </c>
      <c r="V273" s="289">
        <f t="shared" si="228"/>
        <v>0.28219178082191781</v>
      </c>
      <c r="W273" s="290">
        <f t="shared" si="229"/>
        <v>90865.753424657538</v>
      </c>
    </row>
    <row r="274" spans="1:23">
      <c r="A274" s="243">
        <v>1195</v>
      </c>
      <c r="B274" s="244" t="s">
        <v>703</v>
      </c>
      <c r="C274" s="244" t="s">
        <v>110</v>
      </c>
      <c r="D274" s="245">
        <v>49.008219178082193</v>
      </c>
      <c r="E274" s="246">
        <v>43444</v>
      </c>
      <c r="F274" s="247">
        <v>61332</v>
      </c>
      <c r="G274" s="248">
        <v>15000000</v>
      </c>
      <c r="H274" s="249">
        <v>1.92</v>
      </c>
      <c r="J274" s="291">
        <f t="shared" si="230"/>
        <v>1.9199999999999998E-2</v>
      </c>
      <c r="K274" s="292">
        <f t="shared" si="231"/>
        <v>288000</v>
      </c>
      <c r="L274" s="293">
        <f t="shared" si="219"/>
        <v>0</v>
      </c>
      <c r="M274" s="294">
        <f t="shared" si="232"/>
        <v>61088</v>
      </c>
      <c r="N274" s="294">
        <f t="shared" si="220"/>
        <v>61454</v>
      </c>
      <c r="O274" s="293">
        <f t="shared" si="221"/>
        <v>245</v>
      </c>
      <c r="P274" s="295">
        <f t="shared" si="222"/>
        <v>0.6693989071038251</v>
      </c>
      <c r="Q274" s="296">
        <f t="shared" si="223"/>
        <v>192786.88524590162</v>
      </c>
      <c r="R274" s="287">
        <f t="shared" si="224"/>
        <v>0</v>
      </c>
      <c r="S274" s="288">
        <f t="shared" si="225"/>
        <v>43191</v>
      </c>
      <c r="T274" s="288">
        <f t="shared" si="226"/>
        <v>43556</v>
      </c>
      <c r="U274" s="287">
        <f t="shared" si="227"/>
        <v>112</v>
      </c>
      <c r="V274" s="289">
        <f t="shared" si="228"/>
        <v>0.30684931506849317</v>
      </c>
      <c r="W274" s="290">
        <f t="shared" si="229"/>
        <v>88372.602739726033</v>
      </c>
    </row>
    <row r="275" spans="1:23">
      <c r="A275" s="243">
        <v>1185</v>
      </c>
      <c r="B275" s="244" t="s">
        <v>703</v>
      </c>
      <c r="C275" s="244" t="s">
        <v>110</v>
      </c>
      <c r="D275" s="245">
        <v>49.838356164383562</v>
      </c>
      <c r="E275" s="246">
        <v>43150</v>
      </c>
      <c r="F275" s="247">
        <v>61341</v>
      </c>
      <c r="G275" s="248">
        <v>20000000</v>
      </c>
      <c r="H275" s="249">
        <v>1.92</v>
      </c>
      <c r="J275" s="291">
        <f t="shared" si="230"/>
        <v>1.9199999999999998E-2</v>
      </c>
      <c r="K275" s="292">
        <f t="shared" si="231"/>
        <v>383999.99999999994</v>
      </c>
      <c r="L275" s="293">
        <f t="shared" si="219"/>
        <v>0</v>
      </c>
      <c r="M275" s="294">
        <f t="shared" si="232"/>
        <v>61088</v>
      </c>
      <c r="N275" s="294">
        <f t="shared" si="220"/>
        <v>61454</v>
      </c>
      <c r="O275" s="293">
        <f t="shared" si="221"/>
        <v>254</v>
      </c>
      <c r="P275" s="295">
        <f t="shared" si="222"/>
        <v>0.69398907103825136</v>
      </c>
      <c r="Q275" s="296">
        <f t="shared" si="223"/>
        <v>266491.80327868846</v>
      </c>
      <c r="R275" s="287">
        <f t="shared" si="224"/>
        <v>1</v>
      </c>
      <c r="S275" s="288">
        <f t="shared" si="225"/>
        <v>42826</v>
      </c>
      <c r="T275" s="288">
        <f t="shared" si="226"/>
        <v>43191</v>
      </c>
      <c r="U275" s="287">
        <f t="shared" si="227"/>
        <v>41</v>
      </c>
      <c r="V275" s="289">
        <f t="shared" si="228"/>
        <v>0.11232876712328767</v>
      </c>
      <c r="W275" s="290">
        <f t="shared" si="229"/>
        <v>43134.246575342455</v>
      </c>
    </row>
    <row r="276" spans="1:23">
      <c r="A276" s="243">
        <v>1181</v>
      </c>
      <c r="B276" s="244" t="s">
        <v>703</v>
      </c>
      <c r="C276" s="244" t="s">
        <v>110</v>
      </c>
      <c r="D276" s="245">
        <v>49.936986301369863</v>
      </c>
      <c r="E276" s="246">
        <v>43124</v>
      </c>
      <c r="F276" s="247">
        <v>61351</v>
      </c>
      <c r="G276" s="248">
        <v>15000000</v>
      </c>
      <c r="H276" s="249">
        <v>1.72</v>
      </c>
      <c r="J276" s="291">
        <f t="shared" si="230"/>
        <v>1.72E-2</v>
      </c>
      <c r="K276" s="292">
        <f t="shared" si="231"/>
        <v>258000</v>
      </c>
      <c r="L276" s="293">
        <f t="shared" si="219"/>
        <v>0</v>
      </c>
      <c r="M276" s="294">
        <f t="shared" si="232"/>
        <v>61088</v>
      </c>
      <c r="N276" s="294">
        <f t="shared" si="220"/>
        <v>61454</v>
      </c>
      <c r="O276" s="293">
        <f t="shared" si="221"/>
        <v>264</v>
      </c>
      <c r="P276" s="295">
        <f t="shared" si="222"/>
        <v>0.72131147540983609</v>
      </c>
      <c r="Q276" s="296">
        <f t="shared" si="223"/>
        <v>186098.36065573772</v>
      </c>
      <c r="R276" s="287">
        <f t="shared" si="224"/>
        <v>1</v>
      </c>
      <c r="S276" s="288">
        <f t="shared" si="225"/>
        <v>42826</v>
      </c>
      <c r="T276" s="288">
        <f t="shared" si="226"/>
        <v>43191</v>
      </c>
      <c r="U276" s="287">
        <f t="shared" si="227"/>
        <v>67</v>
      </c>
      <c r="V276" s="289">
        <f t="shared" si="228"/>
        <v>0.18356164383561643</v>
      </c>
      <c r="W276" s="290">
        <f t="shared" si="229"/>
        <v>47358.904109589042</v>
      </c>
    </row>
    <row r="277" spans="1:23">
      <c r="A277" s="243">
        <v>1202</v>
      </c>
      <c r="B277" s="244" t="s">
        <v>703</v>
      </c>
      <c r="C277" s="244" t="s">
        <v>110</v>
      </c>
      <c r="D277" s="245">
        <v>48.906849315068492</v>
      </c>
      <c r="E277" s="246">
        <v>43500</v>
      </c>
      <c r="F277" s="247">
        <v>61351</v>
      </c>
      <c r="G277" s="248">
        <v>20000000</v>
      </c>
      <c r="H277" s="249">
        <v>1.7</v>
      </c>
      <c r="J277" s="291">
        <f t="shared" si="230"/>
        <v>1.7000000000000001E-2</v>
      </c>
      <c r="K277" s="292">
        <f t="shared" si="231"/>
        <v>340000</v>
      </c>
      <c r="L277" s="293">
        <f t="shared" si="219"/>
        <v>0</v>
      </c>
      <c r="M277" s="294">
        <f t="shared" si="232"/>
        <v>61088</v>
      </c>
      <c r="N277" s="294">
        <f t="shared" si="220"/>
        <v>61454</v>
      </c>
      <c r="O277" s="293">
        <f t="shared" si="221"/>
        <v>264</v>
      </c>
      <c r="P277" s="295">
        <f t="shared" si="222"/>
        <v>0.72131147540983609</v>
      </c>
      <c r="Q277" s="296">
        <f t="shared" si="223"/>
        <v>245245.90163934426</v>
      </c>
      <c r="R277" s="287">
        <f t="shared" si="224"/>
        <v>1</v>
      </c>
      <c r="S277" s="288">
        <f t="shared" si="225"/>
        <v>43191</v>
      </c>
      <c r="T277" s="288">
        <f t="shared" si="226"/>
        <v>43556</v>
      </c>
      <c r="U277" s="287">
        <f t="shared" si="227"/>
        <v>56</v>
      </c>
      <c r="V277" s="289">
        <f t="shared" si="228"/>
        <v>0.15342465753424658</v>
      </c>
      <c r="W277" s="290">
        <f t="shared" si="229"/>
        <v>52164.383561643837</v>
      </c>
    </row>
    <row r="278" spans="1:23">
      <c r="A278" s="243">
        <v>1197</v>
      </c>
      <c r="B278" s="244" t="s">
        <v>703</v>
      </c>
      <c r="C278" s="244" t="s">
        <v>110</v>
      </c>
      <c r="D278" s="245">
        <v>49.172602739726024</v>
      </c>
      <c r="E278" s="246">
        <v>43446</v>
      </c>
      <c r="F278" s="247">
        <v>61394</v>
      </c>
      <c r="G278" s="248">
        <v>15000000</v>
      </c>
      <c r="H278" s="249">
        <v>1.78</v>
      </c>
      <c r="J278" s="291">
        <f t="shared" si="230"/>
        <v>1.78E-2</v>
      </c>
      <c r="K278" s="292">
        <f t="shared" si="231"/>
        <v>267000</v>
      </c>
      <c r="L278" s="293">
        <f t="shared" si="219"/>
        <v>1</v>
      </c>
      <c r="M278" s="294">
        <f t="shared" si="232"/>
        <v>61088</v>
      </c>
      <c r="N278" s="294">
        <f t="shared" si="220"/>
        <v>61454</v>
      </c>
      <c r="O278" s="293">
        <f t="shared" si="221"/>
        <v>307</v>
      </c>
      <c r="P278" s="295">
        <f t="shared" si="222"/>
        <v>0.83879781420765032</v>
      </c>
      <c r="Q278" s="296">
        <f t="shared" si="223"/>
        <v>223959.01639344264</v>
      </c>
      <c r="R278" s="287">
        <f t="shared" si="224"/>
        <v>0</v>
      </c>
      <c r="S278" s="288">
        <f t="shared" si="225"/>
        <v>43191</v>
      </c>
      <c r="T278" s="288">
        <f t="shared" si="226"/>
        <v>43556</v>
      </c>
      <c r="U278" s="287">
        <f t="shared" si="227"/>
        <v>110</v>
      </c>
      <c r="V278" s="289">
        <f t="shared" si="228"/>
        <v>0.30136986301369861</v>
      </c>
      <c r="W278" s="290">
        <f t="shared" si="229"/>
        <v>80465.753424657523</v>
      </c>
    </row>
    <row r="279" spans="1:23">
      <c r="A279" s="243">
        <v>1188</v>
      </c>
      <c r="B279" s="244" t="s">
        <v>703</v>
      </c>
      <c r="C279" s="244" t="s">
        <v>110</v>
      </c>
      <c r="D279" s="245">
        <v>49.980821917808221</v>
      </c>
      <c r="E279" s="246">
        <v>43180</v>
      </c>
      <c r="F279" s="247">
        <v>61423</v>
      </c>
      <c r="G279" s="248">
        <v>20000000</v>
      </c>
      <c r="H279" s="249">
        <v>1.67</v>
      </c>
      <c r="J279" s="291">
        <f t="shared" si="230"/>
        <v>1.67E-2</v>
      </c>
      <c r="K279" s="292">
        <f t="shared" si="231"/>
        <v>334000</v>
      </c>
      <c r="L279" s="293">
        <f t="shared" si="219"/>
        <v>1</v>
      </c>
      <c r="M279" s="294">
        <f t="shared" si="232"/>
        <v>61088</v>
      </c>
      <c r="N279" s="294">
        <f t="shared" si="220"/>
        <v>61454</v>
      </c>
      <c r="O279" s="293">
        <f t="shared" si="221"/>
        <v>336</v>
      </c>
      <c r="P279" s="295">
        <f t="shared" si="222"/>
        <v>0.91803278688524592</v>
      </c>
      <c r="Q279" s="296">
        <f t="shared" si="223"/>
        <v>306622.95081967214</v>
      </c>
      <c r="R279" s="287">
        <f t="shared" si="224"/>
        <v>1</v>
      </c>
      <c r="S279" s="288">
        <f t="shared" si="225"/>
        <v>42826</v>
      </c>
      <c r="T279" s="288">
        <f t="shared" si="226"/>
        <v>43191</v>
      </c>
      <c r="U279" s="287">
        <f t="shared" si="227"/>
        <v>11</v>
      </c>
      <c r="V279" s="289">
        <f t="shared" si="228"/>
        <v>3.0136986301369864E-2</v>
      </c>
      <c r="W279" s="290">
        <f t="shared" si="229"/>
        <v>10065.753424657534</v>
      </c>
    </row>
    <row r="280" spans="1:23">
      <c r="A280" s="243">
        <v>1206</v>
      </c>
      <c r="B280" s="244" t="s">
        <v>703</v>
      </c>
      <c r="C280" s="244" t="s">
        <v>110</v>
      </c>
      <c r="D280" s="245">
        <v>49.665753424657531</v>
      </c>
      <c r="E280" s="246">
        <v>43539</v>
      </c>
      <c r="F280" s="247">
        <v>61667</v>
      </c>
      <c r="G280" s="248">
        <v>28291000</v>
      </c>
      <c r="H280" s="249">
        <v>1.72</v>
      </c>
      <c r="J280" s="291">
        <f t="shared" si="230"/>
        <v>1.72E-2</v>
      </c>
      <c r="K280" s="292">
        <f t="shared" si="231"/>
        <v>486605.2</v>
      </c>
      <c r="L280" s="293">
        <f t="shared" si="219"/>
        <v>0</v>
      </c>
      <c r="M280" s="294">
        <f t="shared" si="232"/>
        <v>61454</v>
      </c>
      <c r="N280" s="294">
        <f t="shared" si="220"/>
        <v>61819</v>
      </c>
      <c r="O280" s="293">
        <f t="shared" si="221"/>
        <v>214</v>
      </c>
      <c r="P280" s="295">
        <f t="shared" si="222"/>
        <v>0.58630136986301373</v>
      </c>
      <c r="Q280" s="296">
        <f t="shared" si="223"/>
        <v>285297.2953424658</v>
      </c>
      <c r="R280" s="287">
        <f t="shared" si="224"/>
        <v>1</v>
      </c>
      <c r="S280" s="288">
        <f t="shared" si="225"/>
        <v>43191</v>
      </c>
      <c r="T280" s="288">
        <f t="shared" si="226"/>
        <v>43556</v>
      </c>
      <c r="U280" s="287">
        <f t="shared" si="227"/>
        <v>17</v>
      </c>
      <c r="V280" s="289">
        <f t="shared" si="228"/>
        <v>4.6575342465753428E-2</v>
      </c>
      <c r="W280" s="290">
        <f t="shared" si="229"/>
        <v>22663.80383561644</v>
      </c>
    </row>
    <row r="281" spans="1:23">
      <c r="A281" s="243">
        <v>1196</v>
      </c>
      <c r="B281" s="244" t="s">
        <v>703</v>
      </c>
      <c r="C281" s="244" t="s">
        <v>110</v>
      </c>
      <c r="D281" s="245">
        <v>50.010958904109586</v>
      </c>
      <c r="E281" s="246">
        <v>43444</v>
      </c>
      <c r="F281" s="247">
        <v>61698</v>
      </c>
      <c r="G281" s="248">
        <v>15000000</v>
      </c>
      <c r="H281" s="249">
        <v>1.92</v>
      </c>
      <c r="J281" s="291">
        <f t="shared" si="230"/>
        <v>1.9199999999999998E-2</v>
      </c>
      <c r="K281" s="292">
        <f t="shared" si="231"/>
        <v>288000</v>
      </c>
      <c r="L281" s="293">
        <f t="shared" si="219"/>
        <v>0</v>
      </c>
      <c r="M281" s="294">
        <f t="shared" si="232"/>
        <v>61454</v>
      </c>
      <c r="N281" s="294">
        <f t="shared" si="220"/>
        <v>61819</v>
      </c>
      <c r="O281" s="293">
        <f t="shared" si="221"/>
        <v>245</v>
      </c>
      <c r="P281" s="295">
        <f t="shared" si="222"/>
        <v>0.67123287671232879</v>
      </c>
      <c r="Q281" s="296">
        <f t="shared" si="223"/>
        <v>193315.0684931507</v>
      </c>
      <c r="R281" s="287">
        <f t="shared" si="224"/>
        <v>0</v>
      </c>
      <c r="S281" s="288">
        <f t="shared" si="225"/>
        <v>43191</v>
      </c>
      <c r="T281" s="288">
        <f t="shared" si="226"/>
        <v>43556</v>
      </c>
      <c r="U281" s="287">
        <f t="shared" si="227"/>
        <v>112</v>
      </c>
      <c r="V281" s="289">
        <f t="shared" si="228"/>
        <v>0.30684931506849317</v>
      </c>
      <c r="W281" s="290">
        <f t="shared" si="229"/>
        <v>88372.602739726033</v>
      </c>
    </row>
    <row r="282" spans="1:23">
      <c r="A282" s="243">
        <v>1271</v>
      </c>
      <c r="B282" s="244" t="s">
        <v>703</v>
      </c>
      <c r="C282" s="244" t="s">
        <v>110</v>
      </c>
      <c r="D282" s="245">
        <v>45.89</v>
      </c>
      <c r="E282" s="246">
        <v>44963</v>
      </c>
      <c r="F282" s="247">
        <v>61712</v>
      </c>
      <c r="G282" s="248">
        <v>20000000</v>
      </c>
      <c r="H282" s="249">
        <v>3.6</v>
      </c>
      <c r="J282" s="291">
        <f t="shared" si="230"/>
        <v>3.6000000000000004E-2</v>
      </c>
      <c r="K282" s="292">
        <f t="shared" si="231"/>
        <v>720000.00000000012</v>
      </c>
      <c r="L282" s="293">
        <f t="shared" si="219"/>
        <v>0</v>
      </c>
      <c r="M282" s="294">
        <f t="shared" si="232"/>
        <v>61454</v>
      </c>
      <c r="N282" s="294">
        <f t="shared" si="220"/>
        <v>61819</v>
      </c>
      <c r="O282" s="293">
        <f t="shared" si="221"/>
        <v>259</v>
      </c>
      <c r="P282" s="295">
        <f t="shared" si="222"/>
        <v>0.70958904109589038</v>
      </c>
      <c r="Q282" s="296">
        <f t="shared" si="223"/>
        <v>510904.10958904115</v>
      </c>
      <c r="R282" s="287">
        <f t="shared" si="224"/>
        <v>1</v>
      </c>
      <c r="S282" s="288">
        <f t="shared" si="225"/>
        <v>44652</v>
      </c>
      <c r="T282" s="288">
        <f t="shared" si="226"/>
        <v>45017</v>
      </c>
      <c r="U282" s="287">
        <f t="shared" si="227"/>
        <v>54</v>
      </c>
      <c r="V282" s="289">
        <f t="shared" si="228"/>
        <v>0.14794520547945206</v>
      </c>
      <c r="W282" s="290">
        <f t="shared" si="229"/>
        <v>106520.5479452055</v>
      </c>
    </row>
    <row r="283" spans="1:23">
      <c r="A283" s="243">
        <v>1201</v>
      </c>
      <c r="B283" s="244" t="s">
        <v>703</v>
      </c>
      <c r="C283" s="244" t="s">
        <v>110</v>
      </c>
      <c r="D283" s="245">
        <v>50</v>
      </c>
      <c r="E283" s="246">
        <v>43488</v>
      </c>
      <c r="F283" s="247">
        <v>61738</v>
      </c>
      <c r="G283" s="248">
        <v>20000000</v>
      </c>
      <c r="H283" s="249">
        <v>1.83</v>
      </c>
      <c r="J283" s="291">
        <f t="shared" si="230"/>
        <v>1.83E-2</v>
      </c>
      <c r="K283" s="292">
        <f t="shared" si="231"/>
        <v>366000</v>
      </c>
      <c r="L283" s="293">
        <f t="shared" si="219"/>
        <v>1</v>
      </c>
      <c r="M283" s="294">
        <f t="shared" si="232"/>
        <v>61454</v>
      </c>
      <c r="N283" s="294">
        <f t="shared" si="220"/>
        <v>61819</v>
      </c>
      <c r="O283" s="293">
        <f t="shared" si="221"/>
        <v>285</v>
      </c>
      <c r="P283" s="295">
        <f t="shared" si="222"/>
        <v>0.78082191780821919</v>
      </c>
      <c r="Q283" s="296">
        <f t="shared" si="223"/>
        <v>285780.82191780821</v>
      </c>
      <c r="R283" s="287">
        <f t="shared" si="224"/>
        <v>1</v>
      </c>
      <c r="S283" s="288">
        <f t="shared" si="225"/>
        <v>43191</v>
      </c>
      <c r="T283" s="288">
        <f t="shared" si="226"/>
        <v>43556</v>
      </c>
      <c r="U283" s="287">
        <f t="shared" si="227"/>
        <v>68</v>
      </c>
      <c r="V283" s="289">
        <f t="shared" si="228"/>
        <v>0.18630136986301371</v>
      </c>
      <c r="W283" s="290">
        <f t="shared" si="229"/>
        <v>68186.301369863024</v>
      </c>
    </row>
    <row r="284" spans="1:23">
      <c r="A284" s="243">
        <v>1204</v>
      </c>
      <c r="B284" s="244" t="s">
        <v>703</v>
      </c>
      <c r="C284" s="244" t="s">
        <v>110</v>
      </c>
      <c r="D284" s="245">
        <v>49.93150684931507</v>
      </c>
      <c r="E284" s="259">
        <v>43518</v>
      </c>
      <c r="F284" s="247">
        <v>61743</v>
      </c>
      <c r="G284" s="248">
        <v>20000000</v>
      </c>
      <c r="H284" s="249">
        <v>1.7</v>
      </c>
      <c r="J284" s="291">
        <f t="shared" si="230"/>
        <v>1.7000000000000001E-2</v>
      </c>
      <c r="K284" s="292">
        <f t="shared" si="231"/>
        <v>340000</v>
      </c>
      <c r="L284" s="293">
        <f t="shared" si="219"/>
        <v>1</v>
      </c>
      <c r="M284" s="294">
        <f t="shared" si="232"/>
        <v>61454</v>
      </c>
      <c r="N284" s="294">
        <f t="shared" si="220"/>
        <v>61819</v>
      </c>
      <c r="O284" s="293">
        <f t="shared" si="221"/>
        <v>290</v>
      </c>
      <c r="P284" s="295">
        <f t="shared" si="222"/>
        <v>0.79452054794520544</v>
      </c>
      <c r="Q284" s="296">
        <f t="shared" si="223"/>
        <v>270136.98630136985</v>
      </c>
      <c r="R284" s="287">
        <f t="shared" si="224"/>
        <v>1</v>
      </c>
      <c r="S284" s="288">
        <f t="shared" si="225"/>
        <v>43191</v>
      </c>
      <c r="T284" s="288">
        <f t="shared" si="226"/>
        <v>43556</v>
      </c>
      <c r="U284" s="287">
        <f t="shared" si="227"/>
        <v>38</v>
      </c>
      <c r="V284" s="289">
        <f t="shared" si="228"/>
        <v>0.10410958904109589</v>
      </c>
      <c r="W284" s="290">
        <f t="shared" si="229"/>
        <v>35397.260273972606</v>
      </c>
    </row>
    <row r="285" spans="1:23">
      <c r="A285" s="243">
        <v>1205</v>
      </c>
      <c r="B285" s="244" t="s">
        <v>703</v>
      </c>
      <c r="C285" s="244" t="s">
        <v>110</v>
      </c>
      <c r="D285" s="245">
        <v>49.926027397260277</v>
      </c>
      <c r="E285" s="246">
        <v>43536</v>
      </c>
      <c r="F285" s="247">
        <v>61759</v>
      </c>
      <c r="G285" s="248">
        <v>20000000</v>
      </c>
      <c r="H285" s="249">
        <v>1.67</v>
      </c>
      <c r="J285" s="291">
        <f t="shared" si="230"/>
        <v>1.67E-2</v>
      </c>
      <c r="K285" s="292">
        <f t="shared" si="231"/>
        <v>334000</v>
      </c>
      <c r="L285" s="293">
        <f t="shared" si="219"/>
        <v>1</v>
      </c>
      <c r="M285" s="294">
        <f t="shared" si="232"/>
        <v>61454</v>
      </c>
      <c r="N285" s="294">
        <f t="shared" si="220"/>
        <v>61819</v>
      </c>
      <c r="O285" s="293">
        <f t="shared" si="221"/>
        <v>306</v>
      </c>
      <c r="P285" s="295">
        <f t="shared" si="222"/>
        <v>0.83835616438356164</v>
      </c>
      <c r="Q285" s="296">
        <f t="shared" si="223"/>
        <v>280010.9589041096</v>
      </c>
      <c r="R285" s="287">
        <f t="shared" si="224"/>
        <v>1</v>
      </c>
      <c r="S285" s="288">
        <f t="shared" si="225"/>
        <v>43191</v>
      </c>
      <c r="T285" s="288">
        <f t="shared" si="226"/>
        <v>43556</v>
      </c>
      <c r="U285" s="287">
        <f t="shared" si="227"/>
        <v>20</v>
      </c>
      <c r="V285" s="289">
        <f t="shared" si="228"/>
        <v>5.4794520547945202E-2</v>
      </c>
      <c r="W285" s="290">
        <f t="shared" si="229"/>
        <v>18301.369863013697</v>
      </c>
    </row>
    <row r="286" spans="1:23">
      <c r="A286" s="243">
        <v>1269</v>
      </c>
      <c r="B286" s="244" t="s">
        <v>703</v>
      </c>
      <c r="C286" s="244" t="s">
        <v>110</v>
      </c>
      <c r="D286" s="245">
        <v>46.17</v>
      </c>
      <c r="E286" s="246">
        <v>44949</v>
      </c>
      <c r="F286" s="247">
        <v>61802</v>
      </c>
      <c r="G286" s="248">
        <v>17500000</v>
      </c>
      <c r="H286" s="249">
        <v>3.52</v>
      </c>
      <c r="J286" s="291">
        <f t="shared" si="230"/>
        <v>3.5200000000000002E-2</v>
      </c>
      <c r="K286" s="292">
        <f t="shared" si="231"/>
        <v>616000</v>
      </c>
      <c r="L286" s="293">
        <f t="shared" si="219"/>
        <v>1</v>
      </c>
      <c r="M286" s="294">
        <f t="shared" si="232"/>
        <v>61454</v>
      </c>
      <c r="N286" s="294">
        <f t="shared" si="220"/>
        <v>61819</v>
      </c>
      <c r="O286" s="293">
        <f t="shared" si="221"/>
        <v>349</v>
      </c>
      <c r="P286" s="295">
        <f t="shared" si="222"/>
        <v>0.95616438356164379</v>
      </c>
      <c r="Q286" s="296">
        <f t="shared" si="223"/>
        <v>588997.26027397253</v>
      </c>
      <c r="R286" s="287">
        <f t="shared" si="224"/>
        <v>1</v>
      </c>
      <c r="S286" s="288">
        <f t="shared" si="225"/>
        <v>44652</v>
      </c>
      <c r="T286" s="288">
        <f t="shared" si="226"/>
        <v>45017</v>
      </c>
      <c r="U286" s="287">
        <f t="shared" si="227"/>
        <v>68</v>
      </c>
      <c r="V286" s="289">
        <f t="shared" si="228"/>
        <v>0.18630136986301371</v>
      </c>
      <c r="W286" s="290">
        <f t="shared" si="229"/>
        <v>114761.64383561644</v>
      </c>
    </row>
    <row r="287" spans="1:23">
      <c r="A287" s="243">
        <v>1264</v>
      </c>
      <c r="B287" s="244" t="s">
        <v>703</v>
      </c>
      <c r="C287" s="244" t="s">
        <v>110</v>
      </c>
      <c r="D287" s="245">
        <v>46.34</v>
      </c>
      <c r="E287" s="246">
        <v>44904</v>
      </c>
      <c r="F287" s="247">
        <v>61818</v>
      </c>
      <c r="G287" s="248">
        <v>15000000</v>
      </c>
      <c r="H287" s="249">
        <v>3.18</v>
      </c>
      <c r="J287" s="291">
        <f t="shared" si="230"/>
        <v>3.1800000000000002E-2</v>
      </c>
      <c r="K287" s="292">
        <f t="shared" si="231"/>
        <v>477000</v>
      </c>
      <c r="L287" s="293">
        <f t="shared" si="219"/>
        <v>1</v>
      </c>
      <c r="M287" s="294">
        <f t="shared" si="232"/>
        <v>61454</v>
      </c>
      <c r="N287" s="294">
        <f t="shared" si="220"/>
        <v>61819</v>
      </c>
      <c r="O287" s="293">
        <f t="shared" si="221"/>
        <v>365</v>
      </c>
      <c r="P287" s="295">
        <f t="shared" si="222"/>
        <v>1</v>
      </c>
      <c r="Q287" s="296">
        <f t="shared" si="223"/>
        <v>477000</v>
      </c>
      <c r="R287" s="287">
        <f t="shared" si="224"/>
        <v>0</v>
      </c>
      <c r="S287" s="288">
        <f t="shared" si="225"/>
        <v>44652</v>
      </c>
      <c r="T287" s="288">
        <f t="shared" si="226"/>
        <v>45017</v>
      </c>
      <c r="U287" s="287">
        <f t="shared" si="227"/>
        <v>113</v>
      </c>
      <c r="V287" s="289">
        <f t="shared" si="228"/>
        <v>0.30958904109589042</v>
      </c>
      <c r="W287" s="290">
        <f t="shared" si="229"/>
        <v>147673.97260273973</v>
      </c>
    </row>
    <row r="288" spans="1:23">
      <c r="A288" s="243">
        <v>1206</v>
      </c>
      <c r="B288" s="244" t="s">
        <v>703</v>
      </c>
      <c r="C288" s="244" t="s">
        <v>110</v>
      </c>
      <c r="D288" s="245">
        <v>49.263013698630139</v>
      </c>
      <c r="E288" s="246">
        <v>44020</v>
      </c>
      <c r="F288" s="247">
        <v>62001</v>
      </c>
      <c r="G288" s="248">
        <v>18000000</v>
      </c>
      <c r="H288" s="249">
        <v>0.64</v>
      </c>
      <c r="J288" s="291">
        <f t="shared" si="230"/>
        <v>6.4000000000000003E-3</v>
      </c>
      <c r="K288" s="292">
        <f t="shared" si="231"/>
        <v>115200</v>
      </c>
      <c r="L288" s="293">
        <f t="shared" si="219"/>
        <v>0</v>
      </c>
      <c r="M288" s="294">
        <f t="shared" si="232"/>
        <v>61819</v>
      </c>
      <c r="N288" s="294">
        <f t="shared" si="220"/>
        <v>62184</v>
      </c>
      <c r="O288" s="293">
        <f t="shared" si="221"/>
        <v>183</v>
      </c>
      <c r="P288" s="295">
        <f t="shared" si="222"/>
        <v>0.50136986301369868</v>
      </c>
      <c r="Q288" s="296">
        <f t="shared" si="223"/>
        <v>57757.808219178085</v>
      </c>
      <c r="R288" s="287">
        <f t="shared" si="224"/>
        <v>0</v>
      </c>
      <c r="S288" s="288">
        <f t="shared" si="225"/>
        <v>43922</v>
      </c>
      <c r="T288" s="288">
        <f t="shared" si="226"/>
        <v>44287</v>
      </c>
      <c r="U288" s="287">
        <f t="shared" si="227"/>
        <v>267</v>
      </c>
      <c r="V288" s="289">
        <f t="shared" si="228"/>
        <v>0.73150684931506849</v>
      </c>
      <c r="W288" s="290">
        <f t="shared" si="229"/>
        <v>84269.589041095896</v>
      </c>
    </row>
    <row r="289" spans="1:23">
      <c r="A289" s="243">
        <v>1225</v>
      </c>
      <c r="B289" s="244" t="s">
        <v>703</v>
      </c>
      <c r="C289" s="244" t="s">
        <v>110</v>
      </c>
      <c r="D289" s="245">
        <v>49.632876712328766</v>
      </c>
      <c r="E289" s="246">
        <v>44050</v>
      </c>
      <c r="F289" s="247">
        <v>62001</v>
      </c>
      <c r="G289" s="248">
        <v>20000000</v>
      </c>
      <c r="H289" s="249">
        <v>0.59</v>
      </c>
      <c r="J289" s="291">
        <f t="shared" si="230"/>
        <v>5.8999999999999999E-3</v>
      </c>
      <c r="K289" s="292">
        <f t="shared" si="231"/>
        <v>118000</v>
      </c>
      <c r="L289" s="293">
        <f t="shared" si="219"/>
        <v>0</v>
      </c>
      <c r="M289" s="294">
        <f t="shared" si="232"/>
        <v>61819</v>
      </c>
      <c r="N289" s="294">
        <f t="shared" si="220"/>
        <v>62184</v>
      </c>
      <c r="O289" s="293">
        <f t="shared" si="221"/>
        <v>183</v>
      </c>
      <c r="P289" s="295">
        <f t="shared" si="222"/>
        <v>0.50136986301369868</v>
      </c>
      <c r="Q289" s="296">
        <f t="shared" si="223"/>
        <v>59161.643835616444</v>
      </c>
      <c r="R289" s="287">
        <f t="shared" si="224"/>
        <v>0</v>
      </c>
      <c r="S289" s="288">
        <f t="shared" si="225"/>
        <v>43922</v>
      </c>
      <c r="T289" s="288">
        <f t="shared" si="226"/>
        <v>44287</v>
      </c>
      <c r="U289" s="287">
        <f t="shared" si="227"/>
        <v>237</v>
      </c>
      <c r="V289" s="289">
        <f t="shared" si="228"/>
        <v>0.64931506849315068</v>
      </c>
      <c r="W289" s="290">
        <f t="shared" si="229"/>
        <v>76619.178082191778</v>
      </c>
    </row>
    <row r="290" spans="1:23">
      <c r="A290" s="250">
        <v>1207</v>
      </c>
      <c r="B290" s="244" t="s">
        <v>703</v>
      </c>
      <c r="C290" s="244" t="s">
        <v>110</v>
      </c>
      <c r="D290" s="245">
        <v>48.813698630136983</v>
      </c>
      <c r="E290" s="246">
        <v>44230</v>
      </c>
      <c r="F290" s="247">
        <v>62047</v>
      </c>
      <c r="G290" s="248">
        <v>20000000</v>
      </c>
      <c r="H290" s="249">
        <v>0.87</v>
      </c>
      <c r="J290" s="291">
        <f t="shared" si="230"/>
        <v>8.6999999999999994E-3</v>
      </c>
      <c r="K290" s="292">
        <f t="shared" si="231"/>
        <v>174000</v>
      </c>
      <c r="L290" s="293">
        <f t="shared" si="219"/>
        <v>0</v>
      </c>
      <c r="M290" s="294">
        <f t="shared" si="232"/>
        <v>61819</v>
      </c>
      <c r="N290" s="294">
        <f t="shared" si="220"/>
        <v>62184</v>
      </c>
      <c r="O290" s="293">
        <f t="shared" si="221"/>
        <v>229</v>
      </c>
      <c r="P290" s="295">
        <f t="shared" si="222"/>
        <v>0.62739726027397258</v>
      </c>
      <c r="Q290" s="296">
        <f t="shared" si="223"/>
        <v>109167.12328767123</v>
      </c>
      <c r="R290" s="287">
        <f t="shared" si="224"/>
        <v>1</v>
      </c>
      <c r="S290" s="288">
        <f t="shared" si="225"/>
        <v>43922</v>
      </c>
      <c r="T290" s="288">
        <f t="shared" si="226"/>
        <v>44287</v>
      </c>
      <c r="U290" s="287">
        <f t="shared" si="227"/>
        <v>57</v>
      </c>
      <c r="V290" s="289">
        <f t="shared" si="228"/>
        <v>0.15616438356164383</v>
      </c>
      <c r="W290" s="290">
        <f t="shared" si="229"/>
        <v>27172.602739726026</v>
      </c>
    </row>
    <row r="291" spans="1:23">
      <c r="A291" s="250">
        <v>1208</v>
      </c>
      <c r="B291" s="244" t="s">
        <v>703</v>
      </c>
      <c r="C291" s="244" t="s">
        <v>110</v>
      </c>
      <c r="D291" s="245">
        <v>49.115068493150687</v>
      </c>
      <c r="E291" s="246">
        <v>44181</v>
      </c>
      <c r="F291" s="247">
        <v>62108</v>
      </c>
      <c r="G291" s="248">
        <v>25000000</v>
      </c>
      <c r="H291" s="249">
        <v>0.68</v>
      </c>
      <c r="J291" s="291">
        <f t="shared" si="230"/>
        <v>6.8000000000000005E-3</v>
      </c>
      <c r="K291" s="292">
        <f t="shared" si="231"/>
        <v>170000</v>
      </c>
      <c r="L291" s="293">
        <f t="shared" si="219"/>
        <v>1</v>
      </c>
      <c r="M291" s="294">
        <f t="shared" si="232"/>
        <v>61819</v>
      </c>
      <c r="N291" s="294">
        <f t="shared" si="220"/>
        <v>62184</v>
      </c>
      <c r="O291" s="293">
        <f t="shared" si="221"/>
        <v>290</v>
      </c>
      <c r="P291" s="295">
        <f t="shared" si="222"/>
        <v>0.79452054794520544</v>
      </c>
      <c r="Q291" s="296">
        <f t="shared" si="223"/>
        <v>135068.49315068492</v>
      </c>
      <c r="R291" s="287">
        <f t="shared" si="224"/>
        <v>0</v>
      </c>
      <c r="S291" s="288">
        <f t="shared" si="225"/>
        <v>43922</v>
      </c>
      <c r="T291" s="288">
        <f t="shared" si="226"/>
        <v>44287</v>
      </c>
      <c r="U291" s="287">
        <f t="shared" si="227"/>
        <v>106</v>
      </c>
      <c r="V291" s="289">
        <f t="shared" si="228"/>
        <v>0.29041095890410956</v>
      </c>
      <c r="W291" s="290">
        <f t="shared" si="229"/>
        <v>49369.863013698625</v>
      </c>
    </row>
    <row r="292" spans="1:23">
      <c r="A292" s="250">
        <v>1224</v>
      </c>
      <c r="B292" s="244" t="s">
        <v>703</v>
      </c>
      <c r="C292" s="244" t="s">
        <v>110</v>
      </c>
      <c r="D292" s="245">
        <v>49.575342465753423</v>
      </c>
      <c r="E292" s="246">
        <v>44018</v>
      </c>
      <c r="F292" s="247">
        <v>62113</v>
      </c>
      <c r="G292" s="248">
        <v>18000000</v>
      </c>
      <c r="H292" s="249">
        <v>0.64</v>
      </c>
      <c r="J292" s="291">
        <f t="shared" si="230"/>
        <v>6.4000000000000003E-3</v>
      </c>
      <c r="K292" s="292">
        <f t="shared" si="231"/>
        <v>115200</v>
      </c>
      <c r="L292" s="293">
        <f t="shared" si="219"/>
        <v>1</v>
      </c>
      <c r="M292" s="294">
        <f t="shared" si="232"/>
        <v>61819</v>
      </c>
      <c r="N292" s="294">
        <f t="shared" si="220"/>
        <v>62184</v>
      </c>
      <c r="O292" s="293">
        <f t="shared" si="221"/>
        <v>295</v>
      </c>
      <c r="P292" s="295">
        <f t="shared" si="222"/>
        <v>0.80821917808219179</v>
      </c>
      <c r="Q292" s="296">
        <f t="shared" si="223"/>
        <v>93106.849315068495</v>
      </c>
      <c r="R292" s="287">
        <f t="shared" si="224"/>
        <v>0</v>
      </c>
      <c r="S292" s="288">
        <f t="shared" si="225"/>
        <v>43922</v>
      </c>
      <c r="T292" s="288">
        <f t="shared" si="226"/>
        <v>44287</v>
      </c>
      <c r="U292" s="287">
        <f t="shared" si="227"/>
        <v>269</v>
      </c>
      <c r="V292" s="289">
        <f t="shared" si="228"/>
        <v>0.73698630136986298</v>
      </c>
      <c r="W292" s="290">
        <f t="shared" si="229"/>
        <v>84900.821917808222</v>
      </c>
    </row>
    <row r="293" spans="1:23">
      <c r="A293" s="243">
        <v>1265</v>
      </c>
      <c r="B293" s="244" t="s">
        <v>703</v>
      </c>
      <c r="C293" s="244" t="s">
        <v>110</v>
      </c>
      <c r="D293" s="245">
        <v>47.24</v>
      </c>
      <c r="E293" s="246">
        <v>44908</v>
      </c>
      <c r="F293" s="247">
        <v>62152</v>
      </c>
      <c r="G293" s="248">
        <v>15000000</v>
      </c>
      <c r="H293" s="249">
        <v>3.3</v>
      </c>
      <c r="J293" s="291">
        <f t="shared" si="230"/>
        <v>3.3000000000000002E-2</v>
      </c>
      <c r="K293" s="292">
        <f t="shared" si="231"/>
        <v>495000</v>
      </c>
      <c r="L293" s="293">
        <f t="shared" si="219"/>
        <v>1</v>
      </c>
      <c r="M293" s="294">
        <f t="shared" si="232"/>
        <v>61819</v>
      </c>
      <c r="N293" s="294">
        <f t="shared" si="220"/>
        <v>62184</v>
      </c>
      <c r="O293" s="293">
        <f t="shared" si="221"/>
        <v>334</v>
      </c>
      <c r="P293" s="295">
        <f t="shared" si="222"/>
        <v>0.91506849315068495</v>
      </c>
      <c r="Q293" s="296">
        <f t="shared" si="223"/>
        <v>452958.90410958906</v>
      </c>
      <c r="R293" s="287">
        <f t="shared" si="224"/>
        <v>0</v>
      </c>
      <c r="S293" s="288">
        <f t="shared" si="225"/>
        <v>44652</v>
      </c>
      <c r="T293" s="288">
        <f t="shared" si="226"/>
        <v>45017</v>
      </c>
      <c r="U293" s="287">
        <f t="shared" si="227"/>
        <v>109</v>
      </c>
      <c r="V293" s="289">
        <f t="shared" si="228"/>
        <v>0.29863013698630136</v>
      </c>
      <c r="W293" s="290">
        <f t="shared" si="229"/>
        <v>147821.91780821918</v>
      </c>
    </row>
    <row r="294" spans="1:23">
      <c r="A294" s="243">
        <v>1226</v>
      </c>
      <c r="B294" s="244" t="s">
        <v>703</v>
      </c>
      <c r="C294" s="244" t="s">
        <v>110</v>
      </c>
      <c r="D294" s="245">
        <v>49.139726027397259</v>
      </c>
      <c r="E294" s="246">
        <v>44231</v>
      </c>
      <c r="F294" s="247">
        <v>62167</v>
      </c>
      <c r="G294" s="248">
        <v>25000000</v>
      </c>
      <c r="H294" s="249">
        <v>0.88</v>
      </c>
      <c r="J294" s="291">
        <f t="shared" si="230"/>
        <v>8.8000000000000005E-3</v>
      </c>
      <c r="K294" s="292">
        <f t="shared" si="231"/>
        <v>220000</v>
      </c>
      <c r="L294" s="293">
        <f t="shared" si="219"/>
        <v>1</v>
      </c>
      <c r="M294" s="294">
        <f t="shared" si="232"/>
        <v>61819</v>
      </c>
      <c r="N294" s="294">
        <f t="shared" si="220"/>
        <v>62184</v>
      </c>
      <c r="O294" s="293">
        <f t="shared" si="221"/>
        <v>349</v>
      </c>
      <c r="P294" s="295">
        <f t="shared" si="222"/>
        <v>0.95616438356164379</v>
      </c>
      <c r="Q294" s="296">
        <f t="shared" si="223"/>
        <v>210356.16438356164</v>
      </c>
      <c r="R294" s="287">
        <f t="shared" si="224"/>
        <v>1</v>
      </c>
      <c r="S294" s="288">
        <f t="shared" si="225"/>
        <v>43922</v>
      </c>
      <c r="T294" s="288">
        <f t="shared" si="226"/>
        <v>44287</v>
      </c>
      <c r="U294" s="287">
        <f t="shared" si="227"/>
        <v>56</v>
      </c>
      <c r="V294" s="289">
        <f t="shared" si="228"/>
        <v>0.15342465753424658</v>
      </c>
      <c r="W294" s="290">
        <f t="shared" si="229"/>
        <v>33753.424657534248</v>
      </c>
    </row>
    <row r="295" spans="1:23">
      <c r="A295" s="250">
        <v>1227</v>
      </c>
      <c r="B295" s="244" t="s">
        <v>703</v>
      </c>
      <c r="C295" s="244" t="s">
        <v>110</v>
      </c>
      <c r="D295" s="245">
        <v>49.767123287671232</v>
      </c>
      <c r="E295" s="246">
        <v>44048</v>
      </c>
      <c r="F295" s="255">
        <v>62213</v>
      </c>
      <c r="G295" s="248">
        <v>20000000</v>
      </c>
      <c r="H295" s="249">
        <v>0.63</v>
      </c>
      <c r="J295" s="291">
        <f t="shared" si="230"/>
        <v>6.3E-3</v>
      </c>
      <c r="K295" s="292">
        <f t="shared" si="231"/>
        <v>126000</v>
      </c>
      <c r="L295" s="293">
        <f t="shared" si="219"/>
        <v>0</v>
      </c>
      <c r="M295" s="294">
        <f t="shared" si="232"/>
        <v>62184</v>
      </c>
      <c r="N295" s="294">
        <f t="shared" si="220"/>
        <v>62549</v>
      </c>
      <c r="O295" s="293">
        <f t="shared" si="221"/>
        <v>30</v>
      </c>
      <c r="P295" s="295">
        <f t="shared" si="222"/>
        <v>8.2191780821917804E-2</v>
      </c>
      <c r="Q295" s="296">
        <f t="shared" si="223"/>
        <v>10356.164383561643</v>
      </c>
      <c r="R295" s="287">
        <f t="shared" si="224"/>
        <v>0</v>
      </c>
      <c r="S295" s="288">
        <f t="shared" si="225"/>
        <v>43922</v>
      </c>
      <c r="T295" s="288">
        <f t="shared" si="226"/>
        <v>44287</v>
      </c>
      <c r="U295" s="287">
        <f t="shared" si="227"/>
        <v>239</v>
      </c>
      <c r="V295" s="289">
        <f t="shared" si="228"/>
        <v>0.65479452054794518</v>
      </c>
      <c r="W295" s="290">
        <f t="shared" si="229"/>
        <v>82504.109589041094</v>
      </c>
    </row>
    <row r="296" spans="1:23">
      <c r="A296" s="250">
        <v>1228</v>
      </c>
      <c r="B296" s="244" t="s">
        <v>703</v>
      </c>
      <c r="C296" s="244" t="s">
        <v>110</v>
      </c>
      <c r="D296" s="245">
        <v>49.673972602739724</v>
      </c>
      <c r="E296" s="246">
        <v>44110</v>
      </c>
      <c r="F296" s="255">
        <v>62241</v>
      </c>
      <c r="G296" s="248">
        <v>15000000</v>
      </c>
      <c r="H296" s="249">
        <v>0.78</v>
      </c>
      <c r="J296" s="291">
        <f t="shared" si="230"/>
        <v>7.8000000000000005E-3</v>
      </c>
      <c r="K296" s="292">
        <f t="shared" si="231"/>
        <v>117000.00000000001</v>
      </c>
      <c r="L296" s="293">
        <f t="shared" si="219"/>
        <v>0</v>
      </c>
      <c r="M296" s="294">
        <f t="shared" si="232"/>
        <v>62184</v>
      </c>
      <c r="N296" s="294">
        <f t="shared" si="220"/>
        <v>62549</v>
      </c>
      <c r="O296" s="293">
        <f t="shared" si="221"/>
        <v>58</v>
      </c>
      <c r="P296" s="295">
        <f t="shared" si="222"/>
        <v>0.15890410958904111</v>
      </c>
      <c r="Q296" s="296">
        <f t="shared" si="223"/>
        <v>18591.780821917811</v>
      </c>
      <c r="R296" s="287">
        <f t="shared" si="224"/>
        <v>0</v>
      </c>
      <c r="S296" s="288">
        <f t="shared" si="225"/>
        <v>43922</v>
      </c>
      <c r="T296" s="288">
        <f t="shared" si="226"/>
        <v>44287</v>
      </c>
      <c r="U296" s="287">
        <f t="shared" si="227"/>
        <v>177</v>
      </c>
      <c r="V296" s="289">
        <f t="shared" si="228"/>
        <v>0.48493150684931507</v>
      </c>
      <c r="W296" s="290">
        <f t="shared" si="229"/>
        <v>56736.98630136987</v>
      </c>
    </row>
    <row r="297" spans="1:23">
      <c r="A297" s="250">
        <v>1229</v>
      </c>
      <c r="B297" s="244" t="s">
        <v>703</v>
      </c>
      <c r="C297" s="244" t="s">
        <v>110</v>
      </c>
      <c r="D297" s="245">
        <v>49.767123287671232</v>
      </c>
      <c r="E297" s="246">
        <v>44109</v>
      </c>
      <c r="F297" s="255">
        <v>62274</v>
      </c>
      <c r="G297" s="248">
        <v>15000000</v>
      </c>
      <c r="H297" s="249">
        <v>0.78</v>
      </c>
      <c r="J297" s="291">
        <f t="shared" si="230"/>
        <v>7.8000000000000005E-3</v>
      </c>
      <c r="K297" s="292">
        <f t="shared" si="231"/>
        <v>117000.00000000001</v>
      </c>
      <c r="L297" s="293">
        <f t="shared" si="219"/>
        <v>0</v>
      </c>
      <c r="M297" s="294">
        <f t="shared" si="232"/>
        <v>62184</v>
      </c>
      <c r="N297" s="294">
        <f t="shared" si="220"/>
        <v>62549</v>
      </c>
      <c r="O297" s="293">
        <f t="shared" si="221"/>
        <v>91</v>
      </c>
      <c r="P297" s="295">
        <f t="shared" si="222"/>
        <v>0.24931506849315069</v>
      </c>
      <c r="Q297" s="296">
        <f t="shared" si="223"/>
        <v>29169.863013698636</v>
      </c>
      <c r="R297" s="287">
        <f t="shared" si="224"/>
        <v>0</v>
      </c>
      <c r="S297" s="288">
        <f t="shared" si="225"/>
        <v>43922</v>
      </c>
      <c r="T297" s="288">
        <f t="shared" si="226"/>
        <v>44287</v>
      </c>
      <c r="U297" s="287">
        <f t="shared" si="227"/>
        <v>178</v>
      </c>
      <c r="V297" s="289">
        <f t="shared" si="228"/>
        <v>0.48767123287671232</v>
      </c>
      <c r="W297" s="290">
        <f t="shared" si="229"/>
        <v>57057.534246575349</v>
      </c>
    </row>
    <row r="298" spans="1:23">
      <c r="A298" s="250">
        <v>1230</v>
      </c>
      <c r="B298" s="244" t="s">
        <v>703</v>
      </c>
      <c r="C298" s="244" t="s">
        <v>110</v>
      </c>
      <c r="D298" s="245">
        <v>49.671232876712331</v>
      </c>
      <c r="E298" s="246">
        <v>44144</v>
      </c>
      <c r="F298" s="255">
        <v>62274</v>
      </c>
      <c r="G298" s="248">
        <v>25000000</v>
      </c>
      <c r="H298" s="249">
        <v>0.69</v>
      </c>
      <c r="J298" s="291">
        <f t="shared" si="230"/>
        <v>6.8999999999999999E-3</v>
      </c>
      <c r="K298" s="292">
        <f t="shared" si="231"/>
        <v>172500</v>
      </c>
      <c r="L298" s="293">
        <f t="shared" si="219"/>
        <v>0</v>
      </c>
      <c r="M298" s="294">
        <f t="shared" si="232"/>
        <v>62184</v>
      </c>
      <c r="N298" s="294">
        <f t="shared" si="220"/>
        <v>62549</v>
      </c>
      <c r="O298" s="293">
        <f t="shared" si="221"/>
        <v>91</v>
      </c>
      <c r="P298" s="295">
        <f t="shared" si="222"/>
        <v>0.24931506849315069</v>
      </c>
      <c r="Q298" s="296">
        <f t="shared" si="223"/>
        <v>43006.849315068495</v>
      </c>
      <c r="R298" s="287">
        <f t="shared" si="224"/>
        <v>0</v>
      </c>
      <c r="S298" s="288">
        <f t="shared" si="225"/>
        <v>43922</v>
      </c>
      <c r="T298" s="288">
        <f t="shared" si="226"/>
        <v>44287</v>
      </c>
      <c r="U298" s="287">
        <f t="shared" si="227"/>
        <v>143</v>
      </c>
      <c r="V298" s="289">
        <f t="shared" si="228"/>
        <v>0.39178082191780822</v>
      </c>
      <c r="W298" s="290">
        <f t="shared" si="229"/>
        <v>67582.191780821915</v>
      </c>
    </row>
    <row r="299" spans="1:23">
      <c r="A299" s="250">
        <v>1231</v>
      </c>
      <c r="B299" s="244" t="s">
        <v>703</v>
      </c>
      <c r="C299" s="244" t="s">
        <v>110</v>
      </c>
      <c r="D299" s="245">
        <v>49.797260273972604</v>
      </c>
      <c r="E299" s="246">
        <v>44113</v>
      </c>
      <c r="F299" s="255">
        <v>62289</v>
      </c>
      <c r="G299" s="248">
        <v>15000000</v>
      </c>
      <c r="H299" s="249">
        <v>0.84</v>
      </c>
      <c r="J299" s="291">
        <f t="shared" si="230"/>
        <v>8.3999999999999995E-3</v>
      </c>
      <c r="K299" s="292">
        <f t="shared" si="231"/>
        <v>125999.99999999999</v>
      </c>
      <c r="L299" s="293">
        <f t="shared" si="219"/>
        <v>0</v>
      </c>
      <c r="M299" s="294">
        <f t="shared" si="232"/>
        <v>62184</v>
      </c>
      <c r="N299" s="294">
        <f t="shared" si="220"/>
        <v>62549</v>
      </c>
      <c r="O299" s="293">
        <f t="shared" si="221"/>
        <v>106</v>
      </c>
      <c r="P299" s="295">
        <f t="shared" si="222"/>
        <v>0.29041095890410956</v>
      </c>
      <c r="Q299" s="296">
        <f t="shared" si="223"/>
        <v>36591.780821917804</v>
      </c>
      <c r="R299" s="287">
        <f t="shared" si="224"/>
        <v>0</v>
      </c>
      <c r="S299" s="288">
        <f t="shared" si="225"/>
        <v>43922</v>
      </c>
      <c r="T299" s="288">
        <f t="shared" si="226"/>
        <v>44287</v>
      </c>
      <c r="U299" s="287">
        <f t="shared" si="227"/>
        <v>174</v>
      </c>
      <c r="V299" s="289">
        <f t="shared" si="228"/>
        <v>0.47671232876712327</v>
      </c>
      <c r="W299" s="290">
        <f t="shared" si="229"/>
        <v>60065.753424657523</v>
      </c>
    </row>
    <row r="300" spans="1:23">
      <c r="A300" s="250">
        <v>1232</v>
      </c>
      <c r="B300" s="244" t="s">
        <v>703</v>
      </c>
      <c r="C300" s="244" t="s">
        <v>110</v>
      </c>
      <c r="D300" s="245">
        <v>49.69315068493151</v>
      </c>
      <c r="E300" s="246">
        <v>44167</v>
      </c>
      <c r="F300" s="247">
        <v>62305</v>
      </c>
      <c r="G300" s="248">
        <v>20000000</v>
      </c>
      <c r="H300" s="249">
        <v>0.8</v>
      </c>
      <c r="J300" s="291">
        <f t="shared" si="230"/>
        <v>8.0000000000000002E-3</v>
      </c>
      <c r="K300" s="292">
        <f t="shared" si="231"/>
        <v>160000</v>
      </c>
      <c r="L300" s="293">
        <f t="shared" si="219"/>
        <v>0</v>
      </c>
      <c r="M300" s="294">
        <f t="shared" si="232"/>
        <v>62184</v>
      </c>
      <c r="N300" s="294">
        <f t="shared" si="220"/>
        <v>62549</v>
      </c>
      <c r="O300" s="293">
        <f t="shared" si="221"/>
        <v>122</v>
      </c>
      <c r="P300" s="295">
        <f t="shared" si="222"/>
        <v>0.33424657534246577</v>
      </c>
      <c r="Q300" s="296">
        <f t="shared" si="223"/>
        <v>53479.452054794521</v>
      </c>
      <c r="R300" s="287">
        <f t="shared" si="224"/>
        <v>0</v>
      </c>
      <c r="S300" s="288">
        <f t="shared" si="225"/>
        <v>43922</v>
      </c>
      <c r="T300" s="288">
        <f t="shared" si="226"/>
        <v>44287</v>
      </c>
      <c r="U300" s="287">
        <f t="shared" si="227"/>
        <v>120</v>
      </c>
      <c r="V300" s="289">
        <f t="shared" si="228"/>
        <v>0.32876712328767121</v>
      </c>
      <c r="W300" s="290">
        <f t="shared" si="229"/>
        <v>52602.739726027394</v>
      </c>
    </row>
    <row r="301" spans="1:23">
      <c r="A301" s="250">
        <v>1233</v>
      </c>
      <c r="B301" s="244" t="s">
        <v>703</v>
      </c>
      <c r="C301" s="244" t="s">
        <v>110</v>
      </c>
      <c r="D301" s="245">
        <v>49.632876712328766</v>
      </c>
      <c r="E301" s="246">
        <v>44204</v>
      </c>
      <c r="F301" s="255">
        <v>62320</v>
      </c>
      <c r="G301" s="248">
        <v>20000000</v>
      </c>
      <c r="H301" s="249">
        <v>0.77</v>
      </c>
      <c r="J301" s="291">
        <f t="shared" si="230"/>
        <v>7.7000000000000002E-3</v>
      </c>
      <c r="K301" s="292">
        <f t="shared" si="231"/>
        <v>154000</v>
      </c>
      <c r="L301" s="293">
        <f t="shared" si="219"/>
        <v>0</v>
      </c>
      <c r="M301" s="294">
        <f t="shared" si="232"/>
        <v>62184</v>
      </c>
      <c r="N301" s="294">
        <f t="shared" si="220"/>
        <v>62549</v>
      </c>
      <c r="O301" s="293">
        <f t="shared" si="221"/>
        <v>137</v>
      </c>
      <c r="P301" s="295">
        <f t="shared" si="222"/>
        <v>0.37534246575342467</v>
      </c>
      <c r="Q301" s="296">
        <f t="shared" si="223"/>
        <v>57802.739726027401</v>
      </c>
      <c r="R301" s="287">
        <f t="shared" si="224"/>
        <v>1</v>
      </c>
      <c r="S301" s="288">
        <f t="shared" si="225"/>
        <v>43922</v>
      </c>
      <c r="T301" s="288">
        <f t="shared" si="226"/>
        <v>44287</v>
      </c>
      <c r="U301" s="287">
        <f t="shared" si="227"/>
        <v>83</v>
      </c>
      <c r="V301" s="289">
        <f t="shared" si="228"/>
        <v>0.22739726027397261</v>
      </c>
      <c r="W301" s="290">
        <f t="shared" si="229"/>
        <v>35019.178082191786</v>
      </c>
    </row>
    <row r="302" spans="1:23">
      <c r="A302" s="250">
        <v>1234</v>
      </c>
      <c r="B302" s="244" t="s">
        <v>703</v>
      </c>
      <c r="C302" s="244" t="s">
        <v>110</v>
      </c>
      <c r="D302" s="245">
        <v>49.936986301369863</v>
      </c>
      <c r="E302" s="246">
        <v>44139</v>
      </c>
      <c r="F302" s="255">
        <v>62366</v>
      </c>
      <c r="G302" s="248">
        <v>20000000</v>
      </c>
      <c r="H302" s="249">
        <v>0.79</v>
      </c>
      <c r="J302" s="291">
        <f t="shared" si="230"/>
        <v>7.9000000000000008E-3</v>
      </c>
      <c r="K302" s="292">
        <f t="shared" si="231"/>
        <v>158000.00000000003</v>
      </c>
      <c r="L302" s="293">
        <f t="shared" si="219"/>
        <v>0</v>
      </c>
      <c r="M302" s="294">
        <f t="shared" si="232"/>
        <v>62184</v>
      </c>
      <c r="N302" s="294">
        <f t="shared" si="220"/>
        <v>62549</v>
      </c>
      <c r="O302" s="293">
        <f t="shared" si="221"/>
        <v>183</v>
      </c>
      <c r="P302" s="295">
        <f t="shared" si="222"/>
        <v>0.50136986301369868</v>
      </c>
      <c r="Q302" s="296">
        <f t="shared" si="223"/>
        <v>79216.438356164406</v>
      </c>
      <c r="R302" s="287">
        <f t="shared" si="224"/>
        <v>0</v>
      </c>
      <c r="S302" s="288">
        <f t="shared" si="225"/>
        <v>43922</v>
      </c>
      <c r="T302" s="288">
        <f t="shared" si="226"/>
        <v>44287</v>
      </c>
      <c r="U302" s="287">
        <f t="shared" si="227"/>
        <v>148</v>
      </c>
      <c r="V302" s="289">
        <f t="shared" si="228"/>
        <v>0.40547945205479452</v>
      </c>
      <c r="W302" s="290">
        <f t="shared" si="229"/>
        <v>64065.753424657545</v>
      </c>
    </row>
    <row r="303" spans="1:23">
      <c r="A303" s="250">
        <v>1235</v>
      </c>
      <c r="B303" s="244" t="s">
        <v>703</v>
      </c>
      <c r="C303" s="244" t="s">
        <v>110</v>
      </c>
      <c r="D303" s="245">
        <v>49.791780821917811</v>
      </c>
      <c r="E303" s="246">
        <v>44207</v>
      </c>
      <c r="F303" s="247">
        <v>62381</v>
      </c>
      <c r="G303" s="248">
        <v>25000000</v>
      </c>
      <c r="H303" s="249">
        <v>0.8</v>
      </c>
      <c r="J303" s="291">
        <f t="shared" si="230"/>
        <v>8.0000000000000002E-3</v>
      </c>
      <c r="K303" s="292">
        <f t="shared" si="231"/>
        <v>200000</v>
      </c>
      <c r="L303" s="293">
        <f t="shared" si="219"/>
        <v>0</v>
      </c>
      <c r="M303" s="294">
        <f>DATE(YEAR(F303)+IF(L303=1,0,1)-1,4,1)</f>
        <v>62184</v>
      </c>
      <c r="N303" s="294">
        <f t="shared" si="220"/>
        <v>62549</v>
      </c>
      <c r="O303" s="293">
        <f t="shared" si="221"/>
        <v>198</v>
      </c>
      <c r="P303" s="295">
        <f t="shared" si="222"/>
        <v>0.54246575342465753</v>
      </c>
      <c r="Q303" s="296">
        <f t="shared" si="223"/>
        <v>108493.1506849315</v>
      </c>
      <c r="R303" s="287">
        <f t="shared" si="224"/>
        <v>1</v>
      </c>
      <c r="S303" s="288">
        <f t="shared" si="225"/>
        <v>43922</v>
      </c>
      <c r="T303" s="288">
        <f t="shared" si="226"/>
        <v>44287</v>
      </c>
      <c r="U303" s="287">
        <f t="shared" si="227"/>
        <v>80</v>
      </c>
      <c r="V303" s="289">
        <f t="shared" si="228"/>
        <v>0.21917808219178081</v>
      </c>
      <c r="W303" s="290">
        <f t="shared" si="229"/>
        <v>43835.616438356163</v>
      </c>
    </row>
    <row r="304" spans="1:23">
      <c r="A304" s="250">
        <v>1253</v>
      </c>
      <c r="B304" s="244" t="s">
        <v>703</v>
      </c>
      <c r="C304" s="244" t="s">
        <v>110</v>
      </c>
      <c r="D304" s="245">
        <v>49.183561643835617</v>
      </c>
      <c r="E304" s="259">
        <v>44580</v>
      </c>
      <c r="F304" s="247">
        <v>62532</v>
      </c>
      <c r="G304" s="248">
        <v>20000000</v>
      </c>
      <c r="H304" s="249">
        <v>1.1299999999999999</v>
      </c>
      <c r="J304" s="291">
        <f t="shared" si="230"/>
        <v>1.1299999999999999E-2</v>
      </c>
      <c r="K304" s="292">
        <f t="shared" si="231"/>
        <v>226000</v>
      </c>
      <c r="L304" s="293">
        <f t="shared" si="219"/>
        <v>1</v>
      </c>
      <c r="M304" s="294">
        <f t="shared" si="232"/>
        <v>62184</v>
      </c>
      <c r="N304" s="294">
        <f t="shared" si="220"/>
        <v>62549</v>
      </c>
      <c r="O304" s="293">
        <f t="shared" si="221"/>
        <v>349</v>
      </c>
      <c r="P304" s="295">
        <f t="shared" si="222"/>
        <v>0.95616438356164379</v>
      </c>
      <c r="Q304" s="296">
        <f t="shared" si="223"/>
        <v>216093.15068493149</v>
      </c>
      <c r="R304" s="287">
        <f t="shared" si="224"/>
        <v>1</v>
      </c>
      <c r="S304" s="288">
        <f t="shared" si="225"/>
        <v>44287</v>
      </c>
      <c r="T304" s="288">
        <f t="shared" si="226"/>
        <v>44652</v>
      </c>
      <c r="U304" s="287">
        <f t="shared" si="227"/>
        <v>72</v>
      </c>
      <c r="V304" s="289">
        <f t="shared" si="228"/>
        <v>0.19726027397260273</v>
      </c>
      <c r="W304" s="290">
        <f t="shared" si="229"/>
        <v>44580.821917808214</v>
      </c>
    </row>
    <row r="305" spans="1:23">
      <c r="A305" s="250">
        <v>1258</v>
      </c>
      <c r="B305" s="244" t="s">
        <v>703</v>
      </c>
      <c r="C305" s="244" t="s">
        <v>110</v>
      </c>
      <c r="D305" s="245">
        <v>49.079452054794523</v>
      </c>
      <c r="E305" s="246">
        <v>44628</v>
      </c>
      <c r="F305" s="255">
        <v>62542</v>
      </c>
      <c r="G305" s="248">
        <v>20000000</v>
      </c>
      <c r="H305" s="249">
        <v>1.4</v>
      </c>
      <c r="J305" s="291">
        <f t="shared" si="230"/>
        <v>1.3999999999999999E-2</v>
      </c>
      <c r="K305" s="292">
        <f t="shared" si="231"/>
        <v>280000</v>
      </c>
      <c r="L305" s="293">
        <f t="shared" si="219"/>
        <v>1</v>
      </c>
      <c r="M305" s="294">
        <f t="shared" si="232"/>
        <v>62184</v>
      </c>
      <c r="N305" s="294">
        <f t="shared" si="220"/>
        <v>62549</v>
      </c>
      <c r="O305" s="293">
        <f t="shared" si="221"/>
        <v>359</v>
      </c>
      <c r="P305" s="295">
        <f t="shared" si="222"/>
        <v>0.98356164383561639</v>
      </c>
      <c r="Q305" s="296">
        <f t="shared" si="223"/>
        <v>275397.26027397258</v>
      </c>
      <c r="R305" s="287">
        <f t="shared" si="224"/>
        <v>1</v>
      </c>
      <c r="S305" s="288">
        <f t="shared" si="225"/>
        <v>44287</v>
      </c>
      <c r="T305" s="288">
        <f t="shared" si="226"/>
        <v>44652</v>
      </c>
      <c r="U305" s="287">
        <f t="shared" si="227"/>
        <v>24</v>
      </c>
      <c r="V305" s="289">
        <f t="shared" si="228"/>
        <v>6.575342465753424E-2</v>
      </c>
      <c r="W305" s="290">
        <f t="shared" si="229"/>
        <v>18410.958904109586</v>
      </c>
    </row>
    <row r="306" spans="1:23">
      <c r="A306" s="250">
        <v>1251</v>
      </c>
      <c r="B306" s="244" t="s">
        <v>703</v>
      </c>
      <c r="C306" s="244" t="s">
        <v>110</v>
      </c>
      <c r="D306" s="245">
        <v>49.249315068493154</v>
      </c>
      <c r="E306" s="246">
        <v>44572</v>
      </c>
      <c r="F306" s="247">
        <v>62548</v>
      </c>
      <c r="G306" s="248">
        <v>15000000</v>
      </c>
      <c r="H306" s="249">
        <v>1.1399999999999999</v>
      </c>
      <c r="J306" s="291">
        <f t="shared" si="230"/>
        <v>1.1399999999999999E-2</v>
      </c>
      <c r="K306" s="292">
        <f t="shared" si="231"/>
        <v>170999.99999999997</v>
      </c>
      <c r="L306" s="293">
        <f t="shared" si="219"/>
        <v>1</v>
      </c>
      <c r="M306" s="294">
        <f t="shared" si="232"/>
        <v>62184</v>
      </c>
      <c r="N306" s="294">
        <f t="shared" si="220"/>
        <v>62549</v>
      </c>
      <c r="O306" s="293">
        <f t="shared" si="221"/>
        <v>365</v>
      </c>
      <c r="P306" s="295">
        <f t="shared" si="222"/>
        <v>1</v>
      </c>
      <c r="Q306" s="296">
        <f t="shared" si="223"/>
        <v>170999.99999999997</v>
      </c>
      <c r="R306" s="287">
        <f t="shared" si="224"/>
        <v>1</v>
      </c>
      <c r="S306" s="288">
        <f t="shared" si="225"/>
        <v>44287</v>
      </c>
      <c r="T306" s="288">
        <f t="shared" si="226"/>
        <v>44652</v>
      </c>
      <c r="U306" s="287">
        <f t="shared" si="227"/>
        <v>80</v>
      </c>
      <c r="V306" s="289">
        <f t="shared" si="228"/>
        <v>0.21917808219178081</v>
      </c>
      <c r="W306" s="290">
        <f t="shared" si="229"/>
        <v>37479.452054794514</v>
      </c>
    </row>
    <row r="307" spans="1:23">
      <c r="A307" s="250">
        <v>1255</v>
      </c>
      <c r="B307" s="244" t="s">
        <v>703</v>
      </c>
      <c r="C307" s="244" t="s">
        <v>110</v>
      </c>
      <c r="D307" s="245">
        <v>49.169863013698631</v>
      </c>
      <c r="E307" s="259">
        <v>44601</v>
      </c>
      <c r="F307" s="247">
        <v>62548</v>
      </c>
      <c r="G307" s="248">
        <v>20000000</v>
      </c>
      <c r="H307" s="249">
        <v>1.35</v>
      </c>
      <c r="J307" s="291">
        <f t="shared" si="230"/>
        <v>1.3500000000000002E-2</v>
      </c>
      <c r="K307" s="292">
        <f t="shared" si="231"/>
        <v>270000.00000000006</v>
      </c>
      <c r="L307" s="293">
        <f t="shared" si="219"/>
        <v>1</v>
      </c>
      <c r="M307" s="294">
        <f t="shared" si="232"/>
        <v>62184</v>
      </c>
      <c r="N307" s="294">
        <f t="shared" si="220"/>
        <v>62549</v>
      </c>
      <c r="O307" s="293">
        <f t="shared" si="221"/>
        <v>365</v>
      </c>
      <c r="P307" s="295">
        <f t="shared" si="222"/>
        <v>1</v>
      </c>
      <c r="Q307" s="296">
        <f t="shared" si="223"/>
        <v>270000.00000000006</v>
      </c>
      <c r="R307" s="287">
        <f t="shared" si="224"/>
        <v>1</v>
      </c>
      <c r="S307" s="288">
        <f t="shared" si="225"/>
        <v>44287</v>
      </c>
      <c r="T307" s="288">
        <f t="shared" si="226"/>
        <v>44652</v>
      </c>
      <c r="U307" s="287">
        <f t="shared" si="227"/>
        <v>51</v>
      </c>
      <c r="V307" s="289">
        <f t="shared" si="228"/>
        <v>0.13972602739726028</v>
      </c>
      <c r="W307" s="290">
        <f t="shared" si="229"/>
        <v>37726.027397260288</v>
      </c>
    </row>
    <row r="308" spans="1:23">
      <c r="A308" s="250">
        <v>1259</v>
      </c>
      <c r="B308" s="244" t="s">
        <v>703</v>
      </c>
      <c r="C308" s="244" t="s">
        <v>110</v>
      </c>
      <c r="D308" s="245">
        <v>49.095890410958901</v>
      </c>
      <c r="E308" s="246">
        <v>44629</v>
      </c>
      <c r="F308" s="247">
        <v>62549</v>
      </c>
      <c r="G308" s="248">
        <v>14848900</v>
      </c>
      <c r="H308" s="249">
        <v>1.38</v>
      </c>
      <c r="J308" s="291">
        <f t="shared" si="230"/>
        <v>1.38E-2</v>
      </c>
      <c r="K308" s="292">
        <f t="shared" si="231"/>
        <v>204914.82</v>
      </c>
      <c r="L308" s="293">
        <f t="shared" si="219"/>
        <v>0</v>
      </c>
      <c r="M308" s="294">
        <f t="shared" si="232"/>
        <v>62549</v>
      </c>
      <c r="N308" s="294">
        <f t="shared" si="220"/>
        <v>62915</v>
      </c>
      <c r="O308" s="293">
        <f t="shared" si="221"/>
        <v>1</v>
      </c>
      <c r="P308" s="295">
        <f t="shared" si="222"/>
        <v>2.7322404371584699E-3</v>
      </c>
      <c r="Q308" s="296">
        <f t="shared" si="223"/>
        <v>559.87655737704915</v>
      </c>
      <c r="R308" s="287">
        <f t="shared" si="224"/>
        <v>1</v>
      </c>
      <c r="S308" s="288">
        <f t="shared" si="225"/>
        <v>44287</v>
      </c>
      <c r="T308" s="288">
        <f t="shared" si="226"/>
        <v>44652</v>
      </c>
      <c r="U308" s="287">
        <f t="shared" si="227"/>
        <v>23</v>
      </c>
      <c r="V308" s="289">
        <f t="shared" si="228"/>
        <v>6.3013698630136991E-2</v>
      </c>
      <c r="W308" s="290">
        <f t="shared" si="229"/>
        <v>12912.440712328769</v>
      </c>
    </row>
    <row r="309" spans="1:23" ht="14.5">
      <c r="A309" s="250">
        <v>1250</v>
      </c>
      <c r="B309" s="244" t="s">
        <v>703</v>
      </c>
      <c r="C309" s="244" t="s">
        <v>110</v>
      </c>
      <c r="D309" s="245">
        <v>49.389041095890413</v>
      </c>
      <c r="E309" s="260">
        <v>44536</v>
      </c>
      <c r="F309" s="247">
        <v>62563</v>
      </c>
      <c r="G309" s="248">
        <v>20000000</v>
      </c>
      <c r="H309" s="249">
        <v>0.71</v>
      </c>
      <c r="J309" s="291">
        <f t="shared" si="230"/>
        <v>7.0999999999999995E-3</v>
      </c>
      <c r="K309" s="292">
        <f t="shared" si="231"/>
        <v>142000</v>
      </c>
      <c r="L309" s="293">
        <f t="shared" si="219"/>
        <v>0</v>
      </c>
      <c r="M309" s="294">
        <f t="shared" si="232"/>
        <v>62549</v>
      </c>
      <c r="N309" s="294">
        <f t="shared" si="220"/>
        <v>62915</v>
      </c>
      <c r="O309" s="293">
        <f t="shared" si="221"/>
        <v>15</v>
      </c>
      <c r="P309" s="295">
        <f t="shared" si="222"/>
        <v>4.0983606557377046E-2</v>
      </c>
      <c r="Q309" s="296">
        <f t="shared" si="223"/>
        <v>5819.6721311475403</v>
      </c>
      <c r="R309" s="287">
        <f t="shared" si="224"/>
        <v>0</v>
      </c>
      <c r="S309" s="288">
        <f t="shared" si="225"/>
        <v>44287</v>
      </c>
      <c r="T309" s="288">
        <f t="shared" si="226"/>
        <v>44652</v>
      </c>
      <c r="U309" s="287">
        <f t="shared" si="227"/>
        <v>116</v>
      </c>
      <c r="V309" s="289">
        <f t="shared" si="228"/>
        <v>0.31780821917808222</v>
      </c>
      <c r="W309" s="290">
        <f t="shared" si="229"/>
        <v>45128.767123287675</v>
      </c>
    </row>
    <row r="310" spans="1:23">
      <c r="A310" s="250">
        <v>1242</v>
      </c>
      <c r="B310" s="244" t="s">
        <v>703</v>
      </c>
      <c r="C310" s="244" t="s">
        <v>110</v>
      </c>
      <c r="D310" s="245">
        <v>49.594520547945208</v>
      </c>
      <c r="E310" s="246">
        <v>44476</v>
      </c>
      <c r="F310" s="247">
        <v>62578</v>
      </c>
      <c r="G310" s="248">
        <v>15000000</v>
      </c>
      <c r="H310" s="249">
        <v>1.3</v>
      </c>
      <c r="J310" s="291">
        <f t="shared" si="230"/>
        <v>1.3000000000000001E-2</v>
      </c>
      <c r="K310" s="292">
        <f t="shared" si="231"/>
        <v>195000.00000000003</v>
      </c>
      <c r="L310" s="293">
        <f t="shared" si="219"/>
        <v>0</v>
      </c>
      <c r="M310" s="294">
        <f t="shared" si="232"/>
        <v>62549</v>
      </c>
      <c r="N310" s="294">
        <f t="shared" si="220"/>
        <v>62915</v>
      </c>
      <c r="O310" s="293">
        <f t="shared" si="221"/>
        <v>30</v>
      </c>
      <c r="P310" s="295">
        <f t="shared" si="222"/>
        <v>8.1967213114754092E-2</v>
      </c>
      <c r="Q310" s="296">
        <f t="shared" si="223"/>
        <v>15983.60655737705</v>
      </c>
      <c r="R310" s="287">
        <f t="shared" si="224"/>
        <v>0</v>
      </c>
      <c r="S310" s="288">
        <f t="shared" si="225"/>
        <v>44287</v>
      </c>
      <c r="T310" s="288">
        <f t="shared" si="226"/>
        <v>44652</v>
      </c>
      <c r="U310" s="287">
        <f t="shared" si="227"/>
        <v>176</v>
      </c>
      <c r="V310" s="289">
        <f t="shared" si="228"/>
        <v>0.48219178082191783</v>
      </c>
      <c r="W310" s="290">
        <f t="shared" si="229"/>
        <v>94027.397260273996</v>
      </c>
    </row>
    <row r="311" spans="1:23">
      <c r="A311" s="250">
        <v>1243</v>
      </c>
      <c r="B311" s="244" t="s">
        <v>703</v>
      </c>
      <c r="C311" s="244" t="s">
        <v>110</v>
      </c>
      <c r="D311" s="245">
        <v>49.665753424657531</v>
      </c>
      <c r="E311" s="246">
        <v>44481</v>
      </c>
      <c r="F311" s="247">
        <v>62609</v>
      </c>
      <c r="G311" s="248">
        <v>20000000</v>
      </c>
      <c r="H311" s="249">
        <v>1.4</v>
      </c>
      <c r="J311" s="291">
        <f t="shared" si="230"/>
        <v>1.3999999999999999E-2</v>
      </c>
      <c r="K311" s="292">
        <f t="shared" si="231"/>
        <v>280000</v>
      </c>
      <c r="L311" s="293">
        <f t="shared" si="219"/>
        <v>0</v>
      </c>
      <c r="M311" s="294">
        <f t="shared" si="232"/>
        <v>62549</v>
      </c>
      <c r="N311" s="294">
        <f t="shared" si="220"/>
        <v>62915</v>
      </c>
      <c r="O311" s="293">
        <f t="shared" si="221"/>
        <v>61</v>
      </c>
      <c r="P311" s="295">
        <f t="shared" si="222"/>
        <v>0.16666666666666666</v>
      </c>
      <c r="Q311" s="296">
        <f t="shared" si="223"/>
        <v>46666.666666666664</v>
      </c>
      <c r="R311" s="287">
        <f t="shared" si="224"/>
        <v>0</v>
      </c>
      <c r="S311" s="288">
        <f t="shared" si="225"/>
        <v>44287</v>
      </c>
      <c r="T311" s="288">
        <f t="shared" si="226"/>
        <v>44652</v>
      </c>
      <c r="U311" s="287">
        <f t="shared" si="227"/>
        <v>171</v>
      </c>
      <c r="V311" s="289">
        <f t="shared" si="228"/>
        <v>0.46849315068493153</v>
      </c>
      <c r="W311" s="290">
        <f t="shared" si="229"/>
        <v>131178.08219178082</v>
      </c>
    </row>
    <row r="312" spans="1:23">
      <c r="A312" s="250">
        <v>1247</v>
      </c>
      <c r="B312" s="244" t="s">
        <v>703</v>
      </c>
      <c r="C312" s="244" t="s">
        <v>110</v>
      </c>
      <c r="D312" s="245">
        <v>49.589041095890408</v>
      </c>
      <c r="E312" s="259">
        <v>44524</v>
      </c>
      <c r="F312" s="247">
        <v>62624</v>
      </c>
      <c r="G312" s="248">
        <v>20000000</v>
      </c>
      <c r="H312" s="249">
        <v>0.88</v>
      </c>
      <c r="J312" s="291">
        <f t="shared" si="230"/>
        <v>8.8000000000000005E-3</v>
      </c>
      <c r="K312" s="292">
        <f t="shared" si="231"/>
        <v>176000</v>
      </c>
      <c r="L312" s="293">
        <f t="shared" si="219"/>
        <v>0</v>
      </c>
      <c r="M312" s="294">
        <f t="shared" si="232"/>
        <v>62549</v>
      </c>
      <c r="N312" s="294">
        <f t="shared" si="220"/>
        <v>62915</v>
      </c>
      <c r="O312" s="293">
        <f t="shared" si="221"/>
        <v>76</v>
      </c>
      <c r="P312" s="295">
        <f t="shared" si="222"/>
        <v>0.20765027322404372</v>
      </c>
      <c r="Q312" s="296">
        <f t="shared" si="223"/>
        <v>36546.448087431694</v>
      </c>
      <c r="R312" s="287">
        <f t="shared" si="224"/>
        <v>0</v>
      </c>
      <c r="S312" s="288">
        <f t="shared" si="225"/>
        <v>44287</v>
      </c>
      <c r="T312" s="288">
        <f t="shared" si="226"/>
        <v>44652</v>
      </c>
      <c r="U312" s="287">
        <f t="shared" si="227"/>
        <v>128</v>
      </c>
      <c r="V312" s="289">
        <f t="shared" si="228"/>
        <v>0.35068493150684932</v>
      </c>
      <c r="W312" s="290">
        <f t="shared" si="229"/>
        <v>61720.547945205479</v>
      </c>
    </row>
    <row r="313" spans="1:23">
      <c r="A313" s="250">
        <v>1244</v>
      </c>
      <c r="B313" s="244" t="s">
        <v>703</v>
      </c>
      <c r="C313" s="244" t="s">
        <v>110</v>
      </c>
      <c r="D313" s="245">
        <v>49.69315068493151</v>
      </c>
      <c r="E313" s="246">
        <v>44501</v>
      </c>
      <c r="F313" s="247">
        <v>62639</v>
      </c>
      <c r="G313" s="248">
        <v>15000000</v>
      </c>
      <c r="H313" s="249">
        <v>0.98</v>
      </c>
      <c r="J313" s="291">
        <f t="shared" si="230"/>
        <v>9.7999999999999997E-3</v>
      </c>
      <c r="K313" s="292">
        <f t="shared" si="231"/>
        <v>147000</v>
      </c>
      <c r="L313" s="293">
        <f t="shared" si="219"/>
        <v>0</v>
      </c>
      <c r="M313" s="294">
        <f t="shared" si="232"/>
        <v>62549</v>
      </c>
      <c r="N313" s="294">
        <f t="shared" si="220"/>
        <v>62915</v>
      </c>
      <c r="O313" s="293">
        <f t="shared" si="221"/>
        <v>91</v>
      </c>
      <c r="P313" s="295">
        <f t="shared" si="222"/>
        <v>0.24863387978142076</v>
      </c>
      <c r="Q313" s="296">
        <f t="shared" si="223"/>
        <v>36549.180327868853</v>
      </c>
      <c r="R313" s="287">
        <f t="shared" si="224"/>
        <v>0</v>
      </c>
      <c r="S313" s="288">
        <f t="shared" si="225"/>
        <v>44287</v>
      </c>
      <c r="T313" s="288">
        <f t="shared" si="226"/>
        <v>44652</v>
      </c>
      <c r="U313" s="287">
        <f t="shared" si="227"/>
        <v>151</v>
      </c>
      <c r="V313" s="289">
        <f t="shared" si="228"/>
        <v>0.41369863013698632</v>
      </c>
      <c r="W313" s="290">
        <f t="shared" si="229"/>
        <v>60813.698630136991</v>
      </c>
    </row>
    <row r="314" spans="1:23">
      <c r="A314" s="250">
        <v>1249</v>
      </c>
      <c r="B314" s="244" t="s">
        <v>703</v>
      </c>
      <c r="C314" s="244" t="s">
        <v>110</v>
      </c>
      <c r="D314" s="245">
        <v>49.646575342465752</v>
      </c>
      <c r="E314" s="259">
        <v>44533</v>
      </c>
      <c r="F314" s="247">
        <v>62654</v>
      </c>
      <c r="G314" s="248">
        <v>15000000</v>
      </c>
      <c r="H314" s="249">
        <v>0.65</v>
      </c>
      <c r="J314" s="291">
        <f t="shared" si="230"/>
        <v>6.5000000000000006E-3</v>
      </c>
      <c r="K314" s="292">
        <f t="shared" si="231"/>
        <v>97500.000000000015</v>
      </c>
      <c r="L314" s="293">
        <f t="shared" si="219"/>
        <v>0</v>
      </c>
      <c r="M314" s="294">
        <f t="shared" si="232"/>
        <v>62549</v>
      </c>
      <c r="N314" s="294">
        <f t="shared" si="220"/>
        <v>62915</v>
      </c>
      <c r="O314" s="293">
        <f t="shared" si="221"/>
        <v>106</v>
      </c>
      <c r="P314" s="295">
        <f t="shared" si="222"/>
        <v>0.2896174863387978</v>
      </c>
      <c r="Q314" s="296">
        <f t="shared" si="223"/>
        <v>28237.704918032789</v>
      </c>
      <c r="R314" s="287">
        <f t="shared" si="224"/>
        <v>0</v>
      </c>
      <c r="S314" s="288">
        <f t="shared" si="225"/>
        <v>44287</v>
      </c>
      <c r="T314" s="288">
        <f t="shared" si="226"/>
        <v>44652</v>
      </c>
      <c r="U314" s="287">
        <f t="shared" si="227"/>
        <v>119</v>
      </c>
      <c r="V314" s="289">
        <f t="shared" si="228"/>
        <v>0.32602739726027397</v>
      </c>
      <c r="W314" s="290">
        <f t="shared" si="229"/>
        <v>31787.671232876717</v>
      </c>
    </row>
    <row r="315" spans="1:23">
      <c r="A315" s="250">
        <v>1245</v>
      </c>
      <c r="B315" s="244" t="s">
        <v>703</v>
      </c>
      <c r="C315" s="244" t="s">
        <v>110</v>
      </c>
      <c r="D315" s="245">
        <v>49.772602739726025</v>
      </c>
      <c r="E315" s="246">
        <v>44503</v>
      </c>
      <c r="F315" s="255">
        <v>62670</v>
      </c>
      <c r="G315" s="248">
        <v>15000000</v>
      </c>
      <c r="H315" s="249">
        <v>1.01</v>
      </c>
      <c r="J315" s="291">
        <f t="shared" si="230"/>
        <v>1.01E-2</v>
      </c>
      <c r="K315" s="292">
        <f t="shared" si="231"/>
        <v>151500</v>
      </c>
      <c r="L315" s="293">
        <f t="shared" si="219"/>
        <v>0</v>
      </c>
      <c r="M315" s="294">
        <f t="shared" si="232"/>
        <v>62549</v>
      </c>
      <c r="N315" s="294">
        <f t="shared" si="220"/>
        <v>62915</v>
      </c>
      <c r="O315" s="293">
        <f t="shared" si="221"/>
        <v>122</v>
      </c>
      <c r="P315" s="295">
        <f t="shared" si="222"/>
        <v>0.33333333333333331</v>
      </c>
      <c r="Q315" s="296">
        <f t="shared" si="223"/>
        <v>50500</v>
      </c>
      <c r="R315" s="287">
        <f t="shared" si="224"/>
        <v>0</v>
      </c>
      <c r="S315" s="288">
        <f t="shared" si="225"/>
        <v>44287</v>
      </c>
      <c r="T315" s="288">
        <f t="shared" si="226"/>
        <v>44652</v>
      </c>
      <c r="U315" s="287">
        <f t="shared" si="227"/>
        <v>149</v>
      </c>
      <c r="V315" s="289">
        <f t="shared" si="228"/>
        <v>0.40821917808219177</v>
      </c>
      <c r="W315" s="290">
        <f t="shared" si="229"/>
        <v>61845.205479452052</v>
      </c>
    </row>
    <row r="316" spans="1:23">
      <c r="A316" s="250">
        <v>1246</v>
      </c>
      <c r="B316" s="244" t="s">
        <v>703</v>
      </c>
      <c r="C316" s="244" t="s">
        <v>110</v>
      </c>
      <c r="D316" s="245">
        <v>49.841095890410962</v>
      </c>
      <c r="E316" s="246">
        <v>44509</v>
      </c>
      <c r="F316" s="255">
        <v>62701</v>
      </c>
      <c r="G316" s="248">
        <v>15000000</v>
      </c>
      <c r="H316" s="249">
        <v>1</v>
      </c>
      <c r="J316" s="291">
        <f t="shared" si="230"/>
        <v>0.01</v>
      </c>
      <c r="K316" s="292">
        <f t="shared" si="231"/>
        <v>150000</v>
      </c>
      <c r="L316" s="293">
        <f t="shared" si="219"/>
        <v>0</v>
      </c>
      <c r="M316" s="294">
        <f t="shared" si="232"/>
        <v>62549</v>
      </c>
      <c r="N316" s="294">
        <f t="shared" si="220"/>
        <v>62915</v>
      </c>
      <c r="O316" s="293">
        <f t="shared" si="221"/>
        <v>153</v>
      </c>
      <c r="P316" s="295">
        <f t="shared" si="222"/>
        <v>0.41803278688524592</v>
      </c>
      <c r="Q316" s="296">
        <f t="shared" si="223"/>
        <v>62704.918032786889</v>
      </c>
      <c r="R316" s="287">
        <f t="shared" si="224"/>
        <v>0</v>
      </c>
      <c r="S316" s="288">
        <f t="shared" si="225"/>
        <v>44287</v>
      </c>
      <c r="T316" s="288">
        <f t="shared" si="226"/>
        <v>44652</v>
      </c>
      <c r="U316" s="287">
        <f t="shared" si="227"/>
        <v>143</v>
      </c>
      <c r="V316" s="289">
        <f t="shared" si="228"/>
        <v>0.39178082191780822</v>
      </c>
      <c r="W316" s="290">
        <f t="shared" si="229"/>
        <v>58767.123287671231</v>
      </c>
    </row>
    <row r="317" spans="1:23">
      <c r="A317" s="250">
        <v>1252</v>
      </c>
      <c r="B317" s="244" t="s">
        <v>703</v>
      </c>
      <c r="C317" s="244" t="s">
        <v>110</v>
      </c>
      <c r="D317" s="245">
        <v>49.706849315068496</v>
      </c>
      <c r="E317" s="246">
        <v>44573</v>
      </c>
      <c r="F317" s="255">
        <v>62716</v>
      </c>
      <c r="G317" s="248">
        <v>15000000</v>
      </c>
      <c r="H317" s="249">
        <v>1.1599999999999999</v>
      </c>
      <c r="J317" s="291">
        <f t="shared" si="230"/>
        <v>1.1599999999999999E-2</v>
      </c>
      <c r="K317" s="292">
        <f t="shared" si="231"/>
        <v>174000</v>
      </c>
      <c r="L317" s="293">
        <f t="shared" si="219"/>
        <v>0</v>
      </c>
      <c r="M317" s="294">
        <f t="shared" si="232"/>
        <v>62549</v>
      </c>
      <c r="N317" s="294">
        <f t="shared" si="220"/>
        <v>62915</v>
      </c>
      <c r="O317" s="293">
        <f t="shared" si="221"/>
        <v>168</v>
      </c>
      <c r="P317" s="295">
        <f t="shared" si="222"/>
        <v>0.45901639344262296</v>
      </c>
      <c r="Q317" s="296">
        <f t="shared" si="223"/>
        <v>79868.852459016402</v>
      </c>
      <c r="R317" s="287">
        <f t="shared" si="224"/>
        <v>1</v>
      </c>
      <c r="S317" s="288">
        <f t="shared" si="225"/>
        <v>44287</v>
      </c>
      <c r="T317" s="288">
        <f t="shared" si="226"/>
        <v>44652</v>
      </c>
      <c r="U317" s="287">
        <f t="shared" si="227"/>
        <v>79</v>
      </c>
      <c r="V317" s="289">
        <f t="shared" si="228"/>
        <v>0.21643835616438356</v>
      </c>
      <c r="W317" s="290">
        <f t="shared" si="229"/>
        <v>37660.273972602743</v>
      </c>
    </row>
    <row r="318" spans="1:23">
      <c r="A318" s="250">
        <v>1248</v>
      </c>
      <c r="B318" s="244" t="s">
        <v>703</v>
      </c>
      <c r="C318" s="244" t="s">
        <v>110</v>
      </c>
      <c r="D318" s="245">
        <v>49.860273972602741</v>
      </c>
      <c r="E318" s="246">
        <v>44532</v>
      </c>
      <c r="F318" s="255">
        <v>62731</v>
      </c>
      <c r="G318" s="248">
        <v>15000000</v>
      </c>
      <c r="H318" s="249">
        <v>0.71</v>
      </c>
      <c r="J318" s="291">
        <f t="shared" si="230"/>
        <v>7.0999999999999995E-3</v>
      </c>
      <c r="K318" s="292">
        <f t="shared" si="231"/>
        <v>106500</v>
      </c>
      <c r="L318" s="293">
        <f t="shared" si="219"/>
        <v>0</v>
      </c>
      <c r="M318" s="294">
        <f t="shared" si="232"/>
        <v>62549</v>
      </c>
      <c r="N318" s="294">
        <f t="shared" si="220"/>
        <v>62915</v>
      </c>
      <c r="O318" s="293">
        <f t="shared" si="221"/>
        <v>183</v>
      </c>
      <c r="P318" s="295">
        <f t="shared" si="222"/>
        <v>0.5</v>
      </c>
      <c r="Q318" s="296">
        <f t="shared" si="223"/>
        <v>53250</v>
      </c>
      <c r="R318" s="287">
        <f t="shared" si="224"/>
        <v>0</v>
      </c>
      <c r="S318" s="288">
        <f t="shared" si="225"/>
        <v>44287</v>
      </c>
      <c r="T318" s="288">
        <f t="shared" si="226"/>
        <v>44652</v>
      </c>
      <c r="U318" s="287">
        <f t="shared" si="227"/>
        <v>120</v>
      </c>
      <c r="V318" s="289">
        <f t="shared" si="228"/>
        <v>0.32876712328767121</v>
      </c>
      <c r="W318" s="290">
        <f t="shared" si="229"/>
        <v>35013.698630136983</v>
      </c>
    </row>
    <row r="319" spans="1:23">
      <c r="A319" s="250">
        <v>1256</v>
      </c>
      <c r="B319" s="244" t="s">
        <v>703</v>
      </c>
      <c r="C319" s="244" t="s">
        <v>110</v>
      </c>
      <c r="D319" s="245">
        <v>49.69315068493151</v>
      </c>
      <c r="E319" s="246">
        <v>44608</v>
      </c>
      <c r="F319" s="255">
        <v>62746</v>
      </c>
      <c r="G319" s="248">
        <v>15000000</v>
      </c>
      <c r="H319" s="249">
        <v>1.41</v>
      </c>
      <c r="J319" s="291">
        <f t="shared" si="230"/>
        <v>1.41E-2</v>
      </c>
      <c r="K319" s="292">
        <f t="shared" si="231"/>
        <v>211500</v>
      </c>
      <c r="L319" s="293">
        <f t="shared" si="219"/>
        <v>0</v>
      </c>
      <c r="M319" s="294">
        <f t="shared" si="232"/>
        <v>62549</v>
      </c>
      <c r="N319" s="294">
        <f t="shared" si="220"/>
        <v>62915</v>
      </c>
      <c r="O319" s="293">
        <f t="shared" si="221"/>
        <v>198</v>
      </c>
      <c r="P319" s="295">
        <f t="shared" si="222"/>
        <v>0.54098360655737709</v>
      </c>
      <c r="Q319" s="296">
        <f t="shared" si="223"/>
        <v>114418.03278688526</v>
      </c>
      <c r="R319" s="287">
        <f t="shared" si="224"/>
        <v>1</v>
      </c>
      <c r="S319" s="288">
        <f t="shared" si="225"/>
        <v>44287</v>
      </c>
      <c r="T319" s="288">
        <f t="shared" si="226"/>
        <v>44652</v>
      </c>
      <c r="U319" s="287">
        <f t="shared" si="227"/>
        <v>44</v>
      </c>
      <c r="V319" s="289">
        <f t="shared" si="228"/>
        <v>0.12054794520547946</v>
      </c>
      <c r="W319" s="290">
        <f t="shared" si="229"/>
        <v>25495.890410958906</v>
      </c>
    </row>
    <row r="320" spans="1:23">
      <c r="A320" s="250">
        <v>1254</v>
      </c>
      <c r="B320" s="244" t="s">
        <v>703</v>
      </c>
      <c r="C320" s="244" t="s">
        <v>110</v>
      </c>
      <c r="D320" s="245">
        <v>49.936986301369863</v>
      </c>
      <c r="E320" s="246">
        <v>44596</v>
      </c>
      <c r="F320" s="255">
        <v>62823</v>
      </c>
      <c r="G320" s="248">
        <v>20000000</v>
      </c>
      <c r="H320" s="249">
        <v>1.27</v>
      </c>
      <c r="J320" s="291">
        <f t="shared" si="230"/>
        <v>1.2699999999999999E-2</v>
      </c>
      <c r="K320" s="292">
        <f t="shared" si="231"/>
        <v>254000</v>
      </c>
      <c r="L320" s="293">
        <f t="shared" si="219"/>
        <v>0</v>
      </c>
      <c r="M320" s="294">
        <f t="shared" si="232"/>
        <v>62549</v>
      </c>
      <c r="N320" s="294">
        <f t="shared" si="220"/>
        <v>62915</v>
      </c>
      <c r="O320" s="293">
        <f t="shared" si="221"/>
        <v>275</v>
      </c>
      <c r="P320" s="295">
        <f t="shared" si="222"/>
        <v>0.75136612021857918</v>
      </c>
      <c r="Q320" s="296">
        <f t="shared" si="223"/>
        <v>190846.9945355191</v>
      </c>
      <c r="R320" s="287">
        <f t="shared" si="224"/>
        <v>1</v>
      </c>
      <c r="S320" s="288">
        <f t="shared" si="225"/>
        <v>44287</v>
      </c>
      <c r="T320" s="288">
        <f t="shared" si="226"/>
        <v>44652</v>
      </c>
      <c r="U320" s="287">
        <f t="shared" si="227"/>
        <v>56</v>
      </c>
      <c r="V320" s="289">
        <f t="shared" si="228"/>
        <v>0.15342465753424658</v>
      </c>
      <c r="W320" s="290">
        <f t="shared" si="229"/>
        <v>38969.863013698632</v>
      </c>
    </row>
    <row r="321" spans="1:23">
      <c r="A321" s="250">
        <v>1257</v>
      </c>
      <c r="B321" s="244" t="s">
        <v>703</v>
      </c>
      <c r="C321" s="244" t="s">
        <v>110</v>
      </c>
      <c r="D321" s="245">
        <v>49.901369863013699</v>
      </c>
      <c r="E321" s="246">
        <v>44624</v>
      </c>
      <c r="F321" s="255">
        <v>62838</v>
      </c>
      <c r="G321" s="248">
        <v>20000000</v>
      </c>
      <c r="H321" s="249">
        <v>1.33</v>
      </c>
      <c r="J321" s="291">
        <f t="shared" si="230"/>
        <v>1.3300000000000001E-2</v>
      </c>
      <c r="K321" s="292">
        <f t="shared" si="231"/>
        <v>266000</v>
      </c>
      <c r="L321" s="293">
        <f t="shared" si="219"/>
        <v>1</v>
      </c>
      <c r="M321" s="294">
        <f t="shared" si="232"/>
        <v>62549</v>
      </c>
      <c r="N321" s="294">
        <f t="shared" si="220"/>
        <v>62915</v>
      </c>
      <c r="O321" s="293">
        <f t="shared" si="221"/>
        <v>290</v>
      </c>
      <c r="P321" s="295">
        <f t="shared" si="222"/>
        <v>0.79234972677595628</v>
      </c>
      <c r="Q321" s="296">
        <f t="shared" si="223"/>
        <v>210765.02732240438</v>
      </c>
      <c r="R321" s="287">
        <f t="shared" si="224"/>
        <v>1</v>
      </c>
      <c r="S321" s="288">
        <f t="shared" si="225"/>
        <v>44287</v>
      </c>
      <c r="T321" s="288">
        <f t="shared" si="226"/>
        <v>44652</v>
      </c>
      <c r="U321" s="287">
        <f t="shared" si="227"/>
        <v>28</v>
      </c>
      <c r="V321" s="289">
        <f t="shared" si="228"/>
        <v>7.6712328767123292E-2</v>
      </c>
      <c r="W321" s="290">
        <f t="shared" si="229"/>
        <v>20405.479452054795</v>
      </c>
    </row>
    <row r="322" spans="1:23">
      <c r="A322" s="250">
        <v>1260</v>
      </c>
      <c r="B322" s="244" t="s">
        <v>703</v>
      </c>
      <c r="C322" s="244" t="s">
        <v>110</v>
      </c>
      <c r="D322" s="245">
        <v>49.958904109589042</v>
      </c>
      <c r="E322" s="259">
        <v>44634</v>
      </c>
      <c r="F322" s="255">
        <v>62869</v>
      </c>
      <c r="G322" s="248">
        <v>25000000</v>
      </c>
      <c r="H322" s="249">
        <v>1.57</v>
      </c>
      <c r="J322" s="291">
        <f t="shared" si="230"/>
        <v>1.5700000000000002E-2</v>
      </c>
      <c r="K322" s="292">
        <f t="shared" si="231"/>
        <v>392500.00000000006</v>
      </c>
      <c r="L322" s="293">
        <f t="shared" si="219"/>
        <v>1</v>
      </c>
      <c r="M322" s="294">
        <f t="shared" si="232"/>
        <v>62549</v>
      </c>
      <c r="N322" s="294">
        <f t="shared" si="220"/>
        <v>62915</v>
      </c>
      <c r="O322" s="293">
        <f t="shared" si="221"/>
        <v>321</v>
      </c>
      <c r="P322" s="295">
        <f t="shared" si="222"/>
        <v>0.87704918032786883</v>
      </c>
      <c r="Q322" s="296">
        <f t="shared" si="223"/>
        <v>344241.80327868857</v>
      </c>
      <c r="R322" s="287">
        <f t="shared" si="224"/>
        <v>1</v>
      </c>
      <c r="S322" s="288">
        <f t="shared" si="225"/>
        <v>44287</v>
      </c>
      <c r="T322" s="288">
        <f t="shared" si="226"/>
        <v>44652</v>
      </c>
      <c r="U322" s="287">
        <f t="shared" si="227"/>
        <v>18</v>
      </c>
      <c r="V322" s="289">
        <f t="shared" si="228"/>
        <v>4.9315068493150684E-2</v>
      </c>
      <c r="W322" s="290">
        <f t="shared" si="229"/>
        <v>19356.164383561645</v>
      </c>
    </row>
    <row r="323" spans="1:23">
      <c r="A323" s="250">
        <v>1261</v>
      </c>
      <c r="B323" s="244" t="s">
        <v>703</v>
      </c>
      <c r="C323" s="244" t="s">
        <v>110</v>
      </c>
      <c r="D323" s="245">
        <v>49.24</v>
      </c>
      <c r="E323" s="259">
        <v>44972</v>
      </c>
      <c r="F323" s="255">
        <v>62945</v>
      </c>
      <c r="G323" s="248">
        <v>20000000</v>
      </c>
      <c r="H323" s="249">
        <v>3.72</v>
      </c>
      <c r="J323" s="291">
        <f t="shared" si="230"/>
        <v>3.7200000000000004E-2</v>
      </c>
      <c r="K323" s="292">
        <f t="shared" si="231"/>
        <v>744000.00000000012</v>
      </c>
      <c r="L323" s="293">
        <f t="shared" si="219"/>
        <v>0</v>
      </c>
      <c r="M323" s="294">
        <f t="shared" si="232"/>
        <v>62915</v>
      </c>
      <c r="N323" s="294">
        <f t="shared" si="220"/>
        <v>63280</v>
      </c>
      <c r="O323" s="293">
        <f t="shared" si="221"/>
        <v>31</v>
      </c>
      <c r="P323" s="295">
        <f t="shared" si="222"/>
        <v>8.4931506849315067E-2</v>
      </c>
      <c r="Q323" s="296">
        <f t="shared" si="223"/>
        <v>63189.041095890418</v>
      </c>
      <c r="R323" s="287">
        <f t="shared" si="224"/>
        <v>1</v>
      </c>
      <c r="S323" s="288">
        <f t="shared" si="225"/>
        <v>44652</v>
      </c>
      <c r="T323" s="288">
        <f t="shared" si="226"/>
        <v>45017</v>
      </c>
      <c r="U323" s="287">
        <f t="shared" si="227"/>
        <v>45</v>
      </c>
      <c r="V323" s="289">
        <f t="shared" si="228"/>
        <v>0.12328767123287671</v>
      </c>
      <c r="W323" s="290">
        <f t="shared" si="229"/>
        <v>91726.027397260288</v>
      </c>
    </row>
    <row r="324" spans="1:23">
      <c r="A324" s="250">
        <v>1272</v>
      </c>
      <c r="B324" s="244" t="s">
        <v>703</v>
      </c>
      <c r="C324" s="244" t="s">
        <v>110</v>
      </c>
      <c r="D324" s="245">
        <v>49.84</v>
      </c>
      <c r="E324" s="259">
        <v>44965</v>
      </c>
      <c r="F324" s="255">
        <v>63158</v>
      </c>
      <c r="G324" s="248">
        <v>20000000</v>
      </c>
      <c r="H324" s="249">
        <v>3.57</v>
      </c>
      <c r="J324" s="291">
        <f t="shared" si="230"/>
        <v>3.5699999999999996E-2</v>
      </c>
      <c r="K324" s="292">
        <f t="shared" si="231"/>
        <v>713999.99999999988</v>
      </c>
      <c r="L324" s="293">
        <f t="shared" si="219"/>
        <v>0</v>
      </c>
      <c r="M324" s="294">
        <f t="shared" si="232"/>
        <v>62915</v>
      </c>
      <c r="N324" s="294">
        <f t="shared" si="220"/>
        <v>63280</v>
      </c>
      <c r="O324" s="293">
        <f t="shared" si="221"/>
        <v>244</v>
      </c>
      <c r="P324" s="295">
        <f t="shared" si="222"/>
        <v>0.66849315068493154</v>
      </c>
      <c r="Q324" s="296">
        <f t="shared" si="223"/>
        <v>477304.10958904104</v>
      </c>
      <c r="R324" s="287">
        <f t="shared" si="224"/>
        <v>1</v>
      </c>
      <c r="S324" s="288">
        <f t="shared" si="225"/>
        <v>44652</v>
      </c>
      <c r="T324" s="288">
        <f t="shared" si="226"/>
        <v>45017</v>
      </c>
      <c r="U324" s="287">
        <f t="shared" si="227"/>
        <v>52</v>
      </c>
      <c r="V324" s="289">
        <f t="shared" si="228"/>
        <v>0.14246575342465753</v>
      </c>
      <c r="W324" s="290">
        <f t="shared" si="229"/>
        <v>101720.54794520546</v>
      </c>
    </row>
    <row r="325" spans="1:23">
      <c r="A325" s="250">
        <v>1281</v>
      </c>
      <c r="B325" s="244" t="s">
        <v>703</v>
      </c>
      <c r="C325" s="244" t="s">
        <v>110</v>
      </c>
      <c r="D325" s="245">
        <v>49.336986301369862</v>
      </c>
      <c r="E325" s="246">
        <v>45271</v>
      </c>
      <c r="F325" s="255">
        <v>63279</v>
      </c>
      <c r="G325" s="248">
        <v>20000000</v>
      </c>
      <c r="H325" s="249">
        <v>4.3600000000000003</v>
      </c>
      <c r="J325" s="291">
        <f t="shared" si="230"/>
        <v>4.36E-2</v>
      </c>
      <c r="K325" s="292">
        <f t="shared" si="231"/>
        <v>872000</v>
      </c>
      <c r="L325" s="293">
        <f t="shared" si="219"/>
        <v>1</v>
      </c>
      <c r="M325" s="294">
        <f t="shared" si="232"/>
        <v>62915</v>
      </c>
      <c r="N325" s="294">
        <f t="shared" si="220"/>
        <v>63280</v>
      </c>
      <c r="O325" s="293">
        <f t="shared" si="221"/>
        <v>365</v>
      </c>
      <c r="P325" s="295">
        <f t="shared" si="222"/>
        <v>1</v>
      </c>
      <c r="Q325" s="296">
        <f t="shared" si="223"/>
        <v>872000</v>
      </c>
      <c r="R325" s="287">
        <f t="shared" si="224"/>
        <v>0</v>
      </c>
      <c r="S325" s="288">
        <f t="shared" si="225"/>
        <v>45017</v>
      </c>
      <c r="T325" s="288">
        <f t="shared" si="226"/>
        <v>45383</v>
      </c>
      <c r="U325" s="287">
        <f t="shared" si="227"/>
        <v>112</v>
      </c>
      <c r="V325" s="289">
        <f t="shared" si="228"/>
        <v>0.30601092896174864</v>
      </c>
      <c r="W325" s="290">
        <f t="shared" si="229"/>
        <v>266841.5300546448</v>
      </c>
    </row>
    <row r="326" spans="1:23">
      <c r="A326" s="261">
        <v>1292</v>
      </c>
      <c r="B326" s="244" t="s">
        <v>703</v>
      </c>
      <c r="C326" s="244" t="s">
        <v>110</v>
      </c>
      <c r="D326" s="245">
        <v>49.904109589041099</v>
      </c>
      <c r="E326" s="246">
        <v>45373</v>
      </c>
      <c r="F326" s="247">
        <v>63279</v>
      </c>
      <c r="G326" s="248">
        <v>12756800</v>
      </c>
      <c r="H326" s="249">
        <v>4.33</v>
      </c>
      <c r="J326" s="291">
        <f t="shared" si="230"/>
        <v>4.3299999999999998E-2</v>
      </c>
      <c r="K326" s="292">
        <f t="shared" si="231"/>
        <v>552369.43999999994</v>
      </c>
      <c r="L326" s="293">
        <f t="shared" si="219"/>
        <v>1</v>
      </c>
      <c r="M326" s="294">
        <f t="shared" si="232"/>
        <v>62915</v>
      </c>
      <c r="N326" s="294">
        <f t="shared" si="220"/>
        <v>63280</v>
      </c>
      <c r="O326" s="293">
        <f t="shared" si="221"/>
        <v>365</v>
      </c>
      <c r="P326" s="295">
        <f t="shared" si="222"/>
        <v>1</v>
      </c>
      <c r="Q326" s="296">
        <f t="shared" si="223"/>
        <v>552369.43999999994</v>
      </c>
      <c r="R326" s="287">
        <f t="shared" si="224"/>
        <v>1</v>
      </c>
      <c r="S326" s="288">
        <f t="shared" si="225"/>
        <v>45017</v>
      </c>
      <c r="T326" s="288">
        <f t="shared" si="226"/>
        <v>45383</v>
      </c>
      <c r="U326" s="287">
        <f t="shared" si="227"/>
        <v>10</v>
      </c>
      <c r="V326" s="289">
        <f t="shared" si="228"/>
        <v>2.7322404371584699E-2</v>
      </c>
      <c r="W326" s="290">
        <f t="shared" si="229"/>
        <v>15092.061202185791</v>
      </c>
    </row>
    <row r="327" spans="1:23">
      <c r="A327" s="262">
        <v>1283</v>
      </c>
      <c r="B327" s="244" t="s">
        <v>703</v>
      </c>
      <c r="C327" s="244" t="s">
        <v>110</v>
      </c>
      <c r="D327" s="245">
        <v>49.750684931506846</v>
      </c>
      <c r="E327" s="246">
        <v>45303</v>
      </c>
      <c r="F327" s="255">
        <v>63462</v>
      </c>
      <c r="G327" s="248">
        <v>20000000</v>
      </c>
      <c r="H327" s="249">
        <v>4.25</v>
      </c>
      <c r="J327" s="291">
        <f t="shared" si="230"/>
        <v>4.2500000000000003E-2</v>
      </c>
      <c r="K327" s="292">
        <f t="shared" si="231"/>
        <v>850000.00000000012</v>
      </c>
      <c r="L327" s="293">
        <f t="shared" ref="L327:L336" si="233">IF(MONTH(F327)&lt;=3,1,0)</f>
        <v>0</v>
      </c>
      <c r="M327" s="294">
        <f t="shared" si="232"/>
        <v>63280</v>
      </c>
      <c r="N327" s="294">
        <f t="shared" ref="N327:N336" si="234">DATE(YEAR(F327)+IF(L327=1,0,1),4,1)</f>
        <v>63645</v>
      </c>
      <c r="O327" s="293">
        <f t="shared" ref="O327:O336" si="235">F327-M327+1</f>
        <v>183</v>
      </c>
      <c r="P327" s="295">
        <f t="shared" ref="P327:P336" si="236">O327/(N327-M327)</f>
        <v>0.50136986301369868</v>
      </c>
      <c r="Q327" s="296">
        <f t="shared" ref="Q327:Q336" si="237">P327*K327</f>
        <v>426164.38356164395</v>
      </c>
      <c r="R327" s="287">
        <f t="shared" ref="R327:R336" si="238">IF(MONTH(E327)&lt;=3,1,0)</f>
        <v>1</v>
      </c>
      <c r="S327" s="288">
        <f t="shared" ref="S327:S336" si="239">DATE(YEAR(E327)+IF(R327=1,0,1)-1,4,1)</f>
        <v>45017</v>
      </c>
      <c r="T327" s="288">
        <f t="shared" ref="T327:T336" si="240">DATE(YEAR(E327)+IF(R327=1,0,1),4,1)</f>
        <v>45383</v>
      </c>
      <c r="U327" s="287">
        <f t="shared" ref="U327:U336" si="241">T327-E327</f>
        <v>80</v>
      </c>
      <c r="V327" s="289">
        <f t="shared" ref="V327:V336" si="242">U327/(T327-S327)</f>
        <v>0.21857923497267759</v>
      </c>
      <c r="W327" s="290">
        <f t="shared" ref="W327:W336" si="243">V327*K327</f>
        <v>185792.34972677598</v>
      </c>
    </row>
    <row r="328" spans="1:23">
      <c r="A328" s="262">
        <v>1290</v>
      </c>
      <c r="B328" s="244" t="s">
        <v>703</v>
      </c>
      <c r="C328" s="244" t="s">
        <v>110</v>
      </c>
      <c r="D328" s="245">
        <v>49.56712328767123</v>
      </c>
      <c r="E328" s="246">
        <v>45370</v>
      </c>
      <c r="F328" s="255">
        <v>63462</v>
      </c>
      <c r="G328" s="248">
        <v>20000000</v>
      </c>
      <c r="H328" s="249">
        <v>4.4000000000000004</v>
      </c>
      <c r="J328" s="291">
        <f t="shared" ref="J328:J336" si="244">H328/100</f>
        <v>4.4000000000000004E-2</v>
      </c>
      <c r="K328" s="292">
        <f t="shared" ref="K328:K336" si="245">G328*J328</f>
        <v>880000.00000000012</v>
      </c>
      <c r="L328" s="293">
        <f t="shared" si="233"/>
        <v>0</v>
      </c>
      <c r="M328" s="294">
        <f t="shared" ref="M328:M336" si="246">DATE(YEAR(F328)+IF(L328=1,0,1)-1,4,1)</f>
        <v>63280</v>
      </c>
      <c r="N328" s="294">
        <f t="shared" si="234"/>
        <v>63645</v>
      </c>
      <c r="O328" s="293">
        <f t="shared" si="235"/>
        <v>183</v>
      </c>
      <c r="P328" s="295">
        <f t="shared" si="236"/>
        <v>0.50136986301369868</v>
      </c>
      <c r="Q328" s="296">
        <f t="shared" si="237"/>
        <v>441205.47945205489</v>
      </c>
      <c r="R328" s="287">
        <f t="shared" si="238"/>
        <v>1</v>
      </c>
      <c r="S328" s="288">
        <f t="shared" si="239"/>
        <v>45017</v>
      </c>
      <c r="T328" s="288">
        <f t="shared" si="240"/>
        <v>45383</v>
      </c>
      <c r="U328" s="287">
        <f t="shared" si="241"/>
        <v>13</v>
      </c>
      <c r="V328" s="289">
        <f t="shared" si="242"/>
        <v>3.5519125683060107E-2</v>
      </c>
      <c r="W328" s="290">
        <f t="shared" si="243"/>
        <v>31256.830601092897</v>
      </c>
    </row>
    <row r="329" spans="1:23">
      <c r="A329" s="261">
        <v>1282</v>
      </c>
      <c r="B329" s="244" t="s">
        <v>703</v>
      </c>
      <c r="C329" s="244" t="s">
        <v>110</v>
      </c>
      <c r="D329" s="245">
        <v>49.813698630136983</v>
      </c>
      <c r="E329" s="246">
        <v>45301</v>
      </c>
      <c r="F329" s="247">
        <v>63483</v>
      </c>
      <c r="G329" s="248">
        <v>20000000</v>
      </c>
      <c r="H329" s="249">
        <v>4.28</v>
      </c>
      <c r="J329" s="291">
        <f t="shared" si="244"/>
        <v>4.2800000000000005E-2</v>
      </c>
      <c r="K329" s="292">
        <f t="shared" si="245"/>
        <v>856000.00000000012</v>
      </c>
      <c r="L329" s="293">
        <f t="shared" si="233"/>
        <v>0</v>
      </c>
      <c r="M329" s="294">
        <f t="shared" si="246"/>
        <v>63280</v>
      </c>
      <c r="N329" s="294">
        <f t="shared" si="234"/>
        <v>63645</v>
      </c>
      <c r="O329" s="293">
        <f t="shared" si="235"/>
        <v>204</v>
      </c>
      <c r="P329" s="295">
        <f t="shared" si="236"/>
        <v>0.55890410958904113</v>
      </c>
      <c r="Q329" s="296">
        <f t="shared" si="237"/>
        <v>478421.91780821927</v>
      </c>
      <c r="R329" s="287">
        <f t="shared" si="238"/>
        <v>1</v>
      </c>
      <c r="S329" s="288">
        <f t="shared" si="239"/>
        <v>45017</v>
      </c>
      <c r="T329" s="288">
        <f t="shared" si="240"/>
        <v>45383</v>
      </c>
      <c r="U329" s="287">
        <f t="shared" si="241"/>
        <v>82</v>
      </c>
      <c r="V329" s="289">
        <f t="shared" si="242"/>
        <v>0.22404371584699453</v>
      </c>
      <c r="W329" s="290">
        <f t="shared" si="243"/>
        <v>191781.42076502735</v>
      </c>
    </row>
    <row r="330" spans="1:23">
      <c r="A330" s="261">
        <v>1289</v>
      </c>
      <c r="B330" s="244" t="s">
        <v>703</v>
      </c>
      <c r="C330" s="244" t="s">
        <v>110</v>
      </c>
      <c r="D330" s="245">
        <v>49.682191780821917</v>
      </c>
      <c r="E330" s="246">
        <v>45359</v>
      </c>
      <c r="F330" s="247">
        <v>63493</v>
      </c>
      <c r="G330" s="248">
        <v>20000000</v>
      </c>
      <c r="H330" s="249">
        <v>4.3499999999999996</v>
      </c>
      <c r="J330" s="291">
        <f t="shared" si="244"/>
        <v>4.3499999999999997E-2</v>
      </c>
      <c r="K330" s="292">
        <f t="shared" si="245"/>
        <v>869999.99999999988</v>
      </c>
      <c r="L330" s="293">
        <f t="shared" si="233"/>
        <v>0</v>
      </c>
      <c r="M330" s="294">
        <f t="shared" si="246"/>
        <v>63280</v>
      </c>
      <c r="N330" s="294">
        <f t="shared" si="234"/>
        <v>63645</v>
      </c>
      <c r="O330" s="293">
        <f t="shared" si="235"/>
        <v>214</v>
      </c>
      <c r="P330" s="295">
        <f t="shared" si="236"/>
        <v>0.58630136986301373</v>
      </c>
      <c r="Q330" s="296">
        <f t="shared" si="237"/>
        <v>510082.19178082189</v>
      </c>
      <c r="R330" s="287">
        <f t="shared" si="238"/>
        <v>1</v>
      </c>
      <c r="S330" s="288">
        <f t="shared" si="239"/>
        <v>45017</v>
      </c>
      <c r="T330" s="288">
        <f t="shared" si="240"/>
        <v>45383</v>
      </c>
      <c r="U330" s="287">
        <f t="shared" si="241"/>
        <v>24</v>
      </c>
      <c r="V330" s="289">
        <f t="shared" si="242"/>
        <v>6.5573770491803282E-2</v>
      </c>
      <c r="W330" s="290">
        <f t="shared" si="243"/>
        <v>57049.180327868846</v>
      </c>
    </row>
    <row r="331" spans="1:23">
      <c r="A331" s="250">
        <v>1288</v>
      </c>
      <c r="B331" s="244" t="s">
        <v>703</v>
      </c>
      <c r="C331" s="244" t="s">
        <v>110</v>
      </c>
      <c r="D331" s="245">
        <v>49.772602739726025</v>
      </c>
      <c r="E331" s="246">
        <v>45357</v>
      </c>
      <c r="F331" s="255">
        <v>63524</v>
      </c>
      <c r="G331" s="248">
        <v>20000000</v>
      </c>
      <c r="H331" s="249">
        <v>4.42</v>
      </c>
      <c r="J331" s="291">
        <f t="shared" si="244"/>
        <v>4.4199999999999996E-2</v>
      </c>
      <c r="K331" s="292">
        <f t="shared" si="245"/>
        <v>883999.99999999988</v>
      </c>
      <c r="L331" s="293">
        <f t="shared" si="233"/>
        <v>0</v>
      </c>
      <c r="M331" s="294">
        <f t="shared" si="246"/>
        <v>63280</v>
      </c>
      <c r="N331" s="294">
        <f t="shared" si="234"/>
        <v>63645</v>
      </c>
      <c r="O331" s="293">
        <f t="shared" si="235"/>
        <v>245</v>
      </c>
      <c r="P331" s="295">
        <f t="shared" si="236"/>
        <v>0.67123287671232879</v>
      </c>
      <c r="Q331" s="296">
        <f t="shared" si="237"/>
        <v>593369.8630136986</v>
      </c>
      <c r="R331" s="287">
        <f t="shared" si="238"/>
        <v>1</v>
      </c>
      <c r="S331" s="288">
        <f t="shared" si="239"/>
        <v>45017</v>
      </c>
      <c r="T331" s="288">
        <f t="shared" si="240"/>
        <v>45383</v>
      </c>
      <c r="U331" s="287">
        <f t="shared" si="241"/>
        <v>26</v>
      </c>
      <c r="V331" s="289">
        <f t="shared" si="242"/>
        <v>7.1038251366120214E-2</v>
      </c>
      <c r="W331" s="290">
        <f t="shared" si="243"/>
        <v>62797.814207650263</v>
      </c>
    </row>
    <row r="332" spans="1:23">
      <c r="A332" s="243">
        <v>1291</v>
      </c>
      <c r="B332" s="244" t="s">
        <v>703</v>
      </c>
      <c r="C332" s="244" t="s">
        <v>110</v>
      </c>
      <c r="D332" s="245">
        <v>49.904109589041099</v>
      </c>
      <c r="E332" s="246">
        <v>45371</v>
      </c>
      <c r="F332" s="255">
        <v>63586</v>
      </c>
      <c r="G332" s="248">
        <v>20000000</v>
      </c>
      <c r="H332" s="249">
        <v>4.3899999999999997</v>
      </c>
      <c r="J332" s="291">
        <f t="shared" si="244"/>
        <v>4.3899999999999995E-2</v>
      </c>
      <c r="K332" s="292">
        <f t="shared" si="245"/>
        <v>877999.99999999988</v>
      </c>
      <c r="L332" s="293">
        <f t="shared" si="233"/>
        <v>1</v>
      </c>
      <c r="M332" s="294">
        <f t="shared" si="246"/>
        <v>63280</v>
      </c>
      <c r="N332" s="294">
        <f t="shared" si="234"/>
        <v>63645</v>
      </c>
      <c r="O332" s="293">
        <f t="shared" si="235"/>
        <v>307</v>
      </c>
      <c r="P332" s="295">
        <f t="shared" si="236"/>
        <v>0.84109589041095889</v>
      </c>
      <c r="Q332" s="296">
        <f t="shared" si="237"/>
        <v>738482.19178082177</v>
      </c>
      <c r="R332" s="287">
        <f t="shared" si="238"/>
        <v>1</v>
      </c>
      <c r="S332" s="288">
        <f t="shared" si="239"/>
        <v>45017</v>
      </c>
      <c r="T332" s="288">
        <f t="shared" si="240"/>
        <v>45383</v>
      </c>
      <c r="U332" s="287">
        <f t="shared" si="241"/>
        <v>12</v>
      </c>
      <c r="V332" s="289">
        <f t="shared" si="242"/>
        <v>3.2786885245901641E-2</v>
      </c>
      <c r="W332" s="290">
        <f t="shared" si="243"/>
        <v>28786.885245901638</v>
      </c>
    </row>
    <row r="333" spans="1:23">
      <c r="A333" s="262">
        <v>1293</v>
      </c>
      <c r="B333" s="244" t="s">
        <v>703</v>
      </c>
      <c r="C333" s="244" t="s">
        <v>110</v>
      </c>
      <c r="D333" s="245">
        <v>49.435616438356163</v>
      </c>
      <c r="E333" s="246">
        <v>45569</v>
      </c>
      <c r="F333" s="255">
        <v>63613</v>
      </c>
      <c r="G333" s="248">
        <v>20000000</v>
      </c>
      <c r="H333" s="249">
        <v>4.43</v>
      </c>
      <c r="J333" s="291">
        <f t="shared" si="244"/>
        <v>4.4299999999999999E-2</v>
      </c>
      <c r="K333" s="292">
        <f t="shared" si="245"/>
        <v>886000</v>
      </c>
      <c r="L333" s="293">
        <f t="shared" si="233"/>
        <v>1</v>
      </c>
      <c r="M333" s="294">
        <f t="shared" si="246"/>
        <v>63280</v>
      </c>
      <c r="N333" s="294">
        <f t="shared" si="234"/>
        <v>63645</v>
      </c>
      <c r="O333" s="293">
        <f t="shared" si="235"/>
        <v>334</v>
      </c>
      <c r="P333" s="295">
        <f t="shared" si="236"/>
        <v>0.91506849315068495</v>
      </c>
      <c r="Q333" s="296">
        <f t="shared" si="237"/>
        <v>810750.68493150687</v>
      </c>
      <c r="R333" s="287">
        <f t="shared" si="238"/>
        <v>0</v>
      </c>
      <c r="S333" s="288">
        <f t="shared" si="239"/>
        <v>45383</v>
      </c>
      <c r="T333" s="288">
        <f t="shared" si="240"/>
        <v>45748</v>
      </c>
      <c r="U333" s="287">
        <f t="shared" si="241"/>
        <v>179</v>
      </c>
      <c r="V333" s="289">
        <f t="shared" si="242"/>
        <v>0.49041095890410957</v>
      </c>
      <c r="W333" s="290">
        <f t="shared" si="243"/>
        <v>434504.10958904109</v>
      </c>
    </row>
    <row r="334" spans="1:23">
      <c r="A334" s="250">
        <v>1294</v>
      </c>
      <c r="B334" s="244" t="s">
        <v>703</v>
      </c>
      <c r="C334" s="244" t="s">
        <v>110</v>
      </c>
      <c r="D334" s="245">
        <v>49.591780821917808</v>
      </c>
      <c r="E334" s="246">
        <v>45573</v>
      </c>
      <c r="F334" s="247">
        <v>63674</v>
      </c>
      <c r="G334" s="248">
        <v>20000000</v>
      </c>
      <c r="H334" s="249">
        <v>4.47</v>
      </c>
      <c r="J334" s="291">
        <f t="shared" si="244"/>
        <v>4.4699999999999997E-2</v>
      </c>
      <c r="K334" s="292">
        <f t="shared" si="245"/>
        <v>893999.99999999988</v>
      </c>
      <c r="L334" s="293">
        <f t="shared" si="233"/>
        <v>0</v>
      </c>
      <c r="M334" s="294">
        <f t="shared" si="246"/>
        <v>63645</v>
      </c>
      <c r="N334" s="294">
        <f t="shared" si="234"/>
        <v>64010</v>
      </c>
      <c r="O334" s="293">
        <f t="shared" si="235"/>
        <v>30</v>
      </c>
      <c r="P334" s="295">
        <f t="shared" si="236"/>
        <v>8.2191780821917804E-2</v>
      </c>
      <c r="Q334" s="296">
        <f t="shared" si="237"/>
        <v>73479.452054794514</v>
      </c>
      <c r="R334" s="287">
        <f t="shared" si="238"/>
        <v>0</v>
      </c>
      <c r="S334" s="288">
        <f t="shared" si="239"/>
        <v>45383</v>
      </c>
      <c r="T334" s="288">
        <f t="shared" si="240"/>
        <v>45748</v>
      </c>
      <c r="U334" s="287">
        <f t="shared" si="241"/>
        <v>175</v>
      </c>
      <c r="V334" s="289">
        <f t="shared" si="242"/>
        <v>0.47945205479452052</v>
      </c>
      <c r="W334" s="290">
        <f t="shared" si="243"/>
        <v>428630.13698630128</v>
      </c>
    </row>
    <row r="335" spans="1:23">
      <c r="A335" s="262">
        <v>1295</v>
      </c>
      <c r="B335" s="244" t="s">
        <v>703</v>
      </c>
      <c r="C335" s="244" t="s">
        <v>110</v>
      </c>
      <c r="D335" s="245">
        <v>49.824657534246576</v>
      </c>
      <c r="E335" s="246">
        <v>45580</v>
      </c>
      <c r="F335" s="255">
        <v>63766</v>
      </c>
      <c r="G335" s="248">
        <v>20000000</v>
      </c>
      <c r="H335" s="249">
        <v>4.5999999999999996</v>
      </c>
      <c r="J335" s="291">
        <f t="shared" si="244"/>
        <v>4.5999999999999999E-2</v>
      </c>
      <c r="K335" s="292">
        <f t="shared" si="245"/>
        <v>920000</v>
      </c>
      <c r="L335" s="293">
        <f t="shared" si="233"/>
        <v>0</v>
      </c>
      <c r="M335" s="294">
        <f t="shared" si="246"/>
        <v>63645</v>
      </c>
      <c r="N335" s="294">
        <f t="shared" si="234"/>
        <v>64010</v>
      </c>
      <c r="O335" s="293">
        <f t="shared" si="235"/>
        <v>122</v>
      </c>
      <c r="P335" s="295">
        <f t="shared" si="236"/>
        <v>0.33424657534246577</v>
      </c>
      <c r="Q335" s="296">
        <f t="shared" si="237"/>
        <v>307506.84931506851</v>
      </c>
      <c r="R335" s="287">
        <f t="shared" si="238"/>
        <v>0</v>
      </c>
      <c r="S335" s="288">
        <f t="shared" si="239"/>
        <v>45383</v>
      </c>
      <c r="T335" s="288">
        <f t="shared" si="240"/>
        <v>45748</v>
      </c>
      <c r="U335" s="287">
        <f t="shared" si="241"/>
        <v>168</v>
      </c>
      <c r="V335" s="289">
        <f t="shared" si="242"/>
        <v>0.46027397260273972</v>
      </c>
      <c r="W335" s="290">
        <f t="shared" si="243"/>
        <v>423452.05479452055</v>
      </c>
    </row>
    <row r="336" spans="1:23">
      <c r="A336" s="250">
        <v>1296</v>
      </c>
      <c r="B336" s="244" t="s">
        <v>703</v>
      </c>
      <c r="C336" s="244" t="s">
        <v>110</v>
      </c>
      <c r="D336" s="245">
        <v>49.643835616438359</v>
      </c>
      <c r="E336" s="246">
        <v>45615</v>
      </c>
      <c r="F336" s="247">
        <v>63735</v>
      </c>
      <c r="G336" s="248">
        <v>20000000</v>
      </c>
      <c r="H336" s="249">
        <v>4.75</v>
      </c>
      <c r="J336" s="291">
        <f t="shared" si="244"/>
        <v>4.7500000000000001E-2</v>
      </c>
      <c r="K336" s="292">
        <f t="shared" si="245"/>
        <v>950000</v>
      </c>
      <c r="L336" s="293">
        <f t="shared" si="233"/>
        <v>0</v>
      </c>
      <c r="M336" s="294">
        <f t="shared" si="246"/>
        <v>63645</v>
      </c>
      <c r="N336" s="294">
        <f t="shared" si="234"/>
        <v>64010</v>
      </c>
      <c r="O336" s="293">
        <f t="shared" si="235"/>
        <v>91</v>
      </c>
      <c r="P336" s="295">
        <f t="shared" si="236"/>
        <v>0.24931506849315069</v>
      </c>
      <c r="Q336" s="296">
        <f t="shared" si="237"/>
        <v>236849.31506849316</v>
      </c>
      <c r="R336" s="287">
        <f t="shared" si="238"/>
        <v>0</v>
      </c>
      <c r="S336" s="288">
        <f t="shared" si="239"/>
        <v>45383</v>
      </c>
      <c r="T336" s="288">
        <f t="shared" si="240"/>
        <v>45748</v>
      </c>
      <c r="U336" s="287">
        <f t="shared" si="241"/>
        <v>133</v>
      </c>
      <c r="V336" s="289">
        <f t="shared" si="242"/>
        <v>0.36438356164383562</v>
      </c>
      <c r="W336" s="290">
        <f t="shared" si="243"/>
        <v>346164.38356164383</v>
      </c>
    </row>
    <row r="337" spans="1:23">
      <c r="A337" s="250">
        <v>1297</v>
      </c>
      <c r="B337" s="244" t="s">
        <v>703</v>
      </c>
      <c r="C337" s="244" t="s">
        <v>110</v>
      </c>
      <c r="D337" s="245">
        <v>49.797260273972604</v>
      </c>
      <c r="E337" s="498">
        <v>45621</v>
      </c>
      <c r="F337" s="263">
        <v>63797</v>
      </c>
      <c r="G337" s="248">
        <v>20000000</v>
      </c>
      <c r="H337" s="249">
        <v>4.74</v>
      </c>
      <c r="J337" s="291">
        <f t="shared" ref="J337:J339" si="247">H337/100</f>
        <v>4.7400000000000005E-2</v>
      </c>
      <c r="K337" s="292">
        <f t="shared" ref="K337:K339" si="248">G337*J337</f>
        <v>948000.00000000012</v>
      </c>
      <c r="L337" s="293">
        <f t="shared" ref="L337:L339" si="249">IF(MONTH(F337)&lt;=3,1,0)</f>
        <v>0</v>
      </c>
      <c r="M337" s="294">
        <f t="shared" ref="M337:M339" si="250">DATE(YEAR(F337)+IF(L337=1,0,1)-1,4,1)</f>
        <v>63645</v>
      </c>
      <c r="N337" s="294">
        <f t="shared" ref="N337:N339" si="251">DATE(YEAR(F337)+IF(L337=1,0,1),4,1)</f>
        <v>64010</v>
      </c>
      <c r="O337" s="293">
        <f t="shared" ref="O337:O339" si="252">F337-M337+1</f>
        <v>153</v>
      </c>
      <c r="P337" s="295">
        <f t="shared" ref="P337:P339" si="253">O337/(N337-M337)</f>
        <v>0.41917808219178082</v>
      </c>
      <c r="Q337" s="296">
        <f t="shared" ref="Q337:Q339" si="254">P337*K337</f>
        <v>397380.82191780827</v>
      </c>
      <c r="R337" s="287">
        <f t="shared" ref="R337:R339" si="255">IF(MONTH(E337)&lt;=3,1,0)</f>
        <v>0</v>
      </c>
      <c r="S337" s="288">
        <f t="shared" ref="S337:S339" si="256">DATE(YEAR(E337)+IF(R337=1,0,1)-1,4,1)</f>
        <v>45383</v>
      </c>
      <c r="T337" s="288">
        <f t="shared" ref="T337:T339" si="257">DATE(YEAR(E337)+IF(R337=1,0,1),4,1)</f>
        <v>45748</v>
      </c>
      <c r="U337" s="287">
        <f t="shared" ref="U337:U339" si="258">T337-E337</f>
        <v>127</v>
      </c>
      <c r="V337" s="289">
        <f t="shared" ref="V337:V339" si="259">U337/(T337-S337)</f>
        <v>0.34794520547945207</v>
      </c>
      <c r="W337" s="290">
        <f t="shared" ref="W337:W339" si="260">V337*K337</f>
        <v>329852.05479452061</v>
      </c>
    </row>
    <row r="338" spans="1:23">
      <c r="A338" s="243">
        <v>1298</v>
      </c>
      <c r="B338" s="244" t="s">
        <v>703</v>
      </c>
      <c r="C338" s="244" t="s">
        <v>110</v>
      </c>
      <c r="D338" s="245">
        <v>49.876712328767127</v>
      </c>
      <c r="E338" s="254">
        <v>45622</v>
      </c>
      <c r="F338" s="254">
        <v>63827</v>
      </c>
      <c r="G338" s="264">
        <v>20000000</v>
      </c>
      <c r="H338" s="249">
        <v>4.7</v>
      </c>
      <c r="J338" s="291">
        <f t="shared" si="247"/>
        <v>4.7E-2</v>
      </c>
      <c r="K338" s="292">
        <f t="shared" si="248"/>
        <v>940000</v>
      </c>
      <c r="L338" s="293">
        <f t="shared" si="249"/>
        <v>0</v>
      </c>
      <c r="M338" s="294">
        <f t="shared" si="250"/>
        <v>63645</v>
      </c>
      <c r="N338" s="294">
        <f t="shared" si="251"/>
        <v>64010</v>
      </c>
      <c r="O338" s="293">
        <f t="shared" si="252"/>
        <v>183</v>
      </c>
      <c r="P338" s="295">
        <f t="shared" si="253"/>
        <v>0.50136986301369868</v>
      </c>
      <c r="Q338" s="296">
        <f t="shared" si="254"/>
        <v>471287.67123287678</v>
      </c>
      <c r="R338" s="287">
        <f t="shared" si="255"/>
        <v>0</v>
      </c>
      <c r="S338" s="288">
        <f t="shared" si="256"/>
        <v>45383</v>
      </c>
      <c r="T338" s="288">
        <f t="shared" si="257"/>
        <v>45748</v>
      </c>
      <c r="U338" s="287">
        <f t="shared" si="258"/>
        <v>126</v>
      </c>
      <c r="V338" s="289">
        <f t="shared" si="259"/>
        <v>0.34520547945205482</v>
      </c>
      <c r="W338" s="290">
        <f t="shared" si="260"/>
        <v>324493.15068493155</v>
      </c>
    </row>
    <row r="339" spans="1:23">
      <c r="A339" s="243">
        <v>1299</v>
      </c>
      <c r="B339" s="244" t="s">
        <v>703</v>
      </c>
      <c r="C339" s="244" t="s">
        <v>110</v>
      </c>
      <c r="D339" s="245">
        <v>49.947945205479449</v>
      </c>
      <c r="E339" s="254">
        <v>45628</v>
      </c>
      <c r="F339" s="254">
        <v>63859</v>
      </c>
      <c r="G339" s="264">
        <v>20000000</v>
      </c>
      <c r="H339" s="249">
        <v>4.62</v>
      </c>
      <c r="J339" s="291">
        <f t="shared" si="247"/>
        <v>4.6199999999999998E-2</v>
      </c>
      <c r="K339" s="292">
        <f t="shared" si="248"/>
        <v>924000</v>
      </c>
      <c r="L339" s="293">
        <f t="shared" si="249"/>
        <v>0</v>
      </c>
      <c r="M339" s="294">
        <f t="shared" si="250"/>
        <v>63645</v>
      </c>
      <c r="N339" s="294">
        <f t="shared" si="251"/>
        <v>64010</v>
      </c>
      <c r="O339" s="293">
        <f t="shared" si="252"/>
        <v>215</v>
      </c>
      <c r="P339" s="295">
        <f t="shared" si="253"/>
        <v>0.58904109589041098</v>
      </c>
      <c r="Q339" s="296">
        <f t="shared" si="254"/>
        <v>544273.9726027397</v>
      </c>
      <c r="R339" s="287">
        <f t="shared" si="255"/>
        <v>0</v>
      </c>
      <c r="S339" s="288">
        <f t="shared" si="256"/>
        <v>45383</v>
      </c>
      <c r="T339" s="288">
        <f t="shared" si="257"/>
        <v>45748</v>
      </c>
      <c r="U339" s="287">
        <f t="shared" si="258"/>
        <v>120</v>
      </c>
      <c r="V339" s="289">
        <f t="shared" si="259"/>
        <v>0.32876712328767121</v>
      </c>
      <c r="W339" s="290">
        <f t="shared" si="260"/>
        <v>303780.82191780821</v>
      </c>
    </row>
    <row r="340" spans="1:23">
      <c r="A340" s="243"/>
      <c r="B340" s="244"/>
      <c r="C340" s="244"/>
      <c r="D340" s="244"/>
      <c r="E340" s="254"/>
      <c r="F340" s="254"/>
      <c r="G340" s="264"/>
      <c r="H340" s="265"/>
    </row>
    <row r="341" spans="1:23">
      <c r="A341" s="243"/>
      <c r="B341" s="244"/>
      <c r="C341" s="244"/>
      <c r="D341" s="244"/>
      <c r="E341" s="254"/>
      <c r="F341" s="254"/>
      <c r="G341" s="264"/>
      <c r="H341" s="265"/>
    </row>
    <row r="342" spans="1:23">
      <c r="A342" s="243"/>
      <c r="B342" s="244"/>
      <c r="C342" s="244"/>
      <c r="D342" s="244"/>
      <c r="E342" s="254"/>
      <c r="F342" s="254"/>
      <c r="G342" s="264"/>
      <c r="H342" s="265"/>
    </row>
    <row r="343" spans="1:23">
      <c r="A343" s="243"/>
      <c r="B343" s="244"/>
      <c r="C343" s="244"/>
      <c r="D343" s="244"/>
      <c r="E343" s="254"/>
      <c r="F343" s="254"/>
      <c r="G343" s="264"/>
      <c r="H343" s="265"/>
    </row>
    <row r="344" spans="1:23">
      <c r="A344" s="243"/>
      <c r="B344" s="244"/>
      <c r="C344" s="244"/>
      <c r="D344" s="244"/>
      <c r="E344" s="254"/>
      <c r="F344" s="254"/>
      <c r="G344" s="264"/>
      <c r="H344" s="265"/>
    </row>
    <row r="345" spans="1:23">
      <c r="A345" s="243"/>
      <c r="B345" s="244"/>
      <c r="C345" s="244"/>
      <c r="D345" s="244"/>
      <c r="E345" s="254"/>
      <c r="F345" s="254"/>
      <c r="G345" s="264"/>
      <c r="H345" s="265"/>
    </row>
    <row r="346" spans="1:23">
      <c r="A346" s="243"/>
      <c r="B346" s="244"/>
      <c r="C346" s="244"/>
      <c r="D346" s="244"/>
      <c r="E346" s="254"/>
      <c r="F346" s="254"/>
      <c r="G346" s="264"/>
      <c r="H346" s="265"/>
    </row>
    <row r="347" spans="1:23">
      <c r="A347" s="243"/>
      <c r="B347" s="244"/>
      <c r="C347" s="244"/>
      <c r="D347" s="244"/>
      <c r="E347" s="254"/>
      <c r="F347" s="254"/>
      <c r="G347" s="264"/>
      <c r="H347" s="265"/>
    </row>
    <row r="348" spans="1:23">
      <c r="A348" s="243"/>
      <c r="B348" s="244"/>
      <c r="C348" s="244"/>
      <c r="D348" s="244"/>
      <c r="E348" s="254"/>
      <c r="F348" s="254"/>
      <c r="G348" s="264"/>
      <c r="H348" s="265"/>
    </row>
    <row r="349" spans="1:23">
      <c r="A349" s="243"/>
      <c r="B349" s="244"/>
      <c r="C349" s="244"/>
      <c r="D349" s="244"/>
      <c r="E349" s="254"/>
      <c r="F349" s="254"/>
      <c r="G349" s="264"/>
      <c r="H349" s="265"/>
    </row>
    <row r="350" spans="1:23">
      <c r="A350" s="243"/>
      <c r="B350" s="244"/>
      <c r="C350" s="244"/>
      <c r="D350" s="244"/>
      <c r="E350" s="254"/>
      <c r="F350" s="254"/>
      <c r="G350" s="264"/>
      <c r="H350" s="265"/>
    </row>
    <row r="351" spans="1:23">
      <c r="A351" s="243"/>
      <c r="B351" s="244"/>
      <c r="C351" s="244"/>
      <c r="D351" s="244"/>
      <c r="E351" s="254"/>
      <c r="F351" s="254"/>
      <c r="G351" s="264"/>
      <c r="H351" s="265"/>
    </row>
    <row r="352" spans="1:23">
      <c r="A352" s="243"/>
      <c r="B352" s="244"/>
      <c r="C352" s="244"/>
      <c r="D352" s="244"/>
      <c r="E352" s="254"/>
      <c r="F352" s="254"/>
      <c r="G352" s="264"/>
      <c r="H352" s="265"/>
    </row>
    <row r="353" spans="1:8">
      <c r="A353" s="243"/>
      <c r="B353" s="244"/>
      <c r="C353" s="244"/>
      <c r="D353" s="244"/>
      <c r="E353" s="254"/>
      <c r="F353" s="254"/>
      <c r="G353" s="264"/>
      <c r="H353" s="265"/>
    </row>
    <row r="354" spans="1:8">
      <c r="A354" s="243"/>
      <c r="B354" s="244"/>
      <c r="C354" s="244"/>
      <c r="D354" s="244"/>
      <c r="E354" s="254"/>
      <c r="F354" s="254"/>
      <c r="G354" s="264"/>
      <c r="H354" s="265"/>
    </row>
    <row r="355" spans="1:8">
      <c r="A355" s="243"/>
      <c r="B355" s="244"/>
      <c r="C355" s="244"/>
      <c r="D355" s="244"/>
      <c r="E355" s="254"/>
      <c r="F355" s="254"/>
      <c r="G355" s="264"/>
      <c r="H355" s="265"/>
    </row>
    <row r="356" spans="1:8">
      <c r="A356" s="243"/>
      <c r="B356" s="244"/>
      <c r="C356" s="244"/>
      <c r="D356" s="244"/>
      <c r="E356" s="254"/>
      <c r="F356" s="254"/>
      <c r="G356" s="264"/>
      <c r="H356" s="265"/>
    </row>
    <row r="357" spans="1:8">
      <c r="A357" s="243"/>
      <c r="B357" s="244"/>
      <c r="C357" s="244"/>
      <c r="D357" s="244"/>
      <c r="E357" s="254"/>
      <c r="F357" s="254"/>
      <c r="G357" s="264"/>
      <c r="H357" s="265"/>
    </row>
    <row r="358" spans="1:8">
      <c r="A358" s="243"/>
      <c r="B358" s="244"/>
      <c r="C358" s="244"/>
      <c r="D358" s="244"/>
      <c r="E358" s="254"/>
      <c r="F358" s="254"/>
      <c r="G358" s="264"/>
      <c r="H358" s="265"/>
    </row>
    <row r="359" spans="1:8">
      <c r="A359" s="243"/>
      <c r="B359" s="244"/>
      <c r="C359" s="244"/>
      <c r="D359" s="244"/>
      <c r="E359" s="254"/>
      <c r="F359" s="254"/>
      <c r="G359" s="264"/>
      <c r="H359" s="265"/>
    </row>
    <row r="360" spans="1:8">
      <c r="A360" s="243"/>
      <c r="B360" s="244"/>
      <c r="C360" s="244"/>
      <c r="D360" s="244"/>
      <c r="E360" s="254"/>
      <c r="F360" s="254"/>
      <c r="G360" s="264"/>
      <c r="H360" s="265"/>
    </row>
    <row r="361" spans="1:8">
      <c r="A361" s="243"/>
      <c r="B361" s="244"/>
      <c r="C361" s="244"/>
      <c r="D361" s="244"/>
      <c r="E361" s="254"/>
      <c r="F361" s="254"/>
      <c r="G361" s="264"/>
      <c r="H361" s="265"/>
    </row>
    <row r="362" spans="1:8">
      <c r="A362" s="243"/>
      <c r="B362" s="244"/>
      <c r="C362" s="244"/>
      <c r="D362" s="244"/>
      <c r="E362" s="254"/>
      <c r="F362" s="254"/>
      <c r="G362" s="264"/>
      <c r="H362" s="265"/>
    </row>
    <row r="363" spans="1:8">
      <c r="A363" s="243"/>
      <c r="B363" s="244"/>
      <c r="C363" s="244"/>
      <c r="D363" s="244"/>
      <c r="E363" s="254"/>
      <c r="F363" s="254"/>
      <c r="G363" s="264"/>
      <c r="H363" s="265"/>
    </row>
    <row r="364" spans="1:8">
      <c r="A364" s="243"/>
      <c r="B364" s="244"/>
      <c r="C364" s="244"/>
      <c r="D364" s="244"/>
      <c r="E364" s="254"/>
      <c r="F364" s="254"/>
      <c r="G364" s="264"/>
      <c r="H364" s="265"/>
    </row>
    <row r="365" spans="1:8">
      <c r="A365" s="243"/>
      <c r="B365" s="244"/>
      <c r="C365" s="244"/>
      <c r="D365" s="244"/>
      <c r="E365" s="254"/>
      <c r="F365" s="254"/>
      <c r="G365" s="264"/>
      <c r="H365" s="265"/>
    </row>
    <row r="366" spans="1:8">
      <c r="A366" s="243"/>
      <c r="B366" s="244"/>
      <c r="C366" s="244"/>
      <c r="D366" s="244"/>
      <c r="E366" s="254"/>
      <c r="F366" s="254"/>
      <c r="G366" s="264"/>
      <c r="H366" s="265"/>
    </row>
    <row r="367" spans="1:8">
      <c r="A367" s="243"/>
      <c r="B367" s="244"/>
      <c r="C367" s="244"/>
      <c r="D367" s="244"/>
      <c r="E367" s="254"/>
      <c r="F367" s="254"/>
      <c r="G367" s="264"/>
      <c r="H367" s="265"/>
    </row>
    <row r="368" spans="1:8">
      <c r="A368" s="243"/>
      <c r="B368" s="244"/>
      <c r="C368" s="244"/>
      <c r="D368" s="244"/>
      <c r="E368" s="254"/>
      <c r="F368" s="254"/>
      <c r="G368" s="264"/>
      <c r="H368" s="265"/>
    </row>
    <row r="369" spans="1:8">
      <c r="A369" s="243"/>
      <c r="B369" s="244"/>
      <c r="C369" s="244"/>
      <c r="D369" s="244"/>
      <c r="E369" s="254"/>
      <c r="F369" s="254"/>
      <c r="G369" s="264"/>
      <c r="H369" s="265"/>
    </row>
    <row r="370" spans="1:8">
      <c r="A370" s="243"/>
      <c r="B370" s="244"/>
      <c r="C370" s="244"/>
      <c r="D370" s="244"/>
      <c r="E370" s="254"/>
      <c r="F370" s="254"/>
      <c r="G370" s="264"/>
      <c r="H370" s="265"/>
    </row>
    <row r="371" spans="1:8">
      <c r="A371" s="243"/>
      <c r="B371" s="244"/>
      <c r="C371" s="244"/>
      <c r="D371" s="244"/>
      <c r="E371" s="254"/>
      <c r="F371" s="254"/>
      <c r="G371" s="264"/>
      <c r="H371" s="265"/>
    </row>
    <row r="372" spans="1:8">
      <c r="A372" s="243"/>
      <c r="B372" s="244"/>
      <c r="C372" s="244"/>
      <c r="D372" s="244"/>
      <c r="E372" s="254"/>
      <c r="F372" s="254"/>
      <c r="G372" s="264"/>
      <c r="H372" s="265"/>
    </row>
    <row r="373" spans="1:8">
      <c r="A373" s="243"/>
      <c r="B373" s="244"/>
      <c r="C373" s="244"/>
      <c r="D373" s="244"/>
      <c r="E373" s="254"/>
      <c r="F373" s="254"/>
      <c r="G373" s="264"/>
      <c r="H373" s="265"/>
    </row>
    <row r="374" spans="1:8">
      <c r="A374" s="243"/>
      <c r="B374" s="244"/>
      <c r="C374" s="244"/>
      <c r="D374" s="244"/>
      <c r="E374" s="254"/>
      <c r="F374" s="254"/>
      <c r="G374" s="264"/>
      <c r="H374" s="265"/>
    </row>
    <row r="375" spans="1:8">
      <c r="A375" s="243"/>
      <c r="B375" s="244"/>
      <c r="C375" s="244"/>
      <c r="D375" s="244"/>
      <c r="E375" s="254"/>
      <c r="F375" s="254"/>
      <c r="G375" s="264"/>
      <c r="H375" s="265"/>
    </row>
    <row r="376" spans="1:8">
      <c r="A376" s="243"/>
      <c r="B376" s="244"/>
      <c r="C376" s="244"/>
      <c r="D376" s="244"/>
      <c r="E376" s="254"/>
      <c r="F376" s="254"/>
      <c r="G376" s="264"/>
      <c r="H376" s="265"/>
    </row>
    <row r="377" spans="1:8">
      <c r="A377" s="243"/>
      <c r="B377" s="244"/>
      <c r="C377" s="244"/>
      <c r="D377" s="244"/>
      <c r="E377" s="254"/>
      <c r="F377" s="254"/>
      <c r="G377" s="264"/>
      <c r="H377" s="265"/>
    </row>
    <row r="378" spans="1:8">
      <c r="A378" s="243"/>
      <c r="B378" s="244"/>
      <c r="C378" s="244"/>
      <c r="D378" s="244"/>
      <c r="E378" s="254"/>
      <c r="F378" s="254"/>
      <c r="G378" s="264"/>
      <c r="H378" s="265"/>
    </row>
    <row r="379" spans="1:8">
      <c r="A379" s="243"/>
      <c r="B379" s="244"/>
      <c r="C379" s="244"/>
      <c r="D379" s="244"/>
      <c r="E379" s="254"/>
      <c r="F379" s="254"/>
      <c r="G379" s="264"/>
      <c r="H379" s="265"/>
    </row>
    <row r="380" spans="1:8">
      <c r="A380" s="243"/>
      <c r="B380" s="244"/>
      <c r="C380" s="244"/>
      <c r="D380" s="244"/>
      <c r="E380" s="254"/>
      <c r="F380" s="254"/>
      <c r="G380" s="264"/>
      <c r="H380" s="265"/>
    </row>
    <row r="381" spans="1:8">
      <c r="A381" s="243"/>
      <c r="B381" s="244"/>
      <c r="C381" s="244"/>
      <c r="D381" s="244"/>
      <c r="E381" s="254"/>
      <c r="F381" s="254"/>
      <c r="G381" s="264"/>
      <c r="H381" s="265"/>
    </row>
    <row r="382" spans="1:8">
      <c r="A382" s="243"/>
      <c r="B382" s="244"/>
      <c r="C382" s="244"/>
      <c r="D382" s="244"/>
      <c r="E382" s="254"/>
      <c r="F382" s="254"/>
      <c r="G382" s="264"/>
      <c r="H382" s="265"/>
    </row>
    <row r="383" spans="1:8">
      <c r="A383" s="243"/>
      <c r="B383" s="244"/>
      <c r="C383" s="244"/>
      <c r="D383" s="244"/>
      <c r="E383" s="254"/>
      <c r="F383" s="254"/>
      <c r="G383" s="264"/>
      <c r="H383" s="265"/>
    </row>
    <row r="384" spans="1:8">
      <c r="A384" s="243"/>
      <c r="B384" s="244"/>
      <c r="C384" s="244"/>
      <c r="D384" s="244"/>
      <c r="E384" s="254"/>
      <c r="F384" s="254"/>
      <c r="G384" s="264"/>
      <c r="H384" s="265"/>
    </row>
    <row r="385" spans="1:8">
      <c r="A385" s="243"/>
      <c r="B385" s="244"/>
      <c r="C385" s="244"/>
      <c r="D385" s="244"/>
      <c r="E385" s="254"/>
      <c r="F385" s="254"/>
      <c r="G385" s="264"/>
      <c r="H385" s="265"/>
    </row>
    <row r="386" spans="1:8">
      <c r="A386" s="243"/>
      <c r="B386" s="244"/>
      <c r="C386" s="244"/>
      <c r="D386" s="244"/>
      <c r="E386" s="254"/>
      <c r="F386" s="254"/>
      <c r="G386" s="264"/>
      <c r="H386" s="265"/>
    </row>
    <row r="387" spans="1:8">
      <c r="A387" s="243"/>
      <c r="B387" s="244"/>
      <c r="C387" s="244"/>
      <c r="D387" s="244"/>
      <c r="E387" s="254"/>
      <c r="F387" s="254"/>
      <c r="G387" s="264"/>
      <c r="H387" s="265"/>
    </row>
    <row r="388" spans="1:8">
      <c r="A388" s="243"/>
      <c r="B388" s="244"/>
      <c r="C388" s="244"/>
      <c r="D388" s="244"/>
      <c r="E388" s="254"/>
      <c r="F388" s="254"/>
      <c r="G388" s="264"/>
      <c r="H388" s="265"/>
    </row>
    <row r="389" spans="1:8">
      <c r="A389" s="243"/>
      <c r="B389" s="244"/>
      <c r="C389" s="244"/>
      <c r="D389" s="244"/>
      <c r="E389" s="254"/>
      <c r="F389" s="254"/>
      <c r="G389" s="264"/>
      <c r="H389" s="265"/>
    </row>
    <row r="390" spans="1:8">
      <c r="A390" s="243"/>
      <c r="B390" s="244"/>
      <c r="C390" s="244"/>
      <c r="D390" s="244"/>
      <c r="E390" s="254"/>
      <c r="F390" s="254"/>
      <c r="G390" s="264"/>
      <c r="H390" s="265"/>
    </row>
    <row r="391" spans="1:8">
      <c r="A391" s="243"/>
      <c r="B391" s="244"/>
      <c r="C391" s="244"/>
      <c r="D391" s="244"/>
      <c r="E391" s="254"/>
      <c r="F391" s="254"/>
      <c r="G391" s="264"/>
      <c r="H391" s="265"/>
    </row>
    <row r="392" spans="1:8">
      <c r="A392" s="243"/>
      <c r="B392" s="244"/>
      <c r="C392" s="244"/>
      <c r="D392" s="244"/>
      <c r="E392" s="254"/>
      <c r="F392" s="254"/>
      <c r="G392" s="264"/>
      <c r="H392" s="265"/>
    </row>
    <row r="393" spans="1:8">
      <c r="A393" s="243"/>
      <c r="B393" s="244"/>
      <c r="C393" s="244"/>
      <c r="D393" s="244"/>
      <c r="E393" s="254"/>
      <c r="F393" s="254"/>
      <c r="G393" s="264"/>
      <c r="H393" s="265"/>
    </row>
    <row r="394" spans="1:8">
      <c r="A394" s="243"/>
      <c r="B394" s="244"/>
      <c r="C394" s="244"/>
      <c r="D394" s="244"/>
      <c r="E394" s="254"/>
      <c r="F394" s="254"/>
      <c r="G394" s="264"/>
      <c r="H394" s="265"/>
    </row>
    <row r="395" spans="1:8">
      <c r="A395" s="243"/>
      <c r="B395" s="244"/>
      <c r="C395" s="244"/>
      <c r="D395" s="244"/>
      <c r="E395" s="254"/>
      <c r="F395" s="254"/>
      <c r="G395" s="264"/>
      <c r="H395" s="265"/>
    </row>
    <row r="396" spans="1:8">
      <c r="A396" s="243"/>
      <c r="B396" s="244"/>
      <c r="C396" s="244"/>
      <c r="D396" s="244"/>
      <c r="E396" s="254"/>
      <c r="F396" s="254"/>
      <c r="G396" s="264"/>
      <c r="H396" s="265"/>
    </row>
    <row r="397" spans="1:8">
      <c r="A397" s="243"/>
      <c r="B397" s="244"/>
      <c r="C397" s="244"/>
      <c r="D397" s="244"/>
      <c r="E397" s="254"/>
      <c r="F397" s="254"/>
      <c r="G397" s="264"/>
      <c r="H397" s="265"/>
    </row>
    <row r="398" spans="1:8">
      <c r="A398" s="243"/>
      <c r="B398" s="244"/>
      <c r="C398" s="244"/>
      <c r="D398" s="244"/>
      <c r="E398" s="254"/>
      <c r="F398" s="254"/>
      <c r="G398" s="264"/>
      <c r="H398" s="265"/>
    </row>
    <row r="399" spans="1:8">
      <c r="A399" s="243"/>
      <c r="B399" s="244"/>
      <c r="C399" s="244"/>
      <c r="D399" s="244"/>
      <c r="E399" s="254"/>
      <c r="F399" s="254"/>
      <c r="G399" s="264"/>
      <c r="H399" s="265"/>
    </row>
    <row r="400" spans="1:8">
      <c r="A400" s="243"/>
      <c r="B400" s="244"/>
      <c r="C400" s="244"/>
      <c r="D400" s="244"/>
      <c r="E400" s="254"/>
      <c r="F400" s="254"/>
      <c r="G400" s="264"/>
      <c r="H400" s="265"/>
    </row>
    <row r="401" spans="1:8">
      <c r="A401" s="243"/>
      <c r="B401" s="244"/>
      <c r="C401" s="244"/>
      <c r="D401" s="244"/>
      <c r="E401" s="254"/>
      <c r="F401" s="254"/>
      <c r="G401" s="264"/>
      <c r="H401" s="265"/>
    </row>
    <row r="402" spans="1:8">
      <c r="A402" s="243"/>
      <c r="B402" s="244"/>
      <c r="C402" s="244"/>
      <c r="D402" s="244"/>
      <c r="E402" s="254"/>
      <c r="F402" s="254"/>
      <c r="G402" s="264"/>
      <c r="H402" s="265"/>
    </row>
    <row r="403" spans="1:8">
      <c r="A403" s="243"/>
      <c r="B403" s="244"/>
      <c r="C403" s="244"/>
      <c r="D403" s="244"/>
      <c r="E403" s="254"/>
      <c r="F403" s="254"/>
      <c r="G403" s="264"/>
      <c r="H403" s="265"/>
    </row>
    <row r="404" spans="1:8">
      <c r="A404" s="243"/>
      <c r="B404" s="244"/>
      <c r="C404" s="244"/>
      <c r="D404" s="244"/>
      <c r="E404" s="254"/>
      <c r="F404" s="254"/>
      <c r="G404" s="264"/>
      <c r="H404" s="265"/>
    </row>
    <row r="405" spans="1:8">
      <c r="A405" s="243"/>
      <c r="B405" s="244"/>
      <c r="C405" s="244"/>
      <c r="D405" s="244"/>
      <c r="E405" s="254"/>
      <c r="F405" s="254"/>
      <c r="G405" s="264"/>
      <c r="H405" s="265"/>
    </row>
    <row r="406" spans="1:8">
      <c r="A406" s="243"/>
      <c r="B406" s="244"/>
      <c r="C406" s="244"/>
      <c r="D406" s="244"/>
      <c r="E406" s="254"/>
      <c r="F406" s="254"/>
      <c r="G406" s="264"/>
      <c r="H406" s="265"/>
    </row>
    <row r="407" spans="1:8">
      <c r="A407" s="243"/>
      <c r="B407" s="244"/>
      <c r="C407" s="244"/>
      <c r="D407" s="244"/>
      <c r="E407" s="254"/>
      <c r="F407" s="254"/>
      <c r="G407" s="264"/>
      <c r="H407" s="265"/>
    </row>
    <row r="408" spans="1:8">
      <c r="A408" s="243"/>
      <c r="B408" s="244"/>
      <c r="C408" s="244"/>
      <c r="D408" s="244"/>
      <c r="E408" s="254"/>
      <c r="F408" s="254"/>
      <c r="G408" s="264"/>
      <c r="H408" s="265"/>
    </row>
    <row r="409" spans="1:8">
      <c r="A409" s="243"/>
      <c r="B409" s="244"/>
      <c r="C409" s="244"/>
      <c r="D409" s="244"/>
      <c r="E409" s="254"/>
      <c r="F409" s="254"/>
      <c r="G409" s="264"/>
      <c r="H409" s="265"/>
    </row>
    <row r="410" spans="1:8">
      <c r="A410" s="243"/>
      <c r="B410" s="244"/>
      <c r="C410" s="244"/>
      <c r="D410" s="244"/>
      <c r="E410" s="254"/>
      <c r="F410" s="254"/>
      <c r="G410" s="264"/>
      <c r="H410" s="265"/>
    </row>
    <row r="411" spans="1:8">
      <c r="A411" s="243"/>
      <c r="B411" s="244"/>
      <c r="C411" s="244"/>
      <c r="D411" s="244"/>
      <c r="E411" s="254"/>
      <c r="F411" s="254"/>
      <c r="G411" s="264"/>
      <c r="H411" s="265"/>
    </row>
    <row r="412" spans="1:8">
      <c r="A412" s="243"/>
      <c r="B412" s="244"/>
      <c r="C412" s="244"/>
      <c r="D412" s="244"/>
      <c r="E412" s="254"/>
      <c r="F412" s="254"/>
      <c r="G412" s="264"/>
      <c r="H412" s="265"/>
    </row>
    <row r="413" spans="1:8">
      <c r="A413" s="243"/>
      <c r="B413" s="244"/>
      <c r="C413" s="244"/>
      <c r="D413" s="244"/>
      <c r="E413" s="254"/>
      <c r="F413" s="254"/>
      <c r="G413" s="264"/>
      <c r="H413" s="265"/>
    </row>
    <row r="414" spans="1:8">
      <c r="A414" s="243"/>
      <c r="B414" s="244"/>
      <c r="C414" s="244"/>
      <c r="D414" s="244"/>
      <c r="E414" s="254"/>
      <c r="F414" s="254"/>
      <c r="G414" s="264"/>
      <c r="H414" s="265"/>
    </row>
    <row r="415" spans="1:8">
      <c r="A415" s="243"/>
      <c r="B415" s="244"/>
      <c r="C415" s="244"/>
      <c r="D415" s="244"/>
      <c r="E415" s="254"/>
      <c r="F415" s="254"/>
      <c r="G415" s="264"/>
      <c r="H415" s="265"/>
    </row>
    <row r="416" spans="1:8">
      <c r="A416" s="243"/>
      <c r="B416" s="244"/>
      <c r="C416" s="244"/>
      <c r="D416" s="244"/>
      <c r="E416" s="254"/>
      <c r="F416" s="254"/>
      <c r="G416" s="264"/>
      <c r="H416" s="265"/>
    </row>
    <row r="417" spans="1:8">
      <c r="A417" s="243"/>
      <c r="B417" s="244"/>
      <c r="C417" s="244"/>
      <c r="D417" s="244"/>
      <c r="E417" s="254"/>
      <c r="F417" s="254"/>
      <c r="G417" s="264"/>
      <c r="H417" s="265"/>
    </row>
    <row r="418" spans="1:8">
      <c r="A418" s="243"/>
      <c r="B418" s="244"/>
      <c r="C418" s="244"/>
      <c r="D418" s="244"/>
      <c r="E418" s="254"/>
      <c r="F418" s="254"/>
      <c r="G418" s="264"/>
      <c r="H418" s="265"/>
    </row>
    <row r="419" spans="1:8">
      <c r="A419" s="243"/>
      <c r="B419" s="244"/>
      <c r="C419" s="244"/>
      <c r="D419" s="244"/>
      <c r="E419" s="254"/>
      <c r="F419" s="254"/>
      <c r="G419" s="264"/>
      <c r="H419" s="265"/>
    </row>
    <row r="420" spans="1:8">
      <c r="A420" s="243"/>
      <c r="B420" s="244"/>
      <c r="C420" s="244"/>
      <c r="D420" s="244"/>
      <c r="E420" s="254"/>
      <c r="F420" s="254"/>
      <c r="G420" s="264"/>
      <c r="H420" s="265"/>
    </row>
    <row r="421" spans="1:8">
      <c r="A421" s="243"/>
      <c r="B421" s="244"/>
      <c r="C421" s="244"/>
      <c r="D421" s="244"/>
      <c r="E421" s="254"/>
      <c r="F421" s="254"/>
      <c r="G421" s="264"/>
      <c r="H421" s="265"/>
    </row>
    <row r="422" spans="1:8">
      <c r="A422" s="243"/>
      <c r="B422" s="244"/>
      <c r="C422" s="244"/>
      <c r="D422" s="244"/>
      <c r="E422" s="254"/>
      <c r="F422" s="254"/>
      <c r="G422" s="264"/>
      <c r="H422" s="265"/>
    </row>
    <row r="423" spans="1:8">
      <c r="A423" s="243"/>
      <c r="B423" s="244"/>
      <c r="C423" s="244"/>
      <c r="D423" s="244"/>
      <c r="E423" s="254"/>
      <c r="F423" s="254"/>
      <c r="G423" s="264"/>
      <c r="H423" s="265"/>
    </row>
    <row r="424" spans="1:8">
      <c r="A424" s="243"/>
      <c r="B424" s="244"/>
      <c r="C424" s="244"/>
      <c r="D424" s="244"/>
      <c r="E424" s="254"/>
      <c r="F424" s="254"/>
      <c r="G424" s="264"/>
      <c r="H424" s="265"/>
    </row>
    <row r="425" spans="1:8">
      <c r="A425" s="243"/>
      <c r="B425" s="244"/>
      <c r="C425" s="244"/>
      <c r="D425" s="244"/>
      <c r="E425" s="254"/>
      <c r="F425" s="254"/>
      <c r="G425" s="264"/>
      <c r="H425" s="265"/>
    </row>
    <row r="426" spans="1:8">
      <c r="A426" s="243"/>
      <c r="B426" s="244"/>
      <c r="C426" s="244"/>
      <c r="D426" s="244"/>
      <c r="E426" s="254"/>
      <c r="F426" s="254"/>
      <c r="G426" s="264"/>
      <c r="H426" s="265"/>
    </row>
    <row r="427" spans="1:8">
      <c r="A427" s="243"/>
      <c r="B427" s="244"/>
      <c r="C427" s="244"/>
      <c r="D427" s="244"/>
      <c r="E427" s="254"/>
      <c r="F427" s="254"/>
      <c r="G427" s="264"/>
      <c r="H427" s="265"/>
    </row>
    <row r="428" spans="1:8">
      <c r="A428" s="243"/>
      <c r="B428" s="244"/>
      <c r="C428" s="244"/>
      <c r="D428" s="244"/>
      <c r="E428" s="254"/>
      <c r="F428" s="254"/>
      <c r="G428" s="264"/>
      <c r="H428" s="265"/>
    </row>
    <row r="429" spans="1:8">
      <c r="A429" s="243"/>
      <c r="B429" s="244"/>
      <c r="C429" s="244"/>
      <c r="D429" s="244"/>
      <c r="E429" s="254"/>
      <c r="F429" s="254"/>
      <c r="G429" s="264"/>
      <c r="H429" s="265"/>
    </row>
    <row r="430" spans="1:8">
      <c r="A430" s="243"/>
      <c r="B430" s="244"/>
      <c r="C430" s="244"/>
      <c r="D430" s="244"/>
      <c r="E430" s="254"/>
      <c r="F430" s="254"/>
      <c r="G430" s="264"/>
      <c r="H430" s="265"/>
    </row>
    <row r="431" spans="1:8">
      <c r="A431" s="243"/>
      <c r="B431" s="244"/>
      <c r="C431" s="244"/>
      <c r="D431" s="244"/>
      <c r="E431" s="254"/>
      <c r="F431" s="254"/>
      <c r="G431" s="264"/>
      <c r="H431" s="265"/>
    </row>
    <row r="432" spans="1:8">
      <c r="A432" s="243"/>
      <c r="B432" s="244"/>
      <c r="C432" s="244"/>
      <c r="D432" s="244"/>
      <c r="E432" s="254"/>
      <c r="F432" s="254"/>
      <c r="G432" s="264"/>
      <c r="H432" s="265"/>
    </row>
    <row r="433" spans="1:8">
      <c r="A433" s="243"/>
      <c r="B433" s="244"/>
      <c r="C433" s="244"/>
      <c r="D433" s="244"/>
      <c r="E433" s="254"/>
      <c r="F433" s="254"/>
      <c r="G433" s="264"/>
      <c r="H433" s="265"/>
    </row>
    <row r="434" spans="1:8">
      <c r="A434" s="243"/>
      <c r="B434" s="244"/>
      <c r="C434" s="244"/>
      <c r="D434" s="244"/>
      <c r="E434" s="254"/>
      <c r="F434" s="254"/>
      <c r="G434" s="264"/>
      <c r="H434" s="265"/>
    </row>
    <row r="435" spans="1:8">
      <c r="A435" s="243"/>
      <c r="B435" s="244"/>
      <c r="C435" s="244"/>
      <c r="D435" s="244"/>
      <c r="E435" s="254"/>
      <c r="F435" s="254"/>
      <c r="G435" s="264"/>
      <c r="H435" s="265"/>
    </row>
    <row r="436" spans="1:8">
      <c r="A436" s="243"/>
      <c r="B436" s="244"/>
      <c r="C436" s="244"/>
      <c r="D436" s="244"/>
      <c r="E436" s="254"/>
      <c r="F436" s="254"/>
      <c r="G436" s="264"/>
      <c r="H436" s="265"/>
    </row>
    <row r="437" spans="1:8">
      <c r="A437" s="243"/>
      <c r="B437" s="244"/>
      <c r="C437" s="244"/>
      <c r="D437" s="244"/>
      <c r="E437" s="254"/>
      <c r="F437" s="254"/>
      <c r="G437" s="264"/>
      <c r="H437" s="265"/>
    </row>
    <row r="438" spans="1:8">
      <c r="A438" s="243"/>
      <c r="B438" s="244"/>
      <c r="C438" s="244"/>
      <c r="D438" s="244"/>
      <c r="E438" s="254"/>
      <c r="F438" s="254"/>
      <c r="G438" s="264"/>
      <c r="H438" s="265"/>
    </row>
    <row r="439" spans="1:8">
      <c r="A439" s="243"/>
      <c r="B439" s="244"/>
      <c r="C439" s="244"/>
      <c r="D439" s="244"/>
      <c r="E439" s="254"/>
      <c r="F439" s="254"/>
      <c r="G439" s="264"/>
      <c r="H439" s="265"/>
    </row>
    <row r="440" spans="1:8">
      <c r="A440" s="243"/>
      <c r="B440" s="244"/>
      <c r="C440" s="244"/>
      <c r="D440" s="244"/>
      <c r="E440" s="254"/>
      <c r="F440" s="254"/>
      <c r="G440" s="264"/>
      <c r="H440" s="265"/>
    </row>
    <row r="441" spans="1:8">
      <c r="A441" s="243"/>
      <c r="B441" s="244"/>
      <c r="C441" s="244"/>
      <c r="D441" s="244"/>
      <c r="E441" s="254"/>
      <c r="F441" s="254"/>
      <c r="G441" s="264"/>
      <c r="H441" s="265"/>
    </row>
    <row r="442" spans="1:8">
      <c r="A442" s="243"/>
      <c r="B442" s="244"/>
      <c r="C442" s="244"/>
      <c r="D442" s="244"/>
      <c r="E442" s="254"/>
      <c r="F442" s="254"/>
      <c r="G442" s="264"/>
      <c r="H442" s="265"/>
    </row>
    <row r="443" spans="1:8">
      <c r="A443" s="243"/>
      <c r="B443" s="244"/>
      <c r="C443" s="244"/>
      <c r="D443" s="244"/>
      <c r="E443" s="254"/>
      <c r="F443" s="254"/>
      <c r="G443" s="264"/>
      <c r="H443" s="265"/>
    </row>
    <row r="444" spans="1:8">
      <c r="A444" s="243"/>
      <c r="B444" s="244"/>
      <c r="C444" s="244"/>
      <c r="D444" s="244"/>
      <c r="E444" s="254"/>
      <c r="F444" s="254"/>
      <c r="G444" s="264"/>
      <c r="H444" s="265"/>
    </row>
    <row r="445" spans="1:8">
      <c r="A445" s="243"/>
      <c r="B445" s="244"/>
      <c r="C445" s="244"/>
      <c r="D445" s="244"/>
      <c r="E445" s="254"/>
      <c r="F445" s="254"/>
      <c r="G445" s="264"/>
      <c r="H445" s="265"/>
    </row>
    <row r="446" spans="1:8">
      <c r="A446" s="243"/>
      <c r="B446" s="244"/>
      <c r="C446" s="244"/>
      <c r="D446" s="244"/>
      <c r="E446" s="254"/>
      <c r="F446" s="254"/>
      <c r="G446" s="264"/>
      <c r="H446" s="265"/>
    </row>
    <row r="447" spans="1:8">
      <c r="A447" s="243"/>
      <c r="B447" s="244"/>
      <c r="C447" s="244"/>
      <c r="D447" s="244"/>
      <c r="E447" s="254"/>
      <c r="F447" s="254"/>
      <c r="G447" s="264"/>
      <c r="H447" s="265"/>
    </row>
    <row r="448" spans="1:8">
      <c r="A448" s="243"/>
      <c r="B448" s="244"/>
      <c r="C448" s="244"/>
      <c r="D448" s="244"/>
      <c r="E448" s="254"/>
      <c r="F448" s="254"/>
      <c r="G448" s="264"/>
      <c r="H448" s="265"/>
    </row>
    <row r="449" spans="1:8">
      <c r="A449" s="243"/>
      <c r="B449" s="244"/>
      <c r="C449" s="244"/>
      <c r="D449" s="244"/>
      <c r="E449" s="254"/>
      <c r="F449" s="254"/>
      <c r="G449" s="264"/>
      <c r="H449" s="265"/>
    </row>
    <row r="450" spans="1:8">
      <c r="A450" s="243"/>
      <c r="B450" s="244"/>
      <c r="C450" s="244"/>
      <c r="D450" s="244"/>
      <c r="E450" s="254"/>
      <c r="F450" s="254"/>
      <c r="G450" s="264"/>
      <c r="H450" s="265"/>
    </row>
    <row r="451" spans="1:8">
      <c r="A451" s="243"/>
      <c r="B451" s="244"/>
      <c r="C451" s="244"/>
      <c r="D451" s="244"/>
      <c r="E451" s="254"/>
      <c r="F451" s="254"/>
      <c r="G451" s="264"/>
      <c r="H451" s="265"/>
    </row>
    <row r="452" spans="1:8">
      <c r="A452" s="243"/>
      <c r="B452" s="244"/>
      <c r="C452" s="244"/>
      <c r="D452" s="244"/>
      <c r="E452" s="254"/>
      <c r="F452" s="254"/>
      <c r="G452" s="264"/>
      <c r="H452" s="265"/>
    </row>
    <row r="453" spans="1:8">
      <c r="A453" s="243"/>
      <c r="B453" s="244"/>
      <c r="C453" s="244"/>
      <c r="D453" s="244"/>
      <c r="E453" s="254"/>
      <c r="F453" s="254"/>
      <c r="G453" s="264"/>
      <c r="H453" s="265"/>
    </row>
    <row r="454" spans="1:8">
      <c r="A454" s="243"/>
      <c r="B454" s="244"/>
      <c r="C454" s="244"/>
      <c r="D454" s="244"/>
      <c r="E454" s="254"/>
      <c r="F454" s="254"/>
      <c r="G454" s="264"/>
      <c r="H454" s="265"/>
    </row>
    <row r="455" spans="1:8">
      <c r="A455" s="243"/>
      <c r="B455" s="244"/>
      <c r="C455" s="244"/>
      <c r="D455" s="244"/>
      <c r="E455" s="254"/>
      <c r="F455" s="254"/>
      <c r="G455" s="264"/>
      <c r="H455" s="265"/>
    </row>
    <row r="456" spans="1:8">
      <c r="A456" s="243"/>
      <c r="B456" s="244"/>
      <c r="C456" s="244"/>
      <c r="D456" s="244"/>
      <c r="E456" s="254"/>
      <c r="F456" s="254"/>
      <c r="G456" s="264"/>
      <c r="H456" s="265"/>
    </row>
    <row r="457" spans="1:8">
      <c r="A457" s="243"/>
      <c r="B457" s="244"/>
      <c r="C457" s="244"/>
      <c r="D457" s="244"/>
      <c r="E457" s="254"/>
      <c r="F457" s="254"/>
      <c r="G457" s="264"/>
      <c r="H457" s="265"/>
    </row>
    <row r="458" spans="1:8">
      <c r="A458" s="243"/>
      <c r="B458" s="244"/>
      <c r="C458" s="244"/>
      <c r="D458" s="244"/>
      <c r="E458" s="254"/>
      <c r="F458" s="254"/>
      <c r="G458" s="264"/>
      <c r="H458" s="265"/>
    </row>
    <row r="459" spans="1:8">
      <c r="A459" s="243"/>
      <c r="B459" s="244"/>
      <c r="C459" s="244"/>
      <c r="D459" s="244"/>
      <c r="E459" s="254"/>
      <c r="F459" s="254"/>
      <c r="G459" s="264"/>
      <c r="H459" s="265"/>
    </row>
    <row r="460" spans="1:8">
      <c r="A460" s="243"/>
      <c r="B460" s="244"/>
      <c r="C460" s="244"/>
      <c r="D460" s="244"/>
      <c r="E460" s="254"/>
      <c r="F460" s="254"/>
      <c r="G460" s="264"/>
      <c r="H460" s="265"/>
    </row>
    <row r="461" spans="1:8">
      <c r="A461" s="243"/>
      <c r="B461" s="244"/>
      <c r="C461" s="244"/>
      <c r="D461" s="244"/>
      <c r="E461" s="254"/>
      <c r="F461" s="254"/>
      <c r="G461" s="264"/>
      <c r="H461" s="265"/>
    </row>
    <row r="462" spans="1:8">
      <c r="A462" s="243"/>
      <c r="B462" s="244"/>
      <c r="C462" s="244"/>
      <c r="D462" s="244"/>
      <c r="E462" s="254"/>
      <c r="F462" s="254"/>
      <c r="G462" s="264"/>
      <c r="H462" s="265"/>
    </row>
    <row r="463" spans="1:8">
      <c r="A463" s="243"/>
      <c r="B463" s="244"/>
      <c r="C463" s="244"/>
      <c r="D463" s="244"/>
      <c r="E463" s="254"/>
      <c r="F463" s="254"/>
      <c r="G463" s="264"/>
      <c r="H463" s="265"/>
    </row>
    <row r="464" spans="1:8">
      <c r="A464" s="243"/>
      <c r="B464" s="244"/>
      <c r="C464" s="244"/>
      <c r="D464" s="244"/>
      <c r="E464" s="254"/>
      <c r="F464" s="254"/>
      <c r="G464" s="264"/>
      <c r="H464" s="265"/>
    </row>
    <row r="465" spans="1:8">
      <c r="A465" s="243"/>
      <c r="B465" s="244"/>
      <c r="C465" s="244"/>
      <c r="D465" s="244"/>
      <c r="E465" s="254"/>
      <c r="F465" s="254"/>
      <c r="G465" s="264"/>
      <c r="H465" s="265"/>
    </row>
    <row r="466" spans="1:8">
      <c r="A466" s="243"/>
      <c r="B466" s="244"/>
      <c r="C466" s="244"/>
      <c r="D466" s="244"/>
      <c r="E466" s="254"/>
      <c r="F466" s="254"/>
      <c r="G466" s="264"/>
      <c r="H466" s="265"/>
    </row>
    <row r="467" spans="1:8">
      <c r="A467" s="243"/>
      <c r="B467" s="244"/>
      <c r="C467" s="244"/>
      <c r="D467" s="244"/>
      <c r="E467" s="254"/>
      <c r="F467" s="254"/>
      <c r="G467" s="264"/>
      <c r="H467" s="265"/>
    </row>
    <row r="468" spans="1:8">
      <c r="A468" s="243"/>
      <c r="B468" s="244"/>
      <c r="C468" s="244"/>
      <c r="D468" s="244"/>
      <c r="E468" s="254"/>
      <c r="F468" s="254"/>
      <c r="G468" s="264"/>
      <c r="H468" s="265"/>
    </row>
    <row r="469" spans="1:8">
      <c r="A469" s="243"/>
      <c r="B469" s="244"/>
      <c r="C469" s="244"/>
      <c r="D469" s="244"/>
      <c r="E469" s="254"/>
      <c r="F469" s="254"/>
      <c r="G469" s="264"/>
      <c r="H469" s="265"/>
    </row>
    <row r="470" spans="1:8">
      <c r="A470" s="243"/>
      <c r="B470" s="244"/>
      <c r="C470" s="244"/>
      <c r="D470" s="244"/>
      <c r="E470" s="254"/>
      <c r="F470" s="254"/>
      <c r="G470" s="264"/>
      <c r="H470" s="265"/>
    </row>
    <row r="471" spans="1:8">
      <c r="A471" s="243"/>
      <c r="B471" s="244"/>
      <c r="C471" s="244"/>
      <c r="D471" s="244"/>
      <c r="E471" s="254"/>
      <c r="F471" s="254"/>
      <c r="G471" s="264"/>
      <c r="H471" s="265"/>
    </row>
    <row r="472" spans="1:8">
      <c r="A472" s="243"/>
      <c r="B472" s="244"/>
      <c r="C472" s="244"/>
      <c r="D472" s="244"/>
      <c r="E472" s="254"/>
      <c r="F472" s="254"/>
      <c r="G472" s="264"/>
      <c r="H472" s="265"/>
    </row>
    <row r="473" spans="1:8">
      <c r="A473" s="243"/>
      <c r="B473" s="244"/>
      <c r="C473" s="244"/>
      <c r="D473" s="244"/>
      <c r="E473" s="254"/>
      <c r="F473" s="254"/>
      <c r="G473" s="264"/>
      <c r="H473" s="265"/>
    </row>
    <row r="474" spans="1:8">
      <c r="A474" s="243"/>
      <c r="B474" s="244"/>
      <c r="C474" s="244"/>
      <c r="D474" s="244"/>
      <c r="E474" s="254"/>
      <c r="F474" s="254"/>
      <c r="G474" s="264"/>
      <c r="H474" s="265"/>
    </row>
    <row r="475" spans="1:8">
      <c r="A475" s="243"/>
      <c r="B475" s="244"/>
      <c r="C475" s="244"/>
      <c r="D475" s="244"/>
      <c r="E475" s="254"/>
      <c r="F475" s="254"/>
      <c r="G475" s="264"/>
      <c r="H475" s="265"/>
    </row>
    <row r="476" spans="1:8">
      <c r="A476" s="243"/>
      <c r="B476" s="244"/>
      <c r="C476" s="244"/>
      <c r="D476" s="244"/>
      <c r="E476" s="254"/>
      <c r="F476" s="254"/>
      <c r="G476" s="264"/>
      <c r="H476" s="265"/>
    </row>
    <row r="477" spans="1:8">
      <c r="A477" s="243"/>
      <c r="B477" s="244"/>
      <c r="C477" s="244"/>
      <c r="D477" s="244"/>
      <c r="E477" s="254"/>
      <c r="F477" s="254"/>
      <c r="G477" s="264"/>
      <c r="H477" s="265"/>
    </row>
    <row r="478" spans="1:8">
      <c r="A478" s="243"/>
      <c r="B478" s="244"/>
      <c r="C478" s="244"/>
      <c r="D478" s="244"/>
      <c r="E478" s="254"/>
      <c r="F478" s="254"/>
      <c r="G478" s="264"/>
      <c r="H478" s="265"/>
    </row>
    <row r="479" spans="1:8">
      <c r="A479" s="243"/>
      <c r="B479" s="244"/>
      <c r="C479" s="244"/>
      <c r="D479" s="244"/>
      <c r="E479" s="254"/>
      <c r="F479" s="254"/>
      <c r="G479" s="264"/>
      <c r="H479" s="265"/>
    </row>
    <row r="480" spans="1:8">
      <c r="A480" s="243"/>
      <c r="B480" s="244"/>
      <c r="C480" s="244"/>
      <c r="D480" s="244"/>
      <c r="E480" s="254"/>
      <c r="F480" s="254"/>
      <c r="G480" s="264"/>
      <c r="H480" s="265"/>
    </row>
    <row r="481" spans="1:8">
      <c r="A481" s="243"/>
      <c r="B481" s="244"/>
      <c r="C481" s="244"/>
      <c r="D481" s="244"/>
      <c r="E481" s="254"/>
      <c r="F481" s="254"/>
      <c r="G481" s="264"/>
      <c r="H481" s="265"/>
    </row>
    <row r="482" spans="1:8">
      <c r="A482" s="243"/>
      <c r="B482" s="244"/>
      <c r="C482" s="244"/>
      <c r="D482" s="244"/>
      <c r="E482" s="254"/>
      <c r="F482" s="254"/>
      <c r="G482" s="264"/>
      <c r="H482" s="265"/>
    </row>
    <row r="483" spans="1:8">
      <c r="A483" s="243"/>
      <c r="B483" s="244"/>
      <c r="C483" s="244"/>
      <c r="D483" s="244"/>
      <c r="E483" s="254"/>
      <c r="F483" s="254"/>
      <c r="G483" s="264"/>
      <c r="H483" s="265"/>
    </row>
    <row r="484" spans="1:8">
      <c r="A484" s="243"/>
      <c r="B484" s="244"/>
      <c r="C484" s="244"/>
      <c r="D484" s="244"/>
      <c r="E484" s="254"/>
      <c r="F484" s="254"/>
      <c r="G484" s="264"/>
      <c r="H484" s="265"/>
    </row>
    <row r="485" spans="1:8" ht="13" thickBot="1"/>
    <row r="486" spans="1:8">
      <c r="A486" s="266"/>
      <c r="B486" s="267"/>
      <c r="C486" s="267"/>
      <c r="D486" s="267"/>
      <c r="E486" s="268"/>
    </row>
    <row r="487" spans="1:8">
      <c r="A487" s="269" t="s">
        <v>749</v>
      </c>
      <c r="B487" s="270"/>
      <c r="C487" s="270"/>
      <c r="D487" s="271" t="s">
        <v>750</v>
      </c>
      <c r="E487" s="272"/>
    </row>
    <row r="488" spans="1:8">
      <c r="A488" s="273"/>
      <c r="B488" s="270"/>
      <c r="C488" s="270"/>
      <c r="D488" s="270"/>
      <c r="E488" s="272"/>
    </row>
    <row r="489" spans="1:8">
      <c r="A489" s="269" t="s">
        <v>748</v>
      </c>
      <c r="B489" s="270"/>
      <c r="C489" s="270"/>
      <c r="D489" s="271" t="s">
        <v>750</v>
      </c>
      <c r="E489" s="272"/>
    </row>
    <row r="490" spans="1:8">
      <c r="A490" s="273"/>
      <c r="B490" s="270"/>
      <c r="C490" s="270"/>
      <c r="D490" s="270"/>
      <c r="E490" s="272"/>
    </row>
    <row r="491" spans="1:8">
      <c r="A491" s="269" t="s">
        <v>747</v>
      </c>
      <c r="B491" s="270"/>
      <c r="C491" s="270"/>
      <c r="D491" s="271" t="s">
        <v>750</v>
      </c>
      <c r="E491" s="272"/>
    </row>
    <row r="492" spans="1:8" ht="13" thickBot="1">
      <c r="A492" s="274"/>
      <c r="B492" s="275"/>
      <c r="C492" s="275"/>
      <c r="D492" s="275"/>
      <c r="E492" s="276"/>
    </row>
    <row r="493" spans="1:8">
      <c r="E493" s="22"/>
    </row>
  </sheetData>
  <sheetProtection algorithmName="SHA-512" hashValue="WAwbn6QuedlJigDbe6iRPXqSHLGgcrOptFdb9MZLkxXbpsjttXnGHFml9ZqRX+O+6Mu+VnUgsaAWPk/FZHU73Q==" saltValue="Lo02HrRk8nn+PSiW2rz3TQ==" spinCount="100000" sheet="1" objects="1" scenarios="1"/>
  <phoneticPr fontId="6" type="noConversion"/>
  <pageMargins left="0.74803149606299213" right="0.74803149606299213" top="0.98425196850393704" bottom="0.98425196850393704" header="0.51181102362204722" footer="0.51181102362204722"/>
  <pageSetup paperSize="9" scale="10" fitToHeight="0" orientation="landscape" r:id="rId1"/>
  <headerFooter alignWithMargins="0">
    <oddFooter>&amp;RRegulatory Accounts - M tables 2010-11 v1.2&amp;L&amp;1#&amp;"Arial"&amp;11&amp;K000000SW Internal Commercial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371A2-9329-4EC4-91A6-0853AB584648}">
  <sheetPr codeName="Sheet15">
    <tabColor theme="5"/>
  </sheetPr>
  <dimension ref="A1"/>
  <sheetViews>
    <sheetView workbookViewId="0"/>
  </sheetViews>
  <sheetFormatPr defaultRowHeight="14.5"/>
  <cols>
    <col min="1" max="16384" width="8.7265625" style="547"/>
  </cols>
  <sheetData>
    <row r="1" spans="1:1" ht="26">
      <c r="A1" s="548" t="str">
        <f ca="1">MID(CELL("filename",A1),FIND("]",CELL("filename",A1))+1,256)</f>
        <v>Calculations &gt;&gt;&gt;</v>
      </c>
    </row>
  </sheetData>
  <sheetProtection algorithmName="SHA-512" hashValue="VsYAI3tKv829PvxfP61uLlifz+OsbXGNg7LzQSPg6QBbLPa56BQKrNAqO7+SEzR9PpXyQkH1qmiH5Z+juLl0nw==" saltValue="TvTZcpExd7JvGiwXzNA+4A==" spinCount="100000" sheet="1" objects="1" scenario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AFFA9-C2E0-4533-99DA-F9ADE97ACC5D}">
  <sheetPr codeName="Sheet1">
    <tabColor theme="5" tint="0.59999389629810485"/>
  </sheetPr>
  <dimension ref="A1:CI110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RowHeight="14.5"/>
  <cols>
    <col min="1" max="2" width="2.6328125" customWidth="1"/>
    <col min="3" max="3" width="54.08984375" customWidth="1"/>
    <col min="4" max="4" width="15.36328125" bestFit="1" customWidth="1"/>
    <col min="5" max="5" width="4.6328125" bestFit="1" customWidth="1"/>
    <col min="6" max="6" width="5.81640625" bestFit="1" customWidth="1"/>
    <col min="7" max="20" width="9.26953125" bestFit="1" customWidth="1"/>
    <col min="21" max="87" width="9.26953125" hidden="1" customWidth="1"/>
  </cols>
  <sheetData>
    <row r="1" spans="1:87" ht="18.5">
      <c r="A1" s="131"/>
      <c r="B1" s="129"/>
      <c r="C1" s="133" t="str">
        <f ca="1">MID(CELL("filename",A1),FIND("]",CELL("filename",A1))+1,256)</f>
        <v>Revenue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101"/>
      <c r="B4" s="101"/>
      <c r="C4" s="123" t="s">
        <v>71</v>
      </c>
      <c r="D4" s="98"/>
      <c r="E4" s="98"/>
      <c r="F4" s="98"/>
      <c r="G4" s="101"/>
      <c r="H4" s="101"/>
      <c r="I4" s="101"/>
      <c r="J4" s="108"/>
      <c r="K4" s="109"/>
      <c r="L4" s="109"/>
      <c r="M4" s="110"/>
      <c r="N4" s="11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11"/>
      <c r="AF4" s="11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</row>
    <row r="5" spans="1:87">
      <c r="A5" s="52"/>
      <c r="B5" s="52"/>
      <c r="C5" s="105" t="s">
        <v>67</v>
      </c>
      <c r="D5" s="103"/>
      <c r="E5" s="103"/>
      <c r="F5" s="103"/>
      <c r="G5" s="143"/>
      <c r="H5" s="143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52"/>
      <c r="AH5" s="128"/>
      <c r="AI5" s="52"/>
      <c r="AJ5" s="128"/>
      <c r="AK5" s="52"/>
      <c r="AL5" s="128"/>
      <c r="AM5" s="52"/>
      <c r="AN5" s="128"/>
      <c r="AO5" s="52"/>
      <c r="AP5" s="128"/>
      <c r="AQ5" s="52"/>
      <c r="AR5" s="128"/>
      <c r="AS5" s="52"/>
      <c r="AT5" s="128"/>
      <c r="AU5" s="52"/>
      <c r="AV5" s="128"/>
      <c r="AW5" s="52"/>
      <c r="AX5" s="128"/>
      <c r="AY5" s="52"/>
      <c r="AZ5" s="128"/>
      <c r="BA5" s="52"/>
      <c r="BB5" s="128"/>
      <c r="BC5" s="52"/>
      <c r="BD5" s="128"/>
      <c r="BE5" s="52"/>
      <c r="BF5" s="128"/>
      <c r="BG5" s="52"/>
      <c r="BH5" s="128"/>
      <c r="BI5" s="52"/>
      <c r="BJ5" s="128"/>
      <c r="BK5" s="52"/>
      <c r="BL5" s="128"/>
      <c r="BM5" s="52"/>
      <c r="BN5" s="128"/>
      <c r="BO5" s="52"/>
      <c r="BP5" s="128"/>
      <c r="BQ5" s="52"/>
      <c r="BR5" s="128"/>
      <c r="BS5" s="52"/>
      <c r="BT5" s="128"/>
      <c r="BU5" s="52"/>
      <c r="BV5" s="128"/>
      <c r="BW5" s="52"/>
      <c r="BX5" s="128"/>
      <c r="BY5" s="52"/>
      <c r="BZ5" s="128"/>
      <c r="CA5" s="52"/>
      <c r="CB5" s="128"/>
      <c r="CC5" s="52"/>
      <c r="CD5" s="128"/>
      <c r="CE5" s="52"/>
      <c r="CF5" s="128"/>
      <c r="CG5" s="52"/>
      <c r="CH5" s="128"/>
      <c r="CI5" s="52"/>
    </row>
    <row r="6" spans="1:87">
      <c r="C6" t="s">
        <v>386</v>
      </c>
      <c r="D6" s="12" t="s">
        <v>370</v>
      </c>
      <c r="E6" s="2" t="s">
        <v>42</v>
      </c>
      <c r="F6" s="2"/>
      <c r="G6" s="420"/>
      <c r="H6" s="420"/>
      <c r="I6" s="420"/>
      <c r="J6" s="172">
        <f>Inflation!L9</f>
        <v>4.2000000000000003E-2</v>
      </c>
      <c r="K6" s="172">
        <f>Inflation!M9</f>
        <v>0.111</v>
      </c>
      <c r="L6" s="172">
        <f>Inflation!N9</f>
        <v>4.5999999999999999E-2</v>
      </c>
      <c r="M6" s="172">
        <f>Inflation!O9</f>
        <v>2.3E-2</v>
      </c>
      <c r="N6" s="172">
        <f>Inflation!P9</f>
        <v>3.5999999999999997E-2</v>
      </c>
      <c r="O6" s="172">
        <f>Inflation!Q9</f>
        <v>1.9E-2</v>
      </c>
      <c r="P6" s="172">
        <f>Inflation!R9</f>
        <v>1.9E-2</v>
      </c>
      <c r="Q6" s="172">
        <f>Inflation!S9</f>
        <v>2.1000000000000001E-2</v>
      </c>
      <c r="R6" s="172">
        <f>Inflation!T9</f>
        <v>0.02</v>
      </c>
      <c r="S6" s="172">
        <f>Inflation!U9</f>
        <v>0.02</v>
      </c>
      <c r="T6" s="172">
        <f>Inflation!V9</f>
        <v>0.02</v>
      </c>
      <c r="U6" s="172">
        <f>Inflation!W9</f>
        <v>0.02</v>
      </c>
      <c r="V6" s="172">
        <f>Inflation!X9</f>
        <v>0.02</v>
      </c>
      <c r="W6" s="172">
        <f>Inflation!Y9</f>
        <v>0.02</v>
      </c>
      <c r="X6" s="172">
        <f>Inflation!Z9</f>
        <v>0.02</v>
      </c>
      <c r="Y6" s="172">
        <f>Inflation!AA9</f>
        <v>0.02</v>
      </c>
      <c r="Z6" s="172">
        <f>Inflation!AB9</f>
        <v>0.02</v>
      </c>
      <c r="AA6" s="172">
        <f>Inflation!AC9</f>
        <v>0.02</v>
      </c>
      <c r="AB6" s="172">
        <f>Inflation!AD9</f>
        <v>0.02</v>
      </c>
      <c r="AC6" s="172">
        <f>Inflation!AE9</f>
        <v>0.02</v>
      </c>
      <c r="AD6" s="172">
        <f>Inflation!AF9</f>
        <v>0.02</v>
      </c>
      <c r="AE6" s="172">
        <f>Inflation!AG9</f>
        <v>0.02</v>
      </c>
      <c r="AF6" s="172">
        <f>Inflation!AH9</f>
        <v>0.02</v>
      </c>
      <c r="AG6" s="172">
        <f>Inflation!AI9</f>
        <v>0.02</v>
      </c>
      <c r="AH6" s="172">
        <f>Inflation!AJ9</f>
        <v>0.02</v>
      </c>
      <c r="AI6" s="172">
        <f>Inflation!AK9</f>
        <v>0.02</v>
      </c>
      <c r="AJ6" s="172">
        <f>Inflation!AL9</f>
        <v>0.02</v>
      </c>
      <c r="AK6" s="172">
        <f>Inflation!AM9</f>
        <v>0.02</v>
      </c>
      <c r="AL6" s="172">
        <f>Inflation!AN9</f>
        <v>0.02</v>
      </c>
      <c r="AM6" s="172">
        <f>Inflation!AO9</f>
        <v>0.02</v>
      </c>
      <c r="AN6" s="172">
        <f>Inflation!AP9</f>
        <v>0.02</v>
      </c>
      <c r="AO6" s="172">
        <f>Inflation!AQ9</f>
        <v>0.02</v>
      </c>
      <c r="AP6" s="172">
        <f>Inflation!AR9</f>
        <v>0.02</v>
      </c>
      <c r="AQ6" s="172">
        <f>Inflation!AS9</f>
        <v>0.02</v>
      </c>
      <c r="AR6" s="172">
        <f>Inflation!AT9</f>
        <v>0.02</v>
      </c>
      <c r="AS6" s="172">
        <f>Inflation!AU9</f>
        <v>0.02</v>
      </c>
      <c r="AT6" s="172">
        <f>Inflation!AV9</f>
        <v>0.02</v>
      </c>
      <c r="AU6" s="172">
        <f>Inflation!AW9</f>
        <v>0.02</v>
      </c>
      <c r="AV6" s="172">
        <f>Inflation!AX9</f>
        <v>0.02</v>
      </c>
      <c r="AW6" s="172">
        <f>Inflation!AY9</f>
        <v>0.02</v>
      </c>
      <c r="AX6" s="172">
        <f>Inflation!AZ9</f>
        <v>0.02</v>
      </c>
      <c r="AY6" s="172">
        <f>Inflation!BA9</f>
        <v>0.02</v>
      </c>
      <c r="AZ6" s="172">
        <f>Inflation!BB9</f>
        <v>0.02</v>
      </c>
      <c r="BA6" s="172">
        <f>Inflation!BC9</f>
        <v>0.02</v>
      </c>
      <c r="BB6" s="172">
        <f>Inflation!BD9</f>
        <v>0.02</v>
      </c>
      <c r="BC6" s="172">
        <f>Inflation!BE9</f>
        <v>0.02</v>
      </c>
      <c r="BD6" s="172">
        <f>Inflation!BF9</f>
        <v>0.02</v>
      </c>
      <c r="BE6" s="172">
        <f>Inflation!BG9</f>
        <v>0.02</v>
      </c>
      <c r="BF6" s="172">
        <f>Inflation!BH9</f>
        <v>0.02</v>
      </c>
      <c r="BG6" s="172">
        <f>Inflation!BI9</f>
        <v>0.02</v>
      </c>
      <c r="BH6" s="172">
        <f>Inflation!BJ9</f>
        <v>0.02</v>
      </c>
      <c r="BI6" s="172">
        <f>Inflation!BK9</f>
        <v>0.02</v>
      </c>
      <c r="BJ6" s="172">
        <f>Inflation!BL9</f>
        <v>0.02</v>
      </c>
      <c r="BK6" s="172">
        <f>Inflation!BM9</f>
        <v>0.02</v>
      </c>
      <c r="BL6" s="172">
        <f>Inflation!BN9</f>
        <v>0.02</v>
      </c>
      <c r="BM6" s="172">
        <f>Inflation!BO9</f>
        <v>0.02</v>
      </c>
      <c r="BN6" s="172">
        <f>Inflation!BP9</f>
        <v>0.02</v>
      </c>
      <c r="BO6" s="172">
        <f>Inflation!BQ9</f>
        <v>0.02</v>
      </c>
      <c r="BP6" s="172">
        <f>Inflation!BR9</f>
        <v>0.02</v>
      </c>
      <c r="BQ6" s="172">
        <f>Inflation!BS9</f>
        <v>0.02</v>
      </c>
      <c r="BR6" s="172">
        <f>Inflation!BT9</f>
        <v>0.02</v>
      </c>
      <c r="BS6" s="172">
        <f>Inflation!BU9</f>
        <v>0.02</v>
      </c>
      <c r="BT6" s="172">
        <f>Inflation!BV9</f>
        <v>0.02</v>
      </c>
      <c r="BU6" s="172">
        <f>Inflation!BW9</f>
        <v>0.02</v>
      </c>
      <c r="BV6" s="172">
        <f>Inflation!BX9</f>
        <v>0.02</v>
      </c>
      <c r="BW6" s="172">
        <f>Inflation!BY9</f>
        <v>0.02</v>
      </c>
      <c r="BX6" s="172">
        <f>Inflation!BZ9</f>
        <v>0.02</v>
      </c>
      <c r="BY6" s="172">
        <f>Inflation!CA9</f>
        <v>0.02</v>
      </c>
      <c r="BZ6" s="172">
        <f>Inflation!CB9</f>
        <v>0.02</v>
      </c>
      <c r="CA6" s="172">
        <f>Inflation!CC9</f>
        <v>0.02</v>
      </c>
      <c r="CB6" s="172">
        <f>Inflation!CD9</f>
        <v>0.02</v>
      </c>
      <c r="CC6" s="172">
        <f>Inflation!CE9</f>
        <v>0.02</v>
      </c>
      <c r="CD6" s="172">
        <f>Inflation!CF9</f>
        <v>0.02</v>
      </c>
      <c r="CE6" s="172">
        <f>Inflation!CG9</f>
        <v>0.02</v>
      </c>
      <c r="CF6" s="172">
        <f>Inflation!CH9</f>
        <v>0.02</v>
      </c>
      <c r="CG6" s="172">
        <f>Inflation!CI9</f>
        <v>0.02</v>
      </c>
      <c r="CH6" s="172">
        <f>Inflation!CJ9</f>
        <v>0.02</v>
      </c>
      <c r="CI6" s="172">
        <f>Inflation!CK9</f>
        <v>0.02</v>
      </c>
    </row>
    <row r="7" spans="1:87">
      <c r="D7" s="2"/>
      <c r="E7" s="2"/>
      <c r="F7" s="2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</row>
    <row r="8" spans="1:87">
      <c r="A8" s="52"/>
      <c r="B8" s="52"/>
      <c r="C8" s="105" t="s">
        <v>387</v>
      </c>
      <c r="D8" s="103"/>
      <c r="E8" s="103"/>
      <c r="F8" s="103"/>
      <c r="G8" s="143"/>
      <c r="H8" s="143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52"/>
      <c r="AH8" s="128"/>
      <c r="AI8" s="52"/>
      <c r="AJ8" s="128"/>
      <c r="AK8" s="52"/>
      <c r="AL8" s="128"/>
      <c r="AM8" s="52"/>
      <c r="AN8" s="128"/>
      <c r="AO8" s="52"/>
      <c r="AP8" s="128"/>
      <c r="AQ8" s="52"/>
      <c r="AR8" s="128"/>
      <c r="AS8" s="52"/>
      <c r="AT8" s="128"/>
      <c r="AU8" s="52"/>
      <c r="AV8" s="128"/>
      <c r="AW8" s="52"/>
      <c r="AX8" s="128"/>
      <c r="AY8" s="52"/>
      <c r="AZ8" s="128"/>
      <c r="BA8" s="52"/>
      <c r="BB8" s="128"/>
      <c r="BC8" s="52"/>
      <c r="BD8" s="128"/>
      <c r="BE8" s="52"/>
      <c r="BF8" s="128"/>
      <c r="BG8" s="52"/>
      <c r="BH8" s="128"/>
      <c r="BI8" s="52"/>
      <c r="BJ8" s="128"/>
      <c r="BK8" s="52"/>
      <c r="BL8" s="128"/>
      <c r="BM8" s="52"/>
      <c r="BN8" s="128"/>
      <c r="BO8" s="52"/>
      <c r="BP8" s="128"/>
      <c r="BQ8" s="52"/>
      <c r="BR8" s="128"/>
      <c r="BS8" s="52"/>
      <c r="BT8" s="128"/>
      <c r="BU8" s="52"/>
      <c r="BV8" s="128"/>
      <c r="BW8" s="52"/>
      <c r="BX8" s="128"/>
      <c r="BY8" s="52"/>
      <c r="BZ8" s="128"/>
      <c r="CA8" s="52"/>
      <c r="CB8" s="128"/>
      <c r="CC8" s="52"/>
      <c r="CD8" s="128"/>
      <c r="CE8" s="52"/>
      <c r="CF8" s="128"/>
      <c r="CG8" s="52"/>
      <c r="CH8" s="128"/>
      <c r="CI8" s="52"/>
    </row>
    <row r="9" spans="1:87">
      <c r="C9" s="1" t="s">
        <v>388</v>
      </c>
      <c r="D9" s="2" t="s">
        <v>389</v>
      </c>
      <c r="E9" s="2" t="s">
        <v>42</v>
      </c>
      <c r="F9" s="2"/>
      <c r="G9" s="420"/>
      <c r="H9" s="420"/>
      <c r="I9" s="420"/>
      <c r="J9" s="420"/>
      <c r="K9" s="172">
        <f>Inputs!K6</f>
        <v>-6.0999999999999999E-2</v>
      </c>
      <c r="L9" s="172">
        <f>Inputs!L6</f>
        <v>4.2000000000000003E-2</v>
      </c>
      <c r="M9" s="172">
        <f>Inputs!M6</f>
        <v>7.5999999999999998E-2</v>
      </c>
      <c r="N9" s="172">
        <f>Inputs!N6</f>
        <v>5.0700000000000002E-2</v>
      </c>
      <c r="O9" s="172">
        <f>Inputs!O6</f>
        <v>0.02</v>
      </c>
      <c r="P9" s="172">
        <f>Inputs!P6</f>
        <v>0.02</v>
      </c>
      <c r="Q9" s="172">
        <f>Inputs!Q6</f>
        <v>0.02</v>
      </c>
      <c r="R9" s="172">
        <f>Inputs!R6</f>
        <v>0.02</v>
      </c>
      <c r="S9" s="172">
        <f>Inputs!S6</f>
        <v>0.02</v>
      </c>
      <c r="T9" s="172">
        <f>Inputs!T6</f>
        <v>0.02</v>
      </c>
      <c r="U9" s="172">
        <f>Inputs!U6</f>
        <v>0.02</v>
      </c>
      <c r="V9" s="172">
        <f>Inputs!V6</f>
        <v>0.02</v>
      </c>
      <c r="W9" s="172">
        <f>Inputs!W6</f>
        <v>0.02</v>
      </c>
      <c r="X9" s="172">
        <f>Inputs!X6</f>
        <v>0.02</v>
      </c>
      <c r="Y9" s="172">
        <f>Inputs!Y6</f>
        <v>0.02</v>
      </c>
      <c r="Z9" s="172">
        <f>Inputs!Z6</f>
        <v>0.02</v>
      </c>
      <c r="AA9" s="172">
        <f>Inputs!AA6</f>
        <v>0.02</v>
      </c>
      <c r="AB9" s="172">
        <f>Inputs!AB6</f>
        <v>0.02</v>
      </c>
      <c r="AC9" s="172">
        <f>Inputs!AC6</f>
        <v>0.02</v>
      </c>
      <c r="AD9" s="172">
        <f>Inputs!AD6</f>
        <v>0.02</v>
      </c>
      <c r="AE9" s="172">
        <f>Inputs!AE6</f>
        <v>0.02</v>
      </c>
      <c r="AF9" s="172">
        <f>Inputs!AF6</f>
        <v>0.02</v>
      </c>
      <c r="AG9" s="172">
        <f>Inputs!AG6</f>
        <v>0</v>
      </c>
      <c r="AH9" s="172">
        <f>Inputs!AH6</f>
        <v>0</v>
      </c>
      <c r="AI9" s="172">
        <f>Inputs!AI6</f>
        <v>0</v>
      </c>
      <c r="AJ9" s="172">
        <f>Inputs!AJ6</f>
        <v>0</v>
      </c>
      <c r="AK9" s="172">
        <f>Inputs!AK6</f>
        <v>0</v>
      </c>
      <c r="AL9" s="172">
        <f>Inputs!AL6</f>
        <v>0</v>
      </c>
      <c r="AM9" s="172">
        <f>Inputs!AM6</f>
        <v>0</v>
      </c>
      <c r="AN9" s="172">
        <f>Inputs!AN6</f>
        <v>0</v>
      </c>
      <c r="AO9" s="172">
        <f>Inputs!AO6</f>
        <v>0</v>
      </c>
      <c r="AP9" s="172">
        <f>Inputs!AP6</f>
        <v>0</v>
      </c>
      <c r="AQ9" s="172">
        <f>Inputs!AQ6</f>
        <v>0</v>
      </c>
      <c r="AR9" s="172">
        <f>Inputs!AR6</f>
        <v>0</v>
      </c>
      <c r="AS9" s="172">
        <f>Inputs!AS6</f>
        <v>0</v>
      </c>
      <c r="AT9" s="172">
        <f>Inputs!AT6</f>
        <v>0</v>
      </c>
      <c r="AU9" s="172">
        <f>Inputs!AU6</f>
        <v>0</v>
      </c>
      <c r="AV9" s="172">
        <f>Inputs!AV6</f>
        <v>0</v>
      </c>
      <c r="AW9" s="172">
        <f>Inputs!AW6</f>
        <v>0</v>
      </c>
      <c r="AX9" s="172">
        <f>Inputs!AX6</f>
        <v>0</v>
      </c>
      <c r="AY9" s="172">
        <f>Inputs!AY6</f>
        <v>0</v>
      </c>
      <c r="AZ9" s="172">
        <f>Inputs!AZ6</f>
        <v>0</v>
      </c>
      <c r="BA9" s="172">
        <f>Inputs!BA6</f>
        <v>0</v>
      </c>
      <c r="BB9" s="172">
        <f>Inputs!BB6</f>
        <v>0</v>
      </c>
      <c r="BC9" s="172">
        <f>Inputs!BC6</f>
        <v>0</v>
      </c>
      <c r="BD9" s="172">
        <f>Inputs!BD6</f>
        <v>0</v>
      </c>
      <c r="BE9" s="172">
        <f>Inputs!BE6</f>
        <v>0</v>
      </c>
      <c r="BF9" s="172">
        <f>Inputs!BF6</f>
        <v>0</v>
      </c>
      <c r="BG9" s="172">
        <f>Inputs!BG6</f>
        <v>0</v>
      </c>
      <c r="BH9" s="172">
        <f>Inputs!BH6</f>
        <v>0</v>
      </c>
      <c r="BI9" s="172">
        <f>Inputs!BI6</f>
        <v>0</v>
      </c>
      <c r="BJ9" s="172">
        <f>Inputs!BJ6</f>
        <v>0</v>
      </c>
      <c r="BK9" s="172">
        <f>Inputs!BK6</f>
        <v>0</v>
      </c>
      <c r="BL9" s="172">
        <f>Inputs!BL6</f>
        <v>0</v>
      </c>
      <c r="BM9" s="172">
        <f>Inputs!BM6</f>
        <v>0</v>
      </c>
      <c r="BN9" s="172">
        <f>Inputs!BN6</f>
        <v>0</v>
      </c>
      <c r="BO9" s="172">
        <f>Inputs!BO6</f>
        <v>0</v>
      </c>
      <c r="BP9" s="172">
        <f>Inputs!BP6</f>
        <v>0</v>
      </c>
      <c r="BQ9" s="172">
        <f>Inputs!BQ6</f>
        <v>0</v>
      </c>
      <c r="BR9" s="172">
        <f>Inputs!BR6</f>
        <v>0</v>
      </c>
      <c r="BS9" s="172">
        <f>Inputs!BS6</f>
        <v>0</v>
      </c>
      <c r="BT9" s="172">
        <f>Inputs!BT6</f>
        <v>0</v>
      </c>
      <c r="BU9" s="172">
        <f>Inputs!BU6</f>
        <v>0</v>
      </c>
      <c r="BV9" s="172">
        <f>Inputs!BV6</f>
        <v>0</v>
      </c>
      <c r="BW9" s="172">
        <f>Inputs!BW6</f>
        <v>0</v>
      </c>
      <c r="BX9" s="172">
        <f>Inputs!BX6</f>
        <v>0</v>
      </c>
      <c r="BY9" s="172">
        <f>Inputs!BY6</f>
        <v>0</v>
      </c>
      <c r="BZ9" s="172">
        <f>Inputs!BZ6</f>
        <v>0</v>
      </c>
      <c r="CA9" s="172">
        <f>Inputs!CA6</f>
        <v>0</v>
      </c>
      <c r="CB9" s="172">
        <f>Inputs!CB6</f>
        <v>0</v>
      </c>
      <c r="CC9" s="172">
        <f>Inputs!CC6</f>
        <v>0</v>
      </c>
      <c r="CD9" s="172">
        <f>Inputs!CD6</f>
        <v>0</v>
      </c>
      <c r="CE9" s="172">
        <f>Inputs!CE6</f>
        <v>0</v>
      </c>
      <c r="CF9" s="172">
        <f>Inputs!CF6</f>
        <v>0</v>
      </c>
      <c r="CG9" s="172">
        <f>Inputs!CG6</f>
        <v>0</v>
      </c>
      <c r="CH9" s="172">
        <f>Inputs!CH6</f>
        <v>0</v>
      </c>
      <c r="CI9" s="172">
        <f>Inputs!CI6</f>
        <v>0</v>
      </c>
    </row>
    <row r="10" spans="1:87">
      <c r="C10" s="1" t="s">
        <v>390</v>
      </c>
      <c r="D10" s="2" t="s">
        <v>389</v>
      </c>
      <c r="E10" s="2" t="s">
        <v>42</v>
      </c>
      <c r="F10" s="2"/>
      <c r="G10" s="420"/>
      <c r="H10" s="420"/>
      <c r="I10" s="420"/>
      <c r="J10" s="420"/>
      <c r="K10" s="172">
        <f>Inputs!K7</f>
        <v>-6.0999999999999999E-2</v>
      </c>
      <c r="L10" s="172">
        <f>Inputs!L7</f>
        <v>4.2000000000000003E-2</v>
      </c>
      <c r="M10" s="172">
        <f>Inputs!M7</f>
        <v>7.5999999999999998E-2</v>
      </c>
      <c r="N10" s="172">
        <f>Inputs!N7</f>
        <v>5.0700000000000002E-2</v>
      </c>
      <c r="O10" s="172">
        <f>Inputs!O7</f>
        <v>0.02</v>
      </c>
      <c r="P10" s="172">
        <f>Inputs!P7</f>
        <v>0.02</v>
      </c>
      <c r="Q10" s="172">
        <f>Inputs!Q7</f>
        <v>0.02</v>
      </c>
      <c r="R10" s="172">
        <f>Inputs!R7</f>
        <v>0.02</v>
      </c>
      <c r="S10" s="172">
        <f>Inputs!S7</f>
        <v>0.02</v>
      </c>
      <c r="T10" s="172">
        <f>Inputs!T7</f>
        <v>0.02</v>
      </c>
      <c r="U10" s="172">
        <f>Inputs!U7</f>
        <v>0.02</v>
      </c>
      <c r="V10" s="172">
        <f>Inputs!V7</f>
        <v>0.02</v>
      </c>
      <c r="W10" s="172">
        <f>Inputs!W7</f>
        <v>0.02</v>
      </c>
      <c r="X10" s="172">
        <f>Inputs!X7</f>
        <v>0.02</v>
      </c>
      <c r="Y10" s="172">
        <f>Inputs!Y7</f>
        <v>0.02</v>
      </c>
      <c r="Z10" s="172">
        <f>Inputs!Z7</f>
        <v>0.02</v>
      </c>
      <c r="AA10" s="172">
        <f>Inputs!AA7</f>
        <v>0.02</v>
      </c>
      <c r="AB10" s="172">
        <f>Inputs!AB7</f>
        <v>0.02</v>
      </c>
      <c r="AC10" s="172">
        <f>Inputs!AC7</f>
        <v>0.02</v>
      </c>
      <c r="AD10" s="172">
        <f>Inputs!AD7</f>
        <v>0.02</v>
      </c>
      <c r="AE10" s="172">
        <f>Inputs!AE7</f>
        <v>0.02</v>
      </c>
      <c r="AF10" s="172">
        <f>Inputs!AF7</f>
        <v>0.02</v>
      </c>
      <c r="AG10" s="172">
        <f>Inputs!AG7</f>
        <v>0</v>
      </c>
      <c r="AH10" s="172">
        <f>Inputs!AH7</f>
        <v>0</v>
      </c>
      <c r="AI10" s="172">
        <f>Inputs!AI7</f>
        <v>0</v>
      </c>
      <c r="AJ10" s="172">
        <f>Inputs!AJ7</f>
        <v>0</v>
      </c>
      <c r="AK10" s="172">
        <f>Inputs!AK7</f>
        <v>0</v>
      </c>
      <c r="AL10" s="172">
        <f>Inputs!AL7</f>
        <v>0</v>
      </c>
      <c r="AM10" s="172">
        <f>Inputs!AM7</f>
        <v>0</v>
      </c>
      <c r="AN10" s="172">
        <f>Inputs!AN7</f>
        <v>0</v>
      </c>
      <c r="AO10" s="172">
        <f>Inputs!AO7</f>
        <v>0</v>
      </c>
      <c r="AP10" s="172">
        <f>Inputs!AP7</f>
        <v>0</v>
      </c>
      <c r="AQ10" s="172">
        <f>Inputs!AQ7</f>
        <v>0</v>
      </c>
      <c r="AR10" s="172">
        <f>Inputs!AR7</f>
        <v>0</v>
      </c>
      <c r="AS10" s="172">
        <f>Inputs!AS7</f>
        <v>0</v>
      </c>
      <c r="AT10" s="172">
        <f>Inputs!AT7</f>
        <v>0</v>
      </c>
      <c r="AU10" s="172">
        <f>Inputs!AU7</f>
        <v>0</v>
      </c>
      <c r="AV10" s="172">
        <f>Inputs!AV7</f>
        <v>0</v>
      </c>
      <c r="AW10" s="172">
        <f>Inputs!AW7</f>
        <v>0</v>
      </c>
      <c r="AX10" s="172">
        <f>Inputs!AX7</f>
        <v>0</v>
      </c>
      <c r="AY10" s="172">
        <f>Inputs!AY7</f>
        <v>0</v>
      </c>
      <c r="AZ10" s="172">
        <f>Inputs!AZ7</f>
        <v>0</v>
      </c>
      <c r="BA10" s="172">
        <f>Inputs!BA7</f>
        <v>0</v>
      </c>
      <c r="BB10" s="172">
        <f>Inputs!BB7</f>
        <v>0</v>
      </c>
      <c r="BC10" s="172">
        <f>Inputs!BC7</f>
        <v>0</v>
      </c>
      <c r="BD10" s="172">
        <f>Inputs!BD7</f>
        <v>0</v>
      </c>
      <c r="BE10" s="172">
        <f>Inputs!BE7</f>
        <v>0</v>
      </c>
      <c r="BF10" s="172">
        <f>Inputs!BF7</f>
        <v>0</v>
      </c>
      <c r="BG10" s="172">
        <f>Inputs!BG7</f>
        <v>0</v>
      </c>
      <c r="BH10" s="172">
        <f>Inputs!BH7</f>
        <v>0</v>
      </c>
      <c r="BI10" s="172">
        <f>Inputs!BI7</f>
        <v>0</v>
      </c>
      <c r="BJ10" s="172">
        <f>Inputs!BJ7</f>
        <v>0</v>
      </c>
      <c r="BK10" s="172">
        <f>Inputs!BK7</f>
        <v>0</v>
      </c>
      <c r="BL10" s="172">
        <f>Inputs!BL7</f>
        <v>0</v>
      </c>
      <c r="BM10" s="172">
        <f>Inputs!BM7</f>
        <v>0</v>
      </c>
      <c r="BN10" s="172">
        <f>Inputs!BN7</f>
        <v>0</v>
      </c>
      <c r="BO10" s="172">
        <f>Inputs!BO7</f>
        <v>0</v>
      </c>
      <c r="BP10" s="172">
        <f>Inputs!BP7</f>
        <v>0</v>
      </c>
      <c r="BQ10" s="172">
        <f>Inputs!BQ7</f>
        <v>0</v>
      </c>
      <c r="BR10" s="172">
        <f>Inputs!BR7</f>
        <v>0</v>
      </c>
      <c r="BS10" s="172">
        <f>Inputs!BS7</f>
        <v>0</v>
      </c>
      <c r="BT10" s="172">
        <f>Inputs!BT7</f>
        <v>0</v>
      </c>
      <c r="BU10" s="172">
        <f>Inputs!BU7</f>
        <v>0</v>
      </c>
      <c r="BV10" s="172">
        <f>Inputs!BV7</f>
        <v>0</v>
      </c>
      <c r="BW10" s="172">
        <f>Inputs!BW7</f>
        <v>0</v>
      </c>
      <c r="BX10" s="172">
        <f>Inputs!BX7</f>
        <v>0</v>
      </c>
      <c r="BY10" s="172">
        <f>Inputs!BY7</f>
        <v>0</v>
      </c>
      <c r="BZ10" s="172">
        <f>Inputs!BZ7</f>
        <v>0</v>
      </c>
      <c r="CA10" s="172">
        <f>Inputs!CA7</f>
        <v>0</v>
      </c>
      <c r="CB10" s="172">
        <f>Inputs!CB7</f>
        <v>0</v>
      </c>
      <c r="CC10" s="172">
        <f>Inputs!CC7</f>
        <v>0</v>
      </c>
      <c r="CD10" s="172">
        <f>Inputs!CD7</f>
        <v>0</v>
      </c>
      <c r="CE10" s="172">
        <f>Inputs!CE7</f>
        <v>0</v>
      </c>
      <c r="CF10" s="172">
        <f>Inputs!CF7</f>
        <v>0</v>
      </c>
      <c r="CG10" s="172">
        <f>Inputs!CG7</f>
        <v>0</v>
      </c>
      <c r="CH10" s="172">
        <f>Inputs!CH7</f>
        <v>0</v>
      </c>
      <c r="CI10" s="172">
        <f>Inputs!CI7</f>
        <v>0</v>
      </c>
    </row>
    <row r="11" spans="1:87">
      <c r="C11" s="1" t="s">
        <v>391</v>
      </c>
      <c r="D11" s="2" t="s">
        <v>389</v>
      </c>
      <c r="E11" s="2" t="s">
        <v>42</v>
      </c>
      <c r="F11" s="2"/>
      <c r="G11" s="420"/>
      <c r="H11" s="420"/>
      <c r="I11" s="420"/>
      <c r="J11" s="420"/>
      <c r="K11" s="172">
        <f>Inputs!K8</f>
        <v>-6.0999999999999999E-2</v>
      </c>
      <c r="L11" s="172">
        <f>Inputs!L8</f>
        <v>4.2000000000000003E-2</v>
      </c>
      <c r="M11" s="172">
        <f>Inputs!M8</f>
        <v>7.5999999999999998E-2</v>
      </c>
      <c r="N11" s="172">
        <f>Inputs!N8</f>
        <v>5.0700000000000002E-2</v>
      </c>
      <c r="O11" s="172">
        <f>Inputs!O8</f>
        <v>0.02</v>
      </c>
      <c r="P11" s="172">
        <f>Inputs!P8</f>
        <v>0.02</v>
      </c>
      <c r="Q11" s="172">
        <f>Inputs!Q8</f>
        <v>0.02</v>
      </c>
      <c r="R11" s="172">
        <f>Inputs!R8</f>
        <v>0.02</v>
      </c>
      <c r="S11" s="172">
        <f>Inputs!S8</f>
        <v>0.02</v>
      </c>
      <c r="T11" s="172">
        <f>Inputs!T8</f>
        <v>0.02</v>
      </c>
      <c r="U11" s="172">
        <f>Inputs!U8</f>
        <v>0.02</v>
      </c>
      <c r="V11" s="172">
        <f>Inputs!V8</f>
        <v>0.02</v>
      </c>
      <c r="W11" s="172">
        <f>Inputs!W8</f>
        <v>0.02</v>
      </c>
      <c r="X11" s="172">
        <f>Inputs!X8</f>
        <v>0.02</v>
      </c>
      <c r="Y11" s="172">
        <f>Inputs!Y8</f>
        <v>0.02</v>
      </c>
      <c r="Z11" s="172">
        <f>Inputs!Z8</f>
        <v>0.02</v>
      </c>
      <c r="AA11" s="172">
        <f>Inputs!AA8</f>
        <v>0.02</v>
      </c>
      <c r="AB11" s="172">
        <f>Inputs!AB8</f>
        <v>0.02</v>
      </c>
      <c r="AC11" s="172">
        <f>Inputs!AC8</f>
        <v>0.02</v>
      </c>
      <c r="AD11" s="172">
        <f>Inputs!AD8</f>
        <v>0.02</v>
      </c>
      <c r="AE11" s="172">
        <f>Inputs!AE8</f>
        <v>0.02</v>
      </c>
      <c r="AF11" s="172">
        <f>Inputs!AF8</f>
        <v>0.02</v>
      </c>
      <c r="AG11" s="172">
        <f>Inputs!AG8</f>
        <v>0</v>
      </c>
      <c r="AH11" s="172">
        <f>Inputs!AH8</f>
        <v>0</v>
      </c>
      <c r="AI11" s="172">
        <f>Inputs!AI8</f>
        <v>0</v>
      </c>
      <c r="AJ11" s="172">
        <f>Inputs!AJ8</f>
        <v>0</v>
      </c>
      <c r="AK11" s="172">
        <f>Inputs!AK8</f>
        <v>0</v>
      </c>
      <c r="AL11" s="172">
        <f>Inputs!AL8</f>
        <v>0</v>
      </c>
      <c r="AM11" s="172">
        <f>Inputs!AM8</f>
        <v>0</v>
      </c>
      <c r="AN11" s="172">
        <f>Inputs!AN8</f>
        <v>0</v>
      </c>
      <c r="AO11" s="172">
        <f>Inputs!AO8</f>
        <v>0</v>
      </c>
      <c r="AP11" s="172">
        <f>Inputs!AP8</f>
        <v>0</v>
      </c>
      <c r="AQ11" s="172">
        <f>Inputs!AQ8</f>
        <v>0</v>
      </c>
      <c r="AR11" s="172">
        <f>Inputs!AR8</f>
        <v>0</v>
      </c>
      <c r="AS11" s="172">
        <f>Inputs!AS8</f>
        <v>0</v>
      </c>
      <c r="AT11" s="172">
        <f>Inputs!AT8</f>
        <v>0</v>
      </c>
      <c r="AU11" s="172">
        <f>Inputs!AU8</f>
        <v>0</v>
      </c>
      <c r="AV11" s="172">
        <f>Inputs!AV8</f>
        <v>0</v>
      </c>
      <c r="AW11" s="172">
        <f>Inputs!AW8</f>
        <v>0</v>
      </c>
      <c r="AX11" s="172">
        <f>Inputs!AX8</f>
        <v>0</v>
      </c>
      <c r="AY11" s="172">
        <f>Inputs!AY8</f>
        <v>0</v>
      </c>
      <c r="AZ11" s="172">
        <f>Inputs!AZ8</f>
        <v>0</v>
      </c>
      <c r="BA11" s="172">
        <f>Inputs!BA8</f>
        <v>0</v>
      </c>
      <c r="BB11" s="172">
        <f>Inputs!BB8</f>
        <v>0</v>
      </c>
      <c r="BC11" s="172">
        <f>Inputs!BC8</f>
        <v>0</v>
      </c>
      <c r="BD11" s="172">
        <f>Inputs!BD8</f>
        <v>0</v>
      </c>
      <c r="BE11" s="172">
        <f>Inputs!BE8</f>
        <v>0</v>
      </c>
      <c r="BF11" s="172">
        <f>Inputs!BF8</f>
        <v>0</v>
      </c>
      <c r="BG11" s="172">
        <f>Inputs!BG8</f>
        <v>0</v>
      </c>
      <c r="BH11" s="172">
        <f>Inputs!BH8</f>
        <v>0</v>
      </c>
      <c r="BI11" s="172">
        <f>Inputs!BI8</f>
        <v>0</v>
      </c>
      <c r="BJ11" s="172">
        <f>Inputs!BJ8</f>
        <v>0</v>
      </c>
      <c r="BK11" s="172">
        <f>Inputs!BK8</f>
        <v>0</v>
      </c>
      <c r="BL11" s="172">
        <f>Inputs!BL8</f>
        <v>0</v>
      </c>
      <c r="BM11" s="172">
        <f>Inputs!BM8</f>
        <v>0</v>
      </c>
      <c r="BN11" s="172">
        <f>Inputs!BN8</f>
        <v>0</v>
      </c>
      <c r="BO11" s="172">
        <f>Inputs!BO8</f>
        <v>0</v>
      </c>
      <c r="BP11" s="172">
        <f>Inputs!BP8</f>
        <v>0</v>
      </c>
      <c r="BQ11" s="172">
        <f>Inputs!BQ8</f>
        <v>0</v>
      </c>
      <c r="BR11" s="172">
        <f>Inputs!BR8</f>
        <v>0</v>
      </c>
      <c r="BS11" s="172">
        <f>Inputs!BS8</f>
        <v>0</v>
      </c>
      <c r="BT11" s="172">
        <f>Inputs!BT8</f>
        <v>0</v>
      </c>
      <c r="BU11" s="172">
        <f>Inputs!BU8</f>
        <v>0</v>
      </c>
      <c r="BV11" s="172">
        <f>Inputs!BV8</f>
        <v>0</v>
      </c>
      <c r="BW11" s="172">
        <f>Inputs!BW8</f>
        <v>0</v>
      </c>
      <c r="BX11" s="172">
        <f>Inputs!BX8</f>
        <v>0</v>
      </c>
      <c r="BY11" s="172">
        <f>Inputs!BY8</f>
        <v>0</v>
      </c>
      <c r="BZ11" s="172">
        <f>Inputs!BZ8</f>
        <v>0</v>
      </c>
      <c r="CA11" s="172">
        <f>Inputs!CA8</f>
        <v>0</v>
      </c>
      <c r="CB11" s="172">
        <f>Inputs!CB8</f>
        <v>0</v>
      </c>
      <c r="CC11" s="172">
        <f>Inputs!CC8</f>
        <v>0</v>
      </c>
      <c r="CD11" s="172">
        <f>Inputs!CD8</f>
        <v>0</v>
      </c>
      <c r="CE11" s="172">
        <f>Inputs!CE8</f>
        <v>0</v>
      </c>
      <c r="CF11" s="172">
        <f>Inputs!CF8</f>
        <v>0</v>
      </c>
      <c r="CG11" s="172">
        <f>Inputs!CG8</f>
        <v>0</v>
      </c>
      <c r="CH11" s="172">
        <f>Inputs!CH8</f>
        <v>0</v>
      </c>
      <c r="CI11" s="172">
        <f>Inputs!CI8</f>
        <v>0</v>
      </c>
    </row>
    <row r="12" spans="1:87">
      <c r="D12" s="2"/>
      <c r="E12" s="2"/>
      <c r="F12" s="2"/>
    </row>
    <row r="13" spans="1:87">
      <c r="C13" s="1" t="s">
        <v>392</v>
      </c>
      <c r="D13" s="2" t="s">
        <v>41</v>
      </c>
      <c r="E13" s="2" t="s">
        <v>42</v>
      </c>
      <c r="F13" s="2"/>
      <c r="G13" s="420"/>
      <c r="H13" s="420"/>
      <c r="I13" s="420"/>
      <c r="J13" s="172">
        <f>Inputs!J19</f>
        <v>0</v>
      </c>
      <c r="K13" s="172">
        <f>Inputs!K19</f>
        <v>0</v>
      </c>
      <c r="L13" s="172">
        <f>Inputs!L19</f>
        <v>0</v>
      </c>
      <c r="M13" s="172">
        <f>Inputs!M19</f>
        <v>8.9999999999999993E-3</v>
      </c>
      <c r="N13" s="172">
        <f>Inputs!N19</f>
        <v>8.9999999999999993E-3</v>
      </c>
      <c r="O13" s="172">
        <f>Inputs!O19</f>
        <v>0.01</v>
      </c>
      <c r="P13" s="172">
        <f>Inputs!P19</f>
        <v>0.01</v>
      </c>
      <c r="Q13" s="172">
        <f>Inputs!Q19</f>
        <v>0.01</v>
      </c>
      <c r="R13" s="172">
        <f>Inputs!R19</f>
        <v>0.01</v>
      </c>
      <c r="S13" s="172">
        <f>Inputs!S19</f>
        <v>0.01</v>
      </c>
      <c r="T13" s="172">
        <f>Inputs!T19</f>
        <v>0.01</v>
      </c>
      <c r="U13" s="172">
        <f>Inputs!U19</f>
        <v>0.01</v>
      </c>
      <c r="V13" s="172">
        <f>Inputs!V19</f>
        <v>0.01</v>
      </c>
      <c r="W13" s="172">
        <f>Inputs!W19</f>
        <v>0.01</v>
      </c>
      <c r="X13" s="172">
        <f>Inputs!X19</f>
        <v>0.01</v>
      </c>
      <c r="Y13" s="172">
        <f>Inputs!Y19</f>
        <v>0.01</v>
      </c>
      <c r="Z13" s="172">
        <f>Inputs!Z19</f>
        <v>0.01</v>
      </c>
      <c r="AA13" s="172">
        <f>Inputs!AA19</f>
        <v>0.01</v>
      </c>
      <c r="AB13" s="172">
        <f>Inputs!AB19</f>
        <v>0.01</v>
      </c>
      <c r="AC13" s="172">
        <f>Inputs!AC19</f>
        <v>0.01</v>
      </c>
      <c r="AD13" s="172">
        <f>Inputs!AD19</f>
        <v>0.01</v>
      </c>
      <c r="AE13" s="172">
        <f>Inputs!AE19</f>
        <v>0.01</v>
      </c>
      <c r="AF13" s="172">
        <f>Inputs!AF19</f>
        <v>0.01</v>
      </c>
      <c r="AG13" s="172">
        <f>Inputs!AG19</f>
        <v>0.01</v>
      </c>
      <c r="AH13" s="172">
        <f>Inputs!AH19</f>
        <v>0.01</v>
      </c>
      <c r="AI13" s="172">
        <f>Inputs!AI19</f>
        <v>0.01</v>
      </c>
      <c r="AJ13" s="172">
        <f>Inputs!AJ19</f>
        <v>0.01</v>
      </c>
      <c r="AK13" s="172">
        <f>Inputs!AK19</f>
        <v>0.01</v>
      </c>
      <c r="AL13" s="172">
        <f>Inputs!AL19</f>
        <v>0.01</v>
      </c>
      <c r="AM13" s="172">
        <f>Inputs!AM19</f>
        <v>0.01</v>
      </c>
      <c r="AN13" s="172">
        <f>Inputs!AN19</f>
        <v>0.01</v>
      </c>
      <c r="AO13" s="172">
        <f>Inputs!AO19</f>
        <v>0.01</v>
      </c>
      <c r="AP13" s="172">
        <f>Inputs!AP19</f>
        <v>0.01</v>
      </c>
      <c r="AQ13" s="172">
        <f>Inputs!AQ19</f>
        <v>0.01</v>
      </c>
      <c r="AR13" s="172">
        <f>Inputs!AR19</f>
        <v>0.01</v>
      </c>
      <c r="AS13" s="172">
        <f>Inputs!AS19</f>
        <v>0.01</v>
      </c>
      <c r="AT13" s="172">
        <f>Inputs!AT19</f>
        <v>0.01</v>
      </c>
      <c r="AU13" s="172">
        <f>Inputs!AU19</f>
        <v>0.01</v>
      </c>
      <c r="AV13" s="172">
        <f>Inputs!AV19</f>
        <v>0.01</v>
      </c>
      <c r="AW13" s="172">
        <f>Inputs!AW19</f>
        <v>0.01</v>
      </c>
      <c r="AX13" s="172">
        <f>Inputs!AX19</f>
        <v>0.01</v>
      </c>
      <c r="AY13" s="172">
        <f>Inputs!AY19</f>
        <v>0.01</v>
      </c>
      <c r="AZ13" s="172">
        <f>Inputs!AZ19</f>
        <v>0.01</v>
      </c>
      <c r="BA13" s="172">
        <f>Inputs!BA19</f>
        <v>0.01</v>
      </c>
      <c r="BB13" s="172">
        <f>Inputs!BB19</f>
        <v>0.01</v>
      </c>
      <c r="BC13" s="172">
        <f>Inputs!BC19</f>
        <v>0.01</v>
      </c>
      <c r="BD13" s="172">
        <f>Inputs!BD19</f>
        <v>0.01</v>
      </c>
      <c r="BE13" s="172">
        <f>Inputs!BE19</f>
        <v>0.01</v>
      </c>
      <c r="BF13" s="172">
        <f>Inputs!BF19</f>
        <v>0.01</v>
      </c>
      <c r="BG13" s="172">
        <f>Inputs!BG19</f>
        <v>0.01</v>
      </c>
      <c r="BH13" s="172">
        <f>Inputs!BH19</f>
        <v>0.01</v>
      </c>
      <c r="BI13" s="172">
        <f>Inputs!BI19</f>
        <v>0.01</v>
      </c>
      <c r="BJ13" s="172">
        <f>Inputs!BJ19</f>
        <v>0.01</v>
      </c>
      <c r="BK13" s="172">
        <f>Inputs!BK19</f>
        <v>0.01</v>
      </c>
      <c r="BL13" s="172">
        <f>Inputs!BL19</f>
        <v>0.01</v>
      </c>
      <c r="BM13" s="172">
        <f>Inputs!BM19</f>
        <v>0.01</v>
      </c>
      <c r="BN13" s="172">
        <f>Inputs!BN19</f>
        <v>0.01</v>
      </c>
      <c r="BO13" s="172">
        <f>Inputs!BO19</f>
        <v>0.01</v>
      </c>
      <c r="BP13" s="172">
        <f>Inputs!BP19</f>
        <v>0.01</v>
      </c>
      <c r="BQ13" s="172">
        <f>Inputs!BQ19</f>
        <v>0.01</v>
      </c>
      <c r="BR13" s="172">
        <f>Inputs!BR19</f>
        <v>0.01</v>
      </c>
      <c r="BS13" s="172">
        <f>Inputs!BS19</f>
        <v>0.01</v>
      </c>
      <c r="BT13" s="172">
        <f>Inputs!BT19</f>
        <v>0.01</v>
      </c>
      <c r="BU13" s="172">
        <f>Inputs!BU19</f>
        <v>0.01</v>
      </c>
      <c r="BV13" s="172">
        <f>Inputs!BV19</f>
        <v>0.01</v>
      </c>
      <c r="BW13" s="172">
        <f>Inputs!BW19</f>
        <v>0.01</v>
      </c>
      <c r="BX13" s="172">
        <f>Inputs!BX19</f>
        <v>0.01</v>
      </c>
      <c r="BY13" s="172">
        <f>Inputs!BY19</f>
        <v>0.01</v>
      </c>
      <c r="BZ13" s="172">
        <f>Inputs!BZ19</f>
        <v>0.01</v>
      </c>
      <c r="CA13" s="172">
        <f>Inputs!CA19</f>
        <v>0.01</v>
      </c>
      <c r="CB13" s="172">
        <f>Inputs!CB19</f>
        <v>0.01</v>
      </c>
      <c r="CC13" s="172">
        <f>Inputs!CC19</f>
        <v>0.01</v>
      </c>
      <c r="CD13" s="172">
        <f>Inputs!CD19</f>
        <v>0.01</v>
      </c>
      <c r="CE13" s="172">
        <f>Inputs!CE19</f>
        <v>0.01</v>
      </c>
      <c r="CF13" s="172">
        <f>Inputs!CF19</f>
        <v>0.01</v>
      </c>
      <c r="CG13" s="172">
        <f>Inputs!CG19</f>
        <v>0.01</v>
      </c>
      <c r="CH13" s="172">
        <f>Inputs!CH19</f>
        <v>0.01</v>
      </c>
      <c r="CI13" s="172">
        <f>Inputs!CI19</f>
        <v>0.01</v>
      </c>
    </row>
    <row r="14" spans="1:87">
      <c r="D14" s="2"/>
      <c r="E14" s="2"/>
      <c r="F14" s="2"/>
    </row>
    <row r="15" spans="1:87">
      <c r="C15" t="s">
        <v>393</v>
      </c>
      <c r="D15" s="2" t="s">
        <v>41</v>
      </c>
      <c r="E15" s="2" t="s">
        <v>42</v>
      </c>
      <c r="F15" s="2"/>
      <c r="G15" s="635"/>
      <c r="H15" s="172">
        <f>WCRS!H120</f>
        <v>0</v>
      </c>
      <c r="I15" s="172">
        <f>WCRS!I120</f>
        <v>0</v>
      </c>
      <c r="J15" s="172">
        <f>WCRS!J120</f>
        <v>0</v>
      </c>
      <c r="K15" s="172">
        <f>WCRS!K120</f>
        <v>0</v>
      </c>
      <c r="L15" s="172">
        <f>WCRS!L120</f>
        <v>0</v>
      </c>
      <c r="M15" s="172">
        <f>WCRS!M120</f>
        <v>0</v>
      </c>
      <c r="N15" s="172">
        <f>WCRS!N120</f>
        <v>0</v>
      </c>
      <c r="O15" s="172">
        <f>WCRS!O120</f>
        <v>0</v>
      </c>
      <c r="P15" s="172">
        <f>WCRS!P120</f>
        <v>0</v>
      </c>
      <c r="Q15" s="172">
        <f>WCRS!Q120</f>
        <v>0</v>
      </c>
      <c r="R15" s="172">
        <f>WCRS!R120</f>
        <v>0</v>
      </c>
      <c r="S15" s="172">
        <f>WCRS!S120</f>
        <v>0</v>
      </c>
      <c r="T15" s="172">
        <f>WCRS!T120</f>
        <v>0</v>
      </c>
      <c r="U15" s="172">
        <f>WCRS!U120</f>
        <v>0</v>
      </c>
      <c r="V15" s="172">
        <f>WCRS!V120</f>
        <v>0</v>
      </c>
      <c r="W15" s="172">
        <f>WCRS!W120</f>
        <v>0</v>
      </c>
      <c r="X15" s="172">
        <f>WCRS!X120</f>
        <v>0</v>
      </c>
      <c r="Y15" s="172">
        <f>WCRS!Y120</f>
        <v>0</v>
      </c>
      <c r="Z15" s="172">
        <f>WCRS!Z120</f>
        <v>0</v>
      </c>
      <c r="AA15" s="172">
        <f>WCRS!AA120</f>
        <v>0</v>
      </c>
      <c r="AB15" s="172">
        <f>WCRS!AB120</f>
        <v>0</v>
      </c>
      <c r="AC15" s="172">
        <f>WCRS!AC120</f>
        <v>0</v>
      </c>
      <c r="AD15" s="172">
        <f>WCRS!AD120</f>
        <v>0</v>
      </c>
      <c r="AE15" s="172">
        <f>WCRS!AE120</f>
        <v>0</v>
      </c>
      <c r="AF15" s="172">
        <f>WCRS!AF120</f>
        <v>0</v>
      </c>
      <c r="AG15" s="172">
        <f>WCRS!AG120</f>
        <v>0</v>
      </c>
      <c r="AH15" s="172">
        <f>WCRS!AH120</f>
        <v>0</v>
      </c>
      <c r="AI15" s="172">
        <f>WCRS!AI120</f>
        <v>0</v>
      </c>
      <c r="AJ15" s="172">
        <f>WCRS!AJ120</f>
        <v>0</v>
      </c>
      <c r="AK15" s="172">
        <f>WCRS!AK120</f>
        <v>0</v>
      </c>
      <c r="AL15" s="172">
        <f>WCRS!AL120</f>
        <v>0</v>
      </c>
      <c r="AM15" s="172">
        <f>WCRS!AM120</f>
        <v>0</v>
      </c>
      <c r="AN15" s="172">
        <f>WCRS!AN120</f>
        <v>0</v>
      </c>
      <c r="AO15" s="172">
        <f>WCRS!AO120</f>
        <v>0</v>
      </c>
      <c r="AP15" s="172">
        <f>WCRS!AP120</f>
        <v>0</v>
      </c>
      <c r="AQ15" s="172">
        <f>WCRS!AQ120</f>
        <v>0</v>
      </c>
      <c r="AR15" s="172">
        <f>WCRS!AR120</f>
        <v>0</v>
      </c>
      <c r="AS15" s="172">
        <f>WCRS!AS120</f>
        <v>0</v>
      </c>
      <c r="AT15" s="172">
        <f>WCRS!AT120</f>
        <v>0</v>
      </c>
      <c r="AU15" s="172">
        <f>WCRS!AU120</f>
        <v>0</v>
      </c>
      <c r="AV15" s="172">
        <f>WCRS!AV120</f>
        <v>0</v>
      </c>
      <c r="AW15" s="172">
        <f>WCRS!AW120</f>
        <v>0</v>
      </c>
      <c r="AX15" s="172">
        <f>WCRS!AX120</f>
        <v>0</v>
      </c>
      <c r="AY15" s="172">
        <f>WCRS!AY120</f>
        <v>0</v>
      </c>
      <c r="AZ15" s="172">
        <f>WCRS!AZ120</f>
        <v>0</v>
      </c>
      <c r="BA15" s="172">
        <f>WCRS!BA120</f>
        <v>0</v>
      </c>
      <c r="BB15" s="172">
        <f>WCRS!BB120</f>
        <v>0</v>
      </c>
      <c r="BC15" s="172">
        <f>WCRS!BC120</f>
        <v>0</v>
      </c>
      <c r="BD15" s="172">
        <f>WCRS!BD120</f>
        <v>0</v>
      </c>
      <c r="BE15" s="172">
        <f>WCRS!BE120</f>
        <v>0</v>
      </c>
      <c r="BF15" s="172">
        <f>WCRS!BF120</f>
        <v>0</v>
      </c>
      <c r="BG15" s="172">
        <f>WCRS!BG120</f>
        <v>0</v>
      </c>
      <c r="BH15" s="172">
        <f>WCRS!BH120</f>
        <v>0</v>
      </c>
      <c r="BI15" s="172">
        <f>WCRS!BI120</f>
        <v>0</v>
      </c>
      <c r="BJ15" s="172">
        <f>WCRS!BJ120</f>
        <v>0</v>
      </c>
      <c r="BK15" s="172">
        <f>WCRS!BK120</f>
        <v>0</v>
      </c>
      <c r="BL15" s="172">
        <f>WCRS!BL120</f>
        <v>0</v>
      </c>
      <c r="BM15" s="172">
        <f>WCRS!BM120</f>
        <v>0</v>
      </c>
      <c r="BN15" s="172">
        <f>WCRS!BN120</f>
        <v>0</v>
      </c>
      <c r="BO15" s="172">
        <f>WCRS!BO120</f>
        <v>0</v>
      </c>
      <c r="BP15" s="172">
        <f>WCRS!BP120</f>
        <v>0</v>
      </c>
      <c r="BQ15" s="172">
        <f>WCRS!BQ120</f>
        <v>0</v>
      </c>
      <c r="BR15" s="172">
        <f>WCRS!BR120</f>
        <v>0</v>
      </c>
      <c r="BS15" s="172">
        <f>WCRS!BS120</f>
        <v>0</v>
      </c>
      <c r="BT15" s="172">
        <f>WCRS!BT120</f>
        <v>0</v>
      </c>
      <c r="BU15" s="172">
        <f>WCRS!BU120</f>
        <v>0</v>
      </c>
      <c r="BV15" s="172">
        <f>WCRS!BV120</f>
        <v>0</v>
      </c>
      <c r="BW15" s="172">
        <f>WCRS!BW120</f>
        <v>0</v>
      </c>
      <c r="BX15" s="172">
        <f>WCRS!BX120</f>
        <v>0</v>
      </c>
      <c r="BY15" s="172">
        <f>WCRS!BY120</f>
        <v>0</v>
      </c>
      <c r="BZ15" s="172">
        <f>WCRS!BZ120</f>
        <v>0</v>
      </c>
      <c r="CA15" s="172">
        <f>WCRS!CA120</f>
        <v>0</v>
      </c>
      <c r="CB15" s="172">
        <f>WCRS!CB120</f>
        <v>0</v>
      </c>
      <c r="CC15" s="172">
        <f>WCRS!CC120</f>
        <v>0</v>
      </c>
      <c r="CD15" s="172">
        <f>WCRS!CD120</f>
        <v>0</v>
      </c>
      <c r="CE15" s="172">
        <f>WCRS!CE120</f>
        <v>0</v>
      </c>
      <c r="CF15" s="172">
        <f>WCRS!CF120</f>
        <v>0</v>
      </c>
      <c r="CG15" s="172">
        <f>WCRS!CG120</f>
        <v>0</v>
      </c>
      <c r="CH15" s="172">
        <f>WCRS!CH120</f>
        <v>0</v>
      </c>
      <c r="CI15" s="172">
        <f>WCRS!CI120</f>
        <v>0</v>
      </c>
    </row>
    <row r="16" spans="1:87">
      <c r="C16" t="s">
        <v>394</v>
      </c>
      <c r="D16" s="2" t="s">
        <v>41</v>
      </c>
      <c r="E16" s="2" t="s">
        <v>42</v>
      </c>
      <c r="F16" s="2"/>
      <c r="G16" s="635"/>
      <c r="H16" s="172">
        <f>WCRS!H121</f>
        <v>0</v>
      </c>
      <c r="I16" s="172">
        <f>WCRS!I121</f>
        <v>0</v>
      </c>
      <c r="J16" s="172">
        <f>WCRS!J121</f>
        <v>0</v>
      </c>
      <c r="K16" s="172">
        <f>WCRS!K121</f>
        <v>0</v>
      </c>
      <c r="L16" s="172">
        <f>WCRS!L121</f>
        <v>0</v>
      </c>
      <c r="M16" s="172">
        <f>WCRS!M121</f>
        <v>0</v>
      </c>
      <c r="N16" s="172">
        <f>WCRS!N121</f>
        <v>0</v>
      </c>
      <c r="O16" s="172">
        <f>WCRS!O121</f>
        <v>0</v>
      </c>
      <c r="P16" s="172">
        <f>WCRS!P121</f>
        <v>0</v>
      </c>
      <c r="Q16" s="172">
        <f>WCRS!Q121</f>
        <v>0</v>
      </c>
      <c r="R16" s="172">
        <f>WCRS!R121</f>
        <v>0</v>
      </c>
      <c r="S16" s="172">
        <f>WCRS!S121</f>
        <v>0</v>
      </c>
      <c r="T16" s="172">
        <f>WCRS!T121</f>
        <v>0</v>
      </c>
      <c r="U16" s="172">
        <f>WCRS!U121</f>
        <v>0</v>
      </c>
      <c r="V16" s="172">
        <f>WCRS!V121</f>
        <v>0</v>
      </c>
      <c r="W16" s="172">
        <f>WCRS!W121</f>
        <v>0</v>
      </c>
      <c r="X16" s="172">
        <f>WCRS!X121</f>
        <v>0</v>
      </c>
      <c r="Y16" s="172">
        <f>WCRS!Y121</f>
        <v>0</v>
      </c>
      <c r="Z16" s="172">
        <f>WCRS!Z121</f>
        <v>0</v>
      </c>
      <c r="AA16" s="172">
        <f>WCRS!AA121</f>
        <v>0</v>
      </c>
      <c r="AB16" s="172">
        <f>WCRS!AB121</f>
        <v>0</v>
      </c>
      <c r="AC16" s="172">
        <f>WCRS!AC121</f>
        <v>0</v>
      </c>
      <c r="AD16" s="172">
        <f>WCRS!AD121</f>
        <v>0</v>
      </c>
      <c r="AE16" s="172">
        <f>WCRS!AE121</f>
        <v>0</v>
      </c>
      <c r="AF16" s="172">
        <f>WCRS!AF121</f>
        <v>0</v>
      </c>
      <c r="AG16" s="172">
        <f>WCRS!AG121</f>
        <v>0</v>
      </c>
      <c r="AH16" s="172">
        <f>WCRS!AH121</f>
        <v>0</v>
      </c>
      <c r="AI16" s="172">
        <f>WCRS!AI121</f>
        <v>0</v>
      </c>
      <c r="AJ16" s="172">
        <f>WCRS!AJ121</f>
        <v>0</v>
      </c>
      <c r="AK16" s="172">
        <f>WCRS!AK121</f>
        <v>0</v>
      </c>
      <c r="AL16" s="172">
        <f>WCRS!AL121</f>
        <v>0</v>
      </c>
      <c r="AM16" s="172">
        <f>WCRS!AM121</f>
        <v>0</v>
      </c>
      <c r="AN16" s="172">
        <f>WCRS!AN121</f>
        <v>0</v>
      </c>
      <c r="AO16" s="172">
        <f>WCRS!AO121</f>
        <v>0</v>
      </c>
      <c r="AP16" s="172">
        <f>WCRS!AP121</f>
        <v>0</v>
      </c>
      <c r="AQ16" s="172">
        <f>WCRS!AQ121</f>
        <v>0</v>
      </c>
      <c r="AR16" s="172">
        <f>WCRS!AR121</f>
        <v>0</v>
      </c>
      <c r="AS16" s="172">
        <f>WCRS!AS121</f>
        <v>0</v>
      </c>
      <c r="AT16" s="172">
        <f>WCRS!AT121</f>
        <v>0</v>
      </c>
      <c r="AU16" s="172">
        <f>WCRS!AU121</f>
        <v>0</v>
      </c>
      <c r="AV16" s="172">
        <f>WCRS!AV121</f>
        <v>0</v>
      </c>
      <c r="AW16" s="172">
        <f>WCRS!AW121</f>
        <v>0</v>
      </c>
      <c r="AX16" s="172">
        <f>WCRS!AX121</f>
        <v>0</v>
      </c>
      <c r="AY16" s="172">
        <f>WCRS!AY121</f>
        <v>0</v>
      </c>
      <c r="AZ16" s="172">
        <f>WCRS!AZ121</f>
        <v>0</v>
      </c>
      <c r="BA16" s="172">
        <f>WCRS!BA121</f>
        <v>0</v>
      </c>
      <c r="BB16" s="172">
        <f>WCRS!BB121</f>
        <v>0</v>
      </c>
      <c r="BC16" s="172">
        <f>WCRS!BC121</f>
        <v>0</v>
      </c>
      <c r="BD16" s="172">
        <f>WCRS!BD121</f>
        <v>0</v>
      </c>
      <c r="BE16" s="172">
        <f>WCRS!BE121</f>
        <v>0</v>
      </c>
      <c r="BF16" s="172">
        <f>WCRS!BF121</f>
        <v>0</v>
      </c>
      <c r="BG16" s="172">
        <f>WCRS!BG121</f>
        <v>0</v>
      </c>
      <c r="BH16" s="172">
        <f>WCRS!BH121</f>
        <v>0</v>
      </c>
      <c r="BI16" s="172">
        <f>WCRS!BI121</f>
        <v>0</v>
      </c>
      <c r="BJ16" s="172">
        <f>WCRS!BJ121</f>
        <v>0</v>
      </c>
      <c r="BK16" s="172">
        <f>WCRS!BK121</f>
        <v>0</v>
      </c>
      <c r="BL16" s="172">
        <f>WCRS!BL121</f>
        <v>0</v>
      </c>
      <c r="BM16" s="172">
        <f>WCRS!BM121</f>
        <v>0</v>
      </c>
      <c r="BN16" s="172">
        <f>WCRS!BN121</f>
        <v>0</v>
      </c>
      <c r="BO16" s="172">
        <f>WCRS!BO121</f>
        <v>0</v>
      </c>
      <c r="BP16" s="172">
        <f>WCRS!BP121</f>
        <v>0</v>
      </c>
      <c r="BQ16" s="172">
        <f>WCRS!BQ121</f>
        <v>0</v>
      </c>
      <c r="BR16" s="172">
        <f>WCRS!BR121</f>
        <v>0</v>
      </c>
      <c r="BS16" s="172">
        <f>WCRS!BS121</f>
        <v>0</v>
      </c>
      <c r="BT16" s="172">
        <f>WCRS!BT121</f>
        <v>0</v>
      </c>
      <c r="BU16" s="172">
        <f>WCRS!BU121</f>
        <v>0</v>
      </c>
      <c r="BV16" s="172">
        <f>WCRS!BV121</f>
        <v>0</v>
      </c>
      <c r="BW16" s="172">
        <f>WCRS!BW121</f>
        <v>0</v>
      </c>
      <c r="BX16" s="172">
        <f>WCRS!BX121</f>
        <v>0</v>
      </c>
      <c r="BY16" s="172">
        <f>WCRS!BY121</f>
        <v>0</v>
      </c>
      <c r="BZ16" s="172">
        <f>WCRS!BZ121</f>
        <v>0</v>
      </c>
      <c r="CA16" s="172">
        <f>WCRS!CA121</f>
        <v>0</v>
      </c>
      <c r="CB16" s="172">
        <f>WCRS!CB121</f>
        <v>0</v>
      </c>
      <c r="CC16" s="172">
        <f>WCRS!CC121</f>
        <v>0</v>
      </c>
      <c r="CD16" s="172">
        <f>WCRS!CD121</f>
        <v>0</v>
      </c>
      <c r="CE16" s="172">
        <f>WCRS!CE121</f>
        <v>0</v>
      </c>
      <c r="CF16" s="172">
        <f>WCRS!CF121</f>
        <v>0</v>
      </c>
      <c r="CG16" s="172">
        <f>WCRS!CG121</f>
        <v>0</v>
      </c>
      <c r="CH16" s="172">
        <f>WCRS!CH121</f>
        <v>0</v>
      </c>
      <c r="CI16" s="172">
        <f>WCRS!CI121</f>
        <v>0</v>
      </c>
    </row>
    <row r="17" spans="1:87">
      <c r="D17" s="2"/>
      <c r="E17" s="2"/>
      <c r="F17" s="2"/>
    </row>
    <row r="18" spans="1:87">
      <c r="C18" t="s">
        <v>395</v>
      </c>
      <c r="D18" s="2" t="s">
        <v>3</v>
      </c>
      <c r="E18" s="2" t="s">
        <v>42</v>
      </c>
      <c r="F18" s="195">
        <f>Inputs!F26</f>
        <v>0.39966508512419757</v>
      </c>
      <c r="L18" s="172"/>
      <c r="M18" s="172"/>
      <c r="N18" s="172"/>
    </row>
    <row r="19" spans="1:87">
      <c r="D19" s="2"/>
      <c r="E19" s="2"/>
      <c r="F19" s="2"/>
    </row>
    <row r="20" spans="1:87">
      <c r="C20" s="56" t="s">
        <v>179</v>
      </c>
      <c r="D20" s="2"/>
      <c r="E20" s="2"/>
      <c r="F20" s="2"/>
    </row>
    <row r="21" spans="1:87">
      <c r="C21" s="59" t="s">
        <v>180</v>
      </c>
      <c r="D21" s="2" t="s">
        <v>898</v>
      </c>
      <c r="E21" s="2" t="s">
        <v>58</v>
      </c>
      <c r="F21" s="2"/>
      <c r="G21" s="484"/>
      <c r="H21" s="73">
        <f>IF(ISNUMBER(Inputs!H24),Inputs!H24,"")</f>
        <v>439.42399999999998</v>
      </c>
      <c r="I21" s="73">
        <f>IF(ISNUMBER(Inputs!I24),Inputs!I24,"")</f>
        <v>448.25199999999995</v>
      </c>
      <c r="J21" s="73">
        <f>IF(ISNUMBER(Inputs!J24),Inputs!J24,"")</f>
        <v>472.59899999999999</v>
      </c>
      <c r="K21" s="63">
        <f>IF(ISNUMBER(Inputs!K24),Inputs!K24,"")</f>
        <v>501.14299999999997</v>
      </c>
      <c r="L21" s="63">
        <f>IF(ISNUMBER(Inputs!L24),Inputs!L24,"")</f>
        <v>550.13599999999997</v>
      </c>
      <c r="M21" s="63" t="str">
        <f>IF(ISNUMBER(Inputs!M24),Inputs!M24,"")</f>
        <v/>
      </c>
      <c r="N21" s="73" t="str">
        <f>IF(ISNUMBER(Inputs!N24),Inputs!N24,"")</f>
        <v/>
      </c>
      <c r="O21" s="73" t="str">
        <f>IF(ISNUMBER(Inputs!O24),Inputs!O24,"")</f>
        <v/>
      </c>
      <c r="P21" s="73" t="str">
        <f>IF(ISNUMBER(Inputs!P24),Inputs!P24,"")</f>
        <v/>
      </c>
      <c r="Q21" s="73" t="str">
        <f>IF(ISNUMBER(Inputs!Q24),Inputs!Q24,"")</f>
        <v/>
      </c>
      <c r="R21" s="73" t="str">
        <f>IF(ISNUMBER(Inputs!R24),Inputs!R24,"")</f>
        <v/>
      </c>
      <c r="S21" s="73" t="str">
        <f>IF(ISNUMBER(Inputs!S24),Inputs!S24,"")</f>
        <v/>
      </c>
      <c r="T21" s="73" t="str">
        <f>IF(ISNUMBER(Inputs!T24),Inputs!T24,"")</f>
        <v/>
      </c>
      <c r="U21" s="73" t="str">
        <f>IF(ISNUMBER(Inputs!U24),Inputs!U24,"")</f>
        <v/>
      </c>
      <c r="V21" s="73" t="str">
        <f>IF(ISNUMBER(Inputs!V24),Inputs!V24,"")</f>
        <v/>
      </c>
      <c r="W21" s="73" t="str">
        <f>IF(ISNUMBER(Inputs!W24),Inputs!W24,"")</f>
        <v/>
      </c>
      <c r="X21" s="73" t="str">
        <f>IF(ISNUMBER(Inputs!X24),Inputs!X24,"")</f>
        <v/>
      </c>
      <c r="Y21" s="73" t="str">
        <f>IF(ISNUMBER(Inputs!Y24),Inputs!Y24,"")</f>
        <v/>
      </c>
      <c r="Z21" s="73" t="str">
        <f>IF(ISNUMBER(Inputs!Z24),Inputs!Z24,"")</f>
        <v/>
      </c>
      <c r="AA21" s="73" t="str">
        <f>IF(ISNUMBER(Inputs!AA24),Inputs!AA24,"")</f>
        <v/>
      </c>
      <c r="AB21" s="73" t="str">
        <f>IF(ISNUMBER(Inputs!AB24),Inputs!AB24,"")</f>
        <v/>
      </c>
      <c r="AC21" s="73" t="str">
        <f>IF(ISNUMBER(Inputs!AC24),Inputs!AC24,"")</f>
        <v/>
      </c>
      <c r="AD21" s="73" t="str">
        <f>IF(ISNUMBER(Inputs!AD24),Inputs!AD24,"")</f>
        <v/>
      </c>
      <c r="AE21" s="73" t="str">
        <f>IF(ISNUMBER(Inputs!AE24),Inputs!AE24,"")</f>
        <v/>
      </c>
      <c r="AF21" s="73" t="str">
        <f>IF(ISNUMBER(Inputs!AF24),Inputs!AF24,"")</f>
        <v/>
      </c>
      <c r="AG21" s="73" t="str">
        <f>IF(ISNUMBER(Inputs!AG24),Inputs!AG24,"")</f>
        <v/>
      </c>
      <c r="AH21" s="73" t="str">
        <f>IF(ISNUMBER(Inputs!AH24),Inputs!AH24,"")</f>
        <v/>
      </c>
      <c r="AI21" s="73" t="str">
        <f>IF(ISNUMBER(Inputs!AI24),Inputs!AI24,"")</f>
        <v/>
      </c>
      <c r="AJ21" s="73" t="str">
        <f>IF(ISNUMBER(Inputs!AJ24),Inputs!AJ24,"")</f>
        <v/>
      </c>
      <c r="AK21" s="73" t="str">
        <f>IF(ISNUMBER(Inputs!AK24),Inputs!AK24,"")</f>
        <v/>
      </c>
      <c r="AL21" s="73" t="str">
        <f>IF(ISNUMBER(Inputs!AL24),Inputs!AL24,"")</f>
        <v/>
      </c>
      <c r="AM21" s="73" t="str">
        <f>IF(ISNUMBER(Inputs!AM24),Inputs!AM24,"")</f>
        <v/>
      </c>
      <c r="AN21" s="73" t="str">
        <f>IF(ISNUMBER(Inputs!AN24),Inputs!AN24,"")</f>
        <v/>
      </c>
      <c r="AO21" s="73" t="str">
        <f>IF(ISNUMBER(Inputs!AO24),Inputs!AO24,"")</f>
        <v/>
      </c>
      <c r="AP21" s="73" t="str">
        <f>IF(ISNUMBER(Inputs!AP24),Inputs!AP24,"")</f>
        <v/>
      </c>
      <c r="AQ21" s="73" t="str">
        <f>IF(ISNUMBER(Inputs!AQ24),Inputs!AQ24,"")</f>
        <v/>
      </c>
      <c r="AR21" s="73" t="str">
        <f>IF(ISNUMBER(Inputs!AR24),Inputs!AR24,"")</f>
        <v/>
      </c>
      <c r="AS21" s="73" t="str">
        <f>IF(ISNUMBER(Inputs!AS24),Inputs!AS24,"")</f>
        <v/>
      </c>
      <c r="AT21" s="73" t="str">
        <f>IF(ISNUMBER(Inputs!AT24),Inputs!AT24,"")</f>
        <v/>
      </c>
      <c r="AU21" s="73" t="str">
        <f>IF(ISNUMBER(Inputs!AU24),Inputs!AU24,"")</f>
        <v/>
      </c>
      <c r="AV21" s="73" t="str">
        <f>IF(ISNUMBER(Inputs!AV24),Inputs!AV24,"")</f>
        <v/>
      </c>
      <c r="AW21" s="73" t="str">
        <f>IF(ISNUMBER(Inputs!AW24),Inputs!AW24,"")</f>
        <v/>
      </c>
      <c r="AX21" s="73" t="str">
        <f>IF(ISNUMBER(Inputs!AX24),Inputs!AX24,"")</f>
        <v/>
      </c>
      <c r="AY21" s="73" t="str">
        <f>IF(ISNUMBER(Inputs!AY24),Inputs!AY24,"")</f>
        <v/>
      </c>
      <c r="AZ21" s="73" t="str">
        <f>IF(ISNUMBER(Inputs!AZ24),Inputs!AZ24,"")</f>
        <v/>
      </c>
      <c r="BA21" s="73" t="str">
        <f>IF(ISNUMBER(Inputs!BA24),Inputs!BA24,"")</f>
        <v/>
      </c>
      <c r="BB21" s="73" t="str">
        <f>IF(ISNUMBER(Inputs!BB24),Inputs!BB24,"")</f>
        <v/>
      </c>
      <c r="BC21" s="73" t="str">
        <f>IF(ISNUMBER(Inputs!BC24),Inputs!BC24,"")</f>
        <v/>
      </c>
      <c r="BD21" s="73" t="str">
        <f>IF(ISNUMBER(Inputs!BD24),Inputs!BD24,"")</f>
        <v/>
      </c>
      <c r="BE21" s="73" t="str">
        <f>IF(ISNUMBER(Inputs!BE24),Inputs!BE24,"")</f>
        <v/>
      </c>
      <c r="BF21" s="73" t="str">
        <f>IF(ISNUMBER(Inputs!BF24),Inputs!BF24,"")</f>
        <v/>
      </c>
      <c r="BG21" s="73" t="str">
        <f>IF(ISNUMBER(Inputs!BG24),Inputs!BG24,"")</f>
        <v/>
      </c>
      <c r="BH21" s="73" t="str">
        <f>IF(ISNUMBER(Inputs!BH24),Inputs!BH24,"")</f>
        <v/>
      </c>
      <c r="BI21" s="73" t="str">
        <f>IF(ISNUMBER(Inputs!BI24),Inputs!BI24,"")</f>
        <v/>
      </c>
      <c r="BJ21" s="73" t="str">
        <f>IF(ISNUMBER(Inputs!BJ24),Inputs!BJ24,"")</f>
        <v/>
      </c>
      <c r="BK21" s="73" t="str">
        <f>IF(ISNUMBER(Inputs!BK24),Inputs!BK24,"")</f>
        <v/>
      </c>
      <c r="BL21" s="73" t="str">
        <f>IF(ISNUMBER(Inputs!BL24),Inputs!BL24,"")</f>
        <v/>
      </c>
      <c r="BM21" s="73" t="str">
        <f>IF(ISNUMBER(Inputs!BM24),Inputs!BM24,"")</f>
        <v/>
      </c>
      <c r="BN21" s="73" t="str">
        <f>IF(ISNUMBER(Inputs!BN24),Inputs!BN24,"")</f>
        <v/>
      </c>
      <c r="BO21" s="73" t="str">
        <f>IF(ISNUMBER(Inputs!BO24),Inputs!BO24,"")</f>
        <v/>
      </c>
      <c r="BP21" s="73" t="str">
        <f>IF(ISNUMBER(Inputs!BP24),Inputs!BP24,"")</f>
        <v/>
      </c>
      <c r="BQ21" s="73" t="str">
        <f>IF(ISNUMBER(Inputs!BQ24),Inputs!BQ24,"")</f>
        <v/>
      </c>
      <c r="BR21" s="73" t="str">
        <f>IF(ISNUMBER(Inputs!BR24),Inputs!BR24,"")</f>
        <v/>
      </c>
      <c r="BS21" s="73" t="str">
        <f>IF(ISNUMBER(Inputs!BS24),Inputs!BS24,"")</f>
        <v/>
      </c>
      <c r="BT21" s="73" t="str">
        <f>IF(ISNUMBER(Inputs!BT24),Inputs!BT24,"")</f>
        <v/>
      </c>
      <c r="BU21" s="73" t="str">
        <f>IF(ISNUMBER(Inputs!BU24),Inputs!BU24,"")</f>
        <v/>
      </c>
      <c r="BV21" s="73" t="str">
        <f>IF(ISNUMBER(Inputs!BV24),Inputs!BV24,"")</f>
        <v/>
      </c>
      <c r="BW21" s="73" t="str">
        <f>IF(ISNUMBER(Inputs!BW24),Inputs!BW24,"")</f>
        <v/>
      </c>
      <c r="BX21" s="73" t="str">
        <f>IF(ISNUMBER(Inputs!BX24),Inputs!BX24,"")</f>
        <v/>
      </c>
      <c r="BY21" s="73" t="str">
        <f>IF(ISNUMBER(Inputs!BY24),Inputs!BY24,"")</f>
        <v/>
      </c>
      <c r="BZ21" s="73" t="str">
        <f>IF(ISNUMBER(Inputs!BZ24),Inputs!BZ24,"")</f>
        <v/>
      </c>
      <c r="CA21" s="73" t="str">
        <f>IF(ISNUMBER(Inputs!CA24),Inputs!CA24,"")</f>
        <v/>
      </c>
      <c r="CB21" s="73" t="str">
        <f>IF(ISNUMBER(Inputs!CB24),Inputs!CB24,"")</f>
        <v/>
      </c>
      <c r="CC21" s="73" t="str">
        <f>IF(ISNUMBER(Inputs!CC24),Inputs!CC24,"")</f>
        <v/>
      </c>
      <c r="CD21" s="73" t="str">
        <f>IF(ISNUMBER(Inputs!CD24),Inputs!CD24,"")</f>
        <v/>
      </c>
      <c r="CE21" s="73" t="str">
        <f>IF(ISNUMBER(Inputs!CE24),Inputs!CE24,"")</f>
        <v/>
      </c>
      <c r="CF21" s="73" t="str">
        <f>IF(ISNUMBER(Inputs!CF24),Inputs!CF24,"")</f>
        <v/>
      </c>
      <c r="CG21" s="73" t="str">
        <f>IF(ISNUMBER(Inputs!CG24),Inputs!CG24,"")</f>
        <v/>
      </c>
      <c r="CH21" s="73" t="str">
        <f>IF(ISNUMBER(Inputs!CH24),Inputs!CH24,"")</f>
        <v/>
      </c>
      <c r="CI21" s="73" t="str">
        <f>IF(ISNUMBER(Inputs!CI24),Inputs!CI24,"")</f>
        <v/>
      </c>
    </row>
    <row r="22" spans="1:87">
      <c r="C22" s="59" t="s">
        <v>181</v>
      </c>
      <c r="D22" s="2" t="s">
        <v>898</v>
      </c>
      <c r="E22" s="2" t="s">
        <v>58</v>
      </c>
      <c r="F22" s="2"/>
      <c r="G22" s="484"/>
      <c r="H22" s="73">
        <f>IF(ISNUMBER(Inputs!H25),Inputs!H25,"")</f>
        <v>481.52199999999999</v>
      </c>
      <c r="I22" s="73">
        <f>IF(ISNUMBER(Inputs!I25),Inputs!I25,"")</f>
        <v>491.036</v>
      </c>
      <c r="J22" s="73">
        <f>IF(ISNUMBER(Inputs!J25),Inputs!J25,"")</f>
        <v>517.91200000000003</v>
      </c>
      <c r="K22" s="63">
        <f>IF(ISNUMBER(Inputs!K25),Inputs!K25,"")</f>
        <v>548.66300000000001</v>
      </c>
      <c r="L22" s="63">
        <f>IF(ISNUMBER(Inputs!L25),Inputs!L25,"")</f>
        <v>603.33900000000006</v>
      </c>
      <c r="M22" s="63" t="str">
        <f>IF(ISNUMBER(Inputs!M25),Inputs!M25,"")</f>
        <v/>
      </c>
      <c r="N22" s="73" t="str">
        <f>IF(ISNUMBER(Inputs!N25),Inputs!N25,"")</f>
        <v/>
      </c>
      <c r="O22" s="73" t="str">
        <f>IF(ISNUMBER(Inputs!O25),Inputs!O25,"")</f>
        <v/>
      </c>
      <c r="P22" s="73" t="str">
        <f>IF(ISNUMBER(Inputs!P25),Inputs!P25,"")</f>
        <v/>
      </c>
      <c r="Q22" s="73" t="str">
        <f>IF(ISNUMBER(Inputs!Q25),Inputs!Q25,"")</f>
        <v/>
      </c>
      <c r="R22" s="73" t="str">
        <f>IF(ISNUMBER(Inputs!R25),Inputs!R25,"")</f>
        <v/>
      </c>
      <c r="S22" s="73" t="str">
        <f>IF(ISNUMBER(Inputs!S25),Inputs!S25,"")</f>
        <v/>
      </c>
      <c r="T22" s="73" t="str">
        <f>IF(ISNUMBER(Inputs!T25),Inputs!T25,"")</f>
        <v/>
      </c>
      <c r="U22" s="73" t="str">
        <f>IF(ISNUMBER(Inputs!U25),Inputs!U25,"")</f>
        <v/>
      </c>
      <c r="V22" s="73" t="str">
        <f>IF(ISNUMBER(Inputs!V25),Inputs!V25,"")</f>
        <v/>
      </c>
      <c r="W22" s="73" t="str">
        <f>IF(ISNUMBER(Inputs!W25),Inputs!W25,"")</f>
        <v/>
      </c>
      <c r="X22" s="73" t="str">
        <f>IF(ISNUMBER(Inputs!X25),Inputs!X25,"")</f>
        <v/>
      </c>
      <c r="Y22" s="73" t="str">
        <f>IF(ISNUMBER(Inputs!Y25),Inputs!Y25,"")</f>
        <v/>
      </c>
      <c r="Z22" s="73" t="str">
        <f>IF(ISNUMBER(Inputs!Z25),Inputs!Z25,"")</f>
        <v/>
      </c>
      <c r="AA22" s="73" t="str">
        <f>IF(ISNUMBER(Inputs!AA25),Inputs!AA25,"")</f>
        <v/>
      </c>
      <c r="AB22" s="73" t="str">
        <f>IF(ISNUMBER(Inputs!AB25),Inputs!AB25,"")</f>
        <v/>
      </c>
      <c r="AC22" s="73" t="str">
        <f>IF(ISNUMBER(Inputs!AC25),Inputs!AC25,"")</f>
        <v/>
      </c>
      <c r="AD22" s="73" t="str">
        <f>IF(ISNUMBER(Inputs!AD25),Inputs!AD25,"")</f>
        <v/>
      </c>
      <c r="AE22" s="73" t="str">
        <f>IF(ISNUMBER(Inputs!AE25),Inputs!AE25,"")</f>
        <v/>
      </c>
      <c r="AF22" s="73" t="str">
        <f>IF(ISNUMBER(Inputs!AF25),Inputs!AF25,"")</f>
        <v/>
      </c>
      <c r="AG22" s="73" t="str">
        <f>IF(ISNUMBER(Inputs!AG25),Inputs!AG25,"")</f>
        <v/>
      </c>
      <c r="AH22" s="73" t="str">
        <f>IF(ISNUMBER(Inputs!AH25),Inputs!AH25,"")</f>
        <v/>
      </c>
      <c r="AI22" s="73" t="str">
        <f>IF(ISNUMBER(Inputs!AI25),Inputs!AI25,"")</f>
        <v/>
      </c>
      <c r="AJ22" s="73" t="str">
        <f>IF(ISNUMBER(Inputs!AJ25),Inputs!AJ25,"")</f>
        <v/>
      </c>
      <c r="AK22" s="73" t="str">
        <f>IF(ISNUMBER(Inputs!AK25),Inputs!AK25,"")</f>
        <v/>
      </c>
      <c r="AL22" s="73" t="str">
        <f>IF(ISNUMBER(Inputs!AL25),Inputs!AL25,"")</f>
        <v/>
      </c>
      <c r="AM22" s="73" t="str">
        <f>IF(ISNUMBER(Inputs!AM25),Inputs!AM25,"")</f>
        <v/>
      </c>
      <c r="AN22" s="73" t="str">
        <f>IF(ISNUMBER(Inputs!AN25),Inputs!AN25,"")</f>
        <v/>
      </c>
      <c r="AO22" s="73" t="str">
        <f>IF(ISNUMBER(Inputs!AO25),Inputs!AO25,"")</f>
        <v/>
      </c>
      <c r="AP22" s="73" t="str">
        <f>IF(ISNUMBER(Inputs!AP25),Inputs!AP25,"")</f>
        <v/>
      </c>
      <c r="AQ22" s="73" t="str">
        <f>IF(ISNUMBER(Inputs!AQ25),Inputs!AQ25,"")</f>
        <v/>
      </c>
      <c r="AR22" s="73" t="str">
        <f>IF(ISNUMBER(Inputs!AR25),Inputs!AR25,"")</f>
        <v/>
      </c>
      <c r="AS22" s="73" t="str">
        <f>IF(ISNUMBER(Inputs!AS25),Inputs!AS25,"")</f>
        <v/>
      </c>
      <c r="AT22" s="73" t="str">
        <f>IF(ISNUMBER(Inputs!AT25),Inputs!AT25,"")</f>
        <v/>
      </c>
      <c r="AU22" s="73" t="str">
        <f>IF(ISNUMBER(Inputs!AU25),Inputs!AU25,"")</f>
        <v/>
      </c>
      <c r="AV22" s="73" t="str">
        <f>IF(ISNUMBER(Inputs!AV25),Inputs!AV25,"")</f>
        <v/>
      </c>
      <c r="AW22" s="73" t="str">
        <f>IF(ISNUMBER(Inputs!AW25),Inputs!AW25,"")</f>
        <v/>
      </c>
      <c r="AX22" s="73" t="str">
        <f>IF(ISNUMBER(Inputs!AX25),Inputs!AX25,"")</f>
        <v/>
      </c>
      <c r="AY22" s="73" t="str">
        <f>IF(ISNUMBER(Inputs!AY25),Inputs!AY25,"")</f>
        <v/>
      </c>
      <c r="AZ22" s="73" t="str">
        <f>IF(ISNUMBER(Inputs!AZ25),Inputs!AZ25,"")</f>
        <v/>
      </c>
      <c r="BA22" s="73" t="str">
        <f>IF(ISNUMBER(Inputs!BA25),Inputs!BA25,"")</f>
        <v/>
      </c>
      <c r="BB22" s="73" t="str">
        <f>IF(ISNUMBER(Inputs!BB25),Inputs!BB25,"")</f>
        <v/>
      </c>
      <c r="BC22" s="73" t="str">
        <f>IF(ISNUMBER(Inputs!BC25),Inputs!BC25,"")</f>
        <v/>
      </c>
      <c r="BD22" s="73" t="str">
        <f>IF(ISNUMBER(Inputs!BD25),Inputs!BD25,"")</f>
        <v/>
      </c>
      <c r="BE22" s="73" t="str">
        <f>IF(ISNUMBER(Inputs!BE25),Inputs!BE25,"")</f>
        <v/>
      </c>
      <c r="BF22" s="73" t="str">
        <f>IF(ISNUMBER(Inputs!BF25),Inputs!BF25,"")</f>
        <v/>
      </c>
      <c r="BG22" s="73" t="str">
        <f>IF(ISNUMBER(Inputs!BG25),Inputs!BG25,"")</f>
        <v/>
      </c>
      <c r="BH22" s="73" t="str">
        <f>IF(ISNUMBER(Inputs!BH25),Inputs!BH25,"")</f>
        <v/>
      </c>
      <c r="BI22" s="73" t="str">
        <f>IF(ISNUMBER(Inputs!BI25),Inputs!BI25,"")</f>
        <v/>
      </c>
      <c r="BJ22" s="73" t="str">
        <f>IF(ISNUMBER(Inputs!BJ25),Inputs!BJ25,"")</f>
        <v/>
      </c>
      <c r="BK22" s="73" t="str">
        <f>IF(ISNUMBER(Inputs!BK25),Inputs!BK25,"")</f>
        <v/>
      </c>
      <c r="BL22" s="73" t="str">
        <f>IF(ISNUMBER(Inputs!BL25),Inputs!BL25,"")</f>
        <v/>
      </c>
      <c r="BM22" s="73" t="str">
        <f>IF(ISNUMBER(Inputs!BM25),Inputs!BM25,"")</f>
        <v/>
      </c>
      <c r="BN22" s="73" t="str">
        <f>IF(ISNUMBER(Inputs!BN25),Inputs!BN25,"")</f>
        <v/>
      </c>
      <c r="BO22" s="73" t="str">
        <f>IF(ISNUMBER(Inputs!BO25),Inputs!BO25,"")</f>
        <v/>
      </c>
      <c r="BP22" s="73" t="str">
        <f>IF(ISNUMBER(Inputs!BP25),Inputs!BP25,"")</f>
        <v/>
      </c>
      <c r="BQ22" s="73" t="str">
        <f>IF(ISNUMBER(Inputs!BQ25),Inputs!BQ25,"")</f>
        <v/>
      </c>
      <c r="BR22" s="73" t="str">
        <f>IF(ISNUMBER(Inputs!BR25),Inputs!BR25,"")</f>
        <v/>
      </c>
      <c r="BS22" s="73" t="str">
        <f>IF(ISNUMBER(Inputs!BS25),Inputs!BS25,"")</f>
        <v/>
      </c>
      <c r="BT22" s="73" t="str">
        <f>IF(ISNUMBER(Inputs!BT25),Inputs!BT25,"")</f>
        <v/>
      </c>
      <c r="BU22" s="73" t="str">
        <f>IF(ISNUMBER(Inputs!BU25),Inputs!BU25,"")</f>
        <v/>
      </c>
      <c r="BV22" s="73" t="str">
        <f>IF(ISNUMBER(Inputs!BV25),Inputs!BV25,"")</f>
        <v/>
      </c>
      <c r="BW22" s="73" t="str">
        <f>IF(ISNUMBER(Inputs!BW25),Inputs!BW25,"")</f>
        <v/>
      </c>
      <c r="BX22" s="73" t="str">
        <f>IF(ISNUMBER(Inputs!BX25),Inputs!BX25,"")</f>
        <v/>
      </c>
      <c r="BY22" s="73" t="str">
        <f>IF(ISNUMBER(Inputs!BY25),Inputs!BY25,"")</f>
        <v/>
      </c>
      <c r="BZ22" s="73" t="str">
        <f>IF(ISNUMBER(Inputs!BZ25),Inputs!BZ25,"")</f>
        <v/>
      </c>
      <c r="CA22" s="73" t="str">
        <f>IF(ISNUMBER(Inputs!CA25),Inputs!CA25,"")</f>
        <v/>
      </c>
      <c r="CB22" s="73" t="str">
        <f>IF(ISNUMBER(Inputs!CB25),Inputs!CB25,"")</f>
        <v/>
      </c>
      <c r="CC22" s="73" t="str">
        <f>IF(ISNUMBER(Inputs!CC25),Inputs!CC25,"")</f>
        <v/>
      </c>
      <c r="CD22" s="73" t="str">
        <f>IF(ISNUMBER(Inputs!CD25),Inputs!CD25,"")</f>
        <v/>
      </c>
      <c r="CE22" s="73" t="str">
        <f>IF(ISNUMBER(Inputs!CE25),Inputs!CE25,"")</f>
        <v/>
      </c>
      <c r="CF22" s="73" t="str">
        <f>IF(ISNUMBER(Inputs!CF25),Inputs!CF25,"")</f>
        <v/>
      </c>
      <c r="CG22" s="73" t="str">
        <f>IF(ISNUMBER(Inputs!CG25),Inputs!CG25,"")</f>
        <v/>
      </c>
      <c r="CH22" s="73" t="str">
        <f>IF(ISNUMBER(Inputs!CH25),Inputs!CH25,"")</f>
        <v/>
      </c>
      <c r="CI22" s="73" t="str">
        <f>IF(ISNUMBER(Inputs!CI25),Inputs!CI25,"")</f>
        <v/>
      </c>
    </row>
    <row r="23" spans="1:87">
      <c r="C23" s="59" t="s">
        <v>207</v>
      </c>
      <c r="D23" s="2" t="s">
        <v>898</v>
      </c>
      <c r="E23" s="2" t="s">
        <v>58</v>
      </c>
      <c r="F23" s="2"/>
      <c r="G23" s="484"/>
      <c r="H23" s="73">
        <f>IF(ISNUMBER(H22),H22*(1-$F$18),"")</f>
        <v>289.07446888082609</v>
      </c>
      <c r="I23" s="73">
        <f t="shared" ref="I23:J23" si="0">IF(ISNUMBER(I22),I22*(1-$F$18),"")</f>
        <v>294.78605526095447</v>
      </c>
      <c r="J23" s="73">
        <f t="shared" si="0"/>
        <v>310.92065643315658</v>
      </c>
      <c r="K23" s="63">
        <f>IF(ISNUMBER(K22),K22*(1-$F$18),"")</f>
        <v>329.38155540050235</v>
      </c>
      <c r="L23" s="63">
        <f>IF(ISNUMBER(L22),L22*(1-$F$18),"")</f>
        <v>362.20546720625174</v>
      </c>
      <c r="M23" s="63" t="str">
        <f>IF(ISNUMBER(M22),M22*(1-$F$18),"")</f>
        <v/>
      </c>
      <c r="N23" s="73" t="str">
        <f t="shared" ref="N23:BX23" si="1">IF(ISNUMBER(N22),N22*(1-$F$18),"")</f>
        <v/>
      </c>
      <c r="O23" s="73" t="str">
        <f t="shared" si="1"/>
        <v/>
      </c>
      <c r="P23" s="73" t="str">
        <f t="shared" si="1"/>
        <v/>
      </c>
      <c r="Q23" s="73" t="str">
        <f t="shared" si="1"/>
        <v/>
      </c>
      <c r="R23" s="73" t="str">
        <f t="shared" si="1"/>
        <v/>
      </c>
      <c r="S23" s="73" t="str">
        <f t="shared" si="1"/>
        <v/>
      </c>
      <c r="T23" s="73" t="str">
        <f t="shared" si="1"/>
        <v/>
      </c>
      <c r="U23" s="73" t="str">
        <f t="shared" si="1"/>
        <v/>
      </c>
      <c r="V23" s="73" t="str">
        <f t="shared" si="1"/>
        <v/>
      </c>
      <c r="W23" s="73" t="str">
        <f t="shared" si="1"/>
        <v/>
      </c>
      <c r="X23" s="73" t="str">
        <f t="shared" si="1"/>
        <v/>
      </c>
      <c r="Y23" s="73" t="str">
        <f t="shared" si="1"/>
        <v/>
      </c>
      <c r="Z23" s="73" t="str">
        <f t="shared" si="1"/>
        <v/>
      </c>
      <c r="AA23" s="73" t="str">
        <f t="shared" si="1"/>
        <v/>
      </c>
      <c r="AB23" s="73" t="str">
        <f t="shared" si="1"/>
        <v/>
      </c>
      <c r="AC23" s="73" t="str">
        <f t="shared" si="1"/>
        <v/>
      </c>
      <c r="AD23" s="73" t="str">
        <f t="shared" si="1"/>
        <v/>
      </c>
      <c r="AE23" s="73" t="str">
        <f t="shared" si="1"/>
        <v/>
      </c>
      <c r="AF23" s="73" t="str">
        <f t="shared" si="1"/>
        <v/>
      </c>
      <c r="AG23" s="73" t="str">
        <f t="shared" si="1"/>
        <v/>
      </c>
      <c r="AH23" s="73" t="str">
        <f t="shared" si="1"/>
        <v/>
      </c>
      <c r="AI23" s="73" t="str">
        <f t="shared" si="1"/>
        <v/>
      </c>
      <c r="AJ23" s="73" t="str">
        <f t="shared" si="1"/>
        <v/>
      </c>
      <c r="AK23" s="73" t="str">
        <f t="shared" si="1"/>
        <v/>
      </c>
      <c r="AL23" s="73" t="str">
        <f t="shared" si="1"/>
        <v/>
      </c>
      <c r="AM23" s="73" t="str">
        <f t="shared" si="1"/>
        <v/>
      </c>
      <c r="AN23" s="73" t="str">
        <f t="shared" si="1"/>
        <v/>
      </c>
      <c r="AO23" s="73" t="str">
        <f t="shared" si="1"/>
        <v/>
      </c>
      <c r="AP23" s="73" t="str">
        <f t="shared" si="1"/>
        <v/>
      </c>
      <c r="AQ23" s="73" t="str">
        <f t="shared" si="1"/>
        <v/>
      </c>
      <c r="AR23" s="73" t="str">
        <f t="shared" si="1"/>
        <v/>
      </c>
      <c r="AS23" s="73" t="str">
        <f t="shared" si="1"/>
        <v/>
      </c>
      <c r="AT23" s="73" t="str">
        <f t="shared" si="1"/>
        <v/>
      </c>
      <c r="AU23" s="73" t="str">
        <f t="shared" si="1"/>
        <v/>
      </c>
      <c r="AV23" s="73" t="str">
        <f t="shared" si="1"/>
        <v/>
      </c>
      <c r="AW23" s="73" t="str">
        <f t="shared" si="1"/>
        <v/>
      </c>
      <c r="AX23" s="73" t="str">
        <f t="shared" si="1"/>
        <v/>
      </c>
      <c r="AY23" s="73" t="str">
        <f t="shared" si="1"/>
        <v/>
      </c>
      <c r="AZ23" s="73" t="str">
        <f t="shared" si="1"/>
        <v/>
      </c>
      <c r="BA23" s="73" t="str">
        <f t="shared" si="1"/>
        <v/>
      </c>
      <c r="BB23" s="73" t="str">
        <f t="shared" si="1"/>
        <v/>
      </c>
      <c r="BC23" s="73" t="str">
        <f t="shared" si="1"/>
        <v/>
      </c>
      <c r="BD23" s="73" t="str">
        <f t="shared" si="1"/>
        <v/>
      </c>
      <c r="BE23" s="73" t="str">
        <f t="shared" si="1"/>
        <v/>
      </c>
      <c r="BF23" s="73" t="str">
        <f t="shared" si="1"/>
        <v/>
      </c>
      <c r="BG23" s="73" t="str">
        <f t="shared" si="1"/>
        <v/>
      </c>
      <c r="BH23" s="73" t="str">
        <f t="shared" si="1"/>
        <v/>
      </c>
      <c r="BI23" s="73" t="str">
        <f t="shared" si="1"/>
        <v/>
      </c>
      <c r="BJ23" s="73" t="str">
        <f t="shared" si="1"/>
        <v/>
      </c>
      <c r="BK23" s="73" t="str">
        <f t="shared" si="1"/>
        <v/>
      </c>
      <c r="BL23" s="73" t="str">
        <f t="shared" si="1"/>
        <v/>
      </c>
      <c r="BM23" s="73" t="str">
        <f t="shared" si="1"/>
        <v/>
      </c>
      <c r="BN23" s="73" t="str">
        <f t="shared" si="1"/>
        <v/>
      </c>
      <c r="BO23" s="73" t="str">
        <f t="shared" si="1"/>
        <v/>
      </c>
      <c r="BP23" s="73" t="str">
        <f t="shared" si="1"/>
        <v/>
      </c>
      <c r="BQ23" s="73" t="str">
        <f t="shared" si="1"/>
        <v/>
      </c>
      <c r="BR23" s="73" t="str">
        <f t="shared" si="1"/>
        <v/>
      </c>
      <c r="BS23" s="73" t="str">
        <f t="shared" si="1"/>
        <v/>
      </c>
      <c r="BT23" s="73" t="str">
        <f t="shared" si="1"/>
        <v/>
      </c>
      <c r="BU23" s="73" t="str">
        <f t="shared" si="1"/>
        <v/>
      </c>
      <c r="BV23" s="73" t="str">
        <f t="shared" si="1"/>
        <v/>
      </c>
      <c r="BW23" s="73" t="str">
        <f t="shared" si="1"/>
        <v/>
      </c>
      <c r="BX23" s="73" t="str">
        <f t="shared" si="1"/>
        <v/>
      </c>
      <c r="BY23" s="73" t="str">
        <f t="shared" ref="BY23:CI23" si="2">IF(ISNUMBER(BY22),BY22*(1-$F$18),"")</f>
        <v/>
      </c>
      <c r="BZ23" s="73" t="str">
        <f t="shared" si="2"/>
        <v/>
      </c>
      <c r="CA23" s="73" t="str">
        <f t="shared" si="2"/>
        <v/>
      </c>
      <c r="CB23" s="73" t="str">
        <f t="shared" si="2"/>
        <v/>
      </c>
      <c r="CC23" s="73" t="str">
        <f t="shared" si="2"/>
        <v/>
      </c>
      <c r="CD23" s="73" t="str">
        <f t="shared" si="2"/>
        <v/>
      </c>
      <c r="CE23" s="73" t="str">
        <f t="shared" si="2"/>
        <v/>
      </c>
      <c r="CF23" s="73" t="str">
        <f t="shared" si="2"/>
        <v/>
      </c>
      <c r="CG23" s="73" t="str">
        <f t="shared" si="2"/>
        <v/>
      </c>
      <c r="CH23" s="73" t="str">
        <f t="shared" si="2"/>
        <v/>
      </c>
      <c r="CI23" s="73" t="str">
        <f t="shared" si="2"/>
        <v/>
      </c>
    </row>
    <row r="24" spans="1:87">
      <c r="C24" s="59" t="s">
        <v>214</v>
      </c>
      <c r="D24" s="2" t="s">
        <v>898</v>
      </c>
      <c r="E24" s="2" t="s">
        <v>58</v>
      </c>
      <c r="F24" s="2"/>
      <c r="G24" s="484"/>
      <c r="H24" s="73">
        <f>IF(ISNUMBER(H22),H22*$F$18,"")</f>
        <v>192.44753111917387</v>
      </c>
      <c r="I24" s="73">
        <f t="shared" ref="I24:J24" si="3">IF(ISNUMBER(I22),I22*$F$18,"")</f>
        <v>196.24994473904547</v>
      </c>
      <c r="J24" s="73">
        <f t="shared" si="3"/>
        <v>206.99134356684343</v>
      </c>
      <c r="K24" s="63">
        <f>IF(ISNUMBER(K22),K22*$F$18,"")</f>
        <v>219.2814445994976</v>
      </c>
      <c r="L24" s="63">
        <f>IF(ISNUMBER(L22),L22*$F$18,"")</f>
        <v>241.13353279374826</v>
      </c>
      <c r="M24" s="63" t="str">
        <f>IF(ISNUMBER(M22),M22*$F$18,"")</f>
        <v/>
      </c>
      <c r="N24" s="73" t="str">
        <f t="shared" ref="N24:BX24" si="4">IF(ISNUMBER(N22),N22*$F$18,"")</f>
        <v/>
      </c>
      <c r="O24" s="73" t="str">
        <f t="shared" si="4"/>
        <v/>
      </c>
      <c r="P24" s="73" t="str">
        <f t="shared" si="4"/>
        <v/>
      </c>
      <c r="Q24" s="73" t="str">
        <f t="shared" si="4"/>
        <v/>
      </c>
      <c r="R24" s="73" t="str">
        <f t="shared" si="4"/>
        <v/>
      </c>
      <c r="S24" s="73" t="str">
        <f t="shared" si="4"/>
        <v/>
      </c>
      <c r="T24" s="73" t="str">
        <f t="shared" si="4"/>
        <v/>
      </c>
      <c r="U24" s="73" t="str">
        <f t="shared" si="4"/>
        <v/>
      </c>
      <c r="V24" s="73" t="str">
        <f t="shared" si="4"/>
        <v/>
      </c>
      <c r="W24" s="73" t="str">
        <f t="shared" si="4"/>
        <v/>
      </c>
      <c r="X24" s="73" t="str">
        <f t="shared" si="4"/>
        <v/>
      </c>
      <c r="Y24" s="73" t="str">
        <f t="shared" si="4"/>
        <v/>
      </c>
      <c r="Z24" s="73" t="str">
        <f t="shared" si="4"/>
        <v/>
      </c>
      <c r="AA24" s="73" t="str">
        <f t="shared" si="4"/>
        <v/>
      </c>
      <c r="AB24" s="73" t="str">
        <f t="shared" si="4"/>
        <v/>
      </c>
      <c r="AC24" s="73" t="str">
        <f t="shared" si="4"/>
        <v/>
      </c>
      <c r="AD24" s="73" t="str">
        <f t="shared" si="4"/>
        <v/>
      </c>
      <c r="AE24" s="73" t="str">
        <f t="shared" si="4"/>
        <v/>
      </c>
      <c r="AF24" s="73" t="str">
        <f t="shared" si="4"/>
        <v/>
      </c>
      <c r="AG24" s="73" t="str">
        <f t="shared" si="4"/>
        <v/>
      </c>
      <c r="AH24" s="73" t="str">
        <f t="shared" si="4"/>
        <v/>
      </c>
      <c r="AI24" s="73" t="str">
        <f t="shared" si="4"/>
        <v/>
      </c>
      <c r="AJ24" s="73" t="str">
        <f t="shared" si="4"/>
        <v/>
      </c>
      <c r="AK24" s="73" t="str">
        <f t="shared" si="4"/>
        <v/>
      </c>
      <c r="AL24" s="73" t="str">
        <f t="shared" si="4"/>
        <v/>
      </c>
      <c r="AM24" s="73" t="str">
        <f t="shared" si="4"/>
        <v/>
      </c>
      <c r="AN24" s="73" t="str">
        <f t="shared" si="4"/>
        <v/>
      </c>
      <c r="AO24" s="73" t="str">
        <f t="shared" si="4"/>
        <v/>
      </c>
      <c r="AP24" s="73" t="str">
        <f t="shared" si="4"/>
        <v/>
      </c>
      <c r="AQ24" s="73" t="str">
        <f t="shared" si="4"/>
        <v/>
      </c>
      <c r="AR24" s="73" t="str">
        <f t="shared" si="4"/>
        <v/>
      </c>
      <c r="AS24" s="73" t="str">
        <f t="shared" si="4"/>
        <v/>
      </c>
      <c r="AT24" s="73" t="str">
        <f t="shared" si="4"/>
        <v/>
      </c>
      <c r="AU24" s="73" t="str">
        <f t="shared" si="4"/>
        <v/>
      </c>
      <c r="AV24" s="73" t="str">
        <f t="shared" si="4"/>
        <v/>
      </c>
      <c r="AW24" s="73" t="str">
        <f t="shared" si="4"/>
        <v/>
      </c>
      <c r="AX24" s="73" t="str">
        <f t="shared" si="4"/>
        <v/>
      </c>
      <c r="AY24" s="73" t="str">
        <f t="shared" si="4"/>
        <v/>
      </c>
      <c r="AZ24" s="73" t="str">
        <f t="shared" si="4"/>
        <v/>
      </c>
      <c r="BA24" s="73" t="str">
        <f t="shared" si="4"/>
        <v/>
      </c>
      <c r="BB24" s="73" t="str">
        <f t="shared" si="4"/>
        <v/>
      </c>
      <c r="BC24" s="73" t="str">
        <f t="shared" si="4"/>
        <v/>
      </c>
      <c r="BD24" s="73" t="str">
        <f t="shared" si="4"/>
        <v/>
      </c>
      <c r="BE24" s="73" t="str">
        <f t="shared" si="4"/>
        <v/>
      </c>
      <c r="BF24" s="73" t="str">
        <f t="shared" si="4"/>
        <v/>
      </c>
      <c r="BG24" s="73" t="str">
        <f t="shared" si="4"/>
        <v/>
      </c>
      <c r="BH24" s="73" t="str">
        <f t="shared" si="4"/>
        <v/>
      </c>
      <c r="BI24" s="73" t="str">
        <f t="shared" si="4"/>
        <v/>
      </c>
      <c r="BJ24" s="73" t="str">
        <f t="shared" si="4"/>
        <v/>
      </c>
      <c r="BK24" s="73" t="str">
        <f t="shared" si="4"/>
        <v/>
      </c>
      <c r="BL24" s="73" t="str">
        <f t="shared" si="4"/>
        <v/>
      </c>
      <c r="BM24" s="73" t="str">
        <f t="shared" si="4"/>
        <v/>
      </c>
      <c r="BN24" s="73" t="str">
        <f t="shared" si="4"/>
        <v/>
      </c>
      <c r="BO24" s="73" t="str">
        <f t="shared" si="4"/>
        <v/>
      </c>
      <c r="BP24" s="73" t="str">
        <f t="shared" si="4"/>
        <v/>
      </c>
      <c r="BQ24" s="73" t="str">
        <f t="shared" si="4"/>
        <v/>
      </c>
      <c r="BR24" s="73" t="str">
        <f t="shared" si="4"/>
        <v/>
      </c>
      <c r="BS24" s="73" t="str">
        <f t="shared" si="4"/>
        <v/>
      </c>
      <c r="BT24" s="73" t="str">
        <f t="shared" si="4"/>
        <v/>
      </c>
      <c r="BU24" s="73" t="str">
        <f t="shared" si="4"/>
        <v/>
      </c>
      <c r="BV24" s="73" t="str">
        <f t="shared" si="4"/>
        <v/>
      </c>
      <c r="BW24" s="73" t="str">
        <f t="shared" si="4"/>
        <v/>
      </c>
      <c r="BX24" s="73" t="str">
        <f t="shared" si="4"/>
        <v/>
      </c>
      <c r="BY24" s="73" t="str">
        <f t="shared" ref="BY24:CI24" si="5">IF(ISNUMBER(BY22),BY22*$F$18,"")</f>
        <v/>
      </c>
      <c r="BZ24" s="73" t="str">
        <f t="shared" si="5"/>
        <v/>
      </c>
      <c r="CA24" s="73" t="str">
        <f t="shared" si="5"/>
        <v/>
      </c>
      <c r="CB24" s="73" t="str">
        <f t="shared" si="5"/>
        <v/>
      </c>
      <c r="CC24" s="73" t="str">
        <f t="shared" si="5"/>
        <v/>
      </c>
      <c r="CD24" s="73" t="str">
        <f t="shared" si="5"/>
        <v/>
      </c>
      <c r="CE24" s="73" t="str">
        <f t="shared" si="5"/>
        <v/>
      </c>
      <c r="CF24" s="73" t="str">
        <f t="shared" si="5"/>
        <v/>
      </c>
      <c r="CG24" s="73" t="str">
        <f t="shared" si="5"/>
        <v/>
      </c>
      <c r="CH24" s="73" t="str">
        <f t="shared" si="5"/>
        <v/>
      </c>
      <c r="CI24" s="73" t="str">
        <f t="shared" si="5"/>
        <v/>
      </c>
    </row>
    <row r="25" spans="1:87">
      <c r="C25" s="1"/>
      <c r="D25" s="2"/>
      <c r="E25" s="2"/>
      <c r="F25" s="2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</row>
    <row r="26" spans="1:87">
      <c r="A26" s="52"/>
      <c r="B26" s="52"/>
      <c r="C26" s="105" t="s">
        <v>396</v>
      </c>
      <c r="D26" s="103"/>
      <c r="E26" s="103"/>
      <c r="F26" s="103"/>
      <c r="G26" s="143"/>
      <c r="H26" s="143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52"/>
      <c r="AH26" s="128"/>
      <c r="AI26" s="52"/>
      <c r="AJ26" s="128"/>
      <c r="AK26" s="52"/>
      <c r="AL26" s="128"/>
      <c r="AM26" s="52"/>
      <c r="AN26" s="128"/>
      <c r="AO26" s="52"/>
      <c r="AP26" s="128"/>
      <c r="AQ26" s="52"/>
      <c r="AR26" s="128"/>
      <c r="AS26" s="52"/>
      <c r="AT26" s="128"/>
      <c r="AU26" s="52"/>
      <c r="AV26" s="128"/>
      <c r="AW26" s="52"/>
      <c r="AX26" s="128"/>
      <c r="AY26" s="52"/>
      <c r="AZ26" s="128"/>
      <c r="BA26" s="52"/>
      <c r="BB26" s="128"/>
      <c r="BC26" s="52"/>
      <c r="BD26" s="128"/>
      <c r="BE26" s="52"/>
      <c r="BF26" s="128"/>
      <c r="BG26" s="52"/>
      <c r="BH26" s="128"/>
      <c r="BI26" s="52"/>
      <c r="BJ26" s="128"/>
      <c r="BK26" s="52"/>
      <c r="BL26" s="128"/>
      <c r="BM26" s="52"/>
      <c r="BN26" s="128"/>
      <c r="BO26" s="52"/>
      <c r="BP26" s="128"/>
      <c r="BQ26" s="52"/>
      <c r="BR26" s="128"/>
      <c r="BS26" s="52"/>
      <c r="BT26" s="128"/>
      <c r="BU26" s="52"/>
      <c r="BV26" s="128"/>
      <c r="BW26" s="52"/>
      <c r="BX26" s="128"/>
      <c r="BY26" s="52"/>
      <c r="BZ26" s="128"/>
      <c r="CA26" s="52"/>
      <c r="CB26" s="128"/>
      <c r="CC26" s="52"/>
      <c r="CD26" s="128"/>
      <c r="CE26" s="52"/>
      <c r="CF26" s="128"/>
      <c r="CG26" s="52"/>
      <c r="CH26" s="128"/>
      <c r="CI26" s="52"/>
    </row>
    <row r="27" spans="1:87">
      <c r="C27" s="1" t="s">
        <v>397</v>
      </c>
      <c r="D27" s="2" t="s">
        <v>389</v>
      </c>
      <c r="E27" s="2" t="s">
        <v>42</v>
      </c>
      <c r="F27" s="2"/>
      <c r="G27" s="420"/>
      <c r="H27" s="420"/>
      <c r="I27" s="420"/>
      <c r="J27" s="635"/>
      <c r="K27" s="172">
        <f>Inputs!K10</f>
        <v>-6.0999999999999999E-2</v>
      </c>
      <c r="L27" s="172">
        <f>Inputs!L10</f>
        <v>4.2000000000000003E-2</v>
      </c>
      <c r="M27" s="172">
        <f>Inputs!M10</f>
        <v>7.5999999999999998E-2</v>
      </c>
      <c r="N27" s="172">
        <f>Inputs!N10</f>
        <v>5.0700000000000002E-2</v>
      </c>
      <c r="O27" s="172">
        <f>Inputs!O10</f>
        <v>0.02</v>
      </c>
      <c r="P27" s="172">
        <f>Inputs!P10</f>
        <v>0.02</v>
      </c>
      <c r="Q27" s="172">
        <f>Inputs!Q10</f>
        <v>0.02</v>
      </c>
      <c r="R27" s="172">
        <f>Inputs!R10</f>
        <v>0.02</v>
      </c>
      <c r="S27" s="172">
        <f>Inputs!S10</f>
        <v>0.02</v>
      </c>
      <c r="T27" s="172">
        <f>Inputs!T10</f>
        <v>0.02</v>
      </c>
      <c r="U27" s="172">
        <f>Inputs!U10</f>
        <v>0.02</v>
      </c>
      <c r="V27" s="172">
        <f>Inputs!V10</f>
        <v>0.02</v>
      </c>
      <c r="W27" s="172">
        <f>Inputs!W10</f>
        <v>0.02</v>
      </c>
      <c r="X27" s="172">
        <f>Inputs!X10</f>
        <v>0.02</v>
      </c>
      <c r="Y27" s="172">
        <f>Inputs!Y10</f>
        <v>0.02</v>
      </c>
      <c r="Z27" s="172">
        <f>Inputs!Z10</f>
        <v>0.02</v>
      </c>
      <c r="AA27" s="172">
        <f>Inputs!AA10</f>
        <v>0.02</v>
      </c>
      <c r="AB27" s="172">
        <f>Inputs!AB10</f>
        <v>0.02</v>
      </c>
      <c r="AC27" s="172">
        <f>Inputs!AC10</f>
        <v>0.02</v>
      </c>
      <c r="AD27" s="172">
        <f>Inputs!AD10</f>
        <v>0.02</v>
      </c>
      <c r="AE27" s="172">
        <f>Inputs!AE10</f>
        <v>0.02</v>
      </c>
      <c r="AF27" s="172">
        <f>Inputs!AF10</f>
        <v>0.02</v>
      </c>
      <c r="AG27" s="172">
        <f>Inputs!AG10</f>
        <v>0</v>
      </c>
      <c r="AH27" s="172">
        <f>Inputs!AH10</f>
        <v>0</v>
      </c>
      <c r="AI27" s="172">
        <f>Inputs!AI10</f>
        <v>0</v>
      </c>
      <c r="AJ27" s="172">
        <f>Inputs!AJ10</f>
        <v>0</v>
      </c>
      <c r="AK27" s="172">
        <f>Inputs!AK10</f>
        <v>0</v>
      </c>
      <c r="AL27" s="172">
        <f>Inputs!AL10</f>
        <v>0</v>
      </c>
      <c r="AM27" s="172">
        <f>Inputs!AM10</f>
        <v>0</v>
      </c>
      <c r="AN27" s="172">
        <f>Inputs!AN10</f>
        <v>0</v>
      </c>
      <c r="AO27" s="172">
        <f>Inputs!AO10</f>
        <v>0</v>
      </c>
      <c r="AP27" s="172">
        <f>Inputs!AP10</f>
        <v>0</v>
      </c>
      <c r="AQ27" s="172">
        <f>Inputs!AQ10</f>
        <v>0</v>
      </c>
      <c r="AR27" s="172">
        <f>Inputs!AR10</f>
        <v>0</v>
      </c>
      <c r="AS27" s="172">
        <f>Inputs!AS10</f>
        <v>0</v>
      </c>
      <c r="AT27" s="172">
        <f>Inputs!AT10</f>
        <v>0</v>
      </c>
      <c r="AU27" s="172">
        <f>Inputs!AU10</f>
        <v>0</v>
      </c>
      <c r="AV27" s="172">
        <f>Inputs!AV10</f>
        <v>0</v>
      </c>
      <c r="AW27" s="172">
        <f>Inputs!AW10</f>
        <v>0</v>
      </c>
      <c r="AX27" s="172">
        <f>Inputs!AX10</f>
        <v>0</v>
      </c>
      <c r="AY27" s="172">
        <f>Inputs!AY10</f>
        <v>0</v>
      </c>
      <c r="AZ27" s="172">
        <f>Inputs!AZ10</f>
        <v>0</v>
      </c>
      <c r="BA27" s="172">
        <f>Inputs!BA10</f>
        <v>0</v>
      </c>
      <c r="BB27" s="172">
        <f>Inputs!BB10</f>
        <v>0</v>
      </c>
      <c r="BC27" s="172">
        <f>Inputs!BC10</f>
        <v>0</v>
      </c>
      <c r="BD27" s="172">
        <f>Inputs!BD10</f>
        <v>0</v>
      </c>
      <c r="BE27" s="172">
        <f>Inputs!BE10</f>
        <v>0</v>
      </c>
      <c r="BF27" s="172">
        <f>Inputs!BF10</f>
        <v>0</v>
      </c>
      <c r="BG27" s="172">
        <f>Inputs!BG10</f>
        <v>0</v>
      </c>
      <c r="BH27" s="172">
        <f>Inputs!BH10</f>
        <v>0</v>
      </c>
      <c r="BI27" s="172">
        <f>Inputs!BI10</f>
        <v>0</v>
      </c>
      <c r="BJ27" s="172">
        <f>Inputs!BJ10</f>
        <v>0</v>
      </c>
      <c r="BK27" s="172">
        <f>Inputs!BK10</f>
        <v>0</v>
      </c>
      <c r="BL27" s="172">
        <f>Inputs!BL10</f>
        <v>0</v>
      </c>
      <c r="BM27" s="172">
        <f>Inputs!BM10</f>
        <v>0</v>
      </c>
      <c r="BN27" s="172">
        <f>Inputs!BN10</f>
        <v>0</v>
      </c>
      <c r="BO27" s="172">
        <f>Inputs!BO10</f>
        <v>0</v>
      </c>
      <c r="BP27" s="172">
        <f>Inputs!BP10</f>
        <v>0</v>
      </c>
      <c r="BQ27" s="172">
        <f>Inputs!BQ10</f>
        <v>0</v>
      </c>
      <c r="BR27" s="172">
        <f>Inputs!BR10</f>
        <v>0</v>
      </c>
      <c r="BS27" s="172">
        <f>Inputs!BS10</f>
        <v>0</v>
      </c>
      <c r="BT27" s="172">
        <f>Inputs!BT10</f>
        <v>0</v>
      </c>
      <c r="BU27" s="172">
        <f>Inputs!BU10</f>
        <v>0</v>
      </c>
      <c r="BV27" s="172">
        <f>Inputs!BV10</f>
        <v>0</v>
      </c>
      <c r="BW27" s="172">
        <f>Inputs!BW10</f>
        <v>0</v>
      </c>
      <c r="BX27" s="172">
        <f>Inputs!BX10</f>
        <v>0</v>
      </c>
      <c r="BY27" s="172">
        <f>Inputs!BY10</f>
        <v>0</v>
      </c>
      <c r="BZ27" s="172">
        <f>Inputs!BZ10</f>
        <v>0</v>
      </c>
      <c r="CA27" s="172">
        <f>Inputs!CA10</f>
        <v>0</v>
      </c>
      <c r="CB27" s="172">
        <f>Inputs!CB10</f>
        <v>0</v>
      </c>
      <c r="CC27" s="172">
        <f>Inputs!CC10</f>
        <v>0</v>
      </c>
      <c r="CD27" s="172">
        <f>Inputs!CD10</f>
        <v>0</v>
      </c>
      <c r="CE27" s="172">
        <f>Inputs!CE10</f>
        <v>0</v>
      </c>
      <c r="CF27" s="172">
        <f>Inputs!CF10</f>
        <v>0</v>
      </c>
      <c r="CG27" s="172">
        <f>Inputs!CG10</f>
        <v>0</v>
      </c>
      <c r="CH27" s="172">
        <f>Inputs!CH10</f>
        <v>0</v>
      </c>
      <c r="CI27" s="172">
        <f>Inputs!CI10</f>
        <v>0</v>
      </c>
    </row>
    <row r="28" spans="1:87">
      <c r="C28" s="1" t="s">
        <v>398</v>
      </c>
      <c r="D28" s="2" t="s">
        <v>389</v>
      </c>
      <c r="E28" s="2" t="s">
        <v>42</v>
      </c>
      <c r="F28" s="2"/>
      <c r="G28" s="420"/>
      <c r="H28" s="420"/>
      <c r="I28" s="420"/>
      <c r="J28" s="635"/>
      <c r="K28" s="172">
        <f>Inputs!K11</f>
        <v>-6.0999999999999999E-2</v>
      </c>
      <c r="L28" s="172">
        <f>Inputs!L11</f>
        <v>4.2000000000000003E-2</v>
      </c>
      <c r="M28" s="172">
        <f>Inputs!M11</f>
        <v>7.5999999999999998E-2</v>
      </c>
      <c r="N28" s="172">
        <f>Inputs!N11</f>
        <v>5.0700000000000002E-2</v>
      </c>
      <c r="O28" s="172">
        <f>Inputs!O11</f>
        <v>0.02</v>
      </c>
      <c r="P28" s="172">
        <f>Inputs!P11</f>
        <v>0.02</v>
      </c>
      <c r="Q28" s="172">
        <f>Inputs!Q11</f>
        <v>0.02</v>
      </c>
      <c r="R28" s="172">
        <f>Inputs!R11</f>
        <v>0.02</v>
      </c>
      <c r="S28" s="172">
        <f>Inputs!S11</f>
        <v>0.02</v>
      </c>
      <c r="T28" s="172">
        <f>Inputs!T11</f>
        <v>0.02</v>
      </c>
      <c r="U28" s="172">
        <f>Inputs!U11</f>
        <v>0.02</v>
      </c>
      <c r="V28" s="172">
        <f>Inputs!V11</f>
        <v>0.02</v>
      </c>
      <c r="W28" s="172">
        <f>Inputs!W11</f>
        <v>0.02</v>
      </c>
      <c r="X28" s="172">
        <f>Inputs!X11</f>
        <v>0.02</v>
      </c>
      <c r="Y28" s="172">
        <f>Inputs!Y11</f>
        <v>0.02</v>
      </c>
      <c r="Z28" s="172">
        <f>Inputs!Z11</f>
        <v>0.02</v>
      </c>
      <c r="AA28" s="172">
        <f>Inputs!AA11</f>
        <v>0.02</v>
      </c>
      <c r="AB28" s="172">
        <f>Inputs!AB11</f>
        <v>0.02</v>
      </c>
      <c r="AC28" s="172">
        <f>Inputs!AC11</f>
        <v>0.02</v>
      </c>
      <c r="AD28" s="172">
        <f>Inputs!AD11</f>
        <v>0.02</v>
      </c>
      <c r="AE28" s="172">
        <f>Inputs!AE11</f>
        <v>0.02</v>
      </c>
      <c r="AF28" s="172">
        <f>Inputs!AF11</f>
        <v>0.02</v>
      </c>
      <c r="AG28" s="172">
        <f>Inputs!AG11</f>
        <v>0</v>
      </c>
      <c r="AH28" s="172">
        <f>Inputs!AH11</f>
        <v>0</v>
      </c>
      <c r="AI28" s="172">
        <f>Inputs!AI11</f>
        <v>0</v>
      </c>
      <c r="AJ28" s="172">
        <f>Inputs!AJ11</f>
        <v>0</v>
      </c>
      <c r="AK28" s="172">
        <f>Inputs!AK11</f>
        <v>0</v>
      </c>
      <c r="AL28" s="172">
        <f>Inputs!AL11</f>
        <v>0</v>
      </c>
      <c r="AM28" s="172">
        <f>Inputs!AM11</f>
        <v>0</v>
      </c>
      <c r="AN28" s="172">
        <f>Inputs!AN11</f>
        <v>0</v>
      </c>
      <c r="AO28" s="172">
        <f>Inputs!AO11</f>
        <v>0</v>
      </c>
      <c r="AP28" s="172">
        <f>Inputs!AP11</f>
        <v>0</v>
      </c>
      <c r="AQ28" s="172">
        <f>Inputs!AQ11</f>
        <v>0</v>
      </c>
      <c r="AR28" s="172">
        <f>Inputs!AR11</f>
        <v>0</v>
      </c>
      <c r="AS28" s="172">
        <f>Inputs!AS11</f>
        <v>0</v>
      </c>
      <c r="AT28" s="172">
        <f>Inputs!AT11</f>
        <v>0</v>
      </c>
      <c r="AU28" s="172">
        <f>Inputs!AU11</f>
        <v>0</v>
      </c>
      <c r="AV28" s="172">
        <f>Inputs!AV11</f>
        <v>0</v>
      </c>
      <c r="AW28" s="172">
        <f>Inputs!AW11</f>
        <v>0</v>
      </c>
      <c r="AX28" s="172">
        <f>Inputs!AX11</f>
        <v>0</v>
      </c>
      <c r="AY28" s="172">
        <f>Inputs!AY11</f>
        <v>0</v>
      </c>
      <c r="AZ28" s="172">
        <f>Inputs!AZ11</f>
        <v>0</v>
      </c>
      <c r="BA28" s="172">
        <f>Inputs!BA11</f>
        <v>0</v>
      </c>
      <c r="BB28" s="172">
        <f>Inputs!BB11</f>
        <v>0</v>
      </c>
      <c r="BC28" s="172">
        <f>Inputs!BC11</f>
        <v>0</v>
      </c>
      <c r="BD28" s="172">
        <f>Inputs!BD11</f>
        <v>0</v>
      </c>
      <c r="BE28" s="172">
        <f>Inputs!BE11</f>
        <v>0</v>
      </c>
      <c r="BF28" s="172">
        <f>Inputs!BF11</f>
        <v>0</v>
      </c>
      <c r="BG28" s="172">
        <f>Inputs!BG11</f>
        <v>0</v>
      </c>
      <c r="BH28" s="172">
        <f>Inputs!BH11</f>
        <v>0</v>
      </c>
      <c r="BI28" s="172">
        <f>Inputs!BI11</f>
        <v>0</v>
      </c>
      <c r="BJ28" s="172">
        <f>Inputs!BJ11</f>
        <v>0</v>
      </c>
      <c r="BK28" s="172">
        <f>Inputs!BK11</f>
        <v>0</v>
      </c>
      <c r="BL28" s="172">
        <f>Inputs!BL11</f>
        <v>0</v>
      </c>
      <c r="BM28" s="172">
        <f>Inputs!BM11</f>
        <v>0</v>
      </c>
      <c r="BN28" s="172">
        <f>Inputs!BN11</f>
        <v>0</v>
      </c>
      <c r="BO28" s="172">
        <f>Inputs!BO11</f>
        <v>0</v>
      </c>
      <c r="BP28" s="172">
        <f>Inputs!BP11</f>
        <v>0</v>
      </c>
      <c r="BQ28" s="172">
        <f>Inputs!BQ11</f>
        <v>0</v>
      </c>
      <c r="BR28" s="172">
        <f>Inputs!BR11</f>
        <v>0</v>
      </c>
      <c r="BS28" s="172">
        <f>Inputs!BS11</f>
        <v>0</v>
      </c>
      <c r="BT28" s="172">
        <f>Inputs!BT11</f>
        <v>0</v>
      </c>
      <c r="BU28" s="172">
        <f>Inputs!BU11</f>
        <v>0</v>
      </c>
      <c r="BV28" s="172">
        <f>Inputs!BV11</f>
        <v>0</v>
      </c>
      <c r="BW28" s="172">
        <f>Inputs!BW11</f>
        <v>0</v>
      </c>
      <c r="BX28" s="172">
        <f>Inputs!BX11</f>
        <v>0</v>
      </c>
      <c r="BY28" s="172">
        <f>Inputs!BY11</f>
        <v>0</v>
      </c>
      <c r="BZ28" s="172">
        <f>Inputs!BZ11</f>
        <v>0</v>
      </c>
      <c r="CA28" s="172">
        <f>Inputs!CA11</f>
        <v>0</v>
      </c>
      <c r="CB28" s="172">
        <f>Inputs!CB11</f>
        <v>0</v>
      </c>
      <c r="CC28" s="172">
        <f>Inputs!CC11</f>
        <v>0</v>
      </c>
      <c r="CD28" s="172">
        <f>Inputs!CD11</f>
        <v>0</v>
      </c>
      <c r="CE28" s="172">
        <f>Inputs!CE11</f>
        <v>0</v>
      </c>
      <c r="CF28" s="172">
        <f>Inputs!CF11</f>
        <v>0</v>
      </c>
      <c r="CG28" s="172">
        <f>Inputs!CG11</f>
        <v>0</v>
      </c>
      <c r="CH28" s="172">
        <f>Inputs!CH11</f>
        <v>0</v>
      </c>
      <c r="CI28" s="172">
        <f>Inputs!CI11</f>
        <v>0</v>
      </c>
    </row>
    <row r="29" spans="1:87">
      <c r="C29" s="1" t="s">
        <v>399</v>
      </c>
      <c r="D29" s="2" t="s">
        <v>389</v>
      </c>
      <c r="E29" s="2" t="s">
        <v>42</v>
      </c>
      <c r="F29" s="2"/>
      <c r="G29" s="420"/>
      <c r="H29" s="420"/>
      <c r="I29" s="420"/>
      <c r="J29" s="635"/>
      <c r="K29" s="172">
        <f>Inputs!K12</f>
        <v>-6.0999999999999999E-2</v>
      </c>
      <c r="L29" s="172">
        <f>Inputs!L12</f>
        <v>4.2000000000000003E-2</v>
      </c>
      <c r="M29" s="172">
        <f>Inputs!M12</f>
        <v>7.5999999999999998E-2</v>
      </c>
      <c r="N29" s="172">
        <f>Inputs!N12</f>
        <v>5.0700000000000002E-2</v>
      </c>
      <c r="O29" s="172">
        <f>Inputs!O12</f>
        <v>0.02</v>
      </c>
      <c r="P29" s="172">
        <f>Inputs!P12</f>
        <v>0.02</v>
      </c>
      <c r="Q29" s="172">
        <f>Inputs!Q12</f>
        <v>0.02</v>
      </c>
      <c r="R29" s="172">
        <f>Inputs!R12</f>
        <v>0.02</v>
      </c>
      <c r="S29" s="172">
        <f>Inputs!S12</f>
        <v>0.02</v>
      </c>
      <c r="T29" s="172">
        <f>Inputs!T12</f>
        <v>0.02</v>
      </c>
      <c r="U29" s="172">
        <f>Inputs!U12</f>
        <v>0.02</v>
      </c>
      <c r="V29" s="172">
        <f>Inputs!V12</f>
        <v>0.02</v>
      </c>
      <c r="W29" s="172">
        <f>Inputs!W12</f>
        <v>0.02</v>
      </c>
      <c r="X29" s="172">
        <f>Inputs!X12</f>
        <v>0.02</v>
      </c>
      <c r="Y29" s="172">
        <f>Inputs!Y12</f>
        <v>0.02</v>
      </c>
      <c r="Z29" s="172">
        <f>Inputs!Z12</f>
        <v>0.02</v>
      </c>
      <c r="AA29" s="172">
        <f>Inputs!AA12</f>
        <v>0.02</v>
      </c>
      <c r="AB29" s="172">
        <f>Inputs!AB12</f>
        <v>0.02</v>
      </c>
      <c r="AC29" s="172">
        <f>Inputs!AC12</f>
        <v>0.02</v>
      </c>
      <c r="AD29" s="172">
        <f>Inputs!AD12</f>
        <v>0.02</v>
      </c>
      <c r="AE29" s="172">
        <f>Inputs!AE12</f>
        <v>0.02</v>
      </c>
      <c r="AF29" s="172">
        <f>Inputs!AF12</f>
        <v>0.02</v>
      </c>
      <c r="AG29" s="172">
        <f>Inputs!AG12</f>
        <v>0</v>
      </c>
      <c r="AH29" s="172">
        <f>Inputs!AH12</f>
        <v>0</v>
      </c>
      <c r="AI29" s="172">
        <f>Inputs!AI12</f>
        <v>0</v>
      </c>
      <c r="AJ29" s="172">
        <f>Inputs!AJ12</f>
        <v>0</v>
      </c>
      <c r="AK29" s="172">
        <f>Inputs!AK12</f>
        <v>0</v>
      </c>
      <c r="AL29" s="172">
        <f>Inputs!AL12</f>
        <v>0</v>
      </c>
      <c r="AM29" s="172">
        <f>Inputs!AM12</f>
        <v>0</v>
      </c>
      <c r="AN29" s="172">
        <f>Inputs!AN12</f>
        <v>0</v>
      </c>
      <c r="AO29" s="172">
        <f>Inputs!AO12</f>
        <v>0</v>
      </c>
      <c r="AP29" s="172">
        <f>Inputs!AP12</f>
        <v>0</v>
      </c>
      <c r="AQ29" s="172">
        <f>Inputs!AQ12</f>
        <v>0</v>
      </c>
      <c r="AR29" s="172">
        <f>Inputs!AR12</f>
        <v>0</v>
      </c>
      <c r="AS29" s="172">
        <f>Inputs!AS12</f>
        <v>0</v>
      </c>
      <c r="AT29" s="172">
        <f>Inputs!AT12</f>
        <v>0</v>
      </c>
      <c r="AU29" s="172">
        <f>Inputs!AU12</f>
        <v>0</v>
      </c>
      <c r="AV29" s="172">
        <f>Inputs!AV12</f>
        <v>0</v>
      </c>
      <c r="AW29" s="172">
        <f>Inputs!AW12</f>
        <v>0</v>
      </c>
      <c r="AX29" s="172">
        <f>Inputs!AX12</f>
        <v>0</v>
      </c>
      <c r="AY29" s="172">
        <f>Inputs!AY12</f>
        <v>0</v>
      </c>
      <c r="AZ29" s="172">
        <f>Inputs!AZ12</f>
        <v>0</v>
      </c>
      <c r="BA29" s="172">
        <f>Inputs!BA12</f>
        <v>0</v>
      </c>
      <c r="BB29" s="172">
        <f>Inputs!BB12</f>
        <v>0</v>
      </c>
      <c r="BC29" s="172">
        <f>Inputs!BC12</f>
        <v>0</v>
      </c>
      <c r="BD29" s="172">
        <f>Inputs!BD12</f>
        <v>0</v>
      </c>
      <c r="BE29" s="172">
        <f>Inputs!BE12</f>
        <v>0</v>
      </c>
      <c r="BF29" s="172">
        <f>Inputs!BF12</f>
        <v>0</v>
      </c>
      <c r="BG29" s="172">
        <f>Inputs!BG12</f>
        <v>0</v>
      </c>
      <c r="BH29" s="172">
        <f>Inputs!BH12</f>
        <v>0</v>
      </c>
      <c r="BI29" s="172">
        <f>Inputs!BI12</f>
        <v>0</v>
      </c>
      <c r="BJ29" s="172">
        <f>Inputs!BJ12</f>
        <v>0</v>
      </c>
      <c r="BK29" s="172">
        <f>Inputs!BK12</f>
        <v>0</v>
      </c>
      <c r="BL29" s="172">
        <f>Inputs!BL12</f>
        <v>0</v>
      </c>
      <c r="BM29" s="172">
        <f>Inputs!BM12</f>
        <v>0</v>
      </c>
      <c r="BN29" s="172">
        <f>Inputs!BN12</f>
        <v>0</v>
      </c>
      <c r="BO29" s="172">
        <f>Inputs!BO12</f>
        <v>0</v>
      </c>
      <c r="BP29" s="172">
        <f>Inputs!BP12</f>
        <v>0</v>
      </c>
      <c r="BQ29" s="172">
        <f>Inputs!BQ12</f>
        <v>0</v>
      </c>
      <c r="BR29" s="172">
        <f>Inputs!BR12</f>
        <v>0</v>
      </c>
      <c r="BS29" s="172">
        <f>Inputs!BS12</f>
        <v>0</v>
      </c>
      <c r="BT29" s="172">
        <f>Inputs!BT12</f>
        <v>0</v>
      </c>
      <c r="BU29" s="172">
        <f>Inputs!BU12</f>
        <v>0</v>
      </c>
      <c r="BV29" s="172">
        <f>Inputs!BV12</f>
        <v>0</v>
      </c>
      <c r="BW29" s="172">
        <f>Inputs!BW12</f>
        <v>0</v>
      </c>
      <c r="BX29" s="172">
        <f>Inputs!BX12</f>
        <v>0</v>
      </c>
      <c r="BY29" s="172">
        <f>Inputs!BY12</f>
        <v>0</v>
      </c>
      <c r="BZ29" s="172">
        <f>Inputs!BZ12</f>
        <v>0</v>
      </c>
      <c r="CA29" s="172">
        <f>Inputs!CA12</f>
        <v>0</v>
      </c>
      <c r="CB29" s="172">
        <f>Inputs!CB12</f>
        <v>0</v>
      </c>
      <c r="CC29" s="172">
        <f>Inputs!CC12</f>
        <v>0</v>
      </c>
      <c r="CD29" s="172">
        <f>Inputs!CD12</f>
        <v>0</v>
      </c>
      <c r="CE29" s="172">
        <f>Inputs!CE12</f>
        <v>0</v>
      </c>
      <c r="CF29" s="172">
        <f>Inputs!CF12</f>
        <v>0</v>
      </c>
      <c r="CG29" s="172">
        <f>Inputs!CG12</f>
        <v>0</v>
      </c>
      <c r="CH29" s="172">
        <f>Inputs!CH12</f>
        <v>0</v>
      </c>
      <c r="CI29" s="172">
        <f>Inputs!CI12</f>
        <v>0</v>
      </c>
    </row>
    <row r="30" spans="1:87">
      <c r="C30" s="1" t="s">
        <v>400</v>
      </c>
      <c r="D30" s="2" t="s">
        <v>389</v>
      </c>
      <c r="E30" s="2" t="s">
        <v>42</v>
      </c>
      <c r="F30" s="2"/>
      <c r="G30" s="420"/>
      <c r="H30" s="420"/>
      <c r="I30" s="420"/>
      <c r="J30" s="635"/>
      <c r="K30" s="172">
        <f>Inputs!K13</f>
        <v>-6.0999999999999999E-2</v>
      </c>
      <c r="L30" s="172">
        <f>Inputs!L13</f>
        <v>4.2000000000000003E-2</v>
      </c>
      <c r="M30" s="172">
        <f>Inputs!M13</f>
        <v>7.5999999999999998E-2</v>
      </c>
      <c r="N30" s="172">
        <f>Inputs!N13</f>
        <v>5.0700000000000002E-2</v>
      </c>
      <c r="O30" s="172">
        <f>Inputs!O13</f>
        <v>0.02</v>
      </c>
      <c r="P30" s="172">
        <f>Inputs!P13</f>
        <v>0.02</v>
      </c>
      <c r="Q30" s="172">
        <f>Inputs!Q13</f>
        <v>0.02</v>
      </c>
      <c r="R30" s="172">
        <f>Inputs!R13</f>
        <v>0.02</v>
      </c>
      <c r="S30" s="172">
        <f>Inputs!S13</f>
        <v>0.02</v>
      </c>
      <c r="T30" s="172">
        <f>Inputs!T13</f>
        <v>0.02</v>
      </c>
      <c r="U30" s="172">
        <f>Inputs!U13</f>
        <v>0.02</v>
      </c>
      <c r="V30" s="172">
        <f>Inputs!V13</f>
        <v>0.02</v>
      </c>
      <c r="W30" s="172">
        <f>Inputs!W13</f>
        <v>0.02</v>
      </c>
      <c r="X30" s="172">
        <f>Inputs!X13</f>
        <v>0.02</v>
      </c>
      <c r="Y30" s="172">
        <f>Inputs!Y13</f>
        <v>0.02</v>
      </c>
      <c r="Z30" s="172">
        <f>Inputs!Z13</f>
        <v>0.02</v>
      </c>
      <c r="AA30" s="172">
        <f>Inputs!AA13</f>
        <v>0.02</v>
      </c>
      <c r="AB30" s="172">
        <f>Inputs!AB13</f>
        <v>0.02</v>
      </c>
      <c r="AC30" s="172">
        <f>Inputs!AC13</f>
        <v>0.02</v>
      </c>
      <c r="AD30" s="172">
        <f>Inputs!AD13</f>
        <v>0.02</v>
      </c>
      <c r="AE30" s="172">
        <f>Inputs!AE13</f>
        <v>0.02</v>
      </c>
      <c r="AF30" s="172">
        <f>Inputs!AF13</f>
        <v>0.02</v>
      </c>
      <c r="AG30" s="172">
        <f>Inputs!AG13</f>
        <v>0</v>
      </c>
      <c r="AH30" s="172">
        <f>Inputs!AH13</f>
        <v>0</v>
      </c>
      <c r="AI30" s="172">
        <f>Inputs!AI13</f>
        <v>0</v>
      </c>
      <c r="AJ30" s="172">
        <f>Inputs!AJ13</f>
        <v>0</v>
      </c>
      <c r="AK30" s="172">
        <f>Inputs!AK13</f>
        <v>0</v>
      </c>
      <c r="AL30" s="172">
        <f>Inputs!AL13</f>
        <v>0</v>
      </c>
      <c r="AM30" s="172">
        <f>Inputs!AM13</f>
        <v>0</v>
      </c>
      <c r="AN30" s="172">
        <f>Inputs!AN13</f>
        <v>0</v>
      </c>
      <c r="AO30" s="172">
        <f>Inputs!AO13</f>
        <v>0</v>
      </c>
      <c r="AP30" s="172">
        <f>Inputs!AP13</f>
        <v>0</v>
      </c>
      <c r="AQ30" s="172">
        <f>Inputs!AQ13</f>
        <v>0</v>
      </c>
      <c r="AR30" s="172">
        <f>Inputs!AR13</f>
        <v>0</v>
      </c>
      <c r="AS30" s="172">
        <f>Inputs!AS13</f>
        <v>0</v>
      </c>
      <c r="AT30" s="172">
        <f>Inputs!AT13</f>
        <v>0</v>
      </c>
      <c r="AU30" s="172">
        <f>Inputs!AU13</f>
        <v>0</v>
      </c>
      <c r="AV30" s="172">
        <f>Inputs!AV13</f>
        <v>0</v>
      </c>
      <c r="AW30" s="172">
        <f>Inputs!AW13</f>
        <v>0</v>
      </c>
      <c r="AX30" s="172">
        <f>Inputs!AX13</f>
        <v>0</v>
      </c>
      <c r="AY30" s="172">
        <f>Inputs!AY13</f>
        <v>0</v>
      </c>
      <c r="AZ30" s="172">
        <f>Inputs!AZ13</f>
        <v>0</v>
      </c>
      <c r="BA30" s="172">
        <f>Inputs!BA13</f>
        <v>0</v>
      </c>
      <c r="BB30" s="172">
        <f>Inputs!BB13</f>
        <v>0</v>
      </c>
      <c r="BC30" s="172">
        <f>Inputs!BC13</f>
        <v>0</v>
      </c>
      <c r="BD30" s="172">
        <f>Inputs!BD13</f>
        <v>0</v>
      </c>
      <c r="BE30" s="172">
        <f>Inputs!BE13</f>
        <v>0</v>
      </c>
      <c r="BF30" s="172">
        <f>Inputs!BF13</f>
        <v>0</v>
      </c>
      <c r="BG30" s="172">
        <f>Inputs!BG13</f>
        <v>0</v>
      </c>
      <c r="BH30" s="172">
        <f>Inputs!BH13</f>
        <v>0</v>
      </c>
      <c r="BI30" s="172">
        <f>Inputs!BI13</f>
        <v>0</v>
      </c>
      <c r="BJ30" s="172">
        <f>Inputs!BJ13</f>
        <v>0</v>
      </c>
      <c r="BK30" s="172">
        <f>Inputs!BK13</f>
        <v>0</v>
      </c>
      <c r="BL30" s="172">
        <f>Inputs!BL13</f>
        <v>0</v>
      </c>
      <c r="BM30" s="172">
        <f>Inputs!BM13</f>
        <v>0</v>
      </c>
      <c r="BN30" s="172">
        <f>Inputs!BN13</f>
        <v>0</v>
      </c>
      <c r="BO30" s="172">
        <f>Inputs!BO13</f>
        <v>0</v>
      </c>
      <c r="BP30" s="172">
        <f>Inputs!BP13</f>
        <v>0</v>
      </c>
      <c r="BQ30" s="172">
        <f>Inputs!BQ13</f>
        <v>0</v>
      </c>
      <c r="BR30" s="172">
        <f>Inputs!BR13</f>
        <v>0</v>
      </c>
      <c r="BS30" s="172">
        <f>Inputs!BS13</f>
        <v>0</v>
      </c>
      <c r="BT30" s="172">
        <f>Inputs!BT13</f>
        <v>0</v>
      </c>
      <c r="BU30" s="172">
        <f>Inputs!BU13</f>
        <v>0</v>
      </c>
      <c r="BV30" s="172">
        <f>Inputs!BV13</f>
        <v>0</v>
      </c>
      <c r="BW30" s="172">
        <f>Inputs!BW13</f>
        <v>0</v>
      </c>
      <c r="BX30" s="172">
        <f>Inputs!BX13</f>
        <v>0</v>
      </c>
      <c r="BY30" s="172">
        <f>Inputs!BY13</f>
        <v>0</v>
      </c>
      <c r="BZ30" s="172">
        <f>Inputs!BZ13</f>
        <v>0</v>
      </c>
      <c r="CA30" s="172">
        <f>Inputs!CA13</f>
        <v>0</v>
      </c>
      <c r="CB30" s="172">
        <f>Inputs!CB13</f>
        <v>0</v>
      </c>
      <c r="CC30" s="172">
        <f>Inputs!CC13</f>
        <v>0</v>
      </c>
      <c r="CD30" s="172">
        <f>Inputs!CD13</f>
        <v>0</v>
      </c>
      <c r="CE30" s="172">
        <f>Inputs!CE13</f>
        <v>0</v>
      </c>
      <c r="CF30" s="172">
        <f>Inputs!CF13</f>
        <v>0</v>
      </c>
      <c r="CG30" s="172">
        <f>Inputs!CG13</f>
        <v>0</v>
      </c>
      <c r="CH30" s="172">
        <f>Inputs!CH13</f>
        <v>0</v>
      </c>
      <c r="CI30" s="172">
        <f>Inputs!CI13</f>
        <v>0</v>
      </c>
    </row>
    <row r="31" spans="1:87">
      <c r="C31" s="1" t="s">
        <v>401</v>
      </c>
      <c r="D31" s="2" t="s">
        <v>389</v>
      </c>
      <c r="E31" s="2" t="s">
        <v>42</v>
      </c>
      <c r="F31" s="2"/>
      <c r="G31" s="420"/>
      <c r="H31" s="420"/>
      <c r="I31" s="420"/>
      <c r="J31" s="635"/>
      <c r="K31" s="172">
        <f>Inputs!K14</f>
        <v>-6.0999999999999999E-2</v>
      </c>
      <c r="L31" s="172">
        <f>Inputs!L14</f>
        <v>4.2000000000000003E-2</v>
      </c>
      <c r="M31" s="172">
        <f>Inputs!M14</f>
        <v>7.5999999999999998E-2</v>
      </c>
      <c r="N31" s="172">
        <f>Inputs!N14</f>
        <v>5.0700000000000002E-2</v>
      </c>
      <c r="O31" s="172">
        <f>Inputs!O14</f>
        <v>0.02</v>
      </c>
      <c r="P31" s="172">
        <f>Inputs!P14</f>
        <v>0.02</v>
      </c>
      <c r="Q31" s="172">
        <f>Inputs!Q14</f>
        <v>0.02</v>
      </c>
      <c r="R31" s="172">
        <f>Inputs!R14</f>
        <v>0.02</v>
      </c>
      <c r="S31" s="172">
        <f>Inputs!S14</f>
        <v>0.02</v>
      </c>
      <c r="T31" s="172">
        <f>Inputs!T14</f>
        <v>0.02</v>
      </c>
      <c r="U31" s="172">
        <f>Inputs!U14</f>
        <v>0.02</v>
      </c>
      <c r="V31" s="172">
        <f>Inputs!V14</f>
        <v>0.02</v>
      </c>
      <c r="W31" s="172">
        <f>Inputs!W14</f>
        <v>0.02</v>
      </c>
      <c r="X31" s="172">
        <f>Inputs!X14</f>
        <v>0.02</v>
      </c>
      <c r="Y31" s="172">
        <f>Inputs!Y14</f>
        <v>0.02</v>
      </c>
      <c r="Z31" s="172">
        <f>Inputs!Z14</f>
        <v>0.02</v>
      </c>
      <c r="AA31" s="172">
        <f>Inputs!AA14</f>
        <v>0.02</v>
      </c>
      <c r="AB31" s="172">
        <f>Inputs!AB14</f>
        <v>0.02</v>
      </c>
      <c r="AC31" s="172">
        <f>Inputs!AC14</f>
        <v>0.02</v>
      </c>
      <c r="AD31" s="172">
        <f>Inputs!AD14</f>
        <v>0.02</v>
      </c>
      <c r="AE31" s="172">
        <f>Inputs!AE14</f>
        <v>0.02</v>
      </c>
      <c r="AF31" s="172">
        <f>Inputs!AF14</f>
        <v>0.02</v>
      </c>
      <c r="AG31" s="172">
        <f>Inputs!AG14</f>
        <v>0</v>
      </c>
      <c r="AH31" s="172">
        <f>Inputs!AH14</f>
        <v>0</v>
      </c>
      <c r="AI31" s="172">
        <f>Inputs!AI14</f>
        <v>0</v>
      </c>
      <c r="AJ31" s="172">
        <f>Inputs!AJ14</f>
        <v>0</v>
      </c>
      <c r="AK31" s="172">
        <f>Inputs!AK14</f>
        <v>0</v>
      </c>
      <c r="AL31" s="172">
        <f>Inputs!AL14</f>
        <v>0</v>
      </c>
      <c r="AM31" s="172">
        <f>Inputs!AM14</f>
        <v>0</v>
      </c>
      <c r="AN31" s="172">
        <f>Inputs!AN14</f>
        <v>0</v>
      </c>
      <c r="AO31" s="172">
        <f>Inputs!AO14</f>
        <v>0</v>
      </c>
      <c r="AP31" s="172">
        <f>Inputs!AP14</f>
        <v>0</v>
      </c>
      <c r="AQ31" s="172">
        <f>Inputs!AQ14</f>
        <v>0</v>
      </c>
      <c r="AR31" s="172">
        <f>Inputs!AR14</f>
        <v>0</v>
      </c>
      <c r="AS31" s="172">
        <f>Inputs!AS14</f>
        <v>0</v>
      </c>
      <c r="AT31" s="172">
        <f>Inputs!AT14</f>
        <v>0</v>
      </c>
      <c r="AU31" s="172">
        <f>Inputs!AU14</f>
        <v>0</v>
      </c>
      <c r="AV31" s="172">
        <f>Inputs!AV14</f>
        <v>0</v>
      </c>
      <c r="AW31" s="172">
        <f>Inputs!AW14</f>
        <v>0</v>
      </c>
      <c r="AX31" s="172">
        <f>Inputs!AX14</f>
        <v>0</v>
      </c>
      <c r="AY31" s="172">
        <f>Inputs!AY14</f>
        <v>0</v>
      </c>
      <c r="AZ31" s="172">
        <f>Inputs!AZ14</f>
        <v>0</v>
      </c>
      <c r="BA31" s="172">
        <f>Inputs!BA14</f>
        <v>0</v>
      </c>
      <c r="BB31" s="172">
        <f>Inputs!BB14</f>
        <v>0</v>
      </c>
      <c r="BC31" s="172">
        <f>Inputs!BC14</f>
        <v>0</v>
      </c>
      <c r="BD31" s="172">
        <f>Inputs!BD14</f>
        <v>0</v>
      </c>
      <c r="BE31" s="172">
        <f>Inputs!BE14</f>
        <v>0</v>
      </c>
      <c r="BF31" s="172">
        <f>Inputs!BF14</f>
        <v>0</v>
      </c>
      <c r="BG31" s="172">
        <f>Inputs!BG14</f>
        <v>0</v>
      </c>
      <c r="BH31" s="172">
        <f>Inputs!BH14</f>
        <v>0</v>
      </c>
      <c r="BI31" s="172">
        <f>Inputs!BI14</f>
        <v>0</v>
      </c>
      <c r="BJ31" s="172">
        <f>Inputs!BJ14</f>
        <v>0</v>
      </c>
      <c r="BK31" s="172">
        <f>Inputs!BK14</f>
        <v>0</v>
      </c>
      <c r="BL31" s="172">
        <f>Inputs!BL14</f>
        <v>0</v>
      </c>
      <c r="BM31" s="172">
        <f>Inputs!BM14</f>
        <v>0</v>
      </c>
      <c r="BN31" s="172">
        <f>Inputs!BN14</f>
        <v>0</v>
      </c>
      <c r="BO31" s="172">
        <f>Inputs!BO14</f>
        <v>0</v>
      </c>
      <c r="BP31" s="172">
        <f>Inputs!BP14</f>
        <v>0</v>
      </c>
      <c r="BQ31" s="172">
        <f>Inputs!BQ14</f>
        <v>0</v>
      </c>
      <c r="BR31" s="172">
        <f>Inputs!BR14</f>
        <v>0</v>
      </c>
      <c r="BS31" s="172">
        <f>Inputs!BS14</f>
        <v>0</v>
      </c>
      <c r="BT31" s="172">
        <f>Inputs!BT14</f>
        <v>0</v>
      </c>
      <c r="BU31" s="172">
        <f>Inputs!BU14</f>
        <v>0</v>
      </c>
      <c r="BV31" s="172">
        <f>Inputs!BV14</f>
        <v>0</v>
      </c>
      <c r="BW31" s="172">
        <f>Inputs!BW14</f>
        <v>0</v>
      </c>
      <c r="BX31" s="172">
        <f>Inputs!BX14</f>
        <v>0</v>
      </c>
      <c r="BY31" s="172">
        <f>Inputs!BY14</f>
        <v>0</v>
      </c>
      <c r="BZ31" s="172">
        <f>Inputs!BZ14</f>
        <v>0</v>
      </c>
      <c r="CA31" s="172">
        <f>Inputs!CA14</f>
        <v>0</v>
      </c>
      <c r="CB31" s="172">
        <f>Inputs!CB14</f>
        <v>0</v>
      </c>
      <c r="CC31" s="172">
        <f>Inputs!CC14</f>
        <v>0</v>
      </c>
      <c r="CD31" s="172">
        <f>Inputs!CD14</f>
        <v>0</v>
      </c>
      <c r="CE31" s="172">
        <f>Inputs!CE14</f>
        <v>0</v>
      </c>
      <c r="CF31" s="172">
        <f>Inputs!CF14</f>
        <v>0</v>
      </c>
      <c r="CG31" s="172">
        <f>Inputs!CG14</f>
        <v>0</v>
      </c>
      <c r="CH31" s="172">
        <f>Inputs!CH14</f>
        <v>0</v>
      </c>
      <c r="CI31" s="172">
        <f>Inputs!CI14</f>
        <v>0</v>
      </c>
    </row>
    <row r="32" spans="1:87">
      <c r="D32" s="2"/>
      <c r="E32" s="2"/>
      <c r="F32" s="2"/>
    </row>
    <row r="33" spans="3:87">
      <c r="C33" s="1" t="s">
        <v>402</v>
      </c>
      <c r="D33" s="2" t="s">
        <v>41</v>
      </c>
      <c r="E33" s="2" t="s">
        <v>42</v>
      </c>
      <c r="F33" s="2"/>
      <c r="G33" s="420"/>
      <c r="H33" s="420"/>
      <c r="I33" s="420"/>
      <c r="J33" s="420"/>
      <c r="K33" s="172">
        <f>Inputs!K20</f>
        <v>0</v>
      </c>
      <c r="L33" s="172">
        <f>Inputs!L20</f>
        <v>0</v>
      </c>
      <c r="M33" s="172">
        <f>Inputs!M20</f>
        <v>7.4999999999999997E-3</v>
      </c>
      <c r="N33" s="172">
        <f>Inputs!N20</f>
        <v>7.4999999999999997E-3</v>
      </c>
      <c r="O33" s="172">
        <f>Inputs!O20</f>
        <v>5.0000000000000001E-3</v>
      </c>
      <c r="P33" s="172">
        <f>Inputs!P20</f>
        <v>5.0000000000000001E-3</v>
      </c>
      <c r="Q33" s="172">
        <f>Inputs!Q20</f>
        <v>5.0000000000000001E-3</v>
      </c>
      <c r="R33" s="172">
        <f>Inputs!R20</f>
        <v>5.0000000000000001E-3</v>
      </c>
      <c r="S33" s="172">
        <f>Inputs!S20</f>
        <v>5.0000000000000001E-3</v>
      </c>
      <c r="T33" s="172">
        <f>Inputs!T20</f>
        <v>5.0000000000000001E-3</v>
      </c>
      <c r="U33" s="172">
        <f>Inputs!U20</f>
        <v>5.0000000000000001E-3</v>
      </c>
      <c r="V33" s="172">
        <f>Inputs!V20</f>
        <v>5.0000000000000001E-3</v>
      </c>
      <c r="W33" s="172">
        <f>Inputs!W20</f>
        <v>5.0000000000000001E-3</v>
      </c>
      <c r="X33" s="172">
        <f>Inputs!X20</f>
        <v>5.0000000000000001E-3</v>
      </c>
      <c r="Y33" s="172">
        <f>Inputs!Y20</f>
        <v>5.0000000000000001E-3</v>
      </c>
      <c r="Z33" s="172">
        <f>Inputs!Z20</f>
        <v>5.0000000000000001E-3</v>
      </c>
      <c r="AA33" s="172">
        <f>Inputs!AA20</f>
        <v>5.0000000000000001E-3</v>
      </c>
      <c r="AB33" s="172">
        <f>Inputs!AB20</f>
        <v>5.0000000000000001E-3</v>
      </c>
      <c r="AC33" s="172">
        <f>Inputs!AC20</f>
        <v>5.0000000000000001E-3</v>
      </c>
      <c r="AD33" s="172">
        <f>Inputs!AD20</f>
        <v>5.0000000000000001E-3</v>
      </c>
      <c r="AE33" s="172">
        <f>Inputs!AE20</f>
        <v>5.0000000000000001E-3</v>
      </c>
      <c r="AF33" s="172">
        <f>Inputs!AF20</f>
        <v>5.0000000000000001E-3</v>
      </c>
      <c r="AG33" s="172">
        <f>Inputs!AG20</f>
        <v>5.0000000000000001E-3</v>
      </c>
      <c r="AH33" s="172">
        <f>Inputs!AH20</f>
        <v>5.0000000000000001E-3</v>
      </c>
      <c r="AI33" s="172">
        <f>Inputs!AI20</f>
        <v>5.0000000000000001E-3</v>
      </c>
      <c r="AJ33" s="172">
        <f>Inputs!AJ20</f>
        <v>5.0000000000000001E-3</v>
      </c>
      <c r="AK33" s="172">
        <f>Inputs!AK20</f>
        <v>5.0000000000000001E-3</v>
      </c>
      <c r="AL33" s="172">
        <f>Inputs!AL20</f>
        <v>5.0000000000000001E-3</v>
      </c>
      <c r="AM33" s="172">
        <f>Inputs!AM20</f>
        <v>5.0000000000000001E-3</v>
      </c>
      <c r="AN33" s="172">
        <f>Inputs!AN20</f>
        <v>5.0000000000000001E-3</v>
      </c>
      <c r="AO33" s="172">
        <f>Inputs!AO20</f>
        <v>5.0000000000000001E-3</v>
      </c>
      <c r="AP33" s="172">
        <f>Inputs!AP20</f>
        <v>5.0000000000000001E-3</v>
      </c>
      <c r="AQ33" s="172">
        <f>Inputs!AQ20</f>
        <v>5.0000000000000001E-3</v>
      </c>
      <c r="AR33" s="172">
        <f>Inputs!AR20</f>
        <v>5.0000000000000001E-3</v>
      </c>
      <c r="AS33" s="172">
        <f>Inputs!AS20</f>
        <v>5.0000000000000001E-3</v>
      </c>
      <c r="AT33" s="172">
        <f>Inputs!AT20</f>
        <v>5.0000000000000001E-3</v>
      </c>
      <c r="AU33" s="172">
        <f>Inputs!AU20</f>
        <v>5.0000000000000001E-3</v>
      </c>
      <c r="AV33" s="172">
        <f>Inputs!AV20</f>
        <v>5.0000000000000001E-3</v>
      </c>
      <c r="AW33" s="172">
        <f>Inputs!AW20</f>
        <v>5.0000000000000001E-3</v>
      </c>
      <c r="AX33" s="172">
        <f>Inputs!AX20</f>
        <v>5.0000000000000001E-3</v>
      </c>
      <c r="AY33" s="172">
        <f>Inputs!AY20</f>
        <v>5.0000000000000001E-3</v>
      </c>
      <c r="AZ33" s="172">
        <f>Inputs!AZ20</f>
        <v>5.0000000000000001E-3</v>
      </c>
      <c r="BA33" s="172">
        <f>Inputs!BA20</f>
        <v>5.0000000000000001E-3</v>
      </c>
      <c r="BB33" s="172">
        <f>Inputs!BB20</f>
        <v>5.0000000000000001E-3</v>
      </c>
      <c r="BC33" s="172">
        <f>Inputs!BC20</f>
        <v>5.0000000000000001E-3</v>
      </c>
      <c r="BD33" s="172">
        <f>Inputs!BD20</f>
        <v>5.0000000000000001E-3</v>
      </c>
      <c r="BE33" s="172">
        <f>Inputs!BE20</f>
        <v>5.0000000000000001E-3</v>
      </c>
      <c r="BF33" s="172">
        <f>Inputs!BF20</f>
        <v>5.0000000000000001E-3</v>
      </c>
      <c r="BG33" s="172">
        <f>Inputs!BG20</f>
        <v>5.0000000000000001E-3</v>
      </c>
      <c r="BH33" s="172">
        <f>Inputs!BH20</f>
        <v>5.0000000000000001E-3</v>
      </c>
      <c r="BI33" s="172">
        <f>Inputs!BI20</f>
        <v>5.0000000000000001E-3</v>
      </c>
      <c r="BJ33" s="172">
        <f>Inputs!BJ20</f>
        <v>5.0000000000000001E-3</v>
      </c>
      <c r="BK33" s="172">
        <f>Inputs!BK20</f>
        <v>5.0000000000000001E-3</v>
      </c>
      <c r="BL33" s="172">
        <f>Inputs!BL20</f>
        <v>5.0000000000000001E-3</v>
      </c>
      <c r="BM33" s="172">
        <f>Inputs!BM20</f>
        <v>5.0000000000000001E-3</v>
      </c>
      <c r="BN33" s="172">
        <f>Inputs!BN20</f>
        <v>5.0000000000000001E-3</v>
      </c>
      <c r="BO33" s="172">
        <f>Inputs!BO20</f>
        <v>5.0000000000000001E-3</v>
      </c>
      <c r="BP33" s="172">
        <f>Inputs!BP20</f>
        <v>5.0000000000000001E-3</v>
      </c>
      <c r="BQ33" s="172">
        <f>Inputs!BQ20</f>
        <v>5.0000000000000001E-3</v>
      </c>
      <c r="BR33" s="172">
        <f>Inputs!BR20</f>
        <v>5.0000000000000001E-3</v>
      </c>
      <c r="BS33" s="172">
        <f>Inputs!BS20</f>
        <v>5.0000000000000001E-3</v>
      </c>
      <c r="BT33" s="172">
        <f>Inputs!BT20</f>
        <v>5.0000000000000001E-3</v>
      </c>
      <c r="BU33" s="172">
        <f>Inputs!BU20</f>
        <v>5.0000000000000001E-3</v>
      </c>
      <c r="BV33" s="172">
        <f>Inputs!BV20</f>
        <v>5.0000000000000001E-3</v>
      </c>
      <c r="BW33" s="172">
        <f>Inputs!BW20</f>
        <v>5.0000000000000001E-3</v>
      </c>
      <c r="BX33" s="172">
        <f>Inputs!BX20</f>
        <v>5.0000000000000001E-3</v>
      </c>
      <c r="BY33" s="172">
        <f>Inputs!BY20</f>
        <v>5.0000000000000001E-3</v>
      </c>
      <c r="BZ33" s="172">
        <f>Inputs!BZ20</f>
        <v>5.0000000000000001E-3</v>
      </c>
      <c r="CA33" s="172">
        <f>Inputs!CA20</f>
        <v>5.0000000000000001E-3</v>
      </c>
      <c r="CB33" s="172">
        <f>Inputs!CB20</f>
        <v>5.0000000000000001E-3</v>
      </c>
      <c r="CC33" s="172">
        <f>Inputs!CC20</f>
        <v>5.0000000000000001E-3</v>
      </c>
      <c r="CD33" s="172">
        <f>Inputs!CD20</f>
        <v>5.0000000000000001E-3</v>
      </c>
      <c r="CE33" s="172">
        <f>Inputs!CE20</f>
        <v>5.0000000000000001E-3</v>
      </c>
      <c r="CF33" s="172">
        <f>Inputs!CF20</f>
        <v>5.0000000000000001E-3</v>
      </c>
      <c r="CG33" s="172">
        <f>Inputs!CG20</f>
        <v>5.0000000000000001E-3</v>
      </c>
      <c r="CH33" s="172">
        <f>Inputs!CH20</f>
        <v>5.0000000000000001E-3</v>
      </c>
      <c r="CI33" s="172">
        <f>Inputs!CI20</f>
        <v>5.0000000000000001E-3</v>
      </c>
    </row>
    <row r="34" spans="3:87">
      <c r="C34" s="1" t="s">
        <v>403</v>
      </c>
      <c r="D34" s="2" t="s">
        <v>41</v>
      </c>
      <c r="E34" s="2" t="s">
        <v>42</v>
      </c>
      <c r="F34" s="2"/>
      <c r="G34" s="420"/>
      <c r="H34" s="420"/>
      <c r="I34" s="420"/>
      <c r="J34" s="420"/>
      <c r="K34" s="172">
        <f>Inputs!K84</f>
        <v>0</v>
      </c>
      <c r="L34" s="172">
        <f>Inputs!L84</f>
        <v>0</v>
      </c>
      <c r="M34" s="172">
        <f>Inputs!M84</f>
        <v>-3.5000000000000001E-3</v>
      </c>
      <c r="N34" s="172">
        <f>Inputs!N84</f>
        <v>-0.01</v>
      </c>
      <c r="O34" s="172">
        <f>Inputs!O84</f>
        <v>-0.01</v>
      </c>
      <c r="P34" s="172">
        <f>Inputs!P84</f>
        <v>-1.5080008765187327E-2</v>
      </c>
      <c r="Q34" s="172">
        <f>Inputs!Q84</f>
        <v>-3.7252022555433577E-2</v>
      </c>
      <c r="R34" s="172">
        <f>Inputs!R84</f>
        <v>-3.8141500827353118E-2</v>
      </c>
      <c r="S34" s="172">
        <f>Inputs!S84</f>
        <v>-3.6421724803326054E-2</v>
      </c>
      <c r="T34" s="172">
        <f>Inputs!T84</f>
        <v>-3.4537666137112837E-2</v>
      </c>
      <c r="U34" s="172">
        <f>Inputs!U84</f>
        <v>-3.5282954316065755E-2</v>
      </c>
      <c r="V34" s="172">
        <f>Inputs!V84</f>
        <v>-5.0000000000000001E-3</v>
      </c>
      <c r="W34" s="172">
        <f>Inputs!W84</f>
        <v>-5.0000000000000001E-3</v>
      </c>
      <c r="X34" s="172">
        <f>Inputs!X84</f>
        <v>-5.0000000000000001E-3</v>
      </c>
      <c r="Y34" s="172">
        <f>Inputs!Y84</f>
        <v>-5.0000000000000001E-3</v>
      </c>
      <c r="Z34" s="172">
        <f>Inputs!Z84</f>
        <v>-5.0000000000000001E-3</v>
      </c>
      <c r="AA34" s="172">
        <f>Inputs!AA84</f>
        <v>-5.0000000000000001E-3</v>
      </c>
      <c r="AB34" s="172">
        <f>Inputs!AB84</f>
        <v>-5.0000000000000001E-3</v>
      </c>
      <c r="AC34" s="172">
        <f>Inputs!AC84</f>
        <v>-5.0000000000000001E-3</v>
      </c>
      <c r="AD34" s="172">
        <f>Inputs!AD84</f>
        <v>-5.0000000000000001E-3</v>
      </c>
      <c r="AE34" s="172">
        <f>Inputs!AE84</f>
        <v>-5.0000000000000001E-3</v>
      </c>
      <c r="AF34" s="172">
        <f>Inputs!AF84</f>
        <v>-5.0000000000000001E-3</v>
      </c>
      <c r="AG34" s="172">
        <f>Inputs!AG84</f>
        <v>-5.0000000000000001E-3</v>
      </c>
      <c r="AH34" s="172">
        <f>Inputs!AH84</f>
        <v>-5.0000000000000001E-3</v>
      </c>
      <c r="AI34" s="172">
        <f>Inputs!AI84</f>
        <v>-5.0000000000000001E-3</v>
      </c>
      <c r="AJ34" s="172">
        <f>Inputs!AJ84</f>
        <v>-5.0000000000000001E-3</v>
      </c>
      <c r="AK34" s="172">
        <f>Inputs!AK84</f>
        <v>-5.0000000000000001E-3</v>
      </c>
      <c r="AL34" s="172">
        <f>Inputs!AL84</f>
        <v>-5.0000000000000001E-3</v>
      </c>
      <c r="AM34" s="172">
        <f>Inputs!AM84</f>
        <v>-5.0000000000000001E-3</v>
      </c>
      <c r="AN34" s="172">
        <f>Inputs!AN84</f>
        <v>-5.0000000000000001E-3</v>
      </c>
      <c r="AO34" s="172">
        <f>Inputs!AO84</f>
        <v>-5.0000000000000001E-3</v>
      </c>
      <c r="AP34" s="172">
        <f>Inputs!AP84</f>
        <v>-5.0000000000000001E-3</v>
      </c>
      <c r="AQ34" s="172">
        <f>Inputs!AQ84</f>
        <v>-5.0000000000000001E-3</v>
      </c>
      <c r="AR34" s="172">
        <f>Inputs!AR84</f>
        <v>-5.0000000000000001E-3</v>
      </c>
      <c r="AS34" s="172">
        <f>Inputs!AS84</f>
        <v>-5.0000000000000001E-3</v>
      </c>
      <c r="AT34" s="172">
        <f>Inputs!AT84</f>
        <v>-5.0000000000000001E-3</v>
      </c>
      <c r="AU34" s="172">
        <f>Inputs!AU84</f>
        <v>-5.0000000000000001E-3</v>
      </c>
      <c r="AV34" s="172">
        <f>Inputs!AV84</f>
        <v>-5.0000000000000001E-3</v>
      </c>
      <c r="AW34" s="172">
        <f>Inputs!AW84</f>
        <v>-5.0000000000000001E-3</v>
      </c>
      <c r="AX34" s="172">
        <f>Inputs!AX84</f>
        <v>-5.0000000000000001E-3</v>
      </c>
      <c r="AY34" s="172">
        <f>Inputs!AY84</f>
        <v>-5.0000000000000001E-3</v>
      </c>
      <c r="AZ34" s="172">
        <f>Inputs!AZ84</f>
        <v>-5.0000000000000001E-3</v>
      </c>
      <c r="BA34" s="172">
        <f>Inputs!BA84</f>
        <v>-5.0000000000000001E-3</v>
      </c>
      <c r="BB34" s="172">
        <f>Inputs!BB84</f>
        <v>-5.0000000000000001E-3</v>
      </c>
      <c r="BC34" s="172">
        <f>Inputs!BC84</f>
        <v>-5.0000000000000001E-3</v>
      </c>
      <c r="BD34" s="172">
        <f>Inputs!BD84</f>
        <v>-5.0000000000000001E-3</v>
      </c>
      <c r="BE34" s="172">
        <f>Inputs!BE84</f>
        <v>-5.0000000000000001E-3</v>
      </c>
      <c r="BF34" s="172">
        <f>Inputs!BF84</f>
        <v>-5.0000000000000001E-3</v>
      </c>
      <c r="BG34" s="172">
        <f>Inputs!BG84</f>
        <v>-5.0000000000000001E-3</v>
      </c>
      <c r="BH34" s="172">
        <f>Inputs!BH84</f>
        <v>-5.0000000000000001E-3</v>
      </c>
      <c r="BI34" s="172">
        <f>Inputs!BI84</f>
        <v>-5.0000000000000001E-3</v>
      </c>
      <c r="BJ34" s="172">
        <f>Inputs!BJ84</f>
        <v>-5.0000000000000001E-3</v>
      </c>
      <c r="BK34" s="172">
        <f>Inputs!BK84</f>
        <v>-5.0000000000000001E-3</v>
      </c>
      <c r="BL34" s="172">
        <f>Inputs!BL84</f>
        <v>-5.0000000000000001E-3</v>
      </c>
      <c r="BM34" s="172">
        <f>Inputs!BM84</f>
        <v>-5.0000000000000001E-3</v>
      </c>
      <c r="BN34" s="172">
        <f>Inputs!BN84</f>
        <v>-5.0000000000000001E-3</v>
      </c>
      <c r="BO34" s="172">
        <f>Inputs!BO84</f>
        <v>-5.0000000000000001E-3</v>
      </c>
      <c r="BP34" s="172">
        <f>Inputs!BP84</f>
        <v>-5.0000000000000001E-3</v>
      </c>
      <c r="BQ34" s="172">
        <f>Inputs!BQ84</f>
        <v>-5.0000000000000001E-3</v>
      </c>
      <c r="BR34" s="172">
        <f>Inputs!BR84</f>
        <v>-5.0000000000000001E-3</v>
      </c>
      <c r="BS34" s="172">
        <f>Inputs!BS84</f>
        <v>-5.0000000000000001E-3</v>
      </c>
      <c r="BT34" s="172">
        <f>Inputs!BT84</f>
        <v>-5.0000000000000001E-3</v>
      </c>
      <c r="BU34" s="172">
        <f>Inputs!BU84</f>
        <v>-5.0000000000000001E-3</v>
      </c>
      <c r="BV34" s="172">
        <f>Inputs!BV84</f>
        <v>-5.0000000000000001E-3</v>
      </c>
      <c r="BW34" s="172">
        <f>Inputs!BW84</f>
        <v>-5.0000000000000001E-3</v>
      </c>
      <c r="BX34" s="172">
        <f>Inputs!BX84</f>
        <v>-5.0000000000000001E-3</v>
      </c>
      <c r="BY34" s="172">
        <f>Inputs!BY84</f>
        <v>-5.0000000000000001E-3</v>
      </c>
      <c r="BZ34" s="172">
        <f>Inputs!BZ84</f>
        <v>-5.0000000000000001E-3</v>
      </c>
      <c r="CA34" s="172">
        <f>Inputs!CA84</f>
        <v>-5.0000000000000001E-3</v>
      </c>
      <c r="CB34" s="172">
        <f>Inputs!CB84</f>
        <v>-5.0000000000000001E-3</v>
      </c>
      <c r="CC34" s="172">
        <f>Inputs!CC84</f>
        <v>-5.0000000000000001E-3</v>
      </c>
      <c r="CD34" s="172">
        <f>Inputs!CD84</f>
        <v>-5.0000000000000001E-3</v>
      </c>
      <c r="CE34" s="172">
        <f>Inputs!CE84</f>
        <v>-5.0000000000000001E-3</v>
      </c>
      <c r="CF34" s="172">
        <f>Inputs!CF84</f>
        <v>-5.0000000000000001E-3</v>
      </c>
      <c r="CG34" s="172">
        <f>Inputs!CG84</f>
        <v>-5.0000000000000001E-3</v>
      </c>
      <c r="CH34" s="172">
        <f>Inputs!CH84</f>
        <v>-5.0000000000000001E-3</v>
      </c>
      <c r="CI34" s="172">
        <f>Inputs!CI84</f>
        <v>-5.0000000000000001E-3</v>
      </c>
    </row>
    <row r="35" spans="3:87">
      <c r="C35" s="1"/>
      <c r="D35" s="2"/>
      <c r="E35" s="2"/>
      <c r="F35" s="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</row>
    <row r="36" spans="3:87">
      <c r="C36" s="56" t="s">
        <v>206</v>
      </c>
      <c r="D36" s="2"/>
      <c r="E36" s="2"/>
      <c r="F36" s="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</row>
    <row r="37" spans="3:87">
      <c r="C37" s="59" t="s">
        <v>404</v>
      </c>
      <c r="D37" s="2" t="s">
        <v>898</v>
      </c>
      <c r="E37" s="2" t="s">
        <v>58</v>
      </c>
      <c r="F37" s="2"/>
      <c r="G37" s="484"/>
      <c r="H37" s="73">
        <f>IF(ISNUMBER(Inputs!H67),Inputs!H67,"")</f>
        <v>99.719999999999985</v>
      </c>
      <c r="I37" s="73">
        <f>IF(ISNUMBER(Inputs!I67),Inputs!I67,"")</f>
        <v>104.51599999999999</v>
      </c>
      <c r="J37" s="73">
        <f>IF(ISNUMBER(Inputs!J67),Inputs!J67,"")</f>
        <v>116.05</v>
      </c>
      <c r="K37" s="73">
        <f>IF(ISNUMBER(Inputs!K67),Inputs!K67,"")</f>
        <v>122.35400000000001</v>
      </c>
      <c r="L37" s="73">
        <f>IF(ISNUMBER(Inputs!L67),Inputs!L67,"")</f>
        <v>132.34200000000001</v>
      </c>
      <c r="M37" s="73" t="str">
        <f>IF(ISNUMBER(Inputs!M67),Inputs!M67,"")</f>
        <v/>
      </c>
      <c r="N37" s="73" t="str">
        <f>IF(ISNUMBER(Inputs!N67),Inputs!N67,"")</f>
        <v/>
      </c>
      <c r="O37" s="73" t="str">
        <f>IF(ISNUMBER(Inputs!O67),Inputs!O67,"")</f>
        <v/>
      </c>
      <c r="P37" s="73" t="str">
        <f>IF(ISNUMBER(Inputs!P67),Inputs!P67,"")</f>
        <v/>
      </c>
      <c r="Q37" s="73" t="str">
        <f>IF(ISNUMBER(Inputs!Q67),Inputs!Q67,"")</f>
        <v/>
      </c>
      <c r="R37" s="73" t="str">
        <f>IF(ISNUMBER(Inputs!R67),Inputs!R67,"")</f>
        <v/>
      </c>
      <c r="S37" s="73" t="str">
        <f>IF(ISNUMBER(Inputs!S67),Inputs!S67,"")</f>
        <v/>
      </c>
      <c r="T37" s="73" t="str">
        <f>IF(ISNUMBER(Inputs!T67),Inputs!T67,"")</f>
        <v/>
      </c>
      <c r="U37" s="73" t="str">
        <f>IF(ISNUMBER(Inputs!U67),Inputs!U67,"")</f>
        <v/>
      </c>
      <c r="V37" s="73" t="str">
        <f>IF(ISNUMBER(Inputs!V67),Inputs!V67,"")</f>
        <v/>
      </c>
      <c r="W37" s="73" t="str">
        <f>IF(ISNUMBER(Inputs!W67),Inputs!W67,"")</f>
        <v/>
      </c>
      <c r="X37" s="73" t="str">
        <f>IF(ISNUMBER(Inputs!X67),Inputs!X67,"")</f>
        <v/>
      </c>
      <c r="Y37" s="73" t="str">
        <f>IF(ISNUMBER(Inputs!Y67),Inputs!Y67,"")</f>
        <v/>
      </c>
      <c r="Z37" s="73" t="str">
        <f>IF(ISNUMBER(Inputs!Z67),Inputs!Z67,"")</f>
        <v/>
      </c>
      <c r="AA37" s="73" t="str">
        <f>IF(ISNUMBER(Inputs!AA67),Inputs!AA67,"")</f>
        <v/>
      </c>
      <c r="AB37" s="73" t="str">
        <f>IF(ISNUMBER(Inputs!AB67),Inputs!AB67,"")</f>
        <v/>
      </c>
      <c r="AC37" s="73" t="str">
        <f>IF(ISNUMBER(Inputs!AC67),Inputs!AC67,"")</f>
        <v/>
      </c>
      <c r="AD37" s="73" t="str">
        <f>IF(ISNUMBER(Inputs!AD67),Inputs!AD67,"")</f>
        <v/>
      </c>
      <c r="AE37" s="73" t="str">
        <f>IF(ISNUMBER(Inputs!AE67),Inputs!AE67,"")</f>
        <v/>
      </c>
      <c r="AF37" s="73" t="str">
        <f>IF(ISNUMBER(Inputs!AF67),Inputs!AF67,"")</f>
        <v/>
      </c>
      <c r="AG37" s="73" t="str">
        <f>IF(ISNUMBER(Inputs!AG67),Inputs!AG67,"")</f>
        <v/>
      </c>
      <c r="AH37" s="73" t="str">
        <f>IF(ISNUMBER(Inputs!AH67),Inputs!AH67,"")</f>
        <v/>
      </c>
      <c r="AI37" s="73" t="str">
        <f>IF(ISNUMBER(Inputs!AI67),Inputs!AI67,"")</f>
        <v/>
      </c>
      <c r="AJ37" s="73" t="str">
        <f>IF(ISNUMBER(Inputs!AJ67),Inputs!AJ67,"")</f>
        <v/>
      </c>
      <c r="AK37" s="73" t="str">
        <f>IF(ISNUMBER(Inputs!AK67),Inputs!AK67,"")</f>
        <v/>
      </c>
      <c r="AL37" s="73" t="str">
        <f>IF(ISNUMBER(Inputs!AL67),Inputs!AL67,"")</f>
        <v/>
      </c>
      <c r="AM37" s="73" t="str">
        <f>IF(ISNUMBER(Inputs!AM67),Inputs!AM67,"")</f>
        <v/>
      </c>
      <c r="AN37" s="73" t="str">
        <f>IF(ISNUMBER(Inputs!AN67),Inputs!AN67,"")</f>
        <v/>
      </c>
      <c r="AO37" s="73" t="str">
        <f>IF(ISNUMBER(Inputs!AO67),Inputs!AO67,"")</f>
        <v/>
      </c>
      <c r="AP37" s="73" t="str">
        <f>IF(ISNUMBER(Inputs!AP67),Inputs!AP67,"")</f>
        <v/>
      </c>
      <c r="AQ37" s="73" t="str">
        <f>IF(ISNUMBER(Inputs!AQ67),Inputs!AQ67,"")</f>
        <v/>
      </c>
      <c r="AR37" s="73" t="str">
        <f>IF(ISNUMBER(Inputs!AR67),Inputs!AR67,"")</f>
        <v/>
      </c>
      <c r="AS37" s="73" t="str">
        <f>IF(ISNUMBER(Inputs!AS67),Inputs!AS67,"")</f>
        <v/>
      </c>
      <c r="AT37" s="73" t="str">
        <f>IF(ISNUMBER(Inputs!AT67),Inputs!AT67,"")</f>
        <v/>
      </c>
      <c r="AU37" s="73" t="str">
        <f>IF(ISNUMBER(Inputs!AU67),Inputs!AU67,"")</f>
        <v/>
      </c>
      <c r="AV37" s="73" t="str">
        <f>IF(ISNUMBER(Inputs!AV67),Inputs!AV67,"")</f>
        <v/>
      </c>
      <c r="AW37" s="73" t="str">
        <f>IF(ISNUMBER(Inputs!AW67),Inputs!AW67,"")</f>
        <v/>
      </c>
      <c r="AX37" s="73" t="str">
        <f>IF(ISNUMBER(Inputs!AX67),Inputs!AX67,"")</f>
        <v/>
      </c>
      <c r="AY37" s="73" t="str">
        <f>IF(ISNUMBER(Inputs!AY67),Inputs!AY67,"")</f>
        <v/>
      </c>
      <c r="AZ37" s="73" t="str">
        <f>IF(ISNUMBER(Inputs!AZ67),Inputs!AZ67,"")</f>
        <v/>
      </c>
      <c r="BA37" s="73" t="str">
        <f>IF(ISNUMBER(Inputs!BA67),Inputs!BA67,"")</f>
        <v/>
      </c>
      <c r="BB37" s="73" t="str">
        <f>IF(ISNUMBER(Inputs!BB67),Inputs!BB67,"")</f>
        <v/>
      </c>
      <c r="BC37" s="73" t="str">
        <f>IF(ISNUMBER(Inputs!BC67),Inputs!BC67,"")</f>
        <v/>
      </c>
      <c r="BD37" s="73" t="str">
        <f>IF(ISNUMBER(Inputs!BD67),Inputs!BD67,"")</f>
        <v/>
      </c>
      <c r="BE37" s="73" t="str">
        <f>IF(ISNUMBER(Inputs!BE67),Inputs!BE67,"")</f>
        <v/>
      </c>
      <c r="BF37" s="73" t="str">
        <f>IF(ISNUMBER(Inputs!BF67),Inputs!BF67,"")</f>
        <v/>
      </c>
      <c r="BG37" s="73" t="str">
        <f>IF(ISNUMBER(Inputs!BG67),Inputs!BG67,"")</f>
        <v/>
      </c>
      <c r="BH37" s="73" t="str">
        <f>IF(ISNUMBER(Inputs!BH67),Inputs!BH67,"")</f>
        <v/>
      </c>
      <c r="BI37" s="73" t="str">
        <f>IF(ISNUMBER(Inputs!BI67),Inputs!BI67,"")</f>
        <v/>
      </c>
      <c r="BJ37" s="73" t="str">
        <f>IF(ISNUMBER(Inputs!BJ67),Inputs!BJ67,"")</f>
        <v/>
      </c>
      <c r="BK37" s="73" t="str">
        <f>IF(ISNUMBER(Inputs!BK67),Inputs!BK67,"")</f>
        <v/>
      </c>
      <c r="BL37" s="73" t="str">
        <f>IF(ISNUMBER(Inputs!BL67),Inputs!BL67,"")</f>
        <v/>
      </c>
      <c r="BM37" s="73" t="str">
        <f>IF(ISNUMBER(Inputs!BM67),Inputs!BM67,"")</f>
        <v/>
      </c>
      <c r="BN37" s="73" t="str">
        <f>IF(ISNUMBER(Inputs!BN67),Inputs!BN67,"")</f>
        <v/>
      </c>
      <c r="BO37" s="73" t="str">
        <f>IF(ISNUMBER(Inputs!BO67),Inputs!BO67,"")</f>
        <v/>
      </c>
      <c r="BP37" s="73" t="str">
        <f>IF(ISNUMBER(Inputs!BP67),Inputs!BP67,"")</f>
        <v/>
      </c>
      <c r="BQ37" s="73" t="str">
        <f>IF(ISNUMBER(Inputs!BQ67),Inputs!BQ67,"")</f>
        <v/>
      </c>
      <c r="BR37" s="73" t="str">
        <f>IF(ISNUMBER(Inputs!BR67),Inputs!BR67,"")</f>
        <v/>
      </c>
      <c r="BS37" s="73" t="str">
        <f>IF(ISNUMBER(Inputs!BS67),Inputs!BS67,"")</f>
        <v/>
      </c>
      <c r="BT37" s="73" t="str">
        <f>IF(ISNUMBER(Inputs!BT67),Inputs!BT67,"")</f>
        <v/>
      </c>
      <c r="BU37" s="73" t="str">
        <f>IF(ISNUMBER(Inputs!BU67),Inputs!BU67,"")</f>
        <v/>
      </c>
      <c r="BV37" s="73" t="str">
        <f>IF(ISNUMBER(Inputs!BV67),Inputs!BV67,"")</f>
        <v/>
      </c>
      <c r="BW37" s="73" t="str">
        <f>IF(ISNUMBER(Inputs!BW67),Inputs!BW67,"")</f>
        <v/>
      </c>
      <c r="BX37" s="73" t="str">
        <f>IF(ISNUMBER(Inputs!BX67),Inputs!BX67,"")</f>
        <v/>
      </c>
      <c r="BY37" s="73" t="str">
        <f>IF(ISNUMBER(Inputs!BY67),Inputs!BY67,"")</f>
        <v/>
      </c>
      <c r="BZ37" s="73" t="str">
        <f>IF(ISNUMBER(Inputs!BZ67),Inputs!BZ67,"")</f>
        <v/>
      </c>
      <c r="CA37" s="73" t="str">
        <f>IF(ISNUMBER(Inputs!CA67),Inputs!CA67,"")</f>
        <v/>
      </c>
      <c r="CB37" s="73" t="str">
        <f>IF(ISNUMBER(Inputs!CB67),Inputs!CB67,"")</f>
        <v/>
      </c>
      <c r="CC37" s="73" t="str">
        <f>IF(ISNUMBER(Inputs!CC67),Inputs!CC67,"")</f>
        <v/>
      </c>
      <c r="CD37" s="73" t="str">
        <f>IF(ISNUMBER(Inputs!CD67),Inputs!CD67,"")</f>
        <v/>
      </c>
      <c r="CE37" s="73" t="str">
        <f>IF(ISNUMBER(Inputs!CE67),Inputs!CE67,"")</f>
        <v/>
      </c>
      <c r="CF37" s="73" t="str">
        <f>IF(ISNUMBER(Inputs!CF67),Inputs!CF67,"")</f>
        <v/>
      </c>
      <c r="CG37" s="73" t="str">
        <f>IF(ISNUMBER(Inputs!CG67),Inputs!CG67,"")</f>
        <v/>
      </c>
      <c r="CH37" s="73" t="str">
        <f>IF(ISNUMBER(Inputs!CH67),Inputs!CH67,"")</f>
        <v/>
      </c>
      <c r="CI37" s="73" t="str">
        <f>IF(ISNUMBER(Inputs!CI67),Inputs!CI67,"")</f>
        <v/>
      </c>
    </row>
    <row r="38" spans="3:87">
      <c r="C38" s="59" t="s">
        <v>405</v>
      </c>
      <c r="D38" s="2" t="s">
        <v>898</v>
      </c>
      <c r="E38" s="2" t="s">
        <v>58</v>
      </c>
      <c r="F38" s="2"/>
      <c r="G38" s="484"/>
      <c r="H38" s="73">
        <f>IF(ISNUMBER(Inputs!H68),Inputs!H68,"")</f>
        <v>233.06099999999998</v>
      </c>
      <c r="I38" s="73">
        <f>IF(ISNUMBER(Inputs!I68),Inputs!I68,"")</f>
        <v>228.989</v>
      </c>
      <c r="J38" s="73">
        <f>IF(ISNUMBER(Inputs!J68),Inputs!J68,"")</f>
        <v>243.12899999999999</v>
      </c>
      <c r="K38" s="73">
        <f>IF(ISNUMBER(Inputs!K68),Inputs!K68,"")</f>
        <v>259.85500000000002</v>
      </c>
      <c r="L38" s="73">
        <f>IF(ISNUMBER(Inputs!L68),Inputs!L68,"")</f>
        <v>278.185</v>
      </c>
      <c r="M38" s="73" t="str">
        <f>IF(ISNUMBER(Inputs!M68),Inputs!M68,"")</f>
        <v/>
      </c>
      <c r="N38" s="73" t="str">
        <f>IF(ISNUMBER(Inputs!N68),Inputs!N68,"")</f>
        <v/>
      </c>
      <c r="O38" s="73" t="str">
        <f>IF(ISNUMBER(Inputs!O68),Inputs!O68,"")</f>
        <v/>
      </c>
      <c r="P38" s="73" t="str">
        <f>IF(ISNUMBER(Inputs!P68),Inputs!P68,"")</f>
        <v/>
      </c>
      <c r="Q38" s="73" t="str">
        <f>IF(ISNUMBER(Inputs!Q68),Inputs!Q68,"")</f>
        <v/>
      </c>
      <c r="R38" s="73" t="str">
        <f>IF(ISNUMBER(Inputs!R68),Inputs!R68,"")</f>
        <v/>
      </c>
      <c r="S38" s="73" t="str">
        <f>IF(ISNUMBER(Inputs!S68),Inputs!S68,"")</f>
        <v/>
      </c>
      <c r="T38" s="73" t="str">
        <f>IF(ISNUMBER(Inputs!T68),Inputs!T68,"")</f>
        <v/>
      </c>
      <c r="U38" s="73" t="str">
        <f>IF(ISNUMBER(Inputs!U68),Inputs!U68,"")</f>
        <v/>
      </c>
      <c r="V38" s="73" t="str">
        <f>IF(ISNUMBER(Inputs!V68),Inputs!V68,"")</f>
        <v/>
      </c>
      <c r="W38" s="73" t="str">
        <f>IF(ISNUMBER(Inputs!W68),Inputs!W68,"")</f>
        <v/>
      </c>
      <c r="X38" s="73" t="str">
        <f>IF(ISNUMBER(Inputs!X68),Inputs!X68,"")</f>
        <v/>
      </c>
      <c r="Y38" s="73" t="str">
        <f>IF(ISNUMBER(Inputs!Y68),Inputs!Y68,"")</f>
        <v/>
      </c>
      <c r="Z38" s="73" t="str">
        <f>IF(ISNUMBER(Inputs!Z68),Inputs!Z68,"")</f>
        <v/>
      </c>
      <c r="AA38" s="73" t="str">
        <f>IF(ISNUMBER(Inputs!AA68),Inputs!AA68,"")</f>
        <v/>
      </c>
      <c r="AB38" s="73" t="str">
        <f>IF(ISNUMBER(Inputs!AB68),Inputs!AB68,"")</f>
        <v/>
      </c>
      <c r="AC38" s="73" t="str">
        <f>IF(ISNUMBER(Inputs!AC68),Inputs!AC68,"")</f>
        <v/>
      </c>
      <c r="AD38" s="73" t="str">
        <f>IF(ISNUMBER(Inputs!AD68),Inputs!AD68,"")</f>
        <v/>
      </c>
      <c r="AE38" s="73" t="str">
        <f>IF(ISNUMBER(Inputs!AE68),Inputs!AE68,"")</f>
        <v/>
      </c>
      <c r="AF38" s="73" t="str">
        <f>IF(ISNUMBER(Inputs!AF68),Inputs!AF68,"")</f>
        <v/>
      </c>
      <c r="AG38" s="73" t="str">
        <f>IF(ISNUMBER(Inputs!AG68),Inputs!AG68,"")</f>
        <v/>
      </c>
      <c r="AH38" s="73" t="str">
        <f>IF(ISNUMBER(Inputs!AH68),Inputs!AH68,"")</f>
        <v/>
      </c>
      <c r="AI38" s="73" t="str">
        <f>IF(ISNUMBER(Inputs!AI68),Inputs!AI68,"")</f>
        <v/>
      </c>
      <c r="AJ38" s="73" t="str">
        <f>IF(ISNUMBER(Inputs!AJ68),Inputs!AJ68,"")</f>
        <v/>
      </c>
      <c r="AK38" s="73" t="str">
        <f>IF(ISNUMBER(Inputs!AK68),Inputs!AK68,"")</f>
        <v/>
      </c>
      <c r="AL38" s="73" t="str">
        <f>IF(ISNUMBER(Inputs!AL68),Inputs!AL68,"")</f>
        <v/>
      </c>
      <c r="AM38" s="73" t="str">
        <f>IF(ISNUMBER(Inputs!AM68),Inputs!AM68,"")</f>
        <v/>
      </c>
      <c r="AN38" s="73" t="str">
        <f>IF(ISNUMBER(Inputs!AN68),Inputs!AN68,"")</f>
        <v/>
      </c>
      <c r="AO38" s="73" t="str">
        <f>IF(ISNUMBER(Inputs!AO68),Inputs!AO68,"")</f>
        <v/>
      </c>
      <c r="AP38" s="73" t="str">
        <f>IF(ISNUMBER(Inputs!AP68),Inputs!AP68,"")</f>
        <v/>
      </c>
      <c r="AQ38" s="73" t="str">
        <f>IF(ISNUMBER(Inputs!AQ68),Inputs!AQ68,"")</f>
        <v/>
      </c>
      <c r="AR38" s="73" t="str">
        <f>IF(ISNUMBER(Inputs!AR68),Inputs!AR68,"")</f>
        <v/>
      </c>
      <c r="AS38" s="73" t="str">
        <f>IF(ISNUMBER(Inputs!AS68),Inputs!AS68,"")</f>
        <v/>
      </c>
      <c r="AT38" s="73" t="str">
        <f>IF(ISNUMBER(Inputs!AT68),Inputs!AT68,"")</f>
        <v/>
      </c>
      <c r="AU38" s="73" t="str">
        <f>IF(ISNUMBER(Inputs!AU68),Inputs!AU68,"")</f>
        <v/>
      </c>
      <c r="AV38" s="73" t="str">
        <f>IF(ISNUMBER(Inputs!AV68),Inputs!AV68,"")</f>
        <v/>
      </c>
      <c r="AW38" s="73" t="str">
        <f>IF(ISNUMBER(Inputs!AW68),Inputs!AW68,"")</f>
        <v/>
      </c>
      <c r="AX38" s="73" t="str">
        <f>IF(ISNUMBER(Inputs!AX68),Inputs!AX68,"")</f>
        <v/>
      </c>
      <c r="AY38" s="73" t="str">
        <f>IF(ISNUMBER(Inputs!AY68),Inputs!AY68,"")</f>
        <v/>
      </c>
      <c r="AZ38" s="73" t="str">
        <f>IF(ISNUMBER(Inputs!AZ68),Inputs!AZ68,"")</f>
        <v/>
      </c>
      <c r="BA38" s="73" t="str">
        <f>IF(ISNUMBER(Inputs!BA68),Inputs!BA68,"")</f>
        <v/>
      </c>
      <c r="BB38" s="73" t="str">
        <f>IF(ISNUMBER(Inputs!BB68),Inputs!BB68,"")</f>
        <v/>
      </c>
      <c r="BC38" s="73" t="str">
        <f>IF(ISNUMBER(Inputs!BC68),Inputs!BC68,"")</f>
        <v/>
      </c>
      <c r="BD38" s="73" t="str">
        <f>IF(ISNUMBER(Inputs!BD68),Inputs!BD68,"")</f>
        <v/>
      </c>
      <c r="BE38" s="73" t="str">
        <f>IF(ISNUMBER(Inputs!BE68),Inputs!BE68,"")</f>
        <v/>
      </c>
      <c r="BF38" s="73" t="str">
        <f>IF(ISNUMBER(Inputs!BF68),Inputs!BF68,"")</f>
        <v/>
      </c>
      <c r="BG38" s="73" t="str">
        <f>IF(ISNUMBER(Inputs!BG68),Inputs!BG68,"")</f>
        <v/>
      </c>
      <c r="BH38" s="73" t="str">
        <f>IF(ISNUMBER(Inputs!BH68),Inputs!BH68,"")</f>
        <v/>
      </c>
      <c r="BI38" s="73" t="str">
        <f>IF(ISNUMBER(Inputs!BI68),Inputs!BI68,"")</f>
        <v/>
      </c>
      <c r="BJ38" s="73" t="str">
        <f>IF(ISNUMBER(Inputs!BJ68),Inputs!BJ68,"")</f>
        <v/>
      </c>
      <c r="BK38" s="73" t="str">
        <f>IF(ISNUMBER(Inputs!BK68),Inputs!BK68,"")</f>
        <v/>
      </c>
      <c r="BL38" s="73" t="str">
        <f>IF(ISNUMBER(Inputs!BL68),Inputs!BL68,"")</f>
        <v/>
      </c>
      <c r="BM38" s="73" t="str">
        <f>IF(ISNUMBER(Inputs!BM68),Inputs!BM68,"")</f>
        <v/>
      </c>
      <c r="BN38" s="73" t="str">
        <f>IF(ISNUMBER(Inputs!BN68),Inputs!BN68,"")</f>
        <v/>
      </c>
      <c r="BO38" s="73" t="str">
        <f>IF(ISNUMBER(Inputs!BO68),Inputs!BO68,"")</f>
        <v/>
      </c>
      <c r="BP38" s="73" t="str">
        <f>IF(ISNUMBER(Inputs!BP68),Inputs!BP68,"")</f>
        <v/>
      </c>
      <c r="BQ38" s="73" t="str">
        <f>IF(ISNUMBER(Inputs!BQ68),Inputs!BQ68,"")</f>
        <v/>
      </c>
      <c r="BR38" s="73" t="str">
        <f>IF(ISNUMBER(Inputs!BR68),Inputs!BR68,"")</f>
        <v/>
      </c>
      <c r="BS38" s="73" t="str">
        <f>IF(ISNUMBER(Inputs!BS68),Inputs!BS68,"")</f>
        <v/>
      </c>
      <c r="BT38" s="73" t="str">
        <f>IF(ISNUMBER(Inputs!BT68),Inputs!BT68,"")</f>
        <v/>
      </c>
      <c r="BU38" s="73" t="str">
        <f>IF(ISNUMBER(Inputs!BU68),Inputs!BU68,"")</f>
        <v/>
      </c>
      <c r="BV38" s="73" t="str">
        <f>IF(ISNUMBER(Inputs!BV68),Inputs!BV68,"")</f>
        <v/>
      </c>
      <c r="BW38" s="73" t="str">
        <f>IF(ISNUMBER(Inputs!BW68),Inputs!BW68,"")</f>
        <v/>
      </c>
      <c r="BX38" s="73" t="str">
        <f>IF(ISNUMBER(Inputs!BX68),Inputs!BX68,"")</f>
        <v/>
      </c>
      <c r="BY38" s="73" t="str">
        <f>IF(ISNUMBER(Inputs!BY68),Inputs!BY68,"")</f>
        <v/>
      </c>
      <c r="BZ38" s="73" t="str">
        <f>IF(ISNUMBER(Inputs!BZ68),Inputs!BZ68,"")</f>
        <v/>
      </c>
      <c r="CA38" s="73" t="str">
        <f>IF(ISNUMBER(Inputs!CA68),Inputs!CA68,"")</f>
        <v/>
      </c>
      <c r="CB38" s="73" t="str">
        <f>IF(ISNUMBER(Inputs!CB68),Inputs!CB68,"")</f>
        <v/>
      </c>
      <c r="CC38" s="73" t="str">
        <f>IF(ISNUMBER(Inputs!CC68),Inputs!CC68,"")</f>
        <v/>
      </c>
      <c r="CD38" s="73" t="str">
        <f>IF(ISNUMBER(Inputs!CD68),Inputs!CD68,"")</f>
        <v/>
      </c>
      <c r="CE38" s="73" t="str">
        <f>IF(ISNUMBER(Inputs!CE68),Inputs!CE68,"")</f>
        <v/>
      </c>
      <c r="CF38" s="73" t="str">
        <f>IF(ISNUMBER(Inputs!CF68),Inputs!CF68,"")</f>
        <v/>
      </c>
      <c r="CG38" s="73" t="str">
        <f>IF(ISNUMBER(Inputs!CG68),Inputs!CG68,"")</f>
        <v/>
      </c>
      <c r="CH38" s="73" t="str">
        <f>IF(ISNUMBER(Inputs!CH68),Inputs!CH68,"")</f>
        <v/>
      </c>
      <c r="CI38" s="73" t="str">
        <f>IF(ISNUMBER(Inputs!CI68),Inputs!CI68,"")</f>
        <v/>
      </c>
    </row>
    <row r="39" spans="3:87">
      <c r="C39" s="1"/>
      <c r="D39" s="2"/>
      <c r="E39" s="2"/>
      <c r="F39" s="2"/>
      <c r="J39" s="73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</row>
    <row r="40" spans="3:87">
      <c r="C40" s="59" t="s">
        <v>406</v>
      </c>
      <c r="D40" s="2" t="s">
        <v>898</v>
      </c>
      <c r="E40" s="2" t="s">
        <v>58</v>
      </c>
      <c r="F40" s="2"/>
      <c r="G40" s="420"/>
      <c r="H40" s="420"/>
      <c r="I40" s="420"/>
      <c r="J40" s="73">
        <f>IF(ISNUMBER(Inputs!J70),Inputs!J70,"")</f>
        <v>0</v>
      </c>
      <c r="K40" s="73">
        <f>IF(ISNUMBER(Inputs!K70),Inputs!K70,"")</f>
        <v>0</v>
      </c>
      <c r="L40" s="73">
        <f>IF(ISNUMBER(Inputs!L70),Inputs!L70,"")</f>
        <v>0</v>
      </c>
      <c r="M40" s="73" t="str">
        <f>IF(ISNUMBER(Inputs!M70),Inputs!M70,"")</f>
        <v/>
      </c>
      <c r="N40" s="73" t="str">
        <f>IF(ISNUMBER(Inputs!N70),Inputs!N70,"")</f>
        <v/>
      </c>
      <c r="O40" s="73" t="str">
        <f>IF(ISNUMBER(Inputs!O70),Inputs!O70,"")</f>
        <v/>
      </c>
      <c r="P40" s="73" t="str">
        <f>IF(ISNUMBER(Inputs!P70),Inputs!P70,"")</f>
        <v/>
      </c>
      <c r="Q40" s="73" t="str">
        <f>IF(ISNUMBER(Inputs!Q70),Inputs!Q70,"")</f>
        <v/>
      </c>
      <c r="R40" s="73" t="str">
        <f>IF(ISNUMBER(Inputs!R70),Inputs!R70,"")</f>
        <v/>
      </c>
      <c r="S40" s="73" t="str">
        <f>IF(ISNUMBER(Inputs!S70),Inputs!S70,"")</f>
        <v/>
      </c>
      <c r="T40" s="73" t="str">
        <f>IF(ISNUMBER(Inputs!T70),Inputs!T70,"")</f>
        <v/>
      </c>
      <c r="U40" s="73" t="str">
        <f>IF(ISNUMBER(Inputs!U70),Inputs!U70,"")</f>
        <v/>
      </c>
      <c r="V40" s="73" t="str">
        <f>IF(ISNUMBER(Inputs!V70),Inputs!V70,"")</f>
        <v/>
      </c>
      <c r="W40" s="73" t="str">
        <f>IF(ISNUMBER(Inputs!W70),Inputs!W70,"")</f>
        <v/>
      </c>
      <c r="X40" s="73" t="str">
        <f>IF(ISNUMBER(Inputs!X70),Inputs!X70,"")</f>
        <v/>
      </c>
      <c r="Y40" s="73" t="str">
        <f>IF(ISNUMBER(Inputs!Y70),Inputs!Y70,"")</f>
        <v/>
      </c>
      <c r="Z40" s="73" t="str">
        <f>IF(ISNUMBER(Inputs!Z70),Inputs!Z70,"")</f>
        <v/>
      </c>
      <c r="AA40" s="73" t="str">
        <f>IF(ISNUMBER(Inputs!AA70),Inputs!AA70,"")</f>
        <v/>
      </c>
      <c r="AB40" s="73" t="str">
        <f>IF(ISNUMBER(Inputs!AB70),Inputs!AB70,"")</f>
        <v/>
      </c>
      <c r="AC40" s="73" t="str">
        <f>IF(ISNUMBER(Inputs!AC70),Inputs!AC70,"")</f>
        <v/>
      </c>
      <c r="AD40" s="73" t="str">
        <f>IF(ISNUMBER(Inputs!AD70),Inputs!AD70,"")</f>
        <v/>
      </c>
      <c r="AE40" s="73" t="str">
        <f>IF(ISNUMBER(Inputs!AE70),Inputs!AE70,"")</f>
        <v/>
      </c>
      <c r="AF40" s="73" t="str">
        <f>IF(ISNUMBER(Inputs!AF70),Inputs!AF70,"")</f>
        <v/>
      </c>
      <c r="AG40" s="73" t="str">
        <f>IF(ISNUMBER(Inputs!AG70),Inputs!AG70,"")</f>
        <v/>
      </c>
      <c r="AH40" s="73" t="str">
        <f>IF(ISNUMBER(Inputs!AH70),Inputs!AH70,"")</f>
        <v/>
      </c>
      <c r="AI40" s="73" t="str">
        <f>IF(ISNUMBER(Inputs!AI70),Inputs!AI70,"")</f>
        <v/>
      </c>
      <c r="AJ40" s="73" t="str">
        <f>IF(ISNUMBER(Inputs!AJ70),Inputs!AJ70,"")</f>
        <v/>
      </c>
      <c r="AK40" s="73" t="str">
        <f>IF(ISNUMBER(Inputs!AK70),Inputs!AK70,"")</f>
        <v/>
      </c>
      <c r="AL40" s="73" t="str">
        <f>IF(ISNUMBER(Inputs!AL70),Inputs!AL70,"")</f>
        <v/>
      </c>
      <c r="AM40" s="73" t="str">
        <f>IF(ISNUMBER(Inputs!AM70),Inputs!AM70,"")</f>
        <v/>
      </c>
      <c r="AN40" s="73" t="str">
        <f>IF(ISNUMBER(Inputs!AN70),Inputs!AN70,"")</f>
        <v/>
      </c>
      <c r="AO40" s="73" t="str">
        <f>IF(ISNUMBER(Inputs!AO70),Inputs!AO70,"")</f>
        <v/>
      </c>
      <c r="AP40" s="73" t="str">
        <f>IF(ISNUMBER(Inputs!AP70),Inputs!AP70,"")</f>
        <v/>
      </c>
      <c r="AQ40" s="73" t="str">
        <f>IF(ISNUMBER(Inputs!AQ70),Inputs!AQ70,"")</f>
        <v/>
      </c>
      <c r="AR40" s="73" t="str">
        <f>IF(ISNUMBER(Inputs!AR70),Inputs!AR70,"")</f>
        <v/>
      </c>
      <c r="AS40" s="73" t="str">
        <f>IF(ISNUMBER(Inputs!AS70),Inputs!AS70,"")</f>
        <v/>
      </c>
      <c r="AT40" s="73" t="str">
        <f>IF(ISNUMBER(Inputs!AT70),Inputs!AT70,"")</f>
        <v/>
      </c>
      <c r="AU40" s="73" t="str">
        <f>IF(ISNUMBER(Inputs!AU70),Inputs!AU70,"")</f>
        <v/>
      </c>
      <c r="AV40" s="73" t="str">
        <f>IF(ISNUMBER(Inputs!AV70),Inputs!AV70,"")</f>
        <v/>
      </c>
      <c r="AW40" s="73" t="str">
        <f>IF(ISNUMBER(Inputs!AW70),Inputs!AW70,"")</f>
        <v/>
      </c>
      <c r="AX40" s="73" t="str">
        <f>IF(ISNUMBER(Inputs!AX70),Inputs!AX70,"")</f>
        <v/>
      </c>
      <c r="AY40" s="73" t="str">
        <f>IF(ISNUMBER(Inputs!AY70),Inputs!AY70,"")</f>
        <v/>
      </c>
      <c r="AZ40" s="73" t="str">
        <f>IF(ISNUMBER(Inputs!AZ70),Inputs!AZ70,"")</f>
        <v/>
      </c>
      <c r="BA40" s="73" t="str">
        <f>IF(ISNUMBER(Inputs!BA70),Inputs!BA70,"")</f>
        <v/>
      </c>
      <c r="BB40" s="73" t="str">
        <f>IF(ISNUMBER(Inputs!BB70),Inputs!BB70,"")</f>
        <v/>
      </c>
      <c r="BC40" s="73" t="str">
        <f>IF(ISNUMBER(Inputs!BC70),Inputs!BC70,"")</f>
        <v/>
      </c>
      <c r="BD40" s="73" t="str">
        <f>IF(ISNUMBER(Inputs!BD70),Inputs!BD70,"")</f>
        <v/>
      </c>
      <c r="BE40" s="73" t="str">
        <f>IF(ISNUMBER(Inputs!BE70),Inputs!BE70,"")</f>
        <v/>
      </c>
      <c r="BF40" s="73" t="str">
        <f>IF(ISNUMBER(Inputs!BF70),Inputs!BF70,"")</f>
        <v/>
      </c>
      <c r="BG40" s="73" t="str">
        <f>IF(ISNUMBER(Inputs!BG70),Inputs!BG70,"")</f>
        <v/>
      </c>
      <c r="BH40" s="73" t="str">
        <f>IF(ISNUMBER(Inputs!BH70),Inputs!BH70,"")</f>
        <v/>
      </c>
      <c r="BI40" s="73" t="str">
        <f>IF(ISNUMBER(Inputs!BI70),Inputs!BI70,"")</f>
        <v/>
      </c>
      <c r="BJ40" s="73" t="str">
        <f>IF(ISNUMBER(Inputs!BJ70),Inputs!BJ70,"")</f>
        <v/>
      </c>
      <c r="BK40" s="73" t="str">
        <f>IF(ISNUMBER(Inputs!BK70),Inputs!BK70,"")</f>
        <v/>
      </c>
      <c r="BL40" s="73" t="str">
        <f>IF(ISNUMBER(Inputs!BL70),Inputs!BL70,"")</f>
        <v/>
      </c>
      <c r="BM40" s="73" t="str">
        <f>IF(ISNUMBER(Inputs!BM70),Inputs!BM70,"")</f>
        <v/>
      </c>
      <c r="BN40" s="73" t="str">
        <f>IF(ISNUMBER(Inputs!BN70),Inputs!BN70,"")</f>
        <v/>
      </c>
      <c r="BO40" s="73" t="str">
        <f>IF(ISNUMBER(Inputs!BO70),Inputs!BO70,"")</f>
        <v/>
      </c>
      <c r="BP40" s="73" t="str">
        <f>IF(ISNUMBER(Inputs!BP70),Inputs!BP70,"")</f>
        <v/>
      </c>
      <c r="BQ40" s="73" t="str">
        <f>IF(ISNUMBER(Inputs!BQ70),Inputs!BQ70,"")</f>
        <v/>
      </c>
      <c r="BR40" s="73" t="str">
        <f>IF(ISNUMBER(Inputs!BR70),Inputs!BR70,"")</f>
        <v/>
      </c>
      <c r="BS40" s="73" t="str">
        <f>IF(ISNUMBER(Inputs!BS70),Inputs!BS70,"")</f>
        <v/>
      </c>
      <c r="BT40" s="73" t="str">
        <f>IF(ISNUMBER(Inputs!BT70),Inputs!BT70,"")</f>
        <v/>
      </c>
      <c r="BU40" s="73" t="str">
        <f>IF(ISNUMBER(Inputs!BU70),Inputs!BU70,"")</f>
        <v/>
      </c>
      <c r="BV40" s="73" t="str">
        <f>IF(ISNUMBER(Inputs!BV70),Inputs!BV70,"")</f>
        <v/>
      </c>
      <c r="BW40" s="73" t="str">
        <f>IF(ISNUMBER(Inputs!BW70),Inputs!BW70,"")</f>
        <v/>
      </c>
      <c r="BX40" s="73" t="str">
        <f>IF(ISNUMBER(Inputs!BX70),Inputs!BX70,"")</f>
        <v/>
      </c>
      <c r="BY40" s="73" t="str">
        <f>IF(ISNUMBER(Inputs!BY70),Inputs!BY70,"")</f>
        <v/>
      </c>
      <c r="BZ40" s="73" t="str">
        <f>IF(ISNUMBER(Inputs!BZ70),Inputs!BZ70,"")</f>
        <v/>
      </c>
      <c r="CA40" s="73" t="str">
        <f>IF(ISNUMBER(Inputs!CA70),Inputs!CA70,"")</f>
        <v/>
      </c>
      <c r="CB40" s="73" t="str">
        <f>IF(ISNUMBER(Inputs!CB70),Inputs!CB70,"")</f>
        <v/>
      </c>
      <c r="CC40" s="73" t="str">
        <f>IF(ISNUMBER(Inputs!CC70),Inputs!CC70,"")</f>
        <v/>
      </c>
      <c r="CD40" s="73" t="str">
        <f>IF(ISNUMBER(Inputs!CD70),Inputs!CD70,"")</f>
        <v/>
      </c>
      <c r="CE40" s="73" t="str">
        <f>IF(ISNUMBER(Inputs!CE70),Inputs!CE70,"")</f>
        <v/>
      </c>
      <c r="CF40" s="73" t="str">
        <f>IF(ISNUMBER(Inputs!CF70),Inputs!CF70,"")</f>
        <v/>
      </c>
      <c r="CG40" s="73" t="str">
        <f>IF(ISNUMBER(Inputs!CG70),Inputs!CG70,"")</f>
        <v/>
      </c>
      <c r="CH40" s="73" t="str">
        <f>IF(ISNUMBER(Inputs!CH70),Inputs!CH70,"")</f>
        <v/>
      </c>
      <c r="CI40" s="73" t="str">
        <f>IF(ISNUMBER(Inputs!CI70),Inputs!CI70,"")</f>
        <v/>
      </c>
    </row>
    <row r="41" spans="3:87">
      <c r="C41" s="1"/>
      <c r="D41" s="2"/>
      <c r="E41" s="2"/>
      <c r="F41" s="2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</row>
    <row r="42" spans="3:87">
      <c r="C42" s="59" t="s">
        <v>407</v>
      </c>
      <c r="D42" s="2" t="s">
        <v>898</v>
      </c>
      <c r="E42" s="2" t="s">
        <v>58</v>
      </c>
      <c r="F42" s="210"/>
      <c r="G42" s="420"/>
      <c r="H42" s="420"/>
      <c r="I42" s="420"/>
      <c r="J42" s="73">
        <f>IF(ISNUMBER(J37),J37+J$40*(J37/SUM(J$37:J$38)),"")</f>
        <v>116.05</v>
      </c>
      <c r="K42" s="73">
        <f t="shared" ref="K42:BV42" si="6">IF(ISNUMBER(K37),K37+K$40*(K37/SUM(K$37:K$38)),"")</f>
        <v>122.35400000000001</v>
      </c>
      <c r="L42" s="73">
        <f t="shared" si="6"/>
        <v>132.34200000000001</v>
      </c>
      <c r="M42" s="73" t="str">
        <f t="shared" si="6"/>
        <v/>
      </c>
      <c r="N42" s="73" t="str">
        <f t="shared" si="6"/>
        <v/>
      </c>
      <c r="O42" s="73" t="str">
        <f t="shared" si="6"/>
        <v/>
      </c>
      <c r="P42" s="73" t="str">
        <f t="shared" si="6"/>
        <v/>
      </c>
      <c r="Q42" s="73" t="str">
        <f t="shared" si="6"/>
        <v/>
      </c>
      <c r="R42" s="73" t="str">
        <f t="shared" si="6"/>
        <v/>
      </c>
      <c r="S42" s="73" t="str">
        <f t="shared" si="6"/>
        <v/>
      </c>
      <c r="T42" s="73" t="str">
        <f t="shared" si="6"/>
        <v/>
      </c>
      <c r="U42" s="73" t="str">
        <f t="shared" si="6"/>
        <v/>
      </c>
      <c r="V42" s="73" t="str">
        <f t="shared" si="6"/>
        <v/>
      </c>
      <c r="W42" s="73" t="str">
        <f t="shared" si="6"/>
        <v/>
      </c>
      <c r="X42" s="73" t="str">
        <f t="shared" si="6"/>
        <v/>
      </c>
      <c r="Y42" s="73" t="str">
        <f t="shared" si="6"/>
        <v/>
      </c>
      <c r="Z42" s="73" t="str">
        <f t="shared" si="6"/>
        <v/>
      </c>
      <c r="AA42" s="73" t="str">
        <f t="shared" si="6"/>
        <v/>
      </c>
      <c r="AB42" s="73" t="str">
        <f t="shared" si="6"/>
        <v/>
      </c>
      <c r="AC42" s="73" t="str">
        <f t="shared" si="6"/>
        <v/>
      </c>
      <c r="AD42" s="73" t="str">
        <f t="shared" si="6"/>
        <v/>
      </c>
      <c r="AE42" s="73" t="str">
        <f t="shared" si="6"/>
        <v/>
      </c>
      <c r="AF42" s="73" t="str">
        <f t="shared" si="6"/>
        <v/>
      </c>
      <c r="AG42" s="73" t="str">
        <f t="shared" si="6"/>
        <v/>
      </c>
      <c r="AH42" s="73" t="str">
        <f t="shared" si="6"/>
        <v/>
      </c>
      <c r="AI42" s="73" t="str">
        <f t="shared" si="6"/>
        <v/>
      </c>
      <c r="AJ42" s="73" t="str">
        <f t="shared" si="6"/>
        <v/>
      </c>
      <c r="AK42" s="73" t="str">
        <f t="shared" si="6"/>
        <v/>
      </c>
      <c r="AL42" s="73" t="str">
        <f t="shared" si="6"/>
        <v/>
      </c>
      <c r="AM42" s="73" t="str">
        <f t="shared" si="6"/>
        <v/>
      </c>
      <c r="AN42" s="73" t="str">
        <f t="shared" si="6"/>
        <v/>
      </c>
      <c r="AO42" s="73" t="str">
        <f t="shared" si="6"/>
        <v/>
      </c>
      <c r="AP42" s="73" t="str">
        <f t="shared" si="6"/>
        <v/>
      </c>
      <c r="AQ42" s="73" t="str">
        <f t="shared" si="6"/>
        <v/>
      </c>
      <c r="AR42" s="73" t="str">
        <f t="shared" si="6"/>
        <v/>
      </c>
      <c r="AS42" s="73" t="str">
        <f t="shared" si="6"/>
        <v/>
      </c>
      <c r="AT42" s="73" t="str">
        <f t="shared" si="6"/>
        <v/>
      </c>
      <c r="AU42" s="73" t="str">
        <f t="shared" si="6"/>
        <v/>
      </c>
      <c r="AV42" s="73" t="str">
        <f t="shared" si="6"/>
        <v/>
      </c>
      <c r="AW42" s="73" t="str">
        <f t="shared" si="6"/>
        <v/>
      </c>
      <c r="AX42" s="73" t="str">
        <f t="shared" si="6"/>
        <v/>
      </c>
      <c r="AY42" s="73" t="str">
        <f t="shared" si="6"/>
        <v/>
      </c>
      <c r="AZ42" s="73" t="str">
        <f t="shared" si="6"/>
        <v/>
      </c>
      <c r="BA42" s="73" t="str">
        <f t="shared" si="6"/>
        <v/>
      </c>
      <c r="BB42" s="73" t="str">
        <f t="shared" si="6"/>
        <v/>
      </c>
      <c r="BC42" s="73" t="str">
        <f t="shared" si="6"/>
        <v/>
      </c>
      <c r="BD42" s="73" t="str">
        <f t="shared" si="6"/>
        <v/>
      </c>
      <c r="BE42" s="73" t="str">
        <f t="shared" si="6"/>
        <v/>
      </c>
      <c r="BF42" s="73" t="str">
        <f t="shared" si="6"/>
        <v/>
      </c>
      <c r="BG42" s="73" t="str">
        <f t="shared" si="6"/>
        <v/>
      </c>
      <c r="BH42" s="73" t="str">
        <f t="shared" si="6"/>
        <v/>
      </c>
      <c r="BI42" s="73" t="str">
        <f t="shared" si="6"/>
        <v/>
      </c>
      <c r="BJ42" s="73" t="str">
        <f t="shared" si="6"/>
        <v/>
      </c>
      <c r="BK42" s="73" t="str">
        <f t="shared" si="6"/>
        <v/>
      </c>
      <c r="BL42" s="73" t="str">
        <f t="shared" si="6"/>
        <v/>
      </c>
      <c r="BM42" s="73" t="str">
        <f t="shared" si="6"/>
        <v/>
      </c>
      <c r="BN42" s="73" t="str">
        <f t="shared" si="6"/>
        <v/>
      </c>
      <c r="BO42" s="73" t="str">
        <f t="shared" si="6"/>
        <v/>
      </c>
      <c r="BP42" s="73" t="str">
        <f t="shared" si="6"/>
        <v/>
      </c>
      <c r="BQ42" s="73" t="str">
        <f t="shared" si="6"/>
        <v/>
      </c>
      <c r="BR42" s="73" t="str">
        <f t="shared" si="6"/>
        <v/>
      </c>
      <c r="BS42" s="73" t="str">
        <f t="shared" si="6"/>
        <v/>
      </c>
      <c r="BT42" s="73" t="str">
        <f t="shared" si="6"/>
        <v/>
      </c>
      <c r="BU42" s="73" t="str">
        <f t="shared" si="6"/>
        <v/>
      </c>
      <c r="BV42" s="73" t="str">
        <f t="shared" si="6"/>
        <v/>
      </c>
      <c r="BW42" s="73" t="str">
        <f t="shared" ref="BW42:CI42" si="7">IF(ISNUMBER(BW37),BW37+BW$40*(BW37/SUM(BW$37:BW$38)),"")</f>
        <v/>
      </c>
      <c r="BX42" s="73" t="str">
        <f t="shared" si="7"/>
        <v/>
      </c>
      <c r="BY42" s="73" t="str">
        <f t="shared" si="7"/>
        <v/>
      </c>
      <c r="BZ42" s="73" t="str">
        <f t="shared" si="7"/>
        <v/>
      </c>
      <c r="CA42" s="73" t="str">
        <f t="shared" si="7"/>
        <v/>
      </c>
      <c r="CB42" s="73" t="str">
        <f t="shared" si="7"/>
        <v/>
      </c>
      <c r="CC42" s="73" t="str">
        <f t="shared" si="7"/>
        <v/>
      </c>
      <c r="CD42" s="73" t="str">
        <f t="shared" si="7"/>
        <v/>
      </c>
      <c r="CE42" s="73" t="str">
        <f t="shared" si="7"/>
        <v/>
      </c>
      <c r="CF42" s="73" t="str">
        <f t="shared" si="7"/>
        <v/>
      </c>
      <c r="CG42" s="73" t="str">
        <f t="shared" si="7"/>
        <v/>
      </c>
      <c r="CH42" s="73" t="str">
        <f t="shared" si="7"/>
        <v/>
      </c>
      <c r="CI42" s="73" t="str">
        <f t="shared" si="7"/>
        <v/>
      </c>
    </row>
    <row r="43" spans="3:87">
      <c r="C43" s="59" t="s">
        <v>408</v>
      </c>
      <c r="D43" s="2" t="s">
        <v>898</v>
      </c>
      <c r="E43" s="2" t="s">
        <v>58</v>
      </c>
      <c r="F43" s="210"/>
      <c r="G43" s="420"/>
      <c r="H43" s="420"/>
      <c r="I43" s="420"/>
      <c r="J43" s="73">
        <f>IF(ISNUMBER(J38),J38+J$40*(J38/SUM(J$37:J$38)),"")</f>
        <v>243.12899999999999</v>
      </c>
      <c r="K43" s="73">
        <f t="shared" ref="K43:BV43" si="8">IF(ISNUMBER(K38),K38+K$40*(K38/SUM(K$37:K$38)),"")</f>
        <v>259.85500000000002</v>
      </c>
      <c r="L43" s="73">
        <f t="shared" si="8"/>
        <v>278.185</v>
      </c>
      <c r="M43" s="73" t="str">
        <f t="shared" si="8"/>
        <v/>
      </c>
      <c r="N43" s="73" t="str">
        <f t="shared" si="8"/>
        <v/>
      </c>
      <c r="O43" s="73" t="str">
        <f t="shared" si="8"/>
        <v/>
      </c>
      <c r="P43" s="73" t="str">
        <f t="shared" si="8"/>
        <v/>
      </c>
      <c r="Q43" s="73" t="str">
        <f t="shared" si="8"/>
        <v/>
      </c>
      <c r="R43" s="73" t="str">
        <f t="shared" si="8"/>
        <v/>
      </c>
      <c r="S43" s="73" t="str">
        <f t="shared" si="8"/>
        <v/>
      </c>
      <c r="T43" s="73" t="str">
        <f t="shared" si="8"/>
        <v/>
      </c>
      <c r="U43" s="73" t="str">
        <f t="shared" si="8"/>
        <v/>
      </c>
      <c r="V43" s="73" t="str">
        <f t="shared" si="8"/>
        <v/>
      </c>
      <c r="W43" s="73" t="str">
        <f t="shared" si="8"/>
        <v/>
      </c>
      <c r="X43" s="73" t="str">
        <f t="shared" si="8"/>
        <v/>
      </c>
      <c r="Y43" s="73" t="str">
        <f t="shared" si="8"/>
        <v/>
      </c>
      <c r="Z43" s="73" t="str">
        <f t="shared" si="8"/>
        <v/>
      </c>
      <c r="AA43" s="73" t="str">
        <f t="shared" si="8"/>
        <v/>
      </c>
      <c r="AB43" s="73" t="str">
        <f t="shared" si="8"/>
        <v/>
      </c>
      <c r="AC43" s="73" t="str">
        <f t="shared" si="8"/>
        <v/>
      </c>
      <c r="AD43" s="73" t="str">
        <f t="shared" si="8"/>
        <v/>
      </c>
      <c r="AE43" s="73" t="str">
        <f t="shared" si="8"/>
        <v/>
      </c>
      <c r="AF43" s="73" t="str">
        <f t="shared" si="8"/>
        <v/>
      </c>
      <c r="AG43" s="73" t="str">
        <f t="shared" si="8"/>
        <v/>
      </c>
      <c r="AH43" s="73" t="str">
        <f t="shared" si="8"/>
        <v/>
      </c>
      <c r="AI43" s="73" t="str">
        <f t="shared" si="8"/>
        <v/>
      </c>
      <c r="AJ43" s="73" t="str">
        <f t="shared" si="8"/>
        <v/>
      </c>
      <c r="AK43" s="73" t="str">
        <f t="shared" si="8"/>
        <v/>
      </c>
      <c r="AL43" s="73" t="str">
        <f t="shared" si="8"/>
        <v/>
      </c>
      <c r="AM43" s="73" t="str">
        <f t="shared" si="8"/>
        <v/>
      </c>
      <c r="AN43" s="73" t="str">
        <f t="shared" si="8"/>
        <v/>
      </c>
      <c r="AO43" s="73" t="str">
        <f t="shared" si="8"/>
        <v/>
      </c>
      <c r="AP43" s="73" t="str">
        <f t="shared" si="8"/>
        <v/>
      </c>
      <c r="AQ43" s="73" t="str">
        <f t="shared" si="8"/>
        <v/>
      </c>
      <c r="AR43" s="73" t="str">
        <f t="shared" si="8"/>
        <v/>
      </c>
      <c r="AS43" s="73" t="str">
        <f t="shared" si="8"/>
        <v/>
      </c>
      <c r="AT43" s="73" t="str">
        <f t="shared" si="8"/>
        <v/>
      </c>
      <c r="AU43" s="73" t="str">
        <f t="shared" si="8"/>
        <v/>
      </c>
      <c r="AV43" s="73" t="str">
        <f t="shared" si="8"/>
        <v/>
      </c>
      <c r="AW43" s="73" t="str">
        <f t="shared" si="8"/>
        <v/>
      </c>
      <c r="AX43" s="73" t="str">
        <f t="shared" si="8"/>
        <v/>
      </c>
      <c r="AY43" s="73" t="str">
        <f t="shared" si="8"/>
        <v/>
      </c>
      <c r="AZ43" s="73" t="str">
        <f t="shared" si="8"/>
        <v/>
      </c>
      <c r="BA43" s="73" t="str">
        <f t="shared" si="8"/>
        <v/>
      </c>
      <c r="BB43" s="73" t="str">
        <f t="shared" si="8"/>
        <v/>
      </c>
      <c r="BC43" s="73" t="str">
        <f t="shared" si="8"/>
        <v/>
      </c>
      <c r="BD43" s="73" t="str">
        <f t="shared" si="8"/>
        <v/>
      </c>
      <c r="BE43" s="73" t="str">
        <f t="shared" si="8"/>
        <v/>
      </c>
      <c r="BF43" s="73" t="str">
        <f t="shared" si="8"/>
        <v/>
      </c>
      <c r="BG43" s="73" t="str">
        <f t="shared" si="8"/>
        <v/>
      </c>
      <c r="BH43" s="73" t="str">
        <f t="shared" si="8"/>
        <v/>
      </c>
      <c r="BI43" s="73" t="str">
        <f t="shared" si="8"/>
        <v/>
      </c>
      <c r="BJ43" s="73" t="str">
        <f t="shared" si="8"/>
        <v/>
      </c>
      <c r="BK43" s="73" t="str">
        <f t="shared" si="8"/>
        <v/>
      </c>
      <c r="BL43" s="73" t="str">
        <f t="shared" si="8"/>
        <v/>
      </c>
      <c r="BM43" s="73" t="str">
        <f t="shared" si="8"/>
        <v/>
      </c>
      <c r="BN43" s="73" t="str">
        <f t="shared" si="8"/>
        <v/>
      </c>
      <c r="BO43" s="73" t="str">
        <f t="shared" si="8"/>
        <v/>
      </c>
      <c r="BP43" s="73" t="str">
        <f t="shared" si="8"/>
        <v/>
      </c>
      <c r="BQ43" s="73" t="str">
        <f t="shared" si="8"/>
        <v/>
      </c>
      <c r="BR43" s="73" t="str">
        <f t="shared" si="8"/>
        <v/>
      </c>
      <c r="BS43" s="73" t="str">
        <f t="shared" si="8"/>
        <v/>
      </c>
      <c r="BT43" s="73" t="str">
        <f t="shared" si="8"/>
        <v/>
      </c>
      <c r="BU43" s="73" t="str">
        <f t="shared" si="8"/>
        <v/>
      </c>
      <c r="BV43" s="73" t="str">
        <f t="shared" si="8"/>
        <v/>
      </c>
      <c r="BW43" s="73" t="str">
        <f t="shared" ref="BW43:CI43" si="9">IF(ISNUMBER(BW38),BW38+BW$40*(BW38/SUM(BW$37:BW$38)),"")</f>
        <v/>
      </c>
      <c r="BX43" s="73" t="str">
        <f t="shared" si="9"/>
        <v/>
      </c>
      <c r="BY43" s="73" t="str">
        <f t="shared" si="9"/>
        <v/>
      </c>
      <c r="BZ43" s="73" t="str">
        <f t="shared" si="9"/>
        <v/>
      </c>
      <c r="CA43" s="73" t="str">
        <f t="shared" si="9"/>
        <v/>
      </c>
      <c r="CB43" s="73" t="str">
        <f t="shared" si="9"/>
        <v/>
      </c>
      <c r="CC43" s="73" t="str">
        <f t="shared" si="9"/>
        <v/>
      </c>
      <c r="CD43" s="73" t="str">
        <f t="shared" si="9"/>
        <v/>
      </c>
      <c r="CE43" s="73" t="str">
        <f t="shared" si="9"/>
        <v/>
      </c>
      <c r="CF43" s="73" t="str">
        <f t="shared" si="9"/>
        <v/>
      </c>
      <c r="CG43" s="73" t="str">
        <f t="shared" si="9"/>
        <v/>
      </c>
      <c r="CH43" s="73" t="str">
        <f t="shared" si="9"/>
        <v/>
      </c>
      <c r="CI43" s="73" t="str">
        <f t="shared" si="9"/>
        <v/>
      </c>
    </row>
    <row r="44" spans="3:87">
      <c r="C44" s="1"/>
      <c r="D44" s="2"/>
      <c r="E44" s="2"/>
      <c r="F44" s="210"/>
    </row>
    <row r="45" spans="3:87">
      <c r="C45" s="56" t="s">
        <v>209</v>
      </c>
      <c r="D45" s="2"/>
      <c r="E45" s="2"/>
      <c r="F45" s="2"/>
    </row>
    <row r="46" spans="3:87">
      <c r="C46" s="59" t="s">
        <v>210</v>
      </c>
      <c r="D46" s="2" t="s">
        <v>898</v>
      </c>
      <c r="E46" s="2" t="s">
        <v>58</v>
      </c>
      <c r="F46" s="2"/>
      <c r="G46" s="420"/>
      <c r="H46" s="420"/>
      <c r="I46" s="420"/>
      <c r="J46" s="73">
        <f>IF(ISNUMBER(Inputs!J73),Inputs!J73,"")</f>
        <v>109.87327102808</v>
      </c>
      <c r="K46" s="73">
        <f>IF(ISNUMBER(Inputs!K73),Inputs!K73,"")</f>
        <v>115.73958121601601</v>
      </c>
      <c r="L46" s="73">
        <f>IF(ISNUMBER(Inputs!L73),Inputs!L73,"")</f>
        <v>122.709</v>
      </c>
      <c r="M46" s="73" t="str">
        <f>IF(ISNUMBER(Inputs!M73),Inputs!M73,"")</f>
        <v/>
      </c>
      <c r="N46" s="73" t="str">
        <f>IF(ISNUMBER(Inputs!N73),Inputs!N73,"")</f>
        <v/>
      </c>
      <c r="O46" s="73" t="str">
        <f>IF(ISNUMBER(Inputs!O73),Inputs!O73,"")</f>
        <v/>
      </c>
      <c r="P46" s="73" t="str">
        <f>IF(ISNUMBER(Inputs!P73),Inputs!P73,"")</f>
        <v/>
      </c>
      <c r="Q46" s="73" t="str">
        <f>IF(ISNUMBER(Inputs!Q73),Inputs!Q73,"")</f>
        <v/>
      </c>
      <c r="R46" s="73" t="str">
        <f>IF(ISNUMBER(Inputs!R73),Inputs!R73,"")</f>
        <v/>
      </c>
      <c r="S46" s="73" t="str">
        <f>IF(ISNUMBER(Inputs!S73),Inputs!S73,"")</f>
        <v/>
      </c>
      <c r="T46" s="73" t="str">
        <f>IF(ISNUMBER(Inputs!T73),Inputs!T73,"")</f>
        <v/>
      </c>
      <c r="U46" s="73" t="str">
        <f>IF(ISNUMBER(Inputs!U73),Inputs!U73,"")</f>
        <v/>
      </c>
      <c r="V46" s="73" t="str">
        <f>IF(ISNUMBER(Inputs!V73),Inputs!V73,"")</f>
        <v/>
      </c>
      <c r="W46" s="73" t="str">
        <f>IF(ISNUMBER(Inputs!W73),Inputs!W73,"")</f>
        <v/>
      </c>
      <c r="X46" s="73" t="str">
        <f>IF(ISNUMBER(Inputs!X73),Inputs!X73,"")</f>
        <v/>
      </c>
      <c r="Y46" s="73" t="str">
        <f>IF(ISNUMBER(Inputs!Y73),Inputs!Y73,"")</f>
        <v/>
      </c>
      <c r="Z46" s="73" t="str">
        <f>IF(ISNUMBER(Inputs!Z73),Inputs!Z73,"")</f>
        <v/>
      </c>
      <c r="AA46" s="73" t="str">
        <f>IF(ISNUMBER(Inputs!AA73),Inputs!AA73,"")</f>
        <v/>
      </c>
      <c r="AB46" s="73" t="str">
        <f>IF(ISNUMBER(Inputs!AB73),Inputs!AB73,"")</f>
        <v/>
      </c>
      <c r="AC46" s="73" t="str">
        <f>IF(ISNUMBER(Inputs!AC73),Inputs!AC73,"")</f>
        <v/>
      </c>
      <c r="AD46" s="73" t="str">
        <f>IF(ISNUMBER(Inputs!AD73),Inputs!AD73,"")</f>
        <v/>
      </c>
      <c r="AE46" s="73" t="str">
        <f>IF(ISNUMBER(Inputs!AE73),Inputs!AE73,"")</f>
        <v/>
      </c>
      <c r="AF46" s="73" t="str">
        <f>IF(ISNUMBER(Inputs!AF73),Inputs!AF73,"")</f>
        <v/>
      </c>
      <c r="AG46" s="73" t="str">
        <f>IF(ISNUMBER(Inputs!AG73),Inputs!AG73,"")</f>
        <v/>
      </c>
      <c r="AH46" s="73" t="str">
        <f>IF(ISNUMBER(Inputs!AH73),Inputs!AH73,"")</f>
        <v/>
      </c>
      <c r="AI46" s="73" t="str">
        <f>IF(ISNUMBER(Inputs!AI73),Inputs!AI73,"")</f>
        <v/>
      </c>
      <c r="AJ46" s="73" t="str">
        <f>IF(ISNUMBER(Inputs!AJ73),Inputs!AJ73,"")</f>
        <v/>
      </c>
      <c r="AK46" s="73" t="str">
        <f>IF(ISNUMBER(Inputs!AK73),Inputs!AK73,"")</f>
        <v/>
      </c>
      <c r="AL46" s="73" t="str">
        <f>IF(ISNUMBER(Inputs!AL73),Inputs!AL73,"")</f>
        <v/>
      </c>
      <c r="AM46" s="73" t="str">
        <f>IF(ISNUMBER(Inputs!AM73),Inputs!AM73,"")</f>
        <v/>
      </c>
      <c r="AN46" s="73" t="str">
        <f>IF(ISNUMBER(Inputs!AN73),Inputs!AN73,"")</f>
        <v/>
      </c>
      <c r="AO46" s="73" t="str">
        <f>IF(ISNUMBER(Inputs!AO73),Inputs!AO73,"")</f>
        <v/>
      </c>
      <c r="AP46" s="73" t="str">
        <f>IF(ISNUMBER(Inputs!AP73),Inputs!AP73,"")</f>
        <v/>
      </c>
      <c r="AQ46" s="73" t="str">
        <f>IF(ISNUMBER(Inputs!AQ73),Inputs!AQ73,"")</f>
        <v/>
      </c>
      <c r="AR46" s="73" t="str">
        <f>IF(ISNUMBER(Inputs!AR73),Inputs!AR73,"")</f>
        <v/>
      </c>
      <c r="AS46" s="73" t="str">
        <f>IF(ISNUMBER(Inputs!AS73),Inputs!AS73,"")</f>
        <v/>
      </c>
      <c r="AT46" s="73" t="str">
        <f>IF(ISNUMBER(Inputs!AT73),Inputs!AT73,"")</f>
        <v/>
      </c>
      <c r="AU46" s="73" t="str">
        <f>IF(ISNUMBER(Inputs!AU73),Inputs!AU73,"")</f>
        <v/>
      </c>
      <c r="AV46" s="73" t="str">
        <f>IF(ISNUMBER(Inputs!AV73),Inputs!AV73,"")</f>
        <v/>
      </c>
      <c r="AW46" s="73" t="str">
        <f>IF(ISNUMBER(Inputs!AW73),Inputs!AW73,"")</f>
        <v/>
      </c>
      <c r="AX46" s="73" t="str">
        <f>IF(ISNUMBER(Inputs!AX73),Inputs!AX73,"")</f>
        <v/>
      </c>
      <c r="AY46" s="73" t="str">
        <f>IF(ISNUMBER(Inputs!AY73),Inputs!AY73,"")</f>
        <v/>
      </c>
      <c r="AZ46" s="73" t="str">
        <f>IF(ISNUMBER(Inputs!AZ73),Inputs!AZ73,"")</f>
        <v/>
      </c>
      <c r="BA46" s="73" t="str">
        <f>IF(ISNUMBER(Inputs!BA73),Inputs!BA73,"")</f>
        <v/>
      </c>
      <c r="BB46" s="73" t="str">
        <f>IF(ISNUMBER(Inputs!BB73),Inputs!BB73,"")</f>
        <v/>
      </c>
      <c r="BC46" s="73" t="str">
        <f>IF(ISNUMBER(Inputs!BC73),Inputs!BC73,"")</f>
        <v/>
      </c>
      <c r="BD46" s="73" t="str">
        <f>IF(ISNUMBER(Inputs!BD73),Inputs!BD73,"")</f>
        <v/>
      </c>
      <c r="BE46" s="73" t="str">
        <f>IF(ISNUMBER(Inputs!BE73),Inputs!BE73,"")</f>
        <v/>
      </c>
      <c r="BF46" s="73" t="str">
        <f>IF(ISNUMBER(Inputs!BF73),Inputs!BF73,"")</f>
        <v/>
      </c>
      <c r="BG46" s="73" t="str">
        <f>IF(ISNUMBER(Inputs!BG73),Inputs!BG73,"")</f>
        <v/>
      </c>
      <c r="BH46" s="73" t="str">
        <f>IF(ISNUMBER(Inputs!BH73),Inputs!BH73,"")</f>
        <v/>
      </c>
      <c r="BI46" s="73" t="str">
        <f>IF(ISNUMBER(Inputs!BI73),Inputs!BI73,"")</f>
        <v/>
      </c>
      <c r="BJ46" s="73" t="str">
        <f>IF(ISNUMBER(Inputs!BJ73),Inputs!BJ73,"")</f>
        <v/>
      </c>
      <c r="BK46" s="73" t="str">
        <f>IF(ISNUMBER(Inputs!BK73),Inputs!BK73,"")</f>
        <v/>
      </c>
      <c r="BL46" s="73" t="str">
        <f>IF(ISNUMBER(Inputs!BL73),Inputs!BL73,"")</f>
        <v/>
      </c>
      <c r="BM46" s="73" t="str">
        <f>IF(ISNUMBER(Inputs!BM73),Inputs!BM73,"")</f>
        <v/>
      </c>
      <c r="BN46" s="73" t="str">
        <f>IF(ISNUMBER(Inputs!BN73),Inputs!BN73,"")</f>
        <v/>
      </c>
      <c r="BO46" s="73" t="str">
        <f>IF(ISNUMBER(Inputs!BO73),Inputs!BO73,"")</f>
        <v/>
      </c>
      <c r="BP46" s="73" t="str">
        <f>IF(ISNUMBER(Inputs!BP73),Inputs!BP73,"")</f>
        <v/>
      </c>
      <c r="BQ46" s="73" t="str">
        <f>IF(ISNUMBER(Inputs!BQ73),Inputs!BQ73,"")</f>
        <v/>
      </c>
      <c r="BR46" s="73" t="str">
        <f>IF(ISNUMBER(Inputs!BR73),Inputs!BR73,"")</f>
        <v/>
      </c>
      <c r="BS46" s="73" t="str">
        <f>IF(ISNUMBER(Inputs!BS73),Inputs!BS73,"")</f>
        <v/>
      </c>
      <c r="BT46" s="73" t="str">
        <f>IF(ISNUMBER(Inputs!BT73),Inputs!BT73,"")</f>
        <v/>
      </c>
      <c r="BU46" s="73" t="str">
        <f>IF(ISNUMBER(Inputs!BU73),Inputs!BU73,"")</f>
        <v/>
      </c>
      <c r="BV46" s="73" t="str">
        <f>IF(ISNUMBER(Inputs!BV73),Inputs!BV73,"")</f>
        <v/>
      </c>
      <c r="BW46" s="73" t="str">
        <f>IF(ISNUMBER(Inputs!BW73),Inputs!BW73,"")</f>
        <v/>
      </c>
      <c r="BX46" s="73" t="str">
        <f>IF(ISNUMBER(Inputs!BX73),Inputs!BX73,"")</f>
        <v/>
      </c>
      <c r="BY46" s="73" t="str">
        <f>IF(ISNUMBER(Inputs!BY73),Inputs!BY73,"")</f>
        <v/>
      </c>
      <c r="BZ46" s="73" t="str">
        <f>IF(ISNUMBER(Inputs!BZ73),Inputs!BZ73,"")</f>
        <v/>
      </c>
      <c r="CA46" s="73" t="str">
        <f>IF(ISNUMBER(Inputs!CA73),Inputs!CA73,"")</f>
        <v/>
      </c>
      <c r="CB46" s="73" t="str">
        <f>IF(ISNUMBER(Inputs!CB73),Inputs!CB73,"")</f>
        <v/>
      </c>
      <c r="CC46" s="73" t="str">
        <f>IF(ISNUMBER(Inputs!CC73),Inputs!CC73,"")</f>
        <v/>
      </c>
      <c r="CD46" s="73" t="str">
        <f>IF(ISNUMBER(Inputs!CD73),Inputs!CD73,"")</f>
        <v/>
      </c>
      <c r="CE46" s="73" t="str">
        <f>IF(ISNUMBER(Inputs!CE73),Inputs!CE73,"")</f>
        <v/>
      </c>
      <c r="CF46" s="73" t="str">
        <f>IF(ISNUMBER(Inputs!CF73),Inputs!CF73,"")</f>
        <v/>
      </c>
      <c r="CG46" s="73" t="str">
        <f>IF(ISNUMBER(Inputs!CG73),Inputs!CG73,"")</f>
        <v/>
      </c>
      <c r="CH46" s="73" t="str">
        <f>IF(ISNUMBER(Inputs!CH73),Inputs!CH73,"")</f>
        <v/>
      </c>
      <c r="CI46" s="73" t="str">
        <f>IF(ISNUMBER(Inputs!CI73),Inputs!CI73,"")</f>
        <v/>
      </c>
    </row>
    <row r="47" spans="3:87">
      <c r="C47" s="59" t="s">
        <v>211</v>
      </c>
      <c r="D47" s="2" t="s">
        <v>898</v>
      </c>
      <c r="E47" s="2" t="s">
        <v>58</v>
      </c>
      <c r="F47" s="2"/>
      <c r="G47" s="420"/>
      <c r="H47" s="420"/>
      <c r="I47" s="420"/>
      <c r="J47" s="73">
        <f>IF(ISNUMBER(Inputs!J74),Inputs!J74,"")</f>
        <v>5.6615284371379904</v>
      </c>
      <c r="K47" s="73">
        <f>IF(ISNUMBER(Inputs!K74),Inputs!K74,"")</f>
        <v>6.6429217510658498</v>
      </c>
      <c r="L47" s="73">
        <f>IF(ISNUMBER(Inputs!L74),Inputs!L74,"")</f>
        <v>6.9550000000000001</v>
      </c>
      <c r="M47" s="73" t="str">
        <f>IF(ISNUMBER(Inputs!M74),Inputs!M74,"")</f>
        <v/>
      </c>
      <c r="N47" s="73" t="str">
        <f>IF(ISNUMBER(Inputs!N74),Inputs!N74,"")</f>
        <v/>
      </c>
      <c r="O47" s="73" t="str">
        <f>IF(ISNUMBER(Inputs!O74),Inputs!O74,"")</f>
        <v/>
      </c>
      <c r="P47" s="73" t="str">
        <f>IF(ISNUMBER(Inputs!P74),Inputs!P74,"")</f>
        <v/>
      </c>
      <c r="Q47" s="73" t="str">
        <f>IF(ISNUMBER(Inputs!Q74),Inputs!Q74,"")</f>
        <v/>
      </c>
      <c r="R47" s="73" t="str">
        <f>IF(ISNUMBER(Inputs!R74),Inputs!R74,"")</f>
        <v/>
      </c>
      <c r="S47" s="73" t="str">
        <f>IF(ISNUMBER(Inputs!S74),Inputs!S74,"")</f>
        <v/>
      </c>
      <c r="T47" s="73" t="str">
        <f>IF(ISNUMBER(Inputs!T74),Inputs!T74,"")</f>
        <v/>
      </c>
      <c r="U47" s="73" t="str">
        <f>IF(ISNUMBER(Inputs!U74),Inputs!U74,"")</f>
        <v/>
      </c>
      <c r="V47" s="73" t="str">
        <f>IF(ISNUMBER(Inputs!V74),Inputs!V74,"")</f>
        <v/>
      </c>
      <c r="W47" s="73" t="str">
        <f>IF(ISNUMBER(Inputs!W74),Inputs!W74,"")</f>
        <v/>
      </c>
      <c r="X47" s="73" t="str">
        <f>IF(ISNUMBER(Inputs!X74),Inputs!X74,"")</f>
        <v/>
      </c>
      <c r="Y47" s="73" t="str">
        <f>IF(ISNUMBER(Inputs!Y74),Inputs!Y74,"")</f>
        <v/>
      </c>
      <c r="Z47" s="73" t="str">
        <f>IF(ISNUMBER(Inputs!Z74),Inputs!Z74,"")</f>
        <v/>
      </c>
      <c r="AA47" s="73" t="str">
        <f>IF(ISNUMBER(Inputs!AA74),Inputs!AA74,"")</f>
        <v/>
      </c>
      <c r="AB47" s="73" t="str">
        <f>IF(ISNUMBER(Inputs!AB74),Inputs!AB74,"")</f>
        <v/>
      </c>
      <c r="AC47" s="73" t="str">
        <f>IF(ISNUMBER(Inputs!AC74),Inputs!AC74,"")</f>
        <v/>
      </c>
      <c r="AD47" s="73" t="str">
        <f>IF(ISNUMBER(Inputs!AD74),Inputs!AD74,"")</f>
        <v/>
      </c>
      <c r="AE47" s="73" t="str">
        <f>IF(ISNUMBER(Inputs!AE74),Inputs!AE74,"")</f>
        <v/>
      </c>
      <c r="AF47" s="73" t="str">
        <f>IF(ISNUMBER(Inputs!AF74),Inputs!AF74,"")</f>
        <v/>
      </c>
      <c r="AG47" s="73" t="str">
        <f>IF(ISNUMBER(Inputs!AG74),Inputs!AG74,"")</f>
        <v/>
      </c>
      <c r="AH47" s="73" t="str">
        <f>IF(ISNUMBER(Inputs!AH74),Inputs!AH74,"")</f>
        <v/>
      </c>
      <c r="AI47" s="73" t="str">
        <f>IF(ISNUMBER(Inputs!AI74),Inputs!AI74,"")</f>
        <v/>
      </c>
      <c r="AJ47" s="73" t="str">
        <f>IF(ISNUMBER(Inputs!AJ74),Inputs!AJ74,"")</f>
        <v/>
      </c>
      <c r="AK47" s="73" t="str">
        <f>IF(ISNUMBER(Inputs!AK74),Inputs!AK74,"")</f>
        <v/>
      </c>
      <c r="AL47" s="73" t="str">
        <f>IF(ISNUMBER(Inputs!AL74),Inputs!AL74,"")</f>
        <v/>
      </c>
      <c r="AM47" s="73" t="str">
        <f>IF(ISNUMBER(Inputs!AM74),Inputs!AM74,"")</f>
        <v/>
      </c>
      <c r="AN47" s="73" t="str">
        <f>IF(ISNUMBER(Inputs!AN74),Inputs!AN74,"")</f>
        <v/>
      </c>
      <c r="AO47" s="73" t="str">
        <f>IF(ISNUMBER(Inputs!AO74),Inputs!AO74,"")</f>
        <v/>
      </c>
      <c r="AP47" s="73" t="str">
        <f>IF(ISNUMBER(Inputs!AP74),Inputs!AP74,"")</f>
        <v/>
      </c>
      <c r="AQ47" s="73" t="str">
        <f>IF(ISNUMBER(Inputs!AQ74),Inputs!AQ74,"")</f>
        <v/>
      </c>
      <c r="AR47" s="73" t="str">
        <f>IF(ISNUMBER(Inputs!AR74),Inputs!AR74,"")</f>
        <v/>
      </c>
      <c r="AS47" s="73" t="str">
        <f>IF(ISNUMBER(Inputs!AS74),Inputs!AS74,"")</f>
        <v/>
      </c>
      <c r="AT47" s="73" t="str">
        <f>IF(ISNUMBER(Inputs!AT74),Inputs!AT74,"")</f>
        <v/>
      </c>
      <c r="AU47" s="73" t="str">
        <f>IF(ISNUMBER(Inputs!AU74),Inputs!AU74,"")</f>
        <v/>
      </c>
      <c r="AV47" s="73" t="str">
        <f>IF(ISNUMBER(Inputs!AV74),Inputs!AV74,"")</f>
        <v/>
      </c>
      <c r="AW47" s="73" t="str">
        <f>IF(ISNUMBER(Inputs!AW74),Inputs!AW74,"")</f>
        <v/>
      </c>
      <c r="AX47" s="73" t="str">
        <f>IF(ISNUMBER(Inputs!AX74),Inputs!AX74,"")</f>
        <v/>
      </c>
      <c r="AY47" s="73" t="str">
        <f>IF(ISNUMBER(Inputs!AY74),Inputs!AY74,"")</f>
        <v/>
      </c>
      <c r="AZ47" s="73" t="str">
        <f>IF(ISNUMBER(Inputs!AZ74),Inputs!AZ74,"")</f>
        <v/>
      </c>
      <c r="BA47" s="73" t="str">
        <f>IF(ISNUMBER(Inputs!BA74),Inputs!BA74,"")</f>
        <v/>
      </c>
      <c r="BB47" s="73" t="str">
        <f>IF(ISNUMBER(Inputs!BB74),Inputs!BB74,"")</f>
        <v/>
      </c>
      <c r="BC47" s="73" t="str">
        <f>IF(ISNUMBER(Inputs!BC74),Inputs!BC74,"")</f>
        <v/>
      </c>
      <c r="BD47" s="73" t="str">
        <f>IF(ISNUMBER(Inputs!BD74),Inputs!BD74,"")</f>
        <v/>
      </c>
      <c r="BE47" s="73" t="str">
        <f>IF(ISNUMBER(Inputs!BE74),Inputs!BE74,"")</f>
        <v/>
      </c>
      <c r="BF47" s="73" t="str">
        <f>IF(ISNUMBER(Inputs!BF74),Inputs!BF74,"")</f>
        <v/>
      </c>
      <c r="BG47" s="73" t="str">
        <f>IF(ISNUMBER(Inputs!BG74),Inputs!BG74,"")</f>
        <v/>
      </c>
      <c r="BH47" s="73" t="str">
        <f>IF(ISNUMBER(Inputs!BH74),Inputs!BH74,"")</f>
        <v/>
      </c>
      <c r="BI47" s="73" t="str">
        <f>IF(ISNUMBER(Inputs!BI74),Inputs!BI74,"")</f>
        <v/>
      </c>
      <c r="BJ47" s="73" t="str">
        <f>IF(ISNUMBER(Inputs!BJ74),Inputs!BJ74,"")</f>
        <v/>
      </c>
      <c r="BK47" s="73" t="str">
        <f>IF(ISNUMBER(Inputs!BK74),Inputs!BK74,"")</f>
        <v/>
      </c>
      <c r="BL47" s="73" t="str">
        <f>IF(ISNUMBER(Inputs!BL74),Inputs!BL74,"")</f>
        <v/>
      </c>
      <c r="BM47" s="73" t="str">
        <f>IF(ISNUMBER(Inputs!BM74),Inputs!BM74,"")</f>
        <v/>
      </c>
      <c r="BN47" s="73" t="str">
        <f>IF(ISNUMBER(Inputs!BN74),Inputs!BN74,"")</f>
        <v/>
      </c>
      <c r="BO47" s="73" t="str">
        <f>IF(ISNUMBER(Inputs!BO74),Inputs!BO74,"")</f>
        <v/>
      </c>
      <c r="BP47" s="73" t="str">
        <f>IF(ISNUMBER(Inputs!BP74),Inputs!BP74,"")</f>
        <v/>
      </c>
      <c r="BQ47" s="73" t="str">
        <f>IF(ISNUMBER(Inputs!BQ74),Inputs!BQ74,"")</f>
        <v/>
      </c>
      <c r="BR47" s="73" t="str">
        <f>IF(ISNUMBER(Inputs!BR74),Inputs!BR74,"")</f>
        <v/>
      </c>
      <c r="BS47" s="73" t="str">
        <f>IF(ISNUMBER(Inputs!BS74),Inputs!BS74,"")</f>
        <v/>
      </c>
      <c r="BT47" s="73" t="str">
        <f>IF(ISNUMBER(Inputs!BT74),Inputs!BT74,"")</f>
        <v/>
      </c>
      <c r="BU47" s="73" t="str">
        <f>IF(ISNUMBER(Inputs!BU74),Inputs!BU74,"")</f>
        <v/>
      </c>
      <c r="BV47" s="73" t="str">
        <f>IF(ISNUMBER(Inputs!BV74),Inputs!BV74,"")</f>
        <v/>
      </c>
      <c r="BW47" s="73" t="str">
        <f>IF(ISNUMBER(Inputs!BW74),Inputs!BW74,"")</f>
        <v/>
      </c>
      <c r="BX47" s="73" t="str">
        <f>IF(ISNUMBER(Inputs!BX74),Inputs!BX74,"")</f>
        <v/>
      </c>
      <c r="BY47" s="73" t="str">
        <f>IF(ISNUMBER(Inputs!BY74),Inputs!BY74,"")</f>
        <v/>
      </c>
      <c r="BZ47" s="73" t="str">
        <f>IF(ISNUMBER(Inputs!BZ74),Inputs!BZ74,"")</f>
        <v/>
      </c>
      <c r="CA47" s="73" t="str">
        <f>IF(ISNUMBER(Inputs!CA74),Inputs!CA74,"")</f>
        <v/>
      </c>
      <c r="CB47" s="73" t="str">
        <f>IF(ISNUMBER(Inputs!CB74),Inputs!CB74,"")</f>
        <v/>
      </c>
      <c r="CC47" s="73" t="str">
        <f>IF(ISNUMBER(Inputs!CC74),Inputs!CC74,"")</f>
        <v/>
      </c>
      <c r="CD47" s="73" t="str">
        <f>IF(ISNUMBER(Inputs!CD74),Inputs!CD74,"")</f>
        <v/>
      </c>
      <c r="CE47" s="73" t="str">
        <f>IF(ISNUMBER(Inputs!CE74),Inputs!CE74,"")</f>
        <v/>
      </c>
      <c r="CF47" s="73" t="str">
        <f>IF(ISNUMBER(Inputs!CF74),Inputs!CF74,"")</f>
        <v/>
      </c>
      <c r="CG47" s="73" t="str">
        <f>IF(ISNUMBER(Inputs!CG74),Inputs!CG74,"")</f>
        <v/>
      </c>
      <c r="CH47" s="73" t="str">
        <f>IF(ISNUMBER(Inputs!CH74),Inputs!CH74,"")</f>
        <v/>
      </c>
      <c r="CI47" s="73" t="str">
        <f>IF(ISNUMBER(Inputs!CI74),Inputs!CI74,"")</f>
        <v/>
      </c>
    </row>
    <row r="48" spans="3:87">
      <c r="C48" s="59" t="s">
        <v>212</v>
      </c>
      <c r="D48" s="2" t="s">
        <v>898</v>
      </c>
      <c r="E48" s="2" t="s">
        <v>58</v>
      </c>
      <c r="F48" s="2"/>
      <c r="G48" s="420"/>
      <c r="H48" s="420"/>
      <c r="I48" s="420"/>
      <c r="J48" s="73">
        <f>IF(ISNUMBER(Inputs!J75),Inputs!J75,"")</f>
        <v>52.952296771667903</v>
      </c>
      <c r="K48" s="73">
        <f>IF(ISNUMBER(Inputs!K75),Inputs!K75,"")</f>
        <v>56.571038170211501</v>
      </c>
      <c r="L48" s="73">
        <f>IF(ISNUMBER(Inputs!L75),Inputs!L75,"")</f>
        <v>60.82</v>
      </c>
      <c r="M48" s="73" t="str">
        <f>IF(ISNUMBER(Inputs!M75),Inputs!M75,"")</f>
        <v/>
      </c>
      <c r="N48" s="73" t="str">
        <f>IF(ISNUMBER(Inputs!N75),Inputs!N75,"")</f>
        <v/>
      </c>
      <c r="O48" s="73" t="str">
        <f>IF(ISNUMBER(Inputs!O75),Inputs!O75,"")</f>
        <v/>
      </c>
      <c r="P48" s="73" t="str">
        <f>IF(ISNUMBER(Inputs!P75),Inputs!P75,"")</f>
        <v/>
      </c>
      <c r="Q48" s="73" t="str">
        <f>IF(ISNUMBER(Inputs!Q75),Inputs!Q75,"")</f>
        <v/>
      </c>
      <c r="R48" s="73" t="str">
        <f>IF(ISNUMBER(Inputs!R75),Inputs!R75,"")</f>
        <v/>
      </c>
      <c r="S48" s="73" t="str">
        <f>IF(ISNUMBER(Inputs!S75),Inputs!S75,"")</f>
        <v/>
      </c>
      <c r="T48" s="73" t="str">
        <f>IF(ISNUMBER(Inputs!T75),Inputs!T75,"")</f>
        <v/>
      </c>
      <c r="U48" s="73" t="str">
        <f>IF(ISNUMBER(Inputs!U75),Inputs!U75,"")</f>
        <v/>
      </c>
      <c r="V48" s="73" t="str">
        <f>IF(ISNUMBER(Inputs!V75),Inputs!V75,"")</f>
        <v/>
      </c>
      <c r="W48" s="73" t="str">
        <f>IF(ISNUMBER(Inputs!W75),Inputs!W75,"")</f>
        <v/>
      </c>
      <c r="X48" s="73" t="str">
        <f>IF(ISNUMBER(Inputs!X75),Inputs!X75,"")</f>
        <v/>
      </c>
      <c r="Y48" s="73" t="str">
        <f>IF(ISNUMBER(Inputs!Y75),Inputs!Y75,"")</f>
        <v/>
      </c>
      <c r="Z48" s="73" t="str">
        <f>IF(ISNUMBER(Inputs!Z75),Inputs!Z75,"")</f>
        <v/>
      </c>
      <c r="AA48" s="73" t="str">
        <f>IF(ISNUMBER(Inputs!AA75),Inputs!AA75,"")</f>
        <v/>
      </c>
      <c r="AB48" s="73" t="str">
        <f>IF(ISNUMBER(Inputs!AB75),Inputs!AB75,"")</f>
        <v/>
      </c>
      <c r="AC48" s="73" t="str">
        <f>IF(ISNUMBER(Inputs!AC75),Inputs!AC75,"")</f>
        <v/>
      </c>
      <c r="AD48" s="73" t="str">
        <f>IF(ISNUMBER(Inputs!AD75),Inputs!AD75,"")</f>
        <v/>
      </c>
      <c r="AE48" s="73" t="str">
        <f>IF(ISNUMBER(Inputs!AE75),Inputs!AE75,"")</f>
        <v/>
      </c>
      <c r="AF48" s="73" t="str">
        <f>IF(ISNUMBER(Inputs!AF75),Inputs!AF75,"")</f>
        <v/>
      </c>
      <c r="AG48" s="73" t="str">
        <f>IF(ISNUMBER(Inputs!AG75),Inputs!AG75,"")</f>
        <v/>
      </c>
      <c r="AH48" s="73" t="str">
        <f>IF(ISNUMBER(Inputs!AH75),Inputs!AH75,"")</f>
        <v/>
      </c>
      <c r="AI48" s="73" t="str">
        <f>IF(ISNUMBER(Inputs!AI75),Inputs!AI75,"")</f>
        <v/>
      </c>
      <c r="AJ48" s="73" t="str">
        <f>IF(ISNUMBER(Inputs!AJ75),Inputs!AJ75,"")</f>
        <v/>
      </c>
      <c r="AK48" s="73" t="str">
        <f>IF(ISNUMBER(Inputs!AK75),Inputs!AK75,"")</f>
        <v/>
      </c>
      <c r="AL48" s="73" t="str">
        <f>IF(ISNUMBER(Inputs!AL75),Inputs!AL75,"")</f>
        <v/>
      </c>
      <c r="AM48" s="73" t="str">
        <f>IF(ISNUMBER(Inputs!AM75),Inputs!AM75,"")</f>
        <v/>
      </c>
      <c r="AN48" s="73" t="str">
        <f>IF(ISNUMBER(Inputs!AN75),Inputs!AN75,"")</f>
        <v/>
      </c>
      <c r="AO48" s="73" t="str">
        <f>IF(ISNUMBER(Inputs!AO75),Inputs!AO75,"")</f>
        <v/>
      </c>
      <c r="AP48" s="73" t="str">
        <f>IF(ISNUMBER(Inputs!AP75),Inputs!AP75,"")</f>
        <v/>
      </c>
      <c r="AQ48" s="73" t="str">
        <f>IF(ISNUMBER(Inputs!AQ75),Inputs!AQ75,"")</f>
        <v/>
      </c>
      <c r="AR48" s="73" t="str">
        <f>IF(ISNUMBER(Inputs!AR75),Inputs!AR75,"")</f>
        <v/>
      </c>
      <c r="AS48" s="73" t="str">
        <f>IF(ISNUMBER(Inputs!AS75),Inputs!AS75,"")</f>
        <v/>
      </c>
      <c r="AT48" s="73" t="str">
        <f>IF(ISNUMBER(Inputs!AT75),Inputs!AT75,"")</f>
        <v/>
      </c>
      <c r="AU48" s="73" t="str">
        <f>IF(ISNUMBER(Inputs!AU75),Inputs!AU75,"")</f>
        <v/>
      </c>
      <c r="AV48" s="73" t="str">
        <f>IF(ISNUMBER(Inputs!AV75),Inputs!AV75,"")</f>
        <v/>
      </c>
      <c r="AW48" s="73" t="str">
        <f>IF(ISNUMBER(Inputs!AW75),Inputs!AW75,"")</f>
        <v/>
      </c>
      <c r="AX48" s="73" t="str">
        <f>IF(ISNUMBER(Inputs!AX75),Inputs!AX75,"")</f>
        <v/>
      </c>
      <c r="AY48" s="73" t="str">
        <f>IF(ISNUMBER(Inputs!AY75),Inputs!AY75,"")</f>
        <v/>
      </c>
      <c r="AZ48" s="73" t="str">
        <f>IF(ISNUMBER(Inputs!AZ75),Inputs!AZ75,"")</f>
        <v/>
      </c>
      <c r="BA48" s="73" t="str">
        <f>IF(ISNUMBER(Inputs!BA75),Inputs!BA75,"")</f>
        <v/>
      </c>
      <c r="BB48" s="73" t="str">
        <f>IF(ISNUMBER(Inputs!BB75),Inputs!BB75,"")</f>
        <v/>
      </c>
      <c r="BC48" s="73" t="str">
        <f>IF(ISNUMBER(Inputs!BC75),Inputs!BC75,"")</f>
        <v/>
      </c>
      <c r="BD48" s="73" t="str">
        <f>IF(ISNUMBER(Inputs!BD75),Inputs!BD75,"")</f>
        <v/>
      </c>
      <c r="BE48" s="73" t="str">
        <f>IF(ISNUMBER(Inputs!BE75),Inputs!BE75,"")</f>
        <v/>
      </c>
      <c r="BF48" s="73" t="str">
        <f>IF(ISNUMBER(Inputs!BF75),Inputs!BF75,"")</f>
        <v/>
      </c>
      <c r="BG48" s="73" t="str">
        <f>IF(ISNUMBER(Inputs!BG75),Inputs!BG75,"")</f>
        <v/>
      </c>
      <c r="BH48" s="73" t="str">
        <f>IF(ISNUMBER(Inputs!BH75),Inputs!BH75,"")</f>
        <v/>
      </c>
      <c r="BI48" s="73" t="str">
        <f>IF(ISNUMBER(Inputs!BI75),Inputs!BI75,"")</f>
        <v/>
      </c>
      <c r="BJ48" s="73" t="str">
        <f>IF(ISNUMBER(Inputs!BJ75),Inputs!BJ75,"")</f>
        <v/>
      </c>
      <c r="BK48" s="73" t="str">
        <f>IF(ISNUMBER(Inputs!BK75),Inputs!BK75,"")</f>
        <v/>
      </c>
      <c r="BL48" s="73" t="str">
        <f>IF(ISNUMBER(Inputs!BL75),Inputs!BL75,"")</f>
        <v/>
      </c>
      <c r="BM48" s="73" t="str">
        <f>IF(ISNUMBER(Inputs!BM75),Inputs!BM75,"")</f>
        <v/>
      </c>
      <c r="BN48" s="73" t="str">
        <f>IF(ISNUMBER(Inputs!BN75),Inputs!BN75,"")</f>
        <v/>
      </c>
      <c r="BO48" s="73" t="str">
        <f>IF(ISNUMBER(Inputs!BO75),Inputs!BO75,"")</f>
        <v/>
      </c>
      <c r="BP48" s="73" t="str">
        <f>IF(ISNUMBER(Inputs!BP75),Inputs!BP75,"")</f>
        <v/>
      </c>
      <c r="BQ48" s="73" t="str">
        <f>IF(ISNUMBER(Inputs!BQ75),Inputs!BQ75,"")</f>
        <v/>
      </c>
      <c r="BR48" s="73" t="str">
        <f>IF(ISNUMBER(Inputs!BR75),Inputs!BR75,"")</f>
        <v/>
      </c>
      <c r="BS48" s="73" t="str">
        <f>IF(ISNUMBER(Inputs!BS75),Inputs!BS75,"")</f>
        <v/>
      </c>
      <c r="BT48" s="73" t="str">
        <f>IF(ISNUMBER(Inputs!BT75),Inputs!BT75,"")</f>
        <v/>
      </c>
      <c r="BU48" s="73" t="str">
        <f>IF(ISNUMBER(Inputs!BU75),Inputs!BU75,"")</f>
        <v/>
      </c>
      <c r="BV48" s="73" t="str">
        <f>IF(ISNUMBER(Inputs!BV75),Inputs!BV75,"")</f>
        <v/>
      </c>
      <c r="BW48" s="73" t="str">
        <f>IF(ISNUMBER(Inputs!BW75),Inputs!BW75,"")</f>
        <v/>
      </c>
      <c r="BX48" s="73" t="str">
        <f>IF(ISNUMBER(Inputs!BX75),Inputs!BX75,"")</f>
        <v/>
      </c>
      <c r="BY48" s="73" t="str">
        <f>IF(ISNUMBER(Inputs!BY75),Inputs!BY75,"")</f>
        <v/>
      </c>
      <c r="BZ48" s="73" t="str">
        <f>IF(ISNUMBER(Inputs!BZ75),Inputs!BZ75,"")</f>
        <v/>
      </c>
      <c r="CA48" s="73" t="str">
        <f>IF(ISNUMBER(Inputs!CA75),Inputs!CA75,"")</f>
        <v/>
      </c>
      <c r="CB48" s="73" t="str">
        <f>IF(ISNUMBER(Inputs!CB75),Inputs!CB75,"")</f>
        <v/>
      </c>
      <c r="CC48" s="73" t="str">
        <f>IF(ISNUMBER(Inputs!CC75),Inputs!CC75,"")</f>
        <v/>
      </c>
      <c r="CD48" s="73" t="str">
        <f>IF(ISNUMBER(Inputs!CD75),Inputs!CD75,"")</f>
        <v/>
      </c>
      <c r="CE48" s="73" t="str">
        <f>IF(ISNUMBER(Inputs!CE75),Inputs!CE75,"")</f>
        <v/>
      </c>
      <c r="CF48" s="73" t="str">
        <f>IF(ISNUMBER(Inputs!CF75),Inputs!CF75,"")</f>
        <v/>
      </c>
      <c r="CG48" s="73" t="str">
        <f>IF(ISNUMBER(Inputs!CG75),Inputs!CG75,"")</f>
        <v/>
      </c>
      <c r="CH48" s="73" t="str">
        <f>IF(ISNUMBER(Inputs!CH75),Inputs!CH75,"")</f>
        <v/>
      </c>
      <c r="CI48" s="73" t="str">
        <f>IF(ISNUMBER(Inputs!CI75),Inputs!CI75,"")</f>
        <v/>
      </c>
    </row>
    <row r="49" spans="1:87">
      <c r="C49" s="59" t="s">
        <v>213</v>
      </c>
      <c r="D49" s="2" t="s">
        <v>898</v>
      </c>
      <c r="E49" s="2" t="s">
        <v>58</v>
      </c>
      <c r="F49" s="2"/>
      <c r="G49" s="420"/>
      <c r="H49" s="420"/>
      <c r="I49" s="420"/>
      <c r="J49" s="73">
        <f>IF(ISNUMBER(Inputs!J76),Inputs!J76,"")</f>
        <v>4.6518271074305604</v>
      </c>
      <c r="K49" s="73">
        <f>IF(ISNUMBER(Inputs!K76),Inputs!K76,"")</f>
        <v>5.3479123084568903</v>
      </c>
      <c r="L49" s="73">
        <f>IF(ISNUMBER(Inputs!L76),Inputs!L76,"")</f>
        <v>5.5819999999999999</v>
      </c>
      <c r="M49" s="73" t="str">
        <f>IF(ISNUMBER(Inputs!M76),Inputs!M76,"")</f>
        <v/>
      </c>
      <c r="N49" s="73" t="str">
        <f>IF(ISNUMBER(Inputs!N76),Inputs!N76,"")</f>
        <v/>
      </c>
      <c r="O49" s="73" t="str">
        <f>IF(ISNUMBER(Inputs!O76),Inputs!O76,"")</f>
        <v/>
      </c>
      <c r="P49" s="73" t="str">
        <f>IF(ISNUMBER(Inputs!P76),Inputs!P76,"")</f>
        <v/>
      </c>
      <c r="Q49" s="73" t="str">
        <f>IF(ISNUMBER(Inputs!Q76),Inputs!Q76,"")</f>
        <v/>
      </c>
      <c r="R49" s="73" t="str">
        <f>IF(ISNUMBER(Inputs!R76),Inputs!R76,"")</f>
        <v/>
      </c>
      <c r="S49" s="73" t="str">
        <f>IF(ISNUMBER(Inputs!S76),Inputs!S76,"")</f>
        <v/>
      </c>
      <c r="T49" s="73" t="str">
        <f>IF(ISNUMBER(Inputs!T76),Inputs!T76,"")</f>
        <v/>
      </c>
      <c r="U49" s="73" t="str">
        <f>IF(ISNUMBER(Inputs!U76),Inputs!U76,"")</f>
        <v/>
      </c>
      <c r="V49" s="73" t="str">
        <f>IF(ISNUMBER(Inputs!V76),Inputs!V76,"")</f>
        <v/>
      </c>
      <c r="W49" s="73" t="str">
        <f>IF(ISNUMBER(Inputs!W76),Inputs!W76,"")</f>
        <v/>
      </c>
      <c r="X49" s="73" t="str">
        <f>IF(ISNUMBER(Inputs!X76),Inputs!X76,"")</f>
        <v/>
      </c>
      <c r="Y49" s="73" t="str">
        <f>IF(ISNUMBER(Inputs!Y76),Inputs!Y76,"")</f>
        <v/>
      </c>
      <c r="Z49" s="73" t="str">
        <f>IF(ISNUMBER(Inputs!Z76),Inputs!Z76,"")</f>
        <v/>
      </c>
      <c r="AA49" s="73" t="str">
        <f>IF(ISNUMBER(Inputs!AA76),Inputs!AA76,"")</f>
        <v/>
      </c>
      <c r="AB49" s="73" t="str">
        <f>IF(ISNUMBER(Inputs!AB76),Inputs!AB76,"")</f>
        <v/>
      </c>
      <c r="AC49" s="73" t="str">
        <f>IF(ISNUMBER(Inputs!AC76),Inputs!AC76,"")</f>
        <v/>
      </c>
      <c r="AD49" s="73" t="str">
        <f>IF(ISNUMBER(Inputs!AD76),Inputs!AD76,"")</f>
        <v/>
      </c>
      <c r="AE49" s="73" t="str">
        <f>IF(ISNUMBER(Inputs!AE76),Inputs!AE76,"")</f>
        <v/>
      </c>
      <c r="AF49" s="73" t="str">
        <f>IF(ISNUMBER(Inputs!AF76),Inputs!AF76,"")</f>
        <v/>
      </c>
      <c r="AG49" s="73" t="str">
        <f>IF(ISNUMBER(Inputs!AG76),Inputs!AG76,"")</f>
        <v/>
      </c>
      <c r="AH49" s="73" t="str">
        <f>IF(ISNUMBER(Inputs!AH76),Inputs!AH76,"")</f>
        <v/>
      </c>
      <c r="AI49" s="73" t="str">
        <f>IF(ISNUMBER(Inputs!AI76),Inputs!AI76,"")</f>
        <v/>
      </c>
      <c r="AJ49" s="73" t="str">
        <f>IF(ISNUMBER(Inputs!AJ76),Inputs!AJ76,"")</f>
        <v/>
      </c>
      <c r="AK49" s="73" t="str">
        <f>IF(ISNUMBER(Inputs!AK76),Inputs!AK76,"")</f>
        <v/>
      </c>
      <c r="AL49" s="73" t="str">
        <f>IF(ISNUMBER(Inputs!AL76),Inputs!AL76,"")</f>
        <v/>
      </c>
      <c r="AM49" s="73" t="str">
        <f>IF(ISNUMBER(Inputs!AM76),Inputs!AM76,"")</f>
        <v/>
      </c>
      <c r="AN49" s="73" t="str">
        <f>IF(ISNUMBER(Inputs!AN76),Inputs!AN76,"")</f>
        <v/>
      </c>
      <c r="AO49" s="73" t="str">
        <f>IF(ISNUMBER(Inputs!AO76),Inputs!AO76,"")</f>
        <v/>
      </c>
      <c r="AP49" s="73" t="str">
        <f>IF(ISNUMBER(Inputs!AP76),Inputs!AP76,"")</f>
        <v/>
      </c>
      <c r="AQ49" s="73" t="str">
        <f>IF(ISNUMBER(Inputs!AQ76),Inputs!AQ76,"")</f>
        <v/>
      </c>
      <c r="AR49" s="73" t="str">
        <f>IF(ISNUMBER(Inputs!AR76),Inputs!AR76,"")</f>
        <v/>
      </c>
      <c r="AS49" s="73" t="str">
        <f>IF(ISNUMBER(Inputs!AS76),Inputs!AS76,"")</f>
        <v/>
      </c>
      <c r="AT49" s="73" t="str">
        <f>IF(ISNUMBER(Inputs!AT76),Inputs!AT76,"")</f>
        <v/>
      </c>
      <c r="AU49" s="73" t="str">
        <f>IF(ISNUMBER(Inputs!AU76),Inputs!AU76,"")</f>
        <v/>
      </c>
      <c r="AV49" s="73" t="str">
        <f>IF(ISNUMBER(Inputs!AV76),Inputs!AV76,"")</f>
        <v/>
      </c>
      <c r="AW49" s="73" t="str">
        <f>IF(ISNUMBER(Inputs!AW76),Inputs!AW76,"")</f>
        <v/>
      </c>
      <c r="AX49" s="73" t="str">
        <f>IF(ISNUMBER(Inputs!AX76),Inputs!AX76,"")</f>
        <v/>
      </c>
      <c r="AY49" s="73" t="str">
        <f>IF(ISNUMBER(Inputs!AY76),Inputs!AY76,"")</f>
        <v/>
      </c>
      <c r="AZ49" s="73" t="str">
        <f>IF(ISNUMBER(Inputs!AZ76),Inputs!AZ76,"")</f>
        <v/>
      </c>
      <c r="BA49" s="73" t="str">
        <f>IF(ISNUMBER(Inputs!BA76),Inputs!BA76,"")</f>
        <v/>
      </c>
      <c r="BB49" s="73" t="str">
        <f>IF(ISNUMBER(Inputs!BB76),Inputs!BB76,"")</f>
        <v/>
      </c>
      <c r="BC49" s="73" t="str">
        <f>IF(ISNUMBER(Inputs!BC76),Inputs!BC76,"")</f>
        <v/>
      </c>
      <c r="BD49" s="73" t="str">
        <f>IF(ISNUMBER(Inputs!BD76),Inputs!BD76,"")</f>
        <v/>
      </c>
      <c r="BE49" s="73" t="str">
        <f>IF(ISNUMBER(Inputs!BE76),Inputs!BE76,"")</f>
        <v/>
      </c>
      <c r="BF49" s="73" t="str">
        <f>IF(ISNUMBER(Inputs!BF76),Inputs!BF76,"")</f>
        <v/>
      </c>
      <c r="BG49" s="73" t="str">
        <f>IF(ISNUMBER(Inputs!BG76),Inputs!BG76,"")</f>
        <v/>
      </c>
      <c r="BH49" s="73" t="str">
        <f>IF(ISNUMBER(Inputs!BH76),Inputs!BH76,"")</f>
        <v/>
      </c>
      <c r="BI49" s="73" t="str">
        <f>IF(ISNUMBER(Inputs!BI76),Inputs!BI76,"")</f>
        <v/>
      </c>
      <c r="BJ49" s="73" t="str">
        <f>IF(ISNUMBER(Inputs!BJ76),Inputs!BJ76,"")</f>
        <v/>
      </c>
      <c r="BK49" s="73" t="str">
        <f>IF(ISNUMBER(Inputs!BK76),Inputs!BK76,"")</f>
        <v/>
      </c>
      <c r="BL49" s="73" t="str">
        <f>IF(ISNUMBER(Inputs!BL76),Inputs!BL76,"")</f>
        <v/>
      </c>
      <c r="BM49" s="73" t="str">
        <f>IF(ISNUMBER(Inputs!BM76),Inputs!BM76,"")</f>
        <v/>
      </c>
      <c r="BN49" s="73" t="str">
        <f>IF(ISNUMBER(Inputs!BN76),Inputs!BN76,"")</f>
        <v/>
      </c>
      <c r="BO49" s="73" t="str">
        <f>IF(ISNUMBER(Inputs!BO76),Inputs!BO76,"")</f>
        <v/>
      </c>
      <c r="BP49" s="73" t="str">
        <f>IF(ISNUMBER(Inputs!BP76),Inputs!BP76,"")</f>
        <v/>
      </c>
      <c r="BQ49" s="73" t="str">
        <f>IF(ISNUMBER(Inputs!BQ76),Inputs!BQ76,"")</f>
        <v/>
      </c>
      <c r="BR49" s="73" t="str">
        <f>IF(ISNUMBER(Inputs!BR76),Inputs!BR76,"")</f>
        <v/>
      </c>
      <c r="BS49" s="73" t="str">
        <f>IF(ISNUMBER(Inputs!BS76),Inputs!BS76,"")</f>
        <v/>
      </c>
      <c r="BT49" s="73" t="str">
        <f>IF(ISNUMBER(Inputs!BT76),Inputs!BT76,"")</f>
        <v/>
      </c>
      <c r="BU49" s="73" t="str">
        <f>IF(ISNUMBER(Inputs!BU76),Inputs!BU76,"")</f>
        <v/>
      </c>
      <c r="BV49" s="73" t="str">
        <f>IF(ISNUMBER(Inputs!BV76),Inputs!BV76,"")</f>
        <v/>
      </c>
      <c r="BW49" s="73" t="str">
        <f>IF(ISNUMBER(Inputs!BW76),Inputs!BW76,"")</f>
        <v/>
      </c>
      <c r="BX49" s="73" t="str">
        <f>IF(ISNUMBER(Inputs!BX76),Inputs!BX76,"")</f>
        <v/>
      </c>
      <c r="BY49" s="73" t="str">
        <f>IF(ISNUMBER(Inputs!BY76),Inputs!BY76,"")</f>
        <v/>
      </c>
      <c r="BZ49" s="73" t="str">
        <f>IF(ISNUMBER(Inputs!BZ76),Inputs!BZ76,"")</f>
        <v/>
      </c>
      <c r="CA49" s="73" t="str">
        <f>IF(ISNUMBER(Inputs!CA76),Inputs!CA76,"")</f>
        <v/>
      </c>
      <c r="CB49" s="73" t="str">
        <f>IF(ISNUMBER(Inputs!CB76),Inputs!CB76,"")</f>
        <v/>
      </c>
      <c r="CC49" s="73" t="str">
        <f>IF(ISNUMBER(Inputs!CC76),Inputs!CC76,"")</f>
        <v/>
      </c>
      <c r="CD49" s="73" t="str">
        <f>IF(ISNUMBER(Inputs!CD76),Inputs!CD76,"")</f>
        <v/>
      </c>
      <c r="CE49" s="73" t="str">
        <f>IF(ISNUMBER(Inputs!CE76),Inputs!CE76,"")</f>
        <v/>
      </c>
      <c r="CF49" s="73" t="str">
        <f>IF(ISNUMBER(Inputs!CF76),Inputs!CF76,"")</f>
        <v/>
      </c>
      <c r="CG49" s="73" t="str">
        <f>IF(ISNUMBER(Inputs!CG76),Inputs!CG76,"")</f>
        <v/>
      </c>
      <c r="CH49" s="73" t="str">
        <f>IF(ISNUMBER(Inputs!CH76),Inputs!CH76,"")</f>
        <v/>
      </c>
      <c r="CI49" s="73" t="str">
        <f>IF(ISNUMBER(Inputs!CI76),Inputs!CI76,"")</f>
        <v/>
      </c>
    </row>
    <row r="50" spans="1:87">
      <c r="C50" s="59" t="s">
        <v>214</v>
      </c>
      <c r="D50" s="2" t="s">
        <v>898</v>
      </c>
      <c r="E50" s="2" t="s">
        <v>58</v>
      </c>
      <c r="F50" s="2"/>
      <c r="G50" s="420"/>
      <c r="H50" s="420"/>
      <c r="I50" s="420"/>
      <c r="J50" s="73">
        <f>IF(ISNUMBER(Inputs!J77),Inputs!J77,"")</f>
        <v>157.15720266433999</v>
      </c>
      <c r="K50" s="73">
        <f>IF(ISNUMBER(Inputs!K77),Inputs!K77,"")</f>
        <v>169.066255804028</v>
      </c>
      <c r="L50" s="73">
        <f>IF(ISNUMBER(Inputs!L77),Inputs!L77,"")</f>
        <v>183.565</v>
      </c>
      <c r="M50" s="73" t="str">
        <f>IF(ISNUMBER(Inputs!M77),Inputs!M77,"")</f>
        <v/>
      </c>
      <c r="N50" s="73" t="str">
        <f>IF(ISNUMBER(Inputs!N77),Inputs!N77,"")</f>
        <v/>
      </c>
      <c r="O50" s="73" t="str">
        <f>IF(ISNUMBER(Inputs!O77),Inputs!O77,"")</f>
        <v/>
      </c>
      <c r="P50" s="73" t="str">
        <f>IF(ISNUMBER(Inputs!P77),Inputs!P77,"")</f>
        <v/>
      </c>
      <c r="Q50" s="73" t="str">
        <f>IF(ISNUMBER(Inputs!Q77),Inputs!Q77,"")</f>
        <v/>
      </c>
      <c r="R50" s="73" t="str">
        <f>IF(ISNUMBER(Inputs!R77),Inputs!R77,"")</f>
        <v/>
      </c>
      <c r="S50" s="73" t="str">
        <f>IF(ISNUMBER(Inputs!S77),Inputs!S77,"")</f>
        <v/>
      </c>
      <c r="T50" s="73" t="str">
        <f>IF(ISNUMBER(Inputs!T77),Inputs!T77,"")</f>
        <v/>
      </c>
      <c r="U50" s="73" t="str">
        <f>IF(ISNUMBER(Inputs!U77),Inputs!U77,"")</f>
        <v/>
      </c>
      <c r="V50" s="73" t="str">
        <f>IF(ISNUMBER(Inputs!V77),Inputs!V77,"")</f>
        <v/>
      </c>
      <c r="W50" s="73" t="str">
        <f>IF(ISNUMBER(Inputs!W77),Inputs!W77,"")</f>
        <v/>
      </c>
      <c r="X50" s="73" t="str">
        <f>IF(ISNUMBER(Inputs!X77),Inputs!X77,"")</f>
        <v/>
      </c>
      <c r="Y50" s="73" t="str">
        <f>IF(ISNUMBER(Inputs!Y77),Inputs!Y77,"")</f>
        <v/>
      </c>
      <c r="Z50" s="73" t="str">
        <f>IF(ISNUMBER(Inputs!Z77),Inputs!Z77,"")</f>
        <v/>
      </c>
      <c r="AA50" s="73" t="str">
        <f>IF(ISNUMBER(Inputs!AA77),Inputs!AA77,"")</f>
        <v/>
      </c>
      <c r="AB50" s="73" t="str">
        <f>IF(ISNUMBER(Inputs!AB77),Inputs!AB77,"")</f>
        <v/>
      </c>
      <c r="AC50" s="73" t="str">
        <f>IF(ISNUMBER(Inputs!AC77),Inputs!AC77,"")</f>
        <v/>
      </c>
      <c r="AD50" s="73" t="str">
        <f>IF(ISNUMBER(Inputs!AD77),Inputs!AD77,"")</f>
        <v/>
      </c>
      <c r="AE50" s="73" t="str">
        <f>IF(ISNUMBER(Inputs!AE77),Inputs!AE77,"")</f>
        <v/>
      </c>
      <c r="AF50" s="73" t="str">
        <f>IF(ISNUMBER(Inputs!AF77),Inputs!AF77,"")</f>
        <v/>
      </c>
      <c r="AG50" s="73" t="str">
        <f>IF(ISNUMBER(Inputs!AG77),Inputs!AG77,"")</f>
        <v/>
      </c>
      <c r="AH50" s="73" t="str">
        <f>IF(ISNUMBER(Inputs!AH77),Inputs!AH77,"")</f>
        <v/>
      </c>
      <c r="AI50" s="73" t="str">
        <f>IF(ISNUMBER(Inputs!AI77),Inputs!AI77,"")</f>
        <v/>
      </c>
      <c r="AJ50" s="73" t="str">
        <f>IF(ISNUMBER(Inputs!AJ77),Inputs!AJ77,"")</f>
        <v/>
      </c>
      <c r="AK50" s="73" t="str">
        <f>IF(ISNUMBER(Inputs!AK77),Inputs!AK77,"")</f>
        <v/>
      </c>
      <c r="AL50" s="73" t="str">
        <f>IF(ISNUMBER(Inputs!AL77),Inputs!AL77,"")</f>
        <v/>
      </c>
      <c r="AM50" s="73" t="str">
        <f>IF(ISNUMBER(Inputs!AM77),Inputs!AM77,"")</f>
        <v/>
      </c>
      <c r="AN50" s="73" t="str">
        <f>IF(ISNUMBER(Inputs!AN77),Inputs!AN77,"")</f>
        <v/>
      </c>
      <c r="AO50" s="73" t="str">
        <f>IF(ISNUMBER(Inputs!AO77),Inputs!AO77,"")</f>
        <v/>
      </c>
      <c r="AP50" s="73" t="str">
        <f>IF(ISNUMBER(Inputs!AP77),Inputs!AP77,"")</f>
        <v/>
      </c>
      <c r="AQ50" s="73" t="str">
        <f>IF(ISNUMBER(Inputs!AQ77),Inputs!AQ77,"")</f>
        <v/>
      </c>
      <c r="AR50" s="73" t="str">
        <f>IF(ISNUMBER(Inputs!AR77),Inputs!AR77,"")</f>
        <v/>
      </c>
      <c r="AS50" s="73" t="str">
        <f>IF(ISNUMBER(Inputs!AS77),Inputs!AS77,"")</f>
        <v/>
      </c>
      <c r="AT50" s="73" t="str">
        <f>IF(ISNUMBER(Inputs!AT77),Inputs!AT77,"")</f>
        <v/>
      </c>
      <c r="AU50" s="73" t="str">
        <f>IF(ISNUMBER(Inputs!AU77),Inputs!AU77,"")</f>
        <v/>
      </c>
      <c r="AV50" s="73" t="str">
        <f>IF(ISNUMBER(Inputs!AV77),Inputs!AV77,"")</f>
        <v/>
      </c>
      <c r="AW50" s="73" t="str">
        <f>IF(ISNUMBER(Inputs!AW77),Inputs!AW77,"")</f>
        <v/>
      </c>
      <c r="AX50" s="73" t="str">
        <f>IF(ISNUMBER(Inputs!AX77),Inputs!AX77,"")</f>
        <v/>
      </c>
      <c r="AY50" s="73" t="str">
        <f>IF(ISNUMBER(Inputs!AY77),Inputs!AY77,"")</f>
        <v/>
      </c>
      <c r="AZ50" s="73" t="str">
        <f>IF(ISNUMBER(Inputs!AZ77),Inputs!AZ77,"")</f>
        <v/>
      </c>
      <c r="BA50" s="73" t="str">
        <f>IF(ISNUMBER(Inputs!BA77),Inputs!BA77,"")</f>
        <v/>
      </c>
      <c r="BB50" s="73" t="str">
        <f>IF(ISNUMBER(Inputs!BB77),Inputs!BB77,"")</f>
        <v/>
      </c>
      <c r="BC50" s="73" t="str">
        <f>IF(ISNUMBER(Inputs!BC77),Inputs!BC77,"")</f>
        <v/>
      </c>
      <c r="BD50" s="73" t="str">
        <f>IF(ISNUMBER(Inputs!BD77),Inputs!BD77,"")</f>
        <v/>
      </c>
      <c r="BE50" s="73" t="str">
        <f>IF(ISNUMBER(Inputs!BE77),Inputs!BE77,"")</f>
        <v/>
      </c>
      <c r="BF50" s="73" t="str">
        <f>IF(ISNUMBER(Inputs!BF77),Inputs!BF77,"")</f>
        <v/>
      </c>
      <c r="BG50" s="73" t="str">
        <f>IF(ISNUMBER(Inputs!BG77),Inputs!BG77,"")</f>
        <v/>
      </c>
      <c r="BH50" s="73" t="str">
        <f>IF(ISNUMBER(Inputs!BH77),Inputs!BH77,"")</f>
        <v/>
      </c>
      <c r="BI50" s="73" t="str">
        <f>IF(ISNUMBER(Inputs!BI77),Inputs!BI77,"")</f>
        <v/>
      </c>
      <c r="BJ50" s="73" t="str">
        <f>IF(ISNUMBER(Inputs!BJ77),Inputs!BJ77,"")</f>
        <v/>
      </c>
      <c r="BK50" s="73" t="str">
        <f>IF(ISNUMBER(Inputs!BK77),Inputs!BK77,"")</f>
        <v/>
      </c>
      <c r="BL50" s="73" t="str">
        <f>IF(ISNUMBER(Inputs!BL77),Inputs!BL77,"")</f>
        <v/>
      </c>
      <c r="BM50" s="73" t="str">
        <f>IF(ISNUMBER(Inputs!BM77),Inputs!BM77,"")</f>
        <v/>
      </c>
      <c r="BN50" s="73" t="str">
        <f>IF(ISNUMBER(Inputs!BN77),Inputs!BN77,"")</f>
        <v/>
      </c>
      <c r="BO50" s="73" t="str">
        <f>IF(ISNUMBER(Inputs!BO77),Inputs!BO77,"")</f>
        <v/>
      </c>
      <c r="BP50" s="73" t="str">
        <f>IF(ISNUMBER(Inputs!BP77),Inputs!BP77,"")</f>
        <v/>
      </c>
      <c r="BQ50" s="73" t="str">
        <f>IF(ISNUMBER(Inputs!BQ77),Inputs!BQ77,"")</f>
        <v/>
      </c>
      <c r="BR50" s="73" t="str">
        <f>IF(ISNUMBER(Inputs!BR77),Inputs!BR77,"")</f>
        <v/>
      </c>
      <c r="BS50" s="73" t="str">
        <f>IF(ISNUMBER(Inputs!BS77),Inputs!BS77,"")</f>
        <v/>
      </c>
      <c r="BT50" s="73" t="str">
        <f>IF(ISNUMBER(Inputs!BT77),Inputs!BT77,"")</f>
        <v/>
      </c>
      <c r="BU50" s="73" t="str">
        <f>IF(ISNUMBER(Inputs!BU77),Inputs!BU77,"")</f>
        <v/>
      </c>
      <c r="BV50" s="73" t="str">
        <f>IF(ISNUMBER(Inputs!BV77),Inputs!BV77,"")</f>
        <v/>
      </c>
      <c r="BW50" s="73" t="str">
        <f>IF(ISNUMBER(Inputs!BW77),Inputs!BW77,"")</f>
        <v/>
      </c>
      <c r="BX50" s="73" t="str">
        <f>IF(ISNUMBER(Inputs!BX77),Inputs!BX77,"")</f>
        <v/>
      </c>
      <c r="BY50" s="73" t="str">
        <f>IF(ISNUMBER(Inputs!BY77),Inputs!BY77,"")</f>
        <v/>
      </c>
      <c r="BZ50" s="73" t="str">
        <f>IF(ISNUMBER(Inputs!BZ77),Inputs!BZ77,"")</f>
        <v/>
      </c>
      <c r="CA50" s="73" t="str">
        <f>IF(ISNUMBER(Inputs!CA77),Inputs!CA77,"")</f>
        <v/>
      </c>
      <c r="CB50" s="73" t="str">
        <f>IF(ISNUMBER(Inputs!CB77),Inputs!CB77,"")</f>
        <v/>
      </c>
      <c r="CC50" s="73" t="str">
        <f>IF(ISNUMBER(Inputs!CC77),Inputs!CC77,"")</f>
        <v/>
      </c>
      <c r="CD50" s="73" t="str">
        <f>IF(ISNUMBER(Inputs!CD77),Inputs!CD77,"")</f>
        <v/>
      </c>
      <c r="CE50" s="73" t="str">
        <f>IF(ISNUMBER(Inputs!CE77),Inputs!CE77,"")</f>
        <v/>
      </c>
      <c r="CF50" s="73" t="str">
        <f>IF(ISNUMBER(Inputs!CF77),Inputs!CF77,"")</f>
        <v/>
      </c>
      <c r="CG50" s="73" t="str">
        <f>IF(ISNUMBER(Inputs!CG77),Inputs!CG77,"")</f>
        <v/>
      </c>
      <c r="CH50" s="73" t="str">
        <f>IF(ISNUMBER(Inputs!CH77),Inputs!CH77,"")</f>
        <v/>
      </c>
      <c r="CI50" s="73" t="str">
        <f>IF(ISNUMBER(Inputs!CI77),Inputs!CI77,"")</f>
        <v/>
      </c>
    </row>
    <row r="51" spans="1:87">
      <c r="C51" s="59" t="s">
        <v>215</v>
      </c>
      <c r="D51" s="2" t="s">
        <v>898</v>
      </c>
      <c r="E51" s="2" t="s">
        <v>58</v>
      </c>
      <c r="F51" s="2"/>
      <c r="G51" s="420"/>
      <c r="H51" s="420"/>
      <c r="I51" s="420"/>
      <c r="J51" s="73">
        <f>IF(ISNUMBER(Inputs!J78),Inputs!J78,"")</f>
        <v>30.771470010508999</v>
      </c>
      <c r="K51" s="73">
        <f>IF(ISNUMBER(Inputs!K78),Inputs!K78,"")</f>
        <v>32.187586836595599</v>
      </c>
      <c r="L51" s="73">
        <f>IF(ISNUMBER(Inputs!L78),Inputs!L78,"")</f>
        <v>33.103999999999999</v>
      </c>
      <c r="M51" s="73" t="str">
        <f>IF(ISNUMBER(Inputs!M78),Inputs!M78,"")</f>
        <v/>
      </c>
      <c r="N51" s="73" t="str">
        <f>IF(ISNUMBER(Inputs!N78),Inputs!N78,"")</f>
        <v/>
      </c>
      <c r="O51" s="73" t="str">
        <f>IF(ISNUMBER(Inputs!O78),Inputs!O78,"")</f>
        <v/>
      </c>
      <c r="P51" s="73" t="str">
        <f>IF(ISNUMBER(Inputs!P78),Inputs!P78,"")</f>
        <v/>
      </c>
      <c r="Q51" s="73" t="str">
        <f>IF(ISNUMBER(Inputs!Q78),Inputs!Q78,"")</f>
        <v/>
      </c>
      <c r="R51" s="73" t="str">
        <f>IF(ISNUMBER(Inputs!R78),Inputs!R78,"")</f>
        <v/>
      </c>
      <c r="S51" s="73" t="str">
        <f>IF(ISNUMBER(Inputs!S78),Inputs!S78,"")</f>
        <v/>
      </c>
      <c r="T51" s="73" t="str">
        <f>IF(ISNUMBER(Inputs!T78),Inputs!T78,"")</f>
        <v/>
      </c>
      <c r="U51" s="73" t="str">
        <f>IF(ISNUMBER(Inputs!U78),Inputs!U78,"")</f>
        <v/>
      </c>
      <c r="V51" s="73" t="str">
        <f>IF(ISNUMBER(Inputs!V78),Inputs!V78,"")</f>
        <v/>
      </c>
      <c r="W51" s="73" t="str">
        <f>IF(ISNUMBER(Inputs!W78),Inputs!W78,"")</f>
        <v/>
      </c>
      <c r="X51" s="73" t="str">
        <f>IF(ISNUMBER(Inputs!X78),Inputs!X78,"")</f>
        <v/>
      </c>
      <c r="Y51" s="73" t="str">
        <f>IF(ISNUMBER(Inputs!Y78),Inputs!Y78,"")</f>
        <v/>
      </c>
      <c r="Z51" s="73" t="str">
        <f>IF(ISNUMBER(Inputs!Z78),Inputs!Z78,"")</f>
        <v/>
      </c>
      <c r="AA51" s="73" t="str">
        <f>IF(ISNUMBER(Inputs!AA78),Inputs!AA78,"")</f>
        <v/>
      </c>
      <c r="AB51" s="73" t="str">
        <f>IF(ISNUMBER(Inputs!AB78),Inputs!AB78,"")</f>
        <v/>
      </c>
      <c r="AC51" s="73" t="str">
        <f>IF(ISNUMBER(Inputs!AC78),Inputs!AC78,"")</f>
        <v/>
      </c>
      <c r="AD51" s="73" t="str">
        <f>IF(ISNUMBER(Inputs!AD78),Inputs!AD78,"")</f>
        <v/>
      </c>
      <c r="AE51" s="73" t="str">
        <f>IF(ISNUMBER(Inputs!AE78),Inputs!AE78,"")</f>
        <v/>
      </c>
      <c r="AF51" s="73" t="str">
        <f>IF(ISNUMBER(Inputs!AF78),Inputs!AF78,"")</f>
        <v/>
      </c>
      <c r="AG51" s="73" t="str">
        <f>IF(ISNUMBER(Inputs!AG78),Inputs!AG78,"")</f>
        <v/>
      </c>
      <c r="AH51" s="73" t="str">
        <f>IF(ISNUMBER(Inputs!AH78),Inputs!AH78,"")</f>
        <v/>
      </c>
      <c r="AI51" s="73" t="str">
        <f>IF(ISNUMBER(Inputs!AI78),Inputs!AI78,"")</f>
        <v/>
      </c>
      <c r="AJ51" s="73" t="str">
        <f>IF(ISNUMBER(Inputs!AJ78),Inputs!AJ78,"")</f>
        <v/>
      </c>
      <c r="AK51" s="73" t="str">
        <f>IF(ISNUMBER(Inputs!AK78),Inputs!AK78,"")</f>
        <v/>
      </c>
      <c r="AL51" s="73" t="str">
        <f>IF(ISNUMBER(Inputs!AL78),Inputs!AL78,"")</f>
        <v/>
      </c>
      <c r="AM51" s="73" t="str">
        <f>IF(ISNUMBER(Inputs!AM78),Inputs!AM78,"")</f>
        <v/>
      </c>
      <c r="AN51" s="73" t="str">
        <f>IF(ISNUMBER(Inputs!AN78),Inputs!AN78,"")</f>
        <v/>
      </c>
      <c r="AO51" s="73" t="str">
        <f>IF(ISNUMBER(Inputs!AO78),Inputs!AO78,"")</f>
        <v/>
      </c>
      <c r="AP51" s="73" t="str">
        <f>IF(ISNUMBER(Inputs!AP78),Inputs!AP78,"")</f>
        <v/>
      </c>
      <c r="AQ51" s="73" t="str">
        <f>IF(ISNUMBER(Inputs!AQ78),Inputs!AQ78,"")</f>
        <v/>
      </c>
      <c r="AR51" s="73" t="str">
        <f>IF(ISNUMBER(Inputs!AR78),Inputs!AR78,"")</f>
        <v/>
      </c>
      <c r="AS51" s="73" t="str">
        <f>IF(ISNUMBER(Inputs!AS78),Inputs!AS78,"")</f>
        <v/>
      </c>
      <c r="AT51" s="73" t="str">
        <f>IF(ISNUMBER(Inputs!AT78),Inputs!AT78,"")</f>
        <v/>
      </c>
      <c r="AU51" s="73" t="str">
        <f>IF(ISNUMBER(Inputs!AU78),Inputs!AU78,"")</f>
        <v/>
      </c>
      <c r="AV51" s="73" t="str">
        <f>IF(ISNUMBER(Inputs!AV78),Inputs!AV78,"")</f>
        <v/>
      </c>
      <c r="AW51" s="73" t="str">
        <f>IF(ISNUMBER(Inputs!AW78),Inputs!AW78,"")</f>
        <v/>
      </c>
      <c r="AX51" s="73" t="str">
        <f>IF(ISNUMBER(Inputs!AX78),Inputs!AX78,"")</f>
        <v/>
      </c>
      <c r="AY51" s="73" t="str">
        <f>IF(ISNUMBER(Inputs!AY78),Inputs!AY78,"")</f>
        <v/>
      </c>
      <c r="AZ51" s="73" t="str">
        <f>IF(ISNUMBER(Inputs!AZ78),Inputs!AZ78,"")</f>
        <v/>
      </c>
      <c r="BA51" s="73" t="str">
        <f>IF(ISNUMBER(Inputs!BA78),Inputs!BA78,"")</f>
        <v/>
      </c>
      <c r="BB51" s="73" t="str">
        <f>IF(ISNUMBER(Inputs!BB78),Inputs!BB78,"")</f>
        <v/>
      </c>
      <c r="BC51" s="73" t="str">
        <f>IF(ISNUMBER(Inputs!BC78),Inputs!BC78,"")</f>
        <v/>
      </c>
      <c r="BD51" s="73" t="str">
        <f>IF(ISNUMBER(Inputs!BD78),Inputs!BD78,"")</f>
        <v/>
      </c>
      <c r="BE51" s="73" t="str">
        <f>IF(ISNUMBER(Inputs!BE78),Inputs!BE78,"")</f>
        <v/>
      </c>
      <c r="BF51" s="73" t="str">
        <f>IF(ISNUMBER(Inputs!BF78),Inputs!BF78,"")</f>
        <v/>
      </c>
      <c r="BG51" s="73" t="str">
        <f>IF(ISNUMBER(Inputs!BG78),Inputs!BG78,"")</f>
        <v/>
      </c>
      <c r="BH51" s="73" t="str">
        <f>IF(ISNUMBER(Inputs!BH78),Inputs!BH78,"")</f>
        <v/>
      </c>
      <c r="BI51" s="73" t="str">
        <f>IF(ISNUMBER(Inputs!BI78),Inputs!BI78,"")</f>
        <v/>
      </c>
      <c r="BJ51" s="73" t="str">
        <f>IF(ISNUMBER(Inputs!BJ78),Inputs!BJ78,"")</f>
        <v/>
      </c>
      <c r="BK51" s="73" t="str">
        <f>IF(ISNUMBER(Inputs!BK78),Inputs!BK78,"")</f>
        <v/>
      </c>
      <c r="BL51" s="73" t="str">
        <f>IF(ISNUMBER(Inputs!BL78),Inputs!BL78,"")</f>
        <v/>
      </c>
      <c r="BM51" s="73" t="str">
        <f>IF(ISNUMBER(Inputs!BM78),Inputs!BM78,"")</f>
        <v/>
      </c>
      <c r="BN51" s="73" t="str">
        <f>IF(ISNUMBER(Inputs!BN78),Inputs!BN78,"")</f>
        <v/>
      </c>
      <c r="BO51" s="73" t="str">
        <f>IF(ISNUMBER(Inputs!BO78),Inputs!BO78,"")</f>
        <v/>
      </c>
      <c r="BP51" s="73" t="str">
        <f>IF(ISNUMBER(Inputs!BP78),Inputs!BP78,"")</f>
        <v/>
      </c>
      <c r="BQ51" s="73" t="str">
        <f>IF(ISNUMBER(Inputs!BQ78),Inputs!BQ78,"")</f>
        <v/>
      </c>
      <c r="BR51" s="73" t="str">
        <f>IF(ISNUMBER(Inputs!BR78),Inputs!BR78,"")</f>
        <v/>
      </c>
      <c r="BS51" s="73" t="str">
        <f>IF(ISNUMBER(Inputs!BS78),Inputs!BS78,"")</f>
        <v/>
      </c>
      <c r="BT51" s="73" t="str">
        <f>IF(ISNUMBER(Inputs!BT78),Inputs!BT78,"")</f>
        <v/>
      </c>
      <c r="BU51" s="73" t="str">
        <f>IF(ISNUMBER(Inputs!BU78),Inputs!BU78,"")</f>
        <v/>
      </c>
      <c r="BV51" s="73" t="str">
        <f>IF(ISNUMBER(Inputs!BV78),Inputs!BV78,"")</f>
        <v/>
      </c>
      <c r="BW51" s="73" t="str">
        <f>IF(ISNUMBER(Inputs!BW78),Inputs!BW78,"")</f>
        <v/>
      </c>
      <c r="BX51" s="73" t="str">
        <f>IF(ISNUMBER(Inputs!BX78),Inputs!BX78,"")</f>
        <v/>
      </c>
      <c r="BY51" s="73" t="str">
        <f>IF(ISNUMBER(Inputs!BY78),Inputs!BY78,"")</f>
        <v/>
      </c>
      <c r="BZ51" s="73" t="str">
        <f>IF(ISNUMBER(Inputs!BZ78),Inputs!BZ78,"")</f>
        <v/>
      </c>
      <c r="CA51" s="73" t="str">
        <f>IF(ISNUMBER(Inputs!CA78),Inputs!CA78,"")</f>
        <v/>
      </c>
      <c r="CB51" s="73" t="str">
        <f>IF(ISNUMBER(Inputs!CB78),Inputs!CB78,"")</f>
        <v/>
      </c>
      <c r="CC51" s="73" t="str">
        <f>IF(ISNUMBER(Inputs!CC78),Inputs!CC78,"")</f>
        <v/>
      </c>
      <c r="CD51" s="73" t="str">
        <f>IF(ISNUMBER(Inputs!CD78),Inputs!CD78,"")</f>
        <v/>
      </c>
      <c r="CE51" s="73" t="str">
        <f>IF(ISNUMBER(Inputs!CE78),Inputs!CE78,"")</f>
        <v/>
      </c>
      <c r="CF51" s="73" t="str">
        <f>IF(ISNUMBER(Inputs!CF78),Inputs!CF78,"")</f>
        <v/>
      </c>
      <c r="CG51" s="73" t="str">
        <f>IF(ISNUMBER(Inputs!CG78),Inputs!CG78,"")</f>
        <v/>
      </c>
      <c r="CH51" s="73" t="str">
        <f>IF(ISNUMBER(Inputs!CH78),Inputs!CH78,"")</f>
        <v/>
      </c>
      <c r="CI51" s="73" t="str">
        <f>IF(ISNUMBER(Inputs!CI78),Inputs!CI78,"")</f>
        <v/>
      </c>
    </row>
    <row r="52" spans="1:87">
      <c r="C52" s="59" t="s">
        <v>216</v>
      </c>
      <c r="D52" s="2" t="s">
        <v>898</v>
      </c>
      <c r="E52" s="2" t="s">
        <v>58</v>
      </c>
      <c r="F52" s="2"/>
      <c r="G52" s="420"/>
      <c r="H52" s="420"/>
      <c r="I52" s="420"/>
      <c r="J52" s="73">
        <f>IF(ISNUMBER(Inputs!J79),Inputs!J79,"")</f>
        <v>1.394733032</v>
      </c>
      <c r="K52" s="73">
        <f>IF(ISNUMBER(Inputs!K79),Inputs!K79,"")</f>
        <v>1.4476613303000001</v>
      </c>
      <c r="L52" s="73">
        <f>IF(ISNUMBER(Inputs!L79),Inputs!L79,"")</f>
        <v>1.5429999999999999</v>
      </c>
      <c r="M52" s="73" t="str">
        <f>IF(ISNUMBER(Inputs!M79),Inputs!M79,"")</f>
        <v/>
      </c>
      <c r="N52" s="73" t="str">
        <f>IF(ISNUMBER(Inputs!N79),Inputs!N79,"")</f>
        <v/>
      </c>
      <c r="O52" s="73" t="str">
        <f>IF(ISNUMBER(Inputs!O79),Inputs!O79,"")</f>
        <v/>
      </c>
      <c r="P52" s="73" t="str">
        <f>IF(ISNUMBER(Inputs!P79),Inputs!P79,"")</f>
        <v/>
      </c>
      <c r="Q52" s="73" t="str">
        <f>IF(ISNUMBER(Inputs!Q79),Inputs!Q79,"")</f>
        <v/>
      </c>
      <c r="R52" s="73" t="str">
        <f>IF(ISNUMBER(Inputs!R79),Inputs!R79,"")</f>
        <v/>
      </c>
      <c r="S52" s="73" t="str">
        <f>IF(ISNUMBER(Inputs!S79),Inputs!S79,"")</f>
        <v/>
      </c>
      <c r="T52" s="73" t="str">
        <f>IF(ISNUMBER(Inputs!T79),Inputs!T79,"")</f>
        <v/>
      </c>
      <c r="U52" s="73" t="str">
        <f>IF(ISNUMBER(Inputs!U79),Inputs!U79,"")</f>
        <v/>
      </c>
      <c r="V52" s="73" t="str">
        <f>IF(ISNUMBER(Inputs!V79),Inputs!V79,"")</f>
        <v/>
      </c>
      <c r="W52" s="73" t="str">
        <f>IF(ISNUMBER(Inputs!W79),Inputs!W79,"")</f>
        <v/>
      </c>
      <c r="X52" s="73" t="str">
        <f>IF(ISNUMBER(Inputs!X79),Inputs!X79,"")</f>
        <v/>
      </c>
      <c r="Y52" s="73" t="str">
        <f>IF(ISNUMBER(Inputs!Y79),Inputs!Y79,"")</f>
        <v/>
      </c>
      <c r="Z52" s="73" t="str">
        <f>IF(ISNUMBER(Inputs!Z79),Inputs!Z79,"")</f>
        <v/>
      </c>
      <c r="AA52" s="73" t="str">
        <f>IF(ISNUMBER(Inputs!AA79),Inputs!AA79,"")</f>
        <v/>
      </c>
      <c r="AB52" s="73" t="str">
        <f>IF(ISNUMBER(Inputs!AB79),Inputs!AB79,"")</f>
        <v/>
      </c>
      <c r="AC52" s="73" t="str">
        <f>IF(ISNUMBER(Inputs!AC79),Inputs!AC79,"")</f>
        <v/>
      </c>
      <c r="AD52" s="73" t="str">
        <f>IF(ISNUMBER(Inputs!AD79),Inputs!AD79,"")</f>
        <v/>
      </c>
      <c r="AE52" s="73" t="str">
        <f>IF(ISNUMBER(Inputs!AE79),Inputs!AE79,"")</f>
        <v/>
      </c>
      <c r="AF52" s="73" t="str">
        <f>IF(ISNUMBER(Inputs!AF79),Inputs!AF79,"")</f>
        <v/>
      </c>
      <c r="AG52" s="73" t="str">
        <f>IF(ISNUMBER(Inputs!AG79),Inputs!AG79,"")</f>
        <v/>
      </c>
      <c r="AH52" s="73" t="str">
        <f>IF(ISNUMBER(Inputs!AH79),Inputs!AH79,"")</f>
        <v/>
      </c>
      <c r="AI52" s="73" t="str">
        <f>IF(ISNUMBER(Inputs!AI79),Inputs!AI79,"")</f>
        <v/>
      </c>
      <c r="AJ52" s="73" t="str">
        <f>IF(ISNUMBER(Inputs!AJ79),Inputs!AJ79,"")</f>
        <v/>
      </c>
      <c r="AK52" s="73" t="str">
        <f>IF(ISNUMBER(Inputs!AK79),Inputs!AK79,"")</f>
        <v/>
      </c>
      <c r="AL52" s="73" t="str">
        <f>IF(ISNUMBER(Inputs!AL79),Inputs!AL79,"")</f>
        <v/>
      </c>
      <c r="AM52" s="73" t="str">
        <f>IF(ISNUMBER(Inputs!AM79),Inputs!AM79,"")</f>
        <v/>
      </c>
      <c r="AN52" s="73" t="str">
        <f>IF(ISNUMBER(Inputs!AN79),Inputs!AN79,"")</f>
        <v/>
      </c>
      <c r="AO52" s="73" t="str">
        <f>IF(ISNUMBER(Inputs!AO79),Inputs!AO79,"")</f>
        <v/>
      </c>
      <c r="AP52" s="73" t="str">
        <f>IF(ISNUMBER(Inputs!AP79),Inputs!AP79,"")</f>
        <v/>
      </c>
      <c r="AQ52" s="73" t="str">
        <f>IF(ISNUMBER(Inputs!AQ79),Inputs!AQ79,"")</f>
        <v/>
      </c>
      <c r="AR52" s="73" t="str">
        <f>IF(ISNUMBER(Inputs!AR79),Inputs!AR79,"")</f>
        <v/>
      </c>
      <c r="AS52" s="73" t="str">
        <f>IF(ISNUMBER(Inputs!AS79),Inputs!AS79,"")</f>
        <v/>
      </c>
      <c r="AT52" s="73" t="str">
        <f>IF(ISNUMBER(Inputs!AT79),Inputs!AT79,"")</f>
        <v/>
      </c>
      <c r="AU52" s="73" t="str">
        <f>IF(ISNUMBER(Inputs!AU79),Inputs!AU79,"")</f>
        <v/>
      </c>
      <c r="AV52" s="73" t="str">
        <f>IF(ISNUMBER(Inputs!AV79),Inputs!AV79,"")</f>
        <v/>
      </c>
      <c r="AW52" s="73" t="str">
        <f>IF(ISNUMBER(Inputs!AW79),Inputs!AW79,"")</f>
        <v/>
      </c>
      <c r="AX52" s="73" t="str">
        <f>IF(ISNUMBER(Inputs!AX79),Inputs!AX79,"")</f>
        <v/>
      </c>
      <c r="AY52" s="73" t="str">
        <f>IF(ISNUMBER(Inputs!AY79),Inputs!AY79,"")</f>
        <v/>
      </c>
      <c r="AZ52" s="73" t="str">
        <f>IF(ISNUMBER(Inputs!AZ79),Inputs!AZ79,"")</f>
        <v/>
      </c>
      <c r="BA52" s="73" t="str">
        <f>IF(ISNUMBER(Inputs!BA79),Inputs!BA79,"")</f>
        <v/>
      </c>
      <c r="BB52" s="73" t="str">
        <f>IF(ISNUMBER(Inputs!BB79),Inputs!BB79,"")</f>
        <v/>
      </c>
      <c r="BC52" s="73" t="str">
        <f>IF(ISNUMBER(Inputs!BC79),Inputs!BC79,"")</f>
        <v/>
      </c>
      <c r="BD52" s="73" t="str">
        <f>IF(ISNUMBER(Inputs!BD79),Inputs!BD79,"")</f>
        <v/>
      </c>
      <c r="BE52" s="73" t="str">
        <f>IF(ISNUMBER(Inputs!BE79),Inputs!BE79,"")</f>
        <v/>
      </c>
      <c r="BF52" s="73" t="str">
        <f>IF(ISNUMBER(Inputs!BF79),Inputs!BF79,"")</f>
        <v/>
      </c>
      <c r="BG52" s="73" t="str">
        <f>IF(ISNUMBER(Inputs!BG79),Inputs!BG79,"")</f>
        <v/>
      </c>
      <c r="BH52" s="73" t="str">
        <f>IF(ISNUMBER(Inputs!BH79),Inputs!BH79,"")</f>
        <v/>
      </c>
      <c r="BI52" s="73" t="str">
        <f>IF(ISNUMBER(Inputs!BI79),Inputs!BI79,"")</f>
        <v/>
      </c>
      <c r="BJ52" s="73" t="str">
        <f>IF(ISNUMBER(Inputs!BJ79),Inputs!BJ79,"")</f>
        <v/>
      </c>
      <c r="BK52" s="73" t="str">
        <f>IF(ISNUMBER(Inputs!BK79),Inputs!BK79,"")</f>
        <v/>
      </c>
      <c r="BL52" s="73" t="str">
        <f>IF(ISNUMBER(Inputs!BL79),Inputs!BL79,"")</f>
        <v/>
      </c>
      <c r="BM52" s="73" t="str">
        <f>IF(ISNUMBER(Inputs!BM79),Inputs!BM79,"")</f>
        <v/>
      </c>
      <c r="BN52" s="73" t="str">
        <f>IF(ISNUMBER(Inputs!BN79),Inputs!BN79,"")</f>
        <v/>
      </c>
      <c r="BO52" s="73" t="str">
        <f>IF(ISNUMBER(Inputs!BO79),Inputs!BO79,"")</f>
        <v/>
      </c>
      <c r="BP52" s="73" t="str">
        <f>IF(ISNUMBER(Inputs!BP79),Inputs!BP79,"")</f>
        <v/>
      </c>
      <c r="BQ52" s="73" t="str">
        <f>IF(ISNUMBER(Inputs!BQ79),Inputs!BQ79,"")</f>
        <v/>
      </c>
      <c r="BR52" s="73" t="str">
        <f>IF(ISNUMBER(Inputs!BR79),Inputs!BR79,"")</f>
        <v/>
      </c>
      <c r="BS52" s="73" t="str">
        <f>IF(ISNUMBER(Inputs!BS79),Inputs!BS79,"")</f>
        <v/>
      </c>
      <c r="BT52" s="73" t="str">
        <f>IF(ISNUMBER(Inputs!BT79),Inputs!BT79,"")</f>
        <v/>
      </c>
      <c r="BU52" s="73" t="str">
        <f>IF(ISNUMBER(Inputs!BU79),Inputs!BU79,"")</f>
        <v/>
      </c>
      <c r="BV52" s="73" t="str">
        <f>IF(ISNUMBER(Inputs!BV79),Inputs!BV79,"")</f>
        <v/>
      </c>
      <c r="BW52" s="73" t="str">
        <f>IF(ISNUMBER(Inputs!BW79),Inputs!BW79,"")</f>
        <v/>
      </c>
      <c r="BX52" s="73" t="str">
        <f>IF(ISNUMBER(Inputs!BX79),Inputs!BX79,"")</f>
        <v/>
      </c>
      <c r="BY52" s="73" t="str">
        <f>IF(ISNUMBER(Inputs!BY79),Inputs!BY79,"")</f>
        <v/>
      </c>
      <c r="BZ52" s="73" t="str">
        <f>IF(ISNUMBER(Inputs!BZ79),Inputs!BZ79,"")</f>
        <v/>
      </c>
      <c r="CA52" s="73" t="str">
        <f>IF(ISNUMBER(Inputs!CA79),Inputs!CA79,"")</f>
        <v/>
      </c>
      <c r="CB52" s="73" t="str">
        <f>IF(ISNUMBER(Inputs!CB79),Inputs!CB79,"")</f>
        <v/>
      </c>
      <c r="CC52" s="73" t="str">
        <f>IF(ISNUMBER(Inputs!CC79),Inputs!CC79,"")</f>
        <v/>
      </c>
      <c r="CD52" s="73" t="str">
        <f>IF(ISNUMBER(Inputs!CD79),Inputs!CD79,"")</f>
        <v/>
      </c>
      <c r="CE52" s="73" t="str">
        <f>IF(ISNUMBER(Inputs!CE79),Inputs!CE79,"")</f>
        <v/>
      </c>
      <c r="CF52" s="73" t="str">
        <f>IF(ISNUMBER(Inputs!CF79),Inputs!CF79,"")</f>
        <v/>
      </c>
      <c r="CG52" s="73" t="str">
        <f>IF(ISNUMBER(Inputs!CG79),Inputs!CG79,"")</f>
        <v/>
      </c>
      <c r="CH52" s="73" t="str">
        <f>IF(ISNUMBER(Inputs!CH79),Inputs!CH79,"")</f>
        <v/>
      </c>
      <c r="CI52" s="73" t="str">
        <f>IF(ISNUMBER(Inputs!CI79),Inputs!CI79,"")</f>
        <v/>
      </c>
    </row>
    <row r="53" spans="1:87">
      <c r="C53" s="59"/>
      <c r="D53" s="2"/>
      <c r="E53" s="2"/>
      <c r="F53" s="2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</row>
    <row r="54" spans="1:87">
      <c r="C54" s="59" t="s">
        <v>217</v>
      </c>
      <c r="D54" s="2" t="s">
        <v>898</v>
      </c>
      <c r="E54" s="2" t="s">
        <v>58</v>
      </c>
      <c r="F54" s="2"/>
      <c r="G54" s="420"/>
      <c r="H54" s="420"/>
      <c r="I54" s="420"/>
      <c r="J54" s="73">
        <f>IF(ISNUMBER(Inputs!J81),Inputs!J81,"")</f>
        <v>82.211840661227797</v>
      </c>
      <c r="K54" s="73">
        <f>IF(ISNUMBER(Inputs!K81),Inputs!K81,"")</f>
        <v>86.814309424737999</v>
      </c>
      <c r="L54" s="73">
        <f>IF(ISNUMBER(Inputs!L81),Inputs!L81,"")</f>
        <v>91.463999999999999</v>
      </c>
      <c r="M54" s="73" t="str">
        <f>IF(ISNUMBER(Inputs!M81),Inputs!M81,"")</f>
        <v/>
      </c>
      <c r="N54" s="73" t="str">
        <f>IF(ISNUMBER(Inputs!N81),Inputs!N81,"")</f>
        <v/>
      </c>
      <c r="O54" s="73" t="str">
        <f>IF(ISNUMBER(Inputs!O81),Inputs!O81,"")</f>
        <v/>
      </c>
      <c r="P54" s="73" t="str">
        <f>IF(ISNUMBER(Inputs!P81),Inputs!P81,"")</f>
        <v/>
      </c>
      <c r="Q54" s="73" t="str">
        <f>IF(ISNUMBER(Inputs!Q81),Inputs!Q81,"")</f>
        <v/>
      </c>
      <c r="R54" s="73" t="str">
        <f>IF(ISNUMBER(Inputs!R81),Inputs!R81,"")</f>
        <v/>
      </c>
      <c r="S54" s="73" t="str">
        <f>IF(ISNUMBER(Inputs!S81),Inputs!S81,"")</f>
        <v/>
      </c>
      <c r="T54" s="73" t="str">
        <f>IF(ISNUMBER(Inputs!T81),Inputs!T81,"")</f>
        <v/>
      </c>
      <c r="U54" s="73" t="str">
        <f>IF(ISNUMBER(Inputs!U81),Inputs!U81,"")</f>
        <v/>
      </c>
      <c r="V54" s="73" t="str">
        <f>IF(ISNUMBER(Inputs!V81),Inputs!V81,"")</f>
        <v/>
      </c>
      <c r="W54" s="73" t="str">
        <f>IF(ISNUMBER(Inputs!W81),Inputs!W81,"")</f>
        <v/>
      </c>
      <c r="X54" s="73" t="str">
        <f>IF(ISNUMBER(Inputs!X81),Inputs!X81,"")</f>
        <v/>
      </c>
      <c r="Y54" s="73" t="str">
        <f>IF(ISNUMBER(Inputs!Y81),Inputs!Y81,"")</f>
        <v/>
      </c>
      <c r="Z54" s="73" t="str">
        <f>IF(ISNUMBER(Inputs!Z81),Inputs!Z81,"")</f>
        <v/>
      </c>
      <c r="AA54" s="73" t="str">
        <f>IF(ISNUMBER(Inputs!AA81),Inputs!AA81,"")</f>
        <v/>
      </c>
      <c r="AB54" s="73" t="str">
        <f>IF(ISNUMBER(Inputs!AB81),Inputs!AB81,"")</f>
        <v/>
      </c>
      <c r="AC54" s="73" t="str">
        <f>IF(ISNUMBER(Inputs!AC81),Inputs!AC81,"")</f>
        <v/>
      </c>
      <c r="AD54" s="73" t="str">
        <f>IF(ISNUMBER(Inputs!AD81),Inputs!AD81,"")</f>
        <v/>
      </c>
      <c r="AE54" s="73" t="str">
        <f>IF(ISNUMBER(Inputs!AE81),Inputs!AE81,"")</f>
        <v/>
      </c>
      <c r="AF54" s="73" t="str">
        <f>IF(ISNUMBER(Inputs!AF81),Inputs!AF81,"")</f>
        <v/>
      </c>
      <c r="AG54" s="73" t="str">
        <f>IF(ISNUMBER(Inputs!AG81),Inputs!AG81,"")</f>
        <v/>
      </c>
      <c r="AH54" s="73" t="str">
        <f>IF(ISNUMBER(Inputs!AH81),Inputs!AH81,"")</f>
        <v/>
      </c>
      <c r="AI54" s="73" t="str">
        <f>IF(ISNUMBER(Inputs!AI81),Inputs!AI81,"")</f>
        <v/>
      </c>
      <c r="AJ54" s="73" t="str">
        <f>IF(ISNUMBER(Inputs!AJ81),Inputs!AJ81,"")</f>
        <v/>
      </c>
      <c r="AK54" s="73" t="str">
        <f>IF(ISNUMBER(Inputs!AK81),Inputs!AK81,"")</f>
        <v/>
      </c>
      <c r="AL54" s="73" t="str">
        <f>IF(ISNUMBER(Inputs!AL81),Inputs!AL81,"")</f>
        <v/>
      </c>
      <c r="AM54" s="73" t="str">
        <f>IF(ISNUMBER(Inputs!AM81),Inputs!AM81,"")</f>
        <v/>
      </c>
      <c r="AN54" s="73" t="str">
        <f>IF(ISNUMBER(Inputs!AN81),Inputs!AN81,"")</f>
        <v/>
      </c>
      <c r="AO54" s="73" t="str">
        <f>IF(ISNUMBER(Inputs!AO81),Inputs!AO81,"")</f>
        <v/>
      </c>
      <c r="AP54" s="73" t="str">
        <f>IF(ISNUMBER(Inputs!AP81),Inputs!AP81,"")</f>
        <v/>
      </c>
      <c r="AQ54" s="73" t="str">
        <f>IF(ISNUMBER(Inputs!AQ81),Inputs!AQ81,"")</f>
        <v/>
      </c>
      <c r="AR54" s="73" t="str">
        <f>IF(ISNUMBER(Inputs!AR81),Inputs!AR81,"")</f>
        <v/>
      </c>
      <c r="AS54" s="73" t="str">
        <f>IF(ISNUMBER(Inputs!AS81),Inputs!AS81,"")</f>
        <v/>
      </c>
      <c r="AT54" s="73" t="str">
        <f>IF(ISNUMBER(Inputs!AT81),Inputs!AT81,"")</f>
        <v/>
      </c>
      <c r="AU54" s="73" t="str">
        <f>IF(ISNUMBER(Inputs!AU81),Inputs!AU81,"")</f>
        <v/>
      </c>
      <c r="AV54" s="73" t="str">
        <f>IF(ISNUMBER(Inputs!AV81),Inputs!AV81,"")</f>
        <v/>
      </c>
      <c r="AW54" s="73" t="str">
        <f>IF(ISNUMBER(Inputs!AW81),Inputs!AW81,"")</f>
        <v/>
      </c>
      <c r="AX54" s="73" t="str">
        <f>IF(ISNUMBER(Inputs!AX81),Inputs!AX81,"")</f>
        <v/>
      </c>
      <c r="AY54" s="73" t="str">
        <f>IF(ISNUMBER(Inputs!AY81),Inputs!AY81,"")</f>
        <v/>
      </c>
      <c r="AZ54" s="73" t="str">
        <f>IF(ISNUMBER(Inputs!AZ81),Inputs!AZ81,"")</f>
        <v/>
      </c>
      <c r="BA54" s="73" t="str">
        <f>IF(ISNUMBER(Inputs!BA81),Inputs!BA81,"")</f>
        <v/>
      </c>
      <c r="BB54" s="73" t="str">
        <f>IF(ISNUMBER(Inputs!BB81),Inputs!BB81,"")</f>
        <v/>
      </c>
      <c r="BC54" s="73" t="str">
        <f>IF(ISNUMBER(Inputs!BC81),Inputs!BC81,"")</f>
        <v/>
      </c>
      <c r="BD54" s="73" t="str">
        <f>IF(ISNUMBER(Inputs!BD81),Inputs!BD81,"")</f>
        <v/>
      </c>
      <c r="BE54" s="73" t="str">
        <f>IF(ISNUMBER(Inputs!BE81),Inputs!BE81,"")</f>
        <v/>
      </c>
      <c r="BF54" s="73" t="str">
        <f>IF(ISNUMBER(Inputs!BF81),Inputs!BF81,"")</f>
        <v/>
      </c>
      <c r="BG54" s="73" t="str">
        <f>IF(ISNUMBER(Inputs!BG81),Inputs!BG81,"")</f>
        <v/>
      </c>
      <c r="BH54" s="73" t="str">
        <f>IF(ISNUMBER(Inputs!BH81),Inputs!BH81,"")</f>
        <v/>
      </c>
      <c r="BI54" s="73" t="str">
        <f>IF(ISNUMBER(Inputs!BI81),Inputs!BI81,"")</f>
        <v/>
      </c>
      <c r="BJ54" s="73" t="str">
        <f>IF(ISNUMBER(Inputs!BJ81),Inputs!BJ81,"")</f>
        <v/>
      </c>
      <c r="BK54" s="73" t="str">
        <f>IF(ISNUMBER(Inputs!BK81),Inputs!BK81,"")</f>
        <v/>
      </c>
      <c r="BL54" s="73" t="str">
        <f>IF(ISNUMBER(Inputs!BL81),Inputs!BL81,"")</f>
        <v/>
      </c>
      <c r="BM54" s="73" t="str">
        <f>IF(ISNUMBER(Inputs!BM81),Inputs!BM81,"")</f>
        <v/>
      </c>
      <c r="BN54" s="73" t="str">
        <f>IF(ISNUMBER(Inputs!BN81),Inputs!BN81,"")</f>
        <v/>
      </c>
      <c r="BO54" s="73" t="str">
        <f>IF(ISNUMBER(Inputs!BO81),Inputs!BO81,"")</f>
        <v/>
      </c>
      <c r="BP54" s="73" t="str">
        <f>IF(ISNUMBER(Inputs!BP81),Inputs!BP81,"")</f>
        <v/>
      </c>
      <c r="BQ54" s="73" t="str">
        <f>IF(ISNUMBER(Inputs!BQ81),Inputs!BQ81,"")</f>
        <v/>
      </c>
      <c r="BR54" s="73" t="str">
        <f>IF(ISNUMBER(Inputs!BR81),Inputs!BR81,"")</f>
        <v/>
      </c>
      <c r="BS54" s="73" t="str">
        <f>IF(ISNUMBER(Inputs!BS81),Inputs!BS81,"")</f>
        <v/>
      </c>
      <c r="BT54" s="73" t="str">
        <f>IF(ISNUMBER(Inputs!BT81),Inputs!BT81,"")</f>
        <v/>
      </c>
      <c r="BU54" s="73" t="str">
        <f>IF(ISNUMBER(Inputs!BU81),Inputs!BU81,"")</f>
        <v/>
      </c>
      <c r="BV54" s="73" t="str">
        <f>IF(ISNUMBER(Inputs!BV81),Inputs!BV81,"")</f>
        <v/>
      </c>
      <c r="BW54" s="73" t="str">
        <f>IF(ISNUMBER(Inputs!BW81),Inputs!BW81,"")</f>
        <v/>
      </c>
      <c r="BX54" s="73" t="str">
        <f>IF(ISNUMBER(Inputs!BX81),Inputs!BX81,"")</f>
        <v/>
      </c>
      <c r="BY54" s="73" t="str">
        <f>IF(ISNUMBER(Inputs!BY81),Inputs!BY81,"")</f>
        <v/>
      </c>
      <c r="BZ54" s="73" t="str">
        <f>IF(ISNUMBER(Inputs!BZ81),Inputs!BZ81,"")</f>
        <v/>
      </c>
      <c r="CA54" s="73" t="str">
        <f>IF(ISNUMBER(Inputs!CA81),Inputs!CA81,"")</f>
        <v/>
      </c>
      <c r="CB54" s="73" t="str">
        <f>IF(ISNUMBER(Inputs!CB81),Inputs!CB81,"")</f>
        <v/>
      </c>
      <c r="CC54" s="73" t="str">
        <f>IF(ISNUMBER(Inputs!CC81),Inputs!CC81,"")</f>
        <v/>
      </c>
      <c r="CD54" s="73" t="str">
        <f>IF(ISNUMBER(Inputs!CD81),Inputs!CD81,"")</f>
        <v/>
      </c>
      <c r="CE54" s="73" t="str">
        <f>IF(ISNUMBER(Inputs!CE81),Inputs!CE81,"")</f>
        <v/>
      </c>
      <c r="CF54" s="73" t="str">
        <f>IF(ISNUMBER(Inputs!CF81),Inputs!CF81,"")</f>
        <v/>
      </c>
      <c r="CG54" s="73" t="str">
        <f>IF(ISNUMBER(Inputs!CG81),Inputs!CG81,"")</f>
        <v/>
      </c>
      <c r="CH54" s="73" t="str">
        <f>IF(ISNUMBER(Inputs!CH81),Inputs!CH81,"")</f>
        <v/>
      </c>
      <c r="CI54" s="73" t="str">
        <f>IF(ISNUMBER(Inputs!CI81),Inputs!CI81,"")</f>
        <v/>
      </c>
    </row>
    <row r="55" spans="1:87">
      <c r="C55" s="59" t="s">
        <v>409</v>
      </c>
      <c r="D55" s="2" t="s">
        <v>41</v>
      </c>
      <c r="E55" s="2" t="s">
        <v>42</v>
      </c>
      <c r="F55" s="2"/>
      <c r="G55" s="420"/>
      <c r="H55" s="420"/>
      <c r="I55" s="420"/>
      <c r="J55" s="64">
        <f t="shared" ref="J55" si="10">IF(AND(ISNUMBER(J46),ISNUMBER(J54)),J54/J46,I55*(1+J34)/(1+I55*J34))</f>
        <v>0.74824240592798186</v>
      </c>
      <c r="K55" s="64">
        <f t="shared" ref="K55" si="11">IF(AND(ISNUMBER(K46),ISNUMBER(K54)),K54/K46,J55*(1+K34)/(1+J55*K34))</f>
        <v>0.7500831479829535</v>
      </c>
      <c r="L55" s="64">
        <f t="shared" ref="L55" si="12">IF(AND(ISNUMBER(L46),ISNUMBER(L54)),L54/L46,K55*(1+L34)/(1+K55*L34))</f>
        <v>0.74537320000977925</v>
      </c>
      <c r="M55" s="64">
        <f t="shared" ref="M55" si="13">IF(AND(ISNUMBER(M46),ISNUMBER(M54)),M54/M46,L55*(1+M34)/(1+L55*M34))</f>
        <v>0.7447071905456506</v>
      </c>
      <c r="N55" s="64">
        <f t="shared" ref="N55" si="14">IF(AND(ISNUMBER(N46),ISNUMBER(N54)),N54/N46,M55*(1+N34)/(1+M55*N34))</f>
        <v>0.74279174215480026</v>
      </c>
      <c r="O55" s="64">
        <f t="shared" ref="O55" si="15">IF(AND(ISNUMBER(O46),ISNUMBER(O54)),O54/O46,N55*(1+O34)/(1+N55*O34))</f>
        <v>0.7408669230580841</v>
      </c>
      <c r="P55" s="64">
        <f t="shared" ref="P55" si="16">IF(AND(ISNUMBER(P46),ISNUMBER(P54)),P54/P46,O55*(1+P34)/(1+O55*P34))</f>
        <v>0.73793910544739971</v>
      </c>
      <c r="Q55" s="64">
        <f t="shared" ref="Q55" si="17">IF(AND(ISNUMBER(Q46),ISNUMBER(Q54)),Q54/Q46,P55*(1+Q34)/(1+P55*Q34))</f>
        <v>0.73053149043879861</v>
      </c>
      <c r="R55" s="64">
        <f t="shared" ref="R55" si="18">IF(AND(ISNUMBER(R46),ISNUMBER(R54)),R54/R46,Q55*(1+R34)/(1+Q55*R34))</f>
        <v>0.72280793051493375</v>
      </c>
      <c r="S55" s="64">
        <f t="shared" ref="S55" si="19">IF(AND(ISNUMBER(S46),ISNUMBER(S54)),S54/S46,R55*(1+S34)/(1+R55*S34))</f>
        <v>0.71531329346466799</v>
      </c>
      <c r="T55" s="64">
        <f t="shared" ref="T55" si="20">IF(AND(ISNUMBER(T46),ISNUMBER(T54)),T54/T46,S55*(1+T34)/(1+S55*T34))</f>
        <v>0.70810187685785353</v>
      </c>
      <c r="U55" s="64">
        <f t="shared" ref="U55" si="21">IF(AND(ISNUMBER(U46),ISNUMBER(U54)),U54/U46,T55*(1+U34)/(1+T55*U34))</f>
        <v>0.70062224513261917</v>
      </c>
      <c r="V55" s="64">
        <f t="shared" ref="V55" si="22">IF(AND(ISNUMBER(V46),ISNUMBER(V54)),V54/V46,U55*(1+V34)/(1+U55*V34))</f>
        <v>0.6995698047430865</v>
      </c>
      <c r="W55" s="64">
        <f t="shared" ref="W55" si="23">IF(AND(ISNUMBER(W46),ISNUMBER(W54)),W54/W46,V55*(1+W34)/(1+V55*W34))</f>
        <v>0.69851525662781699</v>
      </c>
      <c r="X55" s="64">
        <f t="shared" ref="X55" si="24">IF(AND(ISNUMBER(X46),ISNUMBER(X54)),X54/X46,W55*(1+X34)/(1+W55*X34))</f>
        <v>0.69745860773652968</v>
      </c>
      <c r="Y55" s="64">
        <f t="shared" ref="Y55" si="25">IF(AND(ISNUMBER(Y46),ISNUMBER(Y54)),Y54/Y46,X55*(1+Y34)/(1+X55*Y34))</f>
        <v>0.69639986509954821</v>
      </c>
      <c r="Z55" s="64">
        <f t="shared" ref="Z55" si="26">IF(AND(ISNUMBER(Z46),ISNUMBER(Z54)),Z54/Z46,Y55*(1+Z34)/(1+Y55*Z34))</f>
        <v>0.6953390358277951</v>
      </c>
      <c r="AA55" s="64">
        <f t="shared" ref="AA55" si="27">IF(AND(ISNUMBER(AA46),ISNUMBER(AA54)),AA54/AA46,Z55*(1+AA34)/(1+Z55*AA34))</f>
        <v>0.69427612711278042</v>
      </c>
      <c r="AB55" s="64">
        <f t="shared" ref="AB55" si="28">IF(AND(ISNUMBER(AB46),ISNUMBER(AB54)),AB54/AB46,AA55*(1+AB34)/(1+AA55*AB34))</f>
        <v>0.69321114622658442</v>
      </c>
      <c r="AC55" s="64">
        <f t="shared" ref="AC55" si="29">IF(AND(ISNUMBER(AC46),ISNUMBER(AC54)),AC54/AC46,AB55*(1+AC34)/(1+AB55*AC34))</f>
        <v>0.69214410052183506</v>
      </c>
      <c r="AD55" s="64">
        <f t="shared" ref="AD55" si="30">IF(AND(ISNUMBER(AD46),ISNUMBER(AD54)),AD54/AD46,AC55*(1+AD34)/(1+AC55*AD34))</f>
        <v>0.69107499743167833</v>
      </c>
      <c r="AE55" s="64">
        <f t="shared" ref="AE55" si="31">IF(AND(ISNUMBER(AE46),ISNUMBER(AE54)),AE54/AE46,AD55*(1+AE34)/(1+AD55*AE34))</f>
        <v>0.69000384446974383</v>
      </c>
      <c r="AF55" s="64">
        <f t="shared" ref="AF55" si="32">IF(AND(ISNUMBER(AF46),ISNUMBER(AF54)),AF54/AF46,AE55*(1+AF34)/(1+AE55*AF34))</f>
        <v>0.68893064923010405</v>
      </c>
      <c r="AG55" s="64">
        <f t="shared" ref="AG55" si="33">IF(AND(ISNUMBER(AG46),ISNUMBER(AG54)),AG54/AG46,AF55*(1+AG34)/(1+AF55*AG34))</f>
        <v>0.68785541938722794</v>
      </c>
      <c r="AH55" s="64">
        <f t="shared" ref="AH55" si="34">IF(AND(ISNUMBER(AH46),ISNUMBER(AH54)),AH54/AH46,AG55*(1+AH34)/(1+AG55*AH34))</f>
        <v>0.68677816269592773</v>
      </c>
      <c r="AI55" s="64">
        <f t="shared" ref="AI55" si="35">IF(AND(ISNUMBER(AI46),ISNUMBER(AI54)),AI54/AI46,AH55*(1+AI34)/(1+AH55*AI34))</f>
        <v>0.68569888699130077</v>
      </c>
      <c r="AJ55" s="64">
        <f t="shared" ref="AJ55" si="36">IF(AND(ISNUMBER(AJ46),ISNUMBER(AJ54)),AJ54/AJ46,AI55*(1+AJ34)/(1+AI55*AJ34))</f>
        <v>0.68461760018866435</v>
      </c>
      <c r="AK55" s="64">
        <f t="shared" ref="AK55" si="37">IF(AND(ISNUMBER(AK46),ISNUMBER(AK54)),AK54/AK46,AJ55*(1+AK34)/(1+AJ55*AK34))</f>
        <v>0.68353431028348544</v>
      </c>
      <c r="AL55" s="64">
        <f t="shared" ref="AL55" si="38">IF(AND(ISNUMBER(AL46),ISNUMBER(AL54)),AL54/AL46,AK55*(1+AL34)/(1+AK55*AL34))</f>
        <v>0.6824490253513037</v>
      </c>
      <c r="AM55" s="64">
        <f t="shared" ref="AM55" si="39">IF(AND(ISNUMBER(AM46),ISNUMBER(AM54)),AM54/AM46,AL55*(1+AM34)/(1+AL55*AM34))</f>
        <v>0.68136175354764839</v>
      </c>
      <c r="AN55" s="64">
        <f t="shared" ref="AN55" si="40">IF(AND(ISNUMBER(AN46),ISNUMBER(AN54)),AN54/AN46,AM55*(1+AN34)/(1+AM55*AN34))</f>
        <v>0.68027250310794951</v>
      </c>
      <c r="AO55" s="64">
        <f t="shared" ref="AO55" si="41">IF(AND(ISNUMBER(AO46),ISNUMBER(AO54)),AO54/AO46,AN55*(1+AO34)/(1+AN55*AO34))</f>
        <v>0.67918128234744257</v>
      </c>
      <c r="AP55" s="64">
        <f t="shared" ref="AP55" si="42">IF(AND(ISNUMBER(AP46),ISNUMBER(AP54)),AP54/AP46,AO55*(1+AP34)/(1+AO55*AP34))</f>
        <v>0.67808809966106709</v>
      </c>
      <c r="AQ55" s="64">
        <f t="shared" ref="AQ55" si="43">IF(AND(ISNUMBER(AQ46),ISNUMBER(AQ54)),AQ54/AQ46,AP55*(1+AQ34)/(1+AP55*AQ34))</f>
        <v>0.67699296352335903</v>
      </c>
      <c r="AR55" s="64">
        <f t="shared" ref="AR55" si="44">IF(AND(ISNUMBER(AR46),ISNUMBER(AR54)),AR54/AR46,AQ55*(1+AR34)/(1+AQ55*AR34))</f>
        <v>0.67589588248833721</v>
      </c>
      <c r="AS55" s="64">
        <f t="shared" ref="AS55" si="45">IF(AND(ISNUMBER(AS46),ISNUMBER(AS54)),AS54/AS46,AR55*(1+AS34)/(1+AR55*AS34))</f>
        <v>0.6747968651893832</v>
      </c>
      <c r="AT55" s="64">
        <f t="shared" ref="AT55" si="46">IF(AND(ISNUMBER(AT46),ISNUMBER(AT54)),AT54/AT46,AS55*(1+AT34)/(1+AS55*AT34))</f>
        <v>0.67369592033911485</v>
      </c>
      <c r="AU55" s="64">
        <f t="shared" ref="AU55" si="47">IF(AND(ISNUMBER(AU46),ISNUMBER(AU54)),AU54/AU46,AT55*(1+AU34)/(1+AT55*AU34))</f>
        <v>0.67259305672925385</v>
      </c>
      <c r="AV55" s="64">
        <f t="shared" ref="AV55" si="48">IF(AND(ISNUMBER(AV46),ISNUMBER(AV54)),AV54/AV46,AU55*(1+AV34)/(1+AU55*AV34))</f>
        <v>0.67148828323048693</v>
      </c>
      <c r="AW55" s="64">
        <f t="shared" ref="AW55" si="49">IF(AND(ISNUMBER(AW46),ISNUMBER(AW54)),AW54/AW46,AV55*(1+AW34)/(1+AV55*AW34))</f>
        <v>0.67038160879232067</v>
      </c>
      <c r="AX55" s="64">
        <f t="shared" ref="AX55" si="50">IF(AND(ISNUMBER(AX46),ISNUMBER(AX54)),AX54/AX46,AW55*(1+AX34)/(1+AW55*AX34))</f>
        <v>0.66927304244293018</v>
      </c>
      <c r="AY55" s="64">
        <f t="shared" ref="AY55" si="51">IF(AND(ISNUMBER(AY46),ISNUMBER(AY54)),AY54/AY46,AX55*(1+AY34)/(1+AX55*AY34))</f>
        <v>0.66816259328900096</v>
      </c>
      <c r="AZ55" s="64">
        <f t="shared" ref="AZ55" si="52">IF(AND(ISNUMBER(AZ46),ISNUMBER(AZ54)),AZ54/AZ46,AY55*(1+AZ34)/(1+AY55*AZ34))</f>
        <v>0.66705027051556487</v>
      </c>
      <c r="BA55" s="64">
        <f t="shared" ref="BA55" si="53">IF(AND(ISNUMBER(BA46),ISNUMBER(BA54)),BA54/BA46,AZ55*(1+BA34)/(1+AZ55*BA34))</f>
        <v>0.66593608338582999</v>
      </c>
      <c r="BB55" s="64">
        <f t="shared" ref="BB55" si="54">IF(AND(ISNUMBER(BB46),ISNUMBER(BB54)),BB54/BB46,BA55*(1+BB34)/(1+BA55*BB34))</f>
        <v>0.66482004124100302</v>
      </c>
      <c r="BC55" s="64">
        <f t="shared" ref="BC55" si="55">IF(AND(ISNUMBER(BC46),ISNUMBER(BC54)),BC54/BC46,BB55*(1+BC34)/(1+BB55*BC34))</f>
        <v>0.66370215350010642</v>
      </c>
      <c r="BD55" s="64">
        <f t="shared" ref="BD55" si="56">IF(AND(ISNUMBER(BD46),ISNUMBER(BD54)),BD54/BD46,BC55*(1+BD34)/(1+BC55*BD34))</f>
        <v>0.66258242965978853</v>
      </c>
      <c r="BE55" s="64">
        <f t="shared" ref="BE55" si="57">IF(AND(ISNUMBER(BE46),ISNUMBER(BE54)),BE54/BE46,BD55*(1+BE34)/(1+BD55*BE34))</f>
        <v>0.66146087929412756</v>
      </c>
      <c r="BF55" s="64">
        <f t="shared" ref="BF55" si="58">IF(AND(ISNUMBER(BF46),ISNUMBER(BF54)),BF54/BF46,BE55*(1+BF34)/(1+BE55*BF34))</f>
        <v>0.66033751205442903</v>
      </c>
      <c r="BG55" s="64">
        <f t="shared" ref="BG55" si="59">IF(AND(ISNUMBER(BG46),ISNUMBER(BG54)),BG54/BG46,BF55*(1+BG34)/(1+BF55*BG34))</f>
        <v>0.65921233766901655</v>
      </c>
      <c r="BH55" s="64">
        <f t="shared" ref="BH55" si="60">IF(AND(ISNUMBER(BH46),ISNUMBER(BH54)),BH54/BH46,BG55*(1+BH34)/(1+BG55*BH34))</f>
        <v>0.65808536594301681</v>
      </c>
      <c r="BI55" s="64">
        <f t="shared" ref="BI55" si="61">IF(AND(ISNUMBER(BI46),ISNUMBER(BI54)),BI54/BI46,BH55*(1+BI34)/(1+BH55*BI34))</f>
        <v>0.65695660675813727</v>
      </c>
      <c r="BJ55" s="64">
        <f t="shared" ref="BJ55" si="62">IF(AND(ISNUMBER(BJ46),ISNUMBER(BJ54)),BJ54/BJ46,BI55*(1+BJ34)/(1+BI55*BJ34))</f>
        <v>0.65582607007243821</v>
      </c>
      <c r="BK55" s="64">
        <f t="shared" ref="BK55" si="63">IF(AND(ISNUMBER(BK46),ISNUMBER(BK54)),BK54/BK46,BJ55*(1+BK34)/(1+BJ55*BK34))</f>
        <v>0.65469376592009754</v>
      </c>
      <c r="BL55" s="64">
        <f t="shared" ref="BL55" si="64">IF(AND(ISNUMBER(BL46),ISNUMBER(BL54)),BL54/BL46,BK55*(1+BL34)/(1+BK55*BL34))</f>
        <v>0.65355970441116995</v>
      </c>
      <c r="BM55" s="64">
        <f t="shared" ref="BM55" si="65">IF(AND(ISNUMBER(BM46),ISNUMBER(BM54)),BM54/BM46,BL55*(1+BM34)/(1+BL55*BM34))</f>
        <v>0.65242389573133885</v>
      </c>
      <c r="BN55" s="64">
        <f t="shared" ref="BN55" si="66">IF(AND(ISNUMBER(BN46),ISNUMBER(BN54)),BN54/BN46,BM55*(1+BN34)/(1+BM55*BN34))</f>
        <v>0.65128635014166247</v>
      </c>
      <c r="BO55" s="64">
        <f t="shared" ref="BO55" si="67">IF(AND(ISNUMBER(BO46),ISNUMBER(BO54)),BO54/BO46,BN55*(1+BO34)/(1+BN55*BO34))</f>
        <v>0.65014707797831295</v>
      </c>
      <c r="BP55" s="64">
        <f t="shared" ref="BP55" si="68">IF(AND(ISNUMBER(BP46),ISNUMBER(BP54)),BP54/BP46,BO55*(1+BP34)/(1+BO55*BP34))</f>
        <v>0.64900608965230933</v>
      </c>
      <c r="BQ55" s="64">
        <f t="shared" ref="BQ55" si="69">IF(AND(ISNUMBER(BQ46),ISNUMBER(BQ54)),BQ54/BQ46,BP55*(1+BQ34)/(1+BP55*BQ34))</f>
        <v>0.64786339564924367</v>
      </c>
      <c r="BR55" s="64">
        <f t="shared" ref="BR55" si="70">IF(AND(ISNUMBER(BR46),ISNUMBER(BR54)),BR54/BR46,BQ55*(1+BR34)/(1+BQ55*BR34))</f>
        <v>0.64671900652900138</v>
      </c>
      <c r="BS55" s="64">
        <f t="shared" ref="BS55" si="71">IF(AND(ISNUMBER(BS46),ISNUMBER(BS54)),BS54/BS46,BR55*(1+BS34)/(1+BR55*BS34))</f>
        <v>0.64557293292547424</v>
      </c>
      <c r="BT55" s="64">
        <f t="shared" ref="BT55" si="72">IF(AND(ISNUMBER(BT46),ISNUMBER(BT54)),BT54/BT46,BS55*(1+BT34)/(1+BS55*BT34))</f>
        <v>0.6444251855462676</v>
      </c>
      <c r="BU55" s="64">
        <f t="shared" ref="BU55" si="73">IF(AND(ISNUMBER(BU46),ISNUMBER(BU54)),BU54/BU46,BT55*(1+BU34)/(1+BT55*BU34))</f>
        <v>0.64327577517240075</v>
      </c>
      <c r="BV55" s="64">
        <f t="shared" ref="BV55" si="74">IF(AND(ISNUMBER(BV46),ISNUMBER(BV54)),BV54/BV46,BU55*(1+BV34)/(1+BU55*BV34))</f>
        <v>0.64212471265800086</v>
      </c>
      <c r="BW55" s="64">
        <f t="shared" ref="BW55" si="75">IF(AND(ISNUMBER(BW46),ISNUMBER(BW54)),BW54/BW46,BV55*(1+BW34)/(1+BV55*BW34))</f>
        <v>0.64097200892999084</v>
      </c>
      <c r="BX55" s="64">
        <f t="shared" ref="BX55" si="76">IF(AND(ISNUMBER(BX46),ISNUMBER(BX54)),BX54/BX46,BW55*(1+BX34)/(1+BW55*BX34))</f>
        <v>0.63981767498776998</v>
      </c>
      <c r="BY55" s="64">
        <f t="shared" ref="BY55" si="77">IF(AND(ISNUMBER(BY46),ISNUMBER(BY54)),BY54/BY46,BX55*(1+BY34)/(1+BX55*BY34))</f>
        <v>0.63866172190288906</v>
      </c>
      <c r="BZ55" s="64">
        <f t="shared" ref="BZ55" si="78">IF(AND(ISNUMBER(BZ46),ISNUMBER(BZ54)),BZ54/BZ46,BY55*(1+BZ34)/(1+BY55*BZ34))</f>
        <v>0.6375041608187183</v>
      </c>
      <c r="CA55" s="64">
        <f t="shared" ref="CA55" si="79">IF(AND(ISNUMBER(CA46),ISNUMBER(CA54)),CA54/CA46,BZ55*(1+CA34)/(1+BZ55*CA34))</f>
        <v>0.63634500295010921</v>
      </c>
      <c r="CB55" s="64">
        <f t="shared" ref="CB55" si="80">IF(AND(ISNUMBER(CB46),ISNUMBER(CB54)),CB54/CB46,CA55*(1+CB34)/(1+CA55*CB34))</f>
        <v>0.6351842595830498</v>
      </c>
      <c r="CC55" s="64">
        <f t="shared" ref="CC55" si="81">IF(AND(ISNUMBER(CC46),ISNUMBER(CC54)),CC54/CC46,CB55*(1+CC34)/(1+CB55*CC34))</f>
        <v>0.63402194207431395</v>
      </c>
      <c r="CD55" s="64">
        <f t="shared" ref="CD55" si="82">IF(AND(ISNUMBER(CD46),ISNUMBER(CD54)),CD54/CD46,CC55*(1+CD34)/(1+CC55*CD34))</f>
        <v>0.63285806185110349</v>
      </c>
      <c r="CE55" s="64">
        <f t="shared" ref="CE55" si="83">IF(AND(ISNUMBER(CE46),ISNUMBER(CE54)),CE54/CE46,CD55*(1+CE34)/(1+CD55*CE34))</f>
        <v>0.63169263041068469</v>
      </c>
      <c r="CF55" s="64">
        <f t="shared" ref="CF55" si="84">IF(AND(ISNUMBER(CF46),ISNUMBER(CF54)),CF54/CF46,CE55*(1+CF34)/(1+CE55*CF34))</f>
        <v>0.63052565932001758</v>
      </c>
      <c r="CG55" s="64">
        <f t="shared" ref="CG55" si="85">IF(AND(ISNUMBER(CG46),ISNUMBER(CG54)),CG54/CG46,CF55*(1+CG34)/(1+CF55*CG34))</f>
        <v>0.62935716021538035</v>
      </c>
      <c r="CH55" s="64">
        <f t="shared" ref="CH55" si="86">IF(AND(ISNUMBER(CH46),ISNUMBER(CH54)),CH54/CH46,CG55*(1+CH34)/(1+CG55*CH34))</f>
        <v>0.62818714480198534</v>
      </c>
      <c r="CI55" s="64">
        <f t="shared" ref="CI55" si="87">IF(AND(ISNUMBER(CI46),ISNUMBER(CI54)),CI54/CI46,CH55*(1+CI34)/(1+CH55*CI34))</f>
        <v>0.62701562485359041</v>
      </c>
    </row>
    <row r="56" spans="1:87">
      <c r="C56" s="59"/>
      <c r="D56" s="2"/>
      <c r="E56" s="2"/>
      <c r="F56" s="2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</row>
    <row r="57" spans="1:87">
      <c r="C57" s="59" t="s">
        <v>218</v>
      </c>
      <c r="D57" s="2" t="s">
        <v>898</v>
      </c>
      <c r="E57" s="2" t="s">
        <v>58</v>
      </c>
      <c r="F57" s="2"/>
      <c r="G57" s="420"/>
      <c r="H57" s="420"/>
      <c r="I57" s="420"/>
      <c r="J57" s="73">
        <f>IF(ISNUMBER(Inputs!J82),Inputs!J82,"")</f>
        <v>41.837665693902402</v>
      </c>
      <c r="K57" s="73">
        <f>IF(ISNUMBER(Inputs!K82),Inputs!K82,"")</f>
        <v>44.904517069319802</v>
      </c>
      <c r="L57" s="73">
        <f>IF(ISNUMBER(Inputs!L82),Inputs!L82,"")</f>
        <v>48.228999999999999</v>
      </c>
      <c r="M57" s="73" t="str">
        <f>IF(ISNUMBER(Inputs!M82),Inputs!M82,"")</f>
        <v/>
      </c>
      <c r="N57" s="73" t="str">
        <f>IF(ISNUMBER(Inputs!N82),Inputs!N82,"")</f>
        <v/>
      </c>
      <c r="O57" s="73" t="str">
        <f>IF(ISNUMBER(Inputs!O82),Inputs!O82,"")</f>
        <v/>
      </c>
      <c r="P57" s="73" t="str">
        <f>IF(ISNUMBER(Inputs!P82),Inputs!P82,"")</f>
        <v/>
      </c>
      <c r="Q57" s="73" t="str">
        <f>IF(ISNUMBER(Inputs!Q82),Inputs!Q82,"")</f>
        <v/>
      </c>
      <c r="R57" s="73" t="str">
        <f>IF(ISNUMBER(Inputs!R82),Inputs!R82,"")</f>
        <v/>
      </c>
      <c r="S57" s="73" t="str">
        <f>IF(ISNUMBER(Inputs!S82),Inputs!S82,"")</f>
        <v/>
      </c>
      <c r="T57" s="73" t="str">
        <f>IF(ISNUMBER(Inputs!T82),Inputs!T82,"")</f>
        <v/>
      </c>
      <c r="U57" s="73" t="str">
        <f>IF(ISNUMBER(Inputs!U82),Inputs!U82,"")</f>
        <v/>
      </c>
      <c r="V57" s="73" t="str">
        <f>IF(ISNUMBER(Inputs!V82),Inputs!V82,"")</f>
        <v/>
      </c>
      <c r="W57" s="73" t="str">
        <f>IF(ISNUMBER(Inputs!W82),Inputs!W82,"")</f>
        <v/>
      </c>
      <c r="X57" s="73" t="str">
        <f>IF(ISNUMBER(Inputs!X82),Inputs!X82,"")</f>
        <v/>
      </c>
      <c r="Y57" s="73" t="str">
        <f>IF(ISNUMBER(Inputs!Y82),Inputs!Y82,"")</f>
        <v/>
      </c>
      <c r="Z57" s="73" t="str">
        <f>IF(ISNUMBER(Inputs!Z82),Inputs!Z82,"")</f>
        <v/>
      </c>
      <c r="AA57" s="73" t="str">
        <f>IF(ISNUMBER(Inputs!AA82),Inputs!AA82,"")</f>
        <v/>
      </c>
      <c r="AB57" s="73" t="str">
        <f>IF(ISNUMBER(Inputs!AB82),Inputs!AB82,"")</f>
        <v/>
      </c>
      <c r="AC57" s="73" t="str">
        <f>IF(ISNUMBER(Inputs!AC82),Inputs!AC82,"")</f>
        <v/>
      </c>
      <c r="AD57" s="73" t="str">
        <f>IF(ISNUMBER(Inputs!AD82),Inputs!AD82,"")</f>
        <v/>
      </c>
      <c r="AE57" s="73" t="str">
        <f>IF(ISNUMBER(Inputs!AE82),Inputs!AE82,"")</f>
        <v/>
      </c>
      <c r="AF57" s="73" t="str">
        <f>IF(ISNUMBER(Inputs!AF82),Inputs!AF82,"")</f>
        <v/>
      </c>
      <c r="AG57" s="73" t="str">
        <f>IF(ISNUMBER(Inputs!AG82),Inputs!AG82,"")</f>
        <v/>
      </c>
      <c r="AH57" s="73" t="str">
        <f>IF(ISNUMBER(Inputs!AH82),Inputs!AH82,"")</f>
        <v/>
      </c>
      <c r="AI57" s="73" t="str">
        <f>IF(ISNUMBER(Inputs!AI82),Inputs!AI82,"")</f>
        <v/>
      </c>
      <c r="AJ57" s="73" t="str">
        <f>IF(ISNUMBER(Inputs!AJ82),Inputs!AJ82,"")</f>
        <v/>
      </c>
      <c r="AK57" s="73" t="str">
        <f>IF(ISNUMBER(Inputs!AK82),Inputs!AK82,"")</f>
        <v/>
      </c>
      <c r="AL57" s="73" t="str">
        <f>IF(ISNUMBER(Inputs!AL82),Inputs!AL82,"")</f>
        <v/>
      </c>
      <c r="AM57" s="73" t="str">
        <f>IF(ISNUMBER(Inputs!AM82),Inputs!AM82,"")</f>
        <v/>
      </c>
      <c r="AN57" s="73" t="str">
        <f>IF(ISNUMBER(Inputs!AN82),Inputs!AN82,"")</f>
        <v/>
      </c>
      <c r="AO57" s="73" t="str">
        <f>IF(ISNUMBER(Inputs!AO82),Inputs!AO82,"")</f>
        <v/>
      </c>
      <c r="AP57" s="73" t="str">
        <f>IF(ISNUMBER(Inputs!AP82),Inputs!AP82,"")</f>
        <v/>
      </c>
      <c r="AQ57" s="73" t="str">
        <f>IF(ISNUMBER(Inputs!AQ82),Inputs!AQ82,"")</f>
        <v/>
      </c>
      <c r="AR57" s="73" t="str">
        <f>IF(ISNUMBER(Inputs!AR82),Inputs!AR82,"")</f>
        <v/>
      </c>
      <c r="AS57" s="73" t="str">
        <f>IF(ISNUMBER(Inputs!AS82),Inputs!AS82,"")</f>
        <v/>
      </c>
      <c r="AT57" s="73" t="str">
        <f>IF(ISNUMBER(Inputs!AT82),Inputs!AT82,"")</f>
        <v/>
      </c>
      <c r="AU57" s="73" t="str">
        <f>IF(ISNUMBER(Inputs!AU82),Inputs!AU82,"")</f>
        <v/>
      </c>
      <c r="AV57" s="73" t="str">
        <f>IF(ISNUMBER(Inputs!AV82),Inputs!AV82,"")</f>
        <v/>
      </c>
      <c r="AW57" s="73" t="str">
        <f>IF(ISNUMBER(Inputs!AW82),Inputs!AW82,"")</f>
        <v/>
      </c>
      <c r="AX57" s="73" t="str">
        <f>IF(ISNUMBER(Inputs!AX82),Inputs!AX82,"")</f>
        <v/>
      </c>
      <c r="AY57" s="73" t="str">
        <f>IF(ISNUMBER(Inputs!AY82),Inputs!AY82,"")</f>
        <v/>
      </c>
      <c r="AZ57" s="73" t="str">
        <f>IF(ISNUMBER(Inputs!AZ82),Inputs!AZ82,"")</f>
        <v/>
      </c>
      <c r="BA57" s="73" t="str">
        <f>IF(ISNUMBER(Inputs!BA82),Inputs!BA82,"")</f>
        <v/>
      </c>
      <c r="BB57" s="73" t="str">
        <f>IF(ISNUMBER(Inputs!BB82),Inputs!BB82,"")</f>
        <v/>
      </c>
      <c r="BC57" s="73" t="str">
        <f>IF(ISNUMBER(Inputs!BC82),Inputs!BC82,"")</f>
        <v/>
      </c>
      <c r="BD57" s="73" t="str">
        <f>IF(ISNUMBER(Inputs!BD82),Inputs!BD82,"")</f>
        <v/>
      </c>
      <c r="BE57" s="73" t="str">
        <f>IF(ISNUMBER(Inputs!BE82),Inputs!BE82,"")</f>
        <v/>
      </c>
      <c r="BF57" s="73" t="str">
        <f>IF(ISNUMBER(Inputs!BF82),Inputs!BF82,"")</f>
        <v/>
      </c>
      <c r="BG57" s="73" t="str">
        <f>IF(ISNUMBER(Inputs!BG82),Inputs!BG82,"")</f>
        <v/>
      </c>
      <c r="BH57" s="73" t="str">
        <f>IF(ISNUMBER(Inputs!BH82),Inputs!BH82,"")</f>
        <v/>
      </c>
      <c r="BI57" s="73" t="str">
        <f>IF(ISNUMBER(Inputs!BI82),Inputs!BI82,"")</f>
        <v/>
      </c>
      <c r="BJ57" s="73" t="str">
        <f>IF(ISNUMBER(Inputs!BJ82),Inputs!BJ82,"")</f>
        <v/>
      </c>
      <c r="BK57" s="73" t="str">
        <f>IF(ISNUMBER(Inputs!BK82),Inputs!BK82,"")</f>
        <v/>
      </c>
      <c r="BL57" s="73" t="str">
        <f>IF(ISNUMBER(Inputs!BL82),Inputs!BL82,"")</f>
        <v/>
      </c>
      <c r="BM57" s="73" t="str">
        <f>IF(ISNUMBER(Inputs!BM82),Inputs!BM82,"")</f>
        <v/>
      </c>
      <c r="BN57" s="73" t="str">
        <f>IF(ISNUMBER(Inputs!BN82),Inputs!BN82,"")</f>
        <v/>
      </c>
      <c r="BO57" s="73" t="str">
        <f>IF(ISNUMBER(Inputs!BO82),Inputs!BO82,"")</f>
        <v/>
      </c>
      <c r="BP57" s="73" t="str">
        <f>IF(ISNUMBER(Inputs!BP82),Inputs!BP82,"")</f>
        <v/>
      </c>
      <c r="BQ57" s="73" t="str">
        <f>IF(ISNUMBER(Inputs!BQ82),Inputs!BQ82,"")</f>
        <v/>
      </c>
      <c r="BR57" s="73" t="str">
        <f>IF(ISNUMBER(Inputs!BR82),Inputs!BR82,"")</f>
        <v/>
      </c>
      <c r="BS57" s="73" t="str">
        <f>IF(ISNUMBER(Inputs!BS82),Inputs!BS82,"")</f>
        <v/>
      </c>
      <c r="BT57" s="73" t="str">
        <f>IF(ISNUMBER(Inputs!BT82),Inputs!BT82,"")</f>
        <v/>
      </c>
      <c r="BU57" s="73" t="str">
        <f>IF(ISNUMBER(Inputs!BU82),Inputs!BU82,"")</f>
        <v/>
      </c>
      <c r="BV57" s="73" t="str">
        <f>IF(ISNUMBER(Inputs!BV82),Inputs!BV82,"")</f>
        <v/>
      </c>
      <c r="BW57" s="73" t="str">
        <f>IF(ISNUMBER(Inputs!BW82),Inputs!BW82,"")</f>
        <v/>
      </c>
      <c r="BX57" s="73" t="str">
        <f>IF(ISNUMBER(Inputs!BX82),Inputs!BX82,"")</f>
        <v/>
      </c>
      <c r="BY57" s="73" t="str">
        <f>IF(ISNUMBER(Inputs!BY82),Inputs!BY82,"")</f>
        <v/>
      </c>
      <c r="BZ57" s="73" t="str">
        <f>IF(ISNUMBER(Inputs!BZ82),Inputs!BZ82,"")</f>
        <v/>
      </c>
      <c r="CA57" s="73" t="str">
        <f>IF(ISNUMBER(Inputs!CA82),Inputs!CA82,"")</f>
        <v/>
      </c>
      <c r="CB57" s="73" t="str">
        <f>IF(ISNUMBER(Inputs!CB82),Inputs!CB82,"")</f>
        <v/>
      </c>
      <c r="CC57" s="73" t="str">
        <f>IF(ISNUMBER(Inputs!CC82),Inputs!CC82,"")</f>
        <v/>
      </c>
      <c r="CD57" s="73" t="str">
        <f>IF(ISNUMBER(Inputs!CD82),Inputs!CD82,"")</f>
        <v/>
      </c>
      <c r="CE57" s="73" t="str">
        <f>IF(ISNUMBER(Inputs!CE82),Inputs!CE82,"")</f>
        <v/>
      </c>
      <c r="CF57" s="73" t="str">
        <f>IF(ISNUMBER(Inputs!CF82),Inputs!CF82,"")</f>
        <v/>
      </c>
      <c r="CG57" s="73" t="str">
        <f>IF(ISNUMBER(Inputs!CG82),Inputs!CG82,"")</f>
        <v/>
      </c>
      <c r="CH57" s="73" t="str">
        <f>IF(ISNUMBER(Inputs!CH82),Inputs!CH82,"")</f>
        <v/>
      </c>
      <c r="CI57" s="73" t="str">
        <f>IF(ISNUMBER(Inputs!CI82),Inputs!CI82,"")</f>
        <v/>
      </c>
    </row>
    <row r="58" spans="1:87">
      <c r="C58" s="59" t="s">
        <v>410</v>
      </c>
      <c r="D58" s="2" t="s">
        <v>41</v>
      </c>
      <c r="E58" s="2" t="s">
        <v>42</v>
      </c>
      <c r="F58" s="2"/>
      <c r="G58" s="420"/>
      <c r="H58" s="420"/>
      <c r="I58" s="420"/>
      <c r="J58" s="64">
        <f>IF(AND(ISNUMBER(J48),ISNUMBER(J57)),J57/J48,I58*(1+J34)/(1+I58*J34))</f>
        <v>0.79010105783150131</v>
      </c>
      <c r="K58" s="64">
        <f t="shared" ref="K58:BV58" si="88">IF(AND(ISNUMBER(K48),ISNUMBER(K57)),K57/K48,J58*(1+K34)/(1+J58*K34))</f>
        <v>0.79377219371881858</v>
      </c>
      <c r="L58" s="64">
        <f t="shared" si="88"/>
        <v>0.79297928313054911</v>
      </c>
      <c r="M58" s="64">
        <f t="shared" si="88"/>
        <v>0.79240311302339728</v>
      </c>
      <c r="N58" s="64">
        <f t="shared" si="88"/>
        <v>0.79074496964873575</v>
      </c>
      <c r="O58" s="64">
        <f t="shared" si="88"/>
        <v>0.78907710748634641</v>
      </c>
      <c r="P58" s="64">
        <f t="shared" si="88"/>
        <v>0.78653705000471164</v>
      </c>
      <c r="Q58" s="64">
        <f t="shared" si="88"/>
        <v>0.78009377656296097</v>
      </c>
      <c r="R58" s="64">
        <f t="shared" si="88"/>
        <v>0.77335004574022059</v>
      </c>
      <c r="S58" s="64">
        <f t="shared" si="88"/>
        <v>0.76678102697086159</v>
      </c>
      <c r="T58" s="64">
        <f t="shared" si="88"/>
        <v>0.76043671388276524</v>
      </c>
      <c r="U58" s="64">
        <f t="shared" si="88"/>
        <v>0.75383191237171254</v>
      </c>
      <c r="V58" s="64">
        <f t="shared" si="88"/>
        <v>0.75290055513637488</v>
      </c>
      <c r="W58" s="64">
        <f t="shared" si="88"/>
        <v>0.75196683359297445</v>
      </c>
      <c r="X58" s="64">
        <f t="shared" si="88"/>
        <v>0.75103075050193902</v>
      </c>
      <c r="Y58" s="64">
        <f t="shared" si="88"/>
        <v>0.75009230869716215</v>
      </c>
      <c r="Z58" s="64">
        <f t="shared" si="88"/>
        <v>0.74915151108624956</v>
      </c>
      <c r="AA58" s="64">
        <f t="shared" si="88"/>
        <v>0.74820836065076268</v>
      </c>
      <c r="AB58" s="64">
        <f t="shared" si="88"/>
        <v>0.74726286044645807</v>
      </c>
      <c r="AC58" s="64">
        <f t="shared" si="88"/>
        <v>0.74631501360352326</v>
      </c>
      <c r="AD58" s="64">
        <f t="shared" si="88"/>
        <v>0.74536482332680931</v>
      </c>
      <c r="AE58" s="64">
        <f t="shared" si="88"/>
        <v>0.74441229289605915</v>
      </c>
      <c r="AF58" s="64">
        <f t="shared" si="88"/>
        <v>0.74345742566613249</v>
      </c>
      <c r="AG58" s="64">
        <f t="shared" si="88"/>
        <v>0.7425002250672269</v>
      </c>
      <c r="AH58" s="64">
        <f t="shared" si="88"/>
        <v>0.74154069460509475</v>
      </c>
      <c r="AI58" s="64">
        <f t="shared" si="88"/>
        <v>0.74057883786125667</v>
      </c>
      <c r="AJ58" s="64">
        <f t="shared" si="88"/>
        <v>0.73961465849321062</v>
      </c>
      <c r="AK58" s="64">
        <f t="shared" si="88"/>
        <v>0.73864816023463742</v>
      </c>
      <c r="AL58" s="64">
        <f t="shared" si="88"/>
        <v>0.73767934689560188</v>
      </c>
      <c r="AM58" s="64">
        <f t="shared" si="88"/>
        <v>0.7367082223627498</v>
      </c>
      <c r="AN58" s="64">
        <f t="shared" si="88"/>
        <v>0.73573479059950098</v>
      </c>
      <c r="AO58" s="64">
        <f t="shared" si="88"/>
        <v>0.73475905564623833</v>
      </c>
      <c r="AP58" s="64">
        <f t="shared" si="88"/>
        <v>0.73378102162049219</v>
      </c>
      <c r="AQ58" s="64">
        <f t="shared" si="88"/>
        <v>0.73280069271712056</v>
      </c>
      <c r="AR58" s="64">
        <f t="shared" si="88"/>
        <v>0.73181807320848535</v>
      </c>
      <c r="AS58" s="64">
        <f t="shared" si="88"/>
        <v>0.73083316744462379</v>
      </c>
      <c r="AT58" s="64">
        <f t="shared" si="88"/>
        <v>0.72984597985341571</v>
      </c>
      <c r="AU58" s="64">
        <f t="shared" si="88"/>
        <v>0.72885651494074599</v>
      </c>
      <c r="AV58" s="64">
        <f t="shared" si="88"/>
        <v>0.72786477729066323</v>
      </c>
      <c r="AW58" s="64">
        <f t="shared" si="88"/>
        <v>0.72687077156553315</v>
      </c>
      <c r="AX58" s="64">
        <f t="shared" si="88"/>
        <v>0.72587450250618757</v>
      </c>
      <c r="AY58" s="64">
        <f t="shared" si="88"/>
        <v>0.72487597493206912</v>
      </c>
      <c r="AZ58" s="64">
        <f t="shared" si="88"/>
        <v>0.72387519374137088</v>
      </c>
      <c r="BA58" s="64">
        <f t="shared" si="88"/>
        <v>0.72287216391117126</v>
      </c>
      <c r="BB58" s="64">
        <f t="shared" si="88"/>
        <v>0.72186689049756436</v>
      </c>
      <c r="BC58" s="64">
        <f t="shared" si="88"/>
        <v>0.72085937863578564</v>
      </c>
      <c r="BD58" s="64">
        <f t="shared" si="88"/>
        <v>0.71984963354033216</v>
      </c>
      <c r="BE58" s="64">
        <f t="shared" si="88"/>
        <v>0.71883766050507836</v>
      </c>
      <c r="BF58" s="64">
        <f t="shared" si="88"/>
        <v>0.717823464903387</v>
      </c>
      <c r="BG58" s="64">
        <f t="shared" si="88"/>
        <v>0.71680705218821472</v>
      </c>
      <c r="BH58" s="64">
        <f t="shared" si="88"/>
        <v>0.71578842789221286</v>
      </c>
      <c r="BI58" s="64">
        <f t="shared" si="88"/>
        <v>0.71476759762782338</v>
      </c>
      <c r="BJ58" s="64">
        <f t="shared" si="88"/>
        <v>0.713744567087369</v>
      </c>
      <c r="BK58" s="64">
        <f t="shared" si="88"/>
        <v>0.71271934204313903</v>
      </c>
      <c r="BL58" s="64">
        <f t="shared" si="88"/>
        <v>0.71169192834746942</v>
      </c>
      <c r="BM58" s="64">
        <f t="shared" si="88"/>
        <v>0.71066233193281791</v>
      </c>
      <c r="BN58" s="64">
        <f t="shared" si="88"/>
        <v>0.7096305588118339</v>
      </c>
      <c r="BO58" s="64">
        <f t="shared" si="88"/>
        <v>0.70859661507742255</v>
      </c>
      <c r="BP58" s="64">
        <f t="shared" si="88"/>
        <v>0.70756050690280436</v>
      </c>
      <c r="BQ58" s="64">
        <f t="shared" si="88"/>
        <v>0.70652224054156876</v>
      </c>
      <c r="BR58" s="64">
        <f t="shared" si="88"/>
        <v>0.70548182232772261</v>
      </c>
      <c r="BS58" s="64">
        <f t="shared" si="88"/>
        <v>0.70443925867573276</v>
      </c>
      <c r="BT58" s="64">
        <f t="shared" si="88"/>
        <v>0.70339455608056378</v>
      </c>
      <c r="BU58" s="64">
        <f t="shared" si="88"/>
        <v>0.70234772111770993</v>
      </c>
      <c r="BV58" s="64">
        <f t="shared" si="88"/>
        <v>0.70129876044322126</v>
      </c>
      <c r="BW58" s="64">
        <f t="shared" ref="BW58:CI58" si="89">IF(AND(ISNUMBER(BW48),ISNUMBER(BW57)),BW57/BW48,BV58*(1+BW34)/(1+BV58*BW34))</f>
        <v>0.70024768079372457</v>
      </c>
      <c r="BX58" s="64">
        <f t="shared" si="89"/>
        <v>0.69919448898643843</v>
      </c>
      <c r="BY58" s="64">
        <f t="shared" si="89"/>
        <v>0.69813919191918294</v>
      </c>
      <c r="BZ58" s="64">
        <f t="shared" si="89"/>
        <v>0.69708179657038316</v>
      </c>
      <c r="CA58" s="64">
        <f t="shared" si="89"/>
        <v>0.69602230999906733</v>
      </c>
      <c r="CB58" s="64">
        <f t="shared" si="89"/>
        <v>0.69496073934485936</v>
      </c>
      <c r="CC58" s="64">
        <f t="shared" si="89"/>
        <v>0.69389709182796511</v>
      </c>
      <c r="CD58" s="64">
        <f t="shared" si="89"/>
        <v>0.69283137474915335</v>
      </c>
      <c r="CE58" s="64">
        <f t="shared" si="89"/>
        <v>0.69176359548973043</v>
      </c>
      <c r="CF58" s="64">
        <f t="shared" si="89"/>
        <v>0.69069376151150941</v>
      </c>
      <c r="CG58" s="64">
        <f t="shared" si="89"/>
        <v>0.68962188035677319</v>
      </c>
      <c r="CH58" s="64">
        <f t="shared" si="89"/>
        <v>0.68854795964823146</v>
      </c>
      <c r="CI58" s="64">
        <f t="shared" si="89"/>
        <v>0.68747200708897227</v>
      </c>
    </row>
    <row r="59" spans="1:87">
      <c r="C59" s="1"/>
      <c r="D59" s="2"/>
      <c r="E59" s="2"/>
      <c r="F59" s="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</row>
    <row r="60" spans="1:87">
      <c r="A60" s="52"/>
      <c r="B60" s="52"/>
      <c r="C60" s="105" t="s">
        <v>96</v>
      </c>
      <c r="D60" s="103"/>
      <c r="E60" s="103"/>
      <c r="F60" s="103"/>
      <c r="G60" s="143"/>
      <c r="H60" s="143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52"/>
      <c r="AH60" s="128"/>
      <c r="AI60" s="52"/>
      <c r="AJ60" s="128"/>
      <c r="AK60" s="52"/>
      <c r="AL60" s="128"/>
      <c r="AM60" s="52"/>
      <c r="AN60" s="128"/>
      <c r="AO60" s="52"/>
      <c r="AP60" s="128"/>
      <c r="AQ60" s="52"/>
      <c r="AR60" s="128"/>
      <c r="AS60" s="52"/>
      <c r="AT60" s="128"/>
      <c r="AU60" s="52"/>
      <c r="AV60" s="128"/>
      <c r="AW60" s="52"/>
      <c r="AX60" s="128"/>
      <c r="AY60" s="52"/>
      <c r="AZ60" s="128"/>
      <c r="BA60" s="52"/>
      <c r="BB60" s="128"/>
      <c r="BC60" s="52"/>
      <c r="BD60" s="128"/>
      <c r="BE60" s="52"/>
      <c r="BF60" s="128"/>
      <c r="BG60" s="52"/>
      <c r="BH60" s="128"/>
      <c r="BI60" s="52"/>
      <c r="BJ60" s="128"/>
      <c r="BK60" s="52"/>
      <c r="BL60" s="128"/>
      <c r="BM60" s="52"/>
      <c r="BN60" s="128"/>
      <c r="BO60" s="52"/>
      <c r="BP60" s="128"/>
      <c r="BQ60" s="52"/>
      <c r="BR60" s="128"/>
      <c r="BS60" s="52"/>
      <c r="BT60" s="128"/>
      <c r="BU60" s="52"/>
      <c r="BV60" s="128"/>
      <c r="BW60" s="52"/>
      <c r="BX60" s="128"/>
      <c r="BY60" s="52"/>
      <c r="BZ60" s="128"/>
      <c r="CA60" s="52"/>
      <c r="CB60" s="128"/>
      <c r="CC60" s="52"/>
      <c r="CD60" s="128"/>
      <c r="CE60" s="52"/>
      <c r="CF60" s="128"/>
      <c r="CG60" s="52"/>
      <c r="CH60" s="128"/>
      <c r="CI60" s="52"/>
    </row>
    <row r="61" spans="1:87">
      <c r="C61" s="1" t="s">
        <v>411</v>
      </c>
      <c r="D61" s="2" t="s">
        <v>898</v>
      </c>
      <c r="E61" s="2" t="s">
        <v>58</v>
      </c>
      <c r="F61" s="2"/>
      <c r="G61" s="484"/>
      <c r="H61" s="73">
        <f>IF(ISNUMBER(Inputs!H87),Inputs!H87,"")</f>
        <v>16.809999999999999</v>
      </c>
      <c r="I61" s="73">
        <f>IF(ISNUMBER(Inputs!I87),Inputs!I87,"")</f>
        <v>19.030999999999999</v>
      </c>
      <c r="J61" s="73">
        <f>IF(ISNUMBER(Inputs!J87),Inputs!J87,"")</f>
        <v>19.670999999999999</v>
      </c>
      <c r="K61" s="73">
        <f>IF(ISNUMBER(Inputs!K87),Inputs!K87,"")</f>
        <v>13.273999999999999</v>
      </c>
      <c r="L61" s="73">
        <f>IF(ISNUMBER(Inputs!L87),Inputs!L87,"")</f>
        <v>12.872</v>
      </c>
      <c r="M61" s="73">
        <f>IF(ISNUMBER(Inputs!M87),Inputs!M87,"")</f>
        <v>16.5504</v>
      </c>
      <c r="N61" s="73">
        <f>IF(ISNUMBER(Inputs!N87),Inputs!N87,"")</f>
        <v>16.881408</v>
      </c>
      <c r="O61" s="73">
        <f>IF(ISNUMBER(Inputs!O87),Inputs!O87,"")</f>
        <v>17.202154751999998</v>
      </c>
      <c r="P61" s="73">
        <f>IF(ISNUMBER(Inputs!P87),Inputs!P87,"")</f>
        <v>17.546197847039998</v>
      </c>
      <c r="Q61" s="73">
        <f>IF(ISNUMBER(Inputs!Q87),Inputs!Q87,"")</f>
        <v>17.897121803980799</v>
      </c>
      <c r="R61" s="73">
        <f>IF(ISNUMBER(Inputs!R87),Inputs!R87,"")</f>
        <v>18.255064240060413</v>
      </c>
      <c r="S61" s="73">
        <f>IF(ISNUMBER(Inputs!S87),Inputs!S87,"")</f>
        <v>18.620165524861623</v>
      </c>
      <c r="T61" s="73">
        <f>IF(ISNUMBER(Inputs!T87),Inputs!T87,"")</f>
        <v>18.992568835358856</v>
      </c>
      <c r="U61" s="73" t="str">
        <f>IF(ISNUMBER(Inputs!U87),Inputs!U87,"")</f>
        <v/>
      </c>
      <c r="V61" s="73" t="str">
        <f>IF(ISNUMBER(Inputs!V87),Inputs!V87,"")</f>
        <v/>
      </c>
      <c r="W61" s="73" t="str">
        <f>IF(ISNUMBER(Inputs!W87),Inputs!W87,"")</f>
        <v/>
      </c>
      <c r="X61" s="73" t="str">
        <f>IF(ISNUMBER(Inputs!X87),Inputs!X87,"")</f>
        <v/>
      </c>
      <c r="Y61" s="73" t="str">
        <f>IF(ISNUMBER(Inputs!Y87),Inputs!Y87,"")</f>
        <v/>
      </c>
      <c r="Z61" s="73" t="str">
        <f>IF(ISNUMBER(Inputs!Z87),Inputs!Z87,"")</f>
        <v/>
      </c>
      <c r="AA61" s="73" t="str">
        <f>IF(ISNUMBER(Inputs!AA87),Inputs!AA87,"")</f>
        <v/>
      </c>
      <c r="AB61" s="73" t="str">
        <f>IF(ISNUMBER(Inputs!AB87),Inputs!AB87,"")</f>
        <v/>
      </c>
      <c r="AC61" s="73" t="str">
        <f>IF(ISNUMBER(Inputs!AC87),Inputs!AC87,"")</f>
        <v/>
      </c>
      <c r="AD61" s="73" t="str">
        <f>IF(ISNUMBER(Inputs!AD87),Inputs!AD87,"")</f>
        <v/>
      </c>
      <c r="AE61" s="73" t="str">
        <f>IF(ISNUMBER(Inputs!AE87),Inputs!AE87,"")</f>
        <v/>
      </c>
      <c r="AF61" s="73" t="str">
        <f>IF(ISNUMBER(Inputs!AF87),Inputs!AF87,"")</f>
        <v/>
      </c>
      <c r="AG61" s="73" t="str">
        <f>IF(ISNUMBER(Inputs!AG87),Inputs!AG87,"")</f>
        <v/>
      </c>
      <c r="AH61" s="73" t="str">
        <f>IF(ISNUMBER(Inputs!AH87),Inputs!AH87,"")</f>
        <v/>
      </c>
      <c r="AI61" s="73" t="str">
        <f>IF(ISNUMBER(Inputs!AI87),Inputs!AI87,"")</f>
        <v/>
      </c>
      <c r="AJ61" s="73" t="str">
        <f>IF(ISNUMBER(Inputs!AJ87),Inputs!AJ87,"")</f>
        <v/>
      </c>
      <c r="AK61" s="73" t="str">
        <f>IF(ISNUMBER(Inputs!AK87),Inputs!AK87,"")</f>
        <v/>
      </c>
      <c r="AL61" s="73" t="str">
        <f>IF(ISNUMBER(Inputs!AL87),Inputs!AL87,"")</f>
        <v/>
      </c>
      <c r="AM61" s="73" t="str">
        <f>IF(ISNUMBER(Inputs!AM87),Inputs!AM87,"")</f>
        <v/>
      </c>
      <c r="AN61" s="73" t="str">
        <f>IF(ISNUMBER(Inputs!AN87),Inputs!AN87,"")</f>
        <v/>
      </c>
      <c r="AO61" s="73" t="str">
        <f>IF(ISNUMBER(Inputs!AO87),Inputs!AO87,"")</f>
        <v/>
      </c>
      <c r="AP61" s="73" t="str">
        <f>IF(ISNUMBER(Inputs!AP87),Inputs!AP87,"")</f>
        <v/>
      </c>
      <c r="AQ61" s="73" t="str">
        <f>IF(ISNUMBER(Inputs!AQ87),Inputs!AQ87,"")</f>
        <v/>
      </c>
      <c r="AR61" s="73" t="str">
        <f>IF(ISNUMBER(Inputs!AR87),Inputs!AR87,"")</f>
        <v/>
      </c>
      <c r="AS61" s="73" t="str">
        <f>IF(ISNUMBER(Inputs!AS87),Inputs!AS87,"")</f>
        <v/>
      </c>
      <c r="AT61" s="73" t="str">
        <f>IF(ISNUMBER(Inputs!AT87),Inputs!AT87,"")</f>
        <v/>
      </c>
      <c r="AU61" s="73" t="str">
        <f>IF(ISNUMBER(Inputs!AU87),Inputs!AU87,"")</f>
        <v/>
      </c>
      <c r="AV61" s="73" t="str">
        <f>IF(ISNUMBER(Inputs!AV87),Inputs!AV87,"")</f>
        <v/>
      </c>
      <c r="AW61" s="73" t="str">
        <f>IF(ISNUMBER(Inputs!AW87),Inputs!AW87,"")</f>
        <v/>
      </c>
      <c r="AX61" s="73" t="str">
        <f>IF(ISNUMBER(Inputs!AX87),Inputs!AX87,"")</f>
        <v/>
      </c>
      <c r="AY61" s="73" t="str">
        <f>IF(ISNUMBER(Inputs!AY87),Inputs!AY87,"")</f>
        <v/>
      </c>
      <c r="AZ61" s="73" t="str">
        <f>IF(ISNUMBER(Inputs!AZ87),Inputs!AZ87,"")</f>
        <v/>
      </c>
      <c r="BA61" s="73" t="str">
        <f>IF(ISNUMBER(Inputs!BA87),Inputs!BA87,"")</f>
        <v/>
      </c>
      <c r="BB61" s="73" t="str">
        <f>IF(ISNUMBER(Inputs!BB87),Inputs!BB87,"")</f>
        <v/>
      </c>
      <c r="BC61" s="73" t="str">
        <f>IF(ISNUMBER(Inputs!BC87),Inputs!BC87,"")</f>
        <v/>
      </c>
      <c r="BD61" s="73" t="str">
        <f>IF(ISNUMBER(Inputs!BD87),Inputs!BD87,"")</f>
        <v/>
      </c>
      <c r="BE61" s="73" t="str">
        <f>IF(ISNUMBER(Inputs!BE87),Inputs!BE87,"")</f>
        <v/>
      </c>
      <c r="BF61" s="73" t="str">
        <f>IF(ISNUMBER(Inputs!BF87),Inputs!BF87,"")</f>
        <v/>
      </c>
      <c r="BG61" s="73" t="str">
        <f>IF(ISNUMBER(Inputs!BG87),Inputs!BG87,"")</f>
        <v/>
      </c>
      <c r="BH61" s="73" t="str">
        <f>IF(ISNUMBER(Inputs!BH87),Inputs!BH87,"")</f>
        <v/>
      </c>
      <c r="BI61" s="73" t="str">
        <f>IF(ISNUMBER(Inputs!BI87),Inputs!BI87,"")</f>
        <v/>
      </c>
      <c r="BJ61" s="73" t="str">
        <f>IF(ISNUMBER(Inputs!BJ87),Inputs!BJ87,"")</f>
        <v/>
      </c>
      <c r="BK61" s="73" t="str">
        <f>IF(ISNUMBER(Inputs!BK87),Inputs!BK87,"")</f>
        <v/>
      </c>
      <c r="BL61" s="73" t="str">
        <f>IF(ISNUMBER(Inputs!BL87),Inputs!BL87,"")</f>
        <v/>
      </c>
      <c r="BM61" s="73" t="str">
        <f>IF(ISNUMBER(Inputs!BM87),Inputs!BM87,"")</f>
        <v/>
      </c>
      <c r="BN61" s="73" t="str">
        <f>IF(ISNUMBER(Inputs!BN87),Inputs!BN87,"")</f>
        <v/>
      </c>
      <c r="BO61" s="73" t="str">
        <f>IF(ISNUMBER(Inputs!BO87),Inputs!BO87,"")</f>
        <v/>
      </c>
      <c r="BP61" s="73" t="str">
        <f>IF(ISNUMBER(Inputs!BP87),Inputs!BP87,"")</f>
        <v/>
      </c>
      <c r="BQ61" s="73" t="str">
        <f>IF(ISNUMBER(Inputs!BQ87),Inputs!BQ87,"")</f>
        <v/>
      </c>
      <c r="BR61" s="73" t="str">
        <f>IF(ISNUMBER(Inputs!BR87),Inputs!BR87,"")</f>
        <v/>
      </c>
      <c r="BS61" s="73" t="str">
        <f>IF(ISNUMBER(Inputs!BS87),Inputs!BS87,"")</f>
        <v/>
      </c>
      <c r="BT61" s="73" t="str">
        <f>IF(ISNUMBER(Inputs!BT87),Inputs!BT87,"")</f>
        <v/>
      </c>
      <c r="BU61" s="73" t="str">
        <f>IF(ISNUMBER(Inputs!BU87),Inputs!BU87,"")</f>
        <v/>
      </c>
      <c r="BV61" s="73" t="str">
        <f>IF(ISNUMBER(Inputs!BV87),Inputs!BV87,"")</f>
        <v/>
      </c>
      <c r="BW61" s="73" t="str">
        <f>IF(ISNUMBER(Inputs!BW87),Inputs!BW87,"")</f>
        <v/>
      </c>
      <c r="BX61" s="73" t="str">
        <f>IF(ISNUMBER(Inputs!BX87),Inputs!BX87,"")</f>
        <v/>
      </c>
      <c r="BY61" s="73" t="str">
        <f>IF(ISNUMBER(Inputs!BY87),Inputs!BY87,"")</f>
        <v/>
      </c>
      <c r="BZ61" s="73" t="str">
        <f>IF(ISNUMBER(Inputs!BZ87),Inputs!BZ87,"")</f>
        <v/>
      </c>
      <c r="CA61" s="73" t="str">
        <f>IF(ISNUMBER(Inputs!CA87),Inputs!CA87,"")</f>
        <v/>
      </c>
      <c r="CB61" s="73" t="str">
        <f>IF(ISNUMBER(Inputs!CB87),Inputs!CB87,"")</f>
        <v/>
      </c>
      <c r="CC61" s="73" t="str">
        <f>IF(ISNUMBER(Inputs!CC87),Inputs!CC87,"")</f>
        <v/>
      </c>
      <c r="CD61" s="73" t="str">
        <f>IF(ISNUMBER(Inputs!CD87),Inputs!CD87,"")</f>
        <v/>
      </c>
      <c r="CE61" s="73" t="str">
        <f>IF(ISNUMBER(Inputs!CE87),Inputs!CE87,"")</f>
        <v/>
      </c>
      <c r="CF61" s="73" t="str">
        <f>IF(ISNUMBER(Inputs!CF87),Inputs!CF87,"")</f>
        <v/>
      </c>
      <c r="CG61" s="73" t="str">
        <f>IF(ISNUMBER(Inputs!CG87),Inputs!CG87,"")</f>
        <v/>
      </c>
      <c r="CH61" s="73" t="str">
        <f>IF(ISNUMBER(Inputs!CH87),Inputs!CH87,"")</f>
        <v/>
      </c>
      <c r="CI61" s="73" t="str">
        <f>IF(ISNUMBER(Inputs!CI87),Inputs!CI87,"")</f>
        <v/>
      </c>
    </row>
    <row r="62" spans="1:87">
      <c r="C62" s="1"/>
      <c r="D62" s="2"/>
      <c r="E62" s="2"/>
      <c r="F62" s="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</row>
    <row r="63" spans="1:87">
      <c r="A63" s="52"/>
      <c r="B63" s="52"/>
      <c r="C63" s="105" t="s">
        <v>94</v>
      </c>
      <c r="D63" s="103"/>
      <c r="E63" s="103"/>
      <c r="F63" s="103"/>
      <c r="G63" s="143"/>
      <c r="H63" s="143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52"/>
      <c r="AH63" s="128"/>
      <c r="AI63" s="52"/>
      <c r="AJ63" s="128"/>
      <c r="AK63" s="52"/>
      <c r="AL63" s="128"/>
      <c r="AM63" s="52"/>
      <c r="AN63" s="128"/>
      <c r="AO63" s="52"/>
      <c r="AP63" s="128"/>
      <c r="AQ63" s="52"/>
      <c r="AR63" s="128"/>
      <c r="AS63" s="52"/>
      <c r="AT63" s="128"/>
      <c r="AU63" s="52"/>
      <c r="AV63" s="128"/>
      <c r="AW63" s="52"/>
      <c r="AX63" s="128"/>
      <c r="AY63" s="52"/>
      <c r="AZ63" s="128"/>
      <c r="BA63" s="52"/>
      <c r="BB63" s="128"/>
      <c r="BC63" s="52"/>
      <c r="BD63" s="128"/>
      <c r="BE63" s="52"/>
      <c r="BF63" s="128"/>
      <c r="BG63" s="52"/>
      <c r="BH63" s="128"/>
      <c r="BI63" s="52"/>
      <c r="BJ63" s="128"/>
      <c r="BK63" s="52"/>
      <c r="BL63" s="128"/>
      <c r="BM63" s="52"/>
      <c r="BN63" s="128"/>
      <c r="BO63" s="52"/>
      <c r="BP63" s="128"/>
      <c r="BQ63" s="52"/>
      <c r="BR63" s="128"/>
      <c r="BS63" s="52"/>
      <c r="BT63" s="128"/>
      <c r="BU63" s="52"/>
      <c r="BV63" s="128"/>
      <c r="BW63" s="52"/>
      <c r="BX63" s="128"/>
      <c r="BY63" s="52"/>
      <c r="BZ63" s="128"/>
      <c r="CA63" s="52"/>
      <c r="CB63" s="128"/>
      <c r="CC63" s="52"/>
      <c r="CD63" s="128"/>
      <c r="CE63" s="52"/>
      <c r="CF63" s="128"/>
      <c r="CG63" s="52"/>
      <c r="CH63" s="128"/>
      <c r="CI63" s="52"/>
    </row>
    <row r="64" spans="1:87">
      <c r="C64" s="1" t="s">
        <v>412</v>
      </c>
      <c r="D64" s="2" t="s">
        <v>898</v>
      </c>
      <c r="E64" s="2" t="s">
        <v>58</v>
      </c>
      <c r="F64" s="2"/>
      <c r="G64" s="484"/>
      <c r="H64" s="73">
        <f>IF(OR(ISNUMBER(Inputs!H90),ISNUMBER(Inputs!H91)),Inputs!H90+Inputs!H91,"")</f>
        <v>12.507999999999999</v>
      </c>
      <c r="I64" s="73">
        <f>IF(OR(ISNUMBER(Inputs!I90),ISNUMBER(Inputs!I91)),Inputs!I90+Inputs!I91,"")</f>
        <v>12.52</v>
      </c>
      <c r="J64" s="73">
        <f>IF(OR(ISNUMBER(Inputs!J90),ISNUMBER(Inputs!J91)),Inputs!J90+Inputs!J91,"")</f>
        <v>15.214</v>
      </c>
      <c r="K64" s="73">
        <f>IF(OR(ISNUMBER(Inputs!K90),ISNUMBER(Inputs!K91)),Inputs!K90+Inputs!K91,"")</f>
        <v>14.341999999999999</v>
      </c>
      <c r="L64" s="73">
        <f>IF(OR(ISNUMBER(Inputs!L90),ISNUMBER(Inputs!L91)),Inputs!L90+Inputs!L91,"")</f>
        <v>15.509</v>
      </c>
      <c r="M64" s="73" t="str">
        <f>IF(OR(ISNUMBER(Inputs!M90),ISNUMBER(Inputs!M91)),Inputs!M90+Inputs!M91,"")</f>
        <v/>
      </c>
      <c r="N64" s="73" t="str">
        <f>IF(OR(ISNUMBER(Inputs!N90),ISNUMBER(Inputs!N91)),Inputs!N90+Inputs!N91,"")</f>
        <v/>
      </c>
      <c r="O64" s="73" t="str">
        <f>IF(OR(ISNUMBER(Inputs!O90),ISNUMBER(Inputs!O91)),Inputs!O90+Inputs!O91,"")</f>
        <v/>
      </c>
      <c r="P64" s="73" t="str">
        <f>IF(OR(ISNUMBER(Inputs!P90),ISNUMBER(Inputs!P91)),Inputs!P90+Inputs!P91,"")</f>
        <v/>
      </c>
      <c r="Q64" s="73" t="str">
        <f>IF(OR(ISNUMBER(Inputs!Q90),ISNUMBER(Inputs!Q91)),Inputs!Q90+Inputs!Q91,"")</f>
        <v/>
      </c>
      <c r="R64" s="73" t="str">
        <f>IF(OR(ISNUMBER(Inputs!R90),ISNUMBER(Inputs!R91)),Inputs!R90+Inputs!R91,"")</f>
        <v/>
      </c>
      <c r="S64" s="73" t="str">
        <f>IF(OR(ISNUMBER(Inputs!S90),ISNUMBER(Inputs!S91)),Inputs!S90+Inputs!S91,"")</f>
        <v/>
      </c>
      <c r="T64" s="73" t="str">
        <f>IF(OR(ISNUMBER(Inputs!T90),ISNUMBER(Inputs!T91)),Inputs!T90+Inputs!T91,"")</f>
        <v/>
      </c>
      <c r="U64" s="73" t="str">
        <f>IF(OR(ISNUMBER(Inputs!U90),ISNUMBER(Inputs!U91)),Inputs!U90+Inputs!U91,"")</f>
        <v/>
      </c>
      <c r="V64" s="73" t="str">
        <f>IF(OR(ISNUMBER(Inputs!V90),ISNUMBER(Inputs!V91)),Inputs!V90+Inputs!V91,"")</f>
        <v/>
      </c>
      <c r="W64" s="73" t="str">
        <f>IF(OR(ISNUMBER(Inputs!W90),ISNUMBER(Inputs!W91)),Inputs!W90+Inputs!W91,"")</f>
        <v/>
      </c>
      <c r="X64" s="73" t="str">
        <f>IF(OR(ISNUMBER(Inputs!X90),ISNUMBER(Inputs!X91)),Inputs!X90+Inputs!X91,"")</f>
        <v/>
      </c>
      <c r="Y64" s="73" t="str">
        <f>IF(OR(ISNUMBER(Inputs!Y90),ISNUMBER(Inputs!Y91)),Inputs!Y90+Inputs!Y91,"")</f>
        <v/>
      </c>
      <c r="Z64" s="73" t="str">
        <f>IF(OR(ISNUMBER(Inputs!Z90),ISNUMBER(Inputs!Z91)),Inputs!Z90+Inputs!Z91,"")</f>
        <v/>
      </c>
      <c r="AA64" s="73" t="str">
        <f>IF(OR(ISNUMBER(Inputs!AA90),ISNUMBER(Inputs!AA91)),Inputs!AA90+Inputs!AA91,"")</f>
        <v/>
      </c>
      <c r="AB64" s="73" t="str">
        <f>IF(OR(ISNUMBER(Inputs!AB90),ISNUMBER(Inputs!AB91)),Inputs!AB90+Inputs!AB91,"")</f>
        <v/>
      </c>
      <c r="AC64" s="73" t="str">
        <f>IF(OR(ISNUMBER(Inputs!AC90),ISNUMBER(Inputs!AC91)),Inputs!AC90+Inputs!AC91,"")</f>
        <v/>
      </c>
      <c r="AD64" s="73" t="str">
        <f>IF(OR(ISNUMBER(Inputs!AD90),ISNUMBER(Inputs!AD91)),Inputs!AD90+Inputs!AD91,"")</f>
        <v/>
      </c>
      <c r="AE64" s="73" t="str">
        <f>IF(OR(ISNUMBER(Inputs!AE90),ISNUMBER(Inputs!AE91)),Inputs!AE90+Inputs!AE91,"")</f>
        <v/>
      </c>
      <c r="AF64" s="73" t="str">
        <f>IF(OR(ISNUMBER(Inputs!AF90),ISNUMBER(Inputs!AF91)),Inputs!AF90+Inputs!AF91,"")</f>
        <v/>
      </c>
      <c r="AG64" s="73" t="str">
        <f>IF(OR(ISNUMBER(Inputs!AG90),ISNUMBER(Inputs!AG91)),Inputs!AG90+Inputs!AG91,"")</f>
        <v/>
      </c>
      <c r="AH64" s="73" t="str">
        <f>IF(OR(ISNUMBER(Inputs!AH90),ISNUMBER(Inputs!AH91)),Inputs!AH90+Inputs!AH91,"")</f>
        <v/>
      </c>
      <c r="AI64" s="73" t="str">
        <f>IF(OR(ISNUMBER(Inputs!AI90),ISNUMBER(Inputs!AI91)),Inputs!AI90+Inputs!AI91,"")</f>
        <v/>
      </c>
      <c r="AJ64" s="73" t="str">
        <f>IF(OR(ISNUMBER(Inputs!AJ90),ISNUMBER(Inputs!AJ91)),Inputs!AJ90+Inputs!AJ91,"")</f>
        <v/>
      </c>
      <c r="AK64" s="73" t="str">
        <f>IF(OR(ISNUMBER(Inputs!AK90),ISNUMBER(Inputs!AK91)),Inputs!AK90+Inputs!AK91,"")</f>
        <v/>
      </c>
      <c r="AL64" s="73" t="str">
        <f>IF(OR(ISNUMBER(Inputs!AL90),ISNUMBER(Inputs!AL91)),Inputs!AL90+Inputs!AL91,"")</f>
        <v/>
      </c>
      <c r="AM64" s="73" t="str">
        <f>IF(OR(ISNUMBER(Inputs!AM90),ISNUMBER(Inputs!AM91)),Inputs!AM90+Inputs!AM91,"")</f>
        <v/>
      </c>
      <c r="AN64" s="73" t="str">
        <f>IF(OR(ISNUMBER(Inputs!AN90),ISNUMBER(Inputs!AN91)),Inputs!AN90+Inputs!AN91,"")</f>
        <v/>
      </c>
      <c r="AO64" s="73" t="str">
        <f>IF(OR(ISNUMBER(Inputs!AO90),ISNUMBER(Inputs!AO91)),Inputs!AO90+Inputs!AO91,"")</f>
        <v/>
      </c>
      <c r="AP64" s="73" t="str">
        <f>IF(OR(ISNUMBER(Inputs!AP90),ISNUMBER(Inputs!AP91)),Inputs!AP90+Inputs!AP91,"")</f>
        <v/>
      </c>
      <c r="AQ64" s="73" t="str">
        <f>IF(OR(ISNUMBER(Inputs!AQ90),ISNUMBER(Inputs!AQ91)),Inputs!AQ90+Inputs!AQ91,"")</f>
        <v/>
      </c>
      <c r="AR64" s="73" t="str">
        <f>IF(OR(ISNUMBER(Inputs!AR90),ISNUMBER(Inputs!AR91)),Inputs!AR90+Inputs!AR91,"")</f>
        <v/>
      </c>
      <c r="AS64" s="73" t="str">
        <f>IF(OR(ISNUMBER(Inputs!AS90),ISNUMBER(Inputs!AS91)),Inputs!AS90+Inputs!AS91,"")</f>
        <v/>
      </c>
      <c r="AT64" s="73" t="str">
        <f>IF(OR(ISNUMBER(Inputs!AT90),ISNUMBER(Inputs!AT91)),Inputs!AT90+Inputs!AT91,"")</f>
        <v/>
      </c>
      <c r="AU64" s="73" t="str">
        <f>IF(OR(ISNUMBER(Inputs!AU90),ISNUMBER(Inputs!AU91)),Inputs!AU90+Inputs!AU91,"")</f>
        <v/>
      </c>
      <c r="AV64" s="73" t="str">
        <f>IF(OR(ISNUMBER(Inputs!AV90),ISNUMBER(Inputs!AV91)),Inputs!AV90+Inputs!AV91,"")</f>
        <v/>
      </c>
      <c r="AW64" s="73" t="str">
        <f>IF(OR(ISNUMBER(Inputs!AW90),ISNUMBER(Inputs!AW91)),Inputs!AW90+Inputs!AW91,"")</f>
        <v/>
      </c>
      <c r="AX64" s="73" t="str">
        <f>IF(OR(ISNUMBER(Inputs!AX90),ISNUMBER(Inputs!AX91)),Inputs!AX90+Inputs!AX91,"")</f>
        <v/>
      </c>
      <c r="AY64" s="73" t="str">
        <f>IF(OR(ISNUMBER(Inputs!AY90),ISNUMBER(Inputs!AY91)),Inputs!AY90+Inputs!AY91,"")</f>
        <v/>
      </c>
      <c r="AZ64" s="73" t="str">
        <f>IF(OR(ISNUMBER(Inputs!AZ90),ISNUMBER(Inputs!AZ91)),Inputs!AZ90+Inputs!AZ91,"")</f>
        <v/>
      </c>
      <c r="BA64" s="73" t="str">
        <f>IF(OR(ISNUMBER(Inputs!BA90),ISNUMBER(Inputs!BA91)),Inputs!BA90+Inputs!BA91,"")</f>
        <v/>
      </c>
      <c r="BB64" s="73" t="str">
        <f>IF(OR(ISNUMBER(Inputs!BB90),ISNUMBER(Inputs!BB91)),Inputs!BB90+Inputs!BB91,"")</f>
        <v/>
      </c>
      <c r="BC64" s="73" t="str">
        <f>IF(OR(ISNUMBER(Inputs!BC90),ISNUMBER(Inputs!BC91)),Inputs!BC90+Inputs!BC91,"")</f>
        <v/>
      </c>
      <c r="BD64" s="73" t="str">
        <f>IF(OR(ISNUMBER(Inputs!BD90),ISNUMBER(Inputs!BD91)),Inputs!BD90+Inputs!BD91,"")</f>
        <v/>
      </c>
      <c r="BE64" s="73" t="str">
        <f>IF(OR(ISNUMBER(Inputs!BE90),ISNUMBER(Inputs!BE91)),Inputs!BE90+Inputs!BE91,"")</f>
        <v/>
      </c>
      <c r="BF64" s="73" t="str">
        <f>IF(OR(ISNUMBER(Inputs!BF90),ISNUMBER(Inputs!BF91)),Inputs!BF90+Inputs!BF91,"")</f>
        <v/>
      </c>
      <c r="BG64" s="73" t="str">
        <f>IF(OR(ISNUMBER(Inputs!BG90),ISNUMBER(Inputs!BG91)),Inputs!BG90+Inputs!BG91,"")</f>
        <v/>
      </c>
      <c r="BH64" s="73" t="str">
        <f>IF(OR(ISNUMBER(Inputs!BH90),ISNUMBER(Inputs!BH91)),Inputs!BH90+Inputs!BH91,"")</f>
        <v/>
      </c>
      <c r="BI64" s="73" t="str">
        <f>IF(OR(ISNUMBER(Inputs!BI90),ISNUMBER(Inputs!BI91)),Inputs!BI90+Inputs!BI91,"")</f>
        <v/>
      </c>
      <c r="BJ64" s="73" t="str">
        <f>IF(OR(ISNUMBER(Inputs!BJ90),ISNUMBER(Inputs!BJ91)),Inputs!BJ90+Inputs!BJ91,"")</f>
        <v/>
      </c>
      <c r="BK64" s="73" t="str">
        <f>IF(OR(ISNUMBER(Inputs!BK90),ISNUMBER(Inputs!BK91)),Inputs!BK90+Inputs!BK91,"")</f>
        <v/>
      </c>
      <c r="BL64" s="73" t="str">
        <f>IF(OR(ISNUMBER(Inputs!BL90),ISNUMBER(Inputs!BL91)),Inputs!BL90+Inputs!BL91,"")</f>
        <v/>
      </c>
      <c r="BM64" s="73" t="str">
        <f>IF(OR(ISNUMBER(Inputs!BM90),ISNUMBER(Inputs!BM91)),Inputs!BM90+Inputs!BM91,"")</f>
        <v/>
      </c>
      <c r="BN64" s="73" t="str">
        <f>IF(OR(ISNUMBER(Inputs!BN90),ISNUMBER(Inputs!BN91)),Inputs!BN90+Inputs!BN91,"")</f>
        <v/>
      </c>
      <c r="BO64" s="73" t="str">
        <f>IF(OR(ISNUMBER(Inputs!BO90),ISNUMBER(Inputs!BO91)),Inputs!BO90+Inputs!BO91,"")</f>
        <v/>
      </c>
      <c r="BP64" s="73" t="str">
        <f>IF(OR(ISNUMBER(Inputs!BP90),ISNUMBER(Inputs!BP91)),Inputs!BP90+Inputs!BP91,"")</f>
        <v/>
      </c>
      <c r="BQ64" s="73" t="str">
        <f>IF(OR(ISNUMBER(Inputs!BQ90),ISNUMBER(Inputs!BQ91)),Inputs!BQ90+Inputs!BQ91,"")</f>
        <v/>
      </c>
      <c r="BR64" s="73" t="str">
        <f>IF(OR(ISNUMBER(Inputs!BR90),ISNUMBER(Inputs!BR91)),Inputs!BR90+Inputs!BR91,"")</f>
        <v/>
      </c>
      <c r="BS64" s="73" t="str">
        <f>IF(OR(ISNUMBER(Inputs!BS90),ISNUMBER(Inputs!BS91)),Inputs!BS90+Inputs!BS91,"")</f>
        <v/>
      </c>
      <c r="BT64" s="73" t="str">
        <f>IF(OR(ISNUMBER(Inputs!BT90),ISNUMBER(Inputs!BT91)),Inputs!BT90+Inputs!BT91,"")</f>
        <v/>
      </c>
      <c r="BU64" s="73" t="str">
        <f>IF(OR(ISNUMBER(Inputs!BU90),ISNUMBER(Inputs!BU91)),Inputs!BU90+Inputs!BU91,"")</f>
        <v/>
      </c>
      <c r="BV64" s="73" t="str">
        <f>IF(OR(ISNUMBER(Inputs!BV90),ISNUMBER(Inputs!BV91)),Inputs!BV90+Inputs!BV91,"")</f>
        <v/>
      </c>
      <c r="BW64" s="73" t="str">
        <f>IF(OR(ISNUMBER(Inputs!BW90),ISNUMBER(Inputs!BW91)),Inputs!BW90+Inputs!BW91,"")</f>
        <v/>
      </c>
      <c r="BX64" s="73" t="str">
        <f>IF(OR(ISNUMBER(Inputs!BX90),ISNUMBER(Inputs!BX91)),Inputs!BX90+Inputs!BX91,"")</f>
        <v/>
      </c>
      <c r="BY64" s="73" t="str">
        <f>IF(OR(ISNUMBER(Inputs!BY90),ISNUMBER(Inputs!BY91)),Inputs!BY90+Inputs!BY91,"")</f>
        <v/>
      </c>
      <c r="BZ64" s="73" t="str">
        <f>IF(OR(ISNUMBER(Inputs!BZ90),ISNUMBER(Inputs!BZ91)),Inputs!BZ90+Inputs!BZ91,"")</f>
        <v/>
      </c>
      <c r="CA64" s="73" t="str">
        <f>IF(OR(ISNUMBER(Inputs!CA90),ISNUMBER(Inputs!CA91)),Inputs!CA90+Inputs!CA91,"")</f>
        <v/>
      </c>
      <c r="CB64" s="73" t="str">
        <f>IF(OR(ISNUMBER(Inputs!CB90),ISNUMBER(Inputs!CB91)),Inputs!CB90+Inputs!CB91,"")</f>
        <v/>
      </c>
      <c r="CC64" s="73" t="str">
        <f>IF(OR(ISNUMBER(Inputs!CC90),ISNUMBER(Inputs!CC91)),Inputs!CC90+Inputs!CC91,"")</f>
        <v/>
      </c>
      <c r="CD64" s="73" t="str">
        <f>IF(OR(ISNUMBER(Inputs!CD90),ISNUMBER(Inputs!CD91)),Inputs!CD90+Inputs!CD91,"")</f>
        <v/>
      </c>
      <c r="CE64" s="73" t="str">
        <f>IF(OR(ISNUMBER(Inputs!CE90),ISNUMBER(Inputs!CE91)),Inputs!CE90+Inputs!CE91,"")</f>
        <v/>
      </c>
      <c r="CF64" s="73" t="str">
        <f>IF(OR(ISNUMBER(Inputs!CF90),ISNUMBER(Inputs!CF91)),Inputs!CF90+Inputs!CF91,"")</f>
        <v/>
      </c>
      <c r="CG64" s="73" t="str">
        <f>IF(OR(ISNUMBER(Inputs!CG90),ISNUMBER(Inputs!CG91)),Inputs!CG90+Inputs!CG91,"")</f>
        <v/>
      </c>
      <c r="CH64" s="73" t="str">
        <f>IF(OR(ISNUMBER(Inputs!CH90),ISNUMBER(Inputs!CH91)),Inputs!CH90+Inputs!CH91,"")</f>
        <v/>
      </c>
      <c r="CI64" s="73" t="str">
        <f>IF(OR(ISNUMBER(Inputs!CI90),ISNUMBER(Inputs!CI91)),Inputs!CI90+Inputs!CI91,"")</f>
        <v/>
      </c>
    </row>
    <row r="65" spans="1:87">
      <c r="C65" s="1" t="s">
        <v>224</v>
      </c>
      <c r="D65" s="2" t="s">
        <v>898</v>
      </c>
      <c r="E65" s="2" t="s">
        <v>58</v>
      </c>
      <c r="F65" s="2"/>
      <c r="G65" s="484"/>
      <c r="H65" s="73">
        <f>Inputs!H92</f>
        <v>0</v>
      </c>
      <c r="I65" s="73">
        <f>Inputs!I92</f>
        <v>0</v>
      </c>
      <c r="J65" s="73">
        <f>Inputs!J92</f>
        <v>0</v>
      </c>
      <c r="K65" s="73">
        <f>Inputs!K92</f>
        <v>0</v>
      </c>
      <c r="L65" s="73">
        <f>Inputs!L92</f>
        <v>0</v>
      </c>
      <c r="M65" s="73">
        <f>Inputs!M92</f>
        <v>0</v>
      </c>
      <c r="N65" s="73">
        <f>Inputs!N92</f>
        <v>0</v>
      </c>
      <c r="O65" s="73">
        <f>Inputs!O92</f>
        <v>0</v>
      </c>
      <c r="P65" s="73">
        <f>Inputs!P92</f>
        <v>0</v>
      </c>
      <c r="Q65" s="73">
        <f>Inputs!Q92</f>
        <v>0</v>
      </c>
      <c r="R65" s="73">
        <f>Inputs!R92</f>
        <v>0</v>
      </c>
      <c r="S65" s="73">
        <f>Inputs!S92</f>
        <v>0</v>
      </c>
      <c r="T65" s="73">
        <f>Inputs!T92</f>
        <v>0</v>
      </c>
      <c r="U65" s="73">
        <f>Inputs!U92</f>
        <v>0</v>
      </c>
      <c r="V65" s="73">
        <f>Inputs!V92</f>
        <v>0</v>
      </c>
      <c r="W65" s="73">
        <f>Inputs!W92</f>
        <v>0</v>
      </c>
      <c r="X65" s="73">
        <f>Inputs!X92</f>
        <v>0</v>
      </c>
      <c r="Y65" s="73">
        <f>Inputs!Y92</f>
        <v>0</v>
      </c>
      <c r="Z65" s="73">
        <f>Inputs!Z92</f>
        <v>0</v>
      </c>
      <c r="AA65" s="73">
        <f>Inputs!AA92</f>
        <v>0</v>
      </c>
      <c r="AB65" s="73">
        <f>Inputs!AB92</f>
        <v>0</v>
      </c>
      <c r="AC65" s="73">
        <f>Inputs!AC92</f>
        <v>0</v>
      </c>
      <c r="AD65" s="73">
        <f>Inputs!AD92</f>
        <v>0</v>
      </c>
      <c r="AE65" s="73">
        <f>Inputs!AE92</f>
        <v>0</v>
      </c>
      <c r="AF65" s="73">
        <f>Inputs!AF92</f>
        <v>0</v>
      </c>
      <c r="AG65" s="73">
        <f>Inputs!AG92</f>
        <v>0</v>
      </c>
      <c r="AH65" s="73">
        <f>Inputs!AH92</f>
        <v>0</v>
      </c>
      <c r="AI65" s="73">
        <f>Inputs!AI92</f>
        <v>0</v>
      </c>
      <c r="AJ65" s="73">
        <f>Inputs!AJ92</f>
        <v>0</v>
      </c>
      <c r="AK65" s="73">
        <f>Inputs!AK92</f>
        <v>0</v>
      </c>
      <c r="AL65" s="73">
        <f>Inputs!AL92</f>
        <v>0</v>
      </c>
      <c r="AM65" s="73">
        <f>Inputs!AM92</f>
        <v>0</v>
      </c>
      <c r="AN65" s="73">
        <f>Inputs!AN92</f>
        <v>0</v>
      </c>
      <c r="AO65" s="73">
        <f>Inputs!AO92</f>
        <v>0</v>
      </c>
      <c r="AP65" s="73">
        <f>Inputs!AP92</f>
        <v>0</v>
      </c>
      <c r="AQ65" s="73">
        <f>Inputs!AQ92</f>
        <v>0</v>
      </c>
      <c r="AR65" s="73">
        <f>Inputs!AR92</f>
        <v>0</v>
      </c>
      <c r="AS65" s="73">
        <f>Inputs!AS92</f>
        <v>0</v>
      </c>
      <c r="AT65" s="73">
        <f>Inputs!AT92</f>
        <v>0</v>
      </c>
      <c r="AU65" s="73">
        <f>Inputs!AU92</f>
        <v>0</v>
      </c>
      <c r="AV65" s="73">
        <f>Inputs!AV92</f>
        <v>0</v>
      </c>
      <c r="AW65" s="73">
        <f>Inputs!AW92</f>
        <v>0</v>
      </c>
      <c r="AX65" s="73">
        <f>Inputs!AX92</f>
        <v>0</v>
      </c>
      <c r="AY65" s="73">
        <f>Inputs!AY92</f>
        <v>0</v>
      </c>
      <c r="AZ65" s="73">
        <f>Inputs!AZ92</f>
        <v>0</v>
      </c>
      <c r="BA65" s="73">
        <f>Inputs!BA92</f>
        <v>0</v>
      </c>
      <c r="BB65" s="73">
        <f>Inputs!BB92</f>
        <v>0</v>
      </c>
      <c r="BC65" s="73">
        <f>Inputs!BC92</f>
        <v>0</v>
      </c>
      <c r="BD65" s="73">
        <f>Inputs!BD92</f>
        <v>0</v>
      </c>
      <c r="BE65" s="73">
        <f>Inputs!BE92</f>
        <v>0</v>
      </c>
      <c r="BF65" s="73">
        <f>Inputs!BF92</f>
        <v>0</v>
      </c>
      <c r="BG65" s="73">
        <f>Inputs!BG92</f>
        <v>0</v>
      </c>
      <c r="BH65" s="73">
        <f>Inputs!BH92</f>
        <v>0</v>
      </c>
      <c r="BI65" s="73">
        <f>Inputs!BI92</f>
        <v>0</v>
      </c>
      <c r="BJ65" s="73">
        <f>Inputs!BJ92</f>
        <v>0</v>
      </c>
      <c r="BK65" s="73">
        <f>Inputs!BK92</f>
        <v>0</v>
      </c>
      <c r="BL65" s="73">
        <f>Inputs!BL92</f>
        <v>0</v>
      </c>
      <c r="BM65" s="73">
        <f>Inputs!BM92</f>
        <v>0</v>
      </c>
      <c r="BN65" s="73">
        <f>Inputs!BN92</f>
        <v>0</v>
      </c>
      <c r="BO65" s="73">
        <f>Inputs!BO92</f>
        <v>0</v>
      </c>
      <c r="BP65" s="73">
        <f>Inputs!BP92</f>
        <v>0</v>
      </c>
      <c r="BQ65" s="73">
        <f>Inputs!BQ92</f>
        <v>0</v>
      </c>
      <c r="BR65" s="73">
        <f>Inputs!BR92</f>
        <v>0</v>
      </c>
      <c r="BS65" s="73">
        <f>Inputs!BS92</f>
        <v>0</v>
      </c>
      <c r="BT65" s="73">
        <f>Inputs!BT92</f>
        <v>0</v>
      </c>
      <c r="BU65" s="73">
        <f>Inputs!BU92</f>
        <v>0</v>
      </c>
      <c r="BV65" s="73">
        <f>Inputs!BV92</f>
        <v>0</v>
      </c>
      <c r="BW65" s="73">
        <f>Inputs!BW92</f>
        <v>0</v>
      </c>
      <c r="BX65" s="73">
        <f>Inputs!BX92</f>
        <v>0</v>
      </c>
      <c r="BY65" s="73">
        <f>Inputs!BY92</f>
        <v>0</v>
      </c>
      <c r="BZ65" s="73">
        <f>Inputs!BZ92</f>
        <v>0</v>
      </c>
      <c r="CA65" s="73">
        <f>Inputs!CA92</f>
        <v>0</v>
      </c>
      <c r="CB65" s="73">
        <f>Inputs!CB92</f>
        <v>0</v>
      </c>
      <c r="CC65" s="73">
        <f>Inputs!CC92</f>
        <v>0</v>
      </c>
      <c r="CD65" s="73">
        <f>Inputs!CD92</f>
        <v>0</v>
      </c>
      <c r="CE65" s="73">
        <f>Inputs!CE92</f>
        <v>0</v>
      </c>
      <c r="CF65" s="73">
        <f>Inputs!CF92</f>
        <v>0</v>
      </c>
      <c r="CG65" s="73">
        <f>Inputs!CG92</f>
        <v>0</v>
      </c>
      <c r="CH65" s="73">
        <f>Inputs!CH92</f>
        <v>0</v>
      </c>
      <c r="CI65" s="73">
        <f>Inputs!CI92</f>
        <v>0</v>
      </c>
    </row>
    <row r="66" spans="1:87">
      <c r="C66" s="1"/>
      <c r="D66" s="2"/>
      <c r="E66" s="2"/>
      <c r="F66" s="2"/>
      <c r="J66" s="73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</row>
    <row r="67" spans="1:87">
      <c r="C67" s="1" t="s">
        <v>413</v>
      </c>
      <c r="D67" s="2" t="s">
        <v>389</v>
      </c>
      <c r="E67" s="2" t="s">
        <v>42</v>
      </c>
      <c r="F67" s="2"/>
      <c r="G67" s="420"/>
      <c r="H67" s="420"/>
      <c r="I67" s="420"/>
      <c r="J67" s="635"/>
      <c r="K67" s="172">
        <f>Inputs!K16</f>
        <v>-6.0999999999999999E-2</v>
      </c>
      <c r="L67" s="172">
        <f>Inputs!L16</f>
        <v>4.2000000000000003E-2</v>
      </c>
      <c r="M67" s="172">
        <f>Inputs!M16</f>
        <v>7.5999999999999998E-2</v>
      </c>
      <c r="N67" s="172">
        <f>Inputs!N16</f>
        <v>5.0700000000000002E-2</v>
      </c>
      <c r="O67" s="172">
        <f>Inputs!O16</f>
        <v>0.02</v>
      </c>
      <c r="P67" s="172">
        <f>Inputs!P16</f>
        <v>0.02</v>
      </c>
      <c r="Q67" s="172">
        <f>Inputs!Q16</f>
        <v>0.02</v>
      </c>
      <c r="R67" s="172">
        <f>Inputs!R16</f>
        <v>0.02</v>
      </c>
      <c r="S67" s="172">
        <f>Inputs!S16</f>
        <v>0.02</v>
      </c>
      <c r="T67" s="172">
        <f>Inputs!T16</f>
        <v>0.02</v>
      </c>
      <c r="U67" s="172">
        <f>Inputs!U16</f>
        <v>0.02</v>
      </c>
      <c r="V67" s="172">
        <f>Inputs!V16</f>
        <v>0.02</v>
      </c>
      <c r="W67" s="172">
        <f>Inputs!W16</f>
        <v>0.02</v>
      </c>
      <c r="X67" s="172">
        <f>Inputs!X16</f>
        <v>0.02</v>
      </c>
      <c r="Y67" s="172">
        <f>Inputs!Y16</f>
        <v>0.02</v>
      </c>
      <c r="Z67" s="172">
        <f>Inputs!Z16</f>
        <v>0.02</v>
      </c>
      <c r="AA67" s="172">
        <f>Inputs!AA16</f>
        <v>0.02</v>
      </c>
      <c r="AB67" s="172">
        <f>Inputs!AB16</f>
        <v>0.02</v>
      </c>
      <c r="AC67" s="172">
        <f>Inputs!AC16</f>
        <v>0.02</v>
      </c>
      <c r="AD67" s="172">
        <f>Inputs!AD16</f>
        <v>0.02</v>
      </c>
      <c r="AE67" s="172">
        <f>Inputs!AE16</f>
        <v>0.02</v>
      </c>
      <c r="AF67" s="172">
        <f>Inputs!AF16</f>
        <v>0.02</v>
      </c>
      <c r="AG67" s="172">
        <f>Inputs!AG16</f>
        <v>0</v>
      </c>
      <c r="AH67" s="172">
        <f>Inputs!AH16</f>
        <v>0</v>
      </c>
      <c r="AI67" s="172">
        <f>Inputs!AI16</f>
        <v>0</v>
      </c>
      <c r="AJ67" s="172">
        <f>Inputs!AJ16</f>
        <v>0</v>
      </c>
      <c r="AK67" s="172">
        <f>Inputs!AK16</f>
        <v>0</v>
      </c>
      <c r="AL67" s="172">
        <f>Inputs!AL16</f>
        <v>0</v>
      </c>
      <c r="AM67" s="172">
        <f>Inputs!AM16</f>
        <v>0</v>
      </c>
      <c r="AN67" s="172">
        <f>Inputs!AN16</f>
        <v>0</v>
      </c>
      <c r="AO67" s="172">
        <f>Inputs!AO16</f>
        <v>0</v>
      </c>
      <c r="AP67" s="172">
        <f>Inputs!AP16</f>
        <v>0</v>
      </c>
      <c r="AQ67" s="172">
        <f>Inputs!AQ16</f>
        <v>0</v>
      </c>
      <c r="AR67" s="172">
        <f>Inputs!AR16</f>
        <v>0</v>
      </c>
      <c r="AS67" s="172">
        <f>Inputs!AS16</f>
        <v>0</v>
      </c>
      <c r="AT67" s="172">
        <f>Inputs!AT16</f>
        <v>0</v>
      </c>
      <c r="AU67" s="172">
        <f>Inputs!AU16</f>
        <v>0</v>
      </c>
      <c r="AV67" s="172">
        <f>Inputs!AV16</f>
        <v>0</v>
      </c>
      <c r="AW67" s="172">
        <f>Inputs!AW16</f>
        <v>0</v>
      </c>
      <c r="AX67" s="172">
        <f>Inputs!AX16</f>
        <v>0</v>
      </c>
      <c r="AY67" s="172">
        <f>Inputs!AY16</f>
        <v>0</v>
      </c>
      <c r="AZ67" s="172">
        <f>Inputs!AZ16</f>
        <v>0</v>
      </c>
      <c r="BA67" s="172">
        <f>Inputs!BA16</f>
        <v>0</v>
      </c>
      <c r="BB67" s="172">
        <f>Inputs!BB16</f>
        <v>0</v>
      </c>
      <c r="BC67" s="172">
        <f>Inputs!BC16</f>
        <v>0</v>
      </c>
      <c r="BD67" s="172">
        <f>Inputs!BD16</f>
        <v>0</v>
      </c>
      <c r="BE67" s="172">
        <f>Inputs!BE16</f>
        <v>0</v>
      </c>
      <c r="BF67" s="172">
        <f>Inputs!BF16</f>
        <v>0</v>
      </c>
      <c r="BG67" s="172">
        <f>Inputs!BG16</f>
        <v>0</v>
      </c>
      <c r="BH67" s="172">
        <f>Inputs!BH16</f>
        <v>0</v>
      </c>
      <c r="BI67" s="172">
        <f>Inputs!BI16</f>
        <v>0</v>
      </c>
      <c r="BJ67" s="172">
        <f>Inputs!BJ16</f>
        <v>0</v>
      </c>
      <c r="BK67" s="172">
        <f>Inputs!BK16</f>
        <v>0</v>
      </c>
      <c r="BL67" s="172">
        <f>Inputs!BL16</f>
        <v>0</v>
      </c>
      <c r="BM67" s="172">
        <f>Inputs!BM16</f>
        <v>0</v>
      </c>
      <c r="BN67" s="172">
        <f>Inputs!BN16</f>
        <v>0</v>
      </c>
      <c r="BO67" s="172">
        <f>Inputs!BO16</f>
        <v>0</v>
      </c>
      <c r="BP67" s="172">
        <f>Inputs!BP16</f>
        <v>0</v>
      </c>
      <c r="BQ67" s="172">
        <f>Inputs!BQ16</f>
        <v>0</v>
      </c>
      <c r="BR67" s="172">
        <f>Inputs!BR16</f>
        <v>0</v>
      </c>
      <c r="BS67" s="172">
        <f>Inputs!BS16</f>
        <v>0</v>
      </c>
      <c r="BT67" s="172">
        <f>Inputs!BT16</f>
        <v>0</v>
      </c>
      <c r="BU67" s="172">
        <f>Inputs!BU16</f>
        <v>0</v>
      </c>
      <c r="BV67" s="172">
        <f>Inputs!BV16</f>
        <v>0</v>
      </c>
      <c r="BW67" s="172">
        <f>Inputs!BW16</f>
        <v>0</v>
      </c>
      <c r="BX67" s="172">
        <f>Inputs!BX16</f>
        <v>0</v>
      </c>
      <c r="BY67" s="172">
        <f>Inputs!BY16</f>
        <v>0</v>
      </c>
      <c r="BZ67" s="172">
        <f>Inputs!BZ16</f>
        <v>0</v>
      </c>
      <c r="CA67" s="172">
        <f>Inputs!CA16</f>
        <v>0</v>
      </c>
      <c r="CB67" s="172">
        <f>Inputs!CB16</f>
        <v>0</v>
      </c>
      <c r="CC67" s="172">
        <f>Inputs!CC16</f>
        <v>0</v>
      </c>
      <c r="CD67" s="172">
        <f>Inputs!CD16</f>
        <v>0</v>
      </c>
      <c r="CE67" s="172">
        <f>Inputs!CE16</f>
        <v>0</v>
      </c>
      <c r="CF67" s="172">
        <f>Inputs!CF16</f>
        <v>0</v>
      </c>
      <c r="CG67" s="172">
        <f>Inputs!CG16</f>
        <v>0</v>
      </c>
      <c r="CH67" s="172">
        <f>Inputs!CH16</f>
        <v>0</v>
      </c>
      <c r="CI67" s="172">
        <f>Inputs!CI16</f>
        <v>0</v>
      </c>
    </row>
    <row r="68" spans="1:87">
      <c r="C68" s="1"/>
      <c r="D68" s="2"/>
      <c r="E68" s="2"/>
      <c r="F68" s="2"/>
      <c r="J68" s="73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</row>
    <row r="69" spans="1:87">
      <c r="A69" s="101"/>
      <c r="B69" s="101"/>
      <c r="C69" s="123" t="s">
        <v>414</v>
      </c>
      <c r="D69" s="98"/>
      <c r="E69" s="98"/>
      <c r="F69" s="98"/>
      <c r="G69" s="101"/>
      <c r="H69" s="101"/>
      <c r="I69" s="101"/>
      <c r="J69" s="108"/>
      <c r="K69" s="109"/>
      <c r="L69" s="109"/>
      <c r="M69" s="110"/>
      <c r="N69" s="110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9"/>
      <c r="Z69" s="109"/>
      <c r="AA69" s="109"/>
      <c r="AB69" s="109"/>
      <c r="AC69" s="109"/>
      <c r="AD69" s="109"/>
      <c r="AE69" s="111"/>
      <c r="AF69" s="11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</row>
    <row r="70" spans="1:87">
      <c r="A70" s="52"/>
      <c r="B70" s="52"/>
      <c r="C70" s="105" t="s">
        <v>387</v>
      </c>
      <c r="D70" s="103"/>
      <c r="E70" s="103"/>
      <c r="F70" s="103"/>
      <c r="G70" s="143"/>
      <c r="H70" s="143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52"/>
      <c r="AH70" s="128"/>
      <c r="AI70" s="52"/>
      <c r="AJ70" s="128"/>
      <c r="AK70" s="52"/>
      <c r="AL70" s="128"/>
      <c r="AM70" s="52"/>
      <c r="AN70" s="128"/>
      <c r="AO70" s="52"/>
      <c r="AP70" s="128"/>
      <c r="AQ70" s="52"/>
      <c r="AR70" s="128"/>
      <c r="AS70" s="52"/>
      <c r="AT70" s="128"/>
      <c r="AU70" s="52"/>
      <c r="AV70" s="128"/>
      <c r="AW70" s="52"/>
      <c r="AX70" s="128"/>
      <c r="AY70" s="52"/>
      <c r="AZ70" s="128"/>
      <c r="BA70" s="52"/>
      <c r="BB70" s="128"/>
      <c r="BC70" s="52"/>
      <c r="BD70" s="128"/>
      <c r="BE70" s="52"/>
      <c r="BF70" s="128"/>
      <c r="BG70" s="52"/>
      <c r="BH70" s="128"/>
      <c r="BI70" s="52"/>
      <c r="BJ70" s="128"/>
      <c r="BK70" s="52"/>
      <c r="BL70" s="128"/>
      <c r="BM70" s="52"/>
      <c r="BN70" s="128"/>
      <c r="BO70" s="52"/>
      <c r="BP70" s="128"/>
      <c r="BQ70" s="52"/>
      <c r="BR70" s="128"/>
      <c r="BS70" s="52"/>
      <c r="BT70" s="128"/>
      <c r="BU70" s="52"/>
      <c r="BV70" s="128"/>
      <c r="BW70" s="52"/>
      <c r="BX70" s="128"/>
      <c r="BY70" s="52"/>
      <c r="BZ70" s="128"/>
      <c r="CA70" s="52"/>
      <c r="CB70" s="128"/>
      <c r="CC70" s="52"/>
      <c r="CD70" s="128"/>
      <c r="CE70" s="52"/>
      <c r="CF70" s="128"/>
      <c r="CG70" s="52"/>
      <c r="CH70" s="128"/>
      <c r="CI70" s="52"/>
    </row>
    <row r="71" spans="1:87">
      <c r="C71" s="59" t="s">
        <v>180</v>
      </c>
      <c r="D71" s="2" t="s">
        <v>898</v>
      </c>
      <c r="E71" s="2" t="s">
        <v>58</v>
      </c>
      <c r="F71" s="2"/>
      <c r="G71" s="484"/>
      <c r="H71" s="63">
        <f>IF(ISNUMBER(H21),H21,G71*(1+H$13)*(1+H$6+H9)*(1+H$15))</f>
        <v>439.42399999999998</v>
      </c>
      <c r="I71" s="63">
        <f>IF(ISNUMBER(I21),I21,H71*(1+I$13)*(1+I$6+I9)*(1+I$15))</f>
        <v>448.25199999999995</v>
      </c>
      <c r="J71" s="63">
        <f t="shared" ref="J71:BT71" si="90">IF(ISNUMBER(J21),J21,I71*(1+J$13)*(1+J$6+J9)*(1+J$15))</f>
        <v>472.59899999999999</v>
      </c>
      <c r="K71" s="63">
        <f t="shared" si="90"/>
        <v>501.14299999999997</v>
      </c>
      <c r="L71" s="63">
        <f t="shared" si="90"/>
        <v>550.13599999999997</v>
      </c>
      <c r="M71" s="63">
        <f t="shared" si="90"/>
        <v>610.0408591759998</v>
      </c>
      <c r="N71" s="63">
        <f>IF(ISNUMBER(N21),N21,M71*(1+N$13)*(1+N$6+N9)*(1+N$15))</f>
        <v>668.89778428155796</v>
      </c>
      <c r="O71" s="63">
        <f t="shared" si="90"/>
        <v>701.93464584722403</v>
      </c>
      <c r="P71" s="63">
        <f>IF(ISNUMBER(P21),P21,O71*(1+P$13)*(1+P$6+P9)*(1+P$15))</f>
        <v>736.60319800561831</v>
      </c>
      <c r="Q71" s="63">
        <f t="shared" si="90"/>
        <v>774.47196841508708</v>
      </c>
      <c r="R71" s="63">
        <f t="shared" si="90"/>
        <v>813.50535562320749</v>
      </c>
      <c r="S71" s="63">
        <f t="shared" si="90"/>
        <v>854.50602554661714</v>
      </c>
      <c r="T71" s="63">
        <f t="shared" si="90"/>
        <v>897.57312923416669</v>
      </c>
      <c r="U71" s="63">
        <f t="shared" si="90"/>
        <v>942.81081494756882</v>
      </c>
      <c r="V71" s="63">
        <f t="shared" si="90"/>
        <v>990.32848002092635</v>
      </c>
      <c r="W71" s="63">
        <f t="shared" si="90"/>
        <v>1040.2410354139811</v>
      </c>
      <c r="X71" s="63">
        <f t="shared" si="90"/>
        <v>1092.6691835988458</v>
      </c>
      <c r="Y71" s="63">
        <f t="shared" si="90"/>
        <v>1147.7397104522279</v>
      </c>
      <c r="Z71" s="63">
        <f t="shared" si="90"/>
        <v>1205.5857918590202</v>
      </c>
      <c r="AA71" s="63">
        <f t="shared" si="90"/>
        <v>1266.3473157687149</v>
      </c>
      <c r="AB71" s="63">
        <f t="shared" si="90"/>
        <v>1330.1712204834582</v>
      </c>
      <c r="AC71" s="63">
        <f t="shared" si="90"/>
        <v>1397.2118499958244</v>
      </c>
      <c r="AD71" s="63">
        <f t="shared" si="90"/>
        <v>1467.631327235614</v>
      </c>
      <c r="AE71" s="63">
        <f t="shared" si="90"/>
        <v>1541.5999461282888</v>
      </c>
      <c r="AF71" s="63">
        <f t="shared" si="90"/>
        <v>1619.2965834131546</v>
      </c>
      <c r="AG71" s="63">
        <f t="shared" si="90"/>
        <v>1668.1993402322321</v>
      </c>
      <c r="AH71" s="63">
        <f t="shared" si="90"/>
        <v>1718.5789603072456</v>
      </c>
      <c r="AI71" s="63">
        <f t="shared" si="90"/>
        <v>1770.4800449085244</v>
      </c>
      <c r="AJ71" s="63">
        <f t="shared" si="90"/>
        <v>1823.948542264762</v>
      </c>
      <c r="AK71" s="63">
        <f t="shared" si="90"/>
        <v>1879.031788241158</v>
      </c>
      <c r="AL71" s="63">
        <f t="shared" si="90"/>
        <v>1935.7785482460408</v>
      </c>
      <c r="AM71" s="63">
        <f t="shared" si="90"/>
        <v>1994.2390604030713</v>
      </c>
      <c r="AN71" s="63">
        <f t="shared" si="90"/>
        <v>2054.4650800272443</v>
      </c>
      <c r="AO71" s="63">
        <f t="shared" si="90"/>
        <v>2116.509925444067</v>
      </c>
      <c r="AP71" s="63">
        <f t="shared" si="90"/>
        <v>2180.4285251924775</v>
      </c>
      <c r="AQ71" s="63">
        <f t="shared" si="90"/>
        <v>2246.2774666532905</v>
      </c>
      <c r="AR71" s="63">
        <f t="shared" si="90"/>
        <v>2314.1150461462198</v>
      </c>
      <c r="AS71" s="63">
        <f t="shared" si="90"/>
        <v>2384.0013205398354</v>
      </c>
      <c r="AT71" s="63">
        <f t="shared" si="90"/>
        <v>2455.9981604201384</v>
      </c>
      <c r="AU71" s="63">
        <f t="shared" si="90"/>
        <v>2530.1693048648267</v>
      </c>
      <c r="AV71" s="63">
        <f t="shared" si="90"/>
        <v>2606.5804178717444</v>
      </c>
      <c r="AW71" s="63">
        <f t="shared" si="90"/>
        <v>2685.2991464914712</v>
      </c>
      <c r="AX71" s="63">
        <f t="shared" si="90"/>
        <v>2766.3951807155136</v>
      </c>
      <c r="AY71" s="63">
        <f t="shared" si="90"/>
        <v>2849.9403151731221</v>
      </c>
      <c r="AZ71" s="63">
        <f t="shared" si="90"/>
        <v>2936.0085126913505</v>
      </c>
      <c r="BA71" s="63">
        <f t="shared" si="90"/>
        <v>3024.6759697746293</v>
      </c>
      <c r="BB71" s="63">
        <f t="shared" si="90"/>
        <v>3116.0211840618231</v>
      </c>
      <c r="BC71" s="63">
        <f t="shared" si="90"/>
        <v>3210.1250238204902</v>
      </c>
      <c r="BD71" s="63">
        <f t="shared" si="90"/>
        <v>3307.0707995398693</v>
      </c>
      <c r="BE71" s="63">
        <f t="shared" si="90"/>
        <v>3406.9443376859736</v>
      </c>
      <c r="BF71" s="63">
        <f t="shared" si="90"/>
        <v>3509.8340566840902</v>
      </c>
      <c r="BG71" s="63">
        <f t="shared" si="90"/>
        <v>3615.8310451959496</v>
      </c>
      <c r="BH71" s="63">
        <f t="shared" si="90"/>
        <v>3725.0291427608672</v>
      </c>
      <c r="BI71" s="63">
        <f t="shared" si="90"/>
        <v>3837.5250228722457</v>
      </c>
      <c r="BJ71" s="63">
        <f t="shared" si="90"/>
        <v>3953.4182785629878</v>
      </c>
      <c r="BK71" s="63">
        <f t="shared" si="90"/>
        <v>4072.8115105755901</v>
      </c>
      <c r="BL71" s="63">
        <f t="shared" si="90"/>
        <v>4195.8104181949739</v>
      </c>
      <c r="BM71" s="63">
        <f t="shared" si="90"/>
        <v>4322.5238928244626</v>
      </c>
      <c r="BN71" s="63">
        <f t="shared" si="90"/>
        <v>4453.0641143877619</v>
      </c>
      <c r="BO71" s="63">
        <f t="shared" si="90"/>
        <v>4587.5466506422727</v>
      </c>
      <c r="BP71" s="63">
        <f t="shared" si="90"/>
        <v>4726.0905594916694</v>
      </c>
      <c r="BQ71" s="63">
        <f t="shared" si="90"/>
        <v>4868.818494388318</v>
      </c>
      <c r="BR71" s="63">
        <f t="shared" si="90"/>
        <v>5015.8568129188452</v>
      </c>
      <c r="BS71" s="63">
        <f t="shared" si="90"/>
        <v>5167.3356886689944</v>
      </c>
      <c r="BT71" s="63">
        <f t="shared" si="90"/>
        <v>5323.3892264667984</v>
      </c>
      <c r="BU71" s="63">
        <f t="shared" ref="BU71:CI71" si="91">IF(ISNUMBER(BU21),BU21,BT71*(1+BU$13)*(1+BU$6+BU9)*(1+BU$15))</f>
        <v>5484.1555811060953</v>
      </c>
      <c r="BV71" s="63">
        <f t="shared" si="91"/>
        <v>5649.7770796554996</v>
      </c>
      <c r="BW71" s="63">
        <f t="shared" si="91"/>
        <v>5820.4003474610963</v>
      </c>
      <c r="BX71" s="63">
        <f t="shared" si="91"/>
        <v>5996.176437954422</v>
      </c>
      <c r="BY71" s="63">
        <f t="shared" si="91"/>
        <v>6177.2609663806461</v>
      </c>
      <c r="BZ71" s="63">
        <f t="shared" si="91"/>
        <v>6363.8142475653412</v>
      </c>
      <c r="CA71" s="63">
        <f t="shared" si="91"/>
        <v>6556.0014378418145</v>
      </c>
      <c r="CB71" s="63">
        <f t="shared" si="91"/>
        <v>6753.9926812646381</v>
      </c>
      <c r="CC71" s="63">
        <f t="shared" si="91"/>
        <v>6957.9632602388301</v>
      </c>
      <c r="CD71" s="63">
        <f t="shared" si="91"/>
        <v>7168.0937506980426</v>
      </c>
      <c r="CE71" s="63">
        <f t="shared" si="91"/>
        <v>7384.570181969124</v>
      </c>
      <c r="CF71" s="63">
        <f t="shared" si="91"/>
        <v>7607.5842014645914</v>
      </c>
      <c r="CG71" s="63">
        <f t="shared" si="91"/>
        <v>7837.3332443488216</v>
      </c>
      <c r="CH71" s="63">
        <f t="shared" si="91"/>
        <v>8074.0207083281557</v>
      </c>
      <c r="CI71" s="63">
        <f t="shared" si="91"/>
        <v>8317.8561337196661</v>
      </c>
    </row>
    <row r="72" spans="1:87">
      <c r="C72" s="59" t="s">
        <v>207</v>
      </c>
      <c r="D72" s="2" t="s">
        <v>898</v>
      </c>
      <c r="E72" s="2" t="s">
        <v>58</v>
      </c>
      <c r="F72" s="2"/>
      <c r="G72" s="484"/>
      <c r="H72" s="63">
        <f>IF(ISNUMBER(H23),H23,G72*(1+H$13)*(1+H$6+H10)*(1+H$16))</f>
        <v>289.07446888082609</v>
      </c>
      <c r="I72" s="63">
        <f t="shared" ref="I72:BT72" si="92">IF(ISNUMBER(I23),I23,H72*(1+I$13)*(1+I$6+I10)*(1+I$16))</f>
        <v>294.78605526095447</v>
      </c>
      <c r="J72" s="63">
        <f t="shared" si="92"/>
        <v>310.92065643315658</v>
      </c>
      <c r="K72" s="63">
        <f t="shared" si="92"/>
        <v>329.38155540050235</v>
      </c>
      <c r="L72" s="63">
        <f t="shared" si="92"/>
        <v>362.20546720625174</v>
      </c>
      <c r="M72" s="63">
        <f t="shared" si="92"/>
        <v>401.64638273580761</v>
      </c>
      <c r="N72" s="63">
        <f t="shared" si="92"/>
        <v>440.39734623607313</v>
      </c>
      <c r="O72" s="63">
        <f t="shared" si="92"/>
        <v>462.14857116667275</v>
      </c>
      <c r="P72" s="63">
        <f>IF(ISNUMBER(P23),P23,O72*(1+P$13)*(1+P$6+P10)*(1+P$16))</f>
        <v>484.97408909659464</v>
      </c>
      <c r="Q72" s="63">
        <f t="shared" si="92"/>
        <v>509.90660701705053</v>
      </c>
      <c r="R72" s="63">
        <f t="shared" si="92"/>
        <v>535.60590001070989</v>
      </c>
      <c r="S72" s="63">
        <f t="shared" si="92"/>
        <v>562.60043737124965</v>
      </c>
      <c r="T72" s="63">
        <f t="shared" si="92"/>
        <v>590.95549941476065</v>
      </c>
      <c r="U72" s="63">
        <f t="shared" si="92"/>
        <v>620.73965658526458</v>
      </c>
      <c r="V72" s="63">
        <f t="shared" si="92"/>
        <v>652.02493527716194</v>
      </c>
      <c r="W72" s="63">
        <f t="shared" si="92"/>
        <v>684.886992015131</v>
      </c>
      <c r="X72" s="63">
        <f t="shared" si="92"/>
        <v>719.40529641269359</v>
      </c>
      <c r="Y72" s="63">
        <f t="shared" si="92"/>
        <v>755.66332335189338</v>
      </c>
      <c r="Z72" s="63">
        <f t="shared" si="92"/>
        <v>793.74875484882887</v>
      </c>
      <c r="AA72" s="63">
        <f t="shared" si="92"/>
        <v>833.75369209320991</v>
      </c>
      <c r="AB72" s="63">
        <f t="shared" si="92"/>
        <v>875.77487817470762</v>
      </c>
      <c r="AC72" s="63">
        <f t="shared" si="92"/>
        <v>919.91393203471296</v>
      </c>
      <c r="AD72" s="63">
        <f t="shared" si="92"/>
        <v>966.27759420926259</v>
      </c>
      <c r="AE72" s="63">
        <f t="shared" si="92"/>
        <v>1014.9779849574094</v>
      </c>
      <c r="AF72" s="63">
        <f t="shared" si="92"/>
        <v>1066.132875399263</v>
      </c>
      <c r="AG72" s="63">
        <f t="shared" si="92"/>
        <v>1098.3300882363208</v>
      </c>
      <c r="AH72" s="63">
        <f t="shared" si="92"/>
        <v>1131.4996569010577</v>
      </c>
      <c r="AI72" s="63">
        <f t="shared" si="92"/>
        <v>1165.6709465394697</v>
      </c>
      <c r="AJ72" s="63">
        <f t="shared" si="92"/>
        <v>1200.8742091249617</v>
      </c>
      <c r="AK72" s="63">
        <f t="shared" si="92"/>
        <v>1237.1406102405356</v>
      </c>
      <c r="AL72" s="63">
        <f t="shared" si="92"/>
        <v>1274.5022566697999</v>
      </c>
      <c r="AM72" s="63">
        <f t="shared" si="92"/>
        <v>1312.9922248212279</v>
      </c>
      <c r="AN72" s="63">
        <f t="shared" si="92"/>
        <v>1352.644590010829</v>
      </c>
      <c r="AO72" s="63">
        <f t="shared" si="92"/>
        <v>1393.494456629156</v>
      </c>
      <c r="AP72" s="63">
        <f t="shared" si="92"/>
        <v>1435.5779892193566</v>
      </c>
      <c r="AQ72" s="63">
        <f t="shared" si="92"/>
        <v>1478.9324444937813</v>
      </c>
      <c r="AR72" s="63">
        <f t="shared" si="92"/>
        <v>1523.5962043174936</v>
      </c>
      <c r="AS72" s="63">
        <f t="shared" si="92"/>
        <v>1569.6088096878821</v>
      </c>
      <c r="AT72" s="63">
        <f t="shared" si="92"/>
        <v>1617.0109957404561</v>
      </c>
      <c r="AU72" s="63">
        <f t="shared" si="92"/>
        <v>1665.8447278118178</v>
      </c>
      <c r="AV72" s="63">
        <f t="shared" si="92"/>
        <v>1716.1532385917349</v>
      </c>
      <c r="AW72" s="63">
        <f t="shared" si="92"/>
        <v>1767.9810663972053</v>
      </c>
      <c r="AX72" s="63">
        <f t="shared" si="92"/>
        <v>1821.3740946024011</v>
      </c>
      <c r="AY72" s="63">
        <f t="shared" si="92"/>
        <v>1876.3795922593936</v>
      </c>
      <c r="AZ72" s="63">
        <f t="shared" si="92"/>
        <v>1933.0462559456273</v>
      </c>
      <c r="BA72" s="63">
        <f t="shared" si="92"/>
        <v>1991.4242528751852</v>
      </c>
      <c r="BB72" s="63">
        <f t="shared" si="92"/>
        <v>2051.565265312016</v>
      </c>
      <c r="BC72" s="63">
        <f t="shared" si="92"/>
        <v>2113.5225363244385</v>
      </c>
      <c r="BD72" s="63">
        <f t="shared" si="92"/>
        <v>2177.3509169214367</v>
      </c>
      <c r="BE72" s="63">
        <f t="shared" si="92"/>
        <v>2243.1069146124642</v>
      </c>
      <c r="BF72" s="63">
        <f t="shared" si="92"/>
        <v>2310.8487434337608</v>
      </c>
      <c r="BG72" s="63">
        <f t="shared" si="92"/>
        <v>2380.6363754854606</v>
      </c>
      <c r="BH72" s="63">
        <f t="shared" si="92"/>
        <v>2452.5315940251216</v>
      </c>
      <c r="BI72" s="63">
        <f t="shared" si="92"/>
        <v>2526.5980481646807</v>
      </c>
      <c r="BJ72" s="63">
        <f t="shared" si="92"/>
        <v>2602.901309219254</v>
      </c>
      <c r="BK72" s="63">
        <f t="shared" si="92"/>
        <v>2681.5089287576757</v>
      </c>
      <c r="BL72" s="63">
        <f t="shared" si="92"/>
        <v>2762.4904984061577</v>
      </c>
      <c r="BM72" s="63">
        <f t="shared" si="92"/>
        <v>2845.9177114580239</v>
      </c>
      <c r="BN72" s="63">
        <f t="shared" si="92"/>
        <v>2931.864426344056</v>
      </c>
      <c r="BO72" s="63">
        <f t="shared" si="92"/>
        <v>3020.4067320196464</v>
      </c>
      <c r="BP72" s="63">
        <f t="shared" si="92"/>
        <v>3111.6230153266397</v>
      </c>
      <c r="BQ72" s="63">
        <f t="shared" si="92"/>
        <v>3205.594030389504</v>
      </c>
      <c r="BR72" s="63">
        <f t="shared" si="92"/>
        <v>3302.4029701072673</v>
      </c>
      <c r="BS72" s="63">
        <f t="shared" si="92"/>
        <v>3402.1355398045071</v>
      </c>
      <c r="BT72" s="63">
        <f t="shared" si="92"/>
        <v>3504.8800331066036</v>
      </c>
      <c r="BU72" s="63">
        <f t="shared" ref="BU72:CI72" si="93">IF(ISNUMBER(BU23),BU23,BT72*(1+BU$13)*(1+BU$6+BU10)*(1+BU$16))</f>
        <v>3610.7274101064231</v>
      </c>
      <c r="BV72" s="63">
        <f t="shared" si="93"/>
        <v>3719.7713778916373</v>
      </c>
      <c r="BW72" s="63">
        <f t="shared" si="93"/>
        <v>3832.1084735039649</v>
      </c>
      <c r="BX72" s="63">
        <f t="shared" si="93"/>
        <v>3947.8381494037849</v>
      </c>
      <c r="BY72" s="63">
        <f t="shared" si="93"/>
        <v>4067.0628615157793</v>
      </c>
      <c r="BZ72" s="63">
        <f t="shared" si="93"/>
        <v>4189.8881599335555</v>
      </c>
      <c r="CA72" s="63">
        <f t="shared" si="93"/>
        <v>4316.4227823635483</v>
      </c>
      <c r="CB72" s="63">
        <f t="shared" si="93"/>
        <v>4446.7787503909276</v>
      </c>
      <c r="CC72" s="63">
        <f t="shared" si="93"/>
        <v>4581.0714686527344</v>
      </c>
      <c r="CD72" s="63">
        <f t="shared" si="93"/>
        <v>4719.4198270060479</v>
      </c>
      <c r="CE72" s="63">
        <f t="shared" si="93"/>
        <v>4861.9463057816311</v>
      </c>
      <c r="CF72" s="63">
        <f t="shared" si="93"/>
        <v>5008.7770842162363</v>
      </c>
      <c r="CG72" s="63">
        <f t="shared" si="93"/>
        <v>5160.0421521595663</v>
      </c>
      <c r="CH72" s="63">
        <f t="shared" si="93"/>
        <v>5315.8754251547853</v>
      </c>
      <c r="CI72" s="63">
        <f t="shared" si="93"/>
        <v>5476.4148629944602</v>
      </c>
    </row>
    <row r="73" spans="1:87">
      <c r="C73" s="59" t="s">
        <v>214</v>
      </c>
      <c r="D73" s="2" t="s">
        <v>898</v>
      </c>
      <c r="E73" s="2" t="s">
        <v>58</v>
      </c>
      <c r="F73" s="2"/>
      <c r="G73" s="484"/>
      <c r="H73" s="63">
        <f>IF(ISNUMBER(H24),H24,G73*(1+H$13)*(1+H$6+H11)*(1+H$16))</f>
        <v>192.44753111917387</v>
      </c>
      <c r="I73" s="63">
        <f t="shared" ref="I73:BT73" si="94">IF(ISNUMBER(I24),I24,H73*(1+I$13)*(1+I$6+I11)*(1+I$16))</f>
        <v>196.24994473904547</v>
      </c>
      <c r="J73" s="63">
        <f t="shared" si="94"/>
        <v>206.99134356684343</v>
      </c>
      <c r="K73" s="63">
        <f t="shared" si="94"/>
        <v>219.2814445994976</v>
      </c>
      <c r="L73" s="63">
        <f t="shared" si="94"/>
        <v>241.13353279374826</v>
      </c>
      <c r="M73" s="63">
        <f t="shared" si="94"/>
        <v>267.39080431319223</v>
      </c>
      <c r="N73" s="63">
        <f t="shared" si="94"/>
        <v>293.18874933057032</v>
      </c>
      <c r="O73" s="63">
        <f t="shared" si="94"/>
        <v>307.66934166000715</v>
      </c>
      <c r="P73" s="63">
        <f>IF(ISNUMBER(P24),P24,O73*(1+P$13)*(1+P$6+P11)*(1+P$16))</f>
        <v>322.86513044459485</v>
      </c>
      <c r="Q73" s="63">
        <f t="shared" si="94"/>
        <v>339.46362680075146</v>
      </c>
      <c r="R73" s="63">
        <f t="shared" si="94"/>
        <v>356.5725935915093</v>
      </c>
      <c r="S73" s="63">
        <f t="shared" si="94"/>
        <v>374.54385230852142</v>
      </c>
      <c r="T73" s="63">
        <f t="shared" si="94"/>
        <v>393.42086246487094</v>
      </c>
      <c r="U73" s="63">
        <f t="shared" si="94"/>
        <v>413.24927393310043</v>
      </c>
      <c r="V73" s="63">
        <f t="shared" si="94"/>
        <v>434.07703733932868</v>
      </c>
      <c r="W73" s="63">
        <f t="shared" si="94"/>
        <v>455.95452002123085</v>
      </c>
      <c r="X73" s="63">
        <f t="shared" si="94"/>
        <v>478.93462783030088</v>
      </c>
      <c r="Y73" s="63">
        <f t="shared" si="94"/>
        <v>503.07293307294805</v>
      </c>
      <c r="Z73" s="63">
        <f t="shared" si="94"/>
        <v>528.42780889982464</v>
      </c>
      <c r="AA73" s="63">
        <f t="shared" si="94"/>
        <v>555.06057046837577</v>
      </c>
      <c r="AB73" s="63">
        <f t="shared" si="94"/>
        <v>583.03562321998197</v>
      </c>
      <c r="AC73" s="63">
        <f t="shared" si="94"/>
        <v>612.42061863026913</v>
      </c>
      <c r="AD73" s="63">
        <f t="shared" si="94"/>
        <v>643.28661780923471</v>
      </c>
      <c r="AE73" s="63">
        <f t="shared" si="94"/>
        <v>675.70826334682022</v>
      </c>
      <c r="AF73" s="63">
        <f t="shared" si="94"/>
        <v>709.76395981950009</v>
      </c>
      <c r="AG73" s="63">
        <f t="shared" si="94"/>
        <v>731.19883140604895</v>
      </c>
      <c r="AH73" s="63">
        <f t="shared" si="94"/>
        <v>753.28103611451161</v>
      </c>
      <c r="AI73" s="63">
        <f t="shared" si="94"/>
        <v>776.03012340516989</v>
      </c>
      <c r="AJ73" s="63">
        <f t="shared" si="94"/>
        <v>799.46623313200598</v>
      </c>
      <c r="AK73" s="63">
        <f t="shared" si="94"/>
        <v>823.61011337259265</v>
      </c>
      <c r="AL73" s="63">
        <f t="shared" si="94"/>
        <v>848.4831387964449</v>
      </c>
      <c r="AM73" s="63">
        <f t="shared" si="94"/>
        <v>874.10732958809763</v>
      </c>
      <c r="AN73" s="63">
        <f t="shared" si="94"/>
        <v>900.50537094165816</v>
      </c>
      <c r="AO73" s="63">
        <f t="shared" si="94"/>
        <v>927.70063314409629</v>
      </c>
      <c r="AP73" s="63">
        <f t="shared" si="94"/>
        <v>955.71719226504797</v>
      </c>
      <c r="AQ73" s="63">
        <f t="shared" si="94"/>
        <v>984.57985147145246</v>
      </c>
      <c r="AR73" s="63">
        <f t="shared" si="94"/>
        <v>1014.3141629858903</v>
      </c>
      <c r="AS73" s="63">
        <f t="shared" si="94"/>
        <v>1044.9464507080643</v>
      </c>
      <c r="AT73" s="63">
        <f t="shared" si="94"/>
        <v>1076.5038335194479</v>
      </c>
      <c r="AU73" s="63">
        <f t="shared" si="94"/>
        <v>1109.0142492917353</v>
      </c>
      <c r="AV73" s="63">
        <f t="shared" si="94"/>
        <v>1142.5064796203455</v>
      </c>
      <c r="AW73" s="63">
        <f t="shared" si="94"/>
        <v>1177.01017530488</v>
      </c>
      <c r="AX73" s="63">
        <f t="shared" si="94"/>
        <v>1212.5558825990872</v>
      </c>
      <c r="AY73" s="63">
        <f t="shared" si="94"/>
        <v>1249.1750702535799</v>
      </c>
      <c r="AZ73" s="63">
        <f t="shared" si="94"/>
        <v>1286.900157375238</v>
      </c>
      <c r="BA73" s="63">
        <f t="shared" si="94"/>
        <v>1325.7645421279703</v>
      </c>
      <c r="BB73" s="63">
        <f t="shared" si="94"/>
        <v>1365.8026313002351</v>
      </c>
      <c r="BC73" s="63">
        <f t="shared" si="94"/>
        <v>1407.0498707655024</v>
      </c>
      <c r="BD73" s="63">
        <f t="shared" si="94"/>
        <v>1449.5427768626207</v>
      </c>
      <c r="BE73" s="63">
        <f t="shared" si="94"/>
        <v>1493.3189687238721</v>
      </c>
      <c r="BF73" s="63">
        <f t="shared" si="94"/>
        <v>1538.4172015793331</v>
      </c>
      <c r="BG73" s="63">
        <f t="shared" si="94"/>
        <v>1584.877401067029</v>
      </c>
      <c r="BH73" s="63">
        <f t="shared" si="94"/>
        <v>1632.7406985792534</v>
      </c>
      <c r="BI73" s="63">
        <f t="shared" si="94"/>
        <v>1682.0494676763469</v>
      </c>
      <c r="BJ73" s="63">
        <f t="shared" si="94"/>
        <v>1732.8473616001727</v>
      </c>
      <c r="BK73" s="63">
        <f t="shared" si="94"/>
        <v>1785.179351920498</v>
      </c>
      <c r="BL73" s="63">
        <f t="shared" si="94"/>
        <v>1839.0917683484972</v>
      </c>
      <c r="BM73" s="63">
        <f t="shared" si="94"/>
        <v>1894.6323397526219</v>
      </c>
      <c r="BN73" s="63">
        <f t="shared" si="94"/>
        <v>1951.8502364131509</v>
      </c>
      <c r="BO73" s="63">
        <f t="shared" si="94"/>
        <v>2010.7961135528283</v>
      </c>
      <c r="BP73" s="63">
        <f t="shared" si="94"/>
        <v>2071.5221561821236</v>
      </c>
      <c r="BQ73" s="63">
        <f t="shared" si="94"/>
        <v>2134.0821252988235</v>
      </c>
      <c r="BR73" s="63">
        <f t="shared" si="94"/>
        <v>2198.5314054828482</v>
      </c>
      <c r="BS73" s="63">
        <f t="shared" si="94"/>
        <v>2264.9270539284303</v>
      </c>
      <c r="BT73" s="63">
        <f t="shared" si="94"/>
        <v>2333.3278509570691</v>
      </c>
      <c r="BU73" s="63">
        <f t="shared" ref="BU73:CI73" si="95">IF(ISNUMBER(BU24),BU24,BT73*(1+BU$13)*(1+BU$6+BU11)*(1+BU$16))</f>
        <v>2403.7943520559729</v>
      </c>
      <c r="BV73" s="63">
        <f t="shared" si="95"/>
        <v>2476.3889414880632</v>
      </c>
      <c r="BW73" s="63">
        <f t="shared" si="95"/>
        <v>2551.175887521003</v>
      </c>
      <c r="BX73" s="63">
        <f t="shared" si="95"/>
        <v>2628.2213993241376</v>
      </c>
      <c r="BY73" s="63">
        <f t="shared" si="95"/>
        <v>2707.5936855837267</v>
      </c>
      <c r="BZ73" s="63">
        <f t="shared" si="95"/>
        <v>2789.3630148883553</v>
      </c>
      <c r="CA73" s="63">
        <f t="shared" si="95"/>
        <v>2873.6017779379836</v>
      </c>
      <c r="CB73" s="63">
        <f t="shared" si="95"/>
        <v>2960.3845516317106</v>
      </c>
      <c r="CC73" s="63">
        <f t="shared" si="95"/>
        <v>3049.7881650909881</v>
      </c>
      <c r="CD73" s="63">
        <f t="shared" si="95"/>
        <v>3141.8917676767364</v>
      </c>
      <c r="CE73" s="63">
        <f t="shared" si="95"/>
        <v>3236.7768990605737</v>
      </c>
      <c r="CF73" s="63">
        <f t="shared" si="95"/>
        <v>3334.5275614122029</v>
      </c>
      <c r="CG73" s="63">
        <f t="shared" si="95"/>
        <v>3435.2302937668514</v>
      </c>
      <c r="CH73" s="63">
        <f t="shared" si="95"/>
        <v>3538.9742486386103</v>
      </c>
      <c r="CI73" s="63">
        <f t="shared" si="95"/>
        <v>3645.8512709474967</v>
      </c>
    </row>
    <row r="74" spans="1:87">
      <c r="C74" s="56" t="s">
        <v>29</v>
      </c>
      <c r="D74" s="2" t="s">
        <v>898</v>
      </c>
      <c r="E74" s="2" t="s">
        <v>58</v>
      </c>
      <c r="F74" s="2"/>
      <c r="G74" s="633"/>
      <c r="H74" s="680">
        <f>SUM(H71:H73)</f>
        <v>920.94599999999991</v>
      </c>
      <c r="I74" s="680">
        <f>SUM(I71:I73)</f>
        <v>939.28800000000001</v>
      </c>
      <c r="J74" s="680">
        <f>SUM(J71:J73)</f>
        <v>990.51099999999997</v>
      </c>
      <c r="K74" s="680">
        <f>SUM(K71:K73)</f>
        <v>1049.806</v>
      </c>
      <c r="L74" s="680">
        <f>SUM(L71:L73)</f>
        <v>1153.4749999999999</v>
      </c>
      <c r="M74" s="680">
        <f t="shared" ref="M74:AF74" si="96">SUM(M71:M73)</f>
        <v>1279.0780462249995</v>
      </c>
      <c r="N74" s="680">
        <f t="shared" si="96"/>
        <v>1402.4838798482015</v>
      </c>
      <c r="O74" s="680">
        <f t="shared" si="96"/>
        <v>1471.7525586739039</v>
      </c>
      <c r="P74" s="680">
        <f t="shared" si="96"/>
        <v>1544.4424175468077</v>
      </c>
      <c r="Q74" s="680">
        <f t="shared" si="96"/>
        <v>1623.8422022328889</v>
      </c>
      <c r="R74" s="680">
        <f t="shared" si="96"/>
        <v>1705.6838492254267</v>
      </c>
      <c r="S74" s="680">
        <f t="shared" si="96"/>
        <v>1791.6503152263881</v>
      </c>
      <c r="T74" s="680">
        <f t="shared" si="96"/>
        <v>1881.9494911137981</v>
      </c>
      <c r="U74" s="680">
        <f t="shared" si="96"/>
        <v>1976.7997454659339</v>
      </c>
      <c r="V74" s="680">
        <f t="shared" si="96"/>
        <v>2076.4304526374171</v>
      </c>
      <c r="W74" s="680">
        <f t="shared" si="96"/>
        <v>2181.0825474503431</v>
      </c>
      <c r="X74" s="680">
        <f t="shared" si="96"/>
        <v>2291.0091078418404</v>
      </c>
      <c r="Y74" s="680">
        <f t="shared" si="96"/>
        <v>2406.4759668770694</v>
      </c>
      <c r="Z74" s="680">
        <f t="shared" si="96"/>
        <v>2527.7623556076737</v>
      </c>
      <c r="AA74" s="680">
        <f t="shared" si="96"/>
        <v>2655.1615783303005</v>
      </c>
      <c r="AB74" s="680">
        <f t="shared" si="96"/>
        <v>2788.9817218781477</v>
      </c>
      <c r="AC74" s="680">
        <f t="shared" si="96"/>
        <v>2929.5464006608063</v>
      </c>
      <c r="AD74" s="680">
        <f t="shared" si="96"/>
        <v>3077.1955392541113</v>
      </c>
      <c r="AE74" s="680">
        <f t="shared" si="96"/>
        <v>3232.2861944325186</v>
      </c>
      <c r="AF74" s="680">
        <f t="shared" si="96"/>
        <v>3395.1934186319177</v>
      </c>
      <c r="AG74" s="680">
        <f t="shared" ref="AG74:AL74" si="97">SUM(AG71:AG73)</f>
        <v>3497.7282598746019</v>
      </c>
      <c r="AH74" s="680">
        <f t="shared" si="97"/>
        <v>3603.3596533228151</v>
      </c>
      <c r="AI74" s="680">
        <f t="shared" si="97"/>
        <v>3712.1811148531638</v>
      </c>
      <c r="AJ74" s="680">
        <f t="shared" si="97"/>
        <v>3824.2889845217296</v>
      </c>
      <c r="AK74" s="680">
        <f t="shared" si="97"/>
        <v>3939.782511854286</v>
      </c>
      <c r="AL74" s="680">
        <f t="shared" si="97"/>
        <v>4058.7639437122857</v>
      </c>
      <c r="AM74" s="680">
        <f t="shared" ref="AM74:CI74" si="98">SUM(AM71:AM73)</f>
        <v>4181.3386148123973</v>
      </c>
      <c r="AN74" s="680">
        <f t="shared" si="98"/>
        <v>4307.615040979731</v>
      </c>
      <c r="AO74" s="680">
        <f t="shared" si="98"/>
        <v>4437.7050152173197</v>
      </c>
      <c r="AP74" s="680">
        <f t="shared" si="98"/>
        <v>4571.7237066768821</v>
      </c>
      <c r="AQ74" s="680">
        <f t="shared" si="98"/>
        <v>4709.789762618524</v>
      </c>
      <c r="AR74" s="680">
        <f t="shared" si="98"/>
        <v>4852.0254134496035</v>
      </c>
      <c r="AS74" s="680">
        <f t="shared" si="98"/>
        <v>4998.5565809357813</v>
      </c>
      <c r="AT74" s="680">
        <f t="shared" si="98"/>
        <v>5149.5129896800427</v>
      </c>
      <c r="AU74" s="680">
        <f t="shared" si="98"/>
        <v>5305.0282819683798</v>
      </c>
      <c r="AV74" s="680">
        <f t="shared" si="98"/>
        <v>5465.2401360838248</v>
      </c>
      <c r="AW74" s="680">
        <f t="shared" si="98"/>
        <v>5630.2903881935563</v>
      </c>
      <c r="AX74" s="680">
        <f t="shared" si="98"/>
        <v>5800.3251579170019</v>
      </c>
      <c r="AY74" s="680">
        <f t="shared" si="98"/>
        <v>5975.4949776860958</v>
      </c>
      <c r="AZ74" s="680">
        <f t="shared" si="98"/>
        <v>6155.9549260122149</v>
      </c>
      <c r="BA74" s="680">
        <f t="shared" si="98"/>
        <v>6341.8647647777852</v>
      </c>
      <c r="BB74" s="680">
        <f t="shared" si="98"/>
        <v>6533.3890806740746</v>
      </c>
      <c r="BC74" s="680">
        <f t="shared" si="98"/>
        <v>6730.6974309104316</v>
      </c>
      <c r="BD74" s="680">
        <f t="shared" si="98"/>
        <v>6933.964493323926</v>
      </c>
      <c r="BE74" s="680">
        <f t="shared" si="98"/>
        <v>7143.3702210223091</v>
      </c>
      <c r="BF74" s="680">
        <f t="shared" si="98"/>
        <v>7359.1000016971839</v>
      </c>
      <c r="BG74" s="680">
        <f t="shared" si="98"/>
        <v>7581.3448217484402</v>
      </c>
      <c r="BH74" s="680">
        <f t="shared" si="98"/>
        <v>7810.3014353652416</v>
      </c>
      <c r="BI74" s="680">
        <f t="shared" si="98"/>
        <v>8046.1725387132738</v>
      </c>
      <c r="BJ74" s="680">
        <f t="shared" si="98"/>
        <v>8289.1669493824138</v>
      </c>
      <c r="BK74" s="680">
        <f t="shared" si="98"/>
        <v>8539.4997912537638</v>
      </c>
      <c r="BL74" s="680">
        <f t="shared" si="98"/>
        <v>8797.3926849496293</v>
      </c>
      <c r="BM74" s="680">
        <f t="shared" si="98"/>
        <v>9063.0739440351081</v>
      </c>
      <c r="BN74" s="680">
        <f t="shared" si="98"/>
        <v>9336.7787771449694</v>
      </c>
      <c r="BO74" s="680">
        <f t="shared" si="98"/>
        <v>9618.7494962147466</v>
      </c>
      <c r="BP74" s="680">
        <f t="shared" si="98"/>
        <v>9909.2357310004336</v>
      </c>
      <c r="BQ74" s="680">
        <f t="shared" si="98"/>
        <v>10208.494650076645</v>
      </c>
      <c r="BR74" s="680">
        <f t="shared" si="98"/>
        <v>10516.791188508962</v>
      </c>
      <c r="BS74" s="680">
        <f t="shared" si="98"/>
        <v>10834.398282401931</v>
      </c>
      <c r="BT74" s="680">
        <f t="shared" si="98"/>
        <v>11161.597110530471</v>
      </c>
      <c r="BU74" s="680">
        <f t="shared" si="98"/>
        <v>11498.677343268491</v>
      </c>
      <c r="BV74" s="680">
        <f t="shared" si="98"/>
        <v>11845.9373990352</v>
      </c>
      <c r="BW74" s="680">
        <f t="shared" si="98"/>
        <v>12203.684708486064</v>
      </c>
      <c r="BX74" s="680">
        <f t="shared" si="98"/>
        <v>12572.235986682346</v>
      </c>
      <c r="BY74" s="680">
        <f t="shared" si="98"/>
        <v>12951.917513480152</v>
      </c>
      <c r="BZ74" s="680">
        <f t="shared" si="98"/>
        <v>13343.065422387252</v>
      </c>
      <c r="CA74" s="680">
        <f t="shared" si="98"/>
        <v>13746.025998143346</v>
      </c>
      <c r="CB74" s="680">
        <f t="shared" si="98"/>
        <v>14161.155983287275</v>
      </c>
      <c r="CC74" s="680">
        <f t="shared" si="98"/>
        <v>14588.822893982553</v>
      </c>
      <c r="CD74" s="680">
        <f t="shared" si="98"/>
        <v>15029.405345380826</v>
      </c>
      <c r="CE74" s="680">
        <f t="shared" si="98"/>
        <v>15483.293386811329</v>
      </c>
      <c r="CF74" s="680">
        <f t="shared" si="98"/>
        <v>15950.888847093032</v>
      </c>
      <c r="CG74" s="680">
        <f t="shared" si="98"/>
        <v>16432.605690275239</v>
      </c>
      <c r="CH74" s="680">
        <f t="shared" si="98"/>
        <v>16928.870382121549</v>
      </c>
      <c r="CI74" s="680">
        <f t="shared" si="98"/>
        <v>17440.122267661623</v>
      </c>
    </row>
    <row r="75" spans="1:87">
      <c r="D75" s="2"/>
      <c r="E75" s="2"/>
      <c r="F75" s="2"/>
    </row>
    <row r="76" spans="1:87">
      <c r="A76" s="52"/>
      <c r="B76" s="52"/>
      <c r="C76" s="105" t="s">
        <v>396</v>
      </c>
      <c r="D76" s="103"/>
      <c r="E76" s="103"/>
      <c r="F76" s="103"/>
      <c r="G76" s="143"/>
      <c r="H76" s="143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52"/>
      <c r="AH76" s="128"/>
      <c r="AI76" s="52"/>
      <c r="AJ76" s="128"/>
      <c r="AK76" s="52"/>
      <c r="AL76" s="128"/>
      <c r="AM76" s="52"/>
      <c r="AN76" s="128"/>
      <c r="AO76" s="52"/>
      <c r="AP76" s="128"/>
      <c r="AQ76" s="52"/>
      <c r="AR76" s="128"/>
      <c r="AS76" s="52"/>
      <c r="AT76" s="128"/>
      <c r="AU76" s="52"/>
      <c r="AV76" s="128"/>
      <c r="AW76" s="52"/>
      <c r="AX76" s="128"/>
      <c r="AY76" s="52"/>
      <c r="AZ76" s="128"/>
      <c r="BA76" s="52"/>
      <c r="BB76" s="128"/>
      <c r="BC76" s="52"/>
      <c r="BD76" s="128"/>
      <c r="BE76" s="52"/>
      <c r="BF76" s="128"/>
      <c r="BG76" s="52"/>
      <c r="BH76" s="128"/>
      <c r="BI76" s="52"/>
      <c r="BJ76" s="128"/>
      <c r="BK76" s="52"/>
      <c r="BL76" s="128"/>
      <c r="BM76" s="52"/>
      <c r="BN76" s="128"/>
      <c r="BO76" s="52"/>
      <c r="BP76" s="128"/>
      <c r="BQ76" s="52"/>
      <c r="BR76" s="128"/>
      <c r="BS76" s="52"/>
      <c r="BT76" s="128"/>
      <c r="BU76" s="52"/>
      <c r="BV76" s="128"/>
      <c r="BW76" s="52"/>
      <c r="BX76" s="128"/>
      <c r="BY76" s="52"/>
      <c r="BZ76" s="128"/>
      <c r="CA76" s="52"/>
      <c r="CB76" s="128"/>
      <c r="CC76" s="52"/>
      <c r="CD76" s="128"/>
      <c r="CE76" s="52"/>
      <c r="CF76" s="128"/>
      <c r="CG76" s="52"/>
      <c r="CH76" s="128"/>
      <c r="CI76" s="52"/>
    </row>
    <row r="77" spans="1:87">
      <c r="C77" s="4" t="s">
        <v>782</v>
      </c>
      <c r="D77" s="2"/>
      <c r="E77" s="2"/>
      <c r="F77" s="2"/>
    </row>
    <row r="78" spans="1:87">
      <c r="C78" s="59" t="s">
        <v>210</v>
      </c>
      <c r="D78" s="2" t="s">
        <v>898</v>
      </c>
      <c r="E78" s="2" t="s">
        <v>58</v>
      </c>
      <c r="F78" s="2"/>
      <c r="G78" s="420"/>
      <c r="H78" s="420"/>
      <c r="I78" s="420"/>
      <c r="J78" s="73">
        <f>IF(ISNUMBER(J$42),J$42*(J46/SUM(J$46:J$47,J$52)),"")</f>
        <v>109.04681503889579</v>
      </c>
      <c r="K78" s="73">
        <f>IF(ISNUMBER(K$42),K$42*(K46/SUM(K$46:K$47,K$52)),"")</f>
        <v>114.35986377354612</v>
      </c>
      <c r="L78" s="73">
        <f>IF(ISNUMBER(L$42),L$42*(L46/SUM(L$46:L$47,L$52)),"")</f>
        <v>123.77048844954918</v>
      </c>
      <c r="M78" s="73" t="str">
        <f t="shared" ref="M78:BX78" si="99">IF(ISNUMBER(M$42),M$42*(M46/SUM(M$46:M$47,M$52)),"")</f>
        <v/>
      </c>
      <c r="N78" s="73" t="str">
        <f t="shared" si="99"/>
        <v/>
      </c>
      <c r="O78" s="73" t="str">
        <f t="shared" si="99"/>
        <v/>
      </c>
      <c r="P78" s="73" t="str">
        <f t="shared" si="99"/>
        <v/>
      </c>
      <c r="Q78" s="73" t="str">
        <f t="shared" si="99"/>
        <v/>
      </c>
      <c r="R78" s="73" t="str">
        <f t="shared" si="99"/>
        <v/>
      </c>
      <c r="S78" s="73" t="str">
        <f t="shared" si="99"/>
        <v/>
      </c>
      <c r="T78" s="73" t="str">
        <f t="shared" si="99"/>
        <v/>
      </c>
      <c r="U78" s="73" t="str">
        <f t="shared" si="99"/>
        <v/>
      </c>
      <c r="V78" s="73" t="str">
        <f t="shared" si="99"/>
        <v/>
      </c>
      <c r="W78" s="73" t="str">
        <f t="shared" si="99"/>
        <v/>
      </c>
      <c r="X78" s="73" t="str">
        <f t="shared" si="99"/>
        <v/>
      </c>
      <c r="Y78" s="73" t="str">
        <f t="shared" si="99"/>
        <v/>
      </c>
      <c r="Z78" s="73" t="str">
        <f t="shared" si="99"/>
        <v/>
      </c>
      <c r="AA78" s="73" t="str">
        <f t="shared" si="99"/>
        <v/>
      </c>
      <c r="AB78" s="73" t="str">
        <f t="shared" si="99"/>
        <v/>
      </c>
      <c r="AC78" s="73" t="str">
        <f t="shared" si="99"/>
        <v/>
      </c>
      <c r="AD78" s="73" t="str">
        <f t="shared" si="99"/>
        <v/>
      </c>
      <c r="AE78" s="73" t="str">
        <f t="shared" si="99"/>
        <v/>
      </c>
      <c r="AF78" s="73" t="str">
        <f t="shared" si="99"/>
        <v/>
      </c>
      <c r="AG78" s="73" t="str">
        <f t="shared" si="99"/>
        <v/>
      </c>
      <c r="AH78" s="73" t="str">
        <f t="shared" si="99"/>
        <v/>
      </c>
      <c r="AI78" s="73" t="str">
        <f t="shared" si="99"/>
        <v/>
      </c>
      <c r="AJ78" s="73" t="str">
        <f t="shared" si="99"/>
        <v/>
      </c>
      <c r="AK78" s="73" t="str">
        <f t="shared" si="99"/>
        <v/>
      </c>
      <c r="AL78" s="73" t="str">
        <f t="shared" si="99"/>
        <v/>
      </c>
      <c r="AM78" s="73" t="str">
        <f t="shared" si="99"/>
        <v/>
      </c>
      <c r="AN78" s="73" t="str">
        <f t="shared" si="99"/>
        <v/>
      </c>
      <c r="AO78" s="73" t="str">
        <f t="shared" si="99"/>
        <v/>
      </c>
      <c r="AP78" s="73" t="str">
        <f t="shared" si="99"/>
        <v/>
      </c>
      <c r="AQ78" s="73" t="str">
        <f t="shared" si="99"/>
        <v/>
      </c>
      <c r="AR78" s="73" t="str">
        <f t="shared" si="99"/>
        <v/>
      </c>
      <c r="AS78" s="73" t="str">
        <f t="shared" si="99"/>
        <v/>
      </c>
      <c r="AT78" s="73" t="str">
        <f t="shared" si="99"/>
        <v/>
      </c>
      <c r="AU78" s="73" t="str">
        <f t="shared" si="99"/>
        <v/>
      </c>
      <c r="AV78" s="73" t="str">
        <f t="shared" si="99"/>
        <v/>
      </c>
      <c r="AW78" s="73" t="str">
        <f t="shared" si="99"/>
        <v/>
      </c>
      <c r="AX78" s="73" t="str">
        <f t="shared" si="99"/>
        <v/>
      </c>
      <c r="AY78" s="73" t="str">
        <f t="shared" si="99"/>
        <v/>
      </c>
      <c r="AZ78" s="73" t="str">
        <f t="shared" si="99"/>
        <v/>
      </c>
      <c r="BA78" s="73" t="str">
        <f t="shared" si="99"/>
        <v/>
      </c>
      <c r="BB78" s="73" t="str">
        <f t="shared" si="99"/>
        <v/>
      </c>
      <c r="BC78" s="73" t="str">
        <f t="shared" si="99"/>
        <v/>
      </c>
      <c r="BD78" s="73" t="str">
        <f t="shared" si="99"/>
        <v/>
      </c>
      <c r="BE78" s="73" t="str">
        <f t="shared" si="99"/>
        <v/>
      </c>
      <c r="BF78" s="73" t="str">
        <f t="shared" si="99"/>
        <v/>
      </c>
      <c r="BG78" s="73" t="str">
        <f t="shared" si="99"/>
        <v/>
      </c>
      <c r="BH78" s="73" t="str">
        <f t="shared" si="99"/>
        <v/>
      </c>
      <c r="BI78" s="73" t="str">
        <f t="shared" si="99"/>
        <v/>
      </c>
      <c r="BJ78" s="73" t="str">
        <f t="shared" si="99"/>
        <v/>
      </c>
      <c r="BK78" s="73" t="str">
        <f t="shared" si="99"/>
        <v/>
      </c>
      <c r="BL78" s="73" t="str">
        <f t="shared" si="99"/>
        <v/>
      </c>
      <c r="BM78" s="73" t="str">
        <f t="shared" si="99"/>
        <v/>
      </c>
      <c r="BN78" s="73" t="str">
        <f t="shared" si="99"/>
        <v/>
      </c>
      <c r="BO78" s="73" t="str">
        <f t="shared" si="99"/>
        <v/>
      </c>
      <c r="BP78" s="73" t="str">
        <f t="shared" si="99"/>
        <v/>
      </c>
      <c r="BQ78" s="73" t="str">
        <f t="shared" si="99"/>
        <v/>
      </c>
      <c r="BR78" s="73" t="str">
        <f t="shared" si="99"/>
        <v/>
      </c>
      <c r="BS78" s="73" t="str">
        <f t="shared" si="99"/>
        <v/>
      </c>
      <c r="BT78" s="73" t="str">
        <f t="shared" si="99"/>
        <v/>
      </c>
      <c r="BU78" s="73" t="str">
        <f t="shared" si="99"/>
        <v/>
      </c>
      <c r="BV78" s="73" t="str">
        <f t="shared" si="99"/>
        <v/>
      </c>
      <c r="BW78" s="73" t="str">
        <f t="shared" si="99"/>
        <v/>
      </c>
      <c r="BX78" s="73" t="str">
        <f t="shared" si="99"/>
        <v/>
      </c>
      <c r="BY78" s="73" t="str">
        <f t="shared" ref="BY78:CI78" si="100">IF(ISNUMBER(BY$42),BY$42*(BY46/SUM(BY$46:BY$47,BY$52)),"")</f>
        <v/>
      </c>
      <c r="BZ78" s="73" t="str">
        <f t="shared" si="100"/>
        <v/>
      </c>
      <c r="CA78" s="73" t="str">
        <f t="shared" si="100"/>
        <v/>
      </c>
      <c r="CB78" s="73" t="str">
        <f t="shared" si="100"/>
        <v/>
      </c>
      <c r="CC78" s="73" t="str">
        <f t="shared" si="100"/>
        <v/>
      </c>
      <c r="CD78" s="73" t="str">
        <f t="shared" si="100"/>
        <v/>
      </c>
      <c r="CE78" s="73" t="str">
        <f t="shared" si="100"/>
        <v/>
      </c>
      <c r="CF78" s="73" t="str">
        <f t="shared" si="100"/>
        <v/>
      </c>
      <c r="CG78" s="73" t="str">
        <f t="shared" si="100"/>
        <v/>
      </c>
      <c r="CH78" s="73" t="str">
        <f t="shared" si="100"/>
        <v/>
      </c>
      <c r="CI78" s="73" t="str">
        <f t="shared" si="100"/>
        <v/>
      </c>
    </row>
    <row r="79" spans="1:87">
      <c r="C79" s="59" t="s">
        <v>211</v>
      </c>
      <c r="D79" s="2" t="s">
        <v>898</v>
      </c>
      <c r="E79" s="2" t="s">
        <v>58</v>
      </c>
      <c r="F79" s="2"/>
      <c r="G79" s="420"/>
      <c r="H79" s="420"/>
      <c r="I79" s="420"/>
      <c r="J79" s="73">
        <f t="shared" ref="J79:L79" si="101">IF(ISNUMBER(J$42),J$42*(J47/SUM(J$46:J$47,J$52)),"")</f>
        <v>5.6189429744405732</v>
      </c>
      <c r="K79" s="73">
        <f>IF(ISNUMBER(K$42),K$42*(K47/SUM(K$46:K$47,K$52)),"")</f>
        <v>6.563732290445615</v>
      </c>
      <c r="L79" s="73">
        <f t="shared" si="101"/>
        <v>7.0151639013162406</v>
      </c>
      <c r="M79" s="73" t="str">
        <f t="shared" ref="M79:BX79" si="102">IF(ISNUMBER(M$42),M$42*(M47/SUM(M$46:M$47,M$52)),"")</f>
        <v/>
      </c>
      <c r="N79" s="73" t="str">
        <f t="shared" si="102"/>
        <v/>
      </c>
      <c r="O79" s="73" t="str">
        <f t="shared" si="102"/>
        <v/>
      </c>
      <c r="P79" s="73" t="str">
        <f t="shared" si="102"/>
        <v/>
      </c>
      <c r="Q79" s="73" t="str">
        <f t="shared" si="102"/>
        <v/>
      </c>
      <c r="R79" s="73" t="str">
        <f t="shared" si="102"/>
        <v/>
      </c>
      <c r="S79" s="73" t="str">
        <f t="shared" si="102"/>
        <v/>
      </c>
      <c r="T79" s="73" t="str">
        <f t="shared" si="102"/>
        <v/>
      </c>
      <c r="U79" s="73" t="str">
        <f t="shared" si="102"/>
        <v/>
      </c>
      <c r="V79" s="73" t="str">
        <f t="shared" si="102"/>
        <v/>
      </c>
      <c r="W79" s="73" t="str">
        <f t="shared" si="102"/>
        <v/>
      </c>
      <c r="X79" s="73" t="str">
        <f t="shared" si="102"/>
        <v/>
      </c>
      <c r="Y79" s="73" t="str">
        <f t="shared" si="102"/>
        <v/>
      </c>
      <c r="Z79" s="73" t="str">
        <f t="shared" si="102"/>
        <v/>
      </c>
      <c r="AA79" s="73" t="str">
        <f t="shared" si="102"/>
        <v/>
      </c>
      <c r="AB79" s="73" t="str">
        <f t="shared" si="102"/>
        <v/>
      </c>
      <c r="AC79" s="73" t="str">
        <f t="shared" si="102"/>
        <v/>
      </c>
      <c r="AD79" s="73" t="str">
        <f t="shared" si="102"/>
        <v/>
      </c>
      <c r="AE79" s="73" t="str">
        <f t="shared" si="102"/>
        <v/>
      </c>
      <c r="AF79" s="73" t="str">
        <f t="shared" si="102"/>
        <v/>
      </c>
      <c r="AG79" s="73" t="str">
        <f t="shared" si="102"/>
        <v/>
      </c>
      <c r="AH79" s="73" t="str">
        <f t="shared" si="102"/>
        <v/>
      </c>
      <c r="AI79" s="73" t="str">
        <f t="shared" si="102"/>
        <v/>
      </c>
      <c r="AJ79" s="73" t="str">
        <f t="shared" si="102"/>
        <v/>
      </c>
      <c r="AK79" s="73" t="str">
        <f t="shared" si="102"/>
        <v/>
      </c>
      <c r="AL79" s="73" t="str">
        <f t="shared" si="102"/>
        <v/>
      </c>
      <c r="AM79" s="73" t="str">
        <f t="shared" si="102"/>
        <v/>
      </c>
      <c r="AN79" s="73" t="str">
        <f t="shared" si="102"/>
        <v/>
      </c>
      <c r="AO79" s="73" t="str">
        <f t="shared" si="102"/>
        <v/>
      </c>
      <c r="AP79" s="73" t="str">
        <f t="shared" si="102"/>
        <v/>
      </c>
      <c r="AQ79" s="73" t="str">
        <f t="shared" si="102"/>
        <v/>
      </c>
      <c r="AR79" s="73" t="str">
        <f t="shared" si="102"/>
        <v/>
      </c>
      <c r="AS79" s="73" t="str">
        <f t="shared" si="102"/>
        <v/>
      </c>
      <c r="AT79" s="73" t="str">
        <f t="shared" si="102"/>
        <v/>
      </c>
      <c r="AU79" s="73" t="str">
        <f t="shared" si="102"/>
        <v/>
      </c>
      <c r="AV79" s="73" t="str">
        <f t="shared" si="102"/>
        <v/>
      </c>
      <c r="AW79" s="73" t="str">
        <f t="shared" si="102"/>
        <v/>
      </c>
      <c r="AX79" s="73" t="str">
        <f t="shared" si="102"/>
        <v/>
      </c>
      <c r="AY79" s="73" t="str">
        <f t="shared" si="102"/>
        <v/>
      </c>
      <c r="AZ79" s="73" t="str">
        <f t="shared" si="102"/>
        <v/>
      </c>
      <c r="BA79" s="73" t="str">
        <f t="shared" si="102"/>
        <v/>
      </c>
      <c r="BB79" s="73" t="str">
        <f t="shared" si="102"/>
        <v/>
      </c>
      <c r="BC79" s="73" t="str">
        <f t="shared" si="102"/>
        <v/>
      </c>
      <c r="BD79" s="73" t="str">
        <f t="shared" si="102"/>
        <v/>
      </c>
      <c r="BE79" s="73" t="str">
        <f t="shared" si="102"/>
        <v/>
      </c>
      <c r="BF79" s="73" t="str">
        <f t="shared" si="102"/>
        <v/>
      </c>
      <c r="BG79" s="73" t="str">
        <f t="shared" si="102"/>
        <v/>
      </c>
      <c r="BH79" s="73" t="str">
        <f t="shared" si="102"/>
        <v/>
      </c>
      <c r="BI79" s="73" t="str">
        <f t="shared" si="102"/>
        <v/>
      </c>
      <c r="BJ79" s="73" t="str">
        <f t="shared" si="102"/>
        <v/>
      </c>
      <c r="BK79" s="73" t="str">
        <f t="shared" si="102"/>
        <v/>
      </c>
      <c r="BL79" s="73" t="str">
        <f t="shared" si="102"/>
        <v/>
      </c>
      <c r="BM79" s="73" t="str">
        <f t="shared" si="102"/>
        <v/>
      </c>
      <c r="BN79" s="73" t="str">
        <f t="shared" si="102"/>
        <v/>
      </c>
      <c r="BO79" s="73" t="str">
        <f t="shared" si="102"/>
        <v/>
      </c>
      <c r="BP79" s="73" t="str">
        <f t="shared" si="102"/>
        <v/>
      </c>
      <c r="BQ79" s="73" t="str">
        <f t="shared" si="102"/>
        <v/>
      </c>
      <c r="BR79" s="73" t="str">
        <f t="shared" si="102"/>
        <v/>
      </c>
      <c r="BS79" s="73" t="str">
        <f t="shared" si="102"/>
        <v/>
      </c>
      <c r="BT79" s="73" t="str">
        <f t="shared" si="102"/>
        <v/>
      </c>
      <c r="BU79" s="73" t="str">
        <f t="shared" si="102"/>
        <v/>
      </c>
      <c r="BV79" s="73" t="str">
        <f t="shared" si="102"/>
        <v/>
      </c>
      <c r="BW79" s="73" t="str">
        <f t="shared" si="102"/>
        <v/>
      </c>
      <c r="BX79" s="73" t="str">
        <f t="shared" si="102"/>
        <v/>
      </c>
      <c r="BY79" s="73" t="str">
        <f t="shared" ref="BY79:CI79" si="103">IF(ISNUMBER(BY$42),BY$42*(BY47/SUM(BY$46:BY$47,BY$52)),"")</f>
        <v/>
      </c>
      <c r="BZ79" s="73" t="str">
        <f t="shared" si="103"/>
        <v/>
      </c>
      <c r="CA79" s="73" t="str">
        <f t="shared" si="103"/>
        <v/>
      </c>
      <c r="CB79" s="73" t="str">
        <f t="shared" si="103"/>
        <v/>
      </c>
      <c r="CC79" s="73" t="str">
        <f t="shared" si="103"/>
        <v/>
      </c>
      <c r="CD79" s="73" t="str">
        <f t="shared" si="103"/>
        <v/>
      </c>
      <c r="CE79" s="73" t="str">
        <f t="shared" si="103"/>
        <v/>
      </c>
      <c r="CF79" s="73" t="str">
        <f t="shared" si="103"/>
        <v/>
      </c>
      <c r="CG79" s="73" t="str">
        <f t="shared" si="103"/>
        <v/>
      </c>
      <c r="CH79" s="73" t="str">
        <f t="shared" si="103"/>
        <v/>
      </c>
      <c r="CI79" s="73" t="str">
        <f t="shared" si="103"/>
        <v/>
      </c>
    </row>
    <row r="80" spans="1:87">
      <c r="C80" s="59" t="s">
        <v>212</v>
      </c>
      <c r="D80" s="2" t="s">
        <v>898</v>
      </c>
      <c r="E80" s="2" t="s">
        <v>58</v>
      </c>
      <c r="F80" s="2"/>
      <c r="G80" s="420"/>
      <c r="H80" s="420"/>
      <c r="I80" s="420"/>
      <c r="J80" s="73">
        <f t="shared" ref="J80:L80" si="104">IF(ISNUMBER(J$43),J$43*(J48/SUM(J$48:J$51)),"")</f>
        <v>52.433887213801071</v>
      </c>
      <c r="K80" s="73">
        <f>IF(ISNUMBER(K$43),K$43*(K48/SUM(K$48:K$51)),"")</f>
        <v>55.857852741855865</v>
      </c>
      <c r="L80" s="73">
        <f t="shared" si="104"/>
        <v>59.770205001572052</v>
      </c>
      <c r="M80" s="73" t="str">
        <f t="shared" ref="M80:BX80" si="105">IF(ISNUMBER(M$43),M$43*(M48/SUM(M$48:M$51)),"")</f>
        <v/>
      </c>
      <c r="N80" s="73" t="str">
        <f t="shared" si="105"/>
        <v/>
      </c>
      <c r="O80" s="73" t="str">
        <f t="shared" si="105"/>
        <v/>
      </c>
      <c r="P80" s="73" t="str">
        <f t="shared" si="105"/>
        <v/>
      </c>
      <c r="Q80" s="73" t="str">
        <f t="shared" si="105"/>
        <v/>
      </c>
      <c r="R80" s="73" t="str">
        <f t="shared" si="105"/>
        <v/>
      </c>
      <c r="S80" s="73" t="str">
        <f t="shared" si="105"/>
        <v/>
      </c>
      <c r="T80" s="73" t="str">
        <f t="shared" si="105"/>
        <v/>
      </c>
      <c r="U80" s="73" t="str">
        <f t="shared" si="105"/>
        <v/>
      </c>
      <c r="V80" s="73" t="str">
        <f t="shared" si="105"/>
        <v/>
      </c>
      <c r="W80" s="73" t="str">
        <f t="shared" si="105"/>
        <v/>
      </c>
      <c r="X80" s="73" t="str">
        <f t="shared" si="105"/>
        <v/>
      </c>
      <c r="Y80" s="73" t="str">
        <f t="shared" si="105"/>
        <v/>
      </c>
      <c r="Z80" s="73" t="str">
        <f t="shared" si="105"/>
        <v/>
      </c>
      <c r="AA80" s="73" t="str">
        <f t="shared" si="105"/>
        <v/>
      </c>
      <c r="AB80" s="73" t="str">
        <f t="shared" si="105"/>
        <v/>
      </c>
      <c r="AC80" s="73" t="str">
        <f t="shared" si="105"/>
        <v/>
      </c>
      <c r="AD80" s="73" t="str">
        <f t="shared" si="105"/>
        <v/>
      </c>
      <c r="AE80" s="73" t="str">
        <f t="shared" si="105"/>
        <v/>
      </c>
      <c r="AF80" s="73" t="str">
        <f t="shared" si="105"/>
        <v/>
      </c>
      <c r="AG80" s="73" t="str">
        <f t="shared" si="105"/>
        <v/>
      </c>
      <c r="AH80" s="73" t="str">
        <f t="shared" si="105"/>
        <v/>
      </c>
      <c r="AI80" s="73" t="str">
        <f t="shared" si="105"/>
        <v/>
      </c>
      <c r="AJ80" s="73" t="str">
        <f t="shared" si="105"/>
        <v/>
      </c>
      <c r="AK80" s="73" t="str">
        <f t="shared" si="105"/>
        <v/>
      </c>
      <c r="AL80" s="73" t="str">
        <f t="shared" si="105"/>
        <v/>
      </c>
      <c r="AM80" s="73" t="str">
        <f t="shared" si="105"/>
        <v/>
      </c>
      <c r="AN80" s="73" t="str">
        <f t="shared" si="105"/>
        <v/>
      </c>
      <c r="AO80" s="73" t="str">
        <f t="shared" si="105"/>
        <v/>
      </c>
      <c r="AP80" s="73" t="str">
        <f t="shared" si="105"/>
        <v/>
      </c>
      <c r="AQ80" s="73" t="str">
        <f t="shared" si="105"/>
        <v/>
      </c>
      <c r="AR80" s="73" t="str">
        <f t="shared" si="105"/>
        <v/>
      </c>
      <c r="AS80" s="73" t="str">
        <f t="shared" si="105"/>
        <v/>
      </c>
      <c r="AT80" s="73" t="str">
        <f t="shared" si="105"/>
        <v/>
      </c>
      <c r="AU80" s="73" t="str">
        <f t="shared" si="105"/>
        <v/>
      </c>
      <c r="AV80" s="73" t="str">
        <f t="shared" si="105"/>
        <v/>
      </c>
      <c r="AW80" s="73" t="str">
        <f t="shared" si="105"/>
        <v/>
      </c>
      <c r="AX80" s="73" t="str">
        <f t="shared" si="105"/>
        <v/>
      </c>
      <c r="AY80" s="73" t="str">
        <f t="shared" si="105"/>
        <v/>
      </c>
      <c r="AZ80" s="73" t="str">
        <f t="shared" si="105"/>
        <v/>
      </c>
      <c r="BA80" s="73" t="str">
        <f t="shared" si="105"/>
        <v/>
      </c>
      <c r="BB80" s="73" t="str">
        <f t="shared" si="105"/>
        <v/>
      </c>
      <c r="BC80" s="73" t="str">
        <f t="shared" si="105"/>
        <v/>
      </c>
      <c r="BD80" s="73" t="str">
        <f t="shared" si="105"/>
        <v/>
      </c>
      <c r="BE80" s="73" t="str">
        <f t="shared" si="105"/>
        <v/>
      </c>
      <c r="BF80" s="73" t="str">
        <f t="shared" si="105"/>
        <v/>
      </c>
      <c r="BG80" s="73" t="str">
        <f t="shared" si="105"/>
        <v/>
      </c>
      <c r="BH80" s="73" t="str">
        <f t="shared" si="105"/>
        <v/>
      </c>
      <c r="BI80" s="73" t="str">
        <f t="shared" si="105"/>
        <v/>
      </c>
      <c r="BJ80" s="73" t="str">
        <f t="shared" si="105"/>
        <v/>
      </c>
      <c r="BK80" s="73" t="str">
        <f t="shared" si="105"/>
        <v/>
      </c>
      <c r="BL80" s="73" t="str">
        <f t="shared" si="105"/>
        <v/>
      </c>
      <c r="BM80" s="73" t="str">
        <f t="shared" si="105"/>
        <v/>
      </c>
      <c r="BN80" s="73" t="str">
        <f t="shared" si="105"/>
        <v/>
      </c>
      <c r="BO80" s="73" t="str">
        <f t="shared" si="105"/>
        <v/>
      </c>
      <c r="BP80" s="73" t="str">
        <f t="shared" si="105"/>
        <v/>
      </c>
      <c r="BQ80" s="73" t="str">
        <f t="shared" si="105"/>
        <v/>
      </c>
      <c r="BR80" s="73" t="str">
        <f t="shared" si="105"/>
        <v/>
      </c>
      <c r="BS80" s="73" t="str">
        <f t="shared" si="105"/>
        <v/>
      </c>
      <c r="BT80" s="73" t="str">
        <f t="shared" si="105"/>
        <v/>
      </c>
      <c r="BU80" s="73" t="str">
        <f t="shared" si="105"/>
        <v/>
      </c>
      <c r="BV80" s="73" t="str">
        <f t="shared" si="105"/>
        <v/>
      </c>
      <c r="BW80" s="73" t="str">
        <f t="shared" si="105"/>
        <v/>
      </c>
      <c r="BX80" s="73" t="str">
        <f t="shared" si="105"/>
        <v/>
      </c>
      <c r="BY80" s="73" t="str">
        <f t="shared" ref="BY80:CI80" si="106">IF(ISNUMBER(BY$43),BY$43*(BY48/SUM(BY$48:BY$51)),"")</f>
        <v/>
      </c>
      <c r="BZ80" s="73" t="str">
        <f t="shared" si="106"/>
        <v/>
      </c>
      <c r="CA80" s="73" t="str">
        <f t="shared" si="106"/>
        <v/>
      </c>
      <c r="CB80" s="73" t="str">
        <f t="shared" si="106"/>
        <v/>
      </c>
      <c r="CC80" s="73" t="str">
        <f t="shared" si="106"/>
        <v/>
      </c>
      <c r="CD80" s="73" t="str">
        <f t="shared" si="106"/>
        <v/>
      </c>
      <c r="CE80" s="73" t="str">
        <f t="shared" si="106"/>
        <v/>
      </c>
      <c r="CF80" s="73" t="str">
        <f t="shared" si="106"/>
        <v/>
      </c>
      <c r="CG80" s="73" t="str">
        <f t="shared" si="106"/>
        <v/>
      </c>
      <c r="CH80" s="73" t="str">
        <f t="shared" si="106"/>
        <v/>
      </c>
      <c r="CI80" s="73" t="str">
        <f t="shared" si="106"/>
        <v/>
      </c>
    </row>
    <row r="81" spans="1:87">
      <c r="C81" s="59" t="s">
        <v>213</v>
      </c>
      <c r="D81" s="2" t="s">
        <v>898</v>
      </c>
      <c r="E81" s="2" t="s">
        <v>58</v>
      </c>
      <c r="F81" s="2"/>
      <c r="G81" s="420"/>
      <c r="H81" s="420"/>
      <c r="I81" s="420"/>
      <c r="J81" s="73">
        <f t="shared" ref="J81:L81" si="107">IF(ISNUMBER(J$43),J$43*(J49/SUM(J$48:J$51)),"")</f>
        <v>4.6062851426611244</v>
      </c>
      <c r="K81" s="73">
        <f>IF(ISNUMBER(K$43),K$43*(K49/SUM(K$48:K$51)),"")</f>
        <v>5.2804917120902566</v>
      </c>
      <c r="L81" s="73">
        <f t="shared" si="107"/>
        <v>5.4856508437812428</v>
      </c>
      <c r="M81" s="73" t="str">
        <f t="shared" ref="M81:BX81" si="108">IF(ISNUMBER(M$43),M$43*(M49/SUM(M$48:M$51)),"")</f>
        <v/>
      </c>
      <c r="N81" s="73" t="str">
        <f t="shared" si="108"/>
        <v/>
      </c>
      <c r="O81" s="73" t="str">
        <f t="shared" si="108"/>
        <v/>
      </c>
      <c r="P81" s="73" t="str">
        <f t="shared" si="108"/>
        <v/>
      </c>
      <c r="Q81" s="73" t="str">
        <f t="shared" si="108"/>
        <v/>
      </c>
      <c r="R81" s="73" t="str">
        <f t="shared" si="108"/>
        <v/>
      </c>
      <c r="S81" s="73" t="str">
        <f t="shared" si="108"/>
        <v/>
      </c>
      <c r="T81" s="73" t="str">
        <f t="shared" si="108"/>
        <v/>
      </c>
      <c r="U81" s="73" t="str">
        <f t="shared" si="108"/>
        <v/>
      </c>
      <c r="V81" s="73" t="str">
        <f t="shared" si="108"/>
        <v/>
      </c>
      <c r="W81" s="73" t="str">
        <f t="shared" si="108"/>
        <v/>
      </c>
      <c r="X81" s="73" t="str">
        <f t="shared" si="108"/>
        <v/>
      </c>
      <c r="Y81" s="73" t="str">
        <f t="shared" si="108"/>
        <v/>
      </c>
      <c r="Z81" s="73" t="str">
        <f t="shared" si="108"/>
        <v/>
      </c>
      <c r="AA81" s="73" t="str">
        <f t="shared" si="108"/>
        <v/>
      </c>
      <c r="AB81" s="73" t="str">
        <f t="shared" si="108"/>
        <v/>
      </c>
      <c r="AC81" s="73" t="str">
        <f t="shared" si="108"/>
        <v/>
      </c>
      <c r="AD81" s="73" t="str">
        <f t="shared" si="108"/>
        <v/>
      </c>
      <c r="AE81" s="73" t="str">
        <f t="shared" si="108"/>
        <v/>
      </c>
      <c r="AF81" s="73" t="str">
        <f t="shared" si="108"/>
        <v/>
      </c>
      <c r="AG81" s="73" t="str">
        <f t="shared" si="108"/>
        <v/>
      </c>
      <c r="AH81" s="73" t="str">
        <f t="shared" si="108"/>
        <v/>
      </c>
      <c r="AI81" s="73" t="str">
        <f t="shared" si="108"/>
        <v/>
      </c>
      <c r="AJ81" s="73" t="str">
        <f t="shared" si="108"/>
        <v/>
      </c>
      <c r="AK81" s="73" t="str">
        <f t="shared" si="108"/>
        <v/>
      </c>
      <c r="AL81" s="73" t="str">
        <f t="shared" si="108"/>
        <v/>
      </c>
      <c r="AM81" s="73" t="str">
        <f t="shared" si="108"/>
        <v/>
      </c>
      <c r="AN81" s="73" t="str">
        <f t="shared" si="108"/>
        <v/>
      </c>
      <c r="AO81" s="73" t="str">
        <f t="shared" si="108"/>
        <v/>
      </c>
      <c r="AP81" s="73" t="str">
        <f t="shared" si="108"/>
        <v/>
      </c>
      <c r="AQ81" s="73" t="str">
        <f t="shared" si="108"/>
        <v/>
      </c>
      <c r="AR81" s="73" t="str">
        <f t="shared" si="108"/>
        <v/>
      </c>
      <c r="AS81" s="73" t="str">
        <f t="shared" si="108"/>
        <v/>
      </c>
      <c r="AT81" s="73" t="str">
        <f t="shared" si="108"/>
        <v/>
      </c>
      <c r="AU81" s="73" t="str">
        <f t="shared" si="108"/>
        <v/>
      </c>
      <c r="AV81" s="73" t="str">
        <f t="shared" si="108"/>
        <v/>
      </c>
      <c r="AW81" s="73" t="str">
        <f t="shared" si="108"/>
        <v/>
      </c>
      <c r="AX81" s="73" t="str">
        <f t="shared" si="108"/>
        <v/>
      </c>
      <c r="AY81" s="73" t="str">
        <f t="shared" si="108"/>
        <v/>
      </c>
      <c r="AZ81" s="73" t="str">
        <f t="shared" si="108"/>
        <v/>
      </c>
      <c r="BA81" s="73" t="str">
        <f t="shared" si="108"/>
        <v/>
      </c>
      <c r="BB81" s="73" t="str">
        <f t="shared" si="108"/>
        <v/>
      </c>
      <c r="BC81" s="73" t="str">
        <f t="shared" si="108"/>
        <v/>
      </c>
      <c r="BD81" s="73" t="str">
        <f t="shared" si="108"/>
        <v/>
      </c>
      <c r="BE81" s="73" t="str">
        <f t="shared" si="108"/>
        <v/>
      </c>
      <c r="BF81" s="73" t="str">
        <f t="shared" si="108"/>
        <v/>
      </c>
      <c r="BG81" s="73" t="str">
        <f t="shared" si="108"/>
        <v/>
      </c>
      <c r="BH81" s="73" t="str">
        <f t="shared" si="108"/>
        <v/>
      </c>
      <c r="BI81" s="73" t="str">
        <f t="shared" si="108"/>
        <v/>
      </c>
      <c r="BJ81" s="73" t="str">
        <f t="shared" si="108"/>
        <v/>
      </c>
      <c r="BK81" s="73" t="str">
        <f t="shared" si="108"/>
        <v/>
      </c>
      <c r="BL81" s="73" t="str">
        <f t="shared" si="108"/>
        <v/>
      </c>
      <c r="BM81" s="73" t="str">
        <f t="shared" si="108"/>
        <v/>
      </c>
      <c r="BN81" s="73" t="str">
        <f t="shared" si="108"/>
        <v/>
      </c>
      <c r="BO81" s="73" t="str">
        <f t="shared" si="108"/>
        <v/>
      </c>
      <c r="BP81" s="73" t="str">
        <f t="shared" si="108"/>
        <v/>
      </c>
      <c r="BQ81" s="73" t="str">
        <f t="shared" si="108"/>
        <v/>
      </c>
      <c r="BR81" s="73" t="str">
        <f t="shared" si="108"/>
        <v/>
      </c>
      <c r="BS81" s="73" t="str">
        <f t="shared" si="108"/>
        <v/>
      </c>
      <c r="BT81" s="73" t="str">
        <f t="shared" si="108"/>
        <v/>
      </c>
      <c r="BU81" s="73" t="str">
        <f t="shared" si="108"/>
        <v/>
      </c>
      <c r="BV81" s="73" t="str">
        <f t="shared" si="108"/>
        <v/>
      </c>
      <c r="BW81" s="73" t="str">
        <f t="shared" si="108"/>
        <v/>
      </c>
      <c r="BX81" s="73" t="str">
        <f t="shared" si="108"/>
        <v/>
      </c>
      <c r="BY81" s="73" t="str">
        <f t="shared" ref="BY81:CI81" si="109">IF(ISNUMBER(BY$43),BY$43*(BY49/SUM(BY$48:BY$51)),"")</f>
        <v/>
      </c>
      <c r="BZ81" s="73" t="str">
        <f t="shared" si="109"/>
        <v/>
      </c>
      <c r="CA81" s="73" t="str">
        <f t="shared" si="109"/>
        <v/>
      </c>
      <c r="CB81" s="73" t="str">
        <f t="shared" si="109"/>
        <v/>
      </c>
      <c r="CC81" s="73" t="str">
        <f t="shared" si="109"/>
        <v/>
      </c>
      <c r="CD81" s="73" t="str">
        <f t="shared" si="109"/>
        <v/>
      </c>
      <c r="CE81" s="73" t="str">
        <f t="shared" si="109"/>
        <v/>
      </c>
      <c r="CF81" s="73" t="str">
        <f t="shared" si="109"/>
        <v/>
      </c>
      <c r="CG81" s="73" t="str">
        <f t="shared" si="109"/>
        <v/>
      </c>
      <c r="CH81" s="73" t="str">
        <f t="shared" si="109"/>
        <v/>
      </c>
      <c r="CI81" s="73" t="str">
        <f t="shared" si="109"/>
        <v/>
      </c>
    </row>
    <row r="82" spans="1:87">
      <c r="C82" s="59" t="s">
        <v>214</v>
      </c>
      <c r="D82" s="2" t="s">
        <v>898</v>
      </c>
      <c r="E82" s="2" t="s">
        <v>58</v>
      </c>
      <c r="F82" s="2"/>
      <c r="G82" s="420"/>
      <c r="H82" s="420"/>
      <c r="I82" s="420"/>
      <c r="J82" s="73">
        <f t="shared" ref="J82:L82" si="110">IF(ISNUMBER(J$43),J$43*(J50/SUM(J$48:J$51)),"")</f>
        <v>155.61861414380576</v>
      </c>
      <c r="K82" s="73">
        <f>IF(ISNUMBER(K$43),K$43*(K50/SUM(K$48:K$51)),"")</f>
        <v>166.93485440207226</v>
      </c>
      <c r="L82" s="73">
        <f t="shared" si="110"/>
        <v>180.39654194530704</v>
      </c>
      <c r="M82" s="73" t="str">
        <f t="shared" ref="M82:BX82" si="111">IF(ISNUMBER(M$43),M$43*(M50/SUM(M$48:M$51)),"")</f>
        <v/>
      </c>
      <c r="N82" s="73" t="str">
        <f t="shared" si="111"/>
        <v/>
      </c>
      <c r="O82" s="73" t="str">
        <f t="shared" si="111"/>
        <v/>
      </c>
      <c r="P82" s="73" t="str">
        <f t="shared" si="111"/>
        <v/>
      </c>
      <c r="Q82" s="73" t="str">
        <f t="shared" si="111"/>
        <v/>
      </c>
      <c r="R82" s="73" t="str">
        <f t="shared" si="111"/>
        <v/>
      </c>
      <c r="S82" s="73" t="str">
        <f t="shared" si="111"/>
        <v/>
      </c>
      <c r="T82" s="73" t="str">
        <f t="shared" si="111"/>
        <v/>
      </c>
      <c r="U82" s="73" t="str">
        <f t="shared" si="111"/>
        <v/>
      </c>
      <c r="V82" s="73" t="str">
        <f t="shared" si="111"/>
        <v/>
      </c>
      <c r="W82" s="73" t="str">
        <f t="shared" si="111"/>
        <v/>
      </c>
      <c r="X82" s="73" t="str">
        <f t="shared" si="111"/>
        <v/>
      </c>
      <c r="Y82" s="73" t="str">
        <f t="shared" si="111"/>
        <v/>
      </c>
      <c r="Z82" s="73" t="str">
        <f t="shared" si="111"/>
        <v/>
      </c>
      <c r="AA82" s="73" t="str">
        <f t="shared" si="111"/>
        <v/>
      </c>
      <c r="AB82" s="73" t="str">
        <f t="shared" si="111"/>
        <v/>
      </c>
      <c r="AC82" s="73" t="str">
        <f t="shared" si="111"/>
        <v/>
      </c>
      <c r="AD82" s="73" t="str">
        <f t="shared" si="111"/>
        <v/>
      </c>
      <c r="AE82" s="73" t="str">
        <f t="shared" si="111"/>
        <v/>
      </c>
      <c r="AF82" s="73" t="str">
        <f t="shared" si="111"/>
        <v/>
      </c>
      <c r="AG82" s="73" t="str">
        <f t="shared" si="111"/>
        <v/>
      </c>
      <c r="AH82" s="73" t="str">
        <f t="shared" si="111"/>
        <v/>
      </c>
      <c r="AI82" s="73" t="str">
        <f t="shared" si="111"/>
        <v/>
      </c>
      <c r="AJ82" s="73" t="str">
        <f t="shared" si="111"/>
        <v/>
      </c>
      <c r="AK82" s="73" t="str">
        <f t="shared" si="111"/>
        <v/>
      </c>
      <c r="AL82" s="73" t="str">
        <f t="shared" si="111"/>
        <v/>
      </c>
      <c r="AM82" s="73" t="str">
        <f t="shared" si="111"/>
        <v/>
      </c>
      <c r="AN82" s="73" t="str">
        <f t="shared" si="111"/>
        <v/>
      </c>
      <c r="AO82" s="73" t="str">
        <f t="shared" si="111"/>
        <v/>
      </c>
      <c r="AP82" s="73" t="str">
        <f t="shared" si="111"/>
        <v/>
      </c>
      <c r="AQ82" s="73" t="str">
        <f t="shared" si="111"/>
        <v/>
      </c>
      <c r="AR82" s="73" t="str">
        <f t="shared" si="111"/>
        <v/>
      </c>
      <c r="AS82" s="73" t="str">
        <f t="shared" si="111"/>
        <v/>
      </c>
      <c r="AT82" s="73" t="str">
        <f t="shared" si="111"/>
        <v/>
      </c>
      <c r="AU82" s="73" t="str">
        <f t="shared" si="111"/>
        <v/>
      </c>
      <c r="AV82" s="73" t="str">
        <f t="shared" si="111"/>
        <v/>
      </c>
      <c r="AW82" s="73" t="str">
        <f t="shared" si="111"/>
        <v/>
      </c>
      <c r="AX82" s="73" t="str">
        <f t="shared" si="111"/>
        <v/>
      </c>
      <c r="AY82" s="73" t="str">
        <f t="shared" si="111"/>
        <v/>
      </c>
      <c r="AZ82" s="73" t="str">
        <f t="shared" si="111"/>
        <v/>
      </c>
      <c r="BA82" s="73" t="str">
        <f t="shared" si="111"/>
        <v/>
      </c>
      <c r="BB82" s="73" t="str">
        <f t="shared" si="111"/>
        <v/>
      </c>
      <c r="BC82" s="73" t="str">
        <f t="shared" si="111"/>
        <v/>
      </c>
      <c r="BD82" s="73" t="str">
        <f t="shared" si="111"/>
        <v/>
      </c>
      <c r="BE82" s="73" t="str">
        <f t="shared" si="111"/>
        <v/>
      </c>
      <c r="BF82" s="73" t="str">
        <f t="shared" si="111"/>
        <v/>
      </c>
      <c r="BG82" s="73" t="str">
        <f t="shared" si="111"/>
        <v/>
      </c>
      <c r="BH82" s="73" t="str">
        <f t="shared" si="111"/>
        <v/>
      </c>
      <c r="BI82" s="73" t="str">
        <f t="shared" si="111"/>
        <v/>
      </c>
      <c r="BJ82" s="73" t="str">
        <f t="shared" si="111"/>
        <v/>
      </c>
      <c r="BK82" s="73" t="str">
        <f t="shared" si="111"/>
        <v/>
      </c>
      <c r="BL82" s="73" t="str">
        <f t="shared" si="111"/>
        <v/>
      </c>
      <c r="BM82" s="73" t="str">
        <f t="shared" si="111"/>
        <v/>
      </c>
      <c r="BN82" s="73" t="str">
        <f t="shared" si="111"/>
        <v/>
      </c>
      <c r="BO82" s="73" t="str">
        <f t="shared" si="111"/>
        <v/>
      </c>
      <c r="BP82" s="73" t="str">
        <f t="shared" si="111"/>
        <v/>
      </c>
      <c r="BQ82" s="73" t="str">
        <f t="shared" si="111"/>
        <v/>
      </c>
      <c r="BR82" s="73" t="str">
        <f t="shared" si="111"/>
        <v/>
      </c>
      <c r="BS82" s="73" t="str">
        <f t="shared" si="111"/>
        <v/>
      </c>
      <c r="BT82" s="73" t="str">
        <f t="shared" si="111"/>
        <v/>
      </c>
      <c r="BU82" s="73" t="str">
        <f t="shared" si="111"/>
        <v/>
      </c>
      <c r="BV82" s="73" t="str">
        <f t="shared" si="111"/>
        <v/>
      </c>
      <c r="BW82" s="73" t="str">
        <f t="shared" si="111"/>
        <v/>
      </c>
      <c r="BX82" s="73" t="str">
        <f t="shared" si="111"/>
        <v/>
      </c>
      <c r="BY82" s="73" t="str">
        <f t="shared" ref="BY82:CI82" si="112">IF(ISNUMBER(BY$43),BY$43*(BY50/SUM(BY$48:BY$51)),"")</f>
        <v/>
      </c>
      <c r="BZ82" s="73" t="str">
        <f t="shared" si="112"/>
        <v/>
      </c>
      <c r="CA82" s="73" t="str">
        <f t="shared" si="112"/>
        <v/>
      </c>
      <c r="CB82" s="73" t="str">
        <f t="shared" si="112"/>
        <v/>
      </c>
      <c r="CC82" s="73" t="str">
        <f t="shared" si="112"/>
        <v/>
      </c>
      <c r="CD82" s="73" t="str">
        <f t="shared" si="112"/>
        <v/>
      </c>
      <c r="CE82" s="73" t="str">
        <f t="shared" si="112"/>
        <v/>
      </c>
      <c r="CF82" s="73" t="str">
        <f t="shared" si="112"/>
        <v/>
      </c>
      <c r="CG82" s="73" t="str">
        <f t="shared" si="112"/>
        <v/>
      </c>
      <c r="CH82" s="73" t="str">
        <f t="shared" si="112"/>
        <v/>
      </c>
      <c r="CI82" s="73" t="str">
        <f t="shared" si="112"/>
        <v/>
      </c>
    </row>
    <row r="83" spans="1:87">
      <c r="C83" s="59" t="s">
        <v>215</v>
      </c>
      <c r="D83" s="2" t="s">
        <v>898</v>
      </c>
      <c r="E83" s="2" t="s">
        <v>58</v>
      </c>
      <c r="F83" s="2"/>
      <c r="G83" s="420"/>
      <c r="H83" s="420"/>
      <c r="I83" s="420"/>
      <c r="J83" s="73">
        <f t="shared" ref="J83:L83" si="113">IF(ISNUMBER(J$43),J$43*(J51/SUM(J$48:J$51)),"")</f>
        <v>30.470213499732004</v>
      </c>
      <c r="K83" s="73">
        <f>IF(ISNUMBER(K$43),K$43*(K51/SUM(K$48:K$51)),"")</f>
        <v>31.781801143981607</v>
      </c>
      <c r="L83" s="73">
        <f t="shared" si="113"/>
        <v>32.532602209339707</v>
      </c>
      <c r="M83" s="73" t="str">
        <f t="shared" ref="M83:BX83" si="114">IF(ISNUMBER(M$43),M$43*(M51/SUM(M$48:M$51)),"")</f>
        <v/>
      </c>
      <c r="N83" s="73" t="str">
        <f t="shared" si="114"/>
        <v/>
      </c>
      <c r="O83" s="73" t="str">
        <f t="shared" si="114"/>
        <v/>
      </c>
      <c r="P83" s="73" t="str">
        <f t="shared" si="114"/>
        <v/>
      </c>
      <c r="Q83" s="73" t="str">
        <f t="shared" si="114"/>
        <v/>
      </c>
      <c r="R83" s="73" t="str">
        <f t="shared" si="114"/>
        <v/>
      </c>
      <c r="S83" s="73" t="str">
        <f t="shared" si="114"/>
        <v/>
      </c>
      <c r="T83" s="73" t="str">
        <f t="shared" si="114"/>
        <v/>
      </c>
      <c r="U83" s="73" t="str">
        <f t="shared" si="114"/>
        <v/>
      </c>
      <c r="V83" s="73" t="str">
        <f t="shared" si="114"/>
        <v/>
      </c>
      <c r="W83" s="73" t="str">
        <f t="shared" si="114"/>
        <v/>
      </c>
      <c r="X83" s="73" t="str">
        <f t="shared" si="114"/>
        <v/>
      </c>
      <c r="Y83" s="73" t="str">
        <f t="shared" si="114"/>
        <v/>
      </c>
      <c r="Z83" s="73" t="str">
        <f t="shared" si="114"/>
        <v/>
      </c>
      <c r="AA83" s="73" t="str">
        <f t="shared" si="114"/>
        <v/>
      </c>
      <c r="AB83" s="73" t="str">
        <f t="shared" si="114"/>
        <v/>
      </c>
      <c r="AC83" s="73" t="str">
        <f t="shared" si="114"/>
        <v/>
      </c>
      <c r="AD83" s="73" t="str">
        <f t="shared" si="114"/>
        <v/>
      </c>
      <c r="AE83" s="73" t="str">
        <f t="shared" si="114"/>
        <v/>
      </c>
      <c r="AF83" s="73" t="str">
        <f t="shared" si="114"/>
        <v/>
      </c>
      <c r="AG83" s="73" t="str">
        <f t="shared" si="114"/>
        <v/>
      </c>
      <c r="AH83" s="73" t="str">
        <f t="shared" si="114"/>
        <v/>
      </c>
      <c r="AI83" s="73" t="str">
        <f t="shared" si="114"/>
        <v/>
      </c>
      <c r="AJ83" s="73" t="str">
        <f t="shared" si="114"/>
        <v/>
      </c>
      <c r="AK83" s="73" t="str">
        <f t="shared" si="114"/>
        <v/>
      </c>
      <c r="AL83" s="73" t="str">
        <f t="shared" si="114"/>
        <v/>
      </c>
      <c r="AM83" s="73" t="str">
        <f t="shared" si="114"/>
        <v/>
      </c>
      <c r="AN83" s="73" t="str">
        <f t="shared" si="114"/>
        <v/>
      </c>
      <c r="AO83" s="73" t="str">
        <f t="shared" si="114"/>
        <v/>
      </c>
      <c r="AP83" s="73" t="str">
        <f t="shared" si="114"/>
        <v/>
      </c>
      <c r="AQ83" s="73" t="str">
        <f t="shared" si="114"/>
        <v/>
      </c>
      <c r="AR83" s="73" t="str">
        <f t="shared" si="114"/>
        <v/>
      </c>
      <c r="AS83" s="73" t="str">
        <f t="shared" si="114"/>
        <v/>
      </c>
      <c r="AT83" s="73" t="str">
        <f t="shared" si="114"/>
        <v/>
      </c>
      <c r="AU83" s="73" t="str">
        <f t="shared" si="114"/>
        <v/>
      </c>
      <c r="AV83" s="73" t="str">
        <f t="shared" si="114"/>
        <v/>
      </c>
      <c r="AW83" s="73" t="str">
        <f t="shared" si="114"/>
        <v/>
      </c>
      <c r="AX83" s="73" t="str">
        <f t="shared" si="114"/>
        <v/>
      </c>
      <c r="AY83" s="73" t="str">
        <f t="shared" si="114"/>
        <v/>
      </c>
      <c r="AZ83" s="73" t="str">
        <f t="shared" si="114"/>
        <v/>
      </c>
      <c r="BA83" s="73" t="str">
        <f t="shared" si="114"/>
        <v/>
      </c>
      <c r="BB83" s="73" t="str">
        <f t="shared" si="114"/>
        <v/>
      </c>
      <c r="BC83" s="73" t="str">
        <f t="shared" si="114"/>
        <v/>
      </c>
      <c r="BD83" s="73" t="str">
        <f t="shared" si="114"/>
        <v/>
      </c>
      <c r="BE83" s="73" t="str">
        <f t="shared" si="114"/>
        <v/>
      </c>
      <c r="BF83" s="73" t="str">
        <f t="shared" si="114"/>
        <v/>
      </c>
      <c r="BG83" s="73" t="str">
        <f t="shared" si="114"/>
        <v/>
      </c>
      <c r="BH83" s="73" t="str">
        <f t="shared" si="114"/>
        <v/>
      </c>
      <c r="BI83" s="73" t="str">
        <f t="shared" si="114"/>
        <v/>
      </c>
      <c r="BJ83" s="73" t="str">
        <f t="shared" si="114"/>
        <v/>
      </c>
      <c r="BK83" s="73" t="str">
        <f t="shared" si="114"/>
        <v/>
      </c>
      <c r="BL83" s="73" t="str">
        <f t="shared" si="114"/>
        <v/>
      </c>
      <c r="BM83" s="73" t="str">
        <f t="shared" si="114"/>
        <v/>
      </c>
      <c r="BN83" s="73" t="str">
        <f t="shared" si="114"/>
        <v/>
      </c>
      <c r="BO83" s="73" t="str">
        <f t="shared" si="114"/>
        <v/>
      </c>
      <c r="BP83" s="73" t="str">
        <f t="shared" si="114"/>
        <v/>
      </c>
      <c r="BQ83" s="73" t="str">
        <f t="shared" si="114"/>
        <v/>
      </c>
      <c r="BR83" s="73" t="str">
        <f t="shared" si="114"/>
        <v/>
      </c>
      <c r="BS83" s="73" t="str">
        <f t="shared" si="114"/>
        <v/>
      </c>
      <c r="BT83" s="73" t="str">
        <f t="shared" si="114"/>
        <v/>
      </c>
      <c r="BU83" s="73" t="str">
        <f t="shared" si="114"/>
        <v/>
      </c>
      <c r="BV83" s="73" t="str">
        <f t="shared" si="114"/>
        <v/>
      </c>
      <c r="BW83" s="73" t="str">
        <f t="shared" si="114"/>
        <v/>
      </c>
      <c r="BX83" s="73" t="str">
        <f t="shared" si="114"/>
        <v/>
      </c>
      <c r="BY83" s="73" t="str">
        <f t="shared" ref="BY83:CI83" si="115">IF(ISNUMBER(BY$43),BY$43*(BY51/SUM(BY$48:BY$51)),"")</f>
        <v/>
      </c>
      <c r="BZ83" s="73" t="str">
        <f t="shared" si="115"/>
        <v/>
      </c>
      <c r="CA83" s="73" t="str">
        <f t="shared" si="115"/>
        <v/>
      </c>
      <c r="CB83" s="73" t="str">
        <f t="shared" si="115"/>
        <v/>
      </c>
      <c r="CC83" s="73" t="str">
        <f t="shared" si="115"/>
        <v/>
      </c>
      <c r="CD83" s="73" t="str">
        <f t="shared" si="115"/>
        <v/>
      </c>
      <c r="CE83" s="73" t="str">
        <f t="shared" si="115"/>
        <v/>
      </c>
      <c r="CF83" s="73" t="str">
        <f t="shared" si="115"/>
        <v/>
      </c>
      <c r="CG83" s="73" t="str">
        <f t="shared" si="115"/>
        <v/>
      </c>
      <c r="CH83" s="73" t="str">
        <f t="shared" si="115"/>
        <v/>
      </c>
      <c r="CI83" s="73" t="str">
        <f t="shared" si="115"/>
        <v/>
      </c>
    </row>
    <row r="84" spans="1:87">
      <c r="C84" s="59" t="s">
        <v>216</v>
      </c>
      <c r="D84" s="2" t="s">
        <v>898</v>
      </c>
      <c r="E84" s="2" t="s">
        <v>58</v>
      </c>
      <c r="F84" s="2"/>
      <c r="G84" s="420"/>
      <c r="H84" s="420"/>
      <c r="I84" s="420"/>
      <c r="J84" s="73">
        <f t="shared" ref="J84:L84" si="116">IF(ISNUMBER(J$42),J$42*(J52/SUM(J$46:J$47,J$52)),"")</f>
        <v>1.3842419866636426</v>
      </c>
      <c r="K84" s="73">
        <f>IF(ISNUMBER(K$42),K$42*(K52/SUM(K$46:K$47,K$52)),"")</f>
        <v>1.4304039360082739</v>
      </c>
      <c r="L84" s="73">
        <f t="shared" si="116"/>
        <v>1.5563476491345736</v>
      </c>
      <c r="M84" s="73" t="str">
        <f t="shared" ref="M84:BX84" si="117">IF(ISNUMBER(M$42),M$42*(M52/SUM(M$46:M$47,M$52)),"")</f>
        <v/>
      </c>
      <c r="N84" s="73" t="str">
        <f t="shared" si="117"/>
        <v/>
      </c>
      <c r="O84" s="73" t="str">
        <f t="shared" si="117"/>
        <v/>
      </c>
      <c r="P84" s="73" t="str">
        <f t="shared" si="117"/>
        <v/>
      </c>
      <c r="Q84" s="73" t="str">
        <f t="shared" si="117"/>
        <v/>
      </c>
      <c r="R84" s="73" t="str">
        <f t="shared" si="117"/>
        <v/>
      </c>
      <c r="S84" s="73" t="str">
        <f t="shared" si="117"/>
        <v/>
      </c>
      <c r="T84" s="73" t="str">
        <f t="shared" si="117"/>
        <v/>
      </c>
      <c r="U84" s="73" t="str">
        <f t="shared" si="117"/>
        <v/>
      </c>
      <c r="V84" s="73" t="str">
        <f t="shared" si="117"/>
        <v/>
      </c>
      <c r="W84" s="73" t="str">
        <f t="shared" si="117"/>
        <v/>
      </c>
      <c r="X84" s="73" t="str">
        <f t="shared" si="117"/>
        <v/>
      </c>
      <c r="Y84" s="73" t="str">
        <f t="shared" si="117"/>
        <v/>
      </c>
      <c r="Z84" s="73" t="str">
        <f t="shared" si="117"/>
        <v/>
      </c>
      <c r="AA84" s="73" t="str">
        <f t="shared" si="117"/>
        <v/>
      </c>
      <c r="AB84" s="73" t="str">
        <f t="shared" si="117"/>
        <v/>
      </c>
      <c r="AC84" s="73" t="str">
        <f t="shared" si="117"/>
        <v/>
      </c>
      <c r="AD84" s="73" t="str">
        <f t="shared" si="117"/>
        <v/>
      </c>
      <c r="AE84" s="73" t="str">
        <f t="shared" si="117"/>
        <v/>
      </c>
      <c r="AF84" s="73" t="str">
        <f t="shared" si="117"/>
        <v/>
      </c>
      <c r="AG84" s="73" t="str">
        <f t="shared" si="117"/>
        <v/>
      </c>
      <c r="AH84" s="73" t="str">
        <f t="shared" si="117"/>
        <v/>
      </c>
      <c r="AI84" s="73" t="str">
        <f t="shared" si="117"/>
        <v/>
      </c>
      <c r="AJ84" s="73" t="str">
        <f t="shared" si="117"/>
        <v/>
      </c>
      <c r="AK84" s="73" t="str">
        <f t="shared" si="117"/>
        <v/>
      </c>
      <c r="AL84" s="73" t="str">
        <f t="shared" si="117"/>
        <v/>
      </c>
      <c r="AM84" s="73" t="str">
        <f t="shared" si="117"/>
        <v/>
      </c>
      <c r="AN84" s="73" t="str">
        <f t="shared" si="117"/>
        <v/>
      </c>
      <c r="AO84" s="73" t="str">
        <f t="shared" si="117"/>
        <v/>
      </c>
      <c r="AP84" s="73" t="str">
        <f t="shared" si="117"/>
        <v/>
      </c>
      <c r="AQ84" s="73" t="str">
        <f t="shared" si="117"/>
        <v/>
      </c>
      <c r="AR84" s="73" t="str">
        <f t="shared" si="117"/>
        <v/>
      </c>
      <c r="AS84" s="73" t="str">
        <f t="shared" si="117"/>
        <v/>
      </c>
      <c r="AT84" s="73" t="str">
        <f t="shared" si="117"/>
        <v/>
      </c>
      <c r="AU84" s="73" t="str">
        <f t="shared" si="117"/>
        <v/>
      </c>
      <c r="AV84" s="73" t="str">
        <f t="shared" si="117"/>
        <v/>
      </c>
      <c r="AW84" s="73" t="str">
        <f t="shared" si="117"/>
        <v/>
      </c>
      <c r="AX84" s="73" t="str">
        <f t="shared" si="117"/>
        <v/>
      </c>
      <c r="AY84" s="73" t="str">
        <f t="shared" si="117"/>
        <v/>
      </c>
      <c r="AZ84" s="73" t="str">
        <f t="shared" si="117"/>
        <v/>
      </c>
      <c r="BA84" s="73" t="str">
        <f t="shared" si="117"/>
        <v/>
      </c>
      <c r="BB84" s="73" t="str">
        <f t="shared" si="117"/>
        <v/>
      </c>
      <c r="BC84" s="73" t="str">
        <f t="shared" si="117"/>
        <v/>
      </c>
      <c r="BD84" s="73" t="str">
        <f t="shared" si="117"/>
        <v/>
      </c>
      <c r="BE84" s="73" t="str">
        <f t="shared" si="117"/>
        <v/>
      </c>
      <c r="BF84" s="73" t="str">
        <f t="shared" si="117"/>
        <v/>
      </c>
      <c r="BG84" s="73" t="str">
        <f t="shared" si="117"/>
        <v/>
      </c>
      <c r="BH84" s="73" t="str">
        <f t="shared" si="117"/>
        <v/>
      </c>
      <c r="BI84" s="73" t="str">
        <f t="shared" si="117"/>
        <v/>
      </c>
      <c r="BJ84" s="73" t="str">
        <f t="shared" si="117"/>
        <v/>
      </c>
      <c r="BK84" s="73" t="str">
        <f t="shared" si="117"/>
        <v/>
      </c>
      <c r="BL84" s="73" t="str">
        <f t="shared" si="117"/>
        <v/>
      </c>
      <c r="BM84" s="73" t="str">
        <f t="shared" si="117"/>
        <v/>
      </c>
      <c r="BN84" s="73" t="str">
        <f t="shared" si="117"/>
        <v/>
      </c>
      <c r="BO84" s="73" t="str">
        <f t="shared" si="117"/>
        <v/>
      </c>
      <c r="BP84" s="73" t="str">
        <f t="shared" si="117"/>
        <v/>
      </c>
      <c r="BQ84" s="73" t="str">
        <f t="shared" si="117"/>
        <v/>
      </c>
      <c r="BR84" s="73" t="str">
        <f t="shared" si="117"/>
        <v/>
      </c>
      <c r="BS84" s="73" t="str">
        <f t="shared" si="117"/>
        <v/>
      </c>
      <c r="BT84" s="73" t="str">
        <f t="shared" si="117"/>
        <v/>
      </c>
      <c r="BU84" s="73" t="str">
        <f t="shared" si="117"/>
        <v/>
      </c>
      <c r="BV84" s="73" t="str">
        <f t="shared" si="117"/>
        <v/>
      </c>
      <c r="BW84" s="73" t="str">
        <f t="shared" si="117"/>
        <v/>
      </c>
      <c r="BX84" s="73" t="str">
        <f t="shared" si="117"/>
        <v/>
      </c>
      <c r="BY84" s="73" t="str">
        <f t="shared" ref="BY84:CI84" si="118">IF(ISNUMBER(BY$42),BY$42*(BY52/SUM(BY$46:BY$47,BY$52)),"")</f>
        <v/>
      </c>
      <c r="BZ84" s="73" t="str">
        <f t="shared" si="118"/>
        <v/>
      </c>
      <c r="CA84" s="73" t="str">
        <f t="shared" si="118"/>
        <v/>
      </c>
      <c r="CB84" s="73" t="str">
        <f t="shared" si="118"/>
        <v/>
      </c>
      <c r="CC84" s="73" t="str">
        <f t="shared" si="118"/>
        <v/>
      </c>
      <c r="CD84" s="73" t="str">
        <f t="shared" si="118"/>
        <v/>
      </c>
      <c r="CE84" s="73" t="str">
        <f t="shared" si="118"/>
        <v/>
      </c>
      <c r="CF84" s="73" t="str">
        <f t="shared" si="118"/>
        <v/>
      </c>
      <c r="CG84" s="73" t="str">
        <f t="shared" si="118"/>
        <v/>
      </c>
      <c r="CH84" s="73" t="str">
        <f t="shared" si="118"/>
        <v/>
      </c>
      <c r="CI84" s="73" t="str">
        <f t="shared" si="118"/>
        <v/>
      </c>
    </row>
    <row r="85" spans="1:87">
      <c r="C85" s="59"/>
      <c r="D85" s="2"/>
      <c r="E85" s="2"/>
      <c r="F85" s="2"/>
    </row>
    <row r="86" spans="1:87">
      <c r="C86" s="56" t="s">
        <v>415</v>
      </c>
      <c r="D86" s="2"/>
      <c r="E86" s="2"/>
      <c r="F86" s="2"/>
    </row>
    <row r="87" spans="1:87">
      <c r="C87" s="59" t="s">
        <v>210</v>
      </c>
      <c r="D87" s="2" t="s">
        <v>898</v>
      </c>
      <c r="E87" s="2" t="s">
        <v>58</v>
      </c>
      <c r="F87" s="2"/>
      <c r="G87" s="420"/>
      <c r="H87" s="420"/>
      <c r="I87" s="420"/>
      <c r="J87" s="73">
        <f>IF(ISNUMBER(J78),J78,I87*(1+J$33)*(1+J$34*I$55)*(1+J$6+J27))</f>
        <v>109.04681503889579</v>
      </c>
      <c r="K87" s="73">
        <f>IF(ISNUMBER(K78),K78,J87*(1+K$33)*(1+K$34*J$55)*(1+K$6+K27))</f>
        <v>114.35986377354612</v>
      </c>
      <c r="L87" s="73">
        <f>IF(ISNUMBER(L78),L78,K87*(1+L$33)*(1+L$34*K$55)*(1+L$6+L27))</f>
        <v>123.77048844954918</v>
      </c>
      <c r="M87" s="73">
        <f>IF(ISNUMBER(M78),M78,L87*(1+M$33)*(1+M$34*L$55)*(1+M$6+M27))</f>
        <v>136.68642396355784</v>
      </c>
      <c r="N87" s="73">
        <f>IF(ISNUMBER(N78),N78,M87*(1+N$33)*(1+N$34*M$55)*(1+N$6+N27))</f>
        <v>148.53670245827988</v>
      </c>
      <c r="O87" s="73">
        <f t="shared" ref="O87:AF87" si="119">IF(ISNUMBER(O78),O78,N87*(1+O$33)*(1+O$34*N$55)*(1+O$6+O27))</f>
        <v>153.94920250857732</v>
      </c>
      <c r="P87" s="73">
        <f>IF(ISNUMBER(P78),P78,O87*(1+P$33)*(1+P$34*O$55)*(1+P$6+P27))</f>
        <v>158.95701017536939</v>
      </c>
      <c r="Q87" s="73">
        <f t="shared" si="119"/>
        <v>161.73003319474748</v>
      </c>
      <c r="R87" s="73">
        <f t="shared" si="119"/>
        <v>164.33016682592284</v>
      </c>
      <c r="S87" s="73">
        <f t="shared" si="119"/>
        <v>167.23620733993729</v>
      </c>
      <c r="T87" s="73">
        <f t="shared" si="119"/>
        <v>170.47692242439732</v>
      </c>
      <c r="U87" s="73">
        <f t="shared" si="119"/>
        <v>173.73078140950298</v>
      </c>
      <c r="V87" s="73">
        <f t="shared" si="119"/>
        <v>180.9473058376866</v>
      </c>
      <c r="W87" s="73">
        <f t="shared" si="119"/>
        <v>188.46458943314227</v>
      </c>
      <c r="X87" s="73">
        <f t="shared" si="119"/>
        <v>196.29521006187653</v>
      </c>
      <c r="Y87" s="73">
        <f t="shared" si="119"/>
        <v>204.45227347793298</v>
      </c>
      <c r="Z87" s="73">
        <f t="shared" si="119"/>
        <v>212.94943555972762</v>
      </c>
      <c r="AA87" s="73">
        <f t="shared" si="119"/>
        <v>221.80092548654073</v>
      </c>
      <c r="AB87" s="73">
        <f t="shared" si="119"/>
        <v>231.02156989506491</v>
      </c>
      <c r="AC87" s="73">
        <f t="shared" si="119"/>
        <v>240.62681805760866</v>
      </c>
      <c r="AD87" s="73">
        <f t="shared" si="119"/>
        <v>250.63276812532763</v>
      </c>
      <c r="AE87" s="73">
        <f t="shared" si="119"/>
        <v>261.05619448170285</v>
      </c>
      <c r="AF87" s="73">
        <f t="shared" si="119"/>
        <v>271.91457625341451</v>
      </c>
      <c r="AG87" s="73">
        <f t="shared" ref="AG87" si="120">IF(ISNUMBER(AG78),AG78,AF87*(1+AG$33)*(1+AG$34*AF$55)*(1+AG$6+AG27))</f>
        <v>277.77947073877129</v>
      </c>
      <c r="AH87" s="73">
        <f t="shared" ref="AH87" si="121">IF(ISNUMBER(AH78),AH78,AG87*(1+AH$33)*(1+AH$34*AG$55)*(1+AH$6+AH27))</f>
        <v>283.77239533225361</v>
      </c>
      <c r="AI87" s="73">
        <f t="shared" ref="AI87" si="122">IF(ISNUMBER(AI78),AI78,AH87*(1+AI$33)*(1+AI$34*AH$55)*(1+AI$6+AI27))</f>
        <v>289.89618050376419</v>
      </c>
      <c r="AJ87" s="73">
        <f t="shared" ref="AJ87" si="123">IF(ISNUMBER(AJ78),AJ78,AI87*(1+AJ$33)*(1+AJ$34*AI$55)*(1+AJ$6+AJ27))</f>
        <v>296.15372011605291</v>
      </c>
      <c r="AK87" s="73">
        <f t="shared" ref="AK87" si="124">IF(ISNUMBER(AK78),AK78,AJ87*(1+AK$33)*(1+AK$34*AJ$55)*(1+AK$6+AK27))</f>
        <v>302.54797286303312</v>
      </c>
      <c r="AL87" s="73">
        <f t="shared" ref="AL87" si="125">IF(ISNUMBER(AL78),AL78,AK87*(1+AL$33)*(1+AL$34*AK$55)*(1+AL$6+AL27))</f>
        <v>309.08196374114738</v>
      </c>
      <c r="AM87" s="73">
        <f t="shared" ref="AM87" si="126">IF(ISNUMBER(AM78),AM78,AL87*(1+AM$33)*(1+AM$34*AL$55)*(1+AM$6+AM27))</f>
        <v>315.75878555455006</v>
      </c>
      <c r="AN87" s="73">
        <f t="shared" ref="AN87" si="127">IF(ISNUMBER(AN78),AN78,AM87*(1+AN$33)*(1+AN$34*AM$55)*(1+AN$6+AN27))</f>
        <v>322.58160045489382</v>
      </c>
      <c r="AO87" s="73">
        <f t="shared" ref="AO87" si="128">IF(ISNUMBER(AO78),AO78,AN87*(1+AO$33)*(1+AO$34*AN$55)*(1+AO$6+AO27))</f>
        <v>329.55364151652537</v>
      </c>
      <c r="AP87" s="73">
        <f t="shared" ref="AP87" si="129">IF(ISNUMBER(AP78),AP78,AO87*(1+AP$33)*(1+AP$34*AO$55)*(1+AP$6+AP27))</f>
        <v>336.67821434791449</v>
      </c>
      <c r="AQ87" s="73">
        <f t="shared" ref="AQ87" si="130">IF(ISNUMBER(AQ78),AQ78,AP87*(1+AQ$33)*(1+AQ$34*AP$55)*(1+AQ$6+AQ27))</f>
        <v>343.95869874015904</v>
      </c>
      <c r="AR87" s="73">
        <f t="shared" ref="AR87" si="131">IF(ISNUMBER(AR78),AR78,AQ87*(1+AR$33)*(1+AR$34*AQ$55)*(1+AR$6+AR27))</f>
        <v>351.39855035343021</v>
      </c>
      <c r="AS87" s="73">
        <f t="shared" ref="AS87" si="132">IF(ISNUMBER(AS78),AS78,AR87*(1+AS$33)*(1+AS$34*AR$55)*(1+AS$6+AS27))</f>
        <v>359.0013024422413</v>
      </c>
      <c r="AT87" s="73">
        <f t="shared" ref="AT87" si="133">IF(ISNUMBER(AT78),AT78,AS87*(1+AT$33)*(1+AT$34*AS$55)*(1+AT$6+AT27))</f>
        <v>366.77056762044424</v>
      </c>
      <c r="AU87" s="73">
        <f t="shared" ref="AU87" si="134">IF(ISNUMBER(AU78),AU78,AT87*(1+AU$33)*(1+AU$34*AT$55)*(1+AU$6+AU27))</f>
        <v>374.71003966687977</v>
      </c>
      <c r="AV87" s="73">
        <f t="shared" ref="AV87" si="135">IF(ISNUMBER(AV78),AV78,AU87*(1+AV$33)*(1+AV$34*AU$55)*(1+AV$6+AV27))</f>
        <v>382.82349537262866</v>
      </c>
      <c r="AW87" s="73">
        <f t="shared" ref="AW87" si="136">IF(ISNUMBER(AW78),AW78,AV87*(1+AW$33)*(1+AW$34*AV$55)*(1+AW$6+AW27))</f>
        <v>391.11479643083447</v>
      </c>
      <c r="AX87" s="73">
        <f t="shared" ref="AX87" si="137">IF(ISNUMBER(AX78),AX78,AW87*(1+AX$33)*(1+AX$34*AW$55)*(1+AX$6+AX27))</f>
        <v>399.58789137008949</v>
      </c>
      <c r="AY87" s="73">
        <f t="shared" ref="AY87" si="138">IF(ISNUMBER(AY78),AY78,AX87*(1+AY$33)*(1+AY$34*AX$55)*(1+AY$6+AY27))</f>
        <v>408.24681753240117</v>
      </c>
      <c r="AZ87" s="73">
        <f t="shared" ref="AZ87" si="139">IF(ISNUMBER(AZ78),AZ78,AY87*(1+AZ$33)*(1+AZ$34*AY$55)*(1+AZ$6+AZ27))</f>
        <v>417.0957030967781</v>
      </c>
      <c r="BA87" s="73">
        <f t="shared" ref="BA87" si="140">IF(ISNUMBER(BA78),BA78,AZ87*(1+BA$33)*(1+BA$34*AZ$55)*(1+BA$6+BA27))</f>
        <v>426.13876914950072</v>
      </c>
      <c r="BB87" s="73">
        <f t="shared" ref="BB87" si="141">IF(ISNUMBER(BB78),BB78,BA87*(1+BB$33)*(1+BB$34*BA$55)*(1+BB$6+BB27))</f>
        <v>435.38033180216701</v>
      </c>
      <c r="BC87" s="73">
        <f t="shared" ref="BC87" si="142">IF(ISNUMBER(BC78),BC78,BB87*(1+BC$33)*(1+BC$34*BB$55)*(1+BC$6+BC27))</f>
        <v>444.82480435862709</v>
      </c>
      <c r="BD87" s="73">
        <f t="shared" ref="BD87" si="143">IF(ISNUMBER(BD78),BD78,BC87*(1+BD$33)*(1+BD$34*BC$55)*(1+BD$6+BD27))</f>
        <v>454.47669953195003</v>
      </c>
      <c r="BE87" s="73">
        <f t="shared" ref="BE87" si="144">IF(ISNUMBER(BE78),BE78,BD87*(1+BE$33)*(1+BE$34*BD$55)*(1+BE$6+BE27))</f>
        <v>464.34063171259089</v>
      </c>
      <c r="BF87" s="73">
        <f t="shared" ref="BF87" si="145">IF(ISNUMBER(BF78),BF78,BE87*(1+BF$33)*(1+BF$34*BE$55)*(1+BF$6+BF27))</f>
        <v>474.42131928895452</v>
      </c>
      <c r="BG87" s="73">
        <f t="shared" ref="BG87" si="146">IF(ISNUMBER(BG78),BG78,BF87*(1+BG$33)*(1+BG$34*BF$55)*(1+BG$6+BG27))</f>
        <v>484.72358702158056</v>
      </c>
      <c r="BH87" s="73">
        <f t="shared" ref="BH87" si="147">IF(ISNUMBER(BH78),BH78,BG87*(1+BH$33)*(1+BH$34*BG$55)*(1+BH$6+BH27))</f>
        <v>495.25236847220327</v>
      </c>
      <c r="BI87" s="73">
        <f t="shared" ref="BI87" si="148">IF(ISNUMBER(BI78),BI78,BH87*(1+BI$33)*(1+BI$34*BH$55)*(1+BI$6+BI27))</f>
        <v>506.01270848896905</v>
      </c>
      <c r="BJ87" s="73">
        <f t="shared" ref="BJ87" si="149">IF(ISNUMBER(BJ78),BJ78,BI87*(1+BJ$33)*(1+BJ$34*BI$55)*(1+BJ$6+BJ27))</f>
        <v>517.0097657491259</v>
      </c>
      <c r="BK87" s="73">
        <f t="shared" ref="BK87" si="150">IF(ISNUMBER(BK78),BK78,BJ87*(1+BK$33)*(1+BK$34*BJ$55)*(1+BK$6+BK27))</f>
        <v>528.2488153605284</v>
      </c>
      <c r="BL87" s="73">
        <f t="shared" ref="BL87" si="151">IF(ISNUMBER(BL78),BL78,BK87*(1+BL$33)*(1+BL$34*BK$55)*(1+BL$6+BL27))</f>
        <v>539.73525152333445</v>
      </c>
      <c r="BM87" s="73">
        <f t="shared" ref="BM87" si="152">IF(ISNUMBER(BM78),BM78,BL87*(1+BM$33)*(1+BM$34*BL$55)*(1+BM$6+BM27))</f>
        <v>551.47459025330431</v>
      </c>
      <c r="BN87" s="73">
        <f t="shared" ref="BN87" si="153">IF(ISNUMBER(BN78),BN78,BM87*(1+BN$33)*(1+BN$34*BM$55)*(1+BN$6+BN27))</f>
        <v>563.47247216814117</v>
      </c>
      <c r="BO87" s="73">
        <f t="shared" ref="BO87" si="154">IF(ISNUMBER(BO78),BO78,BN87*(1+BO$33)*(1+BO$34*BN$55)*(1+BO$6+BO27))</f>
        <v>575.73466533835267</v>
      </c>
      <c r="BP87" s="73">
        <f t="shared" ref="BP87" si="155">IF(ISNUMBER(BP78),BP78,BO87*(1+BP$33)*(1+BP$34*BO$55)*(1+BP$6+BP27))</f>
        <v>588.26706820414233</v>
      </c>
      <c r="BQ87" s="73">
        <f t="shared" ref="BQ87" si="156">IF(ISNUMBER(BQ78),BQ78,BP87*(1+BQ$33)*(1+BQ$34*BP$55)*(1+BQ$6+BQ27))</f>
        <v>601.07571255987864</v>
      </c>
      <c r="BR87" s="73">
        <f t="shared" ref="BR87" si="157">IF(ISNUMBER(BR78),BR78,BQ87*(1+BR$33)*(1+BR$34*BQ$55)*(1+BR$6+BR27))</f>
        <v>614.16676660772612</v>
      </c>
      <c r="BS87" s="73">
        <f t="shared" ref="BS87" si="158">IF(ISNUMBER(BS78),BS78,BR87*(1+BS$33)*(1+BS$34*BR$55)*(1+BS$6+BS27))</f>
        <v>627.54653808205808</v>
      </c>
      <c r="BT87" s="73">
        <f t="shared" ref="BT87" si="159">IF(ISNUMBER(BT78),BT78,BS87*(1+BT$33)*(1+BT$34*BS$55)*(1+BT$6+BT27))</f>
        <v>641.22147744631172</v>
      </c>
      <c r="BU87" s="73">
        <f t="shared" ref="BU87" si="160">IF(ISNUMBER(BU78),BU78,BT87*(1+BU$33)*(1+BU$34*BT$55)*(1+BU$6+BU27))</f>
        <v>655.19818116398392</v>
      </c>
      <c r="BV87" s="73">
        <f t="shared" ref="BV87" si="161">IF(ISNUMBER(BV78),BV78,BU87*(1+BV$33)*(1+BV$34*BU$55)*(1+BV$6+BV27))</f>
        <v>669.48339504550688</v>
      </c>
      <c r="BW87" s="73">
        <f t="shared" ref="BW87" si="162">IF(ISNUMBER(BW78),BW78,BV87*(1+BW$33)*(1+BW$34*BV$55)*(1+BW$6+BW27))</f>
        <v>684.08401767278406</v>
      </c>
      <c r="BX87" s="73">
        <f t="shared" ref="BX87" si="163">IF(ISNUMBER(BX78),BX78,BW87*(1+BX$33)*(1+BX$34*BW$55)*(1+BX$6+BX27))</f>
        <v>699.00710390320864</v>
      </c>
      <c r="BY87" s="73">
        <f t="shared" ref="BY87" si="164">IF(ISNUMBER(BY78),BY78,BX87*(1+BY$33)*(1+BY$34*BX$55)*(1+BY$6+BY27))</f>
        <v>714.2598684550303</v>
      </c>
      <c r="BZ87" s="73">
        <f t="shared" ref="BZ87" si="165">IF(ISNUMBER(BZ78),BZ78,BY87*(1+BZ$33)*(1+BZ$34*BY$55)*(1+BZ$6+BZ27))</f>
        <v>729.84968957598039</v>
      </c>
      <c r="CA87" s="73">
        <f t="shared" ref="CA87" si="166">IF(ISNUMBER(CA78),CA78,BZ87*(1+CA$33)*(1+CA$34*BZ$55)*(1+CA$6+CA27))</f>
        <v>745.78411279711122</v>
      </c>
      <c r="CB87" s="73">
        <f t="shared" ref="CB87" si="167">IF(ISNUMBER(CB78),CB78,CA87*(1+CB$33)*(1+CB$34*CA$55)*(1+CB$6+CB27))</f>
        <v>762.07085477384953</v>
      </c>
      <c r="CC87" s="73">
        <f t="shared" ref="CC87" si="168">IF(ISNUMBER(CC78),CC78,CB87*(1+CC$33)*(1+CC$34*CB$55)*(1+CC$6+CC27))</f>
        <v>778.71780721631569</v>
      </c>
      <c r="CD87" s="73">
        <f t="shared" ref="CD87" si="169">IF(ISNUMBER(CD78),CD78,CC87*(1+CD$33)*(1+CD$34*CC$55)*(1+CD$6+CD27))</f>
        <v>795.73304091100385</v>
      </c>
      <c r="CE87" s="73">
        <f t="shared" ref="CE87" si="170">IF(ISNUMBER(CE78),CE78,CD87*(1+CE$33)*(1+CE$34*CD$55)*(1+CE$6+CE27))</f>
        <v>813.12480983597311</v>
      </c>
      <c r="CF87" s="73">
        <f t="shared" ref="CF87" si="171">IF(ISNUMBER(CF78),CF78,CE87*(1+CF$33)*(1+CF$34*CE$55)*(1+CF$6+CF27))</f>
        <v>830.90155537174633</v>
      </c>
      <c r="CG87" s="73">
        <f t="shared" ref="CG87" si="172">IF(ISNUMBER(CG78),CG78,CF87*(1+CG$33)*(1+CG$34*CF$55)*(1+CG$6+CG27))</f>
        <v>849.07191061016874</v>
      </c>
      <c r="CH87" s="73">
        <f t="shared" ref="CH87" si="173">IF(ISNUMBER(CH78),CH78,CG87*(1+CH$33)*(1+CH$34*CG$55)*(1+CH$6+CH27))</f>
        <v>867.64470476352938</v>
      </c>
      <c r="CI87" s="73">
        <f t="shared" ref="CI87" si="174">IF(ISNUMBER(CI78),CI78,CH87*(1+CI$33)*(1+CI$34*CH$55)*(1+CI$6+CI27))</f>
        <v>886.62896767630559</v>
      </c>
    </row>
    <row r="88" spans="1:87">
      <c r="C88" s="59" t="s">
        <v>211</v>
      </c>
      <c r="D88" s="2" t="s">
        <v>898</v>
      </c>
      <c r="E88" s="2" t="s">
        <v>58</v>
      </c>
      <c r="F88" s="2"/>
      <c r="G88" s="420"/>
      <c r="H88" s="420"/>
      <c r="I88" s="420"/>
      <c r="J88" s="73">
        <f t="shared" ref="J88:AF88" si="175">IF(ISNUMBER(J79),J79,I88*(1+J$33)*(1+J$6+J27))</f>
        <v>5.6189429744405732</v>
      </c>
      <c r="K88" s="73">
        <f t="shared" si="175"/>
        <v>6.563732290445615</v>
      </c>
      <c r="L88" s="73">
        <f>IF(ISNUMBER(L79),L79,K88*(1+L$33)*(1+L$6+L27))</f>
        <v>7.0151639013162406</v>
      </c>
      <c r="M88" s="73">
        <f t="shared" si="175"/>
        <v>7.7674876160031472</v>
      </c>
      <c r="N88" s="73">
        <f>IF(ISNUMBER(N79),N79,M88*(1+N$33)*(1+N$6+N27))</f>
        <v>8.5042357582529498</v>
      </c>
      <c r="O88" s="73">
        <f t="shared" si="175"/>
        <v>8.8800804575889369</v>
      </c>
      <c r="P88" s="73">
        <f t="shared" si="175"/>
        <v>9.272535613412078</v>
      </c>
      <c r="Q88" s="73">
        <f t="shared" si="175"/>
        <v>9.7009731214297812</v>
      </c>
      <c r="R88" s="73">
        <f t="shared" si="175"/>
        <v>10.139457106518407</v>
      </c>
      <c r="S88" s="73">
        <f t="shared" si="175"/>
        <v>10.597760567733038</v>
      </c>
      <c r="T88" s="73">
        <f t="shared" si="175"/>
        <v>11.076779345394572</v>
      </c>
      <c r="U88" s="73">
        <f t="shared" si="175"/>
        <v>11.577449771806405</v>
      </c>
      <c r="V88" s="73">
        <f t="shared" si="175"/>
        <v>12.100750501492053</v>
      </c>
      <c r="W88" s="73">
        <f t="shared" si="175"/>
        <v>12.647704424159494</v>
      </c>
      <c r="X88" s="73">
        <f t="shared" si="175"/>
        <v>13.219380664131503</v>
      </c>
      <c r="Y88" s="73">
        <f t="shared" si="175"/>
        <v>13.816896670150244</v>
      </c>
      <c r="Z88" s="73">
        <f t="shared" si="175"/>
        <v>14.441420399641034</v>
      </c>
      <c r="AA88" s="73">
        <f t="shared" si="175"/>
        <v>15.094172601704809</v>
      </c>
      <c r="AB88" s="73">
        <f t="shared" si="175"/>
        <v>15.776429203301866</v>
      </c>
      <c r="AC88" s="73">
        <f t="shared" si="175"/>
        <v>16.48952380329111</v>
      </c>
      <c r="AD88" s="73">
        <f t="shared" si="175"/>
        <v>17.234850279199865</v>
      </c>
      <c r="AE88" s="73">
        <f t="shared" si="175"/>
        <v>18.013865511819699</v>
      </c>
      <c r="AF88" s="73">
        <f t="shared" si="175"/>
        <v>18.828092232953946</v>
      </c>
      <c r="AG88" s="73">
        <f t="shared" ref="AG88" si="176">IF(ISNUMBER(AG79),AG79,AF88*(1+AG$33)*(1+AG$6+AG27))</f>
        <v>19.300677348001088</v>
      </c>
      <c r="AH88" s="73">
        <f t="shared" ref="AH88" si="177">IF(ISNUMBER(AH79),AH79,AG88*(1+AH$33)*(1+AH$6+AH27))</f>
        <v>19.785124349435915</v>
      </c>
      <c r="AI88" s="73">
        <f t="shared" ref="AI88" si="178">IF(ISNUMBER(AI79),AI79,AH88*(1+AI$33)*(1+AI$6+AI27))</f>
        <v>20.281730970606755</v>
      </c>
      <c r="AJ88" s="73">
        <f t="shared" ref="AJ88" si="179">IF(ISNUMBER(AJ79),AJ79,AI88*(1+AJ$33)*(1+AJ$6+AJ27))</f>
        <v>20.790802417968983</v>
      </c>
      <c r="AK88" s="73">
        <f t="shared" ref="AK88" si="180">IF(ISNUMBER(AK79),AK79,AJ88*(1+AK$33)*(1+AK$6+AK27))</f>
        <v>21.312651558660004</v>
      </c>
      <c r="AL88" s="73">
        <f t="shared" ref="AL88" si="181">IF(ISNUMBER(AL79),AL79,AK88*(1+AL$33)*(1+AL$6+AL27))</f>
        <v>21.847599112782369</v>
      </c>
      <c r="AM88" s="73">
        <f t="shared" ref="AM88" si="182">IF(ISNUMBER(AM79),AM79,AL88*(1+AM$33)*(1+AM$6+AM27))</f>
        <v>22.395973850513204</v>
      </c>
      <c r="AN88" s="73">
        <f t="shared" ref="AN88" si="183">IF(ISNUMBER(AN79),AN79,AM88*(1+AN$33)*(1+AN$6+AN27))</f>
        <v>22.958112794161085</v>
      </c>
      <c r="AO88" s="73">
        <f t="shared" ref="AO88" si="184">IF(ISNUMBER(AO79),AO79,AN88*(1+AO$33)*(1+AO$6+AO27))</f>
        <v>23.534361425294527</v>
      </c>
      <c r="AP88" s="73">
        <f t="shared" ref="AP88" si="185">IF(ISNUMBER(AP79),AP79,AO88*(1+AP$33)*(1+AP$6+AP27))</f>
        <v>24.125073897069417</v>
      </c>
      <c r="AQ88" s="73">
        <f t="shared" ref="AQ88" si="186">IF(ISNUMBER(AQ79),AQ79,AP88*(1+AQ$33)*(1+AQ$6+AQ27))</f>
        <v>24.73061325188586</v>
      </c>
      <c r="AR88" s="73">
        <f t="shared" ref="AR88" si="187">IF(ISNUMBER(AR79),AR79,AQ88*(1+AR$33)*(1+AR$6+AR27))</f>
        <v>25.351351644508192</v>
      </c>
      <c r="AS88" s="73">
        <f t="shared" ref="AS88" si="188">IF(ISNUMBER(AS79),AS79,AR88*(1+AS$33)*(1+AS$6+AS27))</f>
        <v>25.987670570785344</v>
      </c>
      <c r="AT88" s="73">
        <f t="shared" ref="AT88" si="189">IF(ISNUMBER(AT79),AT79,AS88*(1+AT$33)*(1+AT$6+AT27))</f>
        <v>26.639961102112053</v>
      </c>
      <c r="AU88" s="73">
        <f t="shared" ref="AU88" si="190">IF(ISNUMBER(AU79),AU79,AT88*(1+AU$33)*(1+AU$6+AU27))</f>
        <v>27.308624125775065</v>
      </c>
      <c r="AV88" s="73">
        <f t="shared" ref="AV88" si="191">IF(ISNUMBER(AV79),AV79,AU88*(1+AV$33)*(1+AV$6+AV27))</f>
        <v>27.994070591332015</v>
      </c>
      <c r="AW88" s="73">
        <f t="shared" ref="AW88" si="192">IF(ISNUMBER(AW79),AW79,AV88*(1+AW$33)*(1+AW$6+AW27))</f>
        <v>28.696721763174445</v>
      </c>
      <c r="AX88" s="73">
        <f t="shared" ref="AX88" si="193">IF(ISNUMBER(AX79),AX79,AW88*(1+AX$33)*(1+AX$6+AX27))</f>
        <v>29.417009479430121</v>
      </c>
      <c r="AY88" s="73">
        <f t="shared" ref="AY88" si="194">IF(ISNUMBER(AY79),AY79,AX88*(1+AY$33)*(1+AY$6+AY27))</f>
        <v>30.155376417363815</v>
      </c>
      <c r="AZ88" s="73">
        <f t="shared" ref="AZ88" si="195">IF(ISNUMBER(AZ79),AZ79,AY88*(1+AZ$33)*(1+AZ$6+AZ27))</f>
        <v>30.912276365439645</v>
      </c>
      <c r="BA88" s="73">
        <f t="shared" ref="BA88" si="196">IF(ISNUMBER(BA79),BA79,AZ88*(1+BA$33)*(1+BA$6+BA27))</f>
        <v>31.688174502212178</v>
      </c>
      <c r="BB88" s="73">
        <f t="shared" ref="BB88" si="197">IF(ISNUMBER(BB79),BB79,BA88*(1+BB$33)*(1+BB$6+BB27))</f>
        <v>32.483547682217697</v>
      </c>
      <c r="BC88" s="73">
        <f t="shared" ref="BC88" si="198">IF(ISNUMBER(BC79),BC79,BB88*(1+BC$33)*(1+BC$6+BC27))</f>
        <v>33.298884729041362</v>
      </c>
      <c r="BD88" s="73">
        <f t="shared" ref="BD88" si="199">IF(ISNUMBER(BD79),BD79,BC88*(1+BD$33)*(1+BD$6+BD27))</f>
        <v>34.134686735740296</v>
      </c>
      <c r="BE88" s="73">
        <f t="shared" ref="BE88" si="200">IF(ISNUMBER(BE79),BE79,BD88*(1+BE$33)*(1+BE$6+BE27))</f>
        <v>34.991467372807378</v>
      </c>
      <c r="BF88" s="73">
        <f t="shared" ref="BF88" si="201">IF(ISNUMBER(BF79),BF79,BE88*(1+BF$33)*(1+BF$6+BF27))</f>
        <v>35.869753203864839</v>
      </c>
      <c r="BG88" s="73">
        <f t="shared" ref="BG88" si="202">IF(ISNUMBER(BG79),BG79,BF88*(1+BG$33)*(1+BG$6+BG27))</f>
        <v>36.770084009281845</v>
      </c>
      <c r="BH88" s="73">
        <f t="shared" ref="BH88" si="203">IF(ISNUMBER(BH79),BH79,BG88*(1+BH$33)*(1+BH$6+BH27))</f>
        <v>37.693013117914816</v>
      </c>
      <c r="BI88" s="73">
        <f t="shared" ref="BI88" si="204">IF(ISNUMBER(BI79),BI79,BH88*(1+BI$33)*(1+BI$6+BI27))</f>
        <v>38.639107747174471</v>
      </c>
      <c r="BJ88" s="73">
        <f t="shared" ref="BJ88" si="205">IF(ISNUMBER(BJ79),BJ79,BI88*(1+BJ$33)*(1+BJ$6+BJ27))</f>
        <v>39.608949351628553</v>
      </c>
      <c r="BK88" s="73">
        <f t="shared" ref="BK88" si="206">IF(ISNUMBER(BK79),BK79,BJ88*(1+BK$33)*(1+BK$6+BK27))</f>
        <v>40.603133980354421</v>
      </c>
      <c r="BL88" s="73">
        <f t="shared" ref="BL88" si="207">IF(ISNUMBER(BL79),BL79,BK88*(1+BL$33)*(1+BL$6+BL27))</f>
        <v>41.622272643261311</v>
      </c>
      <c r="BM88" s="73">
        <f t="shared" ref="BM88" si="208">IF(ISNUMBER(BM79),BM79,BL88*(1+BM$33)*(1+BM$6+BM27))</f>
        <v>42.666991686607169</v>
      </c>
      <c r="BN88" s="73">
        <f t="shared" ref="BN88" si="209">IF(ISNUMBER(BN79),BN79,BM88*(1+BN$33)*(1+BN$6+BN27))</f>
        <v>43.737933177941002</v>
      </c>
      <c r="BO88" s="73">
        <f t="shared" ref="BO88" si="210">IF(ISNUMBER(BO79),BO79,BN88*(1+BO$33)*(1+BO$6+BO27))</f>
        <v>44.835755300707312</v>
      </c>
      <c r="BP88" s="73">
        <f t="shared" ref="BP88" si="211">IF(ISNUMBER(BP79),BP79,BO88*(1+BP$33)*(1+BP$6+BP27))</f>
        <v>45.961132758755056</v>
      </c>
      <c r="BQ88" s="73">
        <f t="shared" ref="BQ88" si="212">IF(ISNUMBER(BQ79),BQ79,BP88*(1+BQ$33)*(1+BQ$6+BQ27))</f>
        <v>47.114757190999804</v>
      </c>
      <c r="BR88" s="73">
        <f t="shared" ref="BR88" si="213">IF(ISNUMBER(BR79),BR79,BQ88*(1+BR$33)*(1+BR$6+BR27))</f>
        <v>48.29733759649389</v>
      </c>
      <c r="BS88" s="73">
        <f t="shared" ref="BS88" si="214">IF(ISNUMBER(BS79),BS79,BR88*(1+BS$33)*(1+BS$6+BS27))</f>
        <v>49.509600770165882</v>
      </c>
      <c r="BT88" s="73">
        <f t="shared" ref="BT88" si="215">IF(ISNUMBER(BT79),BT79,BS88*(1+BT$33)*(1+BT$6+BT27))</f>
        <v>50.75229174949704</v>
      </c>
      <c r="BU88" s="73">
        <f t="shared" ref="BU88" si="216">IF(ISNUMBER(BU79),BU79,BT88*(1+BU$33)*(1+BU$6+BU27))</f>
        <v>52.026174272409406</v>
      </c>
      <c r="BV88" s="73">
        <f t="shared" ref="BV88" si="217">IF(ISNUMBER(BV79),BV79,BU88*(1+BV$33)*(1+BV$6+BV27))</f>
        <v>53.332031246646878</v>
      </c>
      <c r="BW88" s="73">
        <f t="shared" ref="BW88" si="218">IF(ISNUMBER(BW79),BW79,BV88*(1+BW$33)*(1+BW$6+BW27))</f>
        <v>54.670665230937708</v>
      </c>
      <c r="BX88" s="73">
        <f t="shared" ref="BX88" si="219">IF(ISNUMBER(BX79),BX79,BW88*(1+BX$33)*(1+BX$6+BX27))</f>
        <v>56.042898928234237</v>
      </c>
      <c r="BY88" s="73">
        <f t="shared" ref="BY88" si="220">IF(ISNUMBER(BY79),BY79,BX88*(1+BY$33)*(1+BY$6+BY27))</f>
        <v>57.44957569133291</v>
      </c>
      <c r="BZ88" s="73">
        <f t="shared" ref="BZ88" si="221">IF(ISNUMBER(BZ79),BZ79,BY88*(1+BZ$33)*(1+BZ$6+BZ27))</f>
        <v>58.891560041185365</v>
      </c>
      <c r="CA88" s="73">
        <f t="shared" ref="CA88" si="222">IF(ISNUMBER(CA79),CA79,BZ88*(1+CA$33)*(1+CA$6+CA27))</f>
        <v>60.36973819821911</v>
      </c>
      <c r="CB88" s="73">
        <f t="shared" ref="CB88" si="223">IF(ISNUMBER(CB79),CB79,CA88*(1+CB$33)*(1+CB$6+CB27))</f>
        <v>61.885018626994402</v>
      </c>
      <c r="CC88" s="73">
        <f t="shared" ref="CC88" si="224">IF(ISNUMBER(CC79),CC79,CB88*(1+CC$33)*(1+CC$6+CC27))</f>
        <v>63.43833259453195</v>
      </c>
      <c r="CD88" s="73">
        <f t="shared" ref="CD88" si="225">IF(ISNUMBER(CD79),CD79,CC88*(1+CD$33)*(1+CD$6+CD27))</f>
        <v>65.030634742654698</v>
      </c>
      <c r="CE88" s="73">
        <f t="shared" ref="CE88" si="226">IF(ISNUMBER(CE79),CE79,CD88*(1+CE$33)*(1+CE$6+CE27))</f>
        <v>66.662903674695315</v>
      </c>
      <c r="CF88" s="73">
        <f t="shared" ref="CF88" si="227">IF(ISNUMBER(CF79),CF79,CE88*(1+CF$33)*(1+CF$6+CF27))</f>
        <v>68.336142556930156</v>
      </c>
      <c r="CG88" s="73">
        <f t="shared" ref="CG88" si="228">IF(ISNUMBER(CG79),CG79,CF88*(1+CG$33)*(1+CG$6+CG27))</f>
        <v>70.051379735109094</v>
      </c>
      <c r="CH88" s="73">
        <f t="shared" ref="CH88" si="229">IF(ISNUMBER(CH79),CH79,CG88*(1+CH$33)*(1+CH$6+CH27))</f>
        <v>71.809669366460327</v>
      </c>
      <c r="CI88" s="73">
        <f t="shared" ref="CI88" si="230">IF(ISNUMBER(CI79),CI79,CH88*(1+CI$33)*(1+CI$6+CI27))</f>
        <v>73.612092067558478</v>
      </c>
    </row>
    <row r="89" spans="1:87">
      <c r="C89" s="59" t="s">
        <v>212</v>
      </c>
      <c r="D89" s="2" t="s">
        <v>898</v>
      </c>
      <c r="E89" s="2" t="s">
        <v>58</v>
      </c>
      <c r="F89" s="2"/>
      <c r="G89" s="420"/>
      <c r="H89" s="420"/>
      <c r="I89" s="420"/>
      <c r="J89" s="73">
        <f>IF(ISNUMBER(J80),J80,I89*(1+J$33)*(1+J$34*I$58)*(1+J$6+J28))</f>
        <v>52.433887213801071</v>
      </c>
      <c r="K89" s="73">
        <f t="shared" ref="K89:AF89" si="231">IF(ISNUMBER(K80),K80,J89*(1+K$33)*(1+K$34*J$58)*(1+K$6+K28))</f>
        <v>55.857852741855865</v>
      </c>
      <c r="L89" s="73">
        <f t="shared" si="231"/>
        <v>59.770205001572052</v>
      </c>
      <c r="M89" s="73">
        <f t="shared" si="231"/>
        <v>65.996433111442286</v>
      </c>
      <c r="N89" s="73">
        <f t="shared" si="231"/>
        <v>71.68365082354687</v>
      </c>
      <c r="O89" s="73">
        <f t="shared" si="231"/>
        <v>74.259823641977775</v>
      </c>
      <c r="P89" s="73">
        <f t="shared" si="231"/>
        <v>76.619044961020336</v>
      </c>
      <c r="Q89" s="73">
        <f t="shared" si="231"/>
        <v>77.81055486552323</v>
      </c>
      <c r="R89" s="73">
        <f t="shared" si="231"/>
        <v>78.907775050564183</v>
      </c>
      <c r="S89" s="73">
        <f t="shared" si="231"/>
        <v>80.151371109094342</v>
      </c>
      <c r="T89" s="73">
        <f t="shared" si="231"/>
        <v>81.555635081883452</v>
      </c>
      <c r="U89" s="73">
        <f t="shared" si="231"/>
        <v>82.954869588902412</v>
      </c>
      <c r="V89" s="73">
        <f t="shared" si="231"/>
        <v>86.377626864082956</v>
      </c>
      <c r="W89" s="73">
        <f t="shared" si="231"/>
        <v>89.942029151765738</v>
      </c>
      <c r="X89" s="73">
        <f t="shared" si="231"/>
        <v>93.653956601516427</v>
      </c>
      <c r="Y89" s="73">
        <f t="shared" si="231"/>
        <v>97.519534271038452</v>
      </c>
      <c r="Z89" s="73">
        <f t="shared" si="231"/>
        <v>101.5451423615786</v>
      </c>
      <c r="AA89" s="73">
        <f t="shared" si="231"/>
        <v>105.73742688261704</v>
      </c>
      <c r="AB89" s="73">
        <f t="shared" si="231"/>
        <v>110.10331076391201</v>
      </c>
      <c r="AC89" s="73">
        <f t="shared" si="231"/>
        <v>114.65000543373267</v>
      </c>
      <c r="AD89" s="73">
        <f t="shared" si="231"/>
        <v>119.38502288291032</v>
      </c>
      <c r="AE89" s="73">
        <f t="shared" si="231"/>
        <v>124.31618823516639</v>
      </c>
      <c r="AF89" s="73">
        <f t="shared" si="231"/>
        <v>129.45165284504213</v>
      </c>
      <c r="AG89" s="73">
        <f t="shared" ref="AG89" si="232">IF(ISNUMBER(AG80),AG80,AF89*(1+AG$33)*(1+AG$34*AF$58)*(1+AG$6+AG28))</f>
        <v>132.20760202362283</v>
      </c>
      <c r="AH89" s="73">
        <f t="shared" ref="AH89" si="233">IF(ISNUMBER(AH80),AH80,AG89*(1+AH$33)*(1+AH$34*AG$58)*(1+AH$6+AH28))</f>
        <v>135.02287235925564</v>
      </c>
      <c r="AI89" s="73">
        <f t="shared" ref="AI89" si="234">IF(ISNUMBER(AI80),AI80,AH89*(1+AI$33)*(1+AI$34*AH$58)*(1+AI$6+AI28))</f>
        <v>137.89875600089178</v>
      </c>
      <c r="AJ89" s="73">
        <f t="shared" ref="AJ89" si="235">IF(ISNUMBER(AJ80),AJ80,AI89*(1+AJ$33)*(1+AJ$34*AI$58)*(1+AJ$6+AJ28))</f>
        <v>140.83657359919795</v>
      </c>
      <c r="AK89" s="73">
        <f t="shared" ref="AK89" si="236">IF(ISNUMBER(AK80),AK80,AJ89*(1+AK$33)*(1+AK$34*AJ$58)*(1+AK$6+AK28))</f>
        <v>143.8376749434253</v>
      </c>
      <c r="AL89" s="73">
        <f t="shared" ref="AL89" si="237">IF(ISNUMBER(AL80),AL80,AK89*(1+AL$33)*(1+AL$34*AK$58)*(1+AL$6+AL28))</f>
        <v>146.90343961269517</v>
      </c>
      <c r="AM89" s="73">
        <f t="shared" ref="AM89" si="238">IF(ISNUMBER(AM80),AM80,AL89*(1+AM$33)*(1+AM$34*AL$58)*(1+AM$6+AM28))</f>
        <v>150.03527764203227</v>
      </c>
      <c r="AN89" s="73">
        <f t="shared" ref="AN89" si="239">IF(ISNUMBER(AN80),AN80,AM89*(1+AN$33)*(1+AN$34*AM$58)*(1+AN$6+AN28))</f>
        <v>153.23463020348368</v>
      </c>
      <c r="AO89" s="73">
        <f t="shared" ref="AO89" si="240">IF(ISNUMBER(AO80),AO80,AN89*(1+AO$33)*(1+AO$34*AN$58)*(1+AO$6+AO28))</f>
        <v>156.50297030266941</v>
      </c>
      <c r="AP89" s="73">
        <f t="shared" ref="AP89" si="241">IF(ISNUMBER(AP80),AP80,AO89*(1+AP$33)*(1+AP$34*AO$58)*(1+AP$6+AP28))</f>
        <v>159.84180349111878</v>
      </c>
      <c r="AQ89" s="73">
        <f t="shared" ref="AQ89" si="242">IF(ISNUMBER(AQ80),AQ80,AP89*(1+AQ$33)*(1+AQ$34*AP$58)*(1+AQ$6+AQ28))</f>
        <v>163.25266859475514</v>
      </c>
      <c r="AR89" s="73">
        <f t="shared" ref="AR89" si="243">IF(ISNUMBER(AR80),AR80,AQ89*(1+AR$33)*(1+AR$34*AQ$58)*(1+AR$6+AR28))</f>
        <v>166.73713845889912</v>
      </c>
      <c r="AS89" s="73">
        <f t="shared" ref="AS89" si="244">IF(ISNUMBER(AS80),AS80,AR89*(1+AS$33)*(1+AS$34*AR$58)*(1+AS$6+AS28))</f>
        <v>170.29682071017041</v>
      </c>
      <c r="AT89" s="73">
        <f t="shared" ref="AT89" si="245">IF(ISNUMBER(AT80),AT80,AS89*(1+AT$33)*(1+AT$34*AS$58)*(1+AT$6+AT28))</f>
        <v>173.93335853567575</v>
      </c>
      <c r="AU89" s="73">
        <f t="shared" ref="AU89" si="246">IF(ISNUMBER(AU80),AU80,AT89*(1+AU$33)*(1+AU$34*AT$58)*(1+AU$6+AU28))</f>
        <v>177.64843147988043</v>
      </c>
      <c r="AV89" s="73">
        <f t="shared" ref="AV89" si="247">IF(ISNUMBER(AV80),AV80,AU89*(1+AV$33)*(1+AV$34*AU$58)*(1+AV$6+AV28))</f>
        <v>181.44375625956985</v>
      </c>
      <c r="AW89" s="73">
        <f t="shared" ref="AW89" si="248">IF(ISNUMBER(AW80),AW80,AV89*(1+AW$33)*(1+AW$34*AV$58)*(1+AW$6+AW28))</f>
        <v>185.3210875973171</v>
      </c>
      <c r="AX89" s="73">
        <f t="shared" ref="AX89" si="249">IF(ISNUMBER(AX80),AX80,AW89*(1+AX$33)*(1+AX$34*AW$58)*(1+AX$6+AX28))</f>
        <v>189.28221907388149</v>
      </c>
      <c r="AY89" s="73">
        <f t="shared" ref="AY89" si="250">IF(ISNUMBER(AY80),AY80,AX89*(1+AY$33)*(1+AY$34*AX$58)*(1+AY$6+AY28))</f>
        <v>193.32898399997458</v>
      </c>
      <c r="AZ89" s="73">
        <f t="shared" ref="AZ89" si="251">IF(ISNUMBER(AZ80),AZ80,AY89*(1+AZ$33)*(1+AZ$34*AY$58)*(1+AZ$6+AZ28))</f>
        <v>197.46325630783807</v>
      </c>
      <c r="BA89" s="73">
        <f t="shared" ref="BA89" si="252">IF(ISNUMBER(BA80),BA80,AZ89*(1+BA$33)*(1+BA$34*AZ$58)*(1+BA$6+BA28))</f>
        <v>201.68695146309054</v>
      </c>
      <c r="BB89" s="73">
        <f t="shared" ref="BB89" si="253">IF(ISNUMBER(BB80),BB80,BA89*(1+BB$33)*(1+BB$34*BA$58)*(1+BB$6+BB28))</f>
        <v>206.00202739730909</v>
      </c>
      <c r="BC89" s="73">
        <f t="shared" ref="BC89" si="254">IF(ISNUMBER(BC80),BC80,BB89*(1+BC$33)*(1+BC$34*BB$58)*(1+BC$6+BC28))</f>
        <v>210.41048546182344</v>
      </c>
      <c r="BD89" s="73">
        <f t="shared" ref="BD89" si="255">IF(ISNUMBER(BD80),BD80,BC89*(1+BD$33)*(1+BD$34*BC$58)*(1+BD$6+BD28))</f>
        <v>214.91437140321091</v>
      </c>
      <c r="BE89" s="73">
        <f t="shared" ref="BE89" si="256">IF(ISNUMBER(BE80),BE80,BD89*(1+BE$33)*(1+BE$34*BD$58)*(1+BE$6+BE28))</f>
        <v>219.51577636099285</v>
      </c>
      <c r="BF89" s="73">
        <f t="shared" ref="BF89" si="257">IF(ISNUMBER(BF80),BF80,BE89*(1+BF$33)*(1+BF$34*BE$58)*(1+BF$6+BF28))</f>
        <v>224.2168378880433</v>
      </c>
      <c r="BG89" s="73">
        <f t="shared" ref="BG89" si="258">IF(ISNUMBER(BG80),BG80,BF89*(1+BG$33)*(1+BG$34*BF$58)*(1+BG$6+BG28))</f>
        <v>229.01974099423424</v>
      </c>
      <c r="BH89" s="73">
        <f t="shared" ref="BH89" si="259">IF(ISNUMBER(BH80),BH80,BG89*(1+BH$33)*(1+BH$34*BG$58)*(1+BH$6+BH28))</f>
        <v>233.92671921385246</v>
      </c>
      <c r="BI89" s="73">
        <f t="shared" ref="BI89" si="260">IF(ISNUMBER(BI80),BI80,BH89*(1+BI$33)*(1+BI$34*BH$58)*(1+BI$6+BI28))</f>
        <v>238.94005569733699</v>
      </c>
      <c r="BJ89" s="73">
        <f t="shared" ref="BJ89" si="261">IF(ISNUMBER(BJ80),BJ80,BI89*(1+BJ$33)*(1+BJ$34*BI$58)*(1+BJ$6+BJ28))</f>
        <v>244.06208432789765</v>
      </c>
      <c r="BK89" s="73">
        <f t="shared" ref="BK89" si="262">IF(ISNUMBER(BK80),BK80,BJ89*(1+BK$33)*(1+BK$34*BJ$58)*(1+BK$6+BK28))</f>
        <v>249.29519086358908</v>
      </c>
      <c r="BL89" s="73">
        <f t="shared" ref="BL89" si="263">IF(ISNUMBER(BL80),BL80,BK89*(1+BL$33)*(1+BL$34*BK$58)*(1+BL$6+BL28))</f>
        <v>254.64181410542804</v>
      </c>
      <c r="BM89" s="73">
        <f t="shared" ref="BM89" si="264">IF(ISNUMBER(BM80),BM80,BL89*(1+BM$33)*(1+BM$34*BL$58)*(1+BM$6+BM28))</f>
        <v>260.1044470921546</v>
      </c>
      <c r="BN89" s="73">
        <f t="shared" ref="BN89" si="265">IF(ISNUMBER(BN80),BN80,BM89*(1+BN$33)*(1+BN$34*BM$58)*(1+BN$6+BN28))</f>
        <v>265.68563832225357</v>
      </c>
      <c r="BO89" s="73">
        <f t="shared" ref="BO89" si="266">IF(ISNUMBER(BO80),BO80,BN89*(1+BO$33)*(1+BO$34*BN$58)*(1+BO$6+BO28))</f>
        <v>271.38799300386478</v>
      </c>
      <c r="BP89" s="73">
        <f t="shared" ref="BP89" si="267">IF(ISNUMBER(BP80),BP80,BO89*(1+BP$33)*(1+BP$34*BO$58)*(1+BP$6+BP28))</f>
        <v>277.21417433322728</v>
      </c>
      <c r="BQ89" s="73">
        <f t="shared" ref="BQ89" si="268">IF(ISNUMBER(BQ80),BQ80,BP89*(1+BQ$33)*(1+BQ$34*BP$58)*(1+BQ$6+BQ28))</f>
        <v>283.16690480231716</v>
      </c>
      <c r="BR89" s="73">
        <f t="shared" ref="BR89" si="269">IF(ISNUMBER(BR80),BR80,BQ89*(1+BR$33)*(1+BR$34*BQ$58)*(1+BR$6+BR28))</f>
        <v>289.24896753635295</v>
      </c>
      <c r="BS89" s="73">
        <f t="shared" ref="BS89" si="270">IF(ISNUMBER(BS80),BS80,BR89*(1+BS$33)*(1+BS$34*BR$58)*(1+BS$6+BS28))</f>
        <v>295.46320766186074</v>
      </c>
      <c r="BT89" s="73">
        <f t="shared" ref="BT89" si="271">IF(ISNUMBER(BT80),BT80,BS89*(1+BT$33)*(1+BT$34*BS$58)*(1+BT$6+BT28))</f>
        <v>301.8125337060041</v>
      </c>
      <c r="BU89" s="73">
        <f t="shared" ref="BU89" si="272">IF(ISNUMBER(BU80),BU80,BT89*(1+BU$33)*(1+BU$34*BT$58)*(1+BU$6+BU28))</f>
        <v>308.29991902790402</v>
      </c>
      <c r="BV89" s="73">
        <f t="shared" ref="BV89" si="273">IF(ISNUMBER(BV80),BV80,BU89*(1+BV$33)*(1+BV$34*BU$58)*(1+BV$6+BV28))</f>
        <v>314.92840328268778</v>
      </c>
      <c r="BW89" s="73">
        <f t="shared" ref="BW89" si="274">IF(ISNUMBER(BW80),BW80,BV89*(1+BW$33)*(1+BW$34*BV$58)*(1+BW$6+BW28))</f>
        <v>321.70109391902491</v>
      </c>
      <c r="BX89" s="73">
        <f t="shared" ref="BX89" si="275">IF(ISNUMBER(BX80),BX80,BW89*(1+BX$33)*(1+BX$34*BW$58)*(1+BX$6+BX28))</f>
        <v>328.62116771092627</v>
      </c>
      <c r="BY89" s="73">
        <f t="shared" ref="BY89" si="276">IF(ISNUMBER(BY80),BY80,BX89*(1+BY$33)*(1+BY$34*BX$58)*(1+BY$6+BY28))</f>
        <v>335.69187232459848</v>
      </c>
      <c r="BZ89" s="73">
        <f t="shared" ref="BZ89" si="277">IF(ISNUMBER(BZ80),BZ80,BY89*(1+BZ$33)*(1+BZ$34*BY$58)*(1+BZ$6+BZ28))</f>
        <v>342.91652792116713</v>
      </c>
      <c r="CA89" s="73">
        <f t="shared" ref="CA89" si="278">IF(ISNUMBER(CA80),CA80,BZ89*(1+CA$33)*(1+CA$34*BZ$58)*(1+CA$6+CA28))</f>
        <v>350.29852879609928</v>
      </c>
      <c r="CB89" s="73">
        <f t="shared" ref="CB89" si="279">IF(ISNUMBER(CB80),CB80,CA89*(1+CB$33)*(1+CB$34*CA$58)*(1+CB$6+CB28))</f>
        <v>357.84134505617578</v>
      </c>
      <c r="CC89" s="73">
        <f t="shared" ref="CC89" si="280">IF(ISNUMBER(CC80),CC80,CB89*(1+CC$33)*(1+CC$34*CB$58)*(1+CC$6+CC28))</f>
        <v>365.54852433488486</v>
      </c>
      <c r="CD89" s="73">
        <f t="shared" ref="CD89" si="281">IF(ISNUMBER(CD80),CD80,CC89*(1+CD$33)*(1+CD$34*CC$58)*(1+CD$6+CD28))</f>
        <v>373.42369354712679</v>
      </c>
      <c r="CE89" s="73">
        <f t="shared" ref="CE89" si="282">IF(ISNUMBER(CE80),CE80,CD89*(1+CE$33)*(1+CE$34*CD$58)*(1+CE$6+CE28))</f>
        <v>381.47056068414287</v>
      </c>
      <c r="CF89" s="73">
        <f t="shared" ref="CF89" si="283">IF(ISNUMBER(CF80),CF80,CE89*(1+CF$33)*(1+CF$34*CE$58)*(1+CF$6+CF28))</f>
        <v>389.69291664960076</v>
      </c>
      <c r="CG89" s="73">
        <f t="shared" ref="CG89" si="284">IF(ISNUMBER(CG80),CG80,CF89*(1+CG$33)*(1+CG$34*CF$58)*(1+CG$6+CG28))</f>
        <v>398.09463713779263</v>
      </c>
      <c r="CH89" s="73">
        <f t="shared" ref="CH89" si="285">IF(ISNUMBER(CH80),CH80,CG89*(1+CH$33)*(1+CH$34*CG$58)*(1+CH$6+CH28))</f>
        <v>406.67968455492269</v>
      </c>
      <c r="CI89" s="73">
        <f t="shared" ref="CI89" si="286">IF(ISNUMBER(CI80),CI80,CH89*(1+CI$33)*(1+CI$34*CH$58)*(1+CI$6+CI28))</f>
        <v>415.45210998448545</v>
      </c>
    </row>
    <row r="90" spans="1:87">
      <c r="C90" s="59" t="s">
        <v>213</v>
      </c>
      <c r="D90" s="2" t="s">
        <v>898</v>
      </c>
      <c r="E90" s="2" t="s">
        <v>58</v>
      </c>
      <c r="F90" s="2"/>
      <c r="G90" s="420"/>
      <c r="H90" s="420"/>
      <c r="I90" s="420"/>
      <c r="J90" s="73">
        <f t="shared" ref="J90:AF90" si="287">IF(ISNUMBER(J81),J81,I90*(1+J$33)*(1+J$6+J28))</f>
        <v>4.6062851426611244</v>
      </c>
      <c r="K90" s="63">
        <f t="shared" si="287"/>
        <v>5.2804917120902566</v>
      </c>
      <c r="L90" s="63">
        <f t="shared" si="287"/>
        <v>5.4856508437812428</v>
      </c>
      <c r="M90" s="63">
        <f t="shared" si="287"/>
        <v>6.0739457543954529</v>
      </c>
      <c r="N90" s="63">
        <f t="shared" si="287"/>
        <v>6.6500610276863004</v>
      </c>
      <c r="O90" s="63">
        <f t="shared" si="287"/>
        <v>6.9439604748048955</v>
      </c>
      <c r="P90" s="63">
        <f t="shared" si="287"/>
        <v>7.2508488079888966</v>
      </c>
      <c r="Q90" s="63">
        <f t="shared" si="287"/>
        <v>7.5858742771620218</v>
      </c>
      <c r="R90" s="63">
        <f t="shared" si="287"/>
        <v>7.9287557944897449</v>
      </c>
      <c r="S90" s="63">
        <f t="shared" si="287"/>
        <v>8.2871355564006812</v>
      </c>
      <c r="T90" s="63">
        <f t="shared" si="287"/>
        <v>8.6617140835499917</v>
      </c>
      <c r="U90" s="63">
        <f t="shared" si="287"/>
        <v>9.0532235601264492</v>
      </c>
      <c r="V90" s="63">
        <f t="shared" si="287"/>
        <v>9.4624292650441646</v>
      </c>
      <c r="W90" s="63">
        <f t="shared" si="287"/>
        <v>9.8901310678241607</v>
      </c>
      <c r="X90" s="63">
        <f t="shared" si="287"/>
        <v>10.337164992089813</v>
      </c>
      <c r="Y90" s="63">
        <f t="shared" si="287"/>
        <v>10.80440484973227</v>
      </c>
      <c r="Z90" s="63">
        <f t="shared" si="287"/>
        <v>11.292763948940168</v>
      </c>
      <c r="AA90" s="63">
        <f t="shared" si="287"/>
        <v>11.803196879432264</v>
      </c>
      <c r="AB90" s="63">
        <f t="shared" si="287"/>
        <v>12.336701378382601</v>
      </c>
      <c r="AC90" s="63">
        <f t="shared" si="287"/>
        <v>12.894320280685495</v>
      </c>
      <c r="AD90" s="63">
        <f t="shared" si="287"/>
        <v>13.477143557372479</v>
      </c>
      <c r="AE90" s="63">
        <f t="shared" si="287"/>
        <v>14.086310446165713</v>
      </c>
      <c r="AF90" s="63">
        <f t="shared" si="287"/>
        <v>14.723011678332403</v>
      </c>
      <c r="AG90" s="63">
        <f t="shared" ref="AG90:BL90" si="288">IF(ISNUMBER(AG81),AG81,AF90*(1+AG$33)*(1+AG$6+AG28))</f>
        <v>15.092559271458544</v>
      </c>
      <c r="AH90" s="63">
        <f t="shared" si="288"/>
        <v>15.471382509172152</v>
      </c>
      <c r="AI90" s="63">
        <f t="shared" si="288"/>
        <v>15.859714210152372</v>
      </c>
      <c r="AJ90" s="63">
        <f t="shared" si="288"/>
        <v>16.257793036827195</v>
      </c>
      <c r="AK90" s="63">
        <f t="shared" si="288"/>
        <v>16.665863642051558</v>
      </c>
      <c r="AL90" s="63">
        <f t="shared" si="288"/>
        <v>17.084176819467054</v>
      </c>
      <c r="AM90" s="63">
        <f t="shared" si="288"/>
        <v>17.512989657635675</v>
      </c>
      <c r="AN90" s="63">
        <f t="shared" si="288"/>
        <v>17.952565698042328</v>
      </c>
      <c r="AO90" s="63">
        <f t="shared" si="288"/>
        <v>18.403175097063187</v>
      </c>
      <c r="AP90" s="63">
        <f t="shared" si="288"/>
        <v>18.865094791999471</v>
      </c>
      <c r="AQ90" s="63">
        <f t="shared" si="288"/>
        <v>19.338608671278656</v>
      </c>
      <c r="AR90" s="63">
        <f t="shared" si="288"/>
        <v>19.824007748927752</v>
      </c>
      <c r="AS90" s="63">
        <f t="shared" si="288"/>
        <v>20.321590343425836</v>
      </c>
      <c r="AT90" s="63">
        <f t="shared" si="288"/>
        <v>20.831662261045825</v>
      </c>
      <c r="AU90" s="63">
        <f t="shared" si="288"/>
        <v>21.354536983798074</v>
      </c>
      <c r="AV90" s="63">
        <f t="shared" si="288"/>
        <v>21.890535862091401</v>
      </c>
      <c r="AW90" s="63">
        <f t="shared" si="288"/>
        <v>22.439988312229893</v>
      </c>
      <c r="AX90" s="63">
        <f t="shared" si="288"/>
        <v>23.003232018866861</v>
      </c>
      <c r="AY90" s="63">
        <f t="shared" si="288"/>
        <v>23.580613142540415</v>
      </c>
      <c r="AZ90" s="63">
        <f t="shared" si="288"/>
        <v>24.172486532418176</v>
      </c>
      <c r="BA90" s="63">
        <f t="shared" si="288"/>
        <v>24.779215944381871</v>
      </c>
      <c r="BB90" s="63">
        <f t="shared" si="288"/>
        <v>25.401174264585851</v>
      </c>
      <c r="BC90" s="63">
        <f t="shared" si="288"/>
        <v>26.038743738626952</v>
      </c>
      <c r="BD90" s="63">
        <f t="shared" si="288"/>
        <v>26.692316206466487</v>
      </c>
      <c r="BE90" s="63">
        <f t="shared" si="288"/>
        <v>27.36229334324879</v>
      </c>
      <c r="BF90" s="63">
        <f t="shared" si="288"/>
        <v>28.049086906164334</v>
      </c>
      <c r="BG90" s="63">
        <f t="shared" si="288"/>
        <v>28.753118987509055</v>
      </c>
      <c r="BH90" s="63">
        <f t="shared" si="288"/>
        <v>29.47482227409553</v>
      </c>
      <c r="BI90" s="63">
        <f t="shared" si="288"/>
        <v>30.214640313175327</v>
      </c>
      <c r="BJ90" s="63">
        <f t="shared" si="288"/>
        <v>30.973027785036024</v>
      </c>
      <c r="BK90" s="63">
        <f t="shared" si="288"/>
        <v>31.750450782440428</v>
      </c>
      <c r="BL90" s="63">
        <f t="shared" si="288"/>
        <v>32.547387097079678</v>
      </c>
      <c r="BM90" s="63">
        <f t="shared" ref="BM90:CI90" si="289">IF(ISNUMBER(BM81),BM81,BL90*(1+BM$33)*(1+BM$6+BM28))</f>
        <v>33.364326513216376</v>
      </c>
      <c r="BN90" s="63">
        <f t="shared" si="289"/>
        <v>34.201771108698104</v>
      </c>
      <c r="BO90" s="63">
        <f t="shared" si="289"/>
        <v>35.060235563526419</v>
      </c>
      <c r="BP90" s="63">
        <f t="shared" si="289"/>
        <v>35.940247476170931</v>
      </c>
      <c r="BQ90" s="63">
        <f t="shared" si="289"/>
        <v>36.842347687822823</v>
      </c>
      <c r="BR90" s="63">
        <f t="shared" si="289"/>
        <v>37.767090614787172</v>
      </c>
      <c r="BS90" s="63">
        <f t="shared" si="289"/>
        <v>38.71504458921833</v>
      </c>
      <c r="BT90" s="63">
        <f t="shared" si="289"/>
        <v>39.686792208407709</v>
      </c>
      <c r="BU90" s="63">
        <f t="shared" si="289"/>
        <v>40.682930692838738</v>
      </c>
      <c r="BV90" s="63">
        <f t="shared" si="289"/>
        <v>41.704072253228986</v>
      </c>
      <c r="BW90" s="63">
        <f t="shared" si="289"/>
        <v>42.750844466785026</v>
      </c>
      <c r="BX90" s="63">
        <f t="shared" si="289"/>
        <v>43.82389066290132</v>
      </c>
      <c r="BY90" s="63">
        <f t="shared" si="289"/>
        <v>44.923870318540139</v>
      </c>
      <c r="BZ90" s="63">
        <f t="shared" si="289"/>
        <v>46.051459463535487</v>
      </c>
      <c r="CA90" s="63">
        <f t="shared" si="289"/>
        <v>47.207351096070219</v>
      </c>
      <c r="CB90" s="63">
        <f t="shared" si="289"/>
        <v>48.392255608581578</v>
      </c>
      <c r="CC90" s="63">
        <f t="shared" si="289"/>
        <v>49.606901224356967</v>
      </c>
      <c r="CD90" s="63">
        <f t="shared" si="289"/>
        <v>50.852034445088321</v>
      </c>
      <c r="CE90" s="63">
        <f t="shared" si="289"/>
        <v>52.128420509660032</v>
      </c>
      <c r="CF90" s="63">
        <f t="shared" si="289"/>
        <v>53.436843864452499</v>
      </c>
      <c r="CG90" s="63">
        <f t="shared" si="289"/>
        <v>54.778108645450253</v>
      </c>
      <c r="CH90" s="63">
        <f t="shared" si="289"/>
        <v>56.153039172451052</v>
      </c>
      <c r="CI90" s="63">
        <f t="shared" si="289"/>
        <v>57.56248045567957</v>
      </c>
    </row>
    <row r="91" spans="1:87">
      <c r="C91" s="59" t="s">
        <v>214</v>
      </c>
      <c r="D91" s="2" t="s">
        <v>898</v>
      </c>
      <c r="E91" s="2" t="s">
        <v>58</v>
      </c>
      <c r="F91" s="2"/>
      <c r="G91" s="420"/>
      <c r="H91" s="420"/>
      <c r="I91" s="420"/>
      <c r="J91" s="73">
        <f t="shared" ref="J91:AF91" si="290">IF(ISNUMBER(J82),J82,I91*(1+J$33)*(1+J$6+J29))</f>
        <v>155.61861414380576</v>
      </c>
      <c r="K91" s="63">
        <f t="shared" si="290"/>
        <v>166.93485440207226</v>
      </c>
      <c r="L91" s="63">
        <f>IF(ISNUMBER(L82),L82,K91*(1+L$33)*(1+L$6+L29))</f>
        <v>180.39654194530704</v>
      </c>
      <c r="M91" s="63">
        <f t="shared" si="290"/>
        <v>199.74271809487661</v>
      </c>
      <c r="N91" s="63">
        <f t="shared" si="290"/>
        <v>218.68836484185522</v>
      </c>
      <c r="O91" s="63">
        <f t="shared" si="290"/>
        <v>228.35329712604099</v>
      </c>
      <c r="P91" s="63">
        <f t="shared" si="290"/>
        <v>238.4453710925263</v>
      </c>
      <c r="Q91" s="63">
        <f t="shared" si="290"/>
        <v>249.46273946385642</v>
      </c>
      <c r="R91" s="63">
        <f t="shared" si="290"/>
        <v>260.73845528762268</v>
      </c>
      <c r="S91" s="63">
        <f t="shared" si="290"/>
        <v>272.52383346662322</v>
      </c>
      <c r="T91" s="63">
        <f t="shared" si="290"/>
        <v>284.84191073931459</v>
      </c>
      <c r="U91" s="63">
        <f t="shared" si="290"/>
        <v>297.71676510473156</v>
      </c>
      <c r="V91" s="63">
        <f t="shared" si="290"/>
        <v>311.17356288746538</v>
      </c>
      <c r="W91" s="63">
        <f t="shared" si="290"/>
        <v>325.2386079299788</v>
      </c>
      <c r="X91" s="63">
        <f t="shared" si="290"/>
        <v>339.93939300841384</v>
      </c>
      <c r="Y91" s="63">
        <f t="shared" si="290"/>
        <v>355.30465357239416</v>
      </c>
      <c r="Z91" s="63">
        <f t="shared" si="290"/>
        <v>371.36442391386635</v>
      </c>
      <c r="AA91" s="63">
        <f t="shared" si="290"/>
        <v>388.15009587477311</v>
      </c>
      <c r="AB91" s="63">
        <f t="shared" si="290"/>
        <v>405.69448020831283</v>
      </c>
      <c r="AC91" s="63">
        <f t="shared" si="290"/>
        <v>424.03187071372855</v>
      </c>
      <c r="AD91" s="63">
        <f t="shared" si="290"/>
        <v>443.19811126998906</v>
      </c>
      <c r="AE91" s="63">
        <f t="shared" si="290"/>
        <v>463.23066589939253</v>
      </c>
      <c r="AF91" s="63">
        <f t="shared" si="290"/>
        <v>484.16869199804501</v>
      </c>
      <c r="AG91" s="63">
        <f t="shared" ref="AG91:BL91" si="291">IF(ISNUMBER(AG82),AG82,AF91*(1+AG$33)*(1+AG$6+AG29))</f>
        <v>496.32132616719588</v>
      </c>
      <c r="AH91" s="63">
        <f t="shared" si="291"/>
        <v>508.77899145399243</v>
      </c>
      <c r="AI91" s="63">
        <f t="shared" si="291"/>
        <v>521.54934413948763</v>
      </c>
      <c r="AJ91" s="63">
        <f t="shared" si="291"/>
        <v>534.64023267738867</v>
      </c>
      <c r="AK91" s="63">
        <f t="shared" si="291"/>
        <v>548.05970251759106</v>
      </c>
      <c r="AL91" s="63">
        <f t="shared" si="291"/>
        <v>561.81600105078246</v>
      </c>
      <c r="AM91" s="63">
        <f t="shared" si="291"/>
        <v>575.91758267715704</v>
      </c>
      <c r="AN91" s="63">
        <f t="shared" si="291"/>
        <v>590.37311400235365</v>
      </c>
      <c r="AO91" s="63">
        <f t="shared" si="291"/>
        <v>605.19147916381269</v>
      </c>
      <c r="AP91" s="63">
        <f t="shared" si="291"/>
        <v>620.38178529082427</v>
      </c>
      <c r="AQ91" s="63">
        <f t="shared" si="291"/>
        <v>635.95336810162382</v>
      </c>
      <c r="AR91" s="63">
        <f t="shared" si="291"/>
        <v>651.91579764097446</v>
      </c>
      <c r="AS91" s="63">
        <f t="shared" si="291"/>
        <v>668.2788841617629</v>
      </c>
      <c r="AT91" s="63">
        <f t="shared" si="291"/>
        <v>685.05268415422313</v>
      </c>
      <c r="AU91" s="63">
        <f t="shared" si="291"/>
        <v>702.24750652649402</v>
      </c>
      <c r="AV91" s="63">
        <f t="shared" si="291"/>
        <v>719.87391894030895</v>
      </c>
      <c r="AW91" s="63">
        <f t="shared" si="291"/>
        <v>737.94275430571065</v>
      </c>
      <c r="AX91" s="63">
        <f t="shared" si="291"/>
        <v>756.46511743878386</v>
      </c>
      <c r="AY91" s="63">
        <f t="shared" si="291"/>
        <v>775.45239188649737</v>
      </c>
      <c r="AZ91" s="63">
        <f t="shared" si="291"/>
        <v>794.91624692284836</v>
      </c>
      <c r="BA91" s="63">
        <f t="shared" si="291"/>
        <v>814.86864472061177</v>
      </c>
      <c r="BB91" s="63">
        <f t="shared" si="291"/>
        <v>835.32184770309914</v>
      </c>
      <c r="BC91" s="63">
        <f t="shared" si="291"/>
        <v>856.28842608044692</v>
      </c>
      <c r="BD91" s="63">
        <f t="shared" si="291"/>
        <v>877.78126557506607</v>
      </c>
      <c r="BE91" s="63">
        <f t="shared" si="291"/>
        <v>899.81357534100016</v>
      </c>
      <c r="BF91" s="63">
        <f t="shared" si="291"/>
        <v>922.3988960820592</v>
      </c>
      <c r="BG91" s="63">
        <f t="shared" si="291"/>
        <v>945.55110837371876</v>
      </c>
      <c r="BH91" s="63">
        <f t="shared" si="291"/>
        <v>969.28444119389906</v>
      </c>
      <c r="BI91" s="63">
        <f t="shared" si="291"/>
        <v>993.61348066786582</v>
      </c>
      <c r="BJ91" s="63">
        <f t="shared" si="291"/>
        <v>1018.5531790326291</v>
      </c>
      <c r="BK91" s="63">
        <f t="shared" si="291"/>
        <v>1044.1188638263479</v>
      </c>
      <c r="BL91" s="63">
        <f t="shared" si="291"/>
        <v>1070.3262473083892</v>
      </c>
      <c r="BM91" s="63">
        <f t="shared" ref="BM91:CI91" si="292">IF(ISNUMBER(BM82),BM82,BL91*(1+BM$33)*(1+BM$6+BM29))</f>
        <v>1097.1914361158297</v>
      </c>
      <c r="BN91" s="63">
        <f t="shared" si="292"/>
        <v>1124.7309411623371</v>
      </c>
      <c r="BO91" s="63">
        <f t="shared" si="292"/>
        <v>1152.9616877855117</v>
      </c>
      <c r="BP91" s="63">
        <f t="shared" si="292"/>
        <v>1181.9010261489279</v>
      </c>
      <c r="BQ91" s="63">
        <f t="shared" si="292"/>
        <v>1211.5667419052659</v>
      </c>
      <c r="BR91" s="63">
        <f t="shared" si="292"/>
        <v>1241.977067127088</v>
      </c>
      <c r="BS91" s="63">
        <f t="shared" si="292"/>
        <v>1273.1506915119778</v>
      </c>
      <c r="BT91" s="63">
        <f t="shared" si="292"/>
        <v>1305.1067738689283</v>
      </c>
      <c r="BU91" s="63">
        <f t="shared" si="292"/>
        <v>1337.8649538930383</v>
      </c>
      <c r="BV91" s="63">
        <f t="shared" si="292"/>
        <v>1371.4453642357535</v>
      </c>
      <c r="BW91" s="63">
        <f t="shared" si="292"/>
        <v>1405.8686428780707</v>
      </c>
      <c r="BX91" s="63">
        <f t="shared" si="292"/>
        <v>1441.1559458143099</v>
      </c>
      <c r="BY91" s="63">
        <f t="shared" si="292"/>
        <v>1477.3289600542489</v>
      </c>
      <c r="BZ91" s="63">
        <f t="shared" si="292"/>
        <v>1514.4099169516105</v>
      </c>
      <c r="CA91" s="63">
        <f t="shared" si="292"/>
        <v>1552.4216058670959</v>
      </c>
      <c r="CB91" s="63">
        <f t="shared" si="292"/>
        <v>1591.38738817436</v>
      </c>
      <c r="CC91" s="63">
        <f t="shared" si="292"/>
        <v>1631.3312116175364</v>
      </c>
      <c r="CD91" s="63">
        <f t="shared" si="292"/>
        <v>1672.2776250291363</v>
      </c>
      <c r="CE91" s="63">
        <f t="shared" si="292"/>
        <v>1714.2517934173675</v>
      </c>
      <c r="CF91" s="63">
        <f t="shared" si="292"/>
        <v>1757.2795134321432</v>
      </c>
      <c r="CG91" s="63">
        <f t="shared" si="292"/>
        <v>1801.3872292192898</v>
      </c>
      <c r="CH91" s="63">
        <f t="shared" si="292"/>
        <v>1846.6020486726939</v>
      </c>
      <c r="CI91" s="63">
        <f t="shared" si="292"/>
        <v>1892.9517600943782</v>
      </c>
    </row>
    <row r="92" spans="1:87">
      <c r="C92" s="59" t="s">
        <v>215</v>
      </c>
      <c r="D92" s="2" t="s">
        <v>898</v>
      </c>
      <c r="E92" s="2" t="s">
        <v>58</v>
      </c>
      <c r="F92" s="2"/>
      <c r="G92" s="420"/>
      <c r="H92" s="420"/>
      <c r="I92" s="420"/>
      <c r="J92" s="73">
        <f t="shared" ref="J92:AF92" si="293">IF(ISNUMBER(J83),J83,I92*(1+J$33)*(1+J$6+J30))</f>
        <v>30.470213499732004</v>
      </c>
      <c r="K92" s="63">
        <f t="shared" si="293"/>
        <v>31.781801143981607</v>
      </c>
      <c r="L92" s="63">
        <f>IF(ISNUMBER(L83),L83,K92*(1+L$33)*(1+L$6+L30))</f>
        <v>32.532602209339707</v>
      </c>
      <c r="M92" s="63">
        <f t="shared" si="293"/>
        <v>36.021479801774817</v>
      </c>
      <c r="N92" s="63">
        <f t="shared" si="293"/>
        <v>39.43812616634311</v>
      </c>
      <c r="O92" s="63">
        <f t="shared" si="293"/>
        <v>41.181094152264642</v>
      </c>
      <c r="P92" s="63">
        <f t="shared" si="293"/>
        <v>43.001092608323965</v>
      </c>
      <c r="Q92" s="63">
        <f t="shared" si="293"/>
        <v>44.987958092291564</v>
      </c>
      <c r="R92" s="63">
        <f t="shared" si="293"/>
        <v>47.021413798063143</v>
      </c>
      <c r="S92" s="63">
        <f t="shared" si="293"/>
        <v>49.146781701735591</v>
      </c>
      <c r="T92" s="63">
        <f t="shared" si="293"/>
        <v>51.368216234654042</v>
      </c>
      <c r="U92" s="63">
        <f t="shared" si="293"/>
        <v>53.690059608460402</v>
      </c>
      <c r="V92" s="63">
        <f t="shared" si="293"/>
        <v>56.116850302762806</v>
      </c>
      <c r="W92" s="63">
        <f t="shared" si="293"/>
        <v>58.653331936447678</v>
      </c>
      <c r="X92" s="63">
        <f t="shared" si="293"/>
        <v>61.304462539975106</v>
      </c>
      <c r="Y92" s="63">
        <f t="shared" si="293"/>
        <v>64.075424246781978</v>
      </c>
      <c r="Z92" s="63">
        <f t="shared" si="293"/>
        <v>66.971633422736517</v>
      </c>
      <c r="AA92" s="63">
        <f t="shared" si="293"/>
        <v>69.998751253444212</v>
      </c>
      <c r="AB92" s="63">
        <f t="shared" si="293"/>
        <v>73.162694810099879</v>
      </c>
      <c r="AC92" s="63">
        <f t="shared" si="293"/>
        <v>76.469648615516391</v>
      </c>
      <c r="AD92" s="63">
        <f t="shared" si="293"/>
        <v>79.92607673293773</v>
      </c>
      <c r="AE92" s="63">
        <f t="shared" si="293"/>
        <v>83.538735401266521</v>
      </c>
      <c r="AF92" s="63">
        <f t="shared" si="293"/>
        <v>87.314686241403763</v>
      </c>
      <c r="AG92" s="63">
        <f t="shared" ref="AG92:BL92" si="294">IF(ISNUMBER(AG83),AG83,AF92*(1+AG$33)*(1+AG$6+AG30))</f>
        <v>89.506284866062984</v>
      </c>
      <c r="AH92" s="63">
        <f t="shared" si="294"/>
        <v>91.752892616201166</v>
      </c>
      <c r="AI92" s="63">
        <f t="shared" si="294"/>
        <v>94.055890220867809</v>
      </c>
      <c r="AJ92" s="63">
        <f t="shared" si="294"/>
        <v>96.416693065411579</v>
      </c>
      <c r="AK92" s="63">
        <f t="shared" si="294"/>
        <v>98.836752061353408</v>
      </c>
      <c r="AL92" s="63">
        <f t="shared" si="294"/>
        <v>101.31755453809336</v>
      </c>
      <c r="AM92" s="63">
        <f t="shared" si="294"/>
        <v>103.86062515699949</v>
      </c>
      <c r="AN92" s="63">
        <f t="shared" si="294"/>
        <v>106.46752684844017</v>
      </c>
      <c r="AO92" s="63">
        <f t="shared" si="294"/>
        <v>109.13986177233602</v>
      </c>
      <c r="AP92" s="63">
        <f t="shared" si="294"/>
        <v>111.87927230282165</v>
      </c>
      <c r="AQ92" s="63">
        <f t="shared" si="294"/>
        <v>114.68744203762245</v>
      </c>
      <c r="AR92" s="63">
        <f t="shared" si="294"/>
        <v>117.56609683276676</v>
      </c>
      <c r="AS92" s="63">
        <f t="shared" si="294"/>
        <v>120.51700586326919</v>
      </c>
      <c r="AT92" s="63">
        <f t="shared" si="294"/>
        <v>123.54198271043724</v>
      </c>
      <c r="AU92" s="63">
        <f t="shared" si="294"/>
        <v>126.6428864764692</v>
      </c>
      <c r="AV92" s="63">
        <f t="shared" si="294"/>
        <v>129.82162292702856</v>
      </c>
      <c r="AW92" s="63">
        <f t="shared" si="294"/>
        <v>133.08014566249696</v>
      </c>
      <c r="AX92" s="63">
        <f t="shared" si="294"/>
        <v>136.42045731862564</v>
      </c>
      <c r="AY92" s="63">
        <f t="shared" si="294"/>
        <v>139.84461079732313</v>
      </c>
      <c r="AZ92" s="63">
        <f t="shared" si="294"/>
        <v>143.35471052833591</v>
      </c>
      <c r="BA92" s="63">
        <f t="shared" si="294"/>
        <v>146.95291376259712</v>
      </c>
      <c r="BB92" s="63">
        <f t="shared" si="294"/>
        <v>150.64143189803829</v>
      </c>
      <c r="BC92" s="63">
        <f t="shared" si="294"/>
        <v>154.42253183867905</v>
      </c>
      <c r="BD92" s="63">
        <f t="shared" si="294"/>
        <v>158.29853738782987</v>
      </c>
      <c r="BE92" s="63">
        <f t="shared" si="294"/>
        <v>162.27183067626439</v>
      </c>
      <c r="BF92" s="63">
        <f t="shared" si="294"/>
        <v>166.34485362623863</v>
      </c>
      <c r="BG92" s="63">
        <f t="shared" si="294"/>
        <v>170.5201094522572</v>
      </c>
      <c r="BH92" s="63">
        <f t="shared" si="294"/>
        <v>174.80016419950883</v>
      </c>
      <c r="BI92" s="63">
        <f t="shared" si="294"/>
        <v>179.18764832091651</v>
      </c>
      <c r="BJ92" s="63">
        <f t="shared" si="294"/>
        <v>183.68525829377151</v>
      </c>
      <c r="BK92" s="63">
        <f t="shared" si="294"/>
        <v>188.29575827694518</v>
      </c>
      <c r="BL92" s="63">
        <f t="shared" si="294"/>
        <v>193.02198180969648</v>
      </c>
      <c r="BM92" s="63">
        <f t="shared" ref="BM92:CI92" si="295">IF(ISNUMBER(BM83),BM83,BL92*(1+BM$33)*(1+BM$6+BM30))</f>
        <v>197.86683355311985</v>
      </c>
      <c r="BN92" s="63">
        <f t="shared" si="295"/>
        <v>202.83329107530312</v>
      </c>
      <c r="BO92" s="63">
        <f t="shared" si="295"/>
        <v>207.92440668129319</v>
      </c>
      <c r="BP92" s="63">
        <f t="shared" si="295"/>
        <v>213.14330928899361</v>
      </c>
      <c r="BQ92" s="63">
        <f t="shared" si="295"/>
        <v>218.49320635214733</v>
      </c>
      <c r="BR92" s="63">
        <f t="shared" si="295"/>
        <v>223.97738583158622</v>
      </c>
      <c r="BS92" s="63">
        <f t="shared" si="295"/>
        <v>229.59921821595901</v>
      </c>
      <c r="BT92" s="63">
        <f t="shared" si="295"/>
        <v>235.36215859317954</v>
      </c>
      <c r="BU92" s="63">
        <f t="shared" si="295"/>
        <v>241.26974877386834</v>
      </c>
      <c r="BV92" s="63">
        <f t="shared" si="295"/>
        <v>247.32561946809241</v>
      </c>
      <c r="BW92" s="63">
        <f t="shared" si="295"/>
        <v>253.53349251674149</v>
      </c>
      <c r="BX92" s="63">
        <f t="shared" si="295"/>
        <v>259.89718317891169</v>
      </c>
      <c r="BY92" s="63">
        <f t="shared" si="295"/>
        <v>266.42060247670236</v>
      </c>
      <c r="BZ92" s="63">
        <f t="shared" si="295"/>
        <v>273.10775959886757</v>
      </c>
      <c r="CA92" s="63">
        <f t="shared" si="295"/>
        <v>279.96276436479911</v>
      </c>
      <c r="CB92" s="63">
        <f t="shared" si="295"/>
        <v>286.98982975035551</v>
      </c>
      <c r="CC92" s="63">
        <f t="shared" si="295"/>
        <v>294.1932744770894</v>
      </c>
      <c r="CD92" s="63">
        <f t="shared" si="295"/>
        <v>301.57752566646434</v>
      </c>
      <c r="CE92" s="63">
        <f t="shared" si="295"/>
        <v>309.1471215606926</v>
      </c>
      <c r="CF92" s="63">
        <f t="shared" si="295"/>
        <v>316.90671431186593</v>
      </c>
      <c r="CG92" s="63">
        <f t="shared" si="295"/>
        <v>324.86107284109374</v>
      </c>
      <c r="CH92" s="63">
        <f t="shared" si="295"/>
        <v>333.01508576940518</v>
      </c>
      <c r="CI92" s="63">
        <f t="shared" si="295"/>
        <v>341.37376442221722</v>
      </c>
    </row>
    <row r="93" spans="1:87">
      <c r="C93" s="59" t="s">
        <v>216</v>
      </c>
      <c r="D93" s="2" t="s">
        <v>898</v>
      </c>
      <c r="E93" s="2" t="s">
        <v>58</v>
      </c>
      <c r="F93" s="2"/>
      <c r="G93" s="420"/>
      <c r="H93" s="420"/>
      <c r="I93" s="420"/>
      <c r="J93" s="73">
        <f t="shared" ref="J93:AF93" si="296">IF(ISNUMBER(J84),J84,I93*(1+J$33)*(1+J$6+J31))</f>
        <v>1.3842419866636426</v>
      </c>
      <c r="K93" s="73">
        <f t="shared" si="296"/>
        <v>1.4304039360082739</v>
      </c>
      <c r="L93" s="63">
        <f t="shared" si="296"/>
        <v>1.5563476491345736</v>
      </c>
      <c r="M93" s="63">
        <f t="shared" si="296"/>
        <v>1.7232542618968882</v>
      </c>
      <c r="N93" s="63">
        <f t="shared" si="296"/>
        <v>1.8867053594513736</v>
      </c>
      <c r="O93" s="63">
        <f t="shared" si="296"/>
        <v>1.9700883028123268</v>
      </c>
      <c r="P93" s="63">
        <f t="shared" si="296"/>
        <v>2.0571563553551173</v>
      </c>
      <c r="Q93" s="63">
        <f t="shared" si="296"/>
        <v>2.1522072647543</v>
      </c>
      <c r="R93" s="63">
        <f t="shared" si="296"/>
        <v>2.249487033121194</v>
      </c>
      <c r="S93" s="63">
        <f t="shared" si="296"/>
        <v>2.3511638470182721</v>
      </c>
      <c r="T93" s="63">
        <f t="shared" si="296"/>
        <v>2.4574364529034978</v>
      </c>
      <c r="U93" s="63">
        <f t="shared" si="296"/>
        <v>2.568512580574736</v>
      </c>
      <c r="V93" s="63">
        <f t="shared" si="296"/>
        <v>2.6846093492167138</v>
      </c>
      <c r="W93" s="63">
        <f t="shared" si="296"/>
        <v>2.8059536918013093</v>
      </c>
      <c r="X93" s="63">
        <f t="shared" si="296"/>
        <v>2.9327827986707282</v>
      </c>
      <c r="Y93" s="63">
        <f t="shared" si="296"/>
        <v>3.065344581170645</v>
      </c>
      <c r="Z93" s="63">
        <f t="shared" si="296"/>
        <v>3.2038981562395579</v>
      </c>
      <c r="AA93" s="63">
        <f t="shared" si="296"/>
        <v>3.3487143529015855</v>
      </c>
      <c r="AB93" s="63">
        <f t="shared" si="296"/>
        <v>3.5000762416527369</v>
      </c>
      <c r="AC93" s="63">
        <f t="shared" si="296"/>
        <v>3.6582796877754404</v>
      </c>
      <c r="AD93" s="63">
        <f t="shared" si="296"/>
        <v>3.8236339296628898</v>
      </c>
      <c r="AE93" s="63">
        <f t="shared" si="296"/>
        <v>3.9964621832836524</v>
      </c>
      <c r="AF93" s="63">
        <f t="shared" si="296"/>
        <v>4.1771022739680728</v>
      </c>
      <c r="AG93" s="63">
        <f t="shared" ref="AG93:BL93" si="297">IF(ISNUMBER(AG84),AG84,AF93*(1+AG$33)*(1+AG$6+AG31))</f>
        <v>4.281947541044671</v>
      </c>
      <c r="AH93" s="63">
        <f t="shared" si="297"/>
        <v>4.3894244243248917</v>
      </c>
      <c r="AI93" s="63">
        <f t="shared" si="297"/>
        <v>4.4995989773754461</v>
      </c>
      <c r="AJ93" s="63">
        <f t="shared" si="297"/>
        <v>4.6125389117075688</v>
      </c>
      <c r="AK93" s="63">
        <f t="shared" si="297"/>
        <v>4.7283136383914286</v>
      </c>
      <c r="AL93" s="63">
        <f t="shared" si="297"/>
        <v>4.8469943107150533</v>
      </c>
      <c r="AM93" s="63">
        <f t="shared" si="297"/>
        <v>4.968653867914</v>
      </c>
      <c r="AN93" s="63">
        <f t="shared" si="297"/>
        <v>5.0933670799986404</v>
      </c>
      <c r="AO93" s="63">
        <f t="shared" si="297"/>
        <v>5.2212105937066058</v>
      </c>
      <c r="AP93" s="63">
        <f t="shared" si="297"/>
        <v>5.3522629796086409</v>
      </c>
      <c r="AQ93" s="63">
        <f t="shared" si="297"/>
        <v>5.4866047803968172</v>
      </c>
      <c r="AR93" s="63">
        <f t="shared" si="297"/>
        <v>5.6243185603847774</v>
      </c>
      <c r="AS93" s="63">
        <f t="shared" si="297"/>
        <v>5.7654889562504348</v>
      </c>
      <c r="AT93" s="63">
        <f t="shared" si="297"/>
        <v>5.9102027290523198</v>
      </c>
      <c r="AU93" s="63">
        <f t="shared" si="297"/>
        <v>6.0585488175515323</v>
      </c>
      <c r="AV93" s="63">
        <f t="shared" si="297"/>
        <v>6.2106183928720755</v>
      </c>
      <c r="AW93" s="63">
        <f t="shared" si="297"/>
        <v>6.3665049145331638</v>
      </c>
      <c r="AX93" s="63">
        <f t="shared" si="297"/>
        <v>6.5263041878879458</v>
      </c>
      <c r="AY93" s="63">
        <f t="shared" si="297"/>
        <v>6.6901144230039327</v>
      </c>
      <c r="AZ93" s="63">
        <f t="shared" si="297"/>
        <v>6.8580362950213303</v>
      </c>
      <c r="BA93" s="63">
        <f t="shared" si="297"/>
        <v>7.0301730060263647</v>
      </c>
      <c r="BB93" s="63">
        <f t="shared" si="297"/>
        <v>7.206630348477626</v>
      </c>
      <c r="BC93" s="63">
        <f t="shared" si="297"/>
        <v>7.3875167702244138</v>
      </c>
      <c r="BD93" s="63">
        <f t="shared" si="297"/>
        <v>7.5729434411570455</v>
      </c>
      <c r="BE93" s="63">
        <f t="shared" si="297"/>
        <v>7.7630243215300867</v>
      </c>
      <c r="BF93" s="63">
        <f t="shared" si="297"/>
        <v>7.9578762320004914</v>
      </c>
      <c r="BG93" s="63">
        <f t="shared" si="297"/>
        <v>8.1576189254237033</v>
      </c>
      <c r="BH93" s="63">
        <f t="shared" si="297"/>
        <v>8.3623751604518368</v>
      </c>
      <c r="BI93" s="63">
        <f t="shared" si="297"/>
        <v>8.5722707769791775</v>
      </c>
      <c r="BJ93" s="63">
        <f t="shared" si="297"/>
        <v>8.7874347734813547</v>
      </c>
      <c r="BK93" s="63">
        <f t="shared" si="297"/>
        <v>9.0079993862957348</v>
      </c>
      <c r="BL93" s="63">
        <f t="shared" si="297"/>
        <v>9.2341001708917556</v>
      </c>
      <c r="BM93" s="63">
        <f t="shared" ref="BM93:CI93" si="298">IF(ISNUMBER(BM84),BM84,BL93*(1+BM$33)*(1+BM$6+BM31))</f>
        <v>9.4658760851811383</v>
      </c>
      <c r="BN93" s="63">
        <f t="shared" si="298"/>
        <v>9.7034695749191844</v>
      </c>
      <c r="BO93" s="63">
        <f t="shared" si="298"/>
        <v>9.9470266612496552</v>
      </c>
      <c r="BP93" s="63">
        <f t="shared" si="298"/>
        <v>10.196697030447021</v>
      </c>
      <c r="BQ93" s="63">
        <f t="shared" si="298"/>
        <v>10.45263412591124</v>
      </c>
      <c r="BR93" s="63">
        <f t="shared" si="298"/>
        <v>10.714995242471611</v>
      </c>
      <c r="BS93" s="63">
        <f t="shared" si="298"/>
        <v>10.983941623057646</v>
      </c>
      <c r="BT93" s="63">
        <f t="shared" si="298"/>
        <v>11.259638557796393</v>
      </c>
      <c r="BU93" s="63">
        <f t="shared" si="298"/>
        <v>11.542255485597082</v>
      </c>
      <c r="BV93" s="63">
        <f t="shared" si="298"/>
        <v>11.831966098285568</v>
      </c>
      <c r="BW93" s="63">
        <f t="shared" si="298"/>
        <v>12.128948447352533</v>
      </c>
      <c r="BX93" s="63">
        <f t="shared" si="298"/>
        <v>12.43338505338108</v>
      </c>
      <c r="BY93" s="63">
        <f t="shared" si="298"/>
        <v>12.745463018220944</v>
      </c>
      <c r="BZ93" s="63">
        <f t="shared" si="298"/>
        <v>13.065374139978289</v>
      </c>
      <c r="CA93" s="63">
        <f t="shared" si="298"/>
        <v>13.393315030891742</v>
      </c>
      <c r="CB93" s="63">
        <f t="shared" si="298"/>
        <v>13.729487238167124</v>
      </c>
      <c r="CC93" s="63">
        <f t="shared" si="298"/>
        <v>14.074097367845118</v>
      </c>
      <c r="CD93" s="63">
        <f t="shared" si="298"/>
        <v>14.427357211778029</v>
      </c>
      <c r="CE93" s="63">
        <f t="shared" si="298"/>
        <v>14.789483877793655</v>
      </c>
      <c r="CF93" s="63">
        <f t="shared" si="298"/>
        <v>15.160699923126275</v>
      </c>
      <c r="CG93" s="63">
        <f t="shared" si="298"/>
        <v>15.541233491196742</v>
      </c>
      <c r="CH93" s="63">
        <f t="shared" si="298"/>
        <v>15.93131845182578</v>
      </c>
      <c r="CI93" s="63">
        <f t="shared" si="298"/>
        <v>16.331194544966607</v>
      </c>
    </row>
    <row r="94" spans="1:87">
      <c r="C94" s="56" t="s">
        <v>29</v>
      </c>
      <c r="D94" s="2" t="s">
        <v>898</v>
      </c>
      <c r="E94" s="2" t="s">
        <v>58</v>
      </c>
      <c r="F94" s="2"/>
      <c r="G94" s="753"/>
      <c r="H94" s="409">
        <f t="shared" ref="H94:BS94" si="299">IF(AND(ISNUMBER(H37),ISNUMBER(H38)),H37+H38,SUM(H87:H93))</f>
        <v>332.78099999999995</v>
      </c>
      <c r="I94" s="409">
        <f t="shared" si="299"/>
        <v>333.505</v>
      </c>
      <c r="J94" s="409">
        <f t="shared" si="299"/>
        <v>359.17899999999997</v>
      </c>
      <c r="K94" s="409">
        <f t="shared" si="299"/>
        <v>382.20900000000006</v>
      </c>
      <c r="L94" s="409">
        <f t="shared" si="299"/>
        <v>410.52700000000004</v>
      </c>
      <c r="M94" s="409">
        <f t="shared" si="299"/>
        <v>454.01174260394708</v>
      </c>
      <c r="N94" s="409">
        <f t="shared" si="299"/>
        <v>495.38784643541567</v>
      </c>
      <c r="O94" s="409">
        <f t="shared" si="299"/>
        <v>515.53754666406689</v>
      </c>
      <c r="P94" s="409">
        <f t="shared" si="299"/>
        <v>535.60305961399604</v>
      </c>
      <c r="Q94" s="409">
        <f t="shared" si="299"/>
        <v>553.43034027976489</v>
      </c>
      <c r="R94" s="409">
        <f t="shared" si="299"/>
        <v>571.31551089630227</v>
      </c>
      <c r="S94" s="409">
        <f t="shared" si="299"/>
        <v>590.29425358854235</v>
      </c>
      <c r="T94" s="409">
        <f t="shared" si="299"/>
        <v>610.4386143620975</v>
      </c>
      <c r="U94" s="409">
        <f t="shared" si="299"/>
        <v>631.2916616241049</v>
      </c>
      <c r="V94" s="409">
        <f t="shared" si="299"/>
        <v>658.86313500775054</v>
      </c>
      <c r="W94" s="409">
        <f t="shared" si="299"/>
        <v>687.64234763511934</v>
      </c>
      <c r="X94" s="409">
        <f t="shared" si="299"/>
        <v>717.68235066667398</v>
      </c>
      <c r="Y94" s="409">
        <f t="shared" si="299"/>
        <v>749.03853166920067</v>
      </c>
      <c r="Z94" s="409">
        <f t="shared" si="299"/>
        <v>781.76871776272981</v>
      </c>
      <c r="AA94" s="409">
        <f t="shared" si="299"/>
        <v>815.93328333141369</v>
      </c>
      <c r="AB94" s="409">
        <f t="shared" si="299"/>
        <v>851.59526250072679</v>
      </c>
      <c r="AC94" s="409">
        <f t="shared" si="299"/>
        <v>888.82046659233833</v>
      </c>
      <c r="AD94" s="409">
        <f t="shared" si="299"/>
        <v>927.67760677739989</v>
      </c>
      <c r="AE94" s="409">
        <f t="shared" si="299"/>
        <v>968.23842215879733</v>
      </c>
      <c r="AF94" s="409">
        <f t="shared" si="299"/>
        <v>1010.5778135231599</v>
      </c>
      <c r="AG94" s="409">
        <f t="shared" si="299"/>
        <v>1034.4898679561572</v>
      </c>
      <c r="AH94" s="409">
        <f t="shared" si="299"/>
        <v>1058.9730830446358</v>
      </c>
      <c r="AI94" s="409">
        <f t="shared" si="299"/>
        <v>1084.0412150231462</v>
      </c>
      <c r="AJ94" s="409">
        <f t="shared" si="299"/>
        <v>1109.7083538245549</v>
      </c>
      <c r="AK94" s="409">
        <f t="shared" si="299"/>
        <v>1135.9889312245057</v>
      </c>
      <c r="AL94" s="409">
        <f t="shared" si="299"/>
        <v>1162.8977291856827</v>
      </c>
      <c r="AM94" s="409">
        <f t="shared" si="299"/>
        <v>1190.4498884068018</v>
      </c>
      <c r="AN94" s="409">
        <f t="shared" si="299"/>
        <v>1218.6609170813736</v>
      </c>
      <c r="AO94" s="409">
        <f t="shared" si="299"/>
        <v>1247.5466998714078</v>
      </c>
      <c r="AP94" s="409">
        <f t="shared" si="299"/>
        <v>1277.1235071013566</v>
      </c>
      <c r="AQ94" s="409">
        <f t="shared" si="299"/>
        <v>1307.4080041777218</v>
      </c>
      <c r="AR94" s="409">
        <f t="shared" si="299"/>
        <v>1338.4172612398913</v>
      </c>
      <c r="AS94" s="409">
        <f t="shared" si="299"/>
        <v>1370.1687630479053</v>
      </c>
      <c r="AT94" s="409">
        <f t="shared" si="299"/>
        <v>1402.6804191129906</v>
      </c>
      <c r="AU94" s="409">
        <f t="shared" si="299"/>
        <v>1435.9705740768479</v>
      </c>
      <c r="AV94" s="409">
        <f t="shared" si="299"/>
        <v>1470.0580183458314</v>
      </c>
      <c r="AW94" s="409">
        <f t="shared" si="299"/>
        <v>1504.9619989862967</v>
      </c>
      <c r="AX94" s="409">
        <f t="shared" si="299"/>
        <v>1540.7022308875655</v>
      </c>
      <c r="AY94" s="409">
        <f t="shared" si="299"/>
        <v>1577.2989081991043</v>
      </c>
      <c r="AZ94" s="409">
        <f t="shared" si="299"/>
        <v>1614.7727160486795</v>
      </c>
      <c r="BA94" s="409">
        <f t="shared" si="299"/>
        <v>1653.1448425484207</v>
      </c>
      <c r="BB94" s="409">
        <f t="shared" si="299"/>
        <v>1692.4369910958947</v>
      </c>
      <c r="BC94" s="409">
        <f t="shared" si="299"/>
        <v>1732.6713929774694</v>
      </c>
      <c r="BD94" s="409">
        <f t="shared" si="299"/>
        <v>1773.8708202814205</v>
      </c>
      <c r="BE94" s="409">
        <f t="shared" si="299"/>
        <v>1816.0585991284345</v>
      </c>
      <c r="BF94" s="409">
        <f t="shared" si="299"/>
        <v>1859.2586232273252</v>
      </c>
      <c r="BG94" s="409">
        <f t="shared" si="299"/>
        <v>1903.4953677640056</v>
      </c>
      <c r="BH94" s="409">
        <f t="shared" si="299"/>
        <v>1948.7939036319258</v>
      </c>
      <c r="BI94" s="409">
        <f t="shared" si="299"/>
        <v>1995.1799120124172</v>
      </c>
      <c r="BJ94" s="409">
        <f t="shared" si="299"/>
        <v>2042.6796993135702</v>
      </c>
      <c r="BK94" s="409">
        <f t="shared" si="299"/>
        <v>2091.3202124765007</v>
      </c>
      <c r="BL94" s="409">
        <f t="shared" si="299"/>
        <v>2141.1290546580813</v>
      </c>
      <c r="BM94" s="409">
        <f t="shared" si="299"/>
        <v>2192.1345012994129</v>
      </c>
      <c r="BN94" s="409">
        <f t="shared" si="299"/>
        <v>2244.3655165895939</v>
      </c>
      <c r="BO94" s="409">
        <f t="shared" si="299"/>
        <v>2297.8517703345055</v>
      </c>
      <c r="BP94" s="409">
        <f t="shared" si="299"/>
        <v>2352.6236552406644</v>
      </c>
      <c r="BQ94" s="409">
        <f t="shared" si="299"/>
        <v>2408.7123046243428</v>
      </c>
      <c r="BR94" s="409">
        <f t="shared" si="299"/>
        <v>2466.1496105565061</v>
      </c>
      <c r="BS94" s="409">
        <f t="shared" si="299"/>
        <v>2524.9682424542971</v>
      </c>
      <c r="BT94" s="409">
        <f t="shared" ref="BT94:CI94" si="300">IF(AND(ISNUMBER(BT37),ISNUMBER(BT38)),BT37+BT38,SUM(BT87:BT93))</f>
        <v>2585.201666130125</v>
      </c>
      <c r="BU94" s="409">
        <f t="shared" si="300"/>
        <v>2646.8841633096399</v>
      </c>
      <c r="BV94" s="409">
        <f t="shared" si="300"/>
        <v>2710.050851630202</v>
      </c>
      <c r="BW94" s="409">
        <f t="shared" si="300"/>
        <v>2774.7377051316971</v>
      </c>
      <c r="BX94" s="409">
        <f t="shared" si="300"/>
        <v>2840.981575251873</v>
      </c>
      <c r="BY94" s="409">
        <f t="shared" si="300"/>
        <v>2908.8202123386741</v>
      </c>
      <c r="BZ94" s="409">
        <f t="shared" si="300"/>
        <v>2978.2922876923253</v>
      </c>
      <c r="CA94" s="409">
        <f t="shared" si="300"/>
        <v>3049.4374161502865</v>
      </c>
      <c r="CB94" s="409">
        <f t="shared" si="300"/>
        <v>3122.2961792284841</v>
      </c>
      <c r="CC94" s="409">
        <f t="shared" si="300"/>
        <v>3196.9101488325605</v>
      </c>
      <c r="CD94" s="409">
        <f t="shared" si="300"/>
        <v>3273.3219115532524</v>
      </c>
      <c r="CE94" s="409">
        <f t="shared" si="300"/>
        <v>3351.5750935603251</v>
      </c>
      <c r="CF94" s="409">
        <f t="shared" si="300"/>
        <v>3431.7143861098648</v>
      </c>
      <c r="CG94" s="409">
        <f t="shared" si="300"/>
        <v>3513.7855716801005</v>
      </c>
      <c r="CH94" s="409">
        <f t="shared" si="300"/>
        <v>3597.8355507512888</v>
      </c>
      <c r="CI94" s="409">
        <f t="shared" si="300"/>
        <v>3683.9123692455914</v>
      </c>
    </row>
    <row r="95" spans="1:87">
      <c r="D95" s="2"/>
      <c r="E95" s="2"/>
      <c r="F95" s="2"/>
      <c r="O95" s="76"/>
      <c r="P95" s="76"/>
      <c r="Q95" s="76"/>
      <c r="R95" s="76"/>
      <c r="S95" s="76"/>
      <c r="T95" s="76"/>
    </row>
    <row r="96" spans="1:87">
      <c r="A96" s="52"/>
      <c r="B96" s="52"/>
      <c r="C96" s="105" t="s">
        <v>96</v>
      </c>
      <c r="D96" s="103"/>
      <c r="E96" s="103"/>
      <c r="F96" s="103"/>
      <c r="G96" s="143"/>
      <c r="H96" s="143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52"/>
      <c r="AH96" s="128"/>
      <c r="AI96" s="52"/>
      <c r="AJ96" s="128"/>
      <c r="AK96" s="52"/>
      <c r="AL96" s="128"/>
      <c r="AM96" s="52"/>
      <c r="AN96" s="128"/>
      <c r="AO96" s="52"/>
      <c r="AP96" s="128"/>
      <c r="AQ96" s="52"/>
      <c r="AR96" s="128"/>
      <c r="AS96" s="52"/>
      <c r="AT96" s="128"/>
      <c r="AU96" s="52"/>
      <c r="AV96" s="128"/>
      <c r="AW96" s="52"/>
      <c r="AX96" s="128"/>
      <c r="AY96" s="52"/>
      <c r="AZ96" s="128"/>
      <c r="BA96" s="52"/>
      <c r="BB96" s="128"/>
      <c r="BC96" s="52"/>
      <c r="BD96" s="128"/>
      <c r="BE96" s="52"/>
      <c r="BF96" s="128"/>
      <c r="BG96" s="52"/>
      <c r="BH96" s="128"/>
      <c r="BI96" s="52"/>
      <c r="BJ96" s="128"/>
      <c r="BK96" s="52"/>
      <c r="BL96" s="128"/>
      <c r="BM96" s="52"/>
      <c r="BN96" s="128"/>
      <c r="BO96" s="52"/>
      <c r="BP96" s="128"/>
      <c r="BQ96" s="52"/>
      <c r="BR96" s="128"/>
      <c r="BS96" s="52"/>
      <c r="BT96" s="128"/>
      <c r="BU96" s="52"/>
      <c r="BV96" s="128"/>
      <c r="BW96" s="52"/>
      <c r="BX96" s="128"/>
      <c r="BY96" s="52"/>
      <c r="BZ96" s="128"/>
      <c r="CA96" s="52"/>
      <c r="CB96" s="128"/>
      <c r="CC96" s="52"/>
      <c r="CD96" s="128"/>
      <c r="CE96" s="52"/>
      <c r="CF96" s="128"/>
      <c r="CG96" s="52"/>
      <c r="CH96" s="128"/>
      <c r="CI96" s="52"/>
    </row>
    <row r="97" spans="1:87">
      <c r="C97" t="s">
        <v>96</v>
      </c>
      <c r="D97" s="2" t="s">
        <v>898</v>
      </c>
      <c r="E97" s="2" t="s">
        <v>58</v>
      </c>
      <c r="F97" s="2"/>
      <c r="G97" s="632"/>
      <c r="H97" s="76">
        <f t="shared" ref="H97:M97" si="301">IF(ISNUMBER(H61),H61,G97*(1+H6))</f>
        <v>16.809999999999999</v>
      </c>
      <c r="I97" s="76">
        <f t="shared" si="301"/>
        <v>19.030999999999999</v>
      </c>
      <c r="J97" s="76">
        <f t="shared" si="301"/>
        <v>19.670999999999999</v>
      </c>
      <c r="K97" s="76">
        <f t="shared" si="301"/>
        <v>13.273999999999999</v>
      </c>
      <c r="L97" s="76">
        <f t="shared" si="301"/>
        <v>12.872</v>
      </c>
      <c r="M97" s="76">
        <f t="shared" si="301"/>
        <v>16.5504</v>
      </c>
      <c r="N97" s="76">
        <f t="shared" ref="N97:AF97" si="302">IF(ISNUMBER(N61),N61,M97*(1+N6))</f>
        <v>16.881408</v>
      </c>
      <c r="O97" s="76">
        <f>IF(ISNUMBER(O61),O61,N97*(1+O6))</f>
        <v>17.202154751999998</v>
      </c>
      <c r="P97" s="76">
        <f>IF(ISNUMBER(P61),P61,O97*(1+P6))</f>
        <v>17.546197847039998</v>
      </c>
      <c r="Q97" s="76">
        <f t="shared" si="302"/>
        <v>17.897121803980799</v>
      </c>
      <c r="R97" s="76">
        <f t="shared" si="302"/>
        <v>18.255064240060413</v>
      </c>
      <c r="S97" s="76">
        <f t="shared" si="302"/>
        <v>18.620165524861623</v>
      </c>
      <c r="T97" s="76">
        <f t="shared" si="302"/>
        <v>18.992568835358856</v>
      </c>
      <c r="U97" s="76">
        <f t="shared" si="302"/>
        <v>19.372420212066032</v>
      </c>
      <c r="V97" s="76">
        <f t="shared" si="302"/>
        <v>19.759868616307354</v>
      </c>
      <c r="W97" s="76">
        <f t="shared" si="302"/>
        <v>20.155065988633503</v>
      </c>
      <c r="X97" s="76">
        <f t="shared" si="302"/>
        <v>20.558167308406173</v>
      </c>
      <c r="Y97" s="76">
        <f t="shared" si="302"/>
        <v>20.969330654574296</v>
      </c>
      <c r="Z97" s="76">
        <f t="shared" si="302"/>
        <v>21.388717267665783</v>
      </c>
      <c r="AA97" s="76">
        <f t="shared" si="302"/>
        <v>21.8164916130191</v>
      </c>
      <c r="AB97" s="76">
        <f t="shared" si="302"/>
        <v>22.252821445279483</v>
      </c>
      <c r="AC97" s="76">
        <f t="shared" si="302"/>
        <v>22.697877874185075</v>
      </c>
      <c r="AD97" s="76">
        <f t="shared" si="302"/>
        <v>23.151835431668776</v>
      </c>
      <c r="AE97" s="76">
        <f t="shared" si="302"/>
        <v>23.61487214030215</v>
      </c>
      <c r="AF97" s="76">
        <f t="shared" si="302"/>
        <v>24.087169583108192</v>
      </c>
      <c r="AG97" s="76">
        <f t="shared" ref="AG97" si="303">IF(ISNUMBER(AG61),AG61,AF97*(1+AG6))</f>
        <v>24.568912974770356</v>
      </c>
      <c r="AH97" s="76">
        <f t="shared" ref="AH97" si="304">IF(ISNUMBER(AH61),AH61,AG97*(1+AH6))</f>
        <v>25.060291234265765</v>
      </c>
      <c r="AI97" s="76">
        <f t="shared" ref="AI97" si="305">IF(ISNUMBER(AI61),AI61,AH97*(1+AI6))</f>
        <v>25.56149705895108</v>
      </c>
      <c r="AJ97" s="76">
        <f t="shared" ref="AJ97" si="306">IF(ISNUMBER(AJ61),AJ61,AI97*(1+AJ6))</f>
        <v>26.072727000130101</v>
      </c>
      <c r="AK97" s="76">
        <f t="shared" ref="AK97" si="307">IF(ISNUMBER(AK61),AK61,AJ97*(1+AK6))</f>
        <v>26.594181540132702</v>
      </c>
      <c r="AL97" s="76">
        <f t="shared" ref="AL97" si="308">IF(ISNUMBER(AL61),AL61,AK97*(1+AL6))</f>
        <v>27.126065170935355</v>
      </c>
      <c r="AM97" s="76">
        <f t="shared" ref="AM97" si="309">IF(ISNUMBER(AM61),AM61,AL97*(1+AM6))</f>
        <v>27.668586474354061</v>
      </c>
      <c r="AN97" s="76">
        <f t="shared" ref="AN97" si="310">IF(ISNUMBER(AN61),AN61,AM97*(1+AN6))</f>
        <v>28.221958203841144</v>
      </c>
      <c r="AO97" s="76">
        <f t="shared" ref="AO97" si="311">IF(ISNUMBER(AO61),AO61,AN97*(1+AO6))</f>
        <v>28.786397367917967</v>
      </c>
      <c r="AP97" s="76">
        <f t="shared" ref="AP97" si="312">IF(ISNUMBER(AP61),AP61,AO97*(1+AP6))</f>
        <v>29.362125315276327</v>
      </c>
      <c r="AQ97" s="76">
        <f t="shared" ref="AQ97" si="313">IF(ISNUMBER(AQ61),AQ61,AP97*(1+AQ6))</f>
        <v>29.949367821581852</v>
      </c>
      <c r="AR97" s="76">
        <f t="shared" ref="AR97" si="314">IF(ISNUMBER(AR61),AR61,AQ97*(1+AR6))</f>
        <v>30.548355178013491</v>
      </c>
      <c r="AS97" s="76">
        <f t="shared" ref="AS97" si="315">IF(ISNUMBER(AS61),AS61,AR97*(1+AS6))</f>
        <v>31.159322281573761</v>
      </c>
      <c r="AT97" s="76">
        <f t="shared" ref="AT97" si="316">IF(ISNUMBER(AT61),AT61,AS97*(1+AT6))</f>
        <v>31.782508727205236</v>
      </c>
      <c r="AU97" s="76">
        <f t="shared" ref="AU97" si="317">IF(ISNUMBER(AU61),AU61,AT97*(1+AU6))</f>
        <v>32.418158901749344</v>
      </c>
      <c r="AV97" s="76">
        <f t="shared" ref="AV97" si="318">IF(ISNUMBER(AV61),AV61,AU97*(1+AV6))</f>
        <v>33.066522079784335</v>
      </c>
      <c r="AW97" s="76">
        <f t="shared" ref="AW97" si="319">IF(ISNUMBER(AW61),AW61,AV97*(1+AW6))</f>
        <v>33.727852521380022</v>
      </c>
      <c r="AX97" s="76">
        <f t="shared" ref="AX97" si="320">IF(ISNUMBER(AX61),AX61,AW97*(1+AX6))</f>
        <v>34.402409571807624</v>
      </c>
      <c r="AY97" s="76">
        <f t="shared" ref="AY97" si="321">IF(ISNUMBER(AY61),AY61,AX97*(1+AY6))</f>
        <v>35.090457763243776</v>
      </c>
      <c r="AZ97" s="76">
        <f t="shared" ref="AZ97" si="322">IF(ISNUMBER(AZ61),AZ61,AY97*(1+AZ6))</f>
        <v>35.792266918508652</v>
      </c>
      <c r="BA97" s="76">
        <f t="shared" ref="BA97" si="323">IF(ISNUMBER(BA61),BA61,AZ97*(1+BA6))</f>
        <v>36.508112256878825</v>
      </c>
      <c r="BB97" s="76">
        <f t="shared" ref="BB97" si="324">IF(ISNUMBER(BB61),BB61,BA97*(1+BB6))</f>
        <v>37.238274502016402</v>
      </c>
      <c r="BC97" s="76">
        <f t="shared" ref="BC97" si="325">IF(ISNUMBER(BC61),BC61,BB97*(1+BC6))</f>
        <v>37.983039992056732</v>
      </c>
      <c r="BD97" s="76">
        <f t="shared" ref="BD97" si="326">IF(ISNUMBER(BD61),BD61,BC97*(1+BD6))</f>
        <v>38.742700791897867</v>
      </c>
      <c r="BE97" s="76">
        <f t="shared" ref="BE97" si="327">IF(ISNUMBER(BE61),BE61,BD97*(1+BE6))</f>
        <v>39.517554807735827</v>
      </c>
      <c r="BF97" s="76">
        <f t="shared" ref="BF97" si="328">IF(ISNUMBER(BF61),BF61,BE97*(1+BF6))</f>
        <v>40.307905903890543</v>
      </c>
      <c r="BG97" s="76">
        <f t="shared" ref="BG97" si="329">IF(ISNUMBER(BG61),BG61,BF97*(1+BG6))</f>
        <v>41.114064021968353</v>
      </c>
      <c r="BH97" s="76">
        <f t="shared" ref="BH97" si="330">IF(ISNUMBER(BH61),BH61,BG97*(1+BH6))</f>
        <v>41.936345302407723</v>
      </c>
      <c r="BI97" s="76">
        <f t="shared" ref="BI97" si="331">IF(ISNUMBER(BI61),BI61,BH97*(1+BI6))</f>
        <v>42.775072208455882</v>
      </c>
      <c r="BJ97" s="76">
        <f t="shared" ref="BJ97" si="332">IF(ISNUMBER(BJ61),BJ61,BI97*(1+BJ6))</f>
        <v>43.630573652625003</v>
      </c>
      <c r="BK97" s="76">
        <f t="shared" ref="BK97" si="333">IF(ISNUMBER(BK61),BK61,BJ97*(1+BK6))</f>
        <v>44.503185125677504</v>
      </c>
      <c r="BL97" s="76">
        <f t="shared" ref="BL97" si="334">IF(ISNUMBER(BL61),BL61,BK97*(1+BL6))</f>
        <v>45.393248828191055</v>
      </c>
      <c r="BM97" s="76">
        <f t="shared" ref="BM97" si="335">IF(ISNUMBER(BM61),BM61,BL97*(1+BM6))</f>
        <v>46.301113804754877</v>
      </c>
      <c r="BN97" s="76">
        <f t="shared" ref="BN97" si="336">IF(ISNUMBER(BN61),BN61,BM97*(1+BN6))</f>
        <v>47.227136080849974</v>
      </c>
      <c r="BO97" s="76">
        <f t="shared" ref="BO97" si="337">IF(ISNUMBER(BO61),BO61,BN97*(1+BO6))</f>
        <v>48.171678802466971</v>
      </c>
      <c r="BP97" s="76">
        <f t="shared" ref="BP97" si="338">IF(ISNUMBER(BP61),BP61,BO97*(1+BP6))</f>
        <v>49.135112378516311</v>
      </c>
      <c r="BQ97" s="76">
        <f t="shared" ref="BQ97" si="339">IF(ISNUMBER(BQ61),BQ61,BP97*(1+BQ6))</f>
        <v>50.117814626086641</v>
      </c>
      <c r="BR97" s="76">
        <f t="shared" ref="BR97" si="340">IF(ISNUMBER(BR61),BR61,BQ97*(1+BR6))</f>
        <v>51.120170918608373</v>
      </c>
      <c r="BS97" s="76">
        <f t="shared" ref="BS97" si="341">IF(ISNUMBER(BS61),BS61,BR97*(1+BS6))</f>
        <v>52.142574336980545</v>
      </c>
      <c r="BT97" s="76">
        <f t="shared" ref="BT97" si="342">IF(ISNUMBER(BT61),BT61,BS97*(1+BT6))</f>
        <v>53.185425823720159</v>
      </c>
      <c r="BU97" s="76">
        <f t="shared" ref="BU97" si="343">IF(ISNUMBER(BU61),BU61,BT97*(1+BU6))</f>
        <v>54.249134340194566</v>
      </c>
      <c r="BV97" s="76">
        <f t="shared" ref="BV97" si="344">IF(ISNUMBER(BV61),BV61,BU97*(1+BV6))</f>
        <v>55.334117026998456</v>
      </c>
      <c r="BW97" s="76">
        <f t="shared" ref="BW97" si="345">IF(ISNUMBER(BW61),BW61,BV97*(1+BW6))</f>
        <v>56.440799367538425</v>
      </c>
      <c r="BX97" s="76">
        <f t="shared" ref="BX97" si="346">IF(ISNUMBER(BX61),BX61,BW97*(1+BX6))</f>
        <v>57.569615354889194</v>
      </c>
      <c r="BY97" s="76">
        <f t="shared" ref="BY97" si="347">IF(ISNUMBER(BY61),BY61,BX97*(1+BY6))</f>
        <v>58.721007661986981</v>
      </c>
      <c r="BZ97" s="76">
        <f t="shared" ref="BZ97" si="348">IF(ISNUMBER(BZ61),BZ61,BY97*(1+BZ6))</f>
        <v>59.895427815226725</v>
      </c>
      <c r="CA97" s="76">
        <f t="shared" ref="CA97" si="349">IF(ISNUMBER(CA61),CA61,BZ97*(1+CA6))</f>
        <v>61.093336371531258</v>
      </c>
      <c r="CB97" s="76">
        <f t="shared" ref="CB97" si="350">IF(ISNUMBER(CB61),CB61,CA97*(1+CB6))</f>
        <v>62.315203098961881</v>
      </c>
      <c r="CC97" s="76">
        <f t="shared" ref="CC97" si="351">IF(ISNUMBER(CC61),CC61,CB97*(1+CC6))</f>
        <v>63.561507160941119</v>
      </c>
      <c r="CD97" s="76">
        <f t="shared" ref="CD97" si="352">IF(ISNUMBER(CD61),CD61,CC97*(1+CD6))</f>
        <v>64.832737304159949</v>
      </c>
      <c r="CE97" s="76">
        <f t="shared" ref="CE97" si="353">IF(ISNUMBER(CE61),CE61,CD97*(1+CE6))</f>
        <v>66.129392050243155</v>
      </c>
      <c r="CF97" s="76">
        <f t="shared" ref="CF97" si="354">IF(ISNUMBER(CF61),CF61,CE97*(1+CF6))</f>
        <v>67.451979891248016</v>
      </c>
      <c r="CG97" s="76">
        <f t="shared" ref="CG97" si="355">IF(ISNUMBER(CG61),CG61,CF97*(1+CG6))</f>
        <v>68.801019489072971</v>
      </c>
      <c r="CH97" s="76">
        <f t="shared" ref="CH97" si="356">IF(ISNUMBER(CH61),CH61,CG97*(1+CH6))</f>
        <v>70.17703987885443</v>
      </c>
      <c r="CI97" s="76">
        <f t="shared" ref="CI97" si="357">IF(ISNUMBER(CI61),CI61,CH97*(1+CI6))</f>
        <v>71.580580676431524</v>
      </c>
    </row>
    <row r="98" spans="1:87">
      <c r="D98" s="2"/>
      <c r="E98" s="2"/>
      <c r="F98" s="2"/>
    </row>
    <row r="99" spans="1:87">
      <c r="A99" s="52"/>
      <c r="B99" s="52"/>
      <c r="C99" s="105" t="s">
        <v>94</v>
      </c>
      <c r="D99" s="103"/>
      <c r="E99" s="103"/>
      <c r="F99" s="103"/>
      <c r="G99" s="143"/>
      <c r="H99" s="143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52"/>
      <c r="AH99" s="128"/>
      <c r="AI99" s="52"/>
      <c r="AJ99" s="128"/>
      <c r="AK99" s="52"/>
      <c r="AL99" s="128"/>
      <c r="AM99" s="52"/>
      <c r="AN99" s="128"/>
      <c r="AO99" s="52"/>
      <c r="AP99" s="128"/>
      <c r="AQ99" s="52"/>
      <c r="AR99" s="128"/>
      <c r="AS99" s="52"/>
      <c r="AT99" s="128"/>
      <c r="AU99" s="52"/>
      <c r="AV99" s="128"/>
      <c r="AW99" s="52"/>
      <c r="AX99" s="128"/>
      <c r="AY99" s="52"/>
      <c r="AZ99" s="128"/>
      <c r="BA99" s="52"/>
      <c r="BB99" s="128"/>
      <c r="BC99" s="52"/>
      <c r="BD99" s="128"/>
      <c r="BE99" s="52"/>
      <c r="BF99" s="128"/>
      <c r="BG99" s="52"/>
      <c r="BH99" s="128"/>
      <c r="BI99" s="52"/>
      <c r="BJ99" s="128"/>
      <c r="BK99" s="52"/>
      <c r="BL99" s="128"/>
      <c r="BM99" s="52"/>
      <c r="BN99" s="128"/>
      <c r="BO99" s="52"/>
      <c r="BP99" s="128"/>
      <c r="BQ99" s="52"/>
      <c r="BR99" s="128"/>
      <c r="BS99" s="52"/>
      <c r="BT99" s="128"/>
      <c r="BU99" s="52"/>
      <c r="BV99" s="128"/>
      <c r="BW99" s="52"/>
      <c r="BX99" s="128"/>
      <c r="BY99" s="52"/>
      <c r="BZ99" s="128"/>
      <c r="CA99" s="52"/>
      <c r="CB99" s="128"/>
      <c r="CC99" s="52"/>
      <c r="CD99" s="128"/>
      <c r="CE99" s="52"/>
      <c r="CF99" s="128"/>
      <c r="CG99" s="52"/>
      <c r="CH99" s="128"/>
      <c r="CI99" s="52"/>
    </row>
    <row r="100" spans="1:87">
      <c r="C100" t="s">
        <v>94</v>
      </c>
      <c r="D100" s="2" t="s">
        <v>898</v>
      </c>
      <c r="E100" s="2" t="s">
        <v>58</v>
      </c>
      <c r="F100" s="2"/>
      <c r="G100" s="632"/>
      <c r="H100" s="76">
        <f t="shared" ref="H100:M100" si="358">IF(ISNUMBER(H64),H64,G100*(1+H6+H67)+H65)</f>
        <v>12.507999999999999</v>
      </c>
      <c r="I100" s="76">
        <f t="shared" si="358"/>
        <v>12.52</v>
      </c>
      <c r="J100" s="76">
        <f t="shared" si="358"/>
        <v>15.214</v>
      </c>
      <c r="K100" s="76">
        <f t="shared" si="358"/>
        <v>14.341999999999999</v>
      </c>
      <c r="L100" s="76">
        <f t="shared" si="358"/>
        <v>15.509</v>
      </c>
      <c r="M100" s="76">
        <f t="shared" si="358"/>
        <v>17.044391000000001</v>
      </c>
      <c r="N100" s="76">
        <f t="shared" ref="N100:AL100" si="359">IF(ISNUMBER(N64),N64,M100*(1+N6+N67)+N65)</f>
        <v>18.522139699700002</v>
      </c>
      <c r="O100" s="76">
        <f t="shared" si="359"/>
        <v>19.244503147988301</v>
      </c>
      <c r="P100" s="76">
        <f t="shared" si="359"/>
        <v>19.995038770759844</v>
      </c>
      <c r="Q100" s="76">
        <f t="shared" si="359"/>
        <v>20.814835360360998</v>
      </c>
      <c r="R100" s="76">
        <f t="shared" si="359"/>
        <v>21.647428774775438</v>
      </c>
      <c r="S100" s="76">
        <f t="shared" si="359"/>
        <v>22.513325925766456</v>
      </c>
      <c r="T100" s="76">
        <f t="shared" si="359"/>
        <v>23.413858962797114</v>
      </c>
      <c r="U100" s="76">
        <f t="shared" si="359"/>
        <v>24.350413321308999</v>
      </c>
      <c r="V100" s="76">
        <f t="shared" si="359"/>
        <v>25.324429854161359</v>
      </c>
      <c r="W100" s="76">
        <f t="shared" si="359"/>
        <v>26.337407048327815</v>
      </c>
      <c r="X100" s="76">
        <f t="shared" si="359"/>
        <v>27.390903330260929</v>
      </c>
      <c r="Y100" s="76">
        <f t="shared" si="359"/>
        <v>28.486539463471367</v>
      </c>
      <c r="Z100" s="76">
        <f t="shared" si="359"/>
        <v>29.626001042010223</v>
      </c>
      <c r="AA100" s="76">
        <f t="shared" si="359"/>
        <v>30.811041083690633</v>
      </c>
      <c r="AB100" s="76">
        <f t="shared" si="359"/>
        <v>32.04348272703826</v>
      </c>
      <c r="AC100" s="76">
        <f t="shared" si="359"/>
        <v>33.32522203611979</v>
      </c>
      <c r="AD100" s="76">
        <f t="shared" si="359"/>
        <v>34.65823091756458</v>
      </c>
      <c r="AE100" s="76">
        <f t="shared" si="359"/>
        <v>36.044560154267167</v>
      </c>
      <c r="AF100" s="76">
        <f t="shared" si="359"/>
        <v>37.486342560437855</v>
      </c>
      <c r="AG100" s="76">
        <f t="shared" si="359"/>
        <v>38.236069411646611</v>
      </c>
      <c r="AH100" s="76">
        <f t="shared" si="359"/>
        <v>39.000790799879546</v>
      </c>
      <c r="AI100" s="76">
        <f t="shared" si="359"/>
        <v>39.78080661587714</v>
      </c>
      <c r="AJ100" s="76">
        <f t="shared" si="359"/>
        <v>40.57642274819468</v>
      </c>
      <c r="AK100" s="76">
        <f t="shared" si="359"/>
        <v>41.387951203158572</v>
      </c>
      <c r="AL100" s="76">
        <f t="shared" si="359"/>
        <v>42.215710227221741</v>
      </c>
      <c r="AM100" s="76">
        <f t="shared" ref="AM100" si="360">IF(ISNUMBER(AM64),AM64,AL100*(1+AM6+AM67)+AM65)</f>
        <v>43.06002443176618</v>
      </c>
      <c r="AN100" s="76">
        <f t="shared" ref="AN100" si="361">IF(ISNUMBER(AN64),AN64,AM100*(1+AN6+AN67)+AN65)</f>
        <v>43.921224920401507</v>
      </c>
      <c r="AO100" s="76">
        <f t="shared" ref="AO100" si="362">IF(ISNUMBER(AO64),AO64,AN100*(1+AO6+AO67)+AO65)</f>
        <v>44.799649418809537</v>
      </c>
      <c r="AP100" s="76">
        <f t="shared" ref="AP100" si="363">IF(ISNUMBER(AP64),AP64,AO100*(1+AP6+AP67)+AP65)</f>
        <v>45.69564240718573</v>
      </c>
      <c r="AQ100" s="76">
        <f t="shared" ref="AQ100" si="364">IF(ISNUMBER(AQ64),AQ64,AP100*(1+AQ6+AQ67)+AQ65)</f>
        <v>46.609555255329447</v>
      </c>
      <c r="AR100" s="76">
        <f t="shared" ref="AR100" si="365">IF(ISNUMBER(AR64),AR64,AQ100*(1+AR6+AR67)+AR65)</f>
        <v>47.541746360436036</v>
      </c>
      <c r="AS100" s="76">
        <f t="shared" ref="AS100" si="366">IF(ISNUMBER(AS64),AS64,AR100*(1+AS6+AS67)+AS65)</f>
        <v>48.492581287644761</v>
      </c>
      <c r="AT100" s="76">
        <f t="shared" ref="AT100" si="367">IF(ISNUMBER(AT64),AT64,AS100*(1+AT6+AT67)+AT65)</f>
        <v>49.462432913397656</v>
      </c>
      <c r="AU100" s="76">
        <f t="shared" ref="AU100" si="368">IF(ISNUMBER(AU64),AU64,AT100*(1+AU6+AU67)+AU65)</f>
        <v>50.45168157166561</v>
      </c>
      <c r="AV100" s="76">
        <f t="shared" ref="AV100" si="369">IF(ISNUMBER(AV64),AV64,AU100*(1+AV6+AV67)+AV65)</f>
        <v>51.460715203098921</v>
      </c>
      <c r="AW100" s="76">
        <f t="shared" ref="AW100" si="370">IF(ISNUMBER(AW64),AW64,AV100*(1+AW6+AW67)+AW65)</f>
        <v>52.489929507160902</v>
      </c>
      <c r="AX100" s="76">
        <f t="shared" ref="AX100" si="371">IF(ISNUMBER(AX64),AX64,AW100*(1+AX6+AX67)+AX65)</f>
        <v>53.539728097304121</v>
      </c>
      <c r="AY100" s="76">
        <f t="shared" ref="AY100" si="372">IF(ISNUMBER(AY64),AY64,AX100*(1+AY6+AY67)+AY65)</f>
        <v>54.610522659250201</v>
      </c>
      <c r="AZ100" s="76">
        <f t="shared" ref="AZ100" si="373">IF(ISNUMBER(AZ64),AZ64,AY100*(1+AZ6+AZ67)+AZ65)</f>
        <v>55.702733112435205</v>
      </c>
      <c r="BA100" s="76">
        <f t="shared" ref="BA100" si="374">IF(ISNUMBER(BA64),BA64,AZ100*(1+BA6+BA67)+BA65)</f>
        <v>56.81678777468391</v>
      </c>
      <c r="BB100" s="76">
        <f t="shared" ref="BB100" si="375">IF(ISNUMBER(BB64),BB64,BA100*(1+BB6+BB67)+BB65)</f>
        <v>57.953123530177592</v>
      </c>
      <c r="BC100" s="76">
        <f t="shared" ref="BC100" si="376">IF(ISNUMBER(BC64),BC64,BB100*(1+BC6+BC67)+BC65)</f>
        <v>59.112186000781143</v>
      </c>
      <c r="BD100" s="76">
        <f t="shared" ref="BD100" si="377">IF(ISNUMBER(BD64),BD64,BC100*(1+BD6+BD67)+BD65)</f>
        <v>60.294429720796771</v>
      </c>
      <c r="BE100" s="76">
        <f t="shared" ref="BE100" si="378">IF(ISNUMBER(BE64),BE64,BD100*(1+BE6+BE67)+BE65)</f>
        <v>61.500318315212709</v>
      </c>
      <c r="BF100" s="76">
        <f t="shared" ref="BF100" si="379">IF(ISNUMBER(BF64),BF64,BE100*(1+BF6+BF67)+BF65)</f>
        <v>62.730324681516962</v>
      </c>
      <c r="BG100" s="76">
        <f t="shared" ref="BG100" si="380">IF(ISNUMBER(BG64),BG64,BF100*(1+BG6+BG67)+BG65)</f>
        <v>63.984931175147302</v>
      </c>
      <c r="BH100" s="76">
        <f t="shared" ref="BH100" si="381">IF(ISNUMBER(BH64),BH64,BG100*(1+BH6+BH67)+BH65)</f>
        <v>65.264629798650247</v>
      </c>
      <c r="BI100" s="76">
        <f t="shared" ref="BI100" si="382">IF(ISNUMBER(BI64),BI64,BH100*(1+BI6+BI67)+BI65)</f>
        <v>66.569922394623248</v>
      </c>
      <c r="BJ100" s="76">
        <f t="shared" ref="BJ100" si="383">IF(ISNUMBER(BJ64),BJ64,BI100*(1+BJ6+BJ67)+BJ65)</f>
        <v>67.901320842515716</v>
      </c>
      <c r="BK100" s="76">
        <f t="shared" ref="BK100" si="384">IF(ISNUMBER(BK64),BK64,BJ100*(1+BK6+BK67)+BK65)</f>
        <v>69.259347259366038</v>
      </c>
      <c r="BL100" s="76">
        <f t="shared" ref="BL100" si="385">IF(ISNUMBER(BL64),BL64,BK100*(1+BL6+BL67)+BL65)</f>
        <v>70.644534204553366</v>
      </c>
      <c r="BM100" s="76">
        <f t="shared" ref="BM100" si="386">IF(ISNUMBER(BM64),BM64,BL100*(1+BM6+BM67)+BM65)</f>
        <v>72.057424888644434</v>
      </c>
      <c r="BN100" s="76">
        <f t="shared" ref="BN100" si="387">IF(ISNUMBER(BN64),BN64,BM100*(1+BN6+BN67)+BN65)</f>
        <v>73.49857338641732</v>
      </c>
      <c r="BO100" s="76">
        <f t="shared" ref="BO100" si="388">IF(ISNUMBER(BO64),BO64,BN100*(1+BO6+BO67)+BO65)</f>
        <v>74.968544854145662</v>
      </c>
      <c r="BP100" s="76">
        <f t="shared" ref="BP100" si="389">IF(ISNUMBER(BP64),BP64,BO100*(1+BP6+BP67)+BP65)</f>
        <v>76.467915751228574</v>
      </c>
      <c r="BQ100" s="76">
        <f t="shared" ref="BQ100" si="390">IF(ISNUMBER(BQ64),BQ64,BP100*(1+BQ6+BQ67)+BQ65)</f>
        <v>77.997274066253141</v>
      </c>
      <c r="BR100" s="76">
        <f t="shared" ref="BR100" si="391">IF(ISNUMBER(BR64),BR64,BQ100*(1+BR6+BR67)+BR65)</f>
        <v>79.5572195475782</v>
      </c>
      <c r="BS100" s="76">
        <f t="shared" ref="BS100" si="392">IF(ISNUMBER(BS64),BS64,BR100*(1+BS6+BS67)+BS65)</f>
        <v>81.148363938529769</v>
      </c>
      <c r="BT100" s="76">
        <f t="shared" ref="BT100" si="393">IF(ISNUMBER(BT64),BT64,BS100*(1+BT6+BT67)+BT65)</f>
        <v>82.771331217300371</v>
      </c>
      <c r="BU100" s="76">
        <f t="shared" ref="BU100" si="394">IF(ISNUMBER(BU64),BU64,BT100*(1+BU6+BU67)+BU65)</f>
        <v>84.426757841646378</v>
      </c>
      <c r="BV100" s="76">
        <f t="shared" ref="BV100" si="395">IF(ISNUMBER(BV64),BV64,BU100*(1+BV6+BV67)+BV65)</f>
        <v>86.115292998479305</v>
      </c>
      <c r="BW100" s="76">
        <f t="shared" ref="BW100" si="396">IF(ISNUMBER(BW64),BW64,BV100*(1+BW6+BW67)+BW65)</f>
        <v>87.837598858448899</v>
      </c>
      <c r="BX100" s="76">
        <f t="shared" ref="BX100" si="397">IF(ISNUMBER(BX64),BX64,BW100*(1+BX6+BX67)+BX65)</f>
        <v>89.594350835617874</v>
      </c>
      <c r="BY100" s="76">
        <f t="shared" ref="BY100" si="398">IF(ISNUMBER(BY64),BY64,BX100*(1+BY6+BY67)+BY65)</f>
        <v>91.38623785233024</v>
      </c>
      <c r="BZ100" s="76">
        <f t="shared" ref="BZ100" si="399">IF(ISNUMBER(BZ64),BZ64,BY100*(1+BZ6+BZ67)+BZ65)</f>
        <v>93.21396260937685</v>
      </c>
      <c r="CA100" s="76">
        <f t="shared" ref="CA100" si="400">IF(ISNUMBER(CA64),CA64,BZ100*(1+CA6+CA67)+CA65)</f>
        <v>95.078241861564393</v>
      </c>
      <c r="CB100" s="76">
        <f t="shared" ref="CB100" si="401">IF(ISNUMBER(CB64),CB64,CA100*(1+CB6+CB67)+CB65)</f>
        <v>96.979806698795684</v>
      </c>
      <c r="CC100" s="76">
        <f t="shared" ref="CC100" si="402">IF(ISNUMBER(CC64),CC64,CB100*(1+CC6+CC67)+CC65)</f>
        <v>98.919402832771596</v>
      </c>
      <c r="CD100" s="76">
        <f t="shared" ref="CD100" si="403">IF(ISNUMBER(CD64),CD64,CC100*(1+CD6+CD67)+CD65)</f>
        <v>100.89779088942703</v>
      </c>
      <c r="CE100" s="76">
        <f t="shared" ref="CE100" si="404">IF(ISNUMBER(CE64),CE64,CD100*(1+CE6+CE67)+CE65)</f>
        <v>102.91574670721558</v>
      </c>
      <c r="CF100" s="76">
        <f t="shared" ref="CF100" si="405">IF(ISNUMBER(CF64),CF64,CE100*(1+CF6+CF67)+CF65)</f>
        <v>104.9740616413599</v>
      </c>
      <c r="CG100" s="76">
        <f t="shared" ref="CG100" si="406">IF(ISNUMBER(CG64),CG64,CF100*(1+CG6+CG67)+CG65)</f>
        <v>107.0735428741871</v>
      </c>
      <c r="CH100" s="76">
        <f t="shared" ref="CH100" si="407">IF(ISNUMBER(CH64),CH64,CG100*(1+CH6+CH67)+CH65)</f>
        <v>109.21501373167084</v>
      </c>
      <c r="CI100" s="76">
        <f t="shared" ref="CI100" si="408">IF(ISNUMBER(CI64),CI64,CH100*(1+CI6+CI67)+CI65)</f>
        <v>111.39931400630425</v>
      </c>
    </row>
    <row r="101" spans="1:87">
      <c r="D101" s="2"/>
      <c r="E101" s="2"/>
      <c r="F101" s="2"/>
    </row>
    <row r="102" spans="1:87">
      <c r="A102" s="101"/>
      <c r="B102" s="101"/>
      <c r="C102" s="123" t="s">
        <v>416</v>
      </c>
      <c r="D102" s="98"/>
      <c r="E102" s="98"/>
      <c r="F102" s="98"/>
      <c r="G102" s="101"/>
      <c r="H102" s="101"/>
      <c r="I102" s="101"/>
      <c r="J102" s="108"/>
      <c r="K102" s="109"/>
      <c r="L102" s="109"/>
      <c r="M102" s="110"/>
      <c r="N102" s="110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  <c r="AB102" s="109"/>
      <c r="AC102" s="109"/>
      <c r="AD102" s="109"/>
      <c r="AE102" s="111"/>
      <c r="AF102" s="11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</row>
    <row r="103" spans="1:87">
      <c r="C103" s="59" t="s">
        <v>92</v>
      </c>
      <c r="D103" s="2" t="s">
        <v>898</v>
      </c>
      <c r="E103" s="2" t="s">
        <v>58</v>
      </c>
      <c r="F103" s="2"/>
      <c r="G103" s="632"/>
      <c r="H103" s="76">
        <f>H74</f>
        <v>920.94599999999991</v>
      </c>
      <c r="I103" s="76">
        <f t="shared" ref="I103" si="409">I74</f>
        <v>939.28800000000001</v>
      </c>
      <c r="J103" s="76">
        <f>J74</f>
        <v>990.51099999999997</v>
      </c>
      <c r="K103" s="76">
        <f>K74</f>
        <v>1049.806</v>
      </c>
      <c r="L103" s="76">
        <f>L74</f>
        <v>1153.4749999999999</v>
      </c>
      <c r="M103" s="76">
        <f t="shared" ref="M103:AF103" si="410">M74</f>
        <v>1279.0780462249995</v>
      </c>
      <c r="N103" s="76">
        <f t="shared" si="410"/>
        <v>1402.4838798482015</v>
      </c>
      <c r="O103" s="76">
        <f>O74</f>
        <v>1471.7525586739039</v>
      </c>
      <c r="P103" s="76">
        <f t="shared" si="410"/>
        <v>1544.4424175468077</v>
      </c>
      <c r="Q103" s="76">
        <f t="shared" si="410"/>
        <v>1623.8422022328889</v>
      </c>
      <c r="R103" s="76">
        <f t="shared" si="410"/>
        <v>1705.6838492254267</v>
      </c>
      <c r="S103" s="76">
        <f t="shared" si="410"/>
        <v>1791.6503152263881</v>
      </c>
      <c r="T103" s="76">
        <f t="shared" si="410"/>
        <v>1881.9494911137981</v>
      </c>
      <c r="U103" s="76">
        <f t="shared" si="410"/>
        <v>1976.7997454659339</v>
      </c>
      <c r="V103" s="76">
        <f t="shared" si="410"/>
        <v>2076.4304526374171</v>
      </c>
      <c r="W103" s="76">
        <f t="shared" si="410"/>
        <v>2181.0825474503431</v>
      </c>
      <c r="X103" s="76">
        <f t="shared" si="410"/>
        <v>2291.0091078418404</v>
      </c>
      <c r="Y103" s="76">
        <f t="shared" si="410"/>
        <v>2406.4759668770694</v>
      </c>
      <c r="Z103" s="76">
        <f t="shared" si="410"/>
        <v>2527.7623556076737</v>
      </c>
      <c r="AA103" s="76">
        <f t="shared" si="410"/>
        <v>2655.1615783303005</v>
      </c>
      <c r="AB103" s="76">
        <f t="shared" si="410"/>
        <v>2788.9817218781477</v>
      </c>
      <c r="AC103" s="76">
        <f t="shared" si="410"/>
        <v>2929.5464006608063</v>
      </c>
      <c r="AD103" s="76">
        <f t="shared" si="410"/>
        <v>3077.1955392541113</v>
      </c>
      <c r="AE103" s="76">
        <f t="shared" si="410"/>
        <v>3232.2861944325186</v>
      </c>
      <c r="AF103" s="76">
        <f t="shared" si="410"/>
        <v>3395.1934186319177</v>
      </c>
      <c r="AG103" s="76">
        <f t="shared" ref="AG103:AL103" si="411">AG74</f>
        <v>3497.7282598746019</v>
      </c>
      <c r="AH103" s="76">
        <f t="shared" si="411"/>
        <v>3603.3596533228151</v>
      </c>
      <c r="AI103" s="76">
        <f t="shared" si="411"/>
        <v>3712.1811148531638</v>
      </c>
      <c r="AJ103" s="76">
        <f t="shared" si="411"/>
        <v>3824.2889845217296</v>
      </c>
      <c r="AK103" s="76">
        <f t="shared" si="411"/>
        <v>3939.782511854286</v>
      </c>
      <c r="AL103" s="76">
        <f t="shared" si="411"/>
        <v>4058.7639437122857</v>
      </c>
      <c r="AM103" s="76">
        <f t="shared" ref="AM103:CI103" si="412">AM74</f>
        <v>4181.3386148123973</v>
      </c>
      <c r="AN103" s="76">
        <f t="shared" si="412"/>
        <v>4307.615040979731</v>
      </c>
      <c r="AO103" s="76">
        <f t="shared" si="412"/>
        <v>4437.7050152173197</v>
      </c>
      <c r="AP103" s="76">
        <f t="shared" si="412"/>
        <v>4571.7237066768821</v>
      </c>
      <c r="AQ103" s="76">
        <f t="shared" si="412"/>
        <v>4709.789762618524</v>
      </c>
      <c r="AR103" s="76">
        <f t="shared" si="412"/>
        <v>4852.0254134496035</v>
      </c>
      <c r="AS103" s="76">
        <f t="shared" si="412"/>
        <v>4998.5565809357813</v>
      </c>
      <c r="AT103" s="76">
        <f t="shared" si="412"/>
        <v>5149.5129896800427</v>
      </c>
      <c r="AU103" s="76">
        <f t="shared" si="412"/>
        <v>5305.0282819683798</v>
      </c>
      <c r="AV103" s="76">
        <f t="shared" si="412"/>
        <v>5465.2401360838248</v>
      </c>
      <c r="AW103" s="76">
        <f t="shared" si="412"/>
        <v>5630.2903881935563</v>
      </c>
      <c r="AX103" s="76">
        <f t="shared" si="412"/>
        <v>5800.3251579170019</v>
      </c>
      <c r="AY103" s="76">
        <f t="shared" si="412"/>
        <v>5975.4949776860958</v>
      </c>
      <c r="AZ103" s="76">
        <f t="shared" si="412"/>
        <v>6155.9549260122149</v>
      </c>
      <c r="BA103" s="76">
        <f t="shared" si="412"/>
        <v>6341.8647647777852</v>
      </c>
      <c r="BB103" s="76">
        <f t="shared" si="412"/>
        <v>6533.3890806740746</v>
      </c>
      <c r="BC103" s="76">
        <f t="shared" si="412"/>
        <v>6730.6974309104316</v>
      </c>
      <c r="BD103" s="76">
        <f t="shared" si="412"/>
        <v>6933.964493323926</v>
      </c>
      <c r="BE103" s="76">
        <f t="shared" si="412"/>
        <v>7143.3702210223091</v>
      </c>
      <c r="BF103" s="76">
        <f t="shared" si="412"/>
        <v>7359.1000016971839</v>
      </c>
      <c r="BG103" s="76">
        <f t="shared" si="412"/>
        <v>7581.3448217484402</v>
      </c>
      <c r="BH103" s="76">
        <f t="shared" si="412"/>
        <v>7810.3014353652416</v>
      </c>
      <c r="BI103" s="76">
        <f t="shared" si="412"/>
        <v>8046.1725387132738</v>
      </c>
      <c r="BJ103" s="76">
        <f t="shared" si="412"/>
        <v>8289.1669493824138</v>
      </c>
      <c r="BK103" s="76">
        <f t="shared" si="412"/>
        <v>8539.4997912537638</v>
      </c>
      <c r="BL103" s="76">
        <f t="shared" si="412"/>
        <v>8797.3926849496293</v>
      </c>
      <c r="BM103" s="76">
        <f t="shared" si="412"/>
        <v>9063.0739440351081</v>
      </c>
      <c r="BN103" s="76">
        <f t="shared" si="412"/>
        <v>9336.7787771449694</v>
      </c>
      <c r="BO103" s="76">
        <f t="shared" si="412"/>
        <v>9618.7494962147466</v>
      </c>
      <c r="BP103" s="76">
        <f t="shared" si="412"/>
        <v>9909.2357310004336</v>
      </c>
      <c r="BQ103" s="76">
        <f t="shared" si="412"/>
        <v>10208.494650076645</v>
      </c>
      <c r="BR103" s="76">
        <f t="shared" si="412"/>
        <v>10516.791188508962</v>
      </c>
      <c r="BS103" s="76">
        <f t="shared" si="412"/>
        <v>10834.398282401931</v>
      </c>
      <c r="BT103" s="76">
        <f t="shared" si="412"/>
        <v>11161.597110530471</v>
      </c>
      <c r="BU103" s="76">
        <f t="shared" si="412"/>
        <v>11498.677343268491</v>
      </c>
      <c r="BV103" s="76">
        <f t="shared" si="412"/>
        <v>11845.9373990352</v>
      </c>
      <c r="BW103" s="76">
        <f t="shared" si="412"/>
        <v>12203.684708486064</v>
      </c>
      <c r="BX103" s="76">
        <f t="shared" si="412"/>
        <v>12572.235986682346</v>
      </c>
      <c r="BY103" s="76">
        <f t="shared" si="412"/>
        <v>12951.917513480152</v>
      </c>
      <c r="BZ103" s="76">
        <f t="shared" si="412"/>
        <v>13343.065422387252</v>
      </c>
      <c r="CA103" s="76">
        <f t="shared" si="412"/>
        <v>13746.025998143346</v>
      </c>
      <c r="CB103" s="76">
        <f t="shared" si="412"/>
        <v>14161.155983287275</v>
      </c>
      <c r="CC103" s="76">
        <f t="shared" si="412"/>
        <v>14588.822893982553</v>
      </c>
      <c r="CD103" s="76">
        <f t="shared" si="412"/>
        <v>15029.405345380826</v>
      </c>
      <c r="CE103" s="76">
        <f t="shared" si="412"/>
        <v>15483.293386811329</v>
      </c>
      <c r="CF103" s="76">
        <f t="shared" si="412"/>
        <v>15950.888847093032</v>
      </c>
      <c r="CG103" s="76">
        <f t="shared" si="412"/>
        <v>16432.605690275239</v>
      </c>
      <c r="CH103" s="76">
        <f t="shared" si="412"/>
        <v>16928.870382121549</v>
      </c>
      <c r="CI103" s="76">
        <f t="shared" si="412"/>
        <v>17440.122267661623</v>
      </c>
    </row>
    <row r="104" spans="1:87">
      <c r="C104" s="59" t="s">
        <v>93</v>
      </c>
      <c r="D104" s="2" t="s">
        <v>898</v>
      </c>
      <c r="E104" s="2" t="s">
        <v>58</v>
      </c>
      <c r="F104" s="2"/>
      <c r="G104" s="632"/>
      <c r="H104" s="76">
        <f>H94</f>
        <v>332.78099999999995</v>
      </c>
      <c r="I104" s="76">
        <f>I94</f>
        <v>333.505</v>
      </c>
      <c r="J104" s="76">
        <f>J94</f>
        <v>359.17899999999997</v>
      </c>
      <c r="K104" s="76">
        <f>K94</f>
        <v>382.20900000000006</v>
      </c>
      <c r="L104" s="76">
        <f t="shared" ref="L104:AF104" si="413">L94</f>
        <v>410.52700000000004</v>
      </c>
      <c r="M104" s="76">
        <f>M94</f>
        <v>454.01174260394708</v>
      </c>
      <c r="N104" s="76">
        <f>N94</f>
        <v>495.38784643541567</v>
      </c>
      <c r="O104" s="76">
        <f t="shared" si="413"/>
        <v>515.53754666406689</v>
      </c>
      <c r="P104" s="76">
        <f t="shared" si="413"/>
        <v>535.60305961399604</v>
      </c>
      <c r="Q104" s="76">
        <f t="shared" si="413"/>
        <v>553.43034027976489</v>
      </c>
      <c r="R104" s="76">
        <f t="shared" si="413"/>
        <v>571.31551089630227</v>
      </c>
      <c r="S104" s="76">
        <f t="shared" si="413"/>
        <v>590.29425358854235</v>
      </c>
      <c r="T104" s="76">
        <f t="shared" si="413"/>
        <v>610.4386143620975</v>
      </c>
      <c r="U104" s="76">
        <f t="shared" si="413"/>
        <v>631.2916616241049</v>
      </c>
      <c r="V104" s="76">
        <f t="shared" si="413"/>
        <v>658.86313500775054</v>
      </c>
      <c r="W104" s="76">
        <f t="shared" si="413"/>
        <v>687.64234763511934</v>
      </c>
      <c r="X104" s="76">
        <f t="shared" si="413"/>
        <v>717.68235066667398</v>
      </c>
      <c r="Y104" s="76">
        <f t="shared" si="413"/>
        <v>749.03853166920067</v>
      </c>
      <c r="Z104" s="76">
        <f t="shared" si="413"/>
        <v>781.76871776272981</v>
      </c>
      <c r="AA104" s="76">
        <f t="shared" si="413"/>
        <v>815.93328333141369</v>
      </c>
      <c r="AB104" s="76">
        <f t="shared" si="413"/>
        <v>851.59526250072679</v>
      </c>
      <c r="AC104" s="76">
        <f t="shared" si="413"/>
        <v>888.82046659233833</v>
      </c>
      <c r="AD104" s="76">
        <f t="shared" si="413"/>
        <v>927.67760677739989</v>
      </c>
      <c r="AE104" s="76">
        <f t="shared" si="413"/>
        <v>968.23842215879733</v>
      </c>
      <c r="AF104" s="76">
        <f t="shared" si="413"/>
        <v>1010.5778135231599</v>
      </c>
      <c r="AG104" s="76">
        <f t="shared" ref="AG104:AL104" si="414">AG94</f>
        <v>1034.4898679561572</v>
      </c>
      <c r="AH104" s="76">
        <f t="shared" si="414"/>
        <v>1058.9730830446358</v>
      </c>
      <c r="AI104" s="76">
        <f t="shared" si="414"/>
        <v>1084.0412150231462</v>
      </c>
      <c r="AJ104" s="76">
        <f t="shared" si="414"/>
        <v>1109.7083538245549</v>
      </c>
      <c r="AK104" s="76">
        <f t="shared" si="414"/>
        <v>1135.9889312245057</v>
      </c>
      <c r="AL104" s="76">
        <f t="shared" si="414"/>
        <v>1162.8977291856827</v>
      </c>
      <c r="AM104" s="76">
        <f t="shared" ref="AM104:CI104" si="415">AM94</f>
        <v>1190.4498884068018</v>
      </c>
      <c r="AN104" s="76">
        <f t="shared" si="415"/>
        <v>1218.6609170813736</v>
      </c>
      <c r="AO104" s="76">
        <f t="shared" si="415"/>
        <v>1247.5466998714078</v>
      </c>
      <c r="AP104" s="76">
        <f t="shared" si="415"/>
        <v>1277.1235071013566</v>
      </c>
      <c r="AQ104" s="76">
        <f t="shared" si="415"/>
        <v>1307.4080041777218</v>
      </c>
      <c r="AR104" s="76">
        <f t="shared" si="415"/>
        <v>1338.4172612398913</v>
      </c>
      <c r="AS104" s="76">
        <f t="shared" si="415"/>
        <v>1370.1687630479053</v>
      </c>
      <c r="AT104" s="76">
        <f t="shared" si="415"/>
        <v>1402.6804191129906</v>
      </c>
      <c r="AU104" s="76">
        <f t="shared" si="415"/>
        <v>1435.9705740768479</v>
      </c>
      <c r="AV104" s="76">
        <f t="shared" si="415"/>
        <v>1470.0580183458314</v>
      </c>
      <c r="AW104" s="76">
        <f t="shared" si="415"/>
        <v>1504.9619989862967</v>
      </c>
      <c r="AX104" s="76">
        <f t="shared" si="415"/>
        <v>1540.7022308875655</v>
      </c>
      <c r="AY104" s="76">
        <f t="shared" si="415"/>
        <v>1577.2989081991043</v>
      </c>
      <c r="AZ104" s="76">
        <f t="shared" si="415"/>
        <v>1614.7727160486795</v>
      </c>
      <c r="BA104" s="76">
        <f t="shared" si="415"/>
        <v>1653.1448425484207</v>
      </c>
      <c r="BB104" s="76">
        <f t="shared" si="415"/>
        <v>1692.4369910958947</v>
      </c>
      <c r="BC104" s="76">
        <f t="shared" si="415"/>
        <v>1732.6713929774694</v>
      </c>
      <c r="BD104" s="76">
        <f t="shared" si="415"/>
        <v>1773.8708202814205</v>
      </c>
      <c r="BE104" s="76">
        <f t="shared" si="415"/>
        <v>1816.0585991284345</v>
      </c>
      <c r="BF104" s="76">
        <f t="shared" si="415"/>
        <v>1859.2586232273252</v>
      </c>
      <c r="BG104" s="76">
        <f t="shared" si="415"/>
        <v>1903.4953677640056</v>
      </c>
      <c r="BH104" s="76">
        <f t="shared" si="415"/>
        <v>1948.7939036319258</v>
      </c>
      <c r="BI104" s="76">
        <f t="shared" si="415"/>
        <v>1995.1799120124172</v>
      </c>
      <c r="BJ104" s="76">
        <f t="shared" si="415"/>
        <v>2042.6796993135702</v>
      </c>
      <c r="BK104" s="76">
        <f t="shared" si="415"/>
        <v>2091.3202124765007</v>
      </c>
      <c r="BL104" s="76">
        <f t="shared" si="415"/>
        <v>2141.1290546580813</v>
      </c>
      <c r="BM104" s="76">
        <f t="shared" si="415"/>
        <v>2192.1345012994129</v>
      </c>
      <c r="BN104" s="76">
        <f t="shared" si="415"/>
        <v>2244.3655165895939</v>
      </c>
      <c r="BO104" s="76">
        <f t="shared" si="415"/>
        <v>2297.8517703345055</v>
      </c>
      <c r="BP104" s="76">
        <f t="shared" si="415"/>
        <v>2352.6236552406644</v>
      </c>
      <c r="BQ104" s="76">
        <f t="shared" si="415"/>
        <v>2408.7123046243428</v>
      </c>
      <c r="BR104" s="76">
        <f t="shared" si="415"/>
        <v>2466.1496105565061</v>
      </c>
      <c r="BS104" s="76">
        <f t="shared" si="415"/>
        <v>2524.9682424542971</v>
      </c>
      <c r="BT104" s="76">
        <f t="shared" si="415"/>
        <v>2585.201666130125</v>
      </c>
      <c r="BU104" s="76">
        <f t="shared" si="415"/>
        <v>2646.8841633096399</v>
      </c>
      <c r="BV104" s="76">
        <f t="shared" si="415"/>
        <v>2710.050851630202</v>
      </c>
      <c r="BW104" s="76">
        <f t="shared" si="415"/>
        <v>2774.7377051316971</v>
      </c>
      <c r="BX104" s="76">
        <f t="shared" si="415"/>
        <v>2840.981575251873</v>
      </c>
      <c r="BY104" s="76">
        <f t="shared" si="415"/>
        <v>2908.8202123386741</v>
      </c>
      <c r="BZ104" s="76">
        <f t="shared" si="415"/>
        <v>2978.2922876923253</v>
      </c>
      <c r="CA104" s="76">
        <f t="shared" si="415"/>
        <v>3049.4374161502865</v>
      </c>
      <c r="CB104" s="76">
        <f t="shared" si="415"/>
        <v>3122.2961792284841</v>
      </c>
      <c r="CC104" s="76">
        <f t="shared" si="415"/>
        <v>3196.9101488325605</v>
      </c>
      <c r="CD104" s="76">
        <f t="shared" si="415"/>
        <v>3273.3219115532524</v>
      </c>
      <c r="CE104" s="76">
        <f t="shared" si="415"/>
        <v>3351.5750935603251</v>
      </c>
      <c r="CF104" s="76">
        <f t="shared" si="415"/>
        <v>3431.7143861098648</v>
      </c>
      <c r="CG104" s="76">
        <f t="shared" si="415"/>
        <v>3513.7855716801005</v>
      </c>
      <c r="CH104" s="76">
        <f t="shared" si="415"/>
        <v>3597.8355507512888</v>
      </c>
      <c r="CI104" s="76">
        <f t="shared" si="415"/>
        <v>3683.9123692455914</v>
      </c>
    </row>
    <row r="105" spans="1:87">
      <c r="C105" s="59" t="s">
        <v>94</v>
      </c>
      <c r="D105" s="2" t="s">
        <v>898</v>
      </c>
      <c r="E105" s="2" t="s">
        <v>58</v>
      </c>
      <c r="F105" s="2"/>
      <c r="G105" s="632"/>
      <c r="H105" s="76">
        <f t="shared" ref="H105:I105" si="416">H100</f>
        <v>12.507999999999999</v>
      </c>
      <c r="I105" s="76">
        <f t="shared" si="416"/>
        <v>12.52</v>
      </c>
      <c r="J105" s="76">
        <f>J100</f>
        <v>15.214</v>
      </c>
      <c r="K105" s="76">
        <f t="shared" ref="K105:AF105" si="417">K100</f>
        <v>14.341999999999999</v>
      </c>
      <c r="L105" s="76">
        <f>L100</f>
        <v>15.509</v>
      </c>
      <c r="M105" s="76">
        <f t="shared" si="417"/>
        <v>17.044391000000001</v>
      </c>
      <c r="N105" s="76">
        <f t="shared" si="417"/>
        <v>18.522139699700002</v>
      </c>
      <c r="O105" s="76">
        <f t="shared" si="417"/>
        <v>19.244503147988301</v>
      </c>
      <c r="P105" s="76">
        <f t="shared" si="417"/>
        <v>19.995038770759844</v>
      </c>
      <c r="Q105" s="76">
        <f t="shared" si="417"/>
        <v>20.814835360360998</v>
      </c>
      <c r="R105" s="76">
        <f t="shared" si="417"/>
        <v>21.647428774775438</v>
      </c>
      <c r="S105" s="76">
        <f t="shared" si="417"/>
        <v>22.513325925766456</v>
      </c>
      <c r="T105" s="76">
        <f t="shared" si="417"/>
        <v>23.413858962797114</v>
      </c>
      <c r="U105" s="76">
        <f t="shared" si="417"/>
        <v>24.350413321308999</v>
      </c>
      <c r="V105" s="76">
        <f t="shared" si="417"/>
        <v>25.324429854161359</v>
      </c>
      <c r="W105" s="76">
        <f t="shared" si="417"/>
        <v>26.337407048327815</v>
      </c>
      <c r="X105" s="76">
        <f t="shared" si="417"/>
        <v>27.390903330260929</v>
      </c>
      <c r="Y105" s="76">
        <f t="shared" si="417"/>
        <v>28.486539463471367</v>
      </c>
      <c r="Z105" s="76">
        <f t="shared" si="417"/>
        <v>29.626001042010223</v>
      </c>
      <c r="AA105" s="76">
        <f t="shared" si="417"/>
        <v>30.811041083690633</v>
      </c>
      <c r="AB105" s="76">
        <f t="shared" si="417"/>
        <v>32.04348272703826</v>
      </c>
      <c r="AC105" s="76">
        <f t="shared" si="417"/>
        <v>33.32522203611979</v>
      </c>
      <c r="AD105" s="76">
        <f t="shared" si="417"/>
        <v>34.65823091756458</v>
      </c>
      <c r="AE105" s="76">
        <f t="shared" si="417"/>
        <v>36.044560154267167</v>
      </c>
      <c r="AF105" s="76">
        <f t="shared" si="417"/>
        <v>37.486342560437855</v>
      </c>
      <c r="AG105" s="76">
        <f t="shared" ref="AG105:AL105" si="418">AG100</f>
        <v>38.236069411646611</v>
      </c>
      <c r="AH105" s="76">
        <f t="shared" si="418"/>
        <v>39.000790799879546</v>
      </c>
      <c r="AI105" s="76">
        <f t="shared" si="418"/>
        <v>39.78080661587714</v>
      </c>
      <c r="AJ105" s="76">
        <f t="shared" si="418"/>
        <v>40.57642274819468</v>
      </c>
      <c r="AK105" s="76">
        <f t="shared" si="418"/>
        <v>41.387951203158572</v>
      </c>
      <c r="AL105" s="76">
        <f t="shared" si="418"/>
        <v>42.215710227221741</v>
      </c>
      <c r="AM105" s="76">
        <f t="shared" ref="AM105:CI105" si="419">AM100</f>
        <v>43.06002443176618</v>
      </c>
      <c r="AN105" s="76">
        <f t="shared" si="419"/>
        <v>43.921224920401507</v>
      </c>
      <c r="AO105" s="76">
        <f t="shared" si="419"/>
        <v>44.799649418809537</v>
      </c>
      <c r="AP105" s="76">
        <f t="shared" si="419"/>
        <v>45.69564240718573</v>
      </c>
      <c r="AQ105" s="76">
        <f t="shared" si="419"/>
        <v>46.609555255329447</v>
      </c>
      <c r="AR105" s="76">
        <f t="shared" si="419"/>
        <v>47.541746360436036</v>
      </c>
      <c r="AS105" s="76">
        <f t="shared" si="419"/>
        <v>48.492581287644761</v>
      </c>
      <c r="AT105" s="76">
        <f t="shared" si="419"/>
        <v>49.462432913397656</v>
      </c>
      <c r="AU105" s="76">
        <f t="shared" si="419"/>
        <v>50.45168157166561</v>
      </c>
      <c r="AV105" s="76">
        <f t="shared" si="419"/>
        <v>51.460715203098921</v>
      </c>
      <c r="AW105" s="76">
        <f t="shared" si="419"/>
        <v>52.489929507160902</v>
      </c>
      <c r="AX105" s="76">
        <f t="shared" si="419"/>
        <v>53.539728097304121</v>
      </c>
      <c r="AY105" s="76">
        <f t="shared" si="419"/>
        <v>54.610522659250201</v>
      </c>
      <c r="AZ105" s="76">
        <f t="shared" si="419"/>
        <v>55.702733112435205</v>
      </c>
      <c r="BA105" s="76">
        <f t="shared" si="419"/>
        <v>56.81678777468391</v>
      </c>
      <c r="BB105" s="76">
        <f t="shared" si="419"/>
        <v>57.953123530177592</v>
      </c>
      <c r="BC105" s="76">
        <f t="shared" si="419"/>
        <v>59.112186000781143</v>
      </c>
      <c r="BD105" s="76">
        <f t="shared" si="419"/>
        <v>60.294429720796771</v>
      </c>
      <c r="BE105" s="76">
        <f t="shared" si="419"/>
        <v>61.500318315212709</v>
      </c>
      <c r="BF105" s="76">
        <f t="shared" si="419"/>
        <v>62.730324681516962</v>
      </c>
      <c r="BG105" s="76">
        <f t="shared" si="419"/>
        <v>63.984931175147302</v>
      </c>
      <c r="BH105" s="76">
        <f t="shared" si="419"/>
        <v>65.264629798650247</v>
      </c>
      <c r="BI105" s="76">
        <f t="shared" si="419"/>
        <v>66.569922394623248</v>
      </c>
      <c r="BJ105" s="76">
        <f t="shared" si="419"/>
        <v>67.901320842515716</v>
      </c>
      <c r="BK105" s="76">
        <f t="shared" si="419"/>
        <v>69.259347259366038</v>
      </c>
      <c r="BL105" s="76">
        <f t="shared" si="419"/>
        <v>70.644534204553366</v>
      </c>
      <c r="BM105" s="76">
        <f t="shared" si="419"/>
        <v>72.057424888644434</v>
      </c>
      <c r="BN105" s="76">
        <f t="shared" si="419"/>
        <v>73.49857338641732</v>
      </c>
      <c r="BO105" s="76">
        <f t="shared" si="419"/>
        <v>74.968544854145662</v>
      </c>
      <c r="BP105" s="76">
        <f t="shared" si="419"/>
        <v>76.467915751228574</v>
      </c>
      <c r="BQ105" s="76">
        <f t="shared" si="419"/>
        <v>77.997274066253141</v>
      </c>
      <c r="BR105" s="76">
        <f t="shared" si="419"/>
        <v>79.5572195475782</v>
      </c>
      <c r="BS105" s="76">
        <f t="shared" si="419"/>
        <v>81.148363938529769</v>
      </c>
      <c r="BT105" s="76">
        <f t="shared" si="419"/>
        <v>82.771331217300371</v>
      </c>
      <c r="BU105" s="76">
        <f t="shared" si="419"/>
        <v>84.426757841646378</v>
      </c>
      <c r="BV105" s="76">
        <f t="shared" si="419"/>
        <v>86.115292998479305</v>
      </c>
      <c r="BW105" s="76">
        <f t="shared" si="419"/>
        <v>87.837598858448899</v>
      </c>
      <c r="BX105" s="76">
        <f t="shared" si="419"/>
        <v>89.594350835617874</v>
      </c>
      <c r="BY105" s="76">
        <f t="shared" si="419"/>
        <v>91.38623785233024</v>
      </c>
      <c r="BZ105" s="76">
        <f t="shared" si="419"/>
        <v>93.21396260937685</v>
      </c>
      <c r="CA105" s="76">
        <f t="shared" si="419"/>
        <v>95.078241861564393</v>
      </c>
      <c r="CB105" s="76">
        <f t="shared" si="419"/>
        <v>96.979806698795684</v>
      </c>
      <c r="CC105" s="76">
        <f t="shared" si="419"/>
        <v>98.919402832771596</v>
      </c>
      <c r="CD105" s="76">
        <f t="shared" si="419"/>
        <v>100.89779088942703</v>
      </c>
      <c r="CE105" s="76">
        <f t="shared" si="419"/>
        <v>102.91574670721558</v>
      </c>
      <c r="CF105" s="76">
        <f t="shared" si="419"/>
        <v>104.9740616413599</v>
      </c>
      <c r="CG105" s="76">
        <f t="shared" si="419"/>
        <v>107.0735428741871</v>
      </c>
      <c r="CH105" s="76">
        <f t="shared" si="419"/>
        <v>109.21501373167084</v>
      </c>
      <c r="CI105" s="76">
        <f t="shared" si="419"/>
        <v>111.39931400630425</v>
      </c>
    </row>
    <row r="106" spans="1:87">
      <c r="C106" s="4" t="s">
        <v>29</v>
      </c>
      <c r="D106" s="2" t="s">
        <v>898</v>
      </c>
      <c r="E106" s="2" t="s">
        <v>58</v>
      </c>
      <c r="F106" s="2"/>
      <c r="G106" s="753"/>
      <c r="H106" s="409">
        <f t="shared" ref="H106:BS106" si="420">SUM(H103:H105)</f>
        <v>1266.2349999999999</v>
      </c>
      <c r="I106" s="409">
        <f t="shared" si="420"/>
        <v>1285.3130000000001</v>
      </c>
      <c r="J106" s="409">
        <f t="shared" si="420"/>
        <v>1364.904</v>
      </c>
      <c r="K106" s="409">
        <f t="shared" si="420"/>
        <v>1446.3570000000002</v>
      </c>
      <c r="L106" s="409">
        <f t="shared" si="420"/>
        <v>1579.511</v>
      </c>
      <c r="M106" s="409">
        <f t="shared" si="420"/>
        <v>1750.1341798289466</v>
      </c>
      <c r="N106" s="409">
        <f t="shared" si="420"/>
        <v>1916.393865983317</v>
      </c>
      <c r="O106" s="409">
        <f t="shared" si="420"/>
        <v>2006.5346084859591</v>
      </c>
      <c r="P106" s="409">
        <f t="shared" si="420"/>
        <v>2100.0405159315637</v>
      </c>
      <c r="Q106" s="409">
        <f t="shared" si="420"/>
        <v>2198.0873778730147</v>
      </c>
      <c r="R106" s="409">
        <f t="shared" si="420"/>
        <v>2298.6467888965044</v>
      </c>
      <c r="S106" s="409">
        <f t="shared" si="420"/>
        <v>2404.4578947406967</v>
      </c>
      <c r="T106" s="409">
        <f t="shared" si="420"/>
        <v>2515.8019644386927</v>
      </c>
      <c r="U106" s="409">
        <f t="shared" si="420"/>
        <v>2632.4418204113481</v>
      </c>
      <c r="V106" s="409">
        <f t="shared" si="420"/>
        <v>2760.6180174993287</v>
      </c>
      <c r="W106" s="409">
        <f t="shared" si="420"/>
        <v>2895.0623021337901</v>
      </c>
      <c r="X106" s="409">
        <f t="shared" si="420"/>
        <v>3036.0823618387753</v>
      </c>
      <c r="Y106" s="409">
        <f t="shared" si="420"/>
        <v>3184.0010380097415</v>
      </c>
      <c r="Z106" s="409">
        <f t="shared" si="420"/>
        <v>3339.1570744124137</v>
      </c>
      <c r="AA106" s="409">
        <f t="shared" si="420"/>
        <v>3501.905902745405</v>
      </c>
      <c r="AB106" s="409">
        <f t="shared" si="420"/>
        <v>3672.6204671059127</v>
      </c>
      <c r="AC106" s="409">
        <f t="shared" si="420"/>
        <v>3851.6920892892645</v>
      </c>
      <c r="AD106" s="409">
        <f t="shared" si="420"/>
        <v>4039.5313769490758</v>
      </c>
      <c r="AE106" s="409">
        <f t="shared" si="420"/>
        <v>4236.5691767455828</v>
      </c>
      <c r="AF106" s="409">
        <f t="shared" si="420"/>
        <v>4443.2575747155151</v>
      </c>
      <c r="AG106" s="409">
        <f t="shared" si="420"/>
        <v>4570.4541972424058</v>
      </c>
      <c r="AH106" s="409">
        <f t="shared" si="420"/>
        <v>4701.3335271673304</v>
      </c>
      <c r="AI106" s="409">
        <f t="shared" si="420"/>
        <v>4836.003136492187</v>
      </c>
      <c r="AJ106" s="409">
        <f t="shared" si="420"/>
        <v>4974.5737610944798</v>
      </c>
      <c r="AK106" s="409">
        <f t="shared" si="420"/>
        <v>5117.1593942819509</v>
      </c>
      <c r="AL106" s="409">
        <f t="shared" si="420"/>
        <v>5263.8773831251901</v>
      </c>
      <c r="AM106" s="409">
        <f t="shared" si="420"/>
        <v>5414.8485276509655</v>
      </c>
      <c r="AN106" s="409">
        <f t="shared" si="420"/>
        <v>5570.1971829815056</v>
      </c>
      <c r="AO106" s="409">
        <f t="shared" si="420"/>
        <v>5730.0513645075362</v>
      </c>
      <c r="AP106" s="409">
        <f t="shared" si="420"/>
        <v>5894.5428561854251</v>
      </c>
      <c r="AQ106" s="409">
        <f t="shared" si="420"/>
        <v>6063.8073220515753</v>
      </c>
      <c r="AR106" s="409">
        <f t="shared" si="420"/>
        <v>6237.9844210499314</v>
      </c>
      <c r="AS106" s="409">
        <f t="shared" si="420"/>
        <v>6417.2179252713313</v>
      </c>
      <c r="AT106" s="409">
        <f t="shared" si="420"/>
        <v>6601.6558417064307</v>
      </c>
      <c r="AU106" s="409">
        <f t="shared" si="420"/>
        <v>6791.4505376168927</v>
      </c>
      <c r="AV106" s="409">
        <f t="shared" si="420"/>
        <v>6986.7588696327548</v>
      </c>
      <c r="AW106" s="409">
        <f t="shared" si="420"/>
        <v>7187.742316687014</v>
      </c>
      <c r="AX106" s="409">
        <f t="shared" si="420"/>
        <v>7394.5671169018715</v>
      </c>
      <c r="AY106" s="409">
        <f t="shared" si="420"/>
        <v>7607.4044085444502</v>
      </c>
      <c r="AZ106" s="409">
        <f t="shared" si="420"/>
        <v>7826.4303751733296</v>
      </c>
      <c r="BA106" s="409">
        <f t="shared" si="420"/>
        <v>8051.8263951008894</v>
      </c>
      <c r="BB106" s="409">
        <f t="shared" si="420"/>
        <v>8283.779195300147</v>
      </c>
      <c r="BC106" s="409">
        <f t="shared" si="420"/>
        <v>8522.481009888681</v>
      </c>
      <c r="BD106" s="409">
        <f t="shared" si="420"/>
        <v>8768.1297433261425</v>
      </c>
      <c r="BE106" s="409">
        <f t="shared" si="420"/>
        <v>9020.9291384659573</v>
      </c>
      <c r="BF106" s="409">
        <f t="shared" si="420"/>
        <v>9281.0889496060263</v>
      </c>
      <c r="BG106" s="409">
        <f t="shared" si="420"/>
        <v>9548.8251206875939</v>
      </c>
      <c r="BH106" s="409">
        <f t="shared" si="420"/>
        <v>9824.3599687958176</v>
      </c>
      <c r="BI106" s="409">
        <f t="shared" si="420"/>
        <v>10107.922373120315</v>
      </c>
      <c r="BJ106" s="409">
        <f t="shared" si="420"/>
        <v>10399.747969538499</v>
      </c>
      <c r="BK106" s="409">
        <f t="shared" si="420"/>
        <v>10700.07935098963</v>
      </c>
      <c r="BL106" s="409">
        <f t="shared" si="420"/>
        <v>11009.166273812263</v>
      </c>
      <c r="BM106" s="409">
        <f t="shared" si="420"/>
        <v>11327.265870223166</v>
      </c>
      <c r="BN106" s="409">
        <f t="shared" si="420"/>
        <v>11654.642867120981</v>
      </c>
      <c r="BO106" s="409">
        <f t="shared" si="420"/>
        <v>11991.569811403398</v>
      </c>
      <c r="BP106" s="409">
        <f t="shared" si="420"/>
        <v>12338.327301992327</v>
      </c>
      <c r="BQ106" s="409">
        <f t="shared" si="420"/>
        <v>12695.204228767241</v>
      </c>
      <c r="BR106" s="409">
        <f t="shared" si="420"/>
        <v>13062.498018613045</v>
      </c>
      <c r="BS106" s="409">
        <f t="shared" si="420"/>
        <v>13440.514888794758</v>
      </c>
      <c r="BT106" s="409">
        <f t="shared" ref="BT106:CI106" si="421">SUM(BT103:BT105)</f>
        <v>13829.570107877895</v>
      </c>
      <c r="BU106" s="409">
        <f t="shared" si="421"/>
        <v>14229.988264419777</v>
      </c>
      <c r="BV106" s="409">
        <f t="shared" si="421"/>
        <v>14642.103543663881</v>
      </c>
      <c r="BW106" s="409">
        <f t="shared" si="421"/>
        <v>15066.26001247621</v>
      </c>
      <c r="BX106" s="409">
        <f t="shared" si="421"/>
        <v>15502.811912769837</v>
      </c>
      <c r="BY106" s="409">
        <f t="shared" si="421"/>
        <v>15952.123963671156</v>
      </c>
      <c r="BZ106" s="409">
        <f t="shared" si="421"/>
        <v>16414.571672688955</v>
      </c>
      <c r="CA106" s="409">
        <f t="shared" si="421"/>
        <v>16890.541656155197</v>
      </c>
      <c r="CB106" s="409">
        <f t="shared" si="421"/>
        <v>17380.431969214555</v>
      </c>
      <c r="CC106" s="409">
        <f t="shared" si="421"/>
        <v>17884.652445647887</v>
      </c>
      <c r="CD106" s="409">
        <f t="shared" si="421"/>
        <v>18403.625047823505</v>
      </c>
      <c r="CE106" s="409">
        <f t="shared" si="421"/>
        <v>18937.784227078868</v>
      </c>
      <c r="CF106" s="409">
        <f t="shared" si="421"/>
        <v>19487.577294844257</v>
      </c>
      <c r="CG106" s="409">
        <f t="shared" si="421"/>
        <v>20053.464804829524</v>
      </c>
      <c r="CH106" s="409">
        <f t="shared" si="421"/>
        <v>20635.92094660451</v>
      </c>
      <c r="CI106" s="409">
        <f t="shared" si="421"/>
        <v>21235.433950913517</v>
      </c>
    </row>
    <row r="107" spans="1:87">
      <c r="D107" s="2"/>
      <c r="E107" s="2"/>
      <c r="F107" s="2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</row>
    <row r="108" spans="1:87">
      <c r="C108" t="s">
        <v>96</v>
      </c>
      <c r="D108" s="2" t="s">
        <v>898</v>
      </c>
      <c r="E108" s="2" t="s">
        <v>58</v>
      </c>
      <c r="F108" s="2"/>
      <c r="G108" s="632"/>
      <c r="H108" s="76">
        <f t="shared" ref="H108:AL108" si="422">H97</f>
        <v>16.809999999999999</v>
      </c>
      <c r="I108" s="76">
        <f t="shared" si="422"/>
        <v>19.030999999999999</v>
      </c>
      <c r="J108" s="76">
        <f>J97</f>
        <v>19.670999999999999</v>
      </c>
      <c r="K108" s="76">
        <f t="shared" si="422"/>
        <v>13.273999999999999</v>
      </c>
      <c r="L108" s="76">
        <f t="shared" si="422"/>
        <v>12.872</v>
      </c>
      <c r="M108" s="76">
        <f t="shared" si="422"/>
        <v>16.5504</v>
      </c>
      <c r="N108" s="76">
        <f t="shared" si="422"/>
        <v>16.881408</v>
      </c>
      <c r="O108" s="76">
        <f t="shared" si="422"/>
        <v>17.202154751999998</v>
      </c>
      <c r="P108" s="76">
        <f t="shared" si="422"/>
        <v>17.546197847039998</v>
      </c>
      <c r="Q108" s="76">
        <f t="shared" si="422"/>
        <v>17.897121803980799</v>
      </c>
      <c r="R108" s="76">
        <f t="shared" si="422"/>
        <v>18.255064240060413</v>
      </c>
      <c r="S108" s="76">
        <f t="shared" si="422"/>
        <v>18.620165524861623</v>
      </c>
      <c r="T108" s="76">
        <f t="shared" si="422"/>
        <v>18.992568835358856</v>
      </c>
      <c r="U108" s="76">
        <f t="shared" si="422"/>
        <v>19.372420212066032</v>
      </c>
      <c r="V108" s="76">
        <f t="shared" si="422"/>
        <v>19.759868616307354</v>
      </c>
      <c r="W108" s="76">
        <f t="shared" si="422"/>
        <v>20.155065988633503</v>
      </c>
      <c r="X108" s="76">
        <f t="shared" si="422"/>
        <v>20.558167308406173</v>
      </c>
      <c r="Y108" s="76">
        <f t="shared" si="422"/>
        <v>20.969330654574296</v>
      </c>
      <c r="Z108" s="76">
        <f t="shared" si="422"/>
        <v>21.388717267665783</v>
      </c>
      <c r="AA108" s="76">
        <f t="shared" si="422"/>
        <v>21.8164916130191</v>
      </c>
      <c r="AB108" s="76">
        <f t="shared" si="422"/>
        <v>22.252821445279483</v>
      </c>
      <c r="AC108" s="76">
        <f t="shared" si="422"/>
        <v>22.697877874185075</v>
      </c>
      <c r="AD108" s="76">
        <f t="shared" si="422"/>
        <v>23.151835431668776</v>
      </c>
      <c r="AE108" s="76">
        <f t="shared" si="422"/>
        <v>23.61487214030215</v>
      </c>
      <c r="AF108" s="76">
        <f t="shared" si="422"/>
        <v>24.087169583108192</v>
      </c>
      <c r="AG108" s="76">
        <f t="shared" si="422"/>
        <v>24.568912974770356</v>
      </c>
      <c r="AH108" s="76">
        <f t="shared" si="422"/>
        <v>25.060291234265765</v>
      </c>
      <c r="AI108" s="76">
        <f t="shared" si="422"/>
        <v>25.56149705895108</v>
      </c>
      <c r="AJ108" s="76">
        <f t="shared" si="422"/>
        <v>26.072727000130101</v>
      </c>
      <c r="AK108" s="76">
        <f t="shared" si="422"/>
        <v>26.594181540132702</v>
      </c>
      <c r="AL108" s="76">
        <f t="shared" si="422"/>
        <v>27.126065170935355</v>
      </c>
      <c r="AM108" s="76">
        <f t="shared" ref="AM108:CI108" si="423">AM97</f>
        <v>27.668586474354061</v>
      </c>
      <c r="AN108" s="76">
        <f t="shared" si="423"/>
        <v>28.221958203841144</v>
      </c>
      <c r="AO108" s="76">
        <f t="shared" si="423"/>
        <v>28.786397367917967</v>
      </c>
      <c r="AP108" s="76">
        <f t="shared" si="423"/>
        <v>29.362125315276327</v>
      </c>
      <c r="AQ108" s="76">
        <f t="shared" si="423"/>
        <v>29.949367821581852</v>
      </c>
      <c r="AR108" s="76">
        <f t="shared" si="423"/>
        <v>30.548355178013491</v>
      </c>
      <c r="AS108" s="76">
        <f t="shared" si="423"/>
        <v>31.159322281573761</v>
      </c>
      <c r="AT108" s="76">
        <f t="shared" si="423"/>
        <v>31.782508727205236</v>
      </c>
      <c r="AU108" s="76">
        <f t="shared" si="423"/>
        <v>32.418158901749344</v>
      </c>
      <c r="AV108" s="76">
        <f t="shared" si="423"/>
        <v>33.066522079784335</v>
      </c>
      <c r="AW108" s="76">
        <f t="shared" si="423"/>
        <v>33.727852521380022</v>
      </c>
      <c r="AX108" s="76">
        <f t="shared" si="423"/>
        <v>34.402409571807624</v>
      </c>
      <c r="AY108" s="76">
        <f t="shared" si="423"/>
        <v>35.090457763243776</v>
      </c>
      <c r="AZ108" s="76">
        <f t="shared" si="423"/>
        <v>35.792266918508652</v>
      </c>
      <c r="BA108" s="76">
        <f t="shared" si="423"/>
        <v>36.508112256878825</v>
      </c>
      <c r="BB108" s="76">
        <f t="shared" si="423"/>
        <v>37.238274502016402</v>
      </c>
      <c r="BC108" s="76">
        <f t="shared" si="423"/>
        <v>37.983039992056732</v>
      </c>
      <c r="BD108" s="76">
        <f t="shared" si="423"/>
        <v>38.742700791897867</v>
      </c>
      <c r="BE108" s="76">
        <f t="shared" si="423"/>
        <v>39.517554807735827</v>
      </c>
      <c r="BF108" s="76">
        <f t="shared" si="423"/>
        <v>40.307905903890543</v>
      </c>
      <c r="BG108" s="76">
        <f t="shared" si="423"/>
        <v>41.114064021968353</v>
      </c>
      <c r="BH108" s="76">
        <f t="shared" si="423"/>
        <v>41.936345302407723</v>
      </c>
      <c r="BI108" s="76">
        <f t="shared" si="423"/>
        <v>42.775072208455882</v>
      </c>
      <c r="BJ108" s="76">
        <f t="shared" si="423"/>
        <v>43.630573652625003</v>
      </c>
      <c r="BK108" s="76">
        <f t="shared" si="423"/>
        <v>44.503185125677504</v>
      </c>
      <c r="BL108" s="76">
        <f t="shared" si="423"/>
        <v>45.393248828191055</v>
      </c>
      <c r="BM108" s="76">
        <f t="shared" si="423"/>
        <v>46.301113804754877</v>
      </c>
      <c r="BN108" s="76">
        <f t="shared" si="423"/>
        <v>47.227136080849974</v>
      </c>
      <c r="BO108" s="76">
        <f t="shared" si="423"/>
        <v>48.171678802466971</v>
      </c>
      <c r="BP108" s="76">
        <f t="shared" si="423"/>
        <v>49.135112378516311</v>
      </c>
      <c r="BQ108" s="76">
        <f t="shared" si="423"/>
        <v>50.117814626086641</v>
      </c>
      <c r="BR108" s="76">
        <f t="shared" si="423"/>
        <v>51.120170918608373</v>
      </c>
      <c r="BS108" s="76">
        <f t="shared" si="423"/>
        <v>52.142574336980545</v>
      </c>
      <c r="BT108" s="76">
        <f t="shared" si="423"/>
        <v>53.185425823720159</v>
      </c>
      <c r="BU108" s="76">
        <f t="shared" si="423"/>
        <v>54.249134340194566</v>
      </c>
      <c r="BV108" s="76">
        <f t="shared" si="423"/>
        <v>55.334117026998456</v>
      </c>
      <c r="BW108" s="76">
        <f t="shared" si="423"/>
        <v>56.440799367538425</v>
      </c>
      <c r="BX108" s="76">
        <f t="shared" si="423"/>
        <v>57.569615354889194</v>
      </c>
      <c r="BY108" s="76">
        <f t="shared" si="423"/>
        <v>58.721007661986981</v>
      </c>
      <c r="BZ108" s="76">
        <f t="shared" si="423"/>
        <v>59.895427815226725</v>
      </c>
      <c r="CA108" s="76">
        <f t="shared" si="423"/>
        <v>61.093336371531258</v>
      </c>
      <c r="CB108" s="76">
        <f t="shared" si="423"/>
        <v>62.315203098961881</v>
      </c>
      <c r="CC108" s="76">
        <f t="shared" si="423"/>
        <v>63.561507160941119</v>
      </c>
      <c r="CD108" s="76">
        <f t="shared" si="423"/>
        <v>64.832737304159949</v>
      </c>
      <c r="CE108" s="76">
        <f t="shared" si="423"/>
        <v>66.129392050243155</v>
      </c>
      <c r="CF108" s="76">
        <f t="shared" si="423"/>
        <v>67.451979891248016</v>
      </c>
      <c r="CG108" s="76">
        <f t="shared" si="423"/>
        <v>68.801019489072971</v>
      </c>
      <c r="CH108" s="76">
        <f t="shared" si="423"/>
        <v>70.17703987885443</v>
      </c>
      <c r="CI108" s="76">
        <f t="shared" si="423"/>
        <v>71.580580676431524</v>
      </c>
    </row>
    <row r="109" spans="1:87">
      <c r="D109" s="2"/>
      <c r="E109" s="2"/>
      <c r="F109" s="2"/>
    </row>
    <row r="110" spans="1:87">
      <c r="A110" s="422" t="s">
        <v>83</v>
      </c>
      <c r="B110" s="420"/>
      <c r="C110" s="420"/>
      <c r="D110" s="421"/>
      <c r="E110" s="421"/>
      <c r="F110" s="421"/>
      <c r="G110" s="420"/>
      <c r="H110" s="420"/>
      <c r="I110" s="420"/>
      <c r="J110" s="420"/>
      <c r="K110" s="420"/>
      <c r="L110" s="420"/>
      <c r="M110" s="420"/>
      <c r="N110" s="420"/>
      <c r="O110" s="420"/>
      <c r="P110" s="420"/>
      <c r="Q110" s="420"/>
      <c r="R110" s="420"/>
      <c r="S110" s="420"/>
      <c r="T110" s="420"/>
      <c r="U110" s="420"/>
      <c r="V110" s="420"/>
      <c r="W110" s="420"/>
      <c r="X110" s="420"/>
      <c r="Y110" s="420"/>
      <c r="Z110" s="420"/>
      <c r="AA110" s="420"/>
      <c r="AB110" s="420"/>
      <c r="AC110" s="420"/>
      <c r="AD110" s="420"/>
      <c r="AE110" s="420"/>
      <c r="AF110" s="420"/>
      <c r="AG110" s="420"/>
      <c r="AH110" s="420"/>
      <c r="AI110" s="420"/>
      <c r="AJ110" s="420"/>
      <c r="AK110" s="420"/>
      <c r="AL110" s="420"/>
      <c r="AM110" s="420"/>
      <c r="AN110" s="420"/>
      <c r="AO110" s="420"/>
      <c r="AP110" s="420"/>
      <c r="AQ110" s="420"/>
      <c r="AR110" s="420"/>
      <c r="AS110" s="420"/>
      <c r="AT110" s="420"/>
      <c r="AU110" s="420"/>
      <c r="AV110" s="420"/>
      <c r="AW110" s="420"/>
      <c r="AX110" s="420"/>
      <c r="AY110" s="420"/>
      <c r="AZ110" s="420"/>
      <c r="BA110" s="420"/>
      <c r="BB110" s="420"/>
      <c r="BC110" s="420"/>
      <c r="BD110" s="420"/>
      <c r="BE110" s="420"/>
      <c r="BF110" s="420"/>
      <c r="BG110" s="420"/>
      <c r="BH110" s="420"/>
      <c r="BI110" s="420"/>
      <c r="BJ110" s="420"/>
      <c r="BK110" s="420"/>
      <c r="BL110" s="420"/>
      <c r="BM110" s="420"/>
      <c r="BN110" s="420"/>
      <c r="BO110" s="420"/>
      <c r="BP110" s="420"/>
      <c r="BQ110" s="420"/>
      <c r="BR110" s="420"/>
      <c r="BS110" s="420"/>
      <c r="BT110" s="420"/>
      <c r="BU110" s="420"/>
      <c r="BV110" s="420"/>
      <c r="BW110" s="420"/>
      <c r="BX110" s="420"/>
      <c r="BY110" s="420"/>
      <c r="BZ110" s="420"/>
      <c r="CA110" s="420"/>
      <c r="CB110" s="420"/>
      <c r="CC110" s="420"/>
      <c r="CD110" s="420"/>
      <c r="CE110" s="420"/>
      <c r="CF110" s="420"/>
      <c r="CG110" s="420"/>
      <c r="CH110" s="420"/>
      <c r="CI110" s="420"/>
    </row>
  </sheetData>
  <sheetProtection algorithmName="SHA-512" hashValue="8Iqb+Dqfbc/dUVAEqvZcGNS5QI4tWed2qwRaynb+Hs5tsnPzv6E6MKoWtXAPf+GEMB07n3EL3AnH6v0FA/hLDQ==" saltValue="4ddRx1wS2wKrjxiB4TWWGQ==" spinCount="100000" sheet="1" objects="1" scenarios="1"/>
  <conditionalFormatting sqref="D6">
    <cfRule type="expression" dxfId="11" priority="1">
      <formula>cellusesliteralvalue(D6)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669B0-3554-4A9F-AB04-3CA98964D5AD}">
  <sheetPr codeName="Sheet23">
    <tabColor theme="5" tint="0.59999389629810485"/>
  </sheetPr>
  <dimension ref="A1:CI123"/>
  <sheetViews>
    <sheetView workbookViewId="0">
      <pane xSplit="3" ySplit="3" topLeftCell="D4" activePane="bottomRight" state="frozen"/>
      <selection activeCell="D4" sqref="D4"/>
      <selection pane="topRight" activeCell="D4" sqref="D4"/>
      <selection pane="bottomLeft" activeCell="D4" sqref="D4"/>
      <selection pane="bottomRight" activeCell="D4" sqref="D4"/>
    </sheetView>
  </sheetViews>
  <sheetFormatPr defaultRowHeight="14.5"/>
  <cols>
    <col min="1" max="2" width="2.54296875" customWidth="1"/>
    <col min="3" max="3" width="46.7265625" customWidth="1"/>
    <col min="4" max="4" width="14.81640625" bestFit="1" customWidth="1"/>
    <col min="5" max="5" width="4.6328125" bestFit="1" customWidth="1"/>
    <col min="6" max="6" width="8.90625" bestFit="1" customWidth="1"/>
    <col min="7" max="7" width="11.26953125" bestFit="1" customWidth="1"/>
    <col min="8" max="20" width="9.26953125" bestFit="1" customWidth="1"/>
    <col min="21" max="87" width="9.26953125" hidden="1" customWidth="1"/>
  </cols>
  <sheetData>
    <row r="1" spans="1:87" ht="18.5">
      <c r="A1" s="131"/>
      <c r="B1" s="129"/>
      <c r="C1" s="133" t="str">
        <f ca="1">MID(CELL("filename",A1),FIND("]",CELL("filename",A1))+1,256)</f>
        <v>WCRS</v>
      </c>
      <c r="D1" s="211"/>
      <c r="E1" s="211"/>
      <c r="F1" s="211"/>
      <c r="G1" s="106" t="str">
        <f>Inputs!G1</f>
        <v>2019/20</v>
      </c>
      <c r="H1" s="106" t="str">
        <f>Inputs!H1</f>
        <v>2020/21</v>
      </c>
      <c r="I1" s="106" t="str">
        <f>Inputs!I1</f>
        <v>2021/22</v>
      </c>
      <c r="J1" s="106" t="str">
        <f>Inputs!J1</f>
        <v>2022/23</v>
      </c>
      <c r="K1" s="106" t="str">
        <f>Inputs!K1</f>
        <v>2023/24</v>
      </c>
      <c r="L1" s="106" t="str">
        <f>Inputs!L1</f>
        <v>2024/25</v>
      </c>
      <c r="M1" s="106" t="str">
        <f>Inputs!M1</f>
        <v>2025/26</v>
      </c>
      <c r="N1" s="106" t="str">
        <f>Inputs!N1</f>
        <v>2026/27</v>
      </c>
      <c r="O1" s="106" t="str">
        <f>Inputs!O1</f>
        <v>2027/28</v>
      </c>
      <c r="P1" s="106" t="str">
        <f>Inputs!P1</f>
        <v>2028/29</v>
      </c>
      <c r="Q1" s="106" t="str">
        <f>Inputs!Q1</f>
        <v>2029/30</v>
      </c>
      <c r="R1" s="106" t="str">
        <f>Inputs!R1</f>
        <v>2030/31</v>
      </c>
      <c r="S1" s="106" t="str">
        <f>Inputs!S1</f>
        <v>2031/32</v>
      </c>
      <c r="T1" s="106" t="str">
        <f>Inputs!T1</f>
        <v>2032/33</v>
      </c>
      <c r="U1" s="106" t="str">
        <f>Inputs!U1</f>
        <v>2033/34</v>
      </c>
      <c r="V1" s="106" t="str">
        <f>Inputs!V1</f>
        <v>2034/35</v>
      </c>
      <c r="W1" s="106" t="str">
        <f>Inputs!W1</f>
        <v>2035/36</v>
      </c>
      <c r="X1" s="106" t="str">
        <f>Inputs!X1</f>
        <v>2036/37</v>
      </c>
      <c r="Y1" s="106" t="str">
        <f>Inputs!Y1</f>
        <v>2037/38</v>
      </c>
      <c r="Z1" s="106" t="str">
        <f>Inputs!Z1</f>
        <v>2038/39</v>
      </c>
      <c r="AA1" s="106" t="str">
        <f>Inputs!AA1</f>
        <v>2039/40</v>
      </c>
      <c r="AB1" s="106" t="str">
        <f>Inputs!AB1</f>
        <v>2040/41</v>
      </c>
      <c r="AC1" s="106" t="str">
        <f>Inputs!AC1</f>
        <v>2041/42</v>
      </c>
      <c r="AD1" s="106" t="str">
        <f>Inputs!AD1</f>
        <v>2042/43</v>
      </c>
      <c r="AE1" s="106" t="str">
        <f>Inputs!AE1</f>
        <v>2043/44</v>
      </c>
      <c r="AF1" s="106" t="str">
        <f>Inputs!AF1</f>
        <v>2044/45</v>
      </c>
      <c r="AG1" s="106" t="str">
        <f>Inputs!AG1</f>
        <v>2045/46</v>
      </c>
      <c r="AH1" s="106" t="str">
        <f>Inputs!AH1</f>
        <v>2046/47</v>
      </c>
      <c r="AI1" s="106" t="str">
        <f>Inputs!AI1</f>
        <v>2047/48</v>
      </c>
      <c r="AJ1" s="106" t="str">
        <f>Inputs!AJ1</f>
        <v>2048/49</v>
      </c>
      <c r="AK1" s="106" t="str">
        <f>Inputs!AK1</f>
        <v>2049/50</v>
      </c>
      <c r="AL1" s="106" t="str">
        <f>Inputs!AL1</f>
        <v>2050/51</v>
      </c>
      <c r="AM1" s="106" t="str">
        <f>Inputs!AM1</f>
        <v>2051/52</v>
      </c>
      <c r="AN1" s="106" t="str">
        <f>Inputs!AN1</f>
        <v>2052/53</v>
      </c>
      <c r="AO1" s="106" t="str">
        <f>Inputs!AO1</f>
        <v>2053/54</v>
      </c>
      <c r="AP1" s="106" t="str">
        <f>Inputs!AP1</f>
        <v>2054/55</v>
      </c>
      <c r="AQ1" s="106" t="str">
        <f>Inputs!AQ1</f>
        <v>2055/56</v>
      </c>
      <c r="AR1" s="106" t="str">
        <f>Inputs!AR1</f>
        <v>2056/57</v>
      </c>
      <c r="AS1" s="106" t="str">
        <f>Inputs!AS1</f>
        <v>2057/58</v>
      </c>
      <c r="AT1" s="106" t="str">
        <f>Inputs!AT1</f>
        <v>2058/59</v>
      </c>
      <c r="AU1" s="106" t="str">
        <f>Inputs!AU1</f>
        <v>2059/60</v>
      </c>
      <c r="AV1" s="106" t="str">
        <f>Inputs!AV1</f>
        <v>2060/61</v>
      </c>
      <c r="AW1" s="106" t="str">
        <f>Inputs!AW1</f>
        <v>2061/62</v>
      </c>
      <c r="AX1" s="106" t="str">
        <f>Inputs!AX1</f>
        <v>2062/63</v>
      </c>
      <c r="AY1" s="106" t="str">
        <f>Inputs!AY1</f>
        <v>2063/64</v>
      </c>
      <c r="AZ1" s="106" t="str">
        <f>Inputs!AZ1</f>
        <v>2064/65</v>
      </c>
      <c r="BA1" s="106" t="str">
        <f>Inputs!BA1</f>
        <v>2065/66</v>
      </c>
      <c r="BB1" s="106" t="str">
        <f>Inputs!BB1</f>
        <v>2066/67</v>
      </c>
      <c r="BC1" s="106" t="str">
        <f>Inputs!BC1</f>
        <v>2067/68</v>
      </c>
      <c r="BD1" s="106" t="str">
        <f>Inputs!BD1</f>
        <v>2068/69</v>
      </c>
      <c r="BE1" s="106" t="str">
        <f>Inputs!BE1</f>
        <v>2069/70</v>
      </c>
      <c r="BF1" s="106" t="str">
        <f>Inputs!BF1</f>
        <v>2070/71</v>
      </c>
      <c r="BG1" s="106" t="str">
        <f>Inputs!BG1</f>
        <v>2071/72</v>
      </c>
      <c r="BH1" s="106" t="str">
        <f>Inputs!BH1</f>
        <v>2072/73</v>
      </c>
      <c r="BI1" s="106" t="str">
        <f>Inputs!BI1</f>
        <v>2073/74</v>
      </c>
      <c r="BJ1" s="106" t="str">
        <f>Inputs!BJ1</f>
        <v>2074/75</v>
      </c>
      <c r="BK1" s="106" t="str">
        <f>Inputs!BK1</f>
        <v>2075/76</v>
      </c>
      <c r="BL1" s="106" t="str">
        <f>Inputs!BL1</f>
        <v>2076/77</v>
      </c>
      <c r="BM1" s="106" t="str">
        <f>Inputs!BM1</f>
        <v>2077/78</v>
      </c>
      <c r="BN1" s="106" t="str">
        <f>Inputs!BN1</f>
        <v>2078/79</v>
      </c>
      <c r="BO1" s="106" t="str">
        <f>Inputs!BO1</f>
        <v>2079/80</v>
      </c>
      <c r="BP1" s="106" t="str">
        <f>Inputs!BP1</f>
        <v>2080/81</v>
      </c>
      <c r="BQ1" s="106" t="str">
        <f>Inputs!BQ1</f>
        <v>2081/82</v>
      </c>
      <c r="BR1" s="106" t="str">
        <f>Inputs!BR1</f>
        <v>2082/83</v>
      </c>
      <c r="BS1" s="106" t="str">
        <f>Inputs!BS1</f>
        <v>2083/84</v>
      </c>
      <c r="BT1" s="106" t="str">
        <f>Inputs!BT1</f>
        <v>2084/85</v>
      </c>
      <c r="BU1" s="106" t="str">
        <f>Inputs!BU1</f>
        <v>2085/86</v>
      </c>
      <c r="BV1" s="106" t="str">
        <f>Inputs!BV1</f>
        <v>2086/87</v>
      </c>
      <c r="BW1" s="106" t="str">
        <f>Inputs!BW1</f>
        <v>2087/88</v>
      </c>
      <c r="BX1" s="106" t="str">
        <f>Inputs!BX1</f>
        <v>2088/89</v>
      </c>
      <c r="BY1" s="106" t="str">
        <f>Inputs!BY1</f>
        <v>2089/90</v>
      </c>
      <c r="BZ1" s="106" t="str">
        <f>Inputs!BZ1</f>
        <v>2090/91</v>
      </c>
      <c r="CA1" s="106" t="str">
        <f>Inputs!CA1</f>
        <v>2091/92</v>
      </c>
      <c r="CB1" s="106" t="str">
        <f>Inputs!CB1</f>
        <v>2092/93</v>
      </c>
      <c r="CC1" s="106" t="str">
        <f>Inputs!CC1</f>
        <v>2093/94</v>
      </c>
      <c r="CD1" s="106" t="str">
        <f>Inputs!CD1</f>
        <v>2094/95</v>
      </c>
      <c r="CE1" s="106" t="str">
        <f>Inputs!CE1</f>
        <v>2095/96</v>
      </c>
      <c r="CF1" s="106" t="str">
        <f>Inputs!CF1</f>
        <v>2096/97</v>
      </c>
      <c r="CG1" s="106" t="str">
        <f>Inputs!CG1</f>
        <v>2097/98</v>
      </c>
      <c r="CH1" s="106" t="str">
        <f>Inputs!CH1</f>
        <v>2098/99</v>
      </c>
      <c r="CI1" s="106" t="str">
        <f>Inputs!CI1</f>
        <v>2099/2100</v>
      </c>
    </row>
    <row r="2" spans="1:87" ht="13.5" customHeight="1">
      <c r="A2" s="203"/>
      <c r="B2" s="1"/>
      <c r="D2" s="79"/>
      <c r="E2" s="79"/>
      <c r="F2" s="173"/>
      <c r="G2" s="89">
        <f>Inputs!G2</f>
        <v>43921</v>
      </c>
      <c r="H2" s="89">
        <f>Inputs!H2</f>
        <v>44286</v>
      </c>
      <c r="I2" s="89">
        <f>Inputs!I2</f>
        <v>44651</v>
      </c>
      <c r="J2" s="89">
        <f>Inputs!J2</f>
        <v>45016</v>
      </c>
      <c r="K2" s="89">
        <f>Inputs!K2</f>
        <v>45382</v>
      </c>
      <c r="L2" s="89">
        <f>Inputs!L2</f>
        <v>45747</v>
      </c>
      <c r="M2" s="89">
        <f>Inputs!M2</f>
        <v>46112</v>
      </c>
      <c r="N2" s="89">
        <f>Inputs!N2</f>
        <v>46477</v>
      </c>
      <c r="O2" s="89">
        <f>Inputs!O2</f>
        <v>46843</v>
      </c>
      <c r="P2" s="89">
        <f>Inputs!P2</f>
        <v>47208</v>
      </c>
      <c r="Q2" s="89">
        <f>Inputs!Q2</f>
        <v>47573</v>
      </c>
      <c r="R2" s="89">
        <f>Inputs!R2</f>
        <v>47938</v>
      </c>
      <c r="S2" s="89">
        <f>Inputs!S2</f>
        <v>48304</v>
      </c>
      <c r="T2" s="89">
        <f>Inputs!T2</f>
        <v>48669</v>
      </c>
      <c r="U2" s="89">
        <f>Inputs!U2</f>
        <v>49034</v>
      </c>
      <c r="V2" s="89">
        <f>Inputs!V2</f>
        <v>49399</v>
      </c>
      <c r="W2" s="89">
        <f>Inputs!W2</f>
        <v>49765</v>
      </c>
      <c r="X2" s="89">
        <f>Inputs!X2</f>
        <v>50130</v>
      </c>
      <c r="Y2" s="89">
        <f>Inputs!Y2</f>
        <v>50495</v>
      </c>
      <c r="Z2" s="89">
        <f>Inputs!Z2</f>
        <v>50860</v>
      </c>
      <c r="AA2" s="89">
        <f>Inputs!AA2</f>
        <v>51226</v>
      </c>
      <c r="AB2" s="89">
        <f>Inputs!AB2</f>
        <v>51591</v>
      </c>
      <c r="AC2" s="89">
        <f>Inputs!AC2</f>
        <v>51956</v>
      </c>
      <c r="AD2" s="89">
        <f>Inputs!AD2</f>
        <v>52321</v>
      </c>
      <c r="AE2" s="89">
        <f>Inputs!AE2</f>
        <v>52687</v>
      </c>
      <c r="AF2" s="89">
        <f>Inputs!AF2</f>
        <v>53052</v>
      </c>
      <c r="AG2" s="89">
        <f>Inputs!AG2</f>
        <v>53417</v>
      </c>
      <c r="AH2" s="89">
        <f>Inputs!AH2</f>
        <v>53782</v>
      </c>
      <c r="AI2" s="89">
        <f>Inputs!AI2</f>
        <v>54148</v>
      </c>
      <c r="AJ2" s="89">
        <f>Inputs!AJ2</f>
        <v>54513</v>
      </c>
      <c r="AK2" s="89">
        <f>Inputs!AK2</f>
        <v>54878</v>
      </c>
      <c r="AL2" s="89">
        <f>Inputs!AL2</f>
        <v>55243</v>
      </c>
      <c r="AM2" s="89">
        <f>Inputs!AM2</f>
        <v>55609</v>
      </c>
      <c r="AN2" s="89">
        <f>Inputs!AN2</f>
        <v>55974</v>
      </c>
      <c r="AO2" s="89">
        <f>Inputs!AO2</f>
        <v>56339</v>
      </c>
      <c r="AP2" s="89">
        <f>Inputs!AP2</f>
        <v>56704</v>
      </c>
      <c r="AQ2" s="89">
        <f>Inputs!AQ2</f>
        <v>57070</v>
      </c>
      <c r="AR2" s="89">
        <f>Inputs!AR2</f>
        <v>57435</v>
      </c>
      <c r="AS2" s="89">
        <f>Inputs!AS2</f>
        <v>57800</v>
      </c>
      <c r="AT2" s="89">
        <f>Inputs!AT2</f>
        <v>58165</v>
      </c>
      <c r="AU2" s="89">
        <f>Inputs!AU2</f>
        <v>58531</v>
      </c>
      <c r="AV2" s="89">
        <f>Inputs!AV2</f>
        <v>58896</v>
      </c>
      <c r="AW2" s="89">
        <f>Inputs!AW2</f>
        <v>59261</v>
      </c>
      <c r="AX2" s="89">
        <f>Inputs!AX2</f>
        <v>59626</v>
      </c>
      <c r="AY2" s="89">
        <f>Inputs!AY2</f>
        <v>59992</v>
      </c>
      <c r="AZ2" s="89">
        <f>Inputs!AZ2</f>
        <v>60357</v>
      </c>
      <c r="BA2" s="89">
        <f>Inputs!BA2</f>
        <v>60722</v>
      </c>
      <c r="BB2" s="89">
        <f>Inputs!BB2</f>
        <v>61087</v>
      </c>
      <c r="BC2" s="89">
        <f>Inputs!BC2</f>
        <v>61453</v>
      </c>
      <c r="BD2" s="89">
        <f>Inputs!BD2</f>
        <v>61818</v>
      </c>
      <c r="BE2" s="89">
        <f>Inputs!BE2</f>
        <v>62183</v>
      </c>
      <c r="BF2" s="89">
        <f>Inputs!BF2</f>
        <v>62548</v>
      </c>
      <c r="BG2" s="89">
        <f>Inputs!BG2</f>
        <v>62914</v>
      </c>
      <c r="BH2" s="89">
        <f>Inputs!BH2</f>
        <v>63279</v>
      </c>
      <c r="BI2" s="89">
        <f>Inputs!BI2</f>
        <v>63644</v>
      </c>
      <c r="BJ2" s="89">
        <f>Inputs!BJ2</f>
        <v>64009</v>
      </c>
      <c r="BK2" s="89">
        <f>Inputs!BK2</f>
        <v>64375</v>
      </c>
      <c r="BL2" s="89">
        <f>Inputs!BL2</f>
        <v>64740</v>
      </c>
      <c r="BM2" s="89">
        <f>Inputs!BM2</f>
        <v>65105</v>
      </c>
      <c r="BN2" s="89">
        <f>Inputs!BN2</f>
        <v>65470</v>
      </c>
      <c r="BO2" s="89">
        <f>Inputs!BO2</f>
        <v>65836</v>
      </c>
      <c r="BP2" s="89">
        <f>Inputs!BP2</f>
        <v>66201</v>
      </c>
      <c r="BQ2" s="89">
        <f>Inputs!BQ2</f>
        <v>66566</v>
      </c>
      <c r="BR2" s="89">
        <f>Inputs!BR2</f>
        <v>66931</v>
      </c>
      <c r="BS2" s="89">
        <f>Inputs!BS2</f>
        <v>67297</v>
      </c>
      <c r="BT2" s="89">
        <f>Inputs!BT2</f>
        <v>67662</v>
      </c>
      <c r="BU2" s="89">
        <f>Inputs!BU2</f>
        <v>68027</v>
      </c>
      <c r="BV2" s="89">
        <f>Inputs!BV2</f>
        <v>68392</v>
      </c>
      <c r="BW2" s="89">
        <f>Inputs!BW2</f>
        <v>68758</v>
      </c>
      <c r="BX2" s="89">
        <f>Inputs!BX2</f>
        <v>69123</v>
      </c>
      <c r="BY2" s="89">
        <f>Inputs!BY2</f>
        <v>69488</v>
      </c>
      <c r="BZ2" s="89">
        <f>Inputs!BZ2</f>
        <v>69853</v>
      </c>
      <c r="CA2" s="89">
        <f>Inputs!CA2</f>
        <v>70219</v>
      </c>
      <c r="CB2" s="89">
        <f>Inputs!CB2</f>
        <v>70584</v>
      </c>
      <c r="CC2" s="89">
        <f>Inputs!CC2</f>
        <v>70949</v>
      </c>
      <c r="CD2" s="89">
        <f>Inputs!CD2</f>
        <v>71314</v>
      </c>
      <c r="CE2" s="89">
        <f>Inputs!CE2</f>
        <v>71680</v>
      </c>
      <c r="CF2" s="89">
        <f>Inputs!CF2</f>
        <v>72045</v>
      </c>
      <c r="CG2" s="89">
        <f>Inputs!CG2</f>
        <v>72410</v>
      </c>
      <c r="CH2" s="89">
        <f>Inputs!CH2</f>
        <v>72775</v>
      </c>
      <c r="CI2" s="89">
        <f>Inputs!CI2</f>
        <v>73140</v>
      </c>
    </row>
    <row r="3" spans="1:87" ht="13.5" customHeight="1" thickBot="1">
      <c r="A3" s="214"/>
      <c r="B3" s="57"/>
      <c r="C3" s="80"/>
      <c r="D3" s="81" t="str">
        <f>Inputs!D3</f>
        <v>Base / Projected</v>
      </c>
      <c r="E3" s="81" t="str">
        <f>Inputs!E3</f>
        <v>Unit</v>
      </c>
      <c r="F3" s="81" t="str">
        <f>Inputs!F3</f>
        <v>Value</v>
      </c>
      <c r="G3" s="53"/>
      <c r="H3" s="53">
        <f>Inputs!H3</f>
        <v>365</v>
      </c>
      <c r="I3" s="53">
        <f>Inputs!I3</f>
        <v>365</v>
      </c>
      <c r="J3" s="53">
        <f>Inputs!J3</f>
        <v>365</v>
      </c>
      <c r="K3" s="53">
        <f>Inputs!K3</f>
        <v>366</v>
      </c>
      <c r="L3" s="53">
        <f>Inputs!L3</f>
        <v>365</v>
      </c>
      <c r="M3" s="53">
        <f>Inputs!M3</f>
        <v>365</v>
      </c>
      <c r="N3" s="53">
        <f>Inputs!N3</f>
        <v>365</v>
      </c>
      <c r="O3" s="53">
        <f>Inputs!O3</f>
        <v>366</v>
      </c>
      <c r="P3" s="53">
        <f>Inputs!P3</f>
        <v>365</v>
      </c>
      <c r="Q3" s="53">
        <f>Inputs!Q3</f>
        <v>365</v>
      </c>
      <c r="R3" s="53">
        <f>Inputs!R3</f>
        <v>365</v>
      </c>
      <c r="S3" s="53">
        <f>Inputs!S3</f>
        <v>366</v>
      </c>
      <c r="T3" s="53">
        <f>Inputs!T3</f>
        <v>365</v>
      </c>
      <c r="U3" s="53">
        <f>Inputs!U3</f>
        <v>365</v>
      </c>
      <c r="V3" s="53">
        <f>Inputs!V3</f>
        <v>365</v>
      </c>
      <c r="W3" s="53">
        <f>Inputs!W3</f>
        <v>366</v>
      </c>
      <c r="X3" s="53">
        <f>Inputs!X3</f>
        <v>365</v>
      </c>
      <c r="Y3" s="53">
        <f>Inputs!Y3</f>
        <v>365</v>
      </c>
      <c r="Z3" s="53">
        <f>Inputs!Z3</f>
        <v>365</v>
      </c>
      <c r="AA3" s="53">
        <f>Inputs!AA3</f>
        <v>366</v>
      </c>
      <c r="AB3" s="53">
        <f>Inputs!AB3</f>
        <v>365</v>
      </c>
      <c r="AC3" s="53">
        <f>Inputs!AC3</f>
        <v>365</v>
      </c>
      <c r="AD3" s="53">
        <f>Inputs!AD3</f>
        <v>365</v>
      </c>
      <c r="AE3" s="53">
        <f>Inputs!AE3</f>
        <v>366</v>
      </c>
      <c r="AF3" s="53">
        <f>Inputs!AF3</f>
        <v>365</v>
      </c>
      <c r="AG3" s="53">
        <f>Inputs!AG3</f>
        <v>365</v>
      </c>
      <c r="AH3" s="53">
        <f>Inputs!AH3</f>
        <v>365</v>
      </c>
      <c r="AI3" s="53">
        <f>Inputs!AI3</f>
        <v>366</v>
      </c>
      <c r="AJ3" s="53">
        <f>Inputs!AJ3</f>
        <v>365</v>
      </c>
      <c r="AK3" s="53">
        <f>Inputs!AK3</f>
        <v>365</v>
      </c>
      <c r="AL3" s="53">
        <f>Inputs!AL3</f>
        <v>365</v>
      </c>
      <c r="AM3" s="53">
        <f>Inputs!AM3</f>
        <v>366</v>
      </c>
      <c r="AN3" s="53">
        <f>Inputs!AN3</f>
        <v>365</v>
      </c>
      <c r="AO3" s="53">
        <f>Inputs!AO3</f>
        <v>365</v>
      </c>
      <c r="AP3" s="53">
        <f>Inputs!AP3</f>
        <v>365</v>
      </c>
      <c r="AQ3" s="53">
        <f>Inputs!AQ3</f>
        <v>366</v>
      </c>
      <c r="AR3" s="53">
        <f>Inputs!AR3</f>
        <v>365</v>
      </c>
      <c r="AS3" s="53">
        <f>Inputs!AS3</f>
        <v>365</v>
      </c>
      <c r="AT3" s="53">
        <f>Inputs!AT3</f>
        <v>365</v>
      </c>
      <c r="AU3" s="53">
        <f>Inputs!AU3</f>
        <v>366</v>
      </c>
      <c r="AV3" s="53">
        <f>Inputs!AV3</f>
        <v>365</v>
      </c>
      <c r="AW3" s="53">
        <f>Inputs!AW3</f>
        <v>365</v>
      </c>
      <c r="AX3" s="53">
        <f>Inputs!AX3</f>
        <v>365</v>
      </c>
      <c r="AY3" s="53">
        <f>Inputs!AY3</f>
        <v>366</v>
      </c>
      <c r="AZ3" s="53">
        <f>Inputs!AZ3</f>
        <v>365</v>
      </c>
      <c r="BA3" s="53">
        <f>Inputs!BA3</f>
        <v>365</v>
      </c>
      <c r="BB3" s="53">
        <f>Inputs!BB3</f>
        <v>365</v>
      </c>
      <c r="BC3" s="53">
        <f>Inputs!BC3</f>
        <v>366</v>
      </c>
      <c r="BD3" s="53">
        <f>Inputs!BD3</f>
        <v>365</v>
      </c>
      <c r="BE3" s="53">
        <f>Inputs!BE3</f>
        <v>365</v>
      </c>
      <c r="BF3" s="53">
        <f>Inputs!BF3</f>
        <v>365</v>
      </c>
      <c r="BG3" s="53">
        <f>Inputs!BG3</f>
        <v>366</v>
      </c>
      <c r="BH3" s="53">
        <f>Inputs!BH3</f>
        <v>365</v>
      </c>
      <c r="BI3" s="53">
        <f>Inputs!BI3</f>
        <v>365</v>
      </c>
      <c r="BJ3" s="53">
        <f>Inputs!BJ3</f>
        <v>365</v>
      </c>
      <c r="BK3" s="53">
        <f>Inputs!BK3</f>
        <v>366</v>
      </c>
      <c r="BL3" s="53">
        <f>Inputs!BL3</f>
        <v>365</v>
      </c>
      <c r="BM3" s="53">
        <f>Inputs!BM3</f>
        <v>365</v>
      </c>
      <c r="BN3" s="53">
        <f>Inputs!BN3</f>
        <v>365</v>
      </c>
      <c r="BO3" s="53">
        <f>Inputs!BO3</f>
        <v>366</v>
      </c>
      <c r="BP3" s="53">
        <f>Inputs!BP3</f>
        <v>365</v>
      </c>
      <c r="BQ3" s="53">
        <f>Inputs!BQ3</f>
        <v>365</v>
      </c>
      <c r="BR3" s="53">
        <f>Inputs!BR3</f>
        <v>365</v>
      </c>
      <c r="BS3" s="53">
        <f>Inputs!BS3</f>
        <v>366</v>
      </c>
      <c r="BT3" s="53">
        <f>Inputs!BT3</f>
        <v>365</v>
      </c>
      <c r="BU3" s="53">
        <f>Inputs!BU3</f>
        <v>365</v>
      </c>
      <c r="BV3" s="53">
        <f>Inputs!BV3</f>
        <v>365</v>
      </c>
      <c r="BW3" s="53">
        <f>Inputs!BW3</f>
        <v>366</v>
      </c>
      <c r="BX3" s="53">
        <f>Inputs!BX3</f>
        <v>365</v>
      </c>
      <c r="BY3" s="53">
        <f>Inputs!BY3</f>
        <v>365</v>
      </c>
      <c r="BZ3" s="53">
        <f>Inputs!BZ3</f>
        <v>365</v>
      </c>
      <c r="CA3" s="53">
        <f>Inputs!CA3</f>
        <v>366</v>
      </c>
      <c r="CB3" s="53">
        <f>Inputs!CB3</f>
        <v>365</v>
      </c>
      <c r="CC3" s="53">
        <f>Inputs!CC3</f>
        <v>365</v>
      </c>
      <c r="CD3" s="53">
        <f>Inputs!CD3</f>
        <v>365</v>
      </c>
      <c r="CE3" s="53">
        <f>Inputs!CE3</f>
        <v>366</v>
      </c>
      <c r="CF3" s="53">
        <f>Inputs!CF3</f>
        <v>365</v>
      </c>
      <c r="CG3" s="53">
        <f>Inputs!CG3</f>
        <v>365</v>
      </c>
      <c r="CH3" s="53">
        <f>Inputs!CH3</f>
        <v>365</v>
      </c>
      <c r="CI3" s="53">
        <f>Inputs!CI3</f>
        <v>365</v>
      </c>
    </row>
    <row r="4" spans="1:87">
      <c r="A4" s="101"/>
      <c r="B4" s="101"/>
      <c r="C4" s="123" t="s">
        <v>71</v>
      </c>
      <c r="D4" s="98"/>
      <c r="E4" s="98"/>
      <c r="F4" s="98"/>
      <c r="G4" s="98"/>
      <c r="H4" s="101"/>
      <c r="I4" s="101"/>
      <c r="J4" s="108"/>
      <c r="K4" s="109"/>
      <c r="L4" s="109"/>
      <c r="M4" s="110"/>
      <c r="N4" s="110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09"/>
      <c r="AE4" s="111"/>
      <c r="AF4" s="11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</row>
    <row r="5" spans="1:87">
      <c r="A5" s="52"/>
      <c r="B5" s="52"/>
      <c r="C5" s="105" t="s">
        <v>417</v>
      </c>
      <c r="D5" s="103"/>
      <c r="E5" s="103"/>
      <c r="F5" s="103"/>
      <c r="G5" s="103"/>
      <c r="H5" s="143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52"/>
      <c r="AH5" s="128"/>
      <c r="AI5" s="52"/>
      <c r="AJ5" s="128"/>
      <c r="AK5" s="52"/>
      <c r="AL5" s="128"/>
      <c r="AM5" s="52"/>
      <c r="AN5" s="128"/>
      <c r="AO5" s="52"/>
      <c r="AP5" s="128"/>
      <c r="AQ5" s="52"/>
      <c r="AR5" s="128"/>
      <c r="AS5" s="52"/>
      <c r="AT5" s="128"/>
      <c r="AU5" s="52"/>
      <c r="AV5" s="128"/>
      <c r="AW5" s="52"/>
      <c r="AX5" s="128"/>
      <c r="AY5" s="52"/>
      <c r="AZ5" s="128"/>
      <c r="BA5" s="52"/>
      <c r="BB5" s="128"/>
      <c r="BC5" s="52"/>
      <c r="BD5" s="128"/>
      <c r="BE5" s="52"/>
      <c r="BF5" s="128"/>
      <c r="BG5" s="52"/>
      <c r="BH5" s="128"/>
      <c r="BI5" s="52"/>
      <c r="BJ5" s="128"/>
      <c r="BK5" s="52"/>
      <c r="BL5" s="128"/>
      <c r="BM5" s="52"/>
      <c r="BN5" s="128"/>
      <c r="BO5" s="52"/>
      <c r="BP5" s="128"/>
      <c r="BQ5" s="52"/>
      <c r="BR5" s="128"/>
      <c r="BS5" s="52"/>
      <c r="BT5" s="128"/>
      <c r="BU5" s="52"/>
      <c r="BV5" s="128"/>
      <c r="BW5" s="52"/>
      <c r="BX5" s="128"/>
      <c r="BY5" s="52"/>
      <c r="BZ5" s="128"/>
      <c r="CA5" s="52"/>
      <c r="CB5" s="128"/>
      <c r="CC5" s="52"/>
      <c r="CD5" s="128"/>
      <c r="CE5" s="52"/>
      <c r="CF5" s="128"/>
      <c r="CG5" s="52"/>
      <c r="CH5" s="128"/>
      <c r="CI5" s="52"/>
    </row>
    <row r="6" spans="1:87">
      <c r="D6" s="2"/>
      <c r="E6" s="2"/>
      <c r="F6" s="16" t="s">
        <v>418</v>
      </c>
      <c r="G6" s="16" t="s">
        <v>419</v>
      </c>
    </row>
    <row r="7" spans="1:87">
      <c r="C7" t="s">
        <v>186</v>
      </c>
      <c r="D7" s="2" t="s">
        <v>2</v>
      </c>
      <c r="E7" s="2" t="s">
        <v>43</v>
      </c>
      <c r="F7" s="702">
        <f>Inputs!F29</f>
        <v>1317844.3417111114</v>
      </c>
      <c r="G7" s="703">
        <f>Inputs!G29</f>
        <v>1231710.3804888888</v>
      </c>
      <c r="I7" s="532"/>
      <c r="J7" s="532"/>
      <c r="K7" s="532"/>
      <c r="L7" s="532"/>
      <c r="M7" s="532"/>
      <c r="N7" s="532"/>
      <c r="O7" s="532"/>
      <c r="P7" s="532"/>
      <c r="Q7" s="532"/>
      <c r="R7" s="532"/>
      <c r="S7" s="532"/>
      <c r="T7" s="532"/>
      <c r="U7" s="532"/>
      <c r="V7" s="532"/>
      <c r="W7" s="532"/>
      <c r="X7" s="532"/>
      <c r="Y7" s="532"/>
      <c r="Z7" s="532"/>
      <c r="AA7" s="532"/>
      <c r="AB7" s="532"/>
      <c r="AC7" s="532"/>
      <c r="AD7" s="532"/>
      <c r="AE7" s="532"/>
      <c r="AF7" s="532"/>
      <c r="AG7" s="532"/>
      <c r="AH7" s="532"/>
      <c r="AI7" s="532"/>
      <c r="AJ7" s="532"/>
      <c r="AK7" s="532"/>
      <c r="AL7" s="532"/>
      <c r="AM7" s="532"/>
      <c r="AN7" s="532"/>
      <c r="AO7" s="532"/>
      <c r="AP7" s="532"/>
      <c r="AQ7" s="532"/>
      <c r="AR7" s="532"/>
      <c r="AS7" s="532"/>
      <c r="AT7" s="532"/>
      <c r="AU7" s="532"/>
      <c r="AV7" s="532"/>
      <c r="AW7" s="532"/>
      <c r="AX7" s="532"/>
      <c r="AY7" s="532"/>
      <c r="AZ7" s="532"/>
      <c r="BA7" s="532"/>
      <c r="BB7" s="532"/>
      <c r="BC7" s="532"/>
      <c r="BD7" s="532"/>
      <c r="BE7" s="532"/>
      <c r="BF7" s="532"/>
      <c r="BG7" s="532"/>
      <c r="BH7" s="532"/>
      <c r="BI7" s="532"/>
      <c r="BJ7" s="532"/>
      <c r="BK7" s="532"/>
      <c r="BL7" s="532"/>
      <c r="BM7" s="532"/>
      <c r="BN7" s="532"/>
      <c r="BO7" s="532"/>
      <c r="BP7" s="532"/>
      <c r="BQ7" s="532"/>
      <c r="BR7" s="532"/>
      <c r="BS7" s="532"/>
      <c r="BT7" s="532"/>
      <c r="BU7" s="532"/>
      <c r="BV7" s="532"/>
      <c r="BW7" s="532"/>
      <c r="BX7" s="532"/>
      <c r="BY7" s="532"/>
      <c r="BZ7" s="532"/>
      <c r="CA7" s="532"/>
      <c r="CB7" s="532"/>
      <c r="CC7" s="532"/>
      <c r="CD7" s="532"/>
      <c r="CE7" s="532"/>
      <c r="CF7" s="532"/>
      <c r="CG7" s="532"/>
      <c r="CH7" s="532"/>
      <c r="CI7" s="532"/>
    </row>
    <row r="8" spans="1:87">
      <c r="C8" t="s">
        <v>187</v>
      </c>
      <c r="D8" s="2" t="s">
        <v>2</v>
      </c>
      <c r="E8" s="2" t="s">
        <v>43</v>
      </c>
      <c r="F8" s="704">
        <f>Inputs!F30</f>
        <v>17707.046933333335</v>
      </c>
      <c r="G8" s="705">
        <f>Inputs!G30</f>
        <v>15216.714311111109</v>
      </c>
      <c r="I8" s="532"/>
      <c r="J8" s="532"/>
      <c r="K8" s="532"/>
      <c r="L8" s="532"/>
      <c r="M8" s="532"/>
      <c r="N8" s="532"/>
      <c r="O8" s="532"/>
      <c r="P8" s="532"/>
      <c r="Q8" s="532"/>
      <c r="R8" s="532"/>
      <c r="S8" s="532"/>
      <c r="T8" s="532"/>
      <c r="U8" s="532"/>
      <c r="V8" s="532"/>
      <c r="W8" s="532"/>
      <c r="X8" s="532"/>
      <c r="Y8" s="532"/>
      <c r="Z8" s="532"/>
      <c r="AA8" s="532"/>
      <c r="AB8" s="532"/>
      <c r="AC8" s="532"/>
      <c r="AD8" s="532"/>
      <c r="AE8" s="532"/>
      <c r="AF8" s="532"/>
      <c r="AG8" s="532"/>
      <c r="AH8" s="532"/>
      <c r="AI8" s="532"/>
      <c r="AJ8" s="532"/>
      <c r="AK8" s="532"/>
      <c r="AL8" s="532"/>
      <c r="AM8" s="532"/>
      <c r="AN8" s="532"/>
      <c r="AO8" s="532"/>
      <c r="AP8" s="532"/>
      <c r="AQ8" s="532"/>
      <c r="AR8" s="532"/>
      <c r="AS8" s="532"/>
      <c r="AT8" s="532"/>
      <c r="AU8" s="532"/>
      <c r="AV8" s="532"/>
      <c r="AW8" s="532"/>
      <c r="AX8" s="532"/>
      <c r="AY8" s="532"/>
      <c r="AZ8" s="532"/>
      <c r="BA8" s="532"/>
      <c r="BB8" s="532"/>
      <c r="BC8" s="532"/>
      <c r="BD8" s="532"/>
      <c r="BE8" s="532"/>
      <c r="BF8" s="532"/>
      <c r="BG8" s="532"/>
      <c r="BH8" s="532"/>
      <c r="BI8" s="532"/>
      <c r="BJ8" s="532"/>
      <c r="BK8" s="532"/>
      <c r="BL8" s="532"/>
      <c r="BM8" s="532"/>
      <c r="BN8" s="532"/>
      <c r="BO8" s="532"/>
      <c r="BP8" s="532"/>
      <c r="BQ8" s="532"/>
      <c r="BR8" s="532"/>
      <c r="BS8" s="532"/>
      <c r="BT8" s="532"/>
      <c r="BU8" s="532"/>
      <c r="BV8" s="532"/>
      <c r="BW8" s="532"/>
      <c r="BX8" s="532"/>
      <c r="BY8" s="532"/>
      <c r="BZ8" s="532"/>
      <c r="CA8" s="532"/>
      <c r="CB8" s="532"/>
      <c r="CC8" s="532"/>
      <c r="CD8" s="532"/>
      <c r="CE8" s="532"/>
      <c r="CF8" s="532"/>
      <c r="CG8" s="532"/>
      <c r="CH8" s="532"/>
      <c r="CI8" s="532"/>
    </row>
    <row r="9" spans="1:87">
      <c r="C9" t="s">
        <v>188</v>
      </c>
      <c r="D9" s="2" t="s">
        <v>2</v>
      </c>
      <c r="E9" s="2" t="s">
        <v>43</v>
      </c>
      <c r="F9" s="704">
        <f>Inputs!F31</f>
        <v>30943.370133333327</v>
      </c>
      <c r="G9" s="705">
        <f>Inputs!G31</f>
        <v>28645.138111111108</v>
      </c>
      <c r="I9" s="532"/>
      <c r="J9" s="532"/>
      <c r="K9" s="532"/>
      <c r="L9" s="532"/>
      <c r="M9" s="532"/>
      <c r="N9" s="532"/>
      <c r="O9" s="532"/>
      <c r="P9" s="532"/>
      <c r="Q9" s="532"/>
      <c r="R9" s="532"/>
      <c r="S9" s="532"/>
      <c r="T9" s="532"/>
      <c r="U9" s="532"/>
      <c r="V9" s="532"/>
      <c r="W9" s="532"/>
      <c r="X9" s="532"/>
      <c r="Y9" s="532"/>
      <c r="Z9" s="532"/>
      <c r="AA9" s="532"/>
      <c r="AB9" s="532"/>
      <c r="AC9" s="532"/>
      <c r="AD9" s="532"/>
      <c r="AE9" s="532"/>
      <c r="AF9" s="532"/>
      <c r="AG9" s="532"/>
      <c r="AH9" s="532"/>
      <c r="AI9" s="532"/>
      <c r="AJ9" s="532"/>
      <c r="AK9" s="532"/>
      <c r="AL9" s="532"/>
      <c r="AM9" s="532"/>
      <c r="AN9" s="532"/>
      <c r="AO9" s="532"/>
      <c r="AP9" s="532"/>
      <c r="AQ9" s="532"/>
      <c r="AR9" s="532"/>
      <c r="AS9" s="532"/>
      <c r="AT9" s="532"/>
      <c r="AU9" s="532"/>
      <c r="AV9" s="532"/>
      <c r="AW9" s="532"/>
      <c r="AX9" s="532"/>
      <c r="AY9" s="532"/>
      <c r="AZ9" s="532"/>
      <c r="BA9" s="532"/>
      <c r="BB9" s="532"/>
      <c r="BC9" s="532"/>
      <c r="BD9" s="532"/>
      <c r="BE9" s="532"/>
      <c r="BF9" s="532"/>
      <c r="BG9" s="532"/>
      <c r="BH9" s="532"/>
      <c r="BI9" s="532"/>
      <c r="BJ9" s="532"/>
      <c r="BK9" s="532"/>
      <c r="BL9" s="532"/>
      <c r="BM9" s="532"/>
      <c r="BN9" s="532"/>
      <c r="BO9" s="532"/>
      <c r="BP9" s="532"/>
      <c r="BQ9" s="532"/>
      <c r="BR9" s="532"/>
      <c r="BS9" s="532"/>
      <c r="BT9" s="532"/>
      <c r="BU9" s="532"/>
      <c r="BV9" s="532"/>
      <c r="BW9" s="532"/>
      <c r="BX9" s="532"/>
      <c r="BY9" s="532"/>
      <c r="BZ9" s="532"/>
      <c r="CA9" s="532"/>
      <c r="CB9" s="532"/>
      <c r="CC9" s="532"/>
      <c r="CD9" s="532"/>
      <c r="CE9" s="532"/>
      <c r="CF9" s="532"/>
      <c r="CG9" s="532"/>
      <c r="CH9" s="532"/>
      <c r="CI9" s="532"/>
    </row>
    <row r="10" spans="1:87">
      <c r="C10" t="s">
        <v>189</v>
      </c>
      <c r="D10" s="2" t="s">
        <v>2</v>
      </c>
      <c r="E10" s="2" t="s">
        <v>43</v>
      </c>
      <c r="F10" s="704">
        <f>Inputs!F32</f>
        <v>74184.718166666658</v>
      </c>
      <c r="G10" s="705">
        <f>Inputs!G32</f>
        <v>72565.4473111111</v>
      </c>
      <c r="I10" s="532"/>
      <c r="J10" s="532"/>
      <c r="K10" s="532"/>
      <c r="L10" s="532"/>
      <c r="M10" s="532"/>
      <c r="N10" s="532"/>
      <c r="O10" s="532"/>
      <c r="P10" s="532"/>
      <c r="Q10" s="532"/>
      <c r="R10" s="532"/>
      <c r="S10" s="532"/>
      <c r="T10" s="532"/>
      <c r="U10" s="532"/>
      <c r="V10" s="532"/>
      <c r="W10" s="532"/>
      <c r="X10" s="532"/>
      <c r="Y10" s="532"/>
      <c r="Z10" s="532"/>
      <c r="AA10" s="532"/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532"/>
      <c r="AX10" s="532"/>
      <c r="AY10" s="532"/>
      <c r="AZ10" s="532"/>
      <c r="BA10" s="532"/>
      <c r="BB10" s="532"/>
      <c r="BC10" s="532"/>
      <c r="BD10" s="532"/>
      <c r="BE10" s="532"/>
      <c r="BF10" s="532"/>
      <c r="BG10" s="532"/>
      <c r="BH10" s="532"/>
      <c r="BI10" s="532"/>
      <c r="BJ10" s="532"/>
      <c r="BK10" s="532"/>
      <c r="BL10" s="532"/>
      <c r="BM10" s="532"/>
      <c r="BN10" s="532"/>
      <c r="BO10" s="532"/>
      <c r="BP10" s="532"/>
      <c r="BQ10" s="532"/>
      <c r="BR10" s="532"/>
      <c r="BS10" s="532"/>
      <c r="BT10" s="532"/>
      <c r="BU10" s="532"/>
      <c r="BV10" s="532"/>
      <c r="BW10" s="532"/>
      <c r="BX10" s="532"/>
      <c r="BY10" s="532"/>
      <c r="BZ10" s="532"/>
      <c r="CA10" s="532"/>
      <c r="CB10" s="532"/>
      <c r="CC10" s="532"/>
      <c r="CD10" s="532"/>
      <c r="CE10" s="532"/>
      <c r="CF10" s="532"/>
      <c r="CG10" s="532"/>
      <c r="CH10" s="532"/>
      <c r="CI10" s="532"/>
    </row>
    <row r="11" spans="1:87">
      <c r="C11" t="s">
        <v>190</v>
      </c>
      <c r="D11" s="2" t="s">
        <v>2</v>
      </c>
      <c r="E11" s="2" t="s">
        <v>43</v>
      </c>
      <c r="F11" s="704">
        <f>Inputs!F33</f>
        <v>97386.59124444444</v>
      </c>
      <c r="G11" s="705">
        <f>Inputs!G33</f>
        <v>95703.845444444451</v>
      </c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</row>
    <row r="12" spans="1:87">
      <c r="C12" t="s">
        <v>191</v>
      </c>
      <c r="D12" s="2" t="s">
        <v>2</v>
      </c>
      <c r="E12" s="2" t="s">
        <v>43</v>
      </c>
      <c r="F12" s="704">
        <f>Inputs!F34</f>
        <v>654792.55555555562</v>
      </c>
      <c r="G12" s="705">
        <f>Inputs!G34</f>
        <v>629155.77777777775</v>
      </c>
      <c r="I12" s="532"/>
      <c r="J12" s="532"/>
      <c r="K12" s="532"/>
      <c r="L12" s="532"/>
      <c r="M12" s="532"/>
      <c r="N12" s="532"/>
      <c r="O12" s="532"/>
      <c r="P12" s="532"/>
      <c r="Q12" s="532"/>
      <c r="R12" s="532"/>
      <c r="S12" s="532"/>
      <c r="T12" s="532"/>
      <c r="U12" s="532"/>
      <c r="V12" s="532"/>
      <c r="W12" s="532"/>
      <c r="X12" s="532"/>
      <c r="Y12" s="532"/>
      <c r="Z12" s="532"/>
      <c r="AA12" s="532"/>
      <c r="AB12" s="532"/>
      <c r="AC12" s="532"/>
      <c r="AD12" s="532"/>
      <c r="AE12" s="532"/>
      <c r="AF12" s="532"/>
      <c r="AG12" s="532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532"/>
      <c r="AX12" s="532"/>
      <c r="AY12" s="532"/>
      <c r="AZ12" s="532"/>
      <c r="BA12" s="532"/>
      <c r="BB12" s="532"/>
      <c r="BC12" s="532"/>
      <c r="BD12" s="532"/>
      <c r="BE12" s="532"/>
      <c r="BF12" s="532"/>
      <c r="BG12" s="532"/>
      <c r="BH12" s="532"/>
      <c r="BI12" s="532"/>
      <c r="BJ12" s="532"/>
      <c r="BK12" s="532"/>
      <c r="BL12" s="532"/>
      <c r="BM12" s="532"/>
      <c r="BN12" s="532"/>
      <c r="BO12" s="532"/>
      <c r="BP12" s="532"/>
      <c r="BQ12" s="532"/>
      <c r="BR12" s="532"/>
      <c r="BS12" s="532"/>
      <c r="BT12" s="532"/>
      <c r="BU12" s="532"/>
      <c r="BV12" s="532"/>
      <c r="BW12" s="532"/>
      <c r="BX12" s="532"/>
      <c r="BY12" s="532"/>
      <c r="BZ12" s="532"/>
      <c r="CA12" s="532"/>
      <c r="CB12" s="532"/>
      <c r="CC12" s="532"/>
      <c r="CD12" s="532"/>
      <c r="CE12" s="532"/>
      <c r="CF12" s="532"/>
      <c r="CG12" s="532"/>
      <c r="CH12" s="532"/>
      <c r="CI12" s="532"/>
    </row>
    <row r="13" spans="1:87">
      <c r="C13" t="s">
        <v>192</v>
      </c>
      <c r="D13" s="2" t="s">
        <v>2</v>
      </c>
      <c r="E13" s="2" t="s">
        <v>43</v>
      </c>
      <c r="F13" s="704">
        <f>Inputs!F35</f>
        <v>18276.572880441767</v>
      </c>
      <c r="G13" s="705">
        <f>Inputs!G35</f>
        <v>17947.56242268407</v>
      </c>
      <c r="I13" s="532"/>
      <c r="J13" s="532"/>
      <c r="K13" s="532"/>
      <c r="L13" s="532"/>
      <c r="M13" s="532"/>
      <c r="N13" s="532"/>
      <c r="O13" s="532"/>
      <c r="P13" s="532"/>
      <c r="Q13" s="532"/>
      <c r="R13" s="532"/>
      <c r="S13" s="532"/>
      <c r="T13" s="532"/>
      <c r="U13" s="532"/>
      <c r="V13" s="532"/>
      <c r="W13" s="532"/>
      <c r="X13" s="532"/>
      <c r="Y13" s="532"/>
      <c r="Z13" s="532"/>
      <c r="AA13" s="532"/>
      <c r="AB13" s="532"/>
      <c r="AC13" s="532"/>
      <c r="AD13" s="532"/>
      <c r="AE13" s="532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532"/>
      <c r="BF13" s="532"/>
      <c r="BG13" s="532"/>
      <c r="BH13" s="532"/>
      <c r="BI13" s="532"/>
      <c r="BJ13" s="532"/>
      <c r="BK13" s="532"/>
      <c r="BL13" s="532"/>
      <c r="BM13" s="532"/>
      <c r="BN13" s="532"/>
      <c r="BO13" s="532"/>
      <c r="BP13" s="532"/>
      <c r="BQ13" s="532"/>
      <c r="BR13" s="532"/>
      <c r="BS13" s="532"/>
      <c r="BT13" s="532"/>
      <c r="BU13" s="532"/>
      <c r="BV13" s="532"/>
      <c r="BW13" s="532"/>
      <c r="BX13" s="532"/>
      <c r="BY13" s="532"/>
      <c r="BZ13" s="532"/>
      <c r="CA13" s="532"/>
      <c r="CB13" s="532"/>
      <c r="CC13" s="532"/>
      <c r="CD13" s="532"/>
      <c r="CE13" s="532"/>
      <c r="CF13" s="532"/>
      <c r="CG13" s="532"/>
      <c r="CH13" s="532"/>
      <c r="CI13" s="532"/>
    </row>
    <row r="14" spans="1:87">
      <c r="C14" t="s">
        <v>193</v>
      </c>
      <c r="D14" s="2" t="s">
        <v>2</v>
      </c>
      <c r="E14" s="2" t="s">
        <v>43</v>
      </c>
      <c r="F14" s="704">
        <f>Inputs!F36</f>
        <v>27817.269130669341</v>
      </c>
      <c r="G14" s="705">
        <f>Inputs!G36</f>
        <v>27424.602121760374</v>
      </c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  <c r="Z14" s="532"/>
      <c r="AA14" s="532"/>
      <c r="AB14" s="532"/>
      <c r="AC14" s="532"/>
      <c r="AD14" s="532"/>
      <c r="AE14" s="532"/>
      <c r="AF14" s="532"/>
      <c r="AG14" s="532"/>
      <c r="AH14" s="532"/>
      <c r="AI14" s="532"/>
      <c r="AJ14" s="532"/>
      <c r="AK14" s="532"/>
      <c r="AL14" s="532"/>
      <c r="AM14" s="532"/>
      <c r="AN14" s="532"/>
      <c r="AO14" s="532"/>
      <c r="AP14" s="532"/>
      <c r="AQ14" s="532"/>
      <c r="AR14" s="532"/>
      <c r="AS14" s="532"/>
      <c r="AT14" s="532"/>
      <c r="AU14" s="532"/>
      <c r="AV14" s="532"/>
      <c r="AW14" s="532"/>
      <c r="AX14" s="532"/>
      <c r="AY14" s="532"/>
      <c r="AZ14" s="532"/>
      <c r="BA14" s="532"/>
      <c r="BB14" s="532"/>
      <c r="BC14" s="532"/>
      <c r="BD14" s="532"/>
      <c r="BE14" s="532"/>
      <c r="BF14" s="532"/>
      <c r="BG14" s="532"/>
      <c r="BH14" s="532"/>
      <c r="BI14" s="532"/>
      <c r="BJ14" s="532"/>
      <c r="BK14" s="532"/>
      <c r="BL14" s="532"/>
      <c r="BM14" s="532"/>
      <c r="BN14" s="532"/>
      <c r="BO14" s="532"/>
      <c r="BP14" s="532"/>
      <c r="BQ14" s="532"/>
      <c r="BR14" s="532"/>
      <c r="BS14" s="532"/>
      <c r="BT14" s="532"/>
      <c r="BU14" s="532"/>
      <c r="BV14" s="532"/>
      <c r="BW14" s="532"/>
      <c r="BX14" s="532"/>
      <c r="BY14" s="532"/>
      <c r="BZ14" s="532"/>
      <c r="CA14" s="532"/>
      <c r="CB14" s="532"/>
      <c r="CC14" s="532"/>
      <c r="CD14" s="532"/>
      <c r="CE14" s="532"/>
      <c r="CF14" s="532"/>
      <c r="CG14" s="532"/>
      <c r="CH14" s="532"/>
      <c r="CI14" s="532"/>
    </row>
    <row r="15" spans="1:87">
      <c r="C15" t="s">
        <v>194</v>
      </c>
      <c r="D15" s="2" t="s">
        <v>2</v>
      </c>
      <c r="E15" s="2" t="s">
        <v>43</v>
      </c>
      <c r="F15" s="704">
        <f>Inputs!F37</f>
        <v>196089.4227777778</v>
      </c>
      <c r="G15" s="705">
        <f>Inputs!G37</f>
        <v>194192.19860000003</v>
      </c>
      <c r="I15" s="532"/>
      <c r="J15" s="532"/>
      <c r="K15" s="532"/>
      <c r="L15" s="532"/>
      <c r="M15" s="532"/>
      <c r="N15" s="532"/>
      <c r="O15" s="532"/>
      <c r="P15" s="532"/>
      <c r="Q15" s="532"/>
      <c r="R15" s="532"/>
      <c r="S15" s="532"/>
      <c r="T15" s="532"/>
      <c r="U15" s="532"/>
      <c r="V15" s="532"/>
      <c r="W15" s="532"/>
      <c r="X15" s="532"/>
      <c r="Y15" s="532"/>
      <c r="Z15" s="532"/>
      <c r="AA15" s="532"/>
      <c r="AB15" s="532"/>
      <c r="AC15" s="532"/>
      <c r="AD15" s="532"/>
      <c r="AE15" s="532"/>
      <c r="AF15" s="532"/>
      <c r="AG15" s="532"/>
      <c r="AH15" s="532"/>
      <c r="AI15" s="532"/>
      <c r="AJ15" s="532"/>
      <c r="AK15" s="532"/>
      <c r="AL15" s="532"/>
      <c r="AM15" s="532"/>
      <c r="AN15" s="532"/>
      <c r="AO15" s="532"/>
      <c r="AP15" s="532"/>
      <c r="AQ15" s="532"/>
      <c r="AR15" s="532"/>
      <c r="AS15" s="532"/>
      <c r="AT15" s="532"/>
      <c r="AU15" s="532"/>
      <c r="AV15" s="532"/>
      <c r="AW15" s="532"/>
      <c r="AX15" s="532"/>
      <c r="AY15" s="532"/>
      <c r="AZ15" s="532"/>
      <c r="BA15" s="532"/>
      <c r="BB15" s="532"/>
      <c r="BC15" s="532"/>
      <c r="BD15" s="532"/>
      <c r="BE15" s="532"/>
      <c r="BF15" s="532"/>
      <c r="BG15" s="532"/>
      <c r="BH15" s="532"/>
      <c r="BI15" s="532"/>
      <c r="BJ15" s="532"/>
      <c r="BK15" s="532"/>
      <c r="BL15" s="532"/>
      <c r="BM15" s="532"/>
      <c r="BN15" s="532"/>
      <c r="BO15" s="532"/>
      <c r="BP15" s="532"/>
      <c r="BQ15" s="532"/>
      <c r="BR15" s="532"/>
      <c r="BS15" s="532"/>
      <c r="BT15" s="532"/>
      <c r="BU15" s="532"/>
      <c r="BV15" s="532"/>
      <c r="BW15" s="532"/>
      <c r="BX15" s="532"/>
      <c r="BY15" s="532"/>
      <c r="BZ15" s="532"/>
      <c r="CA15" s="532"/>
      <c r="CB15" s="532"/>
      <c r="CC15" s="532"/>
      <c r="CD15" s="532"/>
      <c r="CE15" s="532"/>
      <c r="CF15" s="532"/>
      <c r="CG15" s="532"/>
      <c r="CH15" s="532"/>
      <c r="CI15" s="532"/>
    </row>
    <row r="16" spans="1:87">
      <c r="C16" t="s">
        <v>191</v>
      </c>
      <c r="D16" s="2" t="s">
        <v>2</v>
      </c>
      <c r="E16" s="2" t="s">
        <v>43</v>
      </c>
      <c r="F16" s="704">
        <f>Inputs!F38</f>
        <v>2479.3333333333335</v>
      </c>
      <c r="G16" s="705">
        <f>Inputs!G38</f>
        <v>2266.1111111111109</v>
      </c>
      <c r="I16" s="532"/>
      <c r="J16" s="532"/>
      <c r="K16" s="532"/>
      <c r="L16" s="532"/>
      <c r="M16" s="532"/>
      <c r="N16" s="532"/>
      <c r="O16" s="532"/>
      <c r="P16" s="532"/>
      <c r="Q16" s="532"/>
      <c r="R16" s="532"/>
      <c r="S16" s="532"/>
      <c r="T16" s="532"/>
      <c r="U16" s="532"/>
      <c r="V16" s="532"/>
      <c r="W16" s="532"/>
      <c r="X16" s="532"/>
      <c r="Y16" s="532"/>
      <c r="Z16" s="532"/>
      <c r="AA16" s="532"/>
      <c r="AB16" s="532"/>
      <c r="AC16" s="532"/>
      <c r="AD16" s="532"/>
      <c r="AE16" s="532"/>
      <c r="AF16" s="532"/>
      <c r="AG16" s="532"/>
      <c r="AH16" s="532"/>
      <c r="AI16" s="532"/>
      <c r="AJ16" s="532"/>
      <c r="AK16" s="532"/>
      <c r="AL16" s="532"/>
      <c r="AM16" s="532"/>
      <c r="AN16" s="532"/>
      <c r="AO16" s="532"/>
      <c r="AP16" s="532"/>
      <c r="AQ16" s="532"/>
      <c r="AR16" s="532"/>
      <c r="AS16" s="532"/>
      <c r="AT16" s="532"/>
      <c r="AU16" s="532"/>
      <c r="AV16" s="532"/>
      <c r="AW16" s="532"/>
      <c r="AX16" s="532"/>
      <c r="AY16" s="532"/>
      <c r="AZ16" s="532"/>
      <c r="BA16" s="532"/>
      <c r="BB16" s="532"/>
      <c r="BC16" s="532"/>
      <c r="BD16" s="532"/>
      <c r="BE16" s="532"/>
      <c r="BF16" s="532"/>
      <c r="BG16" s="532"/>
      <c r="BH16" s="532"/>
      <c r="BI16" s="532"/>
      <c r="BJ16" s="532"/>
      <c r="BK16" s="532"/>
      <c r="BL16" s="532"/>
      <c r="BM16" s="532"/>
      <c r="BN16" s="532"/>
      <c r="BO16" s="532"/>
      <c r="BP16" s="532"/>
      <c r="BQ16" s="532"/>
      <c r="BR16" s="532"/>
      <c r="BS16" s="532"/>
      <c r="BT16" s="532"/>
      <c r="BU16" s="532"/>
      <c r="BV16" s="532"/>
      <c r="BW16" s="532"/>
      <c r="BX16" s="532"/>
      <c r="BY16" s="532"/>
      <c r="BZ16" s="532"/>
      <c r="CA16" s="532"/>
      <c r="CB16" s="532"/>
      <c r="CC16" s="532"/>
      <c r="CD16" s="532"/>
      <c r="CE16" s="532"/>
      <c r="CF16" s="532"/>
      <c r="CG16" s="532"/>
      <c r="CH16" s="532"/>
      <c r="CI16" s="532"/>
    </row>
    <row r="17" spans="1:87">
      <c r="C17" t="s">
        <v>195</v>
      </c>
      <c r="D17" s="2" t="s">
        <v>2</v>
      </c>
      <c r="E17" s="2" t="s">
        <v>43</v>
      </c>
      <c r="F17" s="704">
        <f>Inputs!F39</f>
        <v>46.777777777777779</v>
      </c>
      <c r="G17" s="705">
        <f>Inputs!G39</f>
        <v>46.777777777777779</v>
      </c>
      <c r="I17" s="532"/>
      <c r="J17" s="532"/>
      <c r="K17" s="532"/>
      <c r="L17" s="532"/>
      <c r="M17" s="532"/>
      <c r="N17" s="532"/>
      <c r="O17" s="532"/>
      <c r="P17" s="532"/>
      <c r="Q17" s="532"/>
      <c r="R17" s="532"/>
      <c r="S17" s="532"/>
      <c r="T17" s="532"/>
      <c r="U17" s="532"/>
      <c r="V17" s="532"/>
      <c r="W17" s="532"/>
      <c r="X17" s="532"/>
      <c r="Y17" s="532"/>
      <c r="Z17" s="532"/>
      <c r="AA17" s="532"/>
      <c r="AB17" s="532"/>
      <c r="AC17" s="532"/>
      <c r="AD17" s="532"/>
      <c r="AE17" s="532"/>
      <c r="AF17" s="532"/>
      <c r="AG17" s="532"/>
      <c r="AH17" s="532"/>
      <c r="AI17" s="532"/>
      <c r="AJ17" s="532"/>
      <c r="AK17" s="532"/>
      <c r="AL17" s="532"/>
      <c r="AM17" s="532"/>
      <c r="AN17" s="532"/>
      <c r="AO17" s="532"/>
      <c r="AP17" s="532"/>
      <c r="AQ17" s="532"/>
      <c r="AR17" s="532"/>
      <c r="AS17" s="532"/>
      <c r="AT17" s="532"/>
      <c r="AU17" s="532"/>
      <c r="AV17" s="532"/>
      <c r="AW17" s="532"/>
      <c r="AX17" s="532"/>
      <c r="AY17" s="532"/>
      <c r="AZ17" s="532"/>
      <c r="BA17" s="532"/>
      <c r="BB17" s="532"/>
      <c r="BC17" s="532"/>
      <c r="BD17" s="532"/>
      <c r="BE17" s="532"/>
      <c r="BF17" s="532"/>
      <c r="BG17" s="532"/>
      <c r="BH17" s="532"/>
      <c r="BI17" s="532"/>
      <c r="BJ17" s="532"/>
      <c r="BK17" s="532"/>
      <c r="BL17" s="532"/>
      <c r="BM17" s="532"/>
      <c r="BN17" s="532"/>
      <c r="BO17" s="532"/>
      <c r="BP17" s="532"/>
      <c r="BQ17" s="532"/>
      <c r="BR17" s="532"/>
      <c r="BS17" s="532"/>
      <c r="BT17" s="532"/>
      <c r="BU17" s="532"/>
      <c r="BV17" s="532"/>
      <c r="BW17" s="532"/>
      <c r="BX17" s="532"/>
      <c r="BY17" s="532"/>
      <c r="BZ17" s="532"/>
      <c r="CA17" s="532"/>
      <c r="CB17" s="532"/>
      <c r="CC17" s="532"/>
      <c r="CD17" s="532"/>
      <c r="CE17" s="532"/>
      <c r="CF17" s="532"/>
      <c r="CG17" s="532"/>
      <c r="CH17" s="532"/>
      <c r="CI17" s="532"/>
    </row>
    <row r="18" spans="1:87">
      <c r="C18" t="s">
        <v>196</v>
      </c>
      <c r="D18" s="2" t="s">
        <v>2</v>
      </c>
      <c r="E18" s="2" t="s">
        <v>43</v>
      </c>
      <c r="F18" s="704">
        <f>Inputs!F40</f>
        <v>157.7777777777778</v>
      </c>
      <c r="G18" s="705">
        <f>Inputs!G40</f>
        <v>152.22222222222226</v>
      </c>
      <c r="I18" s="532"/>
      <c r="J18" s="532"/>
      <c r="K18" s="532"/>
      <c r="L18" s="532"/>
      <c r="M18" s="532"/>
      <c r="N18" s="532"/>
      <c r="O18" s="532"/>
      <c r="P18" s="532"/>
      <c r="Q18" s="532"/>
      <c r="R18" s="532"/>
      <c r="S18" s="532"/>
      <c r="T18" s="532"/>
      <c r="U18" s="532"/>
      <c r="V18" s="532"/>
      <c r="W18" s="532"/>
      <c r="X18" s="532"/>
      <c r="Y18" s="532"/>
      <c r="Z18" s="532"/>
      <c r="AA18" s="532"/>
      <c r="AB18" s="532"/>
      <c r="AC18" s="532"/>
      <c r="AD18" s="532"/>
      <c r="AE18" s="532"/>
      <c r="AF18" s="532"/>
      <c r="AG18" s="532"/>
      <c r="AH18" s="532"/>
      <c r="AI18" s="532"/>
      <c r="AJ18" s="532"/>
      <c r="AK18" s="532"/>
      <c r="AL18" s="532"/>
      <c r="AM18" s="532"/>
      <c r="AN18" s="532"/>
      <c r="AO18" s="532"/>
      <c r="AP18" s="532"/>
      <c r="AQ18" s="532"/>
      <c r="AR18" s="532"/>
      <c r="AS18" s="532"/>
      <c r="AT18" s="532"/>
      <c r="AU18" s="532"/>
      <c r="AV18" s="532"/>
      <c r="AW18" s="532"/>
      <c r="AX18" s="532"/>
      <c r="AY18" s="532"/>
      <c r="AZ18" s="532"/>
      <c r="BA18" s="532"/>
      <c r="BB18" s="532"/>
      <c r="BC18" s="532"/>
      <c r="BD18" s="532"/>
      <c r="BE18" s="532"/>
      <c r="BF18" s="532"/>
      <c r="BG18" s="532"/>
      <c r="BH18" s="532"/>
      <c r="BI18" s="532"/>
      <c r="BJ18" s="532"/>
      <c r="BK18" s="532"/>
      <c r="BL18" s="532"/>
      <c r="BM18" s="532"/>
      <c r="BN18" s="532"/>
      <c r="BO18" s="532"/>
      <c r="BP18" s="532"/>
      <c r="BQ18" s="532"/>
      <c r="BR18" s="532"/>
      <c r="BS18" s="532"/>
      <c r="BT18" s="532"/>
      <c r="BU18" s="532"/>
      <c r="BV18" s="532"/>
      <c r="BW18" s="532"/>
      <c r="BX18" s="532"/>
      <c r="BY18" s="532"/>
      <c r="BZ18" s="532"/>
      <c r="CA18" s="532"/>
      <c r="CB18" s="532"/>
      <c r="CC18" s="532"/>
      <c r="CD18" s="532"/>
      <c r="CE18" s="532"/>
      <c r="CF18" s="532"/>
      <c r="CG18" s="532"/>
      <c r="CH18" s="532"/>
      <c r="CI18" s="532"/>
    </row>
    <row r="19" spans="1:87">
      <c r="C19" t="s">
        <v>197</v>
      </c>
      <c r="D19" s="2" t="s">
        <v>2</v>
      </c>
      <c r="E19" s="2" t="s">
        <v>43</v>
      </c>
      <c r="F19" s="704">
        <f>Inputs!F41</f>
        <v>94546.275555555563</v>
      </c>
      <c r="G19" s="705">
        <f>Inputs!G41</f>
        <v>92061.508377777776</v>
      </c>
      <c r="I19" s="532"/>
      <c r="J19" s="532"/>
      <c r="K19" s="532"/>
      <c r="L19" s="532"/>
      <c r="M19" s="532"/>
      <c r="N19" s="532"/>
      <c r="O19" s="532"/>
      <c r="P19" s="532"/>
      <c r="Q19" s="532"/>
      <c r="R19" s="532"/>
      <c r="S19" s="532"/>
      <c r="T19" s="532"/>
      <c r="U19" s="532"/>
      <c r="V19" s="532"/>
      <c r="W19" s="532"/>
      <c r="X19" s="532"/>
      <c r="Y19" s="532"/>
      <c r="Z19" s="532"/>
      <c r="AA19" s="532"/>
      <c r="AB19" s="532"/>
      <c r="AC19" s="532"/>
      <c r="AD19" s="532"/>
      <c r="AE19" s="532"/>
      <c r="AF19" s="532"/>
      <c r="AG19" s="532"/>
      <c r="AH19" s="532"/>
      <c r="AI19" s="532"/>
      <c r="AJ19" s="532"/>
      <c r="AK19" s="532"/>
      <c r="AL19" s="532"/>
      <c r="AM19" s="532"/>
      <c r="AN19" s="532"/>
      <c r="AO19" s="532"/>
      <c r="AP19" s="532"/>
      <c r="AQ19" s="532"/>
      <c r="AR19" s="532"/>
      <c r="AS19" s="532"/>
      <c r="AT19" s="532"/>
      <c r="AU19" s="532"/>
      <c r="AV19" s="532"/>
      <c r="AW19" s="532"/>
      <c r="AX19" s="532"/>
      <c r="AY19" s="532"/>
      <c r="AZ19" s="532"/>
      <c r="BA19" s="532"/>
      <c r="BB19" s="532"/>
      <c r="BC19" s="532"/>
      <c r="BD19" s="532"/>
      <c r="BE19" s="532"/>
      <c r="BF19" s="532"/>
      <c r="BG19" s="532"/>
      <c r="BH19" s="532"/>
      <c r="BI19" s="532"/>
      <c r="BJ19" s="532"/>
      <c r="BK19" s="532"/>
      <c r="BL19" s="532"/>
      <c r="BM19" s="532"/>
      <c r="BN19" s="532"/>
      <c r="BO19" s="532"/>
      <c r="BP19" s="532"/>
      <c r="BQ19" s="532"/>
      <c r="BR19" s="532"/>
      <c r="BS19" s="532"/>
      <c r="BT19" s="532"/>
      <c r="BU19" s="532"/>
      <c r="BV19" s="532"/>
      <c r="BW19" s="532"/>
      <c r="BX19" s="532"/>
      <c r="BY19" s="532"/>
      <c r="BZ19" s="532"/>
      <c r="CA19" s="532"/>
      <c r="CB19" s="532"/>
      <c r="CC19" s="532"/>
      <c r="CD19" s="532"/>
      <c r="CE19" s="532"/>
      <c r="CF19" s="532"/>
      <c r="CG19" s="532"/>
      <c r="CH19" s="532"/>
      <c r="CI19" s="532"/>
    </row>
    <row r="20" spans="1:87">
      <c r="C20" t="s">
        <v>198</v>
      </c>
      <c r="D20" s="2" t="s">
        <v>2</v>
      </c>
      <c r="E20" s="2" t="s">
        <v>43</v>
      </c>
      <c r="F20" s="706">
        <f>Inputs!F42</f>
        <v>52490.724444444444</v>
      </c>
      <c r="G20" s="707">
        <f>Inputs!G42</f>
        <v>48712.491622222224</v>
      </c>
      <c r="I20" s="532"/>
      <c r="J20" s="532"/>
      <c r="K20" s="532"/>
      <c r="L20" s="532"/>
      <c r="M20" s="532"/>
      <c r="N20" s="532"/>
      <c r="O20" s="532"/>
      <c r="P20" s="532"/>
      <c r="Q20" s="532"/>
      <c r="R20" s="532"/>
      <c r="S20" s="532"/>
      <c r="T20" s="532"/>
      <c r="U20" s="532"/>
      <c r="V20" s="532"/>
      <c r="W20" s="532"/>
      <c r="X20" s="532"/>
      <c r="Y20" s="532"/>
      <c r="Z20" s="532"/>
      <c r="AA20" s="532"/>
      <c r="AB20" s="532"/>
      <c r="AC20" s="532"/>
      <c r="AD20" s="532"/>
      <c r="AE20" s="532"/>
      <c r="AF20" s="532"/>
      <c r="AG20" s="532"/>
      <c r="AH20" s="532"/>
      <c r="AI20" s="532"/>
      <c r="AJ20" s="532"/>
      <c r="AK20" s="532"/>
      <c r="AL20" s="532"/>
      <c r="AM20" s="532"/>
      <c r="AN20" s="532"/>
      <c r="AO20" s="532"/>
      <c r="AP20" s="532"/>
      <c r="AQ20" s="532"/>
      <c r="AR20" s="532"/>
      <c r="AS20" s="532"/>
      <c r="AT20" s="532"/>
      <c r="AU20" s="532"/>
      <c r="AV20" s="532"/>
      <c r="AW20" s="532"/>
      <c r="AX20" s="532"/>
      <c r="AY20" s="532"/>
      <c r="AZ20" s="532"/>
      <c r="BA20" s="532"/>
      <c r="BB20" s="532"/>
      <c r="BC20" s="532"/>
      <c r="BD20" s="532"/>
      <c r="BE20" s="532"/>
      <c r="BF20" s="532"/>
      <c r="BG20" s="532"/>
      <c r="BH20" s="532"/>
      <c r="BI20" s="532"/>
      <c r="BJ20" s="532"/>
      <c r="BK20" s="532"/>
      <c r="BL20" s="532"/>
      <c r="BM20" s="532"/>
      <c r="BN20" s="532"/>
      <c r="BO20" s="532"/>
      <c r="BP20" s="532"/>
      <c r="BQ20" s="532"/>
      <c r="BR20" s="532"/>
      <c r="BS20" s="532"/>
      <c r="BT20" s="532"/>
      <c r="BU20" s="532"/>
      <c r="BV20" s="532"/>
      <c r="BW20" s="532"/>
      <c r="BX20" s="532"/>
      <c r="BY20" s="532"/>
      <c r="BZ20" s="532"/>
      <c r="CA20" s="532"/>
      <c r="CB20" s="532"/>
      <c r="CC20" s="532"/>
      <c r="CD20" s="532"/>
      <c r="CE20" s="532"/>
      <c r="CF20" s="532"/>
      <c r="CG20" s="532"/>
      <c r="CH20" s="532"/>
      <c r="CI20" s="532"/>
    </row>
    <row r="21" spans="1:87">
      <c r="D21" s="2"/>
      <c r="E21" s="2"/>
    </row>
    <row r="22" spans="1:87">
      <c r="A22" s="52"/>
      <c r="B22" s="52"/>
      <c r="C22" s="105" t="s">
        <v>111</v>
      </c>
      <c r="D22" s="103"/>
      <c r="E22" s="103"/>
      <c r="F22" s="103"/>
      <c r="G22" s="103"/>
      <c r="H22" s="143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52"/>
      <c r="AH22" s="128"/>
      <c r="AI22" s="52"/>
      <c r="AJ22" s="128"/>
      <c r="AK22" s="52"/>
      <c r="AL22" s="128"/>
      <c r="AM22" s="52"/>
      <c r="AN22" s="128"/>
      <c r="AO22" s="52"/>
      <c r="AP22" s="128"/>
      <c r="AQ22" s="52"/>
      <c r="AR22" s="128"/>
      <c r="AS22" s="52"/>
      <c r="AT22" s="128"/>
      <c r="AU22" s="52"/>
      <c r="AV22" s="128"/>
      <c r="AW22" s="52"/>
      <c r="AX22" s="128"/>
      <c r="AY22" s="52"/>
      <c r="AZ22" s="128"/>
      <c r="BA22" s="52"/>
      <c r="BB22" s="128"/>
      <c r="BC22" s="52"/>
      <c r="BD22" s="128"/>
      <c r="BE22" s="52"/>
      <c r="BF22" s="128"/>
      <c r="BG22" s="52"/>
      <c r="BH22" s="128"/>
      <c r="BI22" s="52"/>
      <c r="BJ22" s="128"/>
      <c r="BK22" s="52"/>
      <c r="BL22" s="128"/>
      <c r="BM22" s="52"/>
      <c r="BN22" s="128"/>
      <c r="BO22" s="52"/>
      <c r="BP22" s="128"/>
      <c r="BQ22" s="52"/>
      <c r="BR22" s="128"/>
      <c r="BS22" s="52"/>
      <c r="BT22" s="128"/>
      <c r="BU22" s="52"/>
      <c r="BV22" s="128"/>
      <c r="BW22" s="52"/>
      <c r="BX22" s="128"/>
      <c r="BY22" s="52"/>
      <c r="BZ22" s="128"/>
      <c r="CA22" s="52"/>
      <c r="CB22" s="128"/>
      <c r="CC22" s="52"/>
      <c r="CD22" s="128"/>
      <c r="CE22" s="52"/>
      <c r="CF22" s="128"/>
      <c r="CG22" s="52"/>
      <c r="CH22" s="128"/>
      <c r="CI22" s="52"/>
    </row>
    <row r="23" spans="1:87">
      <c r="C23" t="s">
        <v>199</v>
      </c>
      <c r="D23" s="2" t="s">
        <v>41</v>
      </c>
      <c r="E23" s="2" t="s">
        <v>42</v>
      </c>
      <c r="F23" s="534">
        <f>Inputs!F44</f>
        <v>0.35</v>
      </c>
      <c r="G23" s="534"/>
    </row>
    <row r="24" spans="1:87">
      <c r="C24" t="s">
        <v>200</v>
      </c>
      <c r="D24" s="2" t="s">
        <v>41</v>
      </c>
      <c r="E24" s="2" t="s">
        <v>42</v>
      </c>
      <c r="F24" s="534">
        <f>Inputs!F45</f>
        <v>0.35</v>
      </c>
      <c r="G24" s="534"/>
    </row>
    <row r="25" spans="1:87">
      <c r="D25" s="2"/>
      <c r="E25" s="2"/>
    </row>
    <row r="26" spans="1:87">
      <c r="C26" t="s">
        <v>201</v>
      </c>
      <c r="D26" s="2" t="s">
        <v>41</v>
      </c>
      <c r="E26" s="2" t="s">
        <v>202</v>
      </c>
      <c r="F26" s="2" t="str">
        <f>Inputs!F47</f>
        <v>2027/28</v>
      </c>
      <c r="G26" s="2"/>
    </row>
    <row r="27" spans="1:87">
      <c r="D27" s="2"/>
      <c r="E27" s="2"/>
    </row>
    <row r="28" spans="1:87">
      <c r="A28" s="52"/>
      <c r="B28" s="52"/>
      <c r="C28" s="105" t="s">
        <v>420</v>
      </c>
      <c r="D28" s="103"/>
      <c r="E28" s="103"/>
      <c r="F28" s="103"/>
      <c r="G28" s="103"/>
      <c r="H28" s="143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52"/>
      <c r="AH28" s="128"/>
      <c r="AI28" s="52"/>
      <c r="AJ28" s="128"/>
      <c r="AK28" s="52"/>
      <c r="AL28" s="128"/>
      <c r="AM28" s="52"/>
      <c r="AN28" s="128"/>
      <c r="AO28" s="52"/>
      <c r="AP28" s="128"/>
      <c r="AQ28" s="52"/>
      <c r="AR28" s="128"/>
      <c r="AS28" s="52"/>
      <c r="AT28" s="128"/>
      <c r="AU28" s="52"/>
      <c r="AV28" s="128"/>
      <c r="AW28" s="52"/>
      <c r="AX28" s="128"/>
      <c r="AY28" s="52"/>
      <c r="AZ28" s="128"/>
      <c r="BA28" s="52"/>
      <c r="BB28" s="128"/>
      <c r="BC28" s="52"/>
      <c r="BD28" s="128"/>
      <c r="BE28" s="52"/>
      <c r="BF28" s="128"/>
      <c r="BG28" s="52"/>
      <c r="BH28" s="128"/>
      <c r="BI28" s="52"/>
      <c r="BJ28" s="128"/>
      <c r="BK28" s="52"/>
      <c r="BL28" s="128"/>
      <c r="BM28" s="52"/>
      <c r="BN28" s="128"/>
      <c r="BO28" s="52"/>
      <c r="BP28" s="128"/>
      <c r="BQ28" s="52"/>
      <c r="BR28" s="128"/>
      <c r="BS28" s="52"/>
      <c r="BT28" s="128"/>
      <c r="BU28" s="52"/>
      <c r="BV28" s="128"/>
      <c r="BW28" s="52"/>
      <c r="BX28" s="128"/>
      <c r="BY28" s="52"/>
      <c r="BZ28" s="128"/>
      <c r="CA28" s="52"/>
      <c r="CB28" s="128"/>
      <c r="CC28" s="52"/>
      <c r="CD28" s="128"/>
      <c r="CE28" s="52"/>
      <c r="CF28" s="128"/>
      <c r="CG28" s="52"/>
      <c r="CH28" s="128"/>
      <c r="CI28" s="52"/>
    </row>
    <row r="29" spans="1:87">
      <c r="D29" s="2"/>
      <c r="E29" s="2"/>
      <c r="F29" s="16" t="s">
        <v>204</v>
      </c>
      <c r="G29" s="16" t="s">
        <v>205</v>
      </c>
    </row>
    <row r="30" spans="1:87">
      <c r="C30" t="s">
        <v>186</v>
      </c>
      <c r="D30" s="2" t="s">
        <v>41</v>
      </c>
      <c r="E30" s="2" t="s">
        <v>42</v>
      </c>
      <c r="F30" s="708">
        <f>Inputs!F50</f>
        <v>0</v>
      </c>
      <c r="G30" s="709">
        <f>Inputs!G50</f>
        <v>0</v>
      </c>
    </row>
    <row r="31" spans="1:87">
      <c r="C31" t="s">
        <v>187</v>
      </c>
      <c r="D31" s="2" t="s">
        <v>41</v>
      </c>
      <c r="E31" s="2" t="s">
        <v>42</v>
      </c>
      <c r="F31" s="710">
        <f>Inputs!F51</f>
        <v>0</v>
      </c>
      <c r="G31" s="711">
        <f>Inputs!G51</f>
        <v>0</v>
      </c>
    </row>
    <row r="32" spans="1:87">
      <c r="C32" t="s">
        <v>188</v>
      </c>
      <c r="D32" s="2" t="s">
        <v>41</v>
      </c>
      <c r="E32" s="2" t="s">
        <v>42</v>
      </c>
      <c r="F32" s="710">
        <f>Inputs!F52</f>
        <v>0</v>
      </c>
      <c r="G32" s="711">
        <f>Inputs!G52</f>
        <v>0</v>
      </c>
    </row>
    <row r="33" spans="1:87">
      <c r="C33" t="s">
        <v>189</v>
      </c>
      <c r="D33" s="2" t="s">
        <v>41</v>
      </c>
      <c r="E33" s="2" t="s">
        <v>42</v>
      </c>
      <c r="F33" s="710">
        <f>Inputs!F53</f>
        <v>0</v>
      </c>
      <c r="G33" s="711">
        <f>Inputs!G53</f>
        <v>0.6</v>
      </c>
    </row>
    <row r="34" spans="1:87">
      <c r="C34" t="s">
        <v>190</v>
      </c>
      <c r="D34" s="2" t="s">
        <v>41</v>
      </c>
      <c r="E34" s="2" t="s">
        <v>42</v>
      </c>
      <c r="F34" s="710">
        <f>Inputs!F54</f>
        <v>0</v>
      </c>
      <c r="G34" s="711">
        <f>Inputs!G54</f>
        <v>1</v>
      </c>
    </row>
    <row r="35" spans="1:87">
      <c r="C35" t="s">
        <v>191</v>
      </c>
      <c r="D35" s="2" t="s">
        <v>41</v>
      </c>
      <c r="E35" s="2" t="s">
        <v>42</v>
      </c>
      <c r="F35" s="710">
        <f>Inputs!F55</f>
        <v>0.25</v>
      </c>
      <c r="G35" s="711">
        <f>Inputs!G55</f>
        <v>0</v>
      </c>
    </row>
    <row r="36" spans="1:87">
      <c r="C36" t="s">
        <v>192</v>
      </c>
      <c r="D36" s="2" t="s">
        <v>41</v>
      </c>
      <c r="E36" s="2" t="s">
        <v>42</v>
      </c>
      <c r="F36" s="710">
        <f>Inputs!F56</f>
        <v>0.25</v>
      </c>
      <c r="G36" s="711">
        <f>Inputs!G56</f>
        <v>0.85</v>
      </c>
    </row>
    <row r="37" spans="1:87">
      <c r="C37" t="s">
        <v>193</v>
      </c>
      <c r="D37" s="2" t="s">
        <v>41</v>
      </c>
      <c r="E37" s="2" t="s">
        <v>42</v>
      </c>
      <c r="F37" s="710">
        <f>Inputs!F57</f>
        <v>0.25</v>
      </c>
      <c r="G37" s="711">
        <f>Inputs!G57</f>
        <v>0.4</v>
      </c>
    </row>
    <row r="38" spans="1:87">
      <c r="C38" t="s">
        <v>194</v>
      </c>
      <c r="D38" s="2" t="s">
        <v>41</v>
      </c>
      <c r="E38" s="2" t="s">
        <v>42</v>
      </c>
      <c r="F38" s="710">
        <f>Inputs!F58</f>
        <v>0.25</v>
      </c>
      <c r="G38" s="711">
        <f>Inputs!G58</f>
        <v>1</v>
      </c>
    </row>
    <row r="39" spans="1:87">
      <c r="C39" t="s">
        <v>191</v>
      </c>
      <c r="D39" s="2" t="s">
        <v>41</v>
      </c>
      <c r="E39" s="2" t="s">
        <v>42</v>
      </c>
      <c r="F39" s="710">
        <f>Inputs!F59</f>
        <v>0.5</v>
      </c>
      <c r="G39" s="711">
        <f>Inputs!G59</f>
        <v>0</v>
      </c>
    </row>
    <row r="40" spans="1:87">
      <c r="C40" t="s">
        <v>195</v>
      </c>
      <c r="D40" s="2" t="s">
        <v>41</v>
      </c>
      <c r="E40" s="2" t="s">
        <v>42</v>
      </c>
      <c r="F40" s="710">
        <f>Inputs!F60</f>
        <v>0.5</v>
      </c>
      <c r="G40" s="711">
        <f>Inputs!G60</f>
        <v>0.6</v>
      </c>
    </row>
    <row r="41" spans="1:87">
      <c r="C41" t="s">
        <v>196</v>
      </c>
      <c r="D41" s="2" t="s">
        <v>41</v>
      </c>
      <c r="E41" s="2" t="s">
        <v>42</v>
      </c>
      <c r="F41" s="710">
        <f>Inputs!F61</f>
        <v>0.5</v>
      </c>
      <c r="G41" s="711">
        <f>Inputs!G61</f>
        <v>1</v>
      </c>
    </row>
    <row r="42" spans="1:87">
      <c r="C42" t="s">
        <v>197</v>
      </c>
      <c r="D42" s="2" t="s">
        <v>41</v>
      </c>
      <c r="E42" s="2" t="s">
        <v>42</v>
      </c>
      <c r="F42" s="710">
        <f>Inputs!F62</f>
        <v>1</v>
      </c>
      <c r="G42" s="711">
        <f>Inputs!G62</f>
        <v>0</v>
      </c>
    </row>
    <row r="43" spans="1:87">
      <c r="C43" t="s">
        <v>198</v>
      </c>
      <c r="D43" s="2" t="s">
        <v>41</v>
      </c>
      <c r="E43" s="2" t="s">
        <v>42</v>
      </c>
      <c r="F43" s="712">
        <f>Inputs!F63</f>
        <v>1</v>
      </c>
      <c r="G43" s="713">
        <f>Inputs!G63</f>
        <v>0</v>
      </c>
    </row>
    <row r="44" spans="1:87">
      <c r="D44" s="2"/>
      <c r="E44" s="2"/>
    </row>
    <row r="45" spans="1:87">
      <c r="A45" s="101"/>
      <c r="B45" s="101"/>
      <c r="C45" s="123" t="s">
        <v>414</v>
      </c>
      <c r="D45" s="98"/>
      <c r="E45" s="98"/>
      <c r="F45" s="98"/>
      <c r="G45" s="98"/>
      <c r="H45" s="101"/>
      <c r="I45" s="101"/>
      <c r="J45" s="108"/>
      <c r="K45" s="109"/>
      <c r="L45" s="109"/>
      <c r="M45" s="110"/>
      <c r="N45" s="110"/>
      <c r="O45" s="10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11"/>
      <c r="AF45" s="11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</row>
    <row r="46" spans="1:87">
      <c r="A46" s="52"/>
      <c r="B46" s="52"/>
      <c r="C46" s="105" t="s">
        <v>783</v>
      </c>
      <c r="D46" s="103"/>
      <c r="E46" s="103"/>
      <c r="F46" s="103"/>
      <c r="G46" s="103"/>
      <c r="H46" s="143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52"/>
      <c r="AH46" s="128"/>
      <c r="AI46" s="52"/>
      <c r="AJ46" s="128"/>
      <c r="AK46" s="52"/>
      <c r="AL46" s="128"/>
      <c r="AM46" s="52"/>
      <c r="AN46" s="128"/>
      <c r="AO46" s="52"/>
      <c r="AP46" s="128"/>
      <c r="AQ46" s="52"/>
      <c r="AR46" s="128"/>
      <c r="AS46" s="52"/>
      <c r="AT46" s="128"/>
      <c r="AU46" s="52"/>
      <c r="AV46" s="128"/>
      <c r="AW46" s="52"/>
      <c r="AX46" s="128"/>
      <c r="AY46" s="52"/>
      <c r="AZ46" s="128"/>
      <c r="BA46" s="52"/>
      <c r="BB46" s="128"/>
      <c r="BC46" s="52"/>
      <c r="BD46" s="128"/>
      <c r="BE46" s="52"/>
      <c r="BF46" s="128"/>
      <c r="BG46" s="52"/>
      <c r="BH46" s="128"/>
      <c r="BI46" s="52"/>
      <c r="BJ46" s="128"/>
      <c r="BK46" s="52"/>
      <c r="BL46" s="128"/>
      <c r="BM46" s="52"/>
      <c r="BN46" s="128"/>
      <c r="BO46" s="52"/>
      <c r="BP46" s="128"/>
      <c r="BQ46" s="52"/>
      <c r="BR46" s="128"/>
      <c r="BS46" s="52"/>
      <c r="BT46" s="128"/>
      <c r="BU46" s="52"/>
      <c r="BV46" s="128"/>
      <c r="BW46" s="52"/>
      <c r="BX46" s="128"/>
      <c r="BY46" s="52"/>
      <c r="BZ46" s="128"/>
      <c r="CA46" s="52"/>
      <c r="CB46" s="128"/>
      <c r="CC46" s="52"/>
      <c r="CD46" s="128"/>
      <c r="CE46" s="52"/>
      <c r="CF46" s="128"/>
      <c r="CG46" s="52"/>
      <c r="CH46" s="128"/>
      <c r="CI46" s="52"/>
    </row>
    <row r="47" spans="1:87">
      <c r="D47" s="2"/>
      <c r="E47" s="2"/>
      <c r="F47" s="16" t="s">
        <v>204</v>
      </c>
      <c r="G47" s="16" t="s">
        <v>205</v>
      </c>
      <c r="H47" s="16" t="s">
        <v>111</v>
      </c>
      <c r="I47" s="16" t="s">
        <v>29</v>
      </c>
    </row>
    <row r="48" spans="1:87">
      <c r="C48" t="s">
        <v>186</v>
      </c>
      <c r="D48" s="2" t="s">
        <v>41</v>
      </c>
      <c r="E48" s="2" t="s">
        <v>42</v>
      </c>
      <c r="F48" s="714">
        <f>F30</f>
        <v>0</v>
      </c>
      <c r="G48" s="715">
        <f>G30</f>
        <v>0</v>
      </c>
      <c r="H48" s="715">
        <f t="shared" ref="H48:H61" si="0">IF(F$23*G48-F48&lt;0,0,F$23*G48-F48)</f>
        <v>0</v>
      </c>
      <c r="I48" s="716">
        <f t="shared" ref="I48:I61" si="1">F48+H48</f>
        <v>0</v>
      </c>
    </row>
    <row r="49" spans="1:87">
      <c r="C49" t="s">
        <v>187</v>
      </c>
      <c r="D49" s="2" t="s">
        <v>41</v>
      </c>
      <c r="E49" s="2" t="s">
        <v>42</v>
      </c>
      <c r="F49" s="717">
        <f t="shared" ref="F49" si="2">F31</f>
        <v>0</v>
      </c>
      <c r="G49" s="718">
        <f t="shared" ref="G49:G61" si="3">G31</f>
        <v>0</v>
      </c>
      <c r="H49" s="718">
        <f t="shared" si="0"/>
        <v>0</v>
      </c>
      <c r="I49" s="719">
        <f t="shared" si="1"/>
        <v>0</v>
      </c>
    </row>
    <row r="50" spans="1:87">
      <c r="C50" t="s">
        <v>188</v>
      </c>
      <c r="D50" s="2" t="s">
        <v>41</v>
      </c>
      <c r="E50" s="2" t="s">
        <v>42</v>
      </c>
      <c r="F50" s="717">
        <f t="shared" ref="F50" si="4">F32</f>
        <v>0</v>
      </c>
      <c r="G50" s="718">
        <f t="shared" si="3"/>
        <v>0</v>
      </c>
      <c r="H50" s="718">
        <f t="shared" si="0"/>
        <v>0</v>
      </c>
      <c r="I50" s="719">
        <f t="shared" si="1"/>
        <v>0</v>
      </c>
    </row>
    <row r="51" spans="1:87">
      <c r="C51" t="s">
        <v>189</v>
      </c>
      <c r="D51" s="2" t="s">
        <v>41</v>
      </c>
      <c r="E51" s="2" t="s">
        <v>42</v>
      </c>
      <c r="F51" s="717">
        <f t="shared" ref="F51" si="5">F33</f>
        <v>0</v>
      </c>
      <c r="G51" s="718">
        <f t="shared" si="3"/>
        <v>0.6</v>
      </c>
      <c r="H51" s="718">
        <f t="shared" si="0"/>
        <v>0.21</v>
      </c>
      <c r="I51" s="719">
        <f t="shared" si="1"/>
        <v>0.21</v>
      </c>
    </row>
    <row r="52" spans="1:87">
      <c r="C52" t="s">
        <v>190</v>
      </c>
      <c r="D52" s="2" t="s">
        <v>41</v>
      </c>
      <c r="E52" s="2" t="s">
        <v>42</v>
      </c>
      <c r="F52" s="717">
        <f t="shared" ref="F52" si="6">F34</f>
        <v>0</v>
      </c>
      <c r="G52" s="718">
        <f t="shared" si="3"/>
        <v>1</v>
      </c>
      <c r="H52" s="718">
        <f t="shared" si="0"/>
        <v>0.35</v>
      </c>
      <c r="I52" s="719">
        <f t="shared" si="1"/>
        <v>0.35</v>
      </c>
    </row>
    <row r="53" spans="1:87">
      <c r="C53" t="s">
        <v>191</v>
      </c>
      <c r="D53" s="2" t="s">
        <v>41</v>
      </c>
      <c r="E53" s="2" t="s">
        <v>42</v>
      </c>
      <c r="F53" s="717">
        <f t="shared" ref="F53" si="7">F35</f>
        <v>0.25</v>
      </c>
      <c r="G53" s="718">
        <f t="shared" si="3"/>
        <v>0</v>
      </c>
      <c r="H53" s="718">
        <f t="shared" si="0"/>
        <v>0</v>
      </c>
      <c r="I53" s="719">
        <f t="shared" si="1"/>
        <v>0.25</v>
      </c>
    </row>
    <row r="54" spans="1:87">
      <c r="C54" t="s">
        <v>192</v>
      </c>
      <c r="D54" s="2" t="s">
        <v>41</v>
      </c>
      <c r="E54" s="2" t="s">
        <v>42</v>
      </c>
      <c r="F54" s="717">
        <f t="shared" ref="F54" si="8">F36</f>
        <v>0.25</v>
      </c>
      <c r="G54" s="718">
        <f t="shared" si="3"/>
        <v>0.85</v>
      </c>
      <c r="H54" s="718">
        <f t="shared" si="0"/>
        <v>4.7499999999999987E-2</v>
      </c>
      <c r="I54" s="719">
        <f t="shared" si="1"/>
        <v>0.29749999999999999</v>
      </c>
    </row>
    <row r="55" spans="1:87">
      <c r="C55" t="s">
        <v>193</v>
      </c>
      <c r="D55" s="2" t="s">
        <v>41</v>
      </c>
      <c r="E55" s="2" t="s">
        <v>42</v>
      </c>
      <c r="F55" s="717">
        <f t="shared" ref="F55" si="9">F37</f>
        <v>0.25</v>
      </c>
      <c r="G55" s="718">
        <f t="shared" si="3"/>
        <v>0.4</v>
      </c>
      <c r="H55" s="718">
        <f t="shared" si="0"/>
        <v>0</v>
      </c>
      <c r="I55" s="719">
        <f t="shared" si="1"/>
        <v>0.25</v>
      </c>
    </row>
    <row r="56" spans="1:87">
      <c r="C56" t="s">
        <v>194</v>
      </c>
      <c r="D56" s="2" t="s">
        <v>41</v>
      </c>
      <c r="E56" s="2" t="s">
        <v>42</v>
      </c>
      <c r="F56" s="717">
        <f t="shared" ref="F56" si="10">F38</f>
        <v>0.25</v>
      </c>
      <c r="G56" s="718">
        <f t="shared" si="3"/>
        <v>1</v>
      </c>
      <c r="H56" s="718">
        <f t="shared" si="0"/>
        <v>9.9999999999999978E-2</v>
      </c>
      <c r="I56" s="719">
        <f t="shared" si="1"/>
        <v>0.35</v>
      </c>
    </row>
    <row r="57" spans="1:87">
      <c r="C57" t="s">
        <v>191</v>
      </c>
      <c r="D57" s="2" t="s">
        <v>41</v>
      </c>
      <c r="E57" s="2" t="s">
        <v>42</v>
      </c>
      <c r="F57" s="717">
        <f t="shared" ref="F57" si="11">F39</f>
        <v>0.5</v>
      </c>
      <c r="G57" s="718">
        <f t="shared" si="3"/>
        <v>0</v>
      </c>
      <c r="H57" s="718">
        <f t="shared" si="0"/>
        <v>0</v>
      </c>
      <c r="I57" s="719">
        <f t="shared" si="1"/>
        <v>0.5</v>
      </c>
    </row>
    <row r="58" spans="1:87">
      <c r="C58" t="s">
        <v>195</v>
      </c>
      <c r="D58" s="2" t="s">
        <v>41</v>
      </c>
      <c r="E58" s="2" t="s">
        <v>42</v>
      </c>
      <c r="F58" s="717">
        <f t="shared" ref="F58" si="12">F40</f>
        <v>0.5</v>
      </c>
      <c r="G58" s="718">
        <f t="shared" si="3"/>
        <v>0.6</v>
      </c>
      <c r="H58" s="718">
        <f t="shared" si="0"/>
        <v>0</v>
      </c>
      <c r="I58" s="719">
        <f t="shared" si="1"/>
        <v>0.5</v>
      </c>
    </row>
    <row r="59" spans="1:87">
      <c r="C59" t="s">
        <v>196</v>
      </c>
      <c r="D59" s="2" t="s">
        <v>41</v>
      </c>
      <c r="E59" s="2" t="s">
        <v>42</v>
      </c>
      <c r="F59" s="717">
        <f t="shared" ref="F59" si="13">F41</f>
        <v>0.5</v>
      </c>
      <c r="G59" s="718">
        <f t="shared" si="3"/>
        <v>1</v>
      </c>
      <c r="H59" s="718">
        <f t="shared" si="0"/>
        <v>0</v>
      </c>
      <c r="I59" s="719">
        <f t="shared" si="1"/>
        <v>0.5</v>
      </c>
    </row>
    <row r="60" spans="1:87">
      <c r="C60" t="s">
        <v>197</v>
      </c>
      <c r="D60" s="2" t="s">
        <v>41</v>
      </c>
      <c r="E60" s="2" t="s">
        <v>42</v>
      </c>
      <c r="F60" s="717">
        <f t="shared" ref="F60" si="14">F42</f>
        <v>1</v>
      </c>
      <c r="G60" s="718">
        <f t="shared" si="3"/>
        <v>0</v>
      </c>
      <c r="H60" s="718">
        <f t="shared" si="0"/>
        <v>0</v>
      </c>
      <c r="I60" s="719">
        <f t="shared" si="1"/>
        <v>1</v>
      </c>
    </row>
    <row r="61" spans="1:87">
      <c r="C61" t="s">
        <v>198</v>
      </c>
      <c r="D61" s="2" t="s">
        <v>41</v>
      </c>
      <c r="E61" s="2" t="s">
        <v>42</v>
      </c>
      <c r="F61" s="720">
        <f t="shared" ref="F61" si="15">F43</f>
        <v>1</v>
      </c>
      <c r="G61" s="721">
        <f t="shared" si="3"/>
        <v>0</v>
      </c>
      <c r="H61" s="721">
        <f t="shared" si="0"/>
        <v>0</v>
      </c>
      <c r="I61" s="722">
        <f t="shared" si="1"/>
        <v>1</v>
      </c>
    </row>
    <row r="62" spans="1:87">
      <c r="D62" s="2"/>
      <c r="E62" s="2"/>
    </row>
    <row r="63" spans="1:87">
      <c r="A63" s="52"/>
      <c r="B63" s="52"/>
      <c r="C63" s="105" t="s">
        <v>784</v>
      </c>
      <c r="D63" s="103"/>
      <c r="E63" s="103"/>
      <c r="F63" s="103"/>
      <c r="G63" s="103"/>
      <c r="H63" s="143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52"/>
      <c r="AH63" s="128"/>
      <c r="AI63" s="52"/>
      <c r="AJ63" s="128"/>
      <c r="AK63" s="52"/>
      <c r="AL63" s="128"/>
      <c r="AM63" s="52"/>
      <c r="AN63" s="128"/>
      <c r="AO63" s="52"/>
      <c r="AP63" s="128"/>
      <c r="AQ63" s="52"/>
      <c r="AR63" s="128"/>
      <c r="AS63" s="52"/>
      <c r="AT63" s="128"/>
      <c r="AU63" s="52"/>
      <c r="AV63" s="128"/>
      <c r="AW63" s="52"/>
      <c r="AX63" s="128"/>
      <c r="AY63" s="52"/>
      <c r="AZ63" s="128"/>
      <c r="BA63" s="52"/>
      <c r="BB63" s="128"/>
      <c r="BC63" s="52"/>
      <c r="BD63" s="128"/>
      <c r="BE63" s="52"/>
      <c r="BF63" s="128"/>
      <c r="BG63" s="52"/>
      <c r="BH63" s="128"/>
      <c r="BI63" s="52"/>
      <c r="BJ63" s="128"/>
      <c r="BK63" s="52"/>
      <c r="BL63" s="128"/>
      <c r="BM63" s="52"/>
      <c r="BN63" s="128"/>
      <c r="BO63" s="52"/>
      <c r="BP63" s="128"/>
      <c r="BQ63" s="52"/>
      <c r="BR63" s="128"/>
      <c r="BS63" s="52"/>
      <c r="BT63" s="128"/>
      <c r="BU63" s="52"/>
      <c r="BV63" s="128"/>
      <c r="BW63" s="52"/>
      <c r="BX63" s="128"/>
      <c r="BY63" s="52"/>
      <c r="BZ63" s="128"/>
      <c r="CA63" s="52"/>
      <c r="CB63" s="128"/>
      <c r="CC63" s="52"/>
      <c r="CD63" s="128"/>
      <c r="CE63" s="52"/>
      <c r="CF63" s="128"/>
      <c r="CG63" s="52"/>
      <c r="CH63" s="128"/>
      <c r="CI63" s="52"/>
    </row>
    <row r="64" spans="1:87">
      <c r="D64" s="2"/>
      <c r="E64" s="2"/>
      <c r="F64" s="16" t="s">
        <v>204</v>
      </c>
      <c r="G64" s="16" t="s">
        <v>205</v>
      </c>
      <c r="H64" s="16" t="s">
        <v>111</v>
      </c>
      <c r="I64" s="16" t="s">
        <v>29</v>
      </c>
    </row>
    <row r="65" spans="1:87">
      <c r="C65" t="s">
        <v>186</v>
      </c>
      <c r="D65" s="2" t="s">
        <v>41</v>
      </c>
      <c r="E65" s="2" t="s">
        <v>42</v>
      </c>
      <c r="F65" s="723">
        <f>F30</f>
        <v>0</v>
      </c>
      <c r="G65" s="724">
        <f>G30</f>
        <v>0</v>
      </c>
      <c r="H65" s="715">
        <f t="shared" ref="H65:H78" si="16">IF(F$24*G65-F65&lt;0,0,F$24*G65-F65)</f>
        <v>0</v>
      </c>
      <c r="I65" s="716">
        <f t="shared" ref="I65:I78" si="17">F65+H65</f>
        <v>0</v>
      </c>
    </row>
    <row r="66" spans="1:87">
      <c r="C66" t="s">
        <v>187</v>
      </c>
      <c r="D66" s="2" t="s">
        <v>41</v>
      </c>
      <c r="E66" s="2" t="s">
        <v>42</v>
      </c>
      <c r="F66" s="725">
        <f t="shared" ref="F66" si="18">F31</f>
        <v>0</v>
      </c>
      <c r="G66" s="500">
        <f t="shared" ref="G66:G78" si="19">G31</f>
        <v>0</v>
      </c>
      <c r="H66" s="718">
        <f t="shared" si="16"/>
        <v>0</v>
      </c>
      <c r="I66" s="719">
        <f t="shared" si="17"/>
        <v>0</v>
      </c>
    </row>
    <row r="67" spans="1:87">
      <c r="C67" t="s">
        <v>188</v>
      </c>
      <c r="D67" s="2" t="s">
        <v>41</v>
      </c>
      <c r="E67" s="2" t="s">
        <v>42</v>
      </c>
      <c r="F67" s="725">
        <f t="shared" ref="F67" si="20">F32</f>
        <v>0</v>
      </c>
      <c r="G67" s="500">
        <f t="shared" si="19"/>
        <v>0</v>
      </c>
      <c r="H67" s="718">
        <f t="shared" si="16"/>
        <v>0</v>
      </c>
      <c r="I67" s="719">
        <f t="shared" si="17"/>
        <v>0</v>
      </c>
    </row>
    <row r="68" spans="1:87">
      <c r="C68" t="s">
        <v>189</v>
      </c>
      <c r="D68" s="2" t="s">
        <v>41</v>
      </c>
      <c r="E68" s="2" t="s">
        <v>42</v>
      </c>
      <c r="F68" s="725">
        <f t="shared" ref="F68" si="21">F33</f>
        <v>0</v>
      </c>
      <c r="G68" s="500">
        <f t="shared" si="19"/>
        <v>0.6</v>
      </c>
      <c r="H68" s="718">
        <f t="shared" si="16"/>
        <v>0.21</v>
      </c>
      <c r="I68" s="719">
        <f t="shared" si="17"/>
        <v>0.21</v>
      </c>
    </row>
    <row r="69" spans="1:87">
      <c r="C69" t="s">
        <v>190</v>
      </c>
      <c r="D69" s="2" t="s">
        <v>41</v>
      </c>
      <c r="E69" s="2" t="s">
        <v>42</v>
      </c>
      <c r="F69" s="725">
        <f t="shared" ref="F69" si="22">F34</f>
        <v>0</v>
      </c>
      <c r="G69" s="500">
        <f t="shared" si="19"/>
        <v>1</v>
      </c>
      <c r="H69" s="718">
        <f t="shared" si="16"/>
        <v>0.35</v>
      </c>
      <c r="I69" s="719">
        <f t="shared" si="17"/>
        <v>0.35</v>
      </c>
    </row>
    <row r="70" spans="1:87">
      <c r="C70" t="s">
        <v>191</v>
      </c>
      <c r="D70" s="2" t="s">
        <v>41</v>
      </c>
      <c r="E70" s="2" t="s">
        <v>42</v>
      </c>
      <c r="F70" s="725">
        <f t="shared" ref="F70" si="23">F35</f>
        <v>0.25</v>
      </c>
      <c r="G70" s="500">
        <f t="shared" si="19"/>
        <v>0</v>
      </c>
      <c r="H70" s="718">
        <f t="shared" si="16"/>
        <v>0</v>
      </c>
      <c r="I70" s="719">
        <f t="shared" si="17"/>
        <v>0.25</v>
      </c>
    </row>
    <row r="71" spans="1:87">
      <c r="C71" t="s">
        <v>192</v>
      </c>
      <c r="D71" s="2" t="s">
        <v>41</v>
      </c>
      <c r="E71" s="2" t="s">
        <v>42</v>
      </c>
      <c r="F71" s="725">
        <f t="shared" ref="F71" si="24">F36</f>
        <v>0.25</v>
      </c>
      <c r="G71" s="500">
        <f t="shared" si="19"/>
        <v>0.85</v>
      </c>
      <c r="H71" s="718">
        <f t="shared" si="16"/>
        <v>4.7499999999999987E-2</v>
      </c>
      <c r="I71" s="719">
        <f t="shared" si="17"/>
        <v>0.29749999999999999</v>
      </c>
    </row>
    <row r="72" spans="1:87">
      <c r="C72" t="s">
        <v>193</v>
      </c>
      <c r="D72" s="2" t="s">
        <v>41</v>
      </c>
      <c r="E72" s="2" t="s">
        <v>42</v>
      </c>
      <c r="F72" s="725">
        <f t="shared" ref="F72" si="25">F37</f>
        <v>0.25</v>
      </c>
      <c r="G72" s="500">
        <f t="shared" si="19"/>
        <v>0.4</v>
      </c>
      <c r="H72" s="718">
        <f t="shared" si="16"/>
        <v>0</v>
      </c>
      <c r="I72" s="719">
        <f t="shared" si="17"/>
        <v>0.25</v>
      </c>
    </row>
    <row r="73" spans="1:87">
      <c r="C73" t="s">
        <v>194</v>
      </c>
      <c r="D73" s="2" t="s">
        <v>41</v>
      </c>
      <c r="E73" s="2" t="s">
        <v>42</v>
      </c>
      <c r="F73" s="725">
        <f t="shared" ref="F73" si="26">F38</f>
        <v>0.25</v>
      </c>
      <c r="G73" s="500">
        <f t="shared" si="19"/>
        <v>1</v>
      </c>
      <c r="H73" s="718">
        <f t="shared" si="16"/>
        <v>9.9999999999999978E-2</v>
      </c>
      <c r="I73" s="719">
        <f t="shared" si="17"/>
        <v>0.35</v>
      </c>
    </row>
    <row r="74" spans="1:87">
      <c r="C74" t="s">
        <v>191</v>
      </c>
      <c r="D74" s="2" t="s">
        <v>41</v>
      </c>
      <c r="E74" s="2" t="s">
        <v>42</v>
      </c>
      <c r="F74" s="725">
        <f t="shared" ref="F74" si="27">F39</f>
        <v>0.5</v>
      </c>
      <c r="G74" s="500">
        <f t="shared" si="19"/>
        <v>0</v>
      </c>
      <c r="H74" s="718">
        <f t="shared" si="16"/>
        <v>0</v>
      </c>
      <c r="I74" s="719">
        <f t="shared" si="17"/>
        <v>0.5</v>
      </c>
    </row>
    <row r="75" spans="1:87">
      <c r="C75" t="s">
        <v>195</v>
      </c>
      <c r="D75" s="2" t="s">
        <v>41</v>
      </c>
      <c r="E75" s="2" t="s">
        <v>42</v>
      </c>
      <c r="F75" s="725">
        <f t="shared" ref="F75" si="28">F40</f>
        <v>0.5</v>
      </c>
      <c r="G75" s="500">
        <f t="shared" si="19"/>
        <v>0.6</v>
      </c>
      <c r="H75" s="718">
        <f t="shared" si="16"/>
        <v>0</v>
      </c>
      <c r="I75" s="719">
        <f t="shared" si="17"/>
        <v>0.5</v>
      </c>
    </row>
    <row r="76" spans="1:87">
      <c r="C76" t="s">
        <v>196</v>
      </c>
      <c r="D76" s="2" t="s">
        <v>41</v>
      </c>
      <c r="E76" s="2" t="s">
        <v>42</v>
      </c>
      <c r="F76" s="725">
        <f t="shared" ref="F76" si="29">F41</f>
        <v>0.5</v>
      </c>
      <c r="G76" s="500">
        <f t="shared" si="19"/>
        <v>1</v>
      </c>
      <c r="H76" s="718">
        <f t="shared" si="16"/>
        <v>0</v>
      </c>
      <c r="I76" s="719">
        <f t="shared" si="17"/>
        <v>0.5</v>
      </c>
    </row>
    <row r="77" spans="1:87">
      <c r="C77" t="s">
        <v>197</v>
      </c>
      <c r="D77" s="2" t="s">
        <v>41</v>
      </c>
      <c r="E77" s="2" t="s">
        <v>42</v>
      </c>
      <c r="F77" s="725">
        <f t="shared" ref="F77" si="30">F42</f>
        <v>1</v>
      </c>
      <c r="G77" s="500">
        <f t="shared" si="19"/>
        <v>0</v>
      </c>
      <c r="H77" s="718">
        <f t="shared" si="16"/>
        <v>0</v>
      </c>
      <c r="I77" s="719">
        <f t="shared" si="17"/>
        <v>1</v>
      </c>
    </row>
    <row r="78" spans="1:87">
      <c r="C78" t="s">
        <v>198</v>
      </c>
      <c r="D78" s="2" t="s">
        <v>41</v>
      </c>
      <c r="E78" s="2" t="s">
        <v>42</v>
      </c>
      <c r="F78" s="726">
        <f t="shared" ref="F78" si="31">F43</f>
        <v>1</v>
      </c>
      <c r="G78" s="727">
        <f t="shared" si="19"/>
        <v>0</v>
      </c>
      <c r="H78" s="721">
        <f t="shared" si="16"/>
        <v>0</v>
      </c>
      <c r="I78" s="722">
        <f t="shared" si="17"/>
        <v>1</v>
      </c>
    </row>
    <row r="79" spans="1:87">
      <c r="D79" s="2"/>
      <c r="E79" s="2"/>
    </row>
    <row r="80" spans="1:87">
      <c r="A80" s="52"/>
      <c r="B80" s="52"/>
      <c r="C80" s="105" t="s">
        <v>785</v>
      </c>
      <c r="D80" s="103"/>
      <c r="E80" s="103"/>
      <c r="F80" s="103"/>
      <c r="G80" s="103"/>
      <c r="H80" s="143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52"/>
      <c r="AH80" s="128"/>
      <c r="AI80" s="52"/>
      <c r="AJ80" s="128"/>
      <c r="AK80" s="52"/>
      <c r="AL80" s="128"/>
      <c r="AM80" s="52"/>
      <c r="AN80" s="128"/>
      <c r="AO80" s="52"/>
      <c r="AP80" s="128"/>
      <c r="AQ80" s="52"/>
      <c r="AR80" s="128"/>
      <c r="AS80" s="52"/>
      <c r="AT80" s="128"/>
      <c r="AU80" s="52"/>
      <c r="AV80" s="128"/>
      <c r="AW80" s="52"/>
      <c r="AX80" s="128"/>
      <c r="AY80" s="52"/>
      <c r="AZ80" s="128"/>
      <c r="BA80" s="52"/>
      <c r="BB80" s="128"/>
      <c r="BC80" s="52"/>
      <c r="BD80" s="128"/>
      <c r="BE80" s="52"/>
      <c r="BF80" s="128"/>
      <c r="BG80" s="52"/>
      <c r="BH80" s="128"/>
      <c r="BI80" s="52"/>
      <c r="BJ80" s="128"/>
      <c r="BK80" s="52"/>
      <c r="BL80" s="128"/>
      <c r="BM80" s="52"/>
      <c r="BN80" s="128"/>
      <c r="BO80" s="52"/>
      <c r="BP80" s="128"/>
      <c r="BQ80" s="52"/>
      <c r="BR80" s="128"/>
      <c r="BS80" s="52"/>
      <c r="BT80" s="128"/>
      <c r="BU80" s="52"/>
      <c r="BV80" s="128"/>
      <c r="BW80" s="52"/>
      <c r="BX80" s="128"/>
      <c r="BY80" s="52"/>
      <c r="BZ80" s="128"/>
      <c r="CA80" s="52"/>
      <c r="CB80" s="128"/>
      <c r="CC80" s="52"/>
      <c r="CD80" s="128"/>
      <c r="CE80" s="52"/>
      <c r="CF80" s="128"/>
      <c r="CG80" s="52"/>
      <c r="CH80" s="128"/>
      <c r="CI80" s="52"/>
    </row>
    <row r="81" spans="3:7">
      <c r="D81" s="2"/>
      <c r="E81" s="2"/>
      <c r="F81" s="16" t="s">
        <v>418</v>
      </c>
      <c r="G81" s="16" t="s">
        <v>419</v>
      </c>
    </row>
    <row r="82" spans="3:7">
      <c r="C82" t="s">
        <v>186</v>
      </c>
      <c r="D82" s="2" t="str">
        <f>D7</f>
        <v>2024/25</v>
      </c>
      <c r="E82" s="2" t="s">
        <v>43</v>
      </c>
      <c r="F82" s="702">
        <f t="shared" ref="F82:G95" si="32">F7*(1-$I48)</f>
        <v>1317844.3417111114</v>
      </c>
      <c r="G82" s="703">
        <f t="shared" si="32"/>
        <v>1231710.3804888888</v>
      </c>
    </row>
    <row r="83" spans="3:7">
      <c r="C83" t="s">
        <v>187</v>
      </c>
      <c r="D83" s="2" t="str">
        <f t="shared" ref="D83:D95" si="33">D8</f>
        <v>2024/25</v>
      </c>
      <c r="E83" s="2" t="s">
        <v>43</v>
      </c>
      <c r="F83" s="704">
        <f t="shared" si="32"/>
        <v>17707.046933333335</v>
      </c>
      <c r="G83" s="705">
        <f t="shared" si="32"/>
        <v>15216.714311111109</v>
      </c>
    </row>
    <row r="84" spans="3:7">
      <c r="C84" t="s">
        <v>188</v>
      </c>
      <c r="D84" s="2" t="str">
        <f t="shared" si="33"/>
        <v>2024/25</v>
      </c>
      <c r="E84" s="2" t="s">
        <v>43</v>
      </c>
      <c r="F84" s="704">
        <f t="shared" si="32"/>
        <v>30943.370133333327</v>
      </c>
      <c r="G84" s="705">
        <f t="shared" si="32"/>
        <v>28645.138111111108</v>
      </c>
    </row>
    <row r="85" spans="3:7">
      <c r="C85" t="s">
        <v>189</v>
      </c>
      <c r="D85" s="2" t="str">
        <f t="shared" si="33"/>
        <v>2024/25</v>
      </c>
      <c r="E85" s="2" t="s">
        <v>43</v>
      </c>
      <c r="F85" s="704">
        <f t="shared" si="32"/>
        <v>58605.927351666665</v>
      </c>
      <c r="G85" s="705">
        <f t="shared" si="32"/>
        <v>57326.703375777768</v>
      </c>
    </row>
    <row r="86" spans="3:7">
      <c r="C86" t="s">
        <v>190</v>
      </c>
      <c r="D86" s="2" t="str">
        <f t="shared" si="33"/>
        <v>2024/25</v>
      </c>
      <c r="E86" s="2" t="s">
        <v>43</v>
      </c>
      <c r="F86" s="704">
        <f t="shared" si="32"/>
        <v>63301.284308888891</v>
      </c>
      <c r="G86" s="705">
        <f t="shared" si="32"/>
        <v>62207.499538888893</v>
      </c>
    </row>
    <row r="87" spans="3:7">
      <c r="C87" t="s">
        <v>191</v>
      </c>
      <c r="D87" s="2" t="str">
        <f t="shared" si="33"/>
        <v>2024/25</v>
      </c>
      <c r="E87" s="2" t="s">
        <v>43</v>
      </c>
      <c r="F87" s="704">
        <f t="shared" si="32"/>
        <v>491094.41666666674</v>
      </c>
      <c r="G87" s="705">
        <f t="shared" si="32"/>
        <v>471866.83333333331</v>
      </c>
    </row>
    <row r="88" spans="3:7">
      <c r="C88" t="s">
        <v>192</v>
      </c>
      <c r="D88" s="2" t="str">
        <f t="shared" si="33"/>
        <v>2024/25</v>
      </c>
      <c r="E88" s="2" t="s">
        <v>43</v>
      </c>
      <c r="F88" s="704">
        <f t="shared" si="32"/>
        <v>12839.292448510341</v>
      </c>
      <c r="G88" s="705">
        <f t="shared" si="32"/>
        <v>12608.162601935559</v>
      </c>
    </row>
    <row r="89" spans="3:7">
      <c r="C89" t="s">
        <v>193</v>
      </c>
      <c r="D89" s="2" t="str">
        <f t="shared" si="33"/>
        <v>2024/25</v>
      </c>
      <c r="E89" s="2" t="s">
        <v>43</v>
      </c>
      <c r="F89" s="704">
        <f t="shared" si="32"/>
        <v>20862.951848002005</v>
      </c>
      <c r="G89" s="705">
        <f t="shared" si="32"/>
        <v>20568.451591320281</v>
      </c>
    </row>
    <row r="90" spans="3:7">
      <c r="C90" t="s">
        <v>194</v>
      </c>
      <c r="D90" s="2" t="str">
        <f t="shared" si="33"/>
        <v>2024/25</v>
      </c>
      <c r="E90" s="2" t="s">
        <v>43</v>
      </c>
      <c r="F90" s="704">
        <f t="shared" si="32"/>
        <v>127458.12480555558</v>
      </c>
      <c r="G90" s="705">
        <f t="shared" si="32"/>
        <v>126224.92909000002</v>
      </c>
    </row>
    <row r="91" spans="3:7">
      <c r="C91" t="s">
        <v>191</v>
      </c>
      <c r="D91" s="2" t="str">
        <f t="shared" si="33"/>
        <v>2024/25</v>
      </c>
      <c r="E91" s="2" t="s">
        <v>43</v>
      </c>
      <c r="F91" s="704">
        <f t="shared" si="32"/>
        <v>1239.6666666666667</v>
      </c>
      <c r="G91" s="705">
        <f t="shared" si="32"/>
        <v>1133.0555555555554</v>
      </c>
    </row>
    <row r="92" spans="3:7">
      <c r="C92" t="s">
        <v>195</v>
      </c>
      <c r="D92" s="2" t="str">
        <f t="shared" si="33"/>
        <v>2024/25</v>
      </c>
      <c r="E92" s="2" t="s">
        <v>43</v>
      </c>
      <c r="F92" s="704">
        <f t="shared" si="32"/>
        <v>23.388888888888889</v>
      </c>
      <c r="G92" s="705">
        <f t="shared" si="32"/>
        <v>23.388888888888889</v>
      </c>
    </row>
    <row r="93" spans="3:7">
      <c r="C93" t="s">
        <v>196</v>
      </c>
      <c r="D93" s="2" t="str">
        <f t="shared" si="33"/>
        <v>2024/25</v>
      </c>
      <c r="E93" s="2" t="s">
        <v>43</v>
      </c>
      <c r="F93" s="704">
        <f t="shared" si="32"/>
        <v>78.8888888888889</v>
      </c>
      <c r="G93" s="705">
        <f t="shared" si="32"/>
        <v>76.111111111111128</v>
      </c>
    </row>
    <row r="94" spans="3:7">
      <c r="C94" t="s">
        <v>197</v>
      </c>
      <c r="D94" s="2" t="str">
        <f t="shared" si="33"/>
        <v>2024/25</v>
      </c>
      <c r="E94" s="2" t="s">
        <v>43</v>
      </c>
      <c r="F94" s="704">
        <f t="shared" si="32"/>
        <v>0</v>
      </c>
      <c r="G94" s="705">
        <f t="shared" si="32"/>
        <v>0</v>
      </c>
    </row>
    <row r="95" spans="3:7">
      <c r="C95" t="s">
        <v>198</v>
      </c>
      <c r="D95" s="2" t="str">
        <f t="shared" si="33"/>
        <v>2024/25</v>
      </c>
      <c r="E95" s="2" t="s">
        <v>43</v>
      </c>
      <c r="F95" s="704">
        <f t="shared" si="32"/>
        <v>0</v>
      </c>
      <c r="G95" s="705">
        <f t="shared" si="32"/>
        <v>0</v>
      </c>
    </row>
    <row r="96" spans="3:7">
      <c r="C96" s="4" t="s">
        <v>29</v>
      </c>
      <c r="D96" s="2" t="str">
        <f>D95</f>
        <v>2024/25</v>
      </c>
      <c r="E96" s="2" t="s">
        <v>43</v>
      </c>
      <c r="F96" s="728">
        <f>SUM(F82:F95)</f>
        <v>2141998.7006515129</v>
      </c>
      <c r="G96" s="729">
        <f>SUM(G82:G95)</f>
        <v>2027607.367997922</v>
      </c>
    </row>
    <row r="97" spans="1:87">
      <c r="D97" s="2"/>
      <c r="E97" s="2"/>
    </row>
    <row r="98" spans="1:87">
      <c r="A98" s="52"/>
      <c r="B98" s="52"/>
      <c r="C98" s="105" t="s">
        <v>786</v>
      </c>
      <c r="D98" s="103"/>
      <c r="E98" s="103"/>
      <c r="F98" s="103"/>
      <c r="G98" s="103"/>
      <c r="H98" s="143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52"/>
      <c r="AH98" s="128"/>
      <c r="AI98" s="52"/>
      <c r="AJ98" s="128"/>
      <c r="AK98" s="52"/>
      <c r="AL98" s="128"/>
      <c r="AM98" s="52"/>
      <c r="AN98" s="128"/>
      <c r="AO98" s="52"/>
      <c r="AP98" s="128"/>
      <c r="AQ98" s="52"/>
      <c r="AR98" s="128"/>
      <c r="AS98" s="52"/>
      <c r="AT98" s="128"/>
      <c r="AU98" s="52"/>
      <c r="AV98" s="128"/>
      <c r="AW98" s="52"/>
      <c r="AX98" s="128"/>
      <c r="AY98" s="52"/>
      <c r="AZ98" s="128"/>
      <c r="BA98" s="52"/>
      <c r="BB98" s="128"/>
      <c r="BC98" s="52"/>
      <c r="BD98" s="128"/>
      <c r="BE98" s="52"/>
      <c r="BF98" s="128"/>
      <c r="BG98" s="52"/>
      <c r="BH98" s="128"/>
      <c r="BI98" s="52"/>
      <c r="BJ98" s="128"/>
      <c r="BK98" s="52"/>
      <c r="BL98" s="128"/>
      <c r="BM98" s="52"/>
      <c r="BN98" s="128"/>
      <c r="BO98" s="52"/>
      <c r="BP98" s="128"/>
      <c r="BQ98" s="52"/>
      <c r="BR98" s="128"/>
      <c r="BS98" s="52"/>
      <c r="BT98" s="128"/>
      <c r="BU98" s="52"/>
      <c r="BV98" s="128"/>
      <c r="BW98" s="52"/>
      <c r="BX98" s="128"/>
      <c r="BY98" s="52"/>
      <c r="BZ98" s="128"/>
      <c r="CA98" s="52"/>
      <c r="CB98" s="128"/>
      <c r="CC98" s="52"/>
      <c r="CD98" s="128"/>
      <c r="CE98" s="52"/>
      <c r="CF98" s="128"/>
      <c r="CG98" s="52"/>
      <c r="CH98" s="128"/>
      <c r="CI98" s="52"/>
    </row>
    <row r="99" spans="1:87">
      <c r="D99" s="2"/>
      <c r="E99" s="2"/>
      <c r="F99" s="16" t="s">
        <v>418</v>
      </c>
      <c r="G99" s="16" t="s">
        <v>419</v>
      </c>
    </row>
    <row r="100" spans="1:87">
      <c r="C100" t="s">
        <v>186</v>
      </c>
      <c r="D100" s="2" t="str">
        <f>D7</f>
        <v>2024/25</v>
      </c>
      <c r="E100" s="2" t="s">
        <v>43</v>
      </c>
      <c r="F100" s="702">
        <f t="shared" ref="F100:G113" si="34">F7*(1-$I65)</f>
        <v>1317844.3417111114</v>
      </c>
      <c r="G100" s="703">
        <f t="shared" si="34"/>
        <v>1231710.3804888888</v>
      </c>
    </row>
    <row r="101" spans="1:87">
      <c r="C101" t="s">
        <v>187</v>
      </c>
      <c r="D101" s="2" t="str">
        <f t="shared" ref="D101:D113" si="35">D8</f>
        <v>2024/25</v>
      </c>
      <c r="E101" s="2" t="s">
        <v>43</v>
      </c>
      <c r="F101" s="704">
        <f t="shared" si="34"/>
        <v>17707.046933333335</v>
      </c>
      <c r="G101" s="705">
        <f t="shared" si="34"/>
        <v>15216.714311111109</v>
      </c>
    </row>
    <row r="102" spans="1:87">
      <c r="C102" t="s">
        <v>188</v>
      </c>
      <c r="D102" s="2" t="str">
        <f t="shared" si="35"/>
        <v>2024/25</v>
      </c>
      <c r="E102" s="2" t="s">
        <v>43</v>
      </c>
      <c r="F102" s="704">
        <f t="shared" si="34"/>
        <v>30943.370133333327</v>
      </c>
      <c r="G102" s="705">
        <f t="shared" si="34"/>
        <v>28645.138111111108</v>
      </c>
    </row>
    <row r="103" spans="1:87">
      <c r="C103" t="s">
        <v>189</v>
      </c>
      <c r="D103" s="2" t="str">
        <f t="shared" si="35"/>
        <v>2024/25</v>
      </c>
      <c r="E103" s="2" t="s">
        <v>43</v>
      </c>
      <c r="F103" s="704">
        <f t="shared" si="34"/>
        <v>58605.927351666665</v>
      </c>
      <c r="G103" s="705">
        <f t="shared" si="34"/>
        <v>57326.703375777768</v>
      </c>
    </row>
    <row r="104" spans="1:87">
      <c r="C104" t="s">
        <v>190</v>
      </c>
      <c r="D104" s="2" t="str">
        <f t="shared" si="35"/>
        <v>2024/25</v>
      </c>
      <c r="E104" s="2" t="s">
        <v>43</v>
      </c>
      <c r="F104" s="704">
        <f t="shared" si="34"/>
        <v>63301.284308888891</v>
      </c>
      <c r="G104" s="705">
        <f t="shared" si="34"/>
        <v>62207.499538888893</v>
      </c>
    </row>
    <row r="105" spans="1:87">
      <c r="C105" t="s">
        <v>191</v>
      </c>
      <c r="D105" s="2" t="str">
        <f t="shared" si="35"/>
        <v>2024/25</v>
      </c>
      <c r="E105" s="2" t="s">
        <v>43</v>
      </c>
      <c r="F105" s="704">
        <f t="shared" si="34"/>
        <v>491094.41666666674</v>
      </c>
      <c r="G105" s="705">
        <f t="shared" si="34"/>
        <v>471866.83333333331</v>
      </c>
    </row>
    <row r="106" spans="1:87">
      <c r="C106" t="s">
        <v>192</v>
      </c>
      <c r="D106" s="2" t="str">
        <f t="shared" si="35"/>
        <v>2024/25</v>
      </c>
      <c r="E106" s="2" t="s">
        <v>43</v>
      </c>
      <c r="F106" s="704">
        <f t="shared" si="34"/>
        <v>12839.292448510341</v>
      </c>
      <c r="G106" s="705">
        <f t="shared" si="34"/>
        <v>12608.162601935559</v>
      </c>
    </row>
    <row r="107" spans="1:87">
      <c r="C107" t="s">
        <v>193</v>
      </c>
      <c r="D107" s="2" t="str">
        <f t="shared" si="35"/>
        <v>2024/25</v>
      </c>
      <c r="E107" s="2" t="s">
        <v>43</v>
      </c>
      <c r="F107" s="704">
        <f t="shared" si="34"/>
        <v>20862.951848002005</v>
      </c>
      <c r="G107" s="705">
        <f t="shared" si="34"/>
        <v>20568.451591320281</v>
      </c>
    </row>
    <row r="108" spans="1:87">
      <c r="C108" t="s">
        <v>194</v>
      </c>
      <c r="D108" s="2" t="str">
        <f t="shared" si="35"/>
        <v>2024/25</v>
      </c>
      <c r="E108" s="2" t="s">
        <v>43</v>
      </c>
      <c r="F108" s="704">
        <f t="shared" si="34"/>
        <v>127458.12480555558</v>
      </c>
      <c r="G108" s="705">
        <f t="shared" si="34"/>
        <v>126224.92909000002</v>
      </c>
    </row>
    <row r="109" spans="1:87">
      <c r="C109" t="s">
        <v>191</v>
      </c>
      <c r="D109" s="2" t="str">
        <f t="shared" si="35"/>
        <v>2024/25</v>
      </c>
      <c r="E109" s="2" t="s">
        <v>43</v>
      </c>
      <c r="F109" s="704">
        <f t="shared" si="34"/>
        <v>1239.6666666666667</v>
      </c>
      <c r="G109" s="705">
        <f t="shared" si="34"/>
        <v>1133.0555555555554</v>
      </c>
    </row>
    <row r="110" spans="1:87">
      <c r="C110" t="s">
        <v>195</v>
      </c>
      <c r="D110" s="2" t="str">
        <f t="shared" si="35"/>
        <v>2024/25</v>
      </c>
      <c r="E110" s="2" t="s">
        <v>43</v>
      </c>
      <c r="F110" s="704">
        <f t="shared" si="34"/>
        <v>23.388888888888889</v>
      </c>
      <c r="G110" s="705">
        <f t="shared" si="34"/>
        <v>23.388888888888889</v>
      </c>
    </row>
    <row r="111" spans="1:87">
      <c r="C111" t="s">
        <v>196</v>
      </c>
      <c r="D111" s="2" t="str">
        <f t="shared" si="35"/>
        <v>2024/25</v>
      </c>
      <c r="E111" s="2" t="s">
        <v>43</v>
      </c>
      <c r="F111" s="704">
        <f t="shared" si="34"/>
        <v>78.8888888888889</v>
      </c>
      <c r="G111" s="705">
        <f t="shared" si="34"/>
        <v>76.111111111111128</v>
      </c>
    </row>
    <row r="112" spans="1:87">
      <c r="C112" t="s">
        <v>197</v>
      </c>
      <c r="D112" s="2" t="str">
        <f t="shared" si="35"/>
        <v>2024/25</v>
      </c>
      <c r="E112" s="2" t="s">
        <v>43</v>
      </c>
      <c r="F112" s="704">
        <f t="shared" si="34"/>
        <v>0</v>
      </c>
      <c r="G112" s="705">
        <f t="shared" si="34"/>
        <v>0</v>
      </c>
    </row>
    <row r="113" spans="1:87">
      <c r="C113" t="s">
        <v>198</v>
      </c>
      <c r="D113" s="2" t="str">
        <f t="shared" si="35"/>
        <v>2024/25</v>
      </c>
      <c r="E113" s="2" t="s">
        <v>43</v>
      </c>
      <c r="F113" s="704">
        <f t="shared" si="34"/>
        <v>0</v>
      </c>
      <c r="G113" s="705">
        <f t="shared" si="34"/>
        <v>0</v>
      </c>
    </row>
    <row r="114" spans="1:87">
      <c r="C114" s="4" t="s">
        <v>29</v>
      </c>
      <c r="D114" s="2" t="str">
        <f>D113</f>
        <v>2024/25</v>
      </c>
      <c r="E114" s="2" t="s">
        <v>43</v>
      </c>
      <c r="F114" s="728">
        <f>SUM(F100:F113)</f>
        <v>2141998.7006515129</v>
      </c>
      <c r="G114" s="729">
        <f>SUM(G100:G113)</f>
        <v>2027607.367997922</v>
      </c>
    </row>
    <row r="115" spans="1:87">
      <c r="D115" s="2"/>
      <c r="E115" s="2"/>
    </row>
    <row r="116" spans="1:87">
      <c r="A116" s="52"/>
      <c r="B116" s="52"/>
      <c r="C116" s="105" t="s">
        <v>421</v>
      </c>
      <c r="D116" s="103"/>
      <c r="E116" s="103"/>
      <c r="F116" s="103"/>
      <c r="G116" s="103"/>
      <c r="H116" s="143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52"/>
      <c r="AH116" s="128"/>
      <c r="AI116" s="52"/>
      <c r="AJ116" s="128"/>
      <c r="AK116" s="52"/>
      <c r="AL116" s="128"/>
      <c r="AM116" s="52"/>
      <c r="AN116" s="128"/>
      <c r="AO116" s="52"/>
      <c r="AP116" s="128"/>
      <c r="AQ116" s="52"/>
      <c r="AR116" s="128"/>
      <c r="AS116" s="52"/>
      <c r="AT116" s="128"/>
      <c r="AU116" s="52"/>
      <c r="AV116" s="128"/>
      <c r="AW116" s="52"/>
      <c r="AX116" s="128"/>
      <c r="AY116" s="52"/>
      <c r="AZ116" s="128"/>
      <c r="BA116" s="52"/>
      <c r="BB116" s="128"/>
      <c r="BC116" s="52"/>
      <c r="BD116" s="128"/>
      <c r="BE116" s="52"/>
      <c r="BF116" s="128"/>
      <c r="BG116" s="52"/>
      <c r="BH116" s="128"/>
      <c r="BI116" s="52"/>
      <c r="BJ116" s="128"/>
      <c r="BK116" s="52"/>
      <c r="BL116" s="128"/>
      <c r="BM116" s="52"/>
      <c r="BN116" s="128"/>
      <c r="BO116" s="52"/>
      <c r="BP116" s="128"/>
      <c r="BQ116" s="52"/>
      <c r="BR116" s="128"/>
      <c r="BS116" s="52"/>
      <c r="BT116" s="128"/>
      <c r="BU116" s="52"/>
      <c r="BV116" s="128"/>
      <c r="BW116" s="52"/>
      <c r="BX116" s="128"/>
      <c r="BY116" s="52"/>
      <c r="BZ116" s="128"/>
      <c r="CA116" s="52"/>
      <c r="CB116" s="128"/>
      <c r="CC116" s="52"/>
      <c r="CD116" s="128"/>
      <c r="CE116" s="52"/>
      <c r="CF116" s="128"/>
      <c r="CG116" s="52"/>
      <c r="CH116" s="128"/>
      <c r="CI116" s="52"/>
    </row>
    <row r="117" spans="1:87">
      <c r="D117" s="2"/>
      <c r="E117" s="2"/>
      <c r="F117" s="16" t="s">
        <v>418</v>
      </c>
      <c r="G117" s="16" t="s">
        <v>419</v>
      </c>
    </row>
    <row r="118" spans="1:87">
      <c r="C118" t="s">
        <v>422</v>
      </c>
      <c r="D118" s="2" t="s">
        <v>41</v>
      </c>
      <c r="E118" s="2" t="s">
        <v>42</v>
      </c>
      <c r="F118" s="730">
        <f>F114/F96-1</f>
        <v>0</v>
      </c>
      <c r="G118" s="731">
        <f>G114/G96-1</f>
        <v>0</v>
      </c>
    </row>
    <row r="119" spans="1:87">
      <c r="D119" s="2"/>
      <c r="E119" s="2"/>
      <c r="F119" s="62"/>
      <c r="G119" s="62"/>
    </row>
    <row r="120" spans="1:87">
      <c r="C120" t="s">
        <v>393</v>
      </c>
      <c r="D120" s="2" t="s">
        <v>41</v>
      </c>
      <c r="E120" s="2" t="s">
        <v>42</v>
      </c>
      <c r="G120" s="754"/>
      <c r="H120" s="62">
        <f>IF(H1=$F$26,$F$118,0)</f>
        <v>0</v>
      </c>
      <c r="I120" s="62">
        <f t="shared" ref="I120:BT120" si="36">IF(I1=$F$26,$F$118,0)</f>
        <v>0</v>
      </c>
      <c r="J120" s="62">
        <f t="shared" si="36"/>
        <v>0</v>
      </c>
      <c r="K120" s="62">
        <f t="shared" si="36"/>
        <v>0</v>
      </c>
      <c r="L120" s="62">
        <f t="shared" si="36"/>
        <v>0</v>
      </c>
      <c r="M120" s="62">
        <f t="shared" si="36"/>
        <v>0</v>
      </c>
      <c r="N120" s="62">
        <f t="shared" si="36"/>
        <v>0</v>
      </c>
      <c r="O120" s="62">
        <f t="shared" si="36"/>
        <v>0</v>
      </c>
      <c r="P120" s="62">
        <f t="shared" si="36"/>
        <v>0</v>
      </c>
      <c r="Q120" s="62">
        <f t="shared" si="36"/>
        <v>0</v>
      </c>
      <c r="R120" s="62">
        <f t="shared" si="36"/>
        <v>0</v>
      </c>
      <c r="S120" s="62">
        <f t="shared" si="36"/>
        <v>0</v>
      </c>
      <c r="T120" s="62">
        <f t="shared" si="36"/>
        <v>0</v>
      </c>
      <c r="U120" s="62">
        <f t="shared" si="36"/>
        <v>0</v>
      </c>
      <c r="V120" s="62">
        <f t="shared" si="36"/>
        <v>0</v>
      </c>
      <c r="W120" s="62">
        <f t="shared" si="36"/>
        <v>0</v>
      </c>
      <c r="X120" s="62">
        <f t="shared" si="36"/>
        <v>0</v>
      </c>
      <c r="Y120" s="62">
        <f t="shared" si="36"/>
        <v>0</v>
      </c>
      <c r="Z120" s="62">
        <f t="shared" si="36"/>
        <v>0</v>
      </c>
      <c r="AA120" s="62">
        <f t="shared" si="36"/>
        <v>0</v>
      </c>
      <c r="AB120" s="62">
        <f t="shared" si="36"/>
        <v>0</v>
      </c>
      <c r="AC120" s="62">
        <f t="shared" si="36"/>
        <v>0</v>
      </c>
      <c r="AD120" s="62">
        <f t="shared" si="36"/>
        <v>0</v>
      </c>
      <c r="AE120" s="62">
        <f t="shared" si="36"/>
        <v>0</v>
      </c>
      <c r="AF120" s="62">
        <f t="shared" si="36"/>
        <v>0</v>
      </c>
      <c r="AG120" s="62">
        <f t="shared" si="36"/>
        <v>0</v>
      </c>
      <c r="AH120" s="62">
        <f t="shared" si="36"/>
        <v>0</v>
      </c>
      <c r="AI120" s="62">
        <f t="shared" si="36"/>
        <v>0</v>
      </c>
      <c r="AJ120" s="62">
        <f t="shared" si="36"/>
        <v>0</v>
      </c>
      <c r="AK120" s="62">
        <f t="shared" si="36"/>
        <v>0</v>
      </c>
      <c r="AL120" s="62">
        <f t="shared" si="36"/>
        <v>0</v>
      </c>
      <c r="AM120" s="62">
        <f t="shared" si="36"/>
        <v>0</v>
      </c>
      <c r="AN120" s="62">
        <f t="shared" si="36"/>
        <v>0</v>
      </c>
      <c r="AO120" s="62">
        <f t="shared" si="36"/>
        <v>0</v>
      </c>
      <c r="AP120" s="62">
        <f t="shared" si="36"/>
        <v>0</v>
      </c>
      <c r="AQ120" s="62">
        <f t="shared" si="36"/>
        <v>0</v>
      </c>
      <c r="AR120" s="62">
        <f t="shared" si="36"/>
        <v>0</v>
      </c>
      <c r="AS120" s="62">
        <f t="shared" si="36"/>
        <v>0</v>
      </c>
      <c r="AT120" s="62">
        <f t="shared" si="36"/>
        <v>0</v>
      </c>
      <c r="AU120" s="62">
        <f t="shared" si="36"/>
        <v>0</v>
      </c>
      <c r="AV120" s="62">
        <f t="shared" si="36"/>
        <v>0</v>
      </c>
      <c r="AW120" s="62">
        <f t="shared" si="36"/>
        <v>0</v>
      </c>
      <c r="AX120" s="62">
        <f t="shared" si="36"/>
        <v>0</v>
      </c>
      <c r="AY120" s="62">
        <f t="shared" si="36"/>
        <v>0</v>
      </c>
      <c r="AZ120" s="62">
        <f t="shared" si="36"/>
        <v>0</v>
      </c>
      <c r="BA120" s="62">
        <f t="shared" si="36"/>
        <v>0</v>
      </c>
      <c r="BB120" s="62">
        <f t="shared" si="36"/>
        <v>0</v>
      </c>
      <c r="BC120" s="62">
        <f t="shared" si="36"/>
        <v>0</v>
      </c>
      <c r="BD120" s="62">
        <f t="shared" si="36"/>
        <v>0</v>
      </c>
      <c r="BE120" s="62">
        <f t="shared" si="36"/>
        <v>0</v>
      </c>
      <c r="BF120" s="62">
        <f t="shared" si="36"/>
        <v>0</v>
      </c>
      <c r="BG120" s="62">
        <f t="shared" si="36"/>
        <v>0</v>
      </c>
      <c r="BH120" s="62">
        <f t="shared" si="36"/>
        <v>0</v>
      </c>
      <c r="BI120" s="62">
        <f t="shared" si="36"/>
        <v>0</v>
      </c>
      <c r="BJ120" s="62">
        <f t="shared" si="36"/>
        <v>0</v>
      </c>
      <c r="BK120" s="62">
        <f t="shared" si="36"/>
        <v>0</v>
      </c>
      <c r="BL120" s="62">
        <f t="shared" si="36"/>
        <v>0</v>
      </c>
      <c r="BM120" s="62">
        <f t="shared" si="36"/>
        <v>0</v>
      </c>
      <c r="BN120" s="62">
        <f t="shared" si="36"/>
        <v>0</v>
      </c>
      <c r="BO120" s="62">
        <f t="shared" si="36"/>
        <v>0</v>
      </c>
      <c r="BP120" s="62">
        <f t="shared" si="36"/>
        <v>0</v>
      </c>
      <c r="BQ120" s="62">
        <f t="shared" si="36"/>
        <v>0</v>
      </c>
      <c r="BR120" s="62">
        <f t="shared" si="36"/>
        <v>0</v>
      </c>
      <c r="BS120" s="62">
        <f t="shared" si="36"/>
        <v>0</v>
      </c>
      <c r="BT120" s="62">
        <f t="shared" si="36"/>
        <v>0</v>
      </c>
      <c r="BU120" s="62">
        <f t="shared" ref="BU120:CI120" si="37">IF(BU1=$F$26,$F$118,0)</f>
        <v>0</v>
      </c>
      <c r="BV120" s="62">
        <f t="shared" si="37"/>
        <v>0</v>
      </c>
      <c r="BW120" s="62">
        <f t="shared" si="37"/>
        <v>0</v>
      </c>
      <c r="BX120" s="62">
        <f t="shared" si="37"/>
        <v>0</v>
      </c>
      <c r="BY120" s="62">
        <f t="shared" si="37"/>
        <v>0</v>
      </c>
      <c r="BZ120" s="62">
        <f t="shared" si="37"/>
        <v>0</v>
      </c>
      <c r="CA120" s="62">
        <f t="shared" si="37"/>
        <v>0</v>
      </c>
      <c r="CB120" s="62">
        <f t="shared" si="37"/>
        <v>0</v>
      </c>
      <c r="CC120" s="62">
        <f t="shared" si="37"/>
        <v>0</v>
      </c>
      <c r="CD120" s="62">
        <f t="shared" si="37"/>
        <v>0</v>
      </c>
      <c r="CE120" s="62">
        <f t="shared" si="37"/>
        <v>0</v>
      </c>
      <c r="CF120" s="62">
        <f t="shared" si="37"/>
        <v>0</v>
      </c>
      <c r="CG120" s="62">
        <f t="shared" si="37"/>
        <v>0</v>
      </c>
      <c r="CH120" s="62">
        <f t="shared" si="37"/>
        <v>0</v>
      </c>
      <c r="CI120" s="62">
        <f t="shared" si="37"/>
        <v>0</v>
      </c>
    </row>
    <row r="121" spans="1:87">
      <c r="C121" t="s">
        <v>394</v>
      </c>
      <c r="D121" s="2" t="s">
        <v>41</v>
      </c>
      <c r="E121" s="2" t="s">
        <v>42</v>
      </c>
      <c r="G121" s="754"/>
      <c r="H121" s="62">
        <f t="shared" ref="H121:AM121" si="38">IF(H1=$F$26,$G$118,0)</f>
        <v>0</v>
      </c>
      <c r="I121" s="62">
        <f t="shared" si="38"/>
        <v>0</v>
      </c>
      <c r="J121" s="62">
        <f t="shared" si="38"/>
        <v>0</v>
      </c>
      <c r="K121" s="62">
        <f t="shared" si="38"/>
        <v>0</v>
      </c>
      <c r="L121" s="62">
        <f t="shared" si="38"/>
        <v>0</v>
      </c>
      <c r="M121" s="62">
        <f t="shared" si="38"/>
        <v>0</v>
      </c>
      <c r="N121" s="62">
        <f t="shared" si="38"/>
        <v>0</v>
      </c>
      <c r="O121" s="62">
        <f t="shared" si="38"/>
        <v>0</v>
      </c>
      <c r="P121" s="62">
        <f t="shared" si="38"/>
        <v>0</v>
      </c>
      <c r="Q121" s="62">
        <f t="shared" si="38"/>
        <v>0</v>
      </c>
      <c r="R121" s="62">
        <f t="shared" si="38"/>
        <v>0</v>
      </c>
      <c r="S121" s="62">
        <f t="shared" si="38"/>
        <v>0</v>
      </c>
      <c r="T121" s="62">
        <f t="shared" si="38"/>
        <v>0</v>
      </c>
      <c r="U121" s="62">
        <f t="shared" si="38"/>
        <v>0</v>
      </c>
      <c r="V121" s="62">
        <f t="shared" si="38"/>
        <v>0</v>
      </c>
      <c r="W121" s="62">
        <f t="shared" si="38"/>
        <v>0</v>
      </c>
      <c r="X121" s="62">
        <f t="shared" si="38"/>
        <v>0</v>
      </c>
      <c r="Y121" s="62">
        <f t="shared" si="38"/>
        <v>0</v>
      </c>
      <c r="Z121" s="62">
        <f t="shared" si="38"/>
        <v>0</v>
      </c>
      <c r="AA121" s="62">
        <f t="shared" si="38"/>
        <v>0</v>
      </c>
      <c r="AB121" s="62">
        <f t="shared" si="38"/>
        <v>0</v>
      </c>
      <c r="AC121" s="62">
        <f t="shared" si="38"/>
        <v>0</v>
      </c>
      <c r="AD121" s="62">
        <f t="shared" si="38"/>
        <v>0</v>
      </c>
      <c r="AE121" s="62">
        <f t="shared" si="38"/>
        <v>0</v>
      </c>
      <c r="AF121" s="62">
        <f t="shared" si="38"/>
        <v>0</v>
      </c>
      <c r="AG121" s="62">
        <f t="shared" si="38"/>
        <v>0</v>
      </c>
      <c r="AH121" s="62">
        <f t="shared" si="38"/>
        <v>0</v>
      </c>
      <c r="AI121" s="62">
        <f t="shared" si="38"/>
        <v>0</v>
      </c>
      <c r="AJ121" s="62">
        <f t="shared" si="38"/>
        <v>0</v>
      </c>
      <c r="AK121" s="62">
        <f t="shared" si="38"/>
        <v>0</v>
      </c>
      <c r="AL121" s="62">
        <f t="shared" si="38"/>
        <v>0</v>
      </c>
      <c r="AM121" s="62">
        <f t="shared" si="38"/>
        <v>0</v>
      </c>
      <c r="AN121" s="62">
        <f t="shared" ref="AN121:BS121" si="39">IF(AN1=$F$26,$G$118,0)</f>
        <v>0</v>
      </c>
      <c r="AO121" s="62">
        <f t="shared" si="39"/>
        <v>0</v>
      </c>
      <c r="AP121" s="62">
        <f t="shared" si="39"/>
        <v>0</v>
      </c>
      <c r="AQ121" s="62">
        <f t="shared" si="39"/>
        <v>0</v>
      </c>
      <c r="AR121" s="62">
        <f t="shared" si="39"/>
        <v>0</v>
      </c>
      <c r="AS121" s="62">
        <f t="shared" si="39"/>
        <v>0</v>
      </c>
      <c r="AT121" s="62">
        <f t="shared" si="39"/>
        <v>0</v>
      </c>
      <c r="AU121" s="62">
        <f t="shared" si="39"/>
        <v>0</v>
      </c>
      <c r="AV121" s="62">
        <f t="shared" si="39"/>
        <v>0</v>
      </c>
      <c r="AW121" s="62">
        <f t="shared" si="39"/>
        <v>0</v>
      </c>
      <c r="AX121" s="62">
        <f t="shared" si="39"/>
        <v>0</v>
      </c>
      <c r="AY121" s="62">
        <f t="shared" si="39"/>
        <v>0</v>
      </c>
      <c r="AZ121" s="62">
        <f t="shared" si="39"/>
        <v>0</v>
      </c>
      <c r="BA121" s="62">
        <f t="shared" si="39"/>
        <v>0</v>
      </c>
      <c r="BB121" s="62">
        <f t="shared" si="39"/>
        <v>0</v>
      </c>
      <c r="BC121" s="62">
        <f t="shared" si="39"/>
        <v>0</v>
      </c>
      <c r="BD121" s="62">
        <f t="shared" si="39"/>
        <v>0</v>
      </c>
      <c r="BE121" s="62">
        <f t="shared" si="39"/>
        <v>0</v>
      </c>
      <c r="BF121" s="62">
        <f t="shared" si="39"/>
        <v>0</v>
      </c>
      <c r="BG121" s="62">
        <f t="shared" si="39"/>
        <v>0</v>
      </c>
      <c r="BH121" s="62">
        <f t="shared" si="39"/>
        <v>0</v>
      </c>
      <c r="BI121" s="62">
        <f t="shared" si="39"/>
        <v>0</v>
      </c>
      <c r="BJ121" s="62">
        <f t="shared" si="39"/>
        <v>0</v>
      </c>
      <c r="BK121" s="62">
        <f t="shared" si="39"/>
        <v>0</v>
      </c>
      <c r="BL121" s="62">
        <f t="shared" si="39"/>
        <v>0</v>
      </c>
      <c r="BM121" s="62">
        <f t="shared" si="39"/>
        <v>0</v>
      </c>
      <c r="BN121" s="62">
        <f t="shared" si="39"/>
        <v>0</v>
      </c>
      <c r="BO121" s="62">
        <f t="shared" si="39"/>
        <v>0</v>
      </c>
      <c r="BP121" s="62">
        <f t="shared" si="39"/>
        <v>0</v>
      </c>
      <c r="BQ121" s="62">
        <f t="shared" si="39"/>
        <v>0</v>
      </c>
      <c r="BR121" s="62">
        <f t="shared" si="39"/>
        <v>0</v>
      </c>
      <c r="BS121" s="62">
        <f t="shared" si="39"/>
        <v>0</v>
      </c>
      <c r="BT121" s="62">
        <f t="shared" ref="BT121:CI121" si="40">IF(BT1=$F$26,$G$118,0)</f>
        <v>0</v>
      </c>
      <c r="BU121" s="62">
        <f t="shared" si="40"/>
        <v>0</v>
      </c>
      <c r="BV121" s="62">
        <f t="shared" si="40"/>
        <v>0</v>
      </c>
      <c r="BW121" s="62">
        <f t="shared" si="40"/>
        <v>0</v>
      </c>
      <c r="BX121" s="62">
        <f t="shared" si="40"/>
        <v>0</v>
      </c>
      <c r="BY121" s="62">
        <f t="shared" si="40"/>
        <v>0</v>
      </c>
      <c r="BZ121" s="62">
        <f t="shared" si="40"/>
        <v>0</v>
      </c>
      <c r="CA121" s="62">
        <f t="shared" si="40"/>
        <v>0</v>
      </c>
      <c r="CB121" s="62">
        <f t="shared" si="40"/>
        <v>0</v>
      </c>
      <c r="CC121" s="62">
        <f t="shared" si="40"/>
        <v>0</v>
      </c>
      <c r="CD121" s="62">
        <f t="shared" si="40"/>
        <v>0</v>
      </c>
      <c r="CE121" s="62">
        <f t="shared" si="40"/>
        <v>0</v>
      </c>
      <c r="CF121" s="62">
        <f t="shared" si="40"/>
        <v>0</v>
      </c>
      <c r="CG121" s="62">
        <f t="shared" si="40"/>
        <v>0</v>
      </c>
      <c r="CH121" s="62">
        <f t="shared" si="40"/>
        <v>0</v>
      </c>
      <c r="CI121" s="62">
        <f t="shared" si="40"/>
        <v>0</v>
      </c>
    </row>
    <row r="122" spans="1:87">
      <c r="D122" s="2"/>
      <c r="E122" s="2"/>
    </row>
    <row r="123" spans="1:87">
      <c r="A123" s="422" t="s">
        <v>83</v>
      </c>
      <c r="B123" s="420"/>
      <c r="C123" s="420"/>
      <c r="D123" s="421"/>
      <c r="E123" s="421"/>
      <c r="F123" s="421"/>
      <c r="G123" s="421"/>
      <c r="H123" s="420"/>
      <c r="I123" s="420"/>
      <c r="J123" s="420"/>
      <c r="K123" s="420"/>
      <c r="L123" s="420"/>
      <c r="M123" s="420"/>
      <c r="N123" s="420"/>
      <c r="O123" s="420"/>
      <c r="P123" s="420"/>
      <c r="Q123" s="420"/>
      <c r="R123" s="420"/>
      <c r="S123" s="420"/>
      <c r="T123" s="420"/>
      <c r="U123" s="420"/>
      <c r="V123" s="420"/>
      <c r="W123" s="420"/>
      <c r="X123" s="420"/>
      <c r="Y123" s="420"/>
      <c r="Z123" s="420"/>
      <c r="AA123" s="420"/>
      <c r="AB123" s="420"/>
      <c r="AC123" s="420"/>
      <c r="AD123" s="420"/>
      <c r="AE123" s="420"/>
      <c r="AF123" s="420"/>
      <c r="AG123" s="420"/>
      <c r="AH123" s="420"/>
      <c r="AI123" s="420"/>
      <c r="AJ123" s="420"/>
      <c r="AK123" s="420"/>
      <c r="AL123" s="420"/>
      <c r="AM123" s="420"/>
      <c r="AN123" s="420"/>
      <c r="AO123" s="420"/>
      <c r="AP123" s="420"/>
      <c r="AQ123" s="420"/>
      <c r="AR123" s="420"/>
      <c r="AS123" s="420"/>
      <c r="AT123" s="420"/>
      <c r="AU123" s="420"/>
      <c r="AV123" s="420"/>
      <c r="AW123" s="420"/>
      <c r="AX123" s="420"/>
      <c r="AY123" s="420"/>
      <c r="AZ123" s="420"/>
      <c r="BA123" s="420"/>
      <c r="BB123" s="420"/>
      <c r="BC123" s="420"/>
      <c r="BD123" s="420"/>
      <c r="BE123" s="420"/>
      <c r="BF123" s="420"/>
      <c r="BG123" s="420"/>
      <c r="BH123" s="420"/>
      <c r="BI123" s="420"/>
      <c r="BJ123" s="420"/>
      <c r="BK123" s="420"/>
      <c r="BL123" s="420"/>
      <c r="BM123" s="420"/>
      <c r="BN123" s="420"/>
      <c r="BO123" s="420"/>
      <c r="BP123" s="420"/>
      <c r="BQ123" s="420"/>
      <c r="BR123" s="420"/>
      <c r="BS123" s="420"/>
      <c r="BT123" s="420"/>
      <c r="BU123" s="420"/>
      <c r="BV123" s="420"/>
      <c r="BW123" s="420"/>
      <c r="BX123" s="420"/>
      <c r="BY123" s="420"/>
      <c r="BZ123" s="420"/>
      <c r="CA123" s="420"/>
      <c r="CB123" s="420"/>
      <c r="CC123" s="420"/>
      <c r="CD123" s="420"/>
      <c r="CE123" s="420"/>
      <c r="CF123" s="420"/>
      <c r="CG123" s="420"/>
      <c r="CH123" s="420"/>
      <c r="CI123" s="420"/>
    </row>
  </sheetData>
  <sheetProtection algorithmName="SHA-512" hashValue="g6MpN0HZ1twaSN/GLhDBYtVBJx/XBCnknMx4FHRzGnY6Rzho6rMoBlWn7XOde3oG6hbFYAemEH4/cepqiLR1gQ==" saltValue="s+n823OEWqtWRSGoxuJSYQ==" spinCount="100000" sheet="1" objects="1" scenarios="1"/>
  <phoneticPr fontId="6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70e42a9bc7847e39bf54d9b9f99ae04 xmlns="dfc5cf3b-63a0-41eb-9e2d-d2b6491b4379">
      <Terms xmlns="http://schemas.microsoft.com/office/infopath/2007/PartnerControls"/>
    </n70e42a9bc7847e39bf54d9b9f99ae04>
    <Type_x0020_of_x0020_doc xmlns="288dc7ab-520d-4eb9-98c2-a63fed96acef" xsi:nil="true"/>
    <_ip_UnifiedCompliancePolicyUIAction xmlns="http://schemas.microsoft.com/sharepoint/v3" xsi:nil="true"/>
    <_ip_UnifiedCompliancePolicyProperties xmlns="http://schemas.microsoft.com/sharepoint/v3" xsi:nil="true"/>
    <SharedWithUsers xmlns="dfc5cf3b-63a0-41eb-9e2d-d2b6491b4379">
      <UserInfo>
        <DisplayName/>
        <AccountId xsi:nil="true"/>
        <AccountType/>
      </UserInfo>
    </SharedWithUsers>
    <lcf76f155ced4ddcb4097134ff3c332f xmlns="288dc7ab-520d-4eb9-98c2-a63fed96acef">
      <Terms xmlns="http://schemas.microsoft.com/office/infopath/2007/PartnerControls"/>
    </lcf76f155ced4ddcb4097134ff3c332f>
    <TaxCatchAll xmlns="dfc5cf3b-63a0-41eb-9e2d-d2b6491b437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8CFB2C728A5F4C8BBE6A24FE0E6FCE" ma:contentTypeVersion="25" ma:contentTypeDescription="Create a new document." ma:contentTypeScope="" ma:versionID="60f224a7ab7c68a771702d59f64e598c">
  <xsd:schema xmlns:xsd="http://www.w3.org/2001/XMLSchema" xmlns:xs="http://www.w3.org/2001/XMLSchema" xmlns:p="http://schemas.microsoft.com/office/2006/metadata/properties" xmlns:ns1="http://schemas.microsoft.com/sharepoint/v3" xmlns:ns2="dfc5cf3b-63a0-41eb-9e2d-d2b6491b4379" xmlns:ns3="288dc7ab-520d-4eb9-98c2-a63fed96acef" targetNamespace="http://schemas.microsoft.com/office/2006/metadata/properties" ma:root="true" ma:fieldsID="efa6ed7058bd7a3a8318068b12a16373" ns1:_="" ns2:_="" ns3:_="">
    <xsd:import namespace="http://schemas.microsoft.com/sharepoint/v3"/>
    <xsd:import namespace="dfc5cf3b-63a0-41eb-9e2d-d2b6491b4379"/>
    <xsd:import namespace="288dc7ab-520d-4eb9-98c2-a63fed96acef"/>
    <xsd:element name="properties">
      <xsd:complexType>
        <xsd:sequence>
          <xsd:element name="documentManagement">
            <xsd:complexType>
              <xsd:all>
                <xsd:element ref="ns2:n70e42a9bc7847e39bf54d9b9f99ae04" minOccurs="0"/>
                <xsd:element ref="ns2:TaxCatchAll" minOccurs="0"/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1:_ip_UnifiedCompliancePolicyProperties" minOccurs="0"/>
                <xsd:element ref="ns1:_ip_UnifiedCompliancePolicyUIAction" minOccurs="0"/>
                <xsd:element ref="ns3:Type_x0020_of_x0020_doc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3:MediaServiceObjectDetectorVersions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c5cf3b-63a0-41eb-9e2d-d2b6491b4379" elementFormDefault="qualified">
    <xsd:import namespace="http://schemas.microsoft.com/office/2006/documentManagement/types"/>
    <xsd:import namespace="http://schemas.microsoft.com/office/infopath/2007/PartnerControls"/>
    <xsd:element name="n70e42a9bc7847e39bf54d9b9f99ae04" ma:index="9" nillable="true" ma:taxonomy="true" ma:internalName="n70e42a9bc7847e39bf54d9b9f99ae04" ma:taxonomyFieldName="Review_x0020_Period" ma:displayName="Review Period" ma:indexed="true" ma:default="" ma:fieldId="{770e42a9-bc78-47e3-9bf5-4d9b9f99ae04}" ma:sspId="f924a736-b285-4c68-8cdb-5ccf3ff341b6" ma:termSetId="ae5d3d12-d233-4495-96ee-682d1d36f9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description="" ma:hidden="true" ma:list="{611ec8d2-c813-4531-b966-1319a11e9c0f}" ma:internalName="TaxCatchAll" ma:showField="CatchAllData" ma:web="dfc5cf3b-63a0-41eb-9e2d-d2b6491b43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3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4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8dc7ab-520d-4eb9-98c2-a63fed96ace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5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Type_x0020_of_x0020_doc" ma:index="19" nillable="true" ma:displayName="Type of doc" ma:internalName="Type_x0020_of_x0020_doc">
      <xsd:simpleType>
        <xsd:restriction base="dms:Choice">
          <xsd:enumeration value="Quantitative KPIs"/>
          <xsd:enumeration value="Qualitative KPIs"/>
          <xsd:enumeration value="Dashboard"/>
          <xsd:enumeration value="Map &amp; other docs"/>
        </xsd:restriction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6" nillable="true" ma:taxonomy="true" ma:internalName="lcf76f155ced4ddcb4097134ff3c332f" ma:taxonomyFieldName="MediaServiceImageTags" ma:displayName="Image Tags" ma:readOnly="false" ma:fieldId="{5cf76f15-5ced-4ddc-b409-7134ff3c332f}" ma:taxonomyMulti="true" ma:sspId="f924a736-b285-4c68-8cdb-5ccf3ff341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3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25B5E27-0716-4791-9AA4-75183C068176}">
  <ds:schemaRefs>
    <ds:schemaRef ds:uri="http://purl.org/dc/dcmitype/"/>
    <ds:schemaRef ds:uri="http://schemas.microsoft.com/office/2006/documentManagement/types"/>
    <ds:schemaRef ds:uri="http://schemas.microsoft.com/sharepoint/v3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288dc7ab-520d-4eb9-98c2-a63fed96acef"/>
    <ds:schemaRef ds:uri="dfc5cf3b-63a0-41eb-9e2d-d2b6491b4379"/>
  </ds:schemaRefs>
</ds:datastoreItem>
</file>

<file path=customXml/itemProps2.xml><?xml version="1.0" encoding="utf-8"?>
<ds:datastoreItem xmlns:ds="http://schemas.openxmlformats.org/officeDocument/2006/customXml" ds:itemID="{111380C1-B2D1-4DC5-842E-42A5C43186B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82CB6C-3498-415F-8418-B4B43BC2B52D}">
  <ds:schemaRefs>
    <ds:schemaRef ds:uri="http://schemas.microsoft.com/office/2006/metadata/customXsn"/>
  </ds:schemaRefs>
</ds:datastoreItem>
</file>

<file path=customXml/itemProps4.xml><?xml version="1.0" encoding="utf-8"?>
<ds:datastoreItem xmlns:ds="http://schemas.openxmlformats.org/officeDocument/2006/customXml" ds:itemID="{ADAD8F2D-3781-4EB1-976F-D3273FE3D7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fc5cf3b-63a0-41eb-9e2d-d2b6491b4379"/>
    <ds:schemaRef ds:uri="288dc7ab-520d-4eb9-98c2-a63fed96ac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8</vt:i4>
      </vt:variant>
    </vt:vector>
  </HeadingPairs>
  <TitlesOfParts>
    <vt:vector size="29" baseType="lpstr">
      <vt:lpstr>Output summary</vt:lpstr>
      <vt:lpstr>Input assumptions &gt;&gt;&gt;</vt:lpstr>
      <vt:lpstr>MACRO</vt:lpstr>
      <vt:lpstr>Inputs</vt:lpstr>
      <vt:lpstr>Inflation</vt:lpstr>
      <vt:lpstr>M30 (AR25)</vt:lpstr>
      <vt:lpstr>Calculations &gt;&gt;&gt;</vt:lpstr>
      <vt:lpstr>Revenue</vt:lpstr>
      <vt:lpstr>WCRS</vt:lpstr>
      <vt:lpstr>Operating costs</vt:lpstr>
      <vt:lpstr>PFI</vt:lpstr>
      <vt:lpstr>Debt &amp; interest</vt:lpstr>
      <vt:lpstr>Tax</vt:lpstr>
      <vt:lpstr>Investment</vt:lpstr>
      <vt:lpstr>Working capital</vt:lpstr>
      <vt:lpstr>Depreciation &amp; Book Value</vt:lpstr>
      <vt:lpstr>Profit &amp; Loss</vt:lpstr>
      <vt:lpstr>Cash Flow</vt:lpstr>
      <vt:lpstr>Balance Sheet</vt:lpstr>
      <vt:lpstr>Economic Depn</vt:lpstr>
      <vt:lpstr>Ratios</vt:lpstr>
      <vt:lpstr>balancing_item</vt:lpstr>
      <vt:lpstr>borrowing_start</vt:lpstr>
      <vt:lpstr>cash_start</vt:lpstr>
      <vt:lpstr>difference_cash</vt:lpstr>
      <vt:lpstr>difference_inv_bor</vt:lpstr>
      <vt:lpstr>investment_start</vt:lpstr>
      <vt:lpstr>iterations</vt:lpstr>
      <vt:lpstr>solution_test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2026-06-25T12:03:08Z</dcterms:created>
  <dcterms:modified xsi:type="dcterms:W3CDTF">2026-06-30T09:14:01Z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58726ee-aa22-4015-a145-38c9c7d44652_ContentBits">
    <vt:lpwstr>2</vt:lpwstr>
  </property>
  <property fmtid="{D5CDD505-2E9C-101B-9397-08002B2CF9AE}" pid="3" name="TaxKeyword">
    <vt:lpwstr/>
  </property>
  <property fmtid="{D5CDD505-2E9C-101B-9397-08002B2CF9AE}" pid="4" name="Order">
    <vt:r8>5679600</vt:r8>
  </property>
  <property fmtid="{D5CDD505-2E9C-101B-9397-08002B2CF9AE}" pid="5" name="SV_QUERY_LIST_4F35BF76-6C0D-4D9B-82B2-816C12CF3733">
    <vt:lpwstr>empty_477D106A-C0D6-4607-AEBD-E2C9D60EA279</vt:lpwstr>
  </property>
  <property fmtid="{D5CDD505-2E9C-101B-9397-08002B2CF9AE}" pid="6" name="MediaServiceImageTags">
    <vt:lpwstr/>
  </property>
  <property fmtid="{D5CDD505-2E9C-101B-9397-08002B2CF9AE}" pid="7" name="xd_ProgID">
    <vt:lpwstr/>
  </property>
  <property fmtid="{D5CDD505-2E9C-101B-9397-08002B2CF9AE}" pid="8" name="ContentTypeId">
    <vt:lpwstr>0x010100208CFB2C728A5F4C8BBE6A24FE0E6FCE</vt:lpwstr>
  </property>
  <property fmtid="{D5CDD505-2E9C-101B-9397-08002B2CF9AE}" pid="9" name="MSIP_Label_058726ee-aa22-4015-a145-38c9c7d44652_Method">
    <vt:lpwstr>Privileged</vt:lpwstr>
  </property>
  <property fmtid="{D5CDD505-2E9C-101B-9397-08002B2CF9AE}" pid="10" name="MSIP_Label_058726ee-aa22-4015-a145-38c9c7d44652_SiteId">
    <vt:lpwstr>f90bd2e7-b5c0-4b25-9e27-226ff8b6c17b</vt:lpwstr>
  </property>
  <property fmtid="{D5CDD505-2E9C-101B-9397-08002B2CF9AE}" pid="11" name="ComplianceAssetId">
    <vt:lpwstr/>
  </property>
  <property fmtid="{D5CDD505-2E9C-101B-9397-08002B2CF9AE}" pid="12" name="TemplateUrl">
    <vt:lpwstr/>
  </property>
  <property fmtid="{D5CDD505-2E9C-101B-9397-08002B2CF9AE}" pid="13" name="_ExtendedDescription">
    <vt:lpwstr/>
  </property>
  <property fmtid="{D5CDD505-2E9C-101B-9397-08002B2CF9AE}" pid="14" name="TriggerFlowInfo">
    <vt:lpwstr/>
  </property>
  <property fmtid="{D5CDD505-2E9C-101B-9397-08002B2CF9AE}" pid="15" name="MSIP_Label_058726ee-aa22-4015-a145-38c9c7d44652_ActionId">
    <vt:lpwstr>6de798a2-36c9-4951-ab1f-1f3eb4da7792</vt:lpwstr>
  </property>
  <property fmtid="{D5CDD505-2E9C-101B-9397-08002B2CF9AE}" pid="16" name="Review_x0020_Period">
    <vt:lpwstr/>
  </property>
  <property fmtid="{D5CDD505-2E9C-101B-9397-08002B2CF9AE}" pid="17" name="xd_Signature">
    <vt:bool>false</vt:bool>
  </property>
  <property fmtid="{D5CDD505-2E9C-101B-9397-08002B2CF9AE}" pid="18" name="MSIP_Label_058726ee-aa22-4015-a145-38c9c7d44652_Enabled">
    <vt:lpwstr>true</vt:lpwstr>
  </property>
  <property fmtid="{D5CDD505-2E9C-101B-9397-08002B2CF9AE}" pid="19" name="MSIP_Label_058726ee-aa22-4015-a145-38c9c7d44652_Name">
    <vt:lpwstr>058726ee-aa22-4015-a145-38c9c7d44652</vt:lpwstr>
  </property>
  <property fmtid="{D5CDD505-2E9C-101B-9397-08002B2CF9AE}" pid="20" name="SV_HIDDEN_GRID_QUERY_LIST_4F35BF76-6C0D-4D9B-82B2-816C12CF3733">
    <vt:lpwstr>empty_477D106A-C0D6-4607-AEBD-E2C9D60EA279</vt:lpwstr>
  </property>
  <property fmtid="{D5CDD505-2E9C-101B-9397-08002B2CF9AE}" pid="21" name="Review Period">
    <vt:lpwstr/>
  </property>
  <property fmtid="{D5CDD505-2E9C-101B-9397-08002B2CF9AE}" pid="22" name="MSIP_Label_058726ee-aa22-4015-a145-38c9c7d44652_SetDate">
    <vt:lpwstr>2023-08-31T14:04:37Z</vt:lpwstr>
  </property>
</Properties>
</file>